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C:\Users\18swa\.PyCharmCE2017.1\config\scratches\"/>
    </mc:Choice>
  </mc:AlternateContent>
  <bookViews>
    <workbookView xWindow="0" yWindow="0" windowWidth="23040" windowHeight="9204" activeTab="1"/>
  </bookViews>
  <sheets>
    <sheet name="Output Text" sheetId="1" r:id="rId1"/>
    <sheet name="ACIW" sheetId="2" r:id="rId2"/>
    <sheet name="AGCO" sheetId="3" r:id="rId3"/>
    <sheet name="ATNI" sheetId="4" r:id="rId4"/>
    <sheet name="ABAX" sheetId="5" r:id="rId5"/>
    <sheet name="ABMD" sheetId="6" r:id="rId6"/>
    <sheet name="ACHC" sheetId="7" r:id="rId7"/>
    <sheet name="ACOR" sheetId="8" r:id="rId8"/>
    <sheet name="ASRI.JK" sheetId="9" r:id="rId9"/>
    <sheet name="ALKS" sheetId="10" r:id="rId10"/>
    <sheet name="ALLE" sheetId="11" r:id="rId11"/>
    <sheet name="AB" sheetId="12" r:id="rId12"/>
    <sheet name="ALA.TO" sheetId="13" r:id="rId13"/>
    <sheet name="AMEAS.HE" sheetId="14" r:id="rId14"/>
    <sheet name="AMSF" sheetId="15" r:id="rId15"/>
    <sheet name="AIV" sheetId="16" r:id="rId16"/>
    <sheet name="ATR" sheetId="17" r:id="rId17"/>
    <sheet name="AFCB" sheetId="18" r:id="rId18"/>
    <sheet name="TEAM" sheetId="19" r:id="rId19"/>
    <sheet name="ATRC" sheetId="20" r:id="rId20"/>
    <sheet name="BJRI" sheetId="21" r:id="rId21"/>
    <sheet name="BAS" sheetId="22" r:id="rId22"/>
    <sheet name="BMS" sheetId="23" r:id="rId23"/>
    <sheet name="BRCI.L" sheetId="24" r:id="rId24"/>
    <sheet name="BCOR" sheetId="25" r:id="rId25"/>
  </sheets>
  <calcPr calcId="171027"/>
</workbook>
</file>

<file path=xl/calcChain.xml><?xml version="1.0" encoding="utf-8"?>
<calcChain xmlns="http://schemas.openxmlformats.org/spreadsheetml/2006/main">
  <c r="AC157" i="2" l="1"/>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145" i="2"/>
  <c r="AC146" i="2"/>
  <c r="AC147" i="2"/>
  <c r="AC148" i="2"/>
  <c r="AC149" i="2"/>
  <c r="AC150" i="2"/>
  <c r="AC151" i="2"/>
  <c r="AC152" i="2"/>
  <c r="AC153" i="2"/>
  <c r="AC154" i="2"/>
  <c r="AC155" i="2"/>
  <c r="AC156" i="2"/>
  <c r="AC353" i="2"/>
  <c r="AC144" i="2"/>
  <c r="I522" i="25"/>
  <c r="I521" i="25"/>
  <c r="I520" i="25"/>
  <c r="I519" i="25"/>
  <c r="C517" i="25"/>
  <c r="C511" i="25"/>
  <c r="J507" i="25"/>
  <c r="I507" i="25"/>
  <c r="X503" i="25"/>
  <c r="X502" i="25"/>
  <c r="AK498" i="25"/>
  <c r="X497" i="25"/>
  <c r="C518" i="25" s="1"/>
  <c r="AK496" i="25"/>
  <c r="S496" i="25"/>
  <c r="AE495" i="25"/>
  <c r="AE496" i="25" s="1"/>
  <c r="S495" i="25"/>
  <c r="S494" i="25"/>
  <c r="X493" i="25"/>
  <c r="U493" i="25"/>
  <c r="S493" i="25"/>
  <c r="X492" i="25"/>
  <c r="U492" i="25"/>
  <c r="S492" i="25"/>
  <c r="U491" i="25"/>
  <c r="S491" i="25"/>
  <c r="AK490" i="25"/>
  <c r="AK495" i="25" s="1"/>
  <c r="AE490" i="25"/>
  <c r="AE493" i="25" s="1"/>
  <c r="AE494" i="25" s="1"/>
  <c r="X489" i="25"/>
  <c r="X494" i="25" s="1"/>
  <c r="X495" i="25" s="1"/>
  <c r="D489" i="25"/>
  <c r="Q488" i="25"/>
  <c r="Q491" i="25" s="1"/>
  <c r="Q492" i="25" s="1"/>
  <c r="D488" i="25"/>
  <c r="AK487" i="25"/>
  <c r="AK488" i="25" s="1"/>
  <c r="D487" i="25"/>
  <c r="AK486" i="25"/>
  <c r="D486" i="25"/>
  <c r="J485" i="25"/>
  <c r="D485" i="25"/>
  <c r="X484" i="25"/>
  <c r="X485" i="25" s="1"/>
  <c r="D484" i="25"/>
  <c r="D483" i="25"/>
  <c r="AK482" i="25"/>
  <c r="AK485" i="25" s="1"/>
  <c r="Q482" i="25"/>
  <c r="Q483" i="25" s="1"/>
  <c r="D482" i="25"/>
  <c r="X481" i="25"/>
  <c r="F480" i="25"/>
  <c r="D480" i="25"/>
  <c r="D481" i="25" s="1"/>
  <c r="Q479" i="25"/>
  <c r="Q484" i="25" s="1"/>
  <c r="Q485" i="25" s="1"/>
  <c r="F478" i="25"/>
  <c r="AK477" i="25"/>
  <c r="AK478" i="25" s="1"/>
  <c r="H476" i="25"/>
  <c r="AB470" i="25" s="1"/>
  <c r="G476" i="25"/>
  <c r="F476" i="25"/>
  <c r="E476" i="25"/>
  <c r="Y470" i="25" s="1"/>
  <c r="D476" i="25"/>
  <c r="X470" i="25" s="1"/>
  <c r="AK475" i="25"/>
  <c r="AK476" i="25" s="1"/>
  <c r="K475" i="25"/>
  <c r="K480" i="25" s="1"/>
  <c r="K481" i="25" s="1"/>
  <c r="D475" i="25"/>
  <c r="C508" i="25" s="1"/>
  <c r="X474" i="25"/>
  <c r="X475" i="25" s="1"/>
  <c r="AK472" i="25"/>
  <c r="L471" i="25"/>
  <c r="AA470" i="25"/>
  <c r="Q470" i="25"/>
  <c r="Q473" i="25" s="1"/>
  <c r="Q474" i="25" s="1"/>
  <c r="L470" i="25"/>
  <c r="X469" i="25"/>
  <c r="X472" i="25" s="1"/>
  <c r="X473" i="25" s="1"/>
  <c r="N469" i="25"/>
  <c r="L469" i="25"/>
  <c r="S468" i="25"/>
  <c r="N468" i="25"/>
  <c r="L468" i="25"/>
  <c r="S467" i="25"/>
  <c r="AE466" i="25"/>
  <c r="AE467" i="25" s="1"/>
  <c r="S466" i="25"/>
  <c r="N466" i="25"/>
  <c r="M466" i="25"/>
  <c r="K466" i="25"/>
  <c r="J466" i="25"/>
  <c r="U465" i="25"/>
  <c r="S465" i="25"/>
  <c r="J465" i="25"/>
  <c r="C509" i="25" s="1"/>
  <c r="AE464" i="25"/>
  <c r="AE465" i="25" s="1"/>
  <c r="U464" i="25"/>
  <c r="S464" i="25"/>
  <c r="U463" i="25"/>
  <c r="S463" i="25"/>
  <c r="AB462" i="25"/>
  <c r="AA462" i="25"/>
  <c r="Y462" i="25"/>
  <c r="X462" i="25"/>
  <c r="AK461" i="25"/>
  <c r="AK466" i="25" s="1"/>
  <c r="AK467" i="25" s="1"/>
  <c r="AE461" i="25"/>
  <c r="X461" i="25"/>
  <c r="C514" i="25" s="1"/>
  <c r="U461" i="25"/>
  <c r="T461" i="25"/>
  <c r="R461" i="25"/>
  <c r="Q461" i="25"/>
  <c r="Q460" i="25"/>
  <c r="Q465" i="25" s="1"/>
  <c r="Q466" i="25" s="1"/>
  <c r="X458" i="25"/>
  <c r="X459" i="25" s="1"/>
  <c r="X456" i="25"/>
  <c r="X457" i="25" s="1"/>
  <c r="AB454" i="25"/>
  <c r="AA454" i="25"/>
  <c r="Y454" i="25"/>
  <c r="X454" i="25"/>
  <c r="X453" i="25"/>
  <c r="C513" i="25" s="1"/>
  <c r="AK452" i="25"/>
  <c r="AK457" i="25" s="1"/>
  <c r="AK458" i="25" s="1"/>
  <c r="B450" i="25"/>
  <c r="N399" i="25"/>
  <c r="M399" i="25"/>
  <c r="L399" i="25"/>
  <c r="K399" i="25"/>
  <c r="J399" i="25"/>
  <c r="I399" i="25" s="1"/>
  <c r="N398" i="25"/>
  <c r="M398" i="25"/>
  <c r="L398" i="25"/>
  <c r="K398" i="25"/>
  <c r="J398" i="25"/>
  <c r="I398" i="25" s="1"/>
  <c r="N397" i="25"/>
  <c r="M397" i="25"/>
  <c r="L397" i="25"/>
  <c r="K397" i="25"/>
  <c r="I397" i="25" s="1"/>
  <c r="J397" i="25"/>
  <c r="N396" i="25"/>
  <c r="M396" i="25"/>
  <c r="L396" i="25"/>
  <c r="K396" i="25"/>
  <c r="J396" i="25"/>
  <c r="I396" i="25" s="1"/>
  <c r="N395" i="25"/>
  <c r="M395" i="25"/>
  <c r="L395" i="25"/>
  <c r="K395" i="25"/>
  <c r="I395" i="25" s="1"/>
  <c r="J395" i="25"/>
  <c r="N394" i="25"/>
  <c r="M394" i="25"/>
  <c r="L394" i="25"/>
  <c r="K394" i="25"/>
  <c r="J394" i="25"/>
  <c r="I394" i="25" s="1"/>
  <c r="N393" i="25"/>
  <c r="M393" i="25"/>
  <c r="L393" i="25"/>
  <c r="K393" i="25"/>
  <c r="I393" i="25" s="1"/>
  <c r="J393" i="25"/>
  <c r="N392" i="25"/>
  <c r="M392" i="25"/>
  <c r="L392" i="25"/>
  <c r="K392" i="25"/>
  <c r="J392" i="25"/>
  <c r="I392" i="25" s="1"/>
  <c r="N391" i="25"/>
  <c r="M391" i="25"/>
  <c r="L391" i="25"/>
  <c r="K391" i="25"/>
  <c r="I391" i="25" s="1"/>
  <c r="J391" i="25"/>
  <c r="N390" i="25"/>
  <c r="M390" i="25"/>
  <c r="L390" i="25"/>
  <c r="K390" i="25"/>
  <c r="J390" i="25"/>
  <c r="I390" i="25" s="1"/>
  <c r="N389" i="25"/>
  <c r="M389" i="25"/>
  <c r="L389" i="25"/>
  <c r="K389" i="25"/>
  <c r="I389" i="25" s="1"/>
  <c r="J389" i="25"/>
  <c r="N388" i="25"/>
  <c r="M388" i="25"/>
  <c r="L388" i="25"/>
  <c r="K388" i="25"/>
  <c r="J388" i="25"/>
  <c r="I388" i="25" s="1"/>
  <c r="N387" i="25"/>
  <c r="M387" i="25"/>
  <c r="L387" i="25"/>
  <c r="K387" i="25"/>
  <c r="I387" i="25" s="1"/>
  <c r="J387" i="25"/>
  <c r="N386" i="25"/>
  <c r="M386" i="25"/>
  <c r="L386" i="25"/>
  <c r="K386" i="25"/>
  <c r="J386" i="25"/>
  <c r="I386" i="25" s="1"/>
  <c r="N385" i="25"/>
  <c r="M385" i="25"/>
  <c r="L385" i="25"/>
  <c r="K385" i="25"/>
  <c r="I385" i="25" s="1"/>
  <c r="J385" i="25"/>
  <c r="N384" i="25"/>
  <c r="M384" i="25"/>
  <c r="L384" i="25"/>
  <c r="K384" i="25"/>
  <c r="J384" i="25"/>
  <c r="I384" i="25" s="1"/>
  <c r="N383" i="25"/>
  <c r="M383" i="25"/>
  <c r="L383" i="25"/>
  <c r="K383" i="25"/>
  <c r="I383" i="25" s="1"/>
  <c r="J383" i="25"/>
  <c r="N382" i="25"/>
  <c r="M382" i="25"/>
  <c r="L382" i="25"/>
  <c r="K382" i="25"/>
  <c r="J382" i="25"/>
  <c r="N381" i="25"/>
  <c r="M381" i="25"/>
  <c r="L381" i="25"/>
  <c r="K381" i="25"/>
  <c r="I381" i="25" s="1"/>
  <c r="J381" i="25"/>
  <c r="N380" i="25"/>
  <c r="M380" i="25"/>
  <c r="L380" i="25"/>
  <c r="K380" i="25"/>
  <c r="J380" i="25"/>
  <c r="I380" i="25" s="1"/>
  <c r="N379" i="25"/>
  <c r="M379" i="25"/>
  <c r="L379" i="25"/>
  <c r="K379" i="25"/>
  <c r="I379" i="25" s="1"/>
  <c r="J379" i="25"/>
  <c r="N378" i="25"/>
  <c r="M378" i="25"/>
  <c r="L378" i="25"/>
  <c r="K378" i="25"/>
  <c r="J378" i="25"/>
  <c r="N377" i="25"/>
  <c r="M377" i="25"/>
  <c r="L377" i="25"/>
  <c r="K377" i="25"/>
  <c r="I377" i="25" s="1"/>
  <c r="J377" i="25"/>
  <c r="N376" i="25"/>
  <c r="M376" i="25"/>
  <c r="L376" i="25"/>
  <c r="K376" i="25"/>
  <c r="J376" i="25"/>
  <c r="I376" i="25" s="1"/>
  <c r="N375" i="25"/>
  <c r="M375" i="25"/>
  <c r="L375" i="25"/>
  <c r="K375" i="25"/>
  <c r="I375" i="25" s="1"/>
  <c r="J375" i="25"/>
  <c r="N374" i="25"/>
  <c r="M374" i="25"/>
  <c r="L374" i="25"/>
  <c r="K374" i="25"/>
  <c r="J374" i="25"/>
  <c r="I374" i="25"/>
  <c r="N373" i="25"/>
  <c r="M373" i="25"/>
  <c r="L373" i="25"/>
  <c r="K373" i="25"/>
  <c r="I373" i="25" s="1"/>
  <c r="J373" i="25"/>
  <c r="N372" i="25"/>
  <c r="M372" i="25"/>
  <c r="L372" i="25"/>
  <c r="K372" i="25"/>
  <c r="J372" i="25"/>
  <c r="I372" i="25"/>
  <c r="N371" i="25"/>
  <c r="M371" i="25"/>
  <c r="L371" i="25"/>
  <c r="K371" i="25"/>
  <c r="I371" i="25" s="1"/>
  <c r="J371" i="25"/>
  <c r="N370" i="25"/>
  <c r="M370" i="25"/>
  <c r="L370" i="25"/>
  <c r="K370" i="25"/>
  <c r="J370" i="25"/>
  <c r="I370" i="25"/>
  <c r="N369" i="25"/>
  <c r="M369" i="25"/>
  <c r="L369" i="25"/>
  <c r="K369" i="25"/>
  <c r="I369" i="25" s="1"/>
  <c r="J369" i="25"/>
  <c r="N368" i="25"/>
  <c r="M368" i="25"/>
  <c r="L368" i="25"/>
  <c r="K368" i="25"/>
  <c r="J368" i="25"/>
  <c r="I368" i="25"/>
  <c r="N367" i="25"/>
  <c r="M367" i="25"/>
  <c r="L367" i="25"/>
  <c r="K367" i="25"/>
  <c r="I367" i="25" s="1"/>
  <c r="J367" i="25"/>
  <c r="N366" i="25"/>
  <c r="M366" i="25"/>
  <c r="L366" i="25"/>
  <c r="K366" i="25"/>
  <c r="J366" i="25"/>
  <c r="I366" i="25"/>
  <c r="N365" i="25"/>
  <c r="M365" i="25"/>
  <c r="L365" i="25"/>
  <c r="K365" i="25"/>
  <c r="I365" i="25" s="1"/>
  <c r="J365" i="25"/>
  <c r="N364" i="25"/>
  <c r="M364" i="25"/>
  <c r="L364" i="25"/>
  <c r="K364" i="25"/>
  <c r="J364" i="25"/>
  <c r="I364" i="25"/>
  <c r="N363" i="25"/>
  <c r="M363" i="25"/>
  <c r="L363" i="25"/>
  <c r="K363" i="25"/>
  <c r="I363" i="25" s="1"/>
  <c r="J363" i="25"/>
  <c r="N362" i="25"/>
  <c r="M362" i="25"/>
  <c r="L362" i="25"/>
  <c r="K362" i="25"/>
  <c r="J362" i="25"/>
  <c r="I362" i="25"/>
  <c r="N361" i="25"/>
  <c r="M361" i="25"/>
  <c r="L361" i="25"/>
  <c r="K361" i="25"/>
  <c r="I361" i="25" s="1"/>
  <c r="J361" i="25"/>
  <c r="N360" i="25"/>
  <c r="M360" i="25"/>
  <c r="L360" i="25"/>
  <c r="K360" i="25"/>
  <c r="J360" i="25"/>
  <c r="I360" i="25"/>
  <c r="N359" i="25"/>
  <c r="M359" i="25"/>
  <c r="L359" i="25"/>
  <c r="K359" i="25"/>
  <c r="I359" i="25" s="1"/>
  <c r="J359" i="25"/>
  <c r="N358" i="25"/>
  <c r="M358" i="25"/>
  <c r="L358" i="25"/>
  <c r="K358" i="25"/>
  <c r="J358" i="25"/>
  <c r="I358" i="25"/>
  <c r="N357" i="25"/>
  <c r="M357" i="25"/>
  <c r="L357" i="25"/>
  <c r="K357" i="25"/>
  <c r="I357" i="25" s="1"/>
  <c r="J357" i="25"/>
  <c r="N356" i="25"/>
  <c r="M356" i="25"/>
  <c r="L356" i="25"/>
  <c r="K356" i="25"/>
  <c r="J356" i="25"/>
  <c r="I356" i="25"/>
  <c r="N355" i="25"/>
  <c r="M355" i="25"/>
  <c r="L355" i="25"/>
  <c r="K355" i="25"/>
  <c r="I355" i="25" s="1"/>
  <c r="J355" i="25"/>
  <c r="N354" i="25"/>
  <c r="M354" i="25"/>
  <c r="L354" i="25"/>
  <c r="K354" i="25"/>
  <c r="J354" i="25"/>
  <c r="I354" i="25"/>
  <c r="Y353" i="25"/>
  <c r="X353" i="25"/>
  <c r="W353" i="25"/>
  <c r="V353" i="25"/>
  <c r="N353" i="25"/>
  <c r="M353" i="25"/>
  <c r="L353" i="25"/>
  <c r="U353" i="25" s="1"/>
  <c r="K353" i="25"/>
  <c r="T353" i="25" s="1"/>
  <c r="J353" i="25"/>
  <c r="V352" i="25"/>
  <c r="N352" i="25"/>
  <c r="M352" i="25"/>
  <c r="L352" i="25"/>
  <c r="K352" i="25"/>
  <c r="J352" i="25"/>
  <c r="T352" i="25" s="1"/>
  <c r="N351" i="25"/>
  <c r="M351" i="25"/>
  <c r="L351" i="25"/>
  <c r="K351" i="25"/>
  <c r="J351" i="25"/>
  <c r="N350" i="25"/>
  <c r="M350" i="25"/>
  <c r="L350" i="25"/>
  <c r="K350" i="25"/>
  <c r="J350" i="25"/>
  <c r="U350" i="25" s="1"/>
  <c r="I350" i="25"/>
  <c r="W349" i="25"/>
  <c r="V349" i="25"/>
  <c r="N349" i="25"/>
  <c r="M349" i="25"/>
  <c r="L349" i="25"/>
  <c r="U349" i="25" s="1"/>
  <c r="K349" i="25"/>
  <c r="T349" i="25" s="1"/>
  <c r="J349" i="25"/>
  <c r="X348" i="25"/>
  <c r="W348" i="25"/>
  <c r="V348" i="25"/>
  <c r="N348" i="25"/>
  <c r="M348" i="25"/>
  <c r="L348" i="25"/>
  <c r="K348" i="25"/>
  <c r="T348" i="25" s="1"/>
  <c r="J348" i="25"/>
  <c r="N347" i="25"/>
  <c r="M347" i="25"/>
  <c r="L347" i="25"/>
  <c r="K347" i="25"/>
  <c r="I347" i="25" s="1"/>
  <c r="J347" i="25"/>
  <c r="V346" i="25"/>
  <c r="N346" i="25"/>
  <c r="M346" i="25"/>
  <c r="L346" i="25"/>
  <c r="K346" i="25"/>
  <c r="J346" i="25"/>
  <c r="U346" i="25" s="1"/>
  <c r="I346" i="25"/>
  <c r="N345" i="25"/>
  <c r="M345" i="25"/>
  <c r="L345" i="25"/>
  <c r="U345" i="25" s="1"/>
  <c r="K345" i="25"/>
  <c r="T345" i="25" s="1"/>
  <c r="J345" i="25"/>
  <c r="N344" i="25"/>
  <c r="M344" i="25"/>
  <c r="L344" i="25"/>
  <c r="K344" i="25"/>
  <c r="T344" i="25" s="1"/>
  <c r="J344" i="25"/>
  <c r="N343" i="25"/>
  <c r="M343" i="25"/>
  <c r="L343" i="25"/>
  <c r="K343" i="25"/>
  <c r="J343" i="25"/>
  <c r="N342" i="25"/>
  <c r="M342" i="25"/>
  <c r="L342" i="25"/>
  <c r="K342" i="25"/>
  <c r="J342" i="25"/>
  <c r="U342" i="25" s="1"/>
  <c r="I342" i="25"/>
  <c r="N341" i="25"/>
  <c r="M341" i="25"/>
  <c r="L341" i="25"/>
  <c r="U341" i="25" s="1"/>
  <c r="K341" i="25"/>
  <c r="T341" i="25" s="1"/>
  <c r="J341" i="25"/>
  <c r="Z340" i="25"/>
  <c r="N340" i="25"/>
  <c r="M340" i="25"/>
  <c r="L340" i="25"/>
  <c r="K340" i="25"/>
  <c r="T340" i="25" s="1"/>
  <c r="J340" i="25"/>
  <c r="N339" i="25"/>
  <c r="M339" i="25"/>
  <c r="L339" i="25"/>
  <c r="K339" i="25"/>
  <c r="J339" i="25"/>
  <c r="Z338" i="25"/>
  <c r="Y338" i="25"/>
  <c r="X338" i="25"/>
  <c r="W338" i="25"/>
  <c r="V338" i="25"/>
  <c r="AA338" i="25" s="1"/>
  <c r="N338" i="25"/>
  <c r="M338" i="25"/>
  <c r="L338" i="25"/>
  <c r="K338" i="25"/>
  <c r="J338" i="25"/>
  <c r="U338" i="25" s="1"/>
  <c r="I338" i="25"/>
  <c r="N337" i="25"/>
  <c r="M337" i="25"/>
  <c r="L337" i="25"/>
  <c r="U337" i="25" s="1"/>
  <c r="K337" i="25"/>
  <c r="T337" i="25" s="1"/>
  <c r="J337" i="25"/>
  <c r="N336" i="25"/>
  <c r="M336" i="25"/>
  <c r="L336" i="25"/>
  <c r="K336" i="25"/>
  <c r="T336" i="25" s="1"/>
  <c r="J336" i="25"/>
  <c r="Z335" i="25"/>
  <c r="Y335" i="25"/>
  <c r="X335" i="25"/>
  <c r="W335" i="25"/>
  <c r="AA335" i="25" s="1"/>
  <c r="V335" i="25"/>
  <c r="N335" i="25"/>
  <c r="M335" i="25"/>
  <c r="L335" i="25"/>
  <c r="K335" i="25"/>
  <c r="J335" i="25"/>
  <c r="I335" i="25" s="1"/>
  <c r="N334" i="25"/>
  <c r="M334" i="25"/>
  <c r="L334" i="25"/>
  <c r="K334" i="25"/>
  <c r="J334" i="25"/>
  <c r="U334" i="25" s="1"/>
  <c r="I334" i="25"/>
  <c r="Z333" i="25"/>
  <c r="V333" i="25"/>
  <c r="N333" i="25"/>
  <c r="M333" i="25"/>
  <c r="L333" i="25"/>
  <c r="U333" i="25" s="1"/>
  <c r="K333" i="25"/>
  <c r="T333" i="25" s="1"/>
  <c r="Y333" i="25" s="1"/>
  <c r="J333" i="25"/>
  <c r="T332" i="25"/>
  <c r="N332" i="25"/>
  <c r="M332" i="25"/>
  <c r="L332" i="25"/>
  <c r="K332" i="25"/>
  <c r="J332" i="25"/>
  <c r="Z331" i="25"/>
  <c r="Y331" i="25"/>
  <c r="X331" i="25"/>
  <c r="W331" i="25"/>
  <c r="AA331" i="25" s="1"/>
  <c r="V331" i="25"/>
  <c r="N331" i="25"/>
  <c r="M331" i="25"/>
  <c r="L331" i="25"/>
  <c r="K331" i="25"/>
  <c r="J331" i="25"/>
  <c r="Z330" i="25"/>
  <c r="Y330" i="25"/>
  <c r="X330" i="25"/>
  <c r="W330" i="25"/>
  <c r="V330" i="25"/>
  <c r="AA330" i="25" s="1"/>
  <c r="N330" i="25"/>
  <c r="M330" i="25"/>
  <c r="L330" i="25"/>
  <c r="K330" i="25"/>
  <c r="J330" i="25"/>
  <c r="I330" i="25"/>
  <c r="Z329" i="25"/>
  <c r="Y329" i="25"/>
  <c r="X329" i="25"/>
  <c r="W329" i="25"/>
  <c r="V329" i="25"/>
  <c r="N329" i="25"/>
  <c r="M329" i="25"/>
  <c r="L329" i="25"/>
  <c r="I329" i="25" s="1"/>
  <c r="K329" i="25"/>
  <c r="J329" i="25"/>
  <c r="N328" i="25"/>
  <c r="M328" i="25"/>
  <c r="L328" i="25"/>
  <c r="K328" i="25"/>
  <c r="J328" i="25"/>
  <c r="Z327" i="25"/>
  <c r="Y327" i="25"/>
  <c r="X327" i="25"/>
  <c r="W327" i="25"/>
  <c r="AA327" i="25" s="1"/>
  <c r="V327" i="25"/>
  <c r="N327" i="25"/>
  <c r="M327" i="25"/>
  <c r="L327" i="25"/>
  <c r="K327" i="25"/>
  <c r="J327" i="25"/>
  <c r="I327" i="25" s="1"/>
  <c r="N326" i="25"/>
  <c r="M326" i="25"/>
  <c r="L326" i="25"/>
  <c r="K326" i="25"/>
  <c r="J326" i="25"/>
  <c r="I326" i="25"/>
  <c r="V325" i="25"/>
  <c r="N325" i="25"/>
  <c r="M325" i="25"/>
  <c r="L325" i="25"/>
  <c r="K325" i="25"/>
  <c r="J325" i="25"/>
  <c r="U325" i="25" s="1"/>
  <c r="N324" i="25"/>
  <c r="M324" i="25"/>
  <c r="L324" i="25"/>
  <c r="K324" i="25"/>
  <c r="J324" i="25"/>
  <c r="U324" i="25" s="1"/>
  <c r="I324" i="25"/>
  <c r="X323" i="25"/>
  <c r="N323" i="25"/>
  <c r="M323" i="25"/>
  <c r="L323" i="25"/>
  <c r="U323" i="25" s="1"/>
  <c r="K323" i="25"/>
  <c r="J323" i="25"/>
  <c r="T323" i="25" s="1"/>
  <c r="X322" i="25"/>
  <c r="W322" i="25"/>
  <c r="V322" i="25"/>
  <c r="N322" i="25"/>
  <c r="M322" i="25"/>
  <c r="L322" i="25"/>
  <c r="K322" i="25"/>
  <c r="T322" i="25" s="1"/>
  <c r="J322" i="25"/>
  <c r="N321" i="25"/>
  <c r="M321" i="25"/>
  <c r="L321" i="25"/>
  <c r="K321" i="25"/>
  <c r="I321" i="25" s="1"/>
  <c r="J321" i="25"/>
  <c r="N320" i="25"/>
  <c r="M320" i="25"/>
  <c r="L320" i="25"/>
  <c r="K320" i="25"/>
  <c r="T320" i="25" s="1"/>
  <c r="J320" i="25"/>
  <c r="U320" i="25" s="1"/>
  <c r="I320" i="25"/>
  <c r="N319" i="25"/>
  <c r="M319" i="25"/>
  <c r="L319" i="25"/>
  <c r="U319" i="25" s="1"/>
  <c r="K319" i="25"/>
  <c r="J319" i="25"/>
  <c r="T319" i="25" s="1"/>
  <c r="Z318" i="25"/>
  <c r="Y318" i="25"/>
  <c r="X318" i="25"/>
  <c r="W318" i="25"/>
  <c r="N318" i="25"/>
  <c r="M318" i="25"/>
  <c r="L318" i="25"/>
  <c r="K318" i="25"/>
  <c r="T318" i="25" s="1"/>
  <c r="V318" i="25" s="1"/>
  <c r="AA318" i="25" s="1"/>
  <c r="J318" i="25"/>
  <c r="U318" i="25" s="1"/>
  <c r="N317" i="25"/>
  <c r="M317" i="25"/>
  <c r="L317" i="25"/>
  <c r="K317" i="25"/>
  <c r="J317" i="25"/>
  <c r="N316" i="25"/>
  <c r="M316" i="25"/>
  <c r="L316" i="25"/>
  <c r="K316" i="25"/>
  <c r="J316" i="25"/>
  <c r="U316" i="25" s="1"/>
  <c r="I316" i="25"/>
  <c r="V315" i="25"/>
  <c r="N315" i="25"/>
  <c r="M315" i="25"/>
  <c r="L315" i="25"/>
  <c r="U315" i="25" s="1"/>
  <c r="K315" i="25"/>
  <c r="J315" i="25"/>
  <c r="T315" i="25" s="1"/>
  <c r="Z314" i="25"/>
  <c r="Y314" i="25"/>
  <c r="X314" i="25"/>
  <c r="W314" i="25"/>
  <c r="V314" i="25"/>
  <c r="AA314" i="25" s="1"/>
  <c r="N314" i="25"/>
  <c r="M314" i="25"/>
  <c r="L314" i="25"/>
  <c r="K314" i="25"/>
  <c r="T314" i="25" s="1"/>
  <c r="J314" i="25"/>
  <c r="N313" i="25"/>
  <c r="M313" i="25"/>
  <c r="L313" i="25"/>
  <c r="K313" i="25"/>
  <c r="I313" i="25" s="1"/>
  <c r="J313" i="25"/>
  <c r="N312" i="25"/>
  <c r="M312" i="25"/>
  <c r="L312" i="25"/>
  <c r="K312" i="25"/>
  <c r="J312" i="25"/>
  <c r="U312" i="25" s="1"/>
  <c r="I312" i="25"/>
  <c r="N311" i="25"/>
  <c r="M311" i="25"/>
  <c r="L311" i="25"/>
  <c r="U311" i="25" s="1"/>
  <c r="K311" i="25"/>
  <c r="J311" i="25"/>
  <c r="T311" i="25" s="1"/>
  <c r="Y311" i="25" s="1"/>
  <c r="Z310" i="25"/>
  <c r="Y310" i="25"/>
  <c r="X310" i="25"/>
  <c r="W310" i="25"/>
  <c r="V310" i="25"/>
  <c r="AA310" i="25" s="1"/>
  <c r="N310" i="25"/>
  <c r="M310" i="25"/>
  <c r="L310" i="25"/>
  <c r="K310" i="25"/>
  <c r="T310" i="25" s="1"/>
  <c r="J310" i="25"/>
  <c r="U310" i="25" s="1"/>
  <c r="N309" i="25"/>
  <c r="M309" i="25"/>
  <c r="L309" i="25"/>
  <c r="K309" i="25"/>
  <c r="J309" i="25"/>
  <c r="V308" i="25"/>
  <c r="N308" i="25"/>
  <c r="M308" i="25"/>
  <c r="L308" i="25"/>
  <c r="K308" i="25"/>
  <c r="J308" i="25"/>
  <c r="I308" i="25"/>
  <c r="U307" i="25"/>
  <c r="N307" i="25"/>
  <c r="M307" i="25"/>
  <c r="L307" i="25"/>
  <c r="K307" i="25"/>
  <c r="J307" i="25"/>
  <c r="N306" i="25"/>
  <c r="M306" i="25"/>
  <c r="L306" i="25"/>
  <c r="K306" i="25"/>
  <c r="J306" i="25"/>
  <c r="U306" i="25" s="1"/>
  <c r="N305" i="25"/>
  <c r="M305" i="25"/>
  <c r="L305" i="25"/>
  <c r="K305" i="25"/>
  <c r="J305" i="25"/>
  <c r="U305" i="25" s="1"/>
  <c r="I305" i="25"/>
  <c r="N304" i="25"/>
  <c r="M304" i="25"/>
  <c r="L304" i="25"/>
  <c r="K304" i="25"/>
  <c r="J304" i="25"/>
  <c r="T304" i="25" s="1"/>
  <c r="N303" i="25"/>
  <c r="M303" i="25"/>
  <c r="L303" i="25"/>
  <c r="K303" i="25"/>
  <c r="J303" i="25"/>
  <c r="Z302" i="25"/>
  <c r="Y302" i="25"/>
  <c r="X302" i="25"/>
  <c r="W302" i="25"/>
  <c r="AA302" i="25" s="1"/>
  <c r="V302" i="25"/>
  <c r="N302" i="25"/>
  <c r="M302" i="25"/>
  <c r="L302" i="25"/>
  <c r="K302" i="25"/>
  <c r="I302" i="25" s="1"/>
  <c r="J302" i="25"/>
  <c r="U302" i="25" s="1"/>
  <c r="N301" i="25"/>
  <c r="M301" i="25"/>
  <c r="L301" i="25"/>
  <c r="K301" i="25"/>
  <c r="J301" i="25"/>
  <c r="U301" i="25" s="1"/>
  <c r="I301" i="25"/>
  <c r="N300" i="25"/>
  <c r="M300" i="25"/>
  <c r="L300" i="25"/>
  <c r="K300" i="25"/>
  <c r="J300" i="25"/>
  <c r="T300" i="25" s="1"/>
  <c r="Z299" i="25"/>
  <c r="Y299" i="25"/>
  <c r="X299" i="25"/>
  <c r="W299" i="25"/>
  <c r="AA299" i="25" s="1"/>
  <c r="V299" i="25"/>
  <c r="N299" i="25"/>
  <c r="M299" i="25"/>
  <c r="L299" i="25"/>
  <c r="K299" i="25"/>
  <c r="I299" i="25" s="1"/>
  <c r="J299" i="25"/>
  <c r="N298" i="25"/>
  <c r="M298" i="25"/>
  <c r="L298" i="25"/>
  <c r="K298" i="25"/>
  <c r="I298" i="25" s="1"/>
  <c r="J298" i="25"/>
  <c r="N297" i="25"/>
  <c r="M297" i="25"/>
  <c r="L297" i="25"/>
  <c r="K297" i="25"/>
  <c r="J297" i="25"/>
  <c r="U297" i="25" s="1"/>
  <c r="I297" i="25"/>
  <c r="N296" i="25"/>
  <c r="M296" i="25"/>
  <c r="L296" i="25"/>
  <c r="K296" i="25"/>
  <c r="J296" i="25"/>
  <c r="T296" i="25" s="1"/>
  <c r="N295" i="25"/>
  <c r="M295" i="25"/>
  <c r="L295" i="25"/>
  <c r="K295" i="25"/>
  <c r="J295" i="25"/>
  <c r="N294" i="25"/>
  <c r="M294" i="25"/>
  <c r="L294" i="25"/>
  <c r="K294" i="25"/>
  <c r="I294" i="25" s="1"/>
  <c r="J294" i="25"/>
  <c r="V293" i="25"/>
  <c r="N293" i="25"/>
  <c r="M293" i="25"/>
  <c r="L293" i="25"/>
  <c r="K293" i="25"/>
  <c r="J293" i="25"/>
  <c r="U293" i="25" s="1"/>
  <c r="I293" i="25"/>
  <c r="N292" i="25"/>
  <c r="M292" i="25"/>
  <c r="L292" i="25"/>
  <c r="K292" i="25"/>
  <c r="T292" i="25" s="1"/>
  <c r="J292" i="25"/>
  <c r="N291" i="25"/>
  <c r="M291" i="25"/>
  <c r="L291" i="25"/>
  <c r="K291" i="25"/>
  <c r="J291" i="25"/>
  <c r="Z290" i="25"/>
  <c r="Y290" i="25"/>
  <c r="X290" i="25"/>
  <c r="W290" i="25"/>
  <c r="AA290" i="25" s="1"/>
  <c r="V290" i="25"/>
  <c r="N290" i="25"/>
  <c r="M290" i="25"/>
  <c r="L290" i="25"/>
  <c r="K290" i="25"/>
  <c r="I290" i="25" s="1"/>
  <c r="J290" i="25"/>
  <c r="U290" i="25" s="1"/>
  <c r="N289" i="25"/>
  <c r="M289" i="25"/>
  <c r="L289" i="25"/>
  <c r="K289" i="25"/>
  <c r="J289" i="25"/>
  <c r="U289" i="25" s="1"/>
  <c r="I289" i="25"/>
  <c r="N288" i="25"/>
  <c r="M288" i="25"/>
  <c r="L288" i="25"/>
  <c r="K288" i="25"/>
  <c r="T288" i="25" s="1"/>
  <c r="J288" i="25"/>
  <c r="X287" i="25"/>
  <c r="W287" i="25"/>
  <c r="V287" i="25"/>
  <c r="N287" i="25"/>
  <c r="M287" i="25"/>
  <c r="L287" i="25"/>
  <c r="K287" i="25"/>
  <c r="I287" i="25" s="1"/>
  <c r="J287" i="25"/>
  <c r="N286" i="25"/>
  <c r="M286" i="25"/>
  <c r="L286" i="25"/>
  <c r="K286" i="25"/>
  <c r="I286" i="25" s="1"/>
  <c r="J286" i="25"/>
  <c r="N285" i="25"/>
  <c r="M285" i="25"/>
  <c r="L285" i="25"/>
  <c r="K285" i="25"/>
  <c r="J285" i="25"/>
  <c r="U285" i="25" s="1"/>
  <c r="I285" i="25"/>
  <c r="N284" i="25"/>
  <c r="M284" i="25"/>
  <c r="L284" i="25"/>
  <c r="K284" i="25"/>
  <c r="T284" i="25" s="1"/>
  <c r="J284" i="25"/>
  <c r="Z283" i="25"/>
  <c r="Y283" i="25"/>
  <c r="X283" i="25"/>
  <c r="W283" i="25"/>
  <c r="AA283" i="25" s="1"/>
  <c r="V283" i="25"/>
  <c r="N283" i="25"/>
  <c r="M283" i="25"/>
  <c r="L283" i="25"/>
  <c r="K283" i="25"/>
  <c r="I283" i="25" s="1"/>
  <c r="J283" i="25"/>
  <c r="Z282" i="25"/>
  <c r="Y282" i="25"/>
  <c r="X282" i="25"/>
  <c r="W282" i="25"/>
  <c r="AA282" i="25" s="1"/>
  <c r="V282" i="25"/>
  <c r="N282" i="25"/>
  <c r="M282" i="25"/>
  <c r="L282" i="25"/>
  <c r="K282" i="25"/>
  <c r="I282" i="25" s="1"/>
  <c r="J282" i="25"/>
  <c r="U282" i="25" s="1"/>
  <c r="X281" i="25"/>
  <c r="W281" i="25"/>
  <c r="V281" i="25"/>
  <c r="N281" i="25"/>
  <c r="M281" i="25"/>
  <c r="L281" i="25"/>
  <c r="K281" i="25"/>
  <c r="J281" i="25"/>
  <c r="U281" i="25" s="1"/>
  <c r="I281" i="25"/>
  <c r="X280" i="25"/>
  <c r="W280" i="25"/>
  <c r="V280" i="25"/>
  <c r="N280" i="25"/>
  <c r="M280" i="25"/>
  <c r="L280" i="25"/>
  <c r="I280" i="25" s="1"/>
  <c r="K280" i="25"/>
  <c r="J280" i="25"/>
  <c r="T280" i="25" s="1"/>
  <c r="Z279" i="25"/>
  <c r="Y279" i="25"/>
  <c r="X279" i="25"/>
  <c r="W279" i="25"/>
  <c r="V279" i="25"/>
  <c r="AA279" i="25" s="1"/>
  <c r="N279" i="25"/>
  <c r="M279" i="25"/>
  <c r="L279" i="25"/>
  <c r="K279" i="25"/>
  <c r="I279" i="25" s="1"/>
  <c r="J279" i="25"/>
  <c r="N278" i="25"/>
  <c r="M278" i="25"/>
  <c r="L278" i="25"/>
  <c r="K278" i="25"/>
  <c r="I278" i="25" s="1"/>
  <c r="J278" i="25"/>
  <c r="N277" i="25"/>
  <c r="M277" i="25"/>
  <c r="L277" i="25"/>
  <c r="K277" i="25"/>
  <c r="J277" i="25"/>
  <c r="U277" i="25" s="1"/>
  <c r="I277" i="25"/>
  <c r="N276" i="25"/>
  <c r="M276" i="25"/>
  <c r="L276" i="25"/>
  <c r="K276" i="25"/>
  <c r="J276" i="25"/>
  <c r="T276" i="25" s="1"/>
  <c r="Z275" i="25"/>
  <c r="Y275" i="25"/>
  <c r="X275" i="25"/>
  <c r="W275" i="25"/>
  <c r="V275" i="25"/>
  <c r="AA275" i="25" s="1"/>
  <c r="N275" i="25"/>
  <c r="M275" i="25"/>
  <c r="L275" i="25"/>
  <c r="K275" i="25"/>
  <c r="I275" i="25" s="1"/>
  <c r="J275" i="25"/>
  <c r="Z274" i="25"/>
  <c r="Y274" i="25"/>
  <c r="X274" i="25"/>
  <c r="W274" i="25"/>
  <c r="AA274" i="25" s="1"/>
  <c r="V274" i="25"/>
  <c r="N274" i="25"/>
  <c r="M274" i="25"/>
  <c r="L274" i="25"/>
  <c r="K274" i="25"/>
  <c r="I274" i="25" s="1"/>
  <c r="J274" i="25"/>
  <c r="U274" i="25" s="1"/>
  <c r="Z273" i="25"/>
  <c r="Y273" i="25"/>
  <c r="X273" i="25"/>
  <c r="W273" i="25"/>
  <c r="V273" i="25"/>
  <c r="AA273" i="25" s="1"/>
  <c r="N273" i="25"/>
  <c r="M273" i="25"/>
  <c r="L273" i="25"/>
  <c r="K273" i="25"/>
  <c r="J273" i="25"/>
  <c r="U273" i="25" s="1"/>
  <c r="I273" i="25"/>
  <c r="N272" i="25"/>
  <c r="M272" i="25"/>
  <c r="L272" i="25"/>
  <c r="K272" i="25"/>
  <c r="J272" i="25"/>
  <c r="T272" i="25" s="1"/>
  <c r="Z271" i="25"/>
  <c r="Y271" i="25"/>
  <c r="X271" i="25"/>
  <c r="W271" i="25"/>
  <c r="V271" i="25"/>
  <c r="AA271" i="25" s="1"/>
  <c r="N271" i="25"/>
  <c r="M271" i="25"/>
  <c r="L271" i="25"/>
  <c r="K271" i="25"/>
  <c r="I271" i="25" s="1"/>
  <c r="J271" i="25"/>
  <c r="N270" i="25"/>
  <c r="M270" i="25"/>
  <c r="L270" i="25"/>
  <c r="K270" i="25"/>
  <c r="I270" i="25" s="1"/>
  <c r="J270" i="25"/>
  <c r="N269" i="25"/>
  <c r="M269" i="25"/>
  <c r="L269" i="25"/>
  <c r="K269" i="25"/>
  <c r="J269" i="25"/>
  <c r="U269" i="25" s="1"/>
  <c r="I269" i="25"/>
  <c r="N268" i="25"/>
  <c r="M268" i="25"/>
  <c r="L268" i="25"/>
  <c r="K268" i="25"/>
  <c r="J268" i="25"/>
  <c r="T268" i="25" s="1"/>
  <c r="N267" i="25"/>
  <c r="M267" i="25"/>
  <c r="L267" i="25"/>
  <c r="K267" i="25"/>
  <c r="J267" i="25"/>
  <c r="Y266" i="25"/>
  <c r="X266" i="25"/>
  <c r="W266" i="25"/>
  <c r="V266" i="25"/>
  <c r="N266" i="25"/>
  <c r="M266" i="25"/>
  <c r="L266" i="25"/>
  <c r="K266" i="25"/>
  <c r="I266" i="25" s="1"/>
  <c r="J266" i="25"/>
  <c r="U266" i="25" s="1"/>
  <c r="N265" i="25"/>
  <c r="M265" i="25"/>
  <c r="L265" i="25"/>
  <c r="K265" i="25"/>
  <c r="J265" i="25"/>
  <c r="U265" i="25" s="1"/>
  <c r="I265" i="25"/>
  <c r="N264" i="25"/>
  <c r="M264" i="25"/>
  <c r="L264" i="25"/>
  <c r="K264" i="25"/>
  <c r="J264" i="25"/>
  <c r="X263" i="25"/>
  <c r="W263" i="25"/>
  <c r="V263" i="25"/>
  <c r="N263" i="25"/>
  <c r="M263" i="25"/>
  <c r="L263" i="25"/>
  <c r="K263" i="25"/>
  <c r="J263" i="25"/>
  <c r="Z262" i="25"/>
  <c r="Y262" i="25"/>
  <c r="X262" i="25"/>
  <c r="W262" i="25"/>
  <c r="AA262" i="25" s="1"/>
  <c r="V262" i="25"/>
  <c r="N262" i="25"/>
  <c r="M262" i="25"/>
  <c r="L262" i="25"/>
  <c r="K262" i="25"/>
  <c r="I262" i="25" s="1"/>
  <c r="J262" i="25"/>
  <c r="Z261" i="25"/>
  <c r="Y261" i="25"/>
  <c r="X261" i="25"/>
  <c r="W261" i="25"/>
  <c r="V261" i="25"/>
  <c r="AA261" i="25" s="1"/>
  <c r="N261" i="25"/>
  <c r="M261" i="25"/>
  <c r="L261" i="25"/>
  <c r="K261" i="25"/>
  <c r="J261" i="25"/>
  <c r="U261" i="25" s="1"/>
  <c r="I261" i="25"/>
  <c r="N260" i="25"/>
  <c r="M260" i="25"/>
  <c r="L260" i="25"/>
  <c r="K260" i="25"/>
  <c r="J260" i="25"/>
  <c r="I260" i="25"/>
  <c r="N259" i="25"/>
  <c r="M259" i="25"/>
  <c r="L259" i="25"/>
  <c r="K259" i="25"/>
  <c r="J259" i="25"/>
  <c r="N258" i="25"/>
  <c r="M258" i="25"/>
  <c r="L258" i="25"/>
  <c r="K258" i="25"/>
  <c r="J258" i="25"/>
  <c r="N257" i="25"/>
  <c r="M257" i="25"/>
  <c r="L257" i="25"/>
  <c r="K257" i="25"/>
  <c r="J257" i="25"/>
  <c r="I257" i="25"/>
  <c r="N256" i="25"/>
  <c r="M256" i="25"/>
  <c r="L256" i="25"/>
  <c r="K256" i="25"/>
  <c r="J256" i="25"/>
  <c r="I256" i="25"/>
  <c r="N255" i="25"/>
  <c r="M255" i="25"/>
  <c r="L255" i="25"/>
  <c r="K255" i="25"/>
  <c r="J255" i="25"/>
  <c r="T255" i="25" s="1"/>
  <c r="Z254" i="25"/>
  <c r="Y254" i="25"/>
  <c r="X254" i="25"/>
  <c r="W254" i="25"/>
  <c r="V254" i="25"/>
  <c r="AA254" i="25" s="1"/>
  <c r="N254" i="25"/>
  <c r="M254" i="25"/>
  <c r="L254" i="25"/>
  <c r="K254" i="25"/>
  <c r="I254" i="25" s="1"/>
  <c r="J254" i="25"/>
  <c r="N253" i="25"/>
  <c r="M253" i="25"/>
  <c r="L253" i="25"/>
  <c r="K253" i="25"/>
  <c r="I253" i="25" s="1"/>
  <c r="J253" i="25"/>
  <c r="Z252" i="25"/>
  <c r="Y252" i="25"/>
  <c r="X252" i="25"/>
  <c r="W252" i="25"/>
  <c r="V252" i="25"/>
  <c r="AA252" i="25" s="1"/>
  <c r="N252" i="25"/>
  <c r="M252" i="25"/>
  <c r="L252" i="25"/>
  <c r="K252" i="25"/>
  <c r="J252" i="25"/>
  <c r="U252" i="25" s="1"/>
  <c r="I252" i="25"/>
  <c r="V251" i="25"/>
  <c r="N251" i="25"/>
  <c r="M251" i="25"/>
  <c r="L251" i="25"/>
  <c r="K251" i="25"/>
  <c r="J251" i="25"/>
  <c r="T251" i="25" s="1"/>
  <c r="N250" i="25"/>
  <c r="M250" i="25"/>
  <c r="L250" i="25"/>
  <c r="K250" i="25"/>
  <c r="J250" i="25"/>
  <c r="N249" i="25"/>
  <c r="M249" i="25"/>
  <c r="L249" i="25"/>
  <c r="K249" i="25"/>
  <c r="I249" i="25" s="1"/>
  <c r="J249" i="25"/>
  <c r="Z248" i="25"/>
  <c r="Y248" i="25"/>
  <c r="X248" i="25"/>
  <c r="V248" i="25"/>
  <c r="N248" i="25"/>
  <c r="M248" i="25"/>
  <c r="L248" i="25"/>
  <c r="K248" i="25"/>
  <c r="J248" i="25"/>
  <c r="U248" i="25" s="1"/>
  <c r="I248" i="25"/>
  <c r="N247" i="25"/>
  <c r="M247" i="25"/>
  <c r="L247" i="25"/>
  <c r="K247" i="25"/>
  <c r="J247" i="25"/>
  <c r="T247" i="25" s="1"/>
  <c r="N246" i="25"/>
  <c r="M246" i="25"/>
  <c r="L246" i="25"/>
  <c r="K246" i="25"/>
  <c r="J246" i="25"/>
  <c r="Z245" i="25"/>
  <c r="Y245" i="25"/>
  <c r="X245" i="25"/>
  <c r="W245" i="25"/>
  <c r="AA245" i="25" s="1"/>
  <c r="V245" i="25"/>
  <c r="N245" i="25"/>
  <c r="M245" i="25"/>
  <c r="L245" i="25"/>
  <c r="K245" i="25"/>
  <c r="I245" i="25" s="1"/>
  <c r="J245" i="25"/>
  <c r="U245" i="25" s="1"/>
  <c r="V244" i="25"/>
  <c r="N244" i="25"/>
  <c r="M244" i="25"/>
  <c r="L244" i="25"/>
  <c r="K244" i="25"/>
  <c r="J244" i="25"/>
  <c r="U244" i="25" s="1"/>
  <c r="I244" i="25"/>
  <c r="N243" i="25"/>
  <c r="M243" i="25"/>
  <c r="L243" i="25"/>
  <c r="K243" i="25"/>
  <c r="J243" i="25"/>
  <c r="T243" i="25" s="1"/>
  <c r="N242" i="25"/>
  <c r="M242" i="25"/>
  <c r="L242" i="25"/>
  <c r="K242" i="25"/>
  <c r="J242" i="25"/>
  <c r="N241" i="25"/>
  <c r="M241" i="25"/>
  <c r="L241" i="25"/>
  <c r="K241" i="25"/>
  <c r="J241" i="25"/>
  <c r="N240" i="25"/>
  <c r="M240" i="25"/>
  <c r="L240" i="25"/>
  <c r="K240" i="25"/>
  <c r="J240" i="25"/>
  <c r="U240" i="25" s="1"/>
  <c r="I240" i="25"/>
  <c r="N239" i="25"/>
  <c r="M239" i="25"/>
  <c r="L239" i="25"/>
  <c r="K239" i="25"/>
  <c r="J239" i="25"/>
  <c r="T239" i="25" s="1"/>
  <c r="N238" i="25"/>
  <c r="M238" i="25"/>
  <c r="L238" i="25"/>
  <c r="K238" i="25"/>
  <c r="J238" i="25"/>
  <c r="Z237" i="25"/>
  <c r="Y237" i="25"/>
  <c r="X237" i="25"/>
  <c r="W237" i="25"/>
  <c r="AA237" i="25" s="1"/>
  <c r="V237" i="25"/>
  <c r="N237" i="25"/>
  <c r="M237" i="25"/>
  <c r="L237" i="25"/>
  <c r="K237" i="25"/>
  <c r="J237" i="25"/>
  <c r="I237" i="25" s="1"/>
  <c r="Z236" i="25"/>
  <c r="Y236" i="25"/>
  <c r="X236" i="25"/>
  <c r="W236" i="25"/>
  <c r="V236" i="25"/>
  <c r="AA236" i="25" s="1"/>
  <c r="N236" i="25"/>
  <c r="M236" i="25"/>
  <c r="L236" i="25"/>
  <c r="K236" i="25"/>
  <c r="U236" i="25" s="1"/>
  <c r="J236" i="25"/>
  <c r="T236" i="25" s="1"/>
  <c r="I236" i="25"/>
  <c r="Z235" i="25"/>
  <c r="Y235" i="25"/>
  <c r="X235" i="25"/>
  <c r="W235" i="25"/>
  <c r="V235" i="25"/>
  <c r="AA235" i="25" s="1"/>
  <c r="N235" i="25"/>
  <c r="M235" i="25"/>
  <c r="L235" i="25"/>
  <c r="U235" i="25" s="1"/>
  <c r="K235" i="25"/>
  <c r="I235" i="25" s="1"/>
  <c r="J235" i="25"/>
  <c r="T235" i="25" s="1"/>
  <c r="N234" i="25"/>
  <c r="M234" i="25"/>
  <c r="L234" i="25"/>
  <c r="K234" i="25"/>
  <c r="J234" i="25"/>
  <c r="N233" i="25"/>
  <c r="M233" i="25"/>
  <c r="L233" i="25"/>
  <c r="K233" i="25"/>
  <c r="J233" i="25"/>
  <c r="N232" i="25"/>
  <c r="M232" i="25"/>
  <c r="L232" i="25"/>
  <c r="K232" i="25"/>
  <c r="J232" i="25"/>
  <c r="U232" i="25" s="1"/>
  <c r="I232" i="25"/>
  <c r="Z231" i="25"/>
  <c r="Y231" i="25"/>
  <c r="X231" i="25"/>
  <c r="W231" i="25"/>
  <c r="V231" i="25"/>
  <c r="AA231" i="25" s="1"/>
  <c r="N231" i="25"/>
  <c r="M231" i="25"/>
  <c r="L231" i="25"/>
  <c r="U231" i="25" s="1"/>
  <c r="K231" i="25"/>
  <c r="T231" i="25" s="1"/>
  <c r="J231" i="25"/>
  <c r="Z230" i="25"/>
  <c r="Y230" i="25"/>
  <c r="X230" i="25"/>
  <c r="W230" i="25"/>
  <c r="AA230" i="25" s="1"/>
  <c r="V230" i="25"/>
  <c r="N230" i="25"/>
  <c r="M230" i="25"/>
  <c r="L230" i="25"/>
  <c r="K230" i="25"/>
  <c r="I230" i="25" s="1"/>
  <c r="J230" i="25"/>
  <c r="U230" i="25" s="1"/>
  <c r="N229" i="25"/>
  <c r="M229" i="25"/>
  <c r="L229" i="25"/>
  <c r="K229" i="25"/>
  <c r="J229" i="25"/>
  <c r="N228" i="25"/>
  <c r="M228" i="25"/>
  <c r="L228" i="25"/>
  <c r="K228" i="25"/>
  <c r="J228" i="25"/>
  <c r="U228" i="25" s="1"/>
  <c r="I228" i="25"/>
  <c r="N227" i="25"/>
  <c r="M227" i="25"/>
  <c r="L227" i="25"/>
  <c r="K227" i="25"/>
  <c r="J227" i="25"/>
  <c r="T227" i="25" s="1"/>
  <c r="Z226" i="25"/>
  <c r="Y226" i="25"/>
  <c r="X226" i="25"/>
  <c r="W226" i="25"/>
  <c r="AA226" i="25" s="1"/>
  <c r="V226" i="25"/>
  <c r="N226" i="25"/>
  <c r="M226" i="25"/>
  <c r="L226" i="25"/>
  <c r="K226" i="25"/>
  <c r="I226" i="25" s="1"/>
  <c r="J226" i="25"/>
  <c r="U226" i="25" s="1"/>
  <c r="N225" i="25"/>
  <c r="M225" i="25"/>
  <c r="L225" i="25"/>
  <c r="K225" i="25"/>
  <c r="J225" i="25"/>
  <c r="N224" i="25"/>
  <c r="M224" i="25"/>
  <c r="L224" i="25"/>
  <c r="K224" i="25"/>
  <c r="J224" i="25"/>
  <c r="U224" i="25" s="1"/>
  <c r="I224" i="25"/>
  <c r="N223" i="25"/>
  <c r="M223" i="25"/>
  <c r="L223" i="25"/>
  <c r="K223" i="25"/>
  <c r="T223" i="25" s="1"/>
  <c r="J223" i="25"/>
  <c r="Z222" i="25"/>
  <c r="Y222" i="25"/>
  <c r="X222" i="25"/>
  <c r="W222" i="25"/>
  <c r="AA222" i="25" s="1"/>
  <c r="V222" i="25"/>
  <c r="N222" i="25"/>
  <c r="M222" i="25"/>
  <c r="L222" i="25"/>
  <c r="K222" i="25"/>
  <c r="I222" i="25" s="1"/>
  <c r="J222" i="25"/>
  <c r="U222" i="25" s="1"/>
  <c r="Z221" i="25"/>
  <c r="Y221" i="25"/>
  <c r="X221" i="25"/>
  <c r="W221" i="25"/>
  <c r="AA221" i="25" s="1"/>
  <c r="V221" i="25"/>
  <c r="N221" i="25"/>
  <c r="M221" i="25"/>
  <c r="L221" i="25"/>
  <c r="K221" i="25"/>
  <c r="J221" i="25"/>
  <c r="I221" i="25" s="1"/>
  <c r="Z220" i="25"/>
  <c r="Y220" i="25"/>
  <c r="X220" i="25"/>
  <c r="W220" i="25"/>
  <c r="V220" i="25"/>
  <c r="AA220" i="25" s="1"/>
  <c r="N220" i="25"/>
  <c r="M220" i="25"/>
  <c r="L220" i="25"/>
  <c r="U220" i="25" s="1"/>
  <c r="K220" i="25"/>
  <c r="J220" i="25"/>
  <c r="T220" i="25" s="1"/>
  <c r="I220" i="25"/>
  <c r="Z219" i="25"/>
  <c r="Y219" i="25"/>
  <c r="V219" i="25"/>
  <c r="N219" i="25"/>
  <c r="M219" i="25"/>
  <c r="L219" i="25"/>
  <c r="K219" i="25"/>
  <c r="T219" i="25" s="1"/>
  <c r="J219" i="25"/>
  <c r="Z218" i="25"/>
  <c r="Y218" i="25"/>
  <c r="V218" i="25"/>
  <c r="N218" i="25"/>
  <c r="M218" i="25"/>
  <c r="L218" i="25"/>
  <c r="K218" i="25"/>
  <c r="J218" i="25"/>
  <c r="U218" i="25" s="1"/>
  <c r="N217" i="25"/>
  <c r="M217" i="25"/>
  <c r="L217" i="25"/>
  <c r="K217" i="25"/>
  <c r="J217" i="25"/>
  <c r="V216" i="25"/>
  <c r="N216" i="25"/>
  <c r="M216" i="25"/>
  <c r="L216" i="25"/>
  <c r="K216" i="25"/>
  <c r="J216" i="25"/>
  <c r="I216" i="25"/>
  <c r="N215" i="25"/>
  <c r="M215" i="25"/>
  <c r="L215" i="25"/>
  <c r="K215" i="25"/>
  <c r="J215" i="25"/>
  <c r="Z214" i="25"/>
  <c r="N214" i="25"/>
  <c r="M214" i="25"/>
  <c r="L214" i="25"/>
  <c r="K214" i="25"/>
  <c r="T214" i="25" s="1"/>
  <c r="J214" i="25"/>
  <c r="N213" i="25"/>
  <c r="M213" i="25"/>
  <c r="L213" i="25"/>
  <c r="K213" i="25"/>
  <c r="J213" i="25"/>
  <c r="N212" i="25"/>
  <c r="M212" i="25"/>
  <c r="L212" i="25"/>
  <c r="K212" i="25"/>
  <c r="J212" i="25"/>
  <c r="I212" i="25"/>
  <c r="N211" i="25"/>
  <c r="M211" i="25"/>
  <c r="L211" i="25"/>
  <c r="T211" i="25" s="1"/>
  <c r="K211" i="25"/>
  <c r="I211" i="25" s="1"/>
  <c r="J211" i="25"/>
  <c r="N210" i="25"/>
  <c r="M210" i="25"/>
  <c r="L210" i="25"/>
  <c r="K210" i="25"/>
  <c r="J210" i="25"/>
  <c r="V209" i="25"/>
  <c r="N209" i="25"/>
  <c r="M209" i="25"/>
  <c r="L209" i="25"/>
  <c r="K209" i="25"/>
  <c r="U209" i="25" s="1"/>
  <c r="J209" i="25"/>
  <c r="I209" i="25"/>
  <c r="N208" i="25"/>
  <c r="M208" i="25"/>
  <c r="L208" i="25"/>
  <c r="K208" i="25"/>
  <c r="J208" i="25"/>
  <c r="T208" i="25" s="1"/>
  <c r="N207" i="25"/>
  <c r="M207" i="25"/>
  <c r="L207" i="25"/>
  <c r="K207" i="25"/>
  <c r="J207" i="25"/>
  <c r="N206" i="25"/>
  <c r="M206" i="25"/>
  <c r="L206" i="25"/>
  <c r="K206" i="25"/>
  <c r="J206" i="25"/>
  <c r="N205" i="25"/>
  <c r="M205" i="25"/>
  <c r="L205" i="25"/>
  <c r="K205" i="25"/>
  <c r="U205" i="25" s="1"/>
  <c r="J205" i="25"/>
  <c r="I205" i="25"/>
  <c r="Z204" i="25"/>
  <c r="Y204" i="25"/>
  <c r="X204" i="25"/>
  <c r="W204" i="25"/>
  <c r="AA204" i="25" s="1"/>
  <c r="V204" i="25"/>
  <c r="N204" i="25"/>
  <c r="M204" i="25"/>
  <c r="L204" i="25"/>
  <c r="U204" i="25" s="1"/>
  <c r="K204" i="25"/>
  <c r="I204" i="25" s="1"/>
  <c r="J204" i="25"/>
  <c r="T204" i="25" s="1"/>
  <c r="Y203" i="25"/>
  <c r="X203" i="25"/>
  <c r="W203" i="25"/>
  <c r="V203" i="25"/>
  <c r="N203" i="25"/>
  <c r="M203" i="25"/>
  <c r="L203" i="25"/>
  <c r="K203" i="25"/>
  <c r="I203" i="25" s="1"/>
  <c r="J203" i="25"/>
  <c r="U203" i="25" s="1"/>
  <c r="V202" i="25"/>
  <c r="N202" i="25"/>
  <c r="M202" i="25"/>
  <c r="L202" i="25"/>
  <c r="K202" i="25"/>
  <c r="J202" i="25"/>
  <c r="I202" i="25" s="1"/>
  <c r="N201" i="25"/>
  <c r="M201" i="25"/>
  <c r="L201" i="25"/>
  <c r="K201" i="25"/>
  <c r="U201" i="25" s="1"/>
  <c r="J201" i="25"/>
  <c r="I201" i="25"/>
  <c r="N200" i="25"/>
  <c r="M200" i="25"/>
  <c r="L200" i="25"/>
  <c r="K200" i="25"/>
  <c r="J200" i="25"/>
  <c r="T200" i="25" s="1"/>
  <c r="V199" i="25"/>
  <c r="N199" i="25"/>
  <c r="M199" i="25"/>
  <c r="L199" i="25"/>
  <c r="K199" i="25"/>
  <c r="J199" i="25"/>
  <c r="U199" i="25" s="1"/>
  <c r="N198" i="25"/>
  <c r="M198" i="25"/>
  <c r="L198" i="25"/>
  <c r="K198" i="25"/>
  <c r="J198" i="25"/>
  <c r="N197" i="25"/>
  <c r="M197" i="25"/>
  <c r="L197" i="25"/>
  <c r="K197" i="25"/>
  <c r="U197" i="25" s="1"/>
  <c r="J197" i="25"/>
  <c r="I197" i="25"/>
  <c r="V196" i="25"/>
  <c r="N196" i="25"/>
  <c r="M196" i="25"/>
  <c r="L196" i="25"/>
  <c r="K196" i="25"/>
  <c r="J196" i="25"/>
  <c r="T196" i="25" s="1"/>
  <c r="N195" i="25"/>
  <c r="M195" i="25"/>
  <c r="L195" i="25"/>
  <c r="K195" i="25"/>
  <c r="J195" i="25"/>
  <c r="N194" i="25"/>
  <c r="M194" i="25"/>
  <c r="L194" i="25"/>
  <c r="K194" i="25"/>
  <c r="J194" i="25"/>
  <c r="Z193" i="25"/>
  <c r="Y193" i="25"/>
  <c r="X193" i="25"/>
  <c r="W193" i="25"/>
  <c r="V193" i="25"/>
  <c r="AA193" i="25" s="1"/>
  <c r="N193" i="25"/>
  <c r="M193" i="25"/>
  <c r="L193" i="25"/>
  <c r="U193" i="25" s="1"/>
  <c r="K193" i="25"/>
  <c r="T193" i="25" s="1"/>
  <c r="J193" i="25"/>
  <c r="I193" i="25"/>
  <c r="N192" i="25"/>
  <c r="M192" i="25"/>
  <c r="L192" i="25"/>
  <c r="K192" i="25"/>
  <c r="J192" i="25"/>
  <c r="T192" i="25" s="1"/>
  <c r="X191" i="25"/>
  <c r="W191" i="25"/>
  <c r="V191" i="25"/>
  <c r="N191" i="25"/>
  <c r="M191" i="25"/>
  <c r="L191" i="25"/>
  <c r="K191" i="25"/>
  <c r="I191" i="25" s="1"/>
  <c r="J191" i="25"/>
  <c r="U191" i="25" s="1"/>
  <c r="Z190" i="25"/>
  <c r="Y190" i="25"/>
  <c r="X190" i="25"/>
  <c r="W190" i="25"/>
  <c r="AA190" i="25" s="1"/>
  <c r="V190" i="25"/>
  <c r="N190" i="25"/>
  <c r="M190" i="25"/>
  <c r="L190" i="25"/>
  <c r="K190" i="25"/>
  <c r="J190" i="25"/>
  <c r="I190" i="25" s="1"/>
  <c r="Y189" i="25"/>
  <c r="X189" i="25"/>
  <c r="W189" i="25"/>
  <c r="V189" i="25"/>
  <c r="N189" i="25"/>
  <c r="M189" i="25"/>
  <c r="L189" i="25"/>
  <c r="K189" i="25"/>
  <c r="U189" i="25" s="1"/>
  <c r="J189" i="25"/>
  <c r="I189" i="25"/>
  <c r="X188" i="25"/>
  <c r="W188" i="25"/>
  <c r="V188" i="25"/>
  <c r="N188" i="25"/>
  <c r="M188" i="25"/>
  <c r="L188" i="25"/>
  <c r="U188" i="25" s="1"/>
  <c r="K188" i="25"/>
  <c r="I188" i="25" s="1"/>
  <c r="J188" i="25"/>
  <c r="T188" i="25" s="1"/>
  <c r="Y188" i="25" s="1"/>
  <c r="Y187" i="25"/>
  <c r="X187" i="25"/>
  <c r="W187" i="25"/>
  <c r="V187" i="25"/>
  <c r="N187" i="25"/>
  <c r="M187" i="25"/>
  <c r="L187" i="25"/>
  <c r="K187" i="25"/>
  <c r="I187" i="25" s="1"/>
  <c r="J187" i="25"/>
  <c r="U187" i="25" s="1"/>
  <c r="V186" i="25"/>
  <c r="N186" i="25"/>
  <c r="M186" i="25"/>
  <c r="L186" i="25"/>
  <c r="K186" i="25"/>
  <c r="J186" i="25"/>
  <c r="I186" i="25" s="1"/>
  <c r="N185" i="25"/>
  <c r="M185" i="25"/>
  <c r="L185" i="25"/>
  <c r="K185" i="25"/>
  <c r="U185" i="25" s="1"/>
  <c r="J185" i="25"/>
  <c r="I185" i="25"/>
  <c r="Y184" i="25"/>
  <c r="X184" i="25"/>
  <c r="W184" i="25"/>
  <c r="V184" i="25"/>
  <c r="N184" i="25"/>
  <c r="M184" i="25"/>
  <c r="L184" i="25"/>
  <c r="U184" i="25" s="1"/>
  <c r="K184" i="25"/>
  <c r="I184" i="25" s="1"/>
  <c r="J184" i="25"/>
  <c r="T184" i="25" s="1"/>
  <c r="N183" i="25"/>
  <c r="M183" i="25"/>
  <c r="L183" i="25"/>
  <c r="K183" i="25"/>
  <c r="J183" i="25"/>
  <c r="Z182" i="25"/>
  <c r="Y182" i="25"/>
  <c r="X182" i="25"/>
  <c r="W182" i="25"/>
  <c r="AA182" i="25" s="1"/>
  <c r="V182" i="25"/>
  <c r="N182" i="25"/>
  <c r="M182" i="25"/>
  <c r="L182" i="25"/>
  <c r="K182" i="25"/>
  <c r="J182" i="25"/>
  <c r="I182" i="25" s="1"/>
  <c r="Z181" i="25"/>
  <c r="Y181" i="25"/>
  <c r="X181" i="25"/>
  <c r="W181" i="25"/>
  <c r="V181" i="25"/>
  <c r="AA181" i="25" s="1"/>
  <c r="N181" i="25"/>
  <c r="M181" i="25"/>
  <c r="L181" i="25"/>
  <c r="K181" i="25"/>
  <c r="U181" i="25" s="1"/>
  <c r="J181" i="25"/>
  <c r="I181" i="25"/>
  <c r="Z180" i="25"/>
  <c r="Y180" i="25"/>
  <c r="X180" i="25"/>
  <c r="W180" i="25"/>
  <c r="AA180" i="25" s="1"/>
  <c r="V180" i="25"/>
  <c r="N180" i="25"/>
  <c r="M180" i="25"/>
  <c r="L180" i="25"/>
  <c r="U180" i="25" s="1"/>
  <c r="K180" i="25"/>
  <c r="I180" i="25" s="1"/>
  <c r="J180" i="25"/>
  <c r="T180" i="25" s="1"/>
  <c r="X179" i="25"/>
  <c r="W179" i="25"/>
  <c r="V179" i="25"/>
  <c r="N179" i="25"/>
  <c r="M179" i="25"/>
  <c r="L179" i="25"/>
  <c r="K179" i="25"/>
  <c r="I179" i="25" s="1"/>
  <c r="J179" i="25"/>
  <c r="U179" i="25" s="1"/>
  <c r="N178" i="25"/>
  <c r="M178" i="25"/>
  <c r="L178" i="25"/>
  <c r="K178" i="25"/>
  <c r="J178" i="25"/>
  <c r="Y177" i="25"/>
  <c r="X177" i="25"/>
  <c r="W177" i="25"/>
  <c r="V177" i="25"/>
  <c r="N177" i="25"/>
  <c r="M177" i="25"/>
  <c r="L177" i="25"/>
  <c r="K177" i="25"/>
  <c r="U177" i="25" s="1"/>
  <c r="J177" i="25"/>
  <c r="I177" i="25"/>
  <c r="N176" i="25"/>
  <c r="M176" i="25"/>
  <c r="L176" i="25"/>
  <c r="K176" i="25"/>
  <c r="J176" i="25"/>
  <c r="T176" i="25" s="1"/>
  <c r="N175" i="25"/>
  <c r="M175" i="25"/>
  <c r="L175" i="25"/>
  <c r="K175" i="25"/>
  <c r="J175" i="25"/>
  <c r="Y174" i="25"/>
  <c r="X174" i="25"/>
  <c r="W174" i="25"/>
  <c r="V174" i="25"/>
  <c r="N174" i="25"/>
  <c r="M174" i="25"/>
  <c r="L174" i="25"/>
  <c r="K174" i="25"/>
  <c r="J174" i="25"/>
  <c r="I174" i="25" s="1"/>
  <c r="V173" i="25"/>
  <c r="N173" i="25"/>
  <c r="M173" i="25"/>
  <c r="L173" i="25"/>
  <c r="K173" i="25"/>
  <c r="U173" i="25" s="1"/>
  <c r="J173" i="25"/>
  <c r="I173" i="25"/>
  <c r="N172" i="25"/>
  <c r="M172" i="25"/>
  <c r="L172" i="25"/>
  <c r="K172" i="25"/>
  <c r="J172" i="25"/>
  <c r="T172" i="25" s="1"/>
  <c r="Z171" i="25"/>
  <c r="Y171" i="25"/>
  <c r="X171" i="25"/>
  <c r="W171" i="25"/>
  <c r="V171" i="25"/>
  <c r="N171" i="25"/>
  <c r="M171" i="25"/>
  <c r="L171" i="25"/>
  <c r="K171" i="25"/>
  <c r="T171" i="25" s="1"/>
  <c r="J171" i="25"/>
  <c r="N170" i="25"/>
  <c r="M170" i="25"/>
  <c r="L170" i="25"/>
  <c r="K170" i="25"/>
  <c r="J170" i="25"/>
  <c r="U170" i="25" s="1"/>
  <c r="V169" i="25"/>
  <c r="T169" i="25"/>
  <c r="N169" i="25"/>
  <c r="M169" i="25"/>
  <c r="L169" i="25"/>
  <c r="K169" i="25"/>
  <c r="I169" i="25" s="1"/>
  <c r="J169" i="25"/>
  <c r="N168" i="25"/>
  <c r="M168" i="25"/>
  <c r="L168" i="25"/>
  <c r="K168" i="25"/>
  <c r="J168" i="25"/>
  <c r="Z167" i="25"/>
  <c r="Y167" i="25"/>
  <c r="X167" i="25"/>
  <c r="W167" i="25"/>
  <c r="V167" i="25"/>
  <c r="AA167" i="25" s="1"/>
  <c r="N167" i="25"/>
  <c r="M167" i="25"/>
  <c r="L167" i="25"/>
  <c r="K167" i="25"/>
  <c r="I167" i="25" s="1"/>
  <c r="U26" i="25" s="1"/>
  <c r="J167" i="25"/>
  <c r="U167" i="25" s="1"/>
  <c r="N166" i="25"/>
  <c r="M166" i="25"/>
  <c r="L166" i="25"/>
  <c r="I166" i="25" s="1"/>
  <c r="K166" i="25"/>
  <c r="J166" i="25"/>
  <c r="T166" i="25" s="1"/>
  <c r="N165" i="25"/>
  <c r="M165" i="25"/>
  <c r="L165" i="25"/>
  <c r="K165" i="25"/>
  <c r="I165" i="25" s="1"/>
  <c r="J165" i="25"/>
  <c r="N164" i="25"/>
  <c r="M164" i="25"/>
  <c r="L164" i="25"/>
  <c r="K164" i="25"/>
  <c r="I164" i="25" s="1"/>
  <c r="J164" i="25"/>
  <c r="U164" i="25" s="1"/>
  <c r="N163" i="25"/>
  <c r="M163" i="25"/>
  <c r="L163" i="25"/>
  <c r="K163" i="25"/>
  <c r="J163" i="25"/>
  <c r="T163" i="25" s="1"/>
  <c r="I163" i="25"/>
  <c r="Z162" i="25"/>
  <c r="Y162" i="25"/>
  <c r="X162" i="25"/>
  <c r="W162" i="25"/>
  <c r="V162" i="25"/>
  <c r="AA162" i="25" s="1"/>
  <c r="N162" i="25"/>
  <c r="M162" i="25"/>
  <c r="L162" i="25"/>
  <c r="I162" i="25" s="1"/>
  <c r="U25" i="25" s="1"/>
  <c r="K162" i="25"/>
  <c r="J162" i="25"/>
  <c r="T162" i="25" s="1"/>
  <c r="V161" i="25"/>
  <c r="N161" i="25"/>
  <c r="M161" i="25"/>
  <c r="L161" i="25"/>
  <c r="K161" i="25"/>
  <c r="I161" i="25" s="1"/>
  <c r="U24" i="25" s="1"/>
  <c r="J161" i="25"/>
  <c r="N160" i="25"/>
  <c r="M160" i="25"/>
  <c r="L160" i="25"/>
  <c r="K160" i="25"/>
  <c r="I160" i="25" s="1"/>
  <c r="J160" i="25"/>
  <c r="U160" i="25" s="1"/>
  <c r="N159" i="25"/>
  <c r="M159" i="25"/>
  <c r="L159" i="25"/>
  <c r="K159" i="25"/>
  <c r="J159" i="25"/>
  <c r="T159" i="25" s="1"/>
  <c r="I159" i="25"/>
  <c r="N158" i="25"/>
  <c r="M158" i="25"/>
  <c r="L158" i="25"/>
  <c r="I158" i="25" s="1"/>
  <c r="K158" i="25"/>
  <c r="J158" i="25"/>
  <c r="T158" i="25" s="1"/>
  <c r="N157" i="25"/>
  <c r="M157" i="25"/>
  <c r="L157" i="25"/>
  <c r="K157" i="25"/>
  <c r="I157" i="25" s="1"/>
  <c r="J157" i="25"/>
  <c r="Z156" i="25"/>
  <c r="Y156" i="25"/>
  <c r="X156" i="25"/>
  <c r="W156" i="25"/>
  <c r="AA156" i="25" s="1"/>
  <c r="V156" i="25"/>
  <c r="N156" i="25"/>
  <c r="M156" i="25"/>
  <c r="L156" i="25"/>
  <c r="K156" i="25"/>
  <c r="I156" i="25" s="1"/>
  <c r="J156" i="25"/>
  <c r="U156" i="25" s="1"/>
  <c r="Y155" i="25"/>
  <c r="X155" i="25"/>
  <c r="W155" i="25"/>
  <c r="V155" i="25"/>
  <c r="N155" i="25"/>
  <c r="M155" i="25"/>
  <c r="L155" i="25"/>
  <c r="K155" i="25"/>
  <c r="J155" i="25"/>
  <c r="T155" i="25" s="1"/>
  <c r="I155" i="25"/>
  <c r="V154" i="25"/>
  <c r="N154" i="25"/>
  <c r="M154" i="25"/>
  <c r="L154" i="25"/>
  <c r="I154" i="25" s="1"/>
  <c r="K25" i="25" s="1"/>
  <c r="K154" i="25"/>
  <c r="J154" i="25"/>
  <c r="T154" i="25" s="1"/>
  <c r="N153" i="25"/>
  <c r="M153" i="25"/>
  <c r="L153" i="25"/>
  <c r="K153" i="25"/>
  <c r="I153" i="25" s="1"/>
  <c r="K24" i="25" s="1"/>
  <c r="J153" i="25"/>
  <c r="V152" i="25"/>
  <c r="N152" i="25"/>
  <c r="M152" i="25"/>
  <c r="L152" i="25"/>
  <c r="K152" i="25"/>
  <c r="I152" i="25" s="1"/>
  <c r="J152" i="25"/>
  <c r="U152" i="25" s="1"/>
  <c r="N151" i="25"/>
  <c r="M151" i="25"/>
  <c r="L151" i="25"/>
  <c r="K151" i="25"/>
  <c r="J151" i="25"/>
  <c r="T151" i="25" s="1"/>
  <c r="I151" i="25"/>
  <c r="N150" i="25"/>
  <c r="M150" i="25"/>
  <c r="L150" i="25"/>
  <c r="I150" i="25" s="1"/>
  <c r="K150" i="25"/>
  <c r="J150" i="25"/>
  <c r="T150" i="25" s="1"/>
  <c r="N149" i="25"/>
  <c r="M149" i="25"/>
  <c r="L149" i="25"/>
  <c r="K149" i="25"/>
  <c r="I149" i="25" s="1"/>
  <c r="J149" i="25"/>
  <c r="N148" i="25"/>
  <c r="M148" i="25"/>
  <c r="L148" i="25"/>
  <c r="K148" i="25"/>
  <c r="I148" i="25" s="1"/>
  <c r="J148" i="25"/>
  <c r="U148" i="25" s="1"/>
  <c r="N147" i="25"/>
  <c r="M147" i="25"/>
  <c r="L147" i="25"/>
  <c r="K147" i="25"/>
  <c r="J147" i="25"/>
  <c r="T147" i="25" s="1"/>
  <c r="I147" i="25"/>
  <c r="V146" i="25"/>
  <c r="N146" i="25"/>
  <c r="M146" i="25"/>
  <c r="L146" i="25"/>
  <c r="I146" i="25" s="1"/>
  <c r="K23" i="25" s="1"/>
  <c r="K146" i="25"/>
  <c r="J146" i="25"/>
  <c r="T146" i="25" s="1"/>
  <c r="N145" i="25"/>
  <c r="M145" i="25"/>
  <c r="L145" i="25"/>
  <c r="K145" i="25"/>
  <c r="I145" i="25" s="1"/>
  <c r="J145" i="25"/>
  <c r="AB144" i="25"/>
  <c r="AA144" i="25"/>
  <c r="X144" i="25"/>
  <c r="W144" i="25"/>
  <c r="U144" i="25"/>
  <c r="T144" i="25"/>
  <c r="S144" i="25"/>
  <c r="R144" i="25"/>
  <c r="Q144" i="25"/>
  <c r="P144" i="25"/>
  <c r="N144" i="25"/>
  <c r="Z144" i="25" s="1"/>
  <c r="M144" i="25"/>
  <c r="Y144" i="25" s="1"/>
  <c r="L144" i="25"/>
  <c r="K144" i="25"/>
  <c r="I144" i="25" s="1"/>
  <c r="J144" i="25"/>
  <c r="V143" i="25"/>
  <c r="N143" i="25"/>
  <c r="M143" i="25"/>
  <c r="L143" i="25"/>
  <c r="K143" i="25"/>
  <c r="J143" i="25"/>
  <c r="I143" i="25"/>
  <c r="N142" i="25"/>
  <c r="M142" i="25"/>
  <c r="L142" i="25"/>
  <c r="K142" i="25"/>
  <c r="I142" i="25" s="1"/>
  <c r="J142" i="25"/>
  <c r="N141" i="25"/>
  <c r="M141" i="25"/>
  <c r="L141" i="25"/>
  <c r="K141" i="25"/>
  <c r="J141" i="25"/>
  <c r="I141" i="25"/>
  <c r="N140" i="25"/>
  <c r="M140" i="25"/>
  <c r="L140" i="25"/>
  <c r="K140" i="25"/>
  <c r="I140" i="25" s="1"/>
  <c r="J140" i="25"/>
  <c r="N139" i="25"/>
  <c r="M139" i="25"/>
  <c r="L139" i="25"/>
  <c r="K139" i="25"/>
  <c r="J139" i="25"/>
  <c r="I139" i="25"/>
  <c r="N138" i="25"/>
  <c r="M138" i="25"/>
  <c r="L138" i="25"/>
  <c r="K138" i="25"/>
  <c r="I138" i="25" s="1"/>
  <c r="J138" i="25"/>
  <c r="N137" i="25"/>
  <c r="M137" i="25"/>
  <c r="L137" i="25"/>
  <c r="K137" i="25"/>
  <c r="J137" i="25"/>
  <c r="I137" i="25"/>
  <c r="N136" i="25"/>
  <c r="M136" i="25"/>
  <c r="L136" i="25"/>
  <c r="K136" i="25"/>
  <c r="I136" i="25" s="1"/>
  <c r="J136" i="25"/>
  <c r="N135" i="25"/>
  <c r="M135" i="25"/>
  <c r="L135" i="25"/>
  <c r="K135" i="25"/>
  <c r="J135" i="25"/>
  <c r="I135" i="25"/>
  <c r="N134" i="25"/>
  <c r="M134" i="25"/>
  <c r="L134" i="25"/>
  <c r="K134" i="25"/>
  <c r="I134" i="25" s="1"/>
  <c r="J134" i="25"/>
  <c r="N133" i="25"/>
  <c r="M133" i="25"/>
  <c r="L133" i="25"/>
  <c r="K133" i="25"/>
  <c r="J133" i="25"/>
  <c r="I133" i="25"/>
  <c r="N132" i="25"/>
  <c r="M132" i="25"/>
  <c r="L132" i="25"/>
  <c r="K132" i="25"/>
  <c r="I132" i="25" s="1"/>
  <c r="J132" i="25"/>
  <c r="N131" i="25"/>
  <c r="M131" i="25"/>
  <c r="L131" i="25"/>
  <c r="K131" i="25"/>
  <c r="J131" i="25"/>
  <c r="I131" i="25"/>
  <c r="N130" i="25"/>
  <c r="M130" i="25"/>
  <c r="L130" i="25"/>
  <c r="K130" i="25"/>
  <c r="I130" i="25" s="1"/>
  <c r="J130" i="25"/>
  <c r="N129" i="25"/>
  <c r="M129" i="25"/>
  <c r="L129" i="25"/>
  <c r="K129" i="25"/>
  <c r="J129" i="25"/>
  <c r="I129" i="25"/>
  <c r="N128" i="25"/>
  <c r="M128" i="25"/>
  <c r="L128" i="25"/>
  <c r="K128" i="25"/>
  <c r="I128" i="25" s="1"/>
  <c r="J128" i="25"/>
  <c r="N127" i="25"/>
  <c r="M127" i="25"/>
  <c r="L127" i="25"/>
  <c r="K127" i="25"/>
  <c r="J127" i="25"/>
  <c r="I127" i="25"/>
  <c r="N126" i="25"/>
  <c r="M126" i="25"/>
  <c r="L126" i="25"/>
  <c r="K126" i="25"/>
  <c r="I126" i="25" s="1"/>
  <c r="J126" i="25"/>
  <c r="N125" i="25"/>
  <c r="M125" i="25"/>
  <c r="L125" i="25"/>
  <c r="K125" i="25"/>
  <c r="J125" i="25"/>
  <c r="I125" i="25" s="1"/>
  <c r="N124" i="25"/>
  <c r="M124" i="25"/>
  <c r="L124" i="25"/>
  <c r="K124" i="25"/>
  <c r="I124" i="25" s="1"/>
  <c r="J124" i="25"/>
  <c r="N123" i="25"/>
  <c r="M123" i="25"/>
  <c r="L123" i="25"/>
  <c r="K123" i="25"/>
  <c r="J123" i="25"/>
  <c r="I123" i="25" s="1"/>
  <c r="N122" i="25"/>
  <c r="M122" i="25"/>
  <c r="L122" i="25"/>
  <c r="K122" i="25"/>
  <c r="I122" i="25" s="1"/>
  <c r="J122" i="25"/>
  <c r="N121" i="25"/>
  <c r="M121" i="25"/>
  <c r="L121" i="25"/>
  <c r="K121" i="25"/>
  <c r="J121" i="25"/>
  <c r="I121" i="25" s="1"/>
  <c r="N120" i="25"/>
  <c r="M120" i="25"/>
  <c r="L120" i="25"/>
  <c r="K120" i="25"/>
  <c r="I120" i="25" s="1"/>
  <c r="J120" i="25"/>
  <c r="N119" i="25"/>
  <c r="M119" i="25"/>
  <c r="L119" i="25"/>
  <c r="K119" i="25"/>
  <c r="J119" i="25"/>
  <c r="I119" i="25" s="1"/>
  <c r="N118" i="25"/>
  <c r="M118" i="25"/>
  <c r="L118" i="25"/>
  <c r="K118" i="25"/>
  <c r="I118" i="25" s="1"/>
  <c r="J118" i="25"/>
  <c r="N117" i="25"/>
  <c r="M117" i="25"/>
  <c r="L117" i="25"/>
  <c r="K117" i="25"/>
  <c r="J117" i="25"/>
  <c r="I117" i="25" s="1"/>
  <c r="N116" i="25"/>
  <c r="M116" i="25"/>
  <c r="L116" i="25"/>
  <c r="K116" i="25"/>
  <c r="I116" i="25" s="1"/>
  <c r="J116" i="25"/>
  <c r="N115" i="25"/>
  <c r="M115" i="25"/>
  <c r="L115" i="25"/>
  <c r="K115" i="25"/>
  <c r="J115" i="25"/>
  <c r="I115" i="25" s="1"/>
  <c r="N114" i="25"/>
  <c r="M114" i="25"/>
  <c r="L114" i="25"/>
  <c r="K114" i="25"/>
  <c r="I114" i="25" s="1"/>
  <c r="J114" i="25"/>
  <c r="N113" i="25"/>
  <c r="M113" i="25"/>
  <c r="L113" i="25"/>
  <c r="K113" i="25"/>
  <c r="J113" i="25"/>
  <c r="I113" i="25" s="1"/>
  <c r="N112" i="25"/>
  <c r="M112" i="25"/>
  <c r="L112" i="25"/>
  <c r="K112" i="25"/>
  <c r="I112" i="25" s="1"/>
  <c r="J112" i="25"/>
  <c r="N111" i="25"/>
  <c r="M111" i="25"/>
  <c r="L111" i="25"/>
  <c r="K111" i="25"/>
  <c r="J111" i="25"/>
  <c r="I111" i="25" s="1"/>
  <c r="N110" i="25"/>
  <c r="M110" i="25"/>
  <c r="L110" i="25"/>
  <c r="K110" i="25"/>
  <c r="I110" i="25" s="1"/>
  <c r="J110" i="25"/>
  <c r="N109" i="25"/>
  <c r="M109" i="25"/>
  <c r="L109" i="25"/>
  <c r="K109" i="25"/>
  <c r="J109" i="25"/>
  <c r="I109" i="25" s="1"/>
  <c r="N108" i="25"/>
  <c r="M108" i="25"/>
  <c r="L108" i="25"/>
  <c r="K108" i="25"/>
  <c r="I108" i="25" s="1"/>
  <c r="J108" i="25"/>
  <c r="N107" i="25"/>
  <c r="M107" i="25"/>
  <c r="L107" i="25"/>
  <c r="K107" i="25"/>
  <c r="J107" i="25"/>
  <c r="I107" i="25" s="1"/>
  <c r="N106" i="25"/>
  <c r="M106" i="25"/>
  <c r="L106" i="25"/>
  <c r="K106" i="25"/>
  <c r="I106" i="25" s="1"/>
  <c r="J106" i="25"/>
  <c r="N105" i="25"/>
  <c r="M105" i="25"/>
  <c r="L105" i="25"/>
  <c r="K105" i="25"/>
  <c r="J105" i="25"/>
  <c r="I105" i="25" s="1"/>
  <c r="N104" i="25"/>
  <c r="M104" i="25"/>
  <c r="L104" i="25"/>
  <c r="K104" i="25"/>
  <c r="I104" i="25" s="1"/>
  <c r="J104" i="25"/>
  <c r="N103" i="25"/>
  <c r="M103" i="25"/>
  <c r="L103" i="25"/>
  <c r="K103" i="25"/>
  <c r="J103" i="25"/>
  <c r="I103" i="25" s="1"/>
  <c r="N102" i="25"/>
  <c r="M102" i="25"/>
  <c r="L102" i="25"/>
  <c r="K102" i="25"/>
  <c r="I102" i="25" s="1"/>
  <c r="J102" i="25"/>
  <c r="N101" i="25"/>
  <c r="M101" i="25"/>
  <c r="L101" i="25"/>
  <c r="K101" i="25"/>
  <c r="J101" i="25"/>
  <c r="I101" i="25" s="1"/>
  <c r="N100" i="25"/>
  <c r="M100" i="25"/>
  <c r="L100" i="25"/>
  <c r="K100" i="25"/>
  <c r="I100" i="25" s="1"/>
  <c r="J100" i="25"/>
  <c r="N99" i="25"/>
  <c r="M99" i="25"/>
  <c r="L99" i="25"/>
  <c r="K99" i="25"/>
  <c r="J99" i="25"/>
  <c r="I99" i="25" s="1"/>
  <c r="N98" i="25"/>
  <c r="M98" i="25"/>
  <c r="L98" i="25"/>
  <c r="K98" i="25"/>
  <c r="I98" i="25" s="1"/>
  <c r="J98" i="25"/>
  <c r="N97" i="25"/>
  <c r="M97" i="25"/>
  <c r="L97" i="25"/>
  <c r="K97" i="25"/>
  <c r="J97" i="25"/>
  <c r="I97" i="25" s="1"/>
  <c r="N96" i="25"/>
  <c r="M96" i="25"/>
  <c r="L96" i="25"/>
  <c r="K96" i="25"/>
  <c r="I96" i="25" s="1"/>
  <c r="J96" i="25"/>
  <c r="N95" i="25"/>
  <c r="M95" i="25"/>
  <c r="L95" i="25"/>
  <c r="K95" i="25"/>
  <c r="J95" i="25"/>
  <c r="I95" i="25" s="1"/>
  <c r="N94" i="25"/>
  <c r="M94" i="25"/>
  <c r="L94" i="25"/>
  <c r="K94" i="25"/>
  <c r="I94" i="25" s="1"/>
  <c r="J94" i="25"/>
  <c r="N93" i="25"/>
  <c r="M93" i="25"/>
  <c r="L93" i="25"/>
  <c r="K93" i="25"/>
  <c r="J93" i="25"/>
  <c r="I93" i="25" s="1"/>
  <c r="N92" i="25"/>
  <c r="M92" i="25"/>
  <c r="L92" i="25"/>
  <c r="K92" i="25"/>
  <c r="I92" i="25" s="1"/>
  <c r="J92" i="25"/>
  <c r="N91" i="25"/>
  <c r="M91" i="25"/>
  <c r="L91" i="25"/>
  <c r="K91" i="25"/>
  <c r="J91" i="25"/>
  <c r="I91" i="25" s="1"/>
  <c r="N90" i="25"/>
  <c r="M90" i="25"/>
  <c r="L90" i="25"/>
  <c r="K90" i="25"/>
  <c r="I90" i="25" s="1"/>
  <c r="J90" i="25"/>
  <c r="N89" i="25"/>
  <c r="M89" i="25"/>
  <c r="L89" i="25"/>
  <c r="J89" i="25"/>
  <c r="L88" i="25"/>
  <c r="K88" i="25"/>
  <c r="J88" i="25"/>
  <c r="L87" i="25"/>
  <c r="K87" i="25"/>
  <c r="J87" i="25"/>
  <c r="L86" i="25"/>
  <c r="K86" i="25"/>
  <c r="J86" i="25"/>
  <c r="L85" i="25"/>
  <c r="K85" i="25"/>
  <c r="J85" i="25"/>
  <c r="L84" i="25"/>
  <c r="K84" i="25"/>
  <c r="J84" i="25"/>
  <c r="L83" i="25"/>
  <c r="K83" i="25"/>
  <c r="J83" i="25"/>
  <c r="L82" i="25"/>
  <c r="K82" i="25"/>
  <c r="J82" i="25"/>
  <c r="L81" i="25"/>
  <c r="K81" i="25"/>
  <c r="J81" i="25"/>
  <c r="N80" i="25"/>
  <c r="M80" i="25"/>
  <c r="L80" i="25"/>
  <c r="K80" i="25"/>
  <c r="I80" i="25" s="1"/>
  <c r="J80" i="25"/>
  <c r="N79" i="25"/>
  <c r="M79" i="25"/>
  <c r="L79" i="25"/>
  <c r="K79" i="25"/>
  <c r="J79" i="25"/>
  <c r="I79" i="25"/>
  <c r="N78" i="25"/>
  <c r="M78" i="25"/>
  <c r="L78" i="25"/>
  <c r="J78" i="25"/>
  <c r="L77" i="25"/>
  <c r="K77" i="25"/>
  <c r="J77" i="25"/>
  <c r="J76" i="25"/>
  <c r="J75" i="25"/>
  <c r="J74" i="25"/>
  <c r="J73" i="25"/>
  <c r="J72" i="25"/>
  <c r="J71" i="25"/>
  <c r="J70" i="25"/>
  <c r="N69" i="25"/>
  <c r="M69" i="25"/>
  <c r="J69" i="25"/>
  <c r="N68" i="25"/>
  <c r="M68" i="25"/>
  <c r="J68" i="25"/>
  <c r="N67" i="25"/>
  <c r="M67" i="25"/>
  <c r="K67" i="25"/>
  <c r="J67" i="25"/>
  <c r="E67" i="25"/>
  <c r="L67" i="25" s="1"/>
  <c r="I67" i="25" s="1"/>
  <c r="N66" i="25"/>
  <c r="M66" i="25"/>
  <c r="L66" i="25"/>
  <c r="K66" i="25"/>
  <c r="I66" i="25" s="1"/>
  <c r="J66" i="25"/>
  <c r="N65" i="25"/>
  <c r="M65" i="25"/>
  <c r="L65" i="25"/>
  <c r="K65" i="25"/>
  <c r="J65" i="25"/>
  <c r="I65" i="25"/>
  <c r="N64" i="25"/>
  <c r="M64" i="25"/>
  <c r="L64" i="25"/>
  <c r="K64" i="25"/>
  <c r="I64" i="25" s="1"/>
  <c r="J64" i="25"/>
  <c r="N63" i="25"/>
  <c r="M63" i="25"/>
  <c r="L63" i="25"/>
  <c r="K63" i="25"/>
  <c r="J63" i="25"/>
  <c r="I63" i="25"/>
  <c r="N62" i="25"/>
  <c r="M62" i="25"/>
  <c r="L62" i="25"/>
  <c r="K62" i="25"/>
  <c r="I62" i="25" s="1"/>
  <c r="J62" i="25"/>
  <c r="N61" i="25"/>
  <c r="M61" i="25"/>
  <c r="L61" i="25"/>
  <c r="K61" i="25"/>
  <c r="J61" i="25"/>
  <c r="I61" i="25"/>
  <c r="N60" i="25"/>
  <c r="M60" i="25"/>
  <c r="L60" i="25"/>
  <c r="K60" i="25"/>
  <c r="I60" i="25" s="1"/>
  <c r="J60" i="25"/>
  <c r="U38" i="25"/>
  <c r="T38" i="25" s="1"/>
  <c r="U37" i="25"/>
  <c r="T37" i="25" s="1"/>
  <c r="K37" i="25"/>
  <c r="J37" i="25" s="1"/>
  <c r="K36" i="25"/>
  <c r="J36" i="25" s="1"/>
  <c r="U35" i="25"/>
  <c r="T35" i="25" s="1"/>
  <c r="K35" i="25"/>
  <c r="J35" i="25" s="1"/>
  <c r="U32" i="25"/>
  <c r="T32" i="25" s="1"/>
  <c r="K32" i="25"/>
  <c r="J32" i="25" s="1"/>
  <c r="K31" i="25"/>
  <c r="J31" i="25" s="1"/>
  <c r="K30" i="25"/>
  <c r="J30" i="25" s="1"/>
  <c r="K29" i="25"/>
  <c r="J29" i="25" s="1"/>
  <c r="K28" i="25"/>
  <c r="J28" i="25" s="1"/>
  <c r="K26" i="25"/>
  <c r="J26" i="25" s="1"/>
  <c r="U23" i="25"/>
  <c r="T23" i="25" s="1"/>
  <c r="E12" i="25"/>
  <c r="K8" i="25" s="1"/>
  <c r="D12" i="25"/>
  <c r="K10" i="25"/>
  <c r="K9" i="25"/>
  <c r="K7" i="25"/>
  <c r="K6" i="25"/>
  <c r="J5" i="25"/>
  <c r="L4" i="25"/>
  <c r="K4" i="25"/>
  <c r="J4" i="25"/>
  <c r="P3" i="25"/>
  <c r="O3" i="25"/>
  <c r="N3" i="25"/>
  <c r="M3" i="25"/>
  <c r="L3" i="25"/>
  <c r="K3" i="25"/>
  <c r="J3" i="25"/>
  <c r="K2" i="25"/>
  <c r="D1" i="25"/>
  <c r="L5" i="25" s="1"/>
  <c r="I522" i="24"/>
  <c r="I521" i="24"/>
  <c r="I520" i="24"/>
  <c r="I519" i="24"/>
  <c r="C510" i="24"/>
  <c r="J507" i="24"/>
  <c r="I507" i="24"/>
  <c r="AK503" i="24"/>
  <c r="AK504" i="24" s="1"/>
  <c r="AK501" i="24"/>
  <c r="AK502" i="24" s="1"/>
  <c r="AK498" i="24"/>
  <c r="AA498" i="24"/>
  <c r="X497" i="24"/>
  <c r="X500" i="24" s="1"/>
  <c r="X501" i="24" s="1"/>
  <c r="S496" i="24"/>
  <c r="S495" i="24"/>
  <c r="AK494" i="24"/>
  <c r="S494" i="24"/>
  <c r="U493" i="24"/>
  <c r="S493" i="24"/>
  <c r="U492" i="24"/>
  <c r="S492" i="24"/>
  <c r="U491" i="24"/>
  <c r="S491" i="24"/>
  <c r="AK490" i="24"/>
  <c r="AK493" i="24" s="1"/>
  <c r="AE490" i="24"/>
  <c r="AE495" i="24" s="1"/>
  <c r="AE496" i="24" s="1"/>
  <c r="X490" i="24"/>
  <c r="J490" i="24"/>
  <c r="J491" i="24" s="1"/>
  <c r="X489" i="24"/>
  <c r="D489" i="24"/>
  <c r="Q488" i="24"/>
  <c r="C512" i="24" s="1"/>
  <c r="J488" i="24"/>
  <c r="J489" i="24" s="1"/>
  <c r="D488" i="24"/>
  <c r="AK487" i="24"/>
  <c r="AK488" i="24" s="1"/>
  <c r="D487" i="24"/>
  <c r="X486" i="24"/>
  <c r="X487" i="24" s="1"/>
  <c r="D486" i="24"/>
  <c r="J485" i="24"/>
  <c r="D485" i="24"/>
  <c r="D484" i="24"/>
  <c r="D483" i="24"/>
  <c r="AK482" i="24"/>
  <c r="AK485" i="24" s="1"/>
  <c r="AK486" i="24" s="1"/>
  <c r="Q482" i="24"/>
  <c r="Q483" i="24" s="1"/>
  <c r="D482" i="24"/>
  <c r="X481" i="24"/>
  <c r="F480" i="24"/>
  <c r="Q479" i="24"/>
  <c r="Q484" i="24" s="1"/>
  <c r="Q485" i="24" s="1"/>
  <c r="K479" i="24"/>
  <c r="K478" i="24"/>
  <c r="F478" i="24"/>
  <c r="AK477" i="24"/>
  <c r="AK478" i="24" s="1"/>
  <c r="H476" i="24"/>
  <c r="U489" i="24" s="1"/>
  <c r="G476" i="24"/>
  <c r="F476" i="24"/>
  <c r="Z470" i="24" s="1"/>
  <c r="E476" i="24"/>
  <c r="Y498" i="24" s="1"/>
  <c r="D476" i="24"/>
  <c r="Q489" i="24" s="1"/>
  <c r="AK475" i="24"/>
  <c r="AK476" i="24" s="1"/>
  <c r="K475" i="24"/>
  <c r="K480" i="24" s="1"/>
  <c r="K481" i="24" s="1"/>
  <c r="D475" i="24"/>
  <c r="D478" i="24" s="1"/>
  <c r="D479" i="24" s="1"/>
  <c r="X474" i="24"/>
  <c r="X475" i="24" s="1"/>
  <c r="AK472" i="24"/>
  <c r="L471" i="24"/>
  <c r="AA470" i="24"/>
  <c r="Y470" i="24"/>
  <c r="Q470" i="24"/>
  <c r="Q473" i="24" s="1"/>
  <c r="Q474" i="24" s="1"/>
  <c r="L470" i="24"/>
  <c r="X469" i="24"/>
  <c r="C515" i="24" s="1"/>
  <c r="N469" i="24"/>
  <c r="L469" i="24"/>
  <c r="S468" i="24"/>
  <c r="N468" i="24"/>
  <c r="L468" i="24"/>
  <c r="S467" i="24"/>
  <c r="AE466" i="24"/>
  <c r="AE467" i="24" s="1"/>
  <c r="S466" i="24"/>
  <c r="M466" i="24"/>
  <c r="K466" i="24"/>
  <c r="U465" i="24"/>
  <c r="S465" i="24"/>
  <c r="J465" i="24"/>
  <c r="C509" i="24" s="1"/>
  <c r="AE464" i="24"/>
  <c r="AE465" i="24" s="1"/>
  <c r="U464" i="24"/>
  <c r="S464" i="24"/>
  <c r="U463" i="24"/>
  <c r="S463" i="24"/>
  <c r="AB462" i="24"/>
  <c r="AA462" i="24"/>
  <c r="Y462" i="24"/>
  <c r="X462" i="24"/>
  <c r="AK461" i="24"/>
  <c r="AK466" i="24" s="1"/>
  <c r="AK467" i="24" s="1"/>
  <c r="AE461" i="24"/>
  <c r="X461" i="24"/>
  <c r="C514" i="24" s="1"/>
  <c r="U461" i="24"/>
  <c r="T461" i="24"/>
  <c r="R461" i="24"/>
  <c r="Q461" i="24"/>
  <c r="Q460" i="24"/>
  <c r="C511" i="24" s="1"/>
  <c r="X458" i="24"/>
  <c r="X459" i="24" s="1"/>
  <c r="X456" i="24"/>
  <c r="X457" i="24" s="1"/>
  <c r="AB454" i="24"/>
  <c r="AA454" i="24"/>
  <c r="Z454" i="24"/>
  <c r="Y454" i="24"/>
  <c r="X454" i="24"/>
  <c r="X453" i="24"/>
  <c r="C513" i="24" s="1"/>
  <c r="AK452" i="24"/>
  <c r="AK457" i="24" s="1"/>
  <c r="AK458" i="24" s="1"/>
  <c r="B450" i="24"/>
  <c r="N399" i="24"/>
  <c r="M399" i="24"/>
  <c r="L399" i="24"/>
  <c r="K399" i="24"/>
  <c r="J399" i="24"/>
  <c r="I399" i="24" s="1"/>
  <c r="N398" i="24"/>
  <c r="M398" i="24"/>
  <c r="L398" i="24"/>
  <c r="K398" i="24"/>
  <c r="I398" i="24" s="1"/>
  <c r="J398" i="24"/>
  <c r="N397" i="24"/>
  <c r="M397" i="24"/>
  <c r="L397" i="24"/>
  <c r="K397" i="24"/>
  <c r="J397" i="24"/>
  <c r="I397" i="24" s="1"/>
  <c r="N396" i="24"/>
  <c r="M396" i="24"/>
  <c r="L396" i="24"/>
  <c r="K396" i="24"/>
  <c r="I396" i="24" s="1"/>
  <c r="J396" i="24"/>
  <c r="N395" i="24"/>
  <c r="M395" i="24"/>
  <c r="L395" i="24"/>
  <c r="K395" i="24"/>
  <c r="J395" i="24"/>
  <c r="I395" i="24" s="1"/>
  <c r="N394" i="24"/>
  <c r="M394" i="24"/>
  <c r="L394" i="24"/>
  <c r="K394" i="24"/>
  <c r="I394" i="24" s="1"/>
  <c r="J394" i="24"/>
  <c r="N393" i="24"/>
  <c r="M393" i="24"/>
  <c r="L393" i="24"/>
  <c r="K393" i="24"/>
  <c r="J393" i="24"/>
  <c r="I393" i="24" s="1"/>
  <c r="N392" i="24"/>
  <c r="M392" i="24"/>
  <c r="L392" i="24"/>
  <c r="K392" i="24"/>
  <c r="I392" i="24" s="1"/>
  <c r="J392" i="24"/>
  <c r="N391" i="24"/>
  <c r="M391" i="24"/>
  <c r="L391" i="24"/>
  <c r="K391" i="24"/>
  <c r="J391" i="24"/>
  <c r="I391" i="24" s="1"/>
  <c r="N390" i="24"/>
  <c r="M390" i="24"/>
  <c r="L390" i="24"/>
  <c r="K390" i="24"/>
  <c r="I390" i="24" s="1"/>
  <c r="J390" i="24"/>
  <c r="N389" i="24"/>
  <c r="M389" i="24"/>
  <c r="L389" i="24"/>
  <c r="K389" i="24"/>
  <c r="J389" i="24"/>
  <c r="I389" i="24" s="1"/>
  <c r="N388" i="24"/>
  <c r="M388" i="24"/>
  <c r="L388" i="24"/>
  <c r="K388" i="24"/>
  <c r="I388" i="24" s="1"/>
  <c r="J388" i="24"/>
  <c r="N387" i="24"/>
  <c r="M387" i="24"/>
  <c r="L387" i="24"/>
  <c r="K387" i="24"/>
  <c r="J387" i="24"/>
  <c r="I387" i="24" s="1"/>
  <c r="N386" i="24"/>
  <c r="M386" i="24"/>
  <c r="L386" i="24"/>
  <c r="K386" i="24"/>
  <c r="I386" i="24" s="1"/>
  <c r="J386" i="24"/>
  <c r="N385" i="24"/>
  <c r="M385" i="24"/>
  <c r="L385" i="24"/>
  <c r="K385" i="24"/>
  <c r="J385" i="24"/>
  <c r="I385" i="24" s="1"/>
  <c r="N384" i="24"/>
  <c r="M384" i="24"/>
  <c r="L384" i="24"/>
  <c r="K384" i="24"/>
  <c r="I384" i="24" s="1"/>
  <c r="J384" i="24"/>
  <c r="N383" i="24"/>
  <c r="M383" i="24"/>
  <c r="L383" i="24"/>
  <c r="K383" i="24"/>
  <c r="J383" i="24"/>
  <c r="I383" i="24" s="1"/>
  <c r="N382" i="24"/>
  <c r="M382" i="24"/>
  <c r="L382" i="24"/>
  <c r="K382" i="24"/>
  <c r="I382" i="24" s="1"/>
  <c r="J382" i="24"/>
  <c r="N381" i="24"/>
  <c r="M381" i="24"/>
  <c r="L381" i="24"/>
  <c r="K381" i="24"/>
  <c r="J381" i="24"/>
  <c r="I381" i="24" s="1"/>
  <c r="N380" i="24"/>
  <c r="M380" i="24"/>
  <c r="L380" i="24"/>
  <c r="K380" i="24"/>
  <c r="I380" i="24" s="1"/>
  <c r="J380" i="24"/>
  <c r="N379" i="24"/>
  <c r="M379" i="24"/>
  <c r="L379" i="24"/>
  <c r="K379" i="24"/>
  <c r="J379" i="24"/>
  <c r="I379" i="24" s="1"/>
  <c r="N378" i="24"/>
  <c r="M378" i="24"/>
  <c r="L378" i="24"/>
  <c r="K378" i="24"/>
  <c r="I378" i="24" s="1"/>
  <c r="J378" i="24"/>
  <c r="N377" i="24"/>
  <c r="M377" i="24"/>
  <c r="L377" i="24"/>
  <c r="K377" i="24"/>
  <c r="J377" i="24"/>
  <c r="I377" i="24" s="1"/>
  <c r="N376" i="24"/>
  <c r="M376" i="24"/>
  <c r="L376" i="24"/>
  <c r="K376" i="24"/>
  <c r="I376" i="24" s="1"/>
  <c r="J376" i="24"/>
  <c r="N375" i="24"/>
  <c r="M375" i="24"/>
  <c r="L375" i="24"/>
  <c r="K375" i="24"/>
  <c r="J375" i="24"/>
  <c r="I375" i="24" s="1"/>
  <c r="N374" i="24"/>
  <c r="M374" i="24"/>
  <c r="L374" i="24"/>
  <c r="K374" i="24"/>
  <c r="I374" i="24" s="1"/>
  <c r="J374" i="24"/>
  <c r="N373" i="24"/>
  <c r="M373" i="24"/>
  <c r="L373" i="24"/>
  <c r="K373" i="24"/>
  <c r="J373" i="24"/>
  <c r="I373" i="24" s="1"/>
  <c r="N372" i="24"/>
  <c r="M372" i="24"/>
  <c r="L372" i="24"/>
  <c r="K372" i="24"/>
  <c r="I372" i="24" s="1"/>
  <c r="J372" i="24"/>
  <c r="N371" i="24"/>
  <c r="M371" i="24"/>
  <c r="L371" i="24"/>
  <c r="K371" i="24"/>
  <c r="J371" i="24"/>
  <c r="I371" i="24" s="1"/>
  <c r="N370" i="24"/>
  <c r="M370" i="24"/>
  <c r="L370" i="24"/>
  <c r="K370" i="24"/>
  <c r="I370" i="24" s="1"/>
  <c r="J370" i="24"/>
  <c r="N369" i="24"/>
  <c r="M369" i="24"/>
  <c r="L369" i="24"/>
  <c r="K369" i="24"/>
  <c r="J369" i="24"/>
  <c r="I369" i="24" s="1"/>
  <c r="N368" i="24"/>
  <c r="M368" i="24"/>
  <c r="L368" i="24"/>
  <c r="K368" i="24"/>
  <c r="I368" i="24" s="1"/>
  <c r="J368" i="24"/>
  <c r="N367" i="24"/>
  <c r="M367" i="24"/>
  <c r="L367" i="24"/>
  <c r="K367" i="24"/>
  <c r="J367" i="24"/>
  <c r="I367" i="24" s="1"/>
  <c r="N366" i="24"/>
  <c r="M366" i="24"/>
  <c r="L366" i="24"/>
  <c r="K366" i="24"/>
  <c r="I366" i="24" s="1"/>
  <c r="J366" i="24"/>
  <c r="N365" i="24"/>
  <c r="M365" i="24"/>
  <c r="L365" i="24"/>
  <c r="K365" i="24"/>
  <c r="J365" i="24"/>
  <c r="I365" i="24" s="1"/>
  <c r="N364" i="24"/>
  <c r="M364" i="24"/>
  <c r="L364" i="24"/>
  <c r="K364" i="24"/>
  <c r="I364" i="24" s="1"/>
  <c r="J364" i="24"/>
  <c r="N363" i="24"/>
  <c r="M363" i="24"/>
  <c r="L363" i="24"/>
  <c r="K363" i="24"/>
  <c r="J363" i="24"/>
  <c r="I363" i="24" s="1"/>
  <c r="N362" i="24"/>
  <c r="M362" i="24"/>
  <c r="L362" i="24"/>
  <c r="K362" i="24"/>
  <c r="I362" i="24" s="1"/>
  <c r="J362" i="24"/>
  <c r="N361" i="24"/>
  <c r="M361" i="24"/>
  <c r="L361" i="24"/>
  <c r="K361" i="24"/>
  <c r="J361" i="24"/>
  <c r="I361" i="24" s="1"/>
  <c r="N360" i="24"/>
  <c r="M360" i="24"/>
  <c r="L360" i="24"/>
  <c r="K360" i="24"/>
  <c r="I360" i="24" s="1"/>
  <c r="J360" i="24"/>
  <c r="N359" i="24"/>
  <c r="M359" i="24"/>
  <c r="L359" i="24"/>
  <c r="K359" i="24"/>
  <c r="J359" i="24"/>
  <c r="I359" i="24" s="1"/>
  <c r="N358" i="24"/>
  <c r="M358" i="24"/>
  <c r="L358" i="24"/>
  <c r="K358" i="24"/>
  <c r="I358" i="24" s="1"/>
  <c r="J358" i="24"/>
  <c r="N357" i="24"/>
  <c r="M357" i="24"/>
  <c r="L357" i="24"/>
  <c r="K357" i="24"/>
  <c r="J357" i="24"/>
  <c r="I357" i="24" s="1"/>
  <c r="N356" i="24"/>
  <c r="M356" i="24"/>
  <c r="L356" i="24"/>
  <c r="K356" i="24"/>
  <c r="I356" i="24" s="1"/>
  <c r="J356" i="24"/>
  <c r="N355" i="24"/>
  <c r="M355" i="24"/>
  <c r="L355" i="24"/>
  <c r="K355" i="24"/>
  <c r="J355" i="24"/>
  <c r="I355" i="24" s="1"/>
  <c r="N354" i="24"/>
  <c r="M354" i="24"/>
  <c r="L354" i="24"/>
  <c r="K354" i="24"/>
  <c r="I354" i="24" s="1"/>
  <c r="J354" i="24"/>
  <c r="Z353" i="24"/>
  <c r="Y353" i="24"/>
  <c r="X353" i="24"/>
  <c r="W353" i="24"/>
  <c r="V353" i="24"/>
  <c r="AA353" i="24" s="1"/>
  <c r="N353" i="24"/>
  <c r="M353" i="24"/>
  <c r="L353" i="24"/>
  <c r="K353" i="24"/>
  <c r="I353" i="24" s="1"/>
  <c r="J353" i="24"/>
  <c r="U353" i="24" s="1"/>
  <c r="Z352" i="24"/>
  <c r="Y352" i="24"/>
  <c r="X352" i="24"/>
  <c r="W352" i="24"/>
  <c r="AA352" i="24" s="1"/>
  <c r="V352" i="24"/>
  <c r="N352" i="24"/>
  <c r="M352" i="24"/>
  <c r="L352" i="24"/>
  <c r="K352" i="24"/>
  <c r="J352" i="24"/>
  <c r="U352" i="24" s="1"/>
  <c r="Z351" i="24"/>
  <c r="Y351" i="24"/>
  <c r="X351" i="24"/>
  <c r="W351" i="24"/>
  <c r="V351" i="24"/>
  <c r="AA351" i="24" s="1"/>
  <c r="N351" i="24"/>
  <c r="M351" i="24"/>
  <c r="L351" i="24"/>
  <c r="K351" i="24"/>
  <c r="T351" i="24" s="1"/>
  <c r="J351" i="24"/>
  <c r="I351" i="24"/>
  <c r="Z350" i="24"/>
  <c r="Y350" i="24"/>
  <c r="X350" i="24"/>
  <c r="W350" i="24"/>
  <c r="AA350" i="24" s="1"/>
  <c r="V350" i="24"/>
  <c r="N350" i="24"/>
  <c r="M350" i="24"/>
  <c r="L350" i="24"/>
  <c r="U350" i="24" s="1"/>
  <c r="K350" i="24"/>
  <c r="I350" i="24" s="1"/>
  <c r="J350" i="24"/>
  <c r="T350" i="24" s="1"/>
  <c r="Z349" i="24"/>
  <c r="Y349" i="24"/>
  <c r="X349" i="24"/>
  <c r="W349" i="24"/>
  <c r="V349" i="24"/>
  <c r="AA349" i="24" s="1"/>
  <c r="N349" i="24"/>
  <c r="M349" i="24"/>
  <c r="L349" i="24"/>
  <c r="K349" i="24"/>
  <c r="I349" i="24" s="1"/>
  <c r="J349" i="24"/>
  <c r="U349" i="24" s="1"/>
  <c r="Z348" i="24"/>
  <c r="Y348" i="24"/>
  <c r="X348" i="24"/>
  <c r="W348" i="24"/>
  <c r="AA348" i="24" s="1"/>
  <c r="V348" i="24"/>
  <c r="N348" i="24"/>
  <c r="M348" i="24"/>
  <c r="L348" i="24"/>
  <c r="K348" i="24"/>
  <c r="J348" i="24"/>
  <c r="U348" i="24" s="1"/>
  <c r="Z347" i="24"/>
  <c r="Y347" i="24"/>
  <c r="X347" i="24"/>
  <c r="W347" i="24"/>
  <c r="V347" i="24"/>
  <c r="AA347" i="24" s="1"/>
  <c r="N347" i="24"/>
  <c r="M347" i="24"/>
  <c r="L347" i="24"/>
  <c r="K347" i="24"/>
  <c r="T347" i="24" s="1"/>
  <c r="J347" i="24"/>
  <c r="I347" i="24"/>
  <c r="Z346" i="24"/>
  <c r="Y346" i="24"/>
  <c r="X346" i="24"/>
  <c r="W346" i="24"/>
  <c r="AA346" i="24" s="1"/>
  <c r="V346" i="24"/>
  <c r="N346" i="24"/>
  <c r="M346" i="24"/>
  <c r="L346" i="24"/>
  <c r="U346" i="24" s="1"/>
  <c r="K346" i="24"/>
  <c r="I346" i="24" s="1"/>
  <c r="J346" i="24"/>
  <c r="T346" i="24" s="1"/>
  <c r="Z345" i="24"/>
  <c r="Y345" i="24"/>
  <c r="X345" i="24"/>
  <c r="W345" i="24"/>
  <c r="V345" i="24"/>
  <c r="AA345" i="24" s="1"/>
  <c r="N345" i="24"/>
  <c r="M345" i="24"/>
  <c r="L345" i="24"/>
  <c r="K345" i="24"/>
  <c r="I345" i="24" s="1"/>
  <c r="J345" i="24"/>
  <c r="U345" i="24" s="1"/>
  <c r="Z344" i="24"/>
  <c r="Y344" i="24"/>
  <c r="X344" i="24"/>
  <c r="W344" i="24"/>
  <c r="AA344" i="24" s="1"/>
  <c r="V344" i="24"/>
  <c r="N344" i="24"/>
  <c r="M344" i="24"/>
  <c r="L344" i="24"/>
  <c r="K344" i="24"/>
  <c r="J344" i="24"/>
  <c r="U344" i="24" s="1"/>
  <c r="Z343" i="24"/>
  <c r="Y343" i="24"/>
  <c r="X343" i="24"/>
  <c r="W343" i="24"/>
  <c r="V343" i="24"/>
  <c r="AA343" i="24" s="1"/>
  <c r="N343" i="24"/>
  <c r="M343" i="24"/>
  <c r="L343" i="24"/>
  <c r="K343" i="24"/>
  <c r="T343" i="24" s="1"/>
  <c r="J343" i="24"/>
  <c r="I343" i="24"/>
  <c r="Z342" i="24"/>
  <c r="Y342" i="24"/>
  <c r="X342" i="24"/>
  <c r="W342" i="24"/>
  <c r="AA342" i="24" s="1"/>
  <c r="V342" i="24"/>
  <c r="N342" i="24"/>
  <c r="M342" i="24"/>
  <c r="L342" i="24"/>
  <c r="U342" i="24" s="1"/>
  <c r="K342" i="24"/>
  <c r="I342" i="24" s="1"/>
  <c r="J342" i="24"/>
  <c r="T342" i="24" s="1"/>
  <c r="Z341" i="24"/>
  <c r="Y341" i="24"/>
  <c r="X341" i="24"/>
  <c r="W341" i="24"/>
  <c r="V341" i="24"/>
  <c r="AA341" i="24" s="1"/>
  <c r="N341" i="24"/>
  <c r="M341" i="24"/>
  <c r="L341" i="24"/>
  <c r="K341" i="24"/>
  <c r="I341" i="24" s="1"/>
  <c r="J341" i="24"/>
  <c r="U341" i="24" s="1"/>
  <c r="Z340" i="24"/>
  <c r="Y340" i="24"/>
  <c r="X340" i="24"/>
  <c r="W340" i="24"/>
  <c r="AA340" i="24" s="1"/>
  <c r="V340" i="24"/>
  <c r="N340" i="24"/>
  <c r="M340" i="24"/>
  <c r="L340" i="24"/>
  <c r="K340" i="24"/>
  <c r="J340" i="24"/>
  <c r="U340" i="24" s="1"/>
  <c r="Z339" i="24"/>
  <c r="Y339" i="24"/>
  <c r="X339" i="24"/>
  <c r="W339" i="24"/>
  <c r="V339" i="24"/>
  <c r="AA339" i="24" s="1"/>
  <c r="N339" i="24"/>
  <c r="M339" i="24"/>
  <c r="L339" i="24"/>
  <c r="K339" i="24"/>
  <c r="T339" i="24" s="1"/>
  <c r="J339" i="24"/>
  <c r="I339" i="24"/>
  <c r="Z338" i="24"/>
  <c r="Y338" i="24"/>
  <c r="X338" i="24"/>
  <c r="W338" i="24"/>
  <c r="AA338" i="24" s="1"/>
  <c r="V338" i="24"/>
  <c r="N338" i="24"/>
  <c r="M338" i="24"/>
  <c r="L338" i="24"/>
  <c r="U338" i="24" s="1"/>
  <c r="K338" i="24"/>
  <c r="I338" i="24" s="1"/>
  <c r="J338" i="24"/>
  <c r="T338" i="24" s="1"/>
  <c r="Z337" i="24"/>
  <c r="Y337" i="24"/>
  <c r="X337" i="24"/>
  <c r="W337" i="24"/>
  <c r="V337" i="24"/>
  <c r="AA337" i="24" s="1"/>
  <c r="N337" i="24"/>
  <c r="M337" i="24"/>
  <c r="L337" i="24"/>
  <c r="K337" i="24"/>
  <c r="I337" i="24" s="1"/>
  <c r="J337" i="24"/>
  <c r="U337" i="24" s="1"/>
  <c r="Z336" i="24"/>
  <c r="Y336" i="24"/>
  <c r="X336" i="24"/>
  <c r="W336" i="24"/>
  <c r="AA336" i="24" s="1"/>
  <c r="V336" i="24"/>
  <c r="N336" i="24"/>
  <c r="M336" i="24"/>
  <c r="L336" i="24"/>
  <c r="K336" i="24"/>
  <c r="J336" i="24"/>
  <c r="U336" i="24" s="1"/>
  <c r="Z335" i="24"/>
  <c r="Y335" i="24"/>
  <c r="X335" i="24"/>
  <c r="W335" i="24"/>
  <c r="V335" i="24"/>
  <c r="AA335" i="24" s="1"/>
  <c r="N335" i="24"/>
  <c r="M335" i="24"/>
  <c r="L335" i="24"/>
  <c r="K335" i="24"/>
  <c r="T335" i="24" s="1"/>
  <c r="J335" i="24"/>
  <c r="I335" i="24"/>
  <c r="Z334" i="24"/>
  <c r="Y334" i="24"/>
  <c r="X334" i="24"/>
  <c r="W334" i="24"/>
  <c r="AA334" i="24" s="1"/>
  <c r="V334" i="24"/>
  <c r="N334" i="24"/>
  <c r="M334" i="24"/>
  <c r="L334" i="24"/>
  <c r="U334" i="24" s="1"/>
  <c r="K334" i="24"/>
  <c r="I334" i="24" s="1"/>
  <c r="J334" i="24"/>
  <c r="T334" i="24" s="1"/>
  <c r="Z333" i="24"/>
  <c r="Y333" i="24"/>
  <c r="X333" i="24"/>
  <c r="W333" i="24"/>
  <c r="V333" i="24"/>
  <c r="AA333" i="24" s="1"/>
  <c r="N333" i="24"/>
  <c r="M333" i="24"/>
  <c r="L333" i="24"/>
  <c r="K333" i="24"/>
  <c r="I333" i="24" s="1"/>
  <c r="J333" i="24"/>
  <c r="U333" i="24" s="1"/>
  <c r="Z332" i="24"/>
  <c r="Y332" i="24"/>
  <c r="X332" i="24"/>
  <c r="W332" i="24"/>
  <c r="AA332" i="24" s="1"/>
  <c r="V332" i="24"/>
  <c r="N332" i="24"/>
  <c r="M332" i="24"/>
  <c r="L332" i="24"/>
  <c r="K332" i="24"/>
  <c r="J332" i="24"/>
  <c r="U332" i="24" s="1"/>
  <c r="Z331" i="24"/>
  <c r="Y331" i="24"/>
  <c r="X331" i="24"/>
  <c r="W331" i="24"/>
  <c r="V331" i="24"/>
  <c r="AA331" i="24" s="1"/>
  <c r="N331" i="24"/>
  <c r="M331" i="24"/>
  <c r="L331" i="24"/>
  <c r="K331" i="24"/>
  <c r="T331" i="24" s="1"/>
  <c r="J331" i="24"/>
  <c r="I331" i="24"/>
  <c r="Z330" i="24"/>
  <c r="Y330" i="24"/>
  <c r="X330" i="24"/>
  <c r="W330" i="24"/>
  <c r="AA330" i="24" s="1"/>
  <c r="V330" i="24"/>
  <c r="N330" i="24"/>
  <c r="M330" i="24"/>
  <c r="L330" i="24"/>
  <c r="U330" i="24" s="1"/>
  <c r="K330" i="24"/>
  <c r="I330" i="24" s="1"/>
  <c r="J330" i="24"/>
  <c r="T330" i="24" s="1"/>
  <c r="Z329" i="24"/>
  <c r="Y329" i="24"/>
  <c r="X329" i="24"/>
  <c r="W329" i="24"/>
  <c r="V329" i="24"/>
  <c r="AA329" i="24" s="1"/>
  <c r="N329" i="24"/>
  <c r="M329" i="24"/>
  <c r="L329" i="24"/>
  <c r="K329" i="24"/>
  <c r="I329" i="24" s="1"/>
  <c r="J329" i="24"/>
  <c r="U329" i="24" s="1"/>
  <c r="Z328" i="24"/>
  <c r="Y328" i="24"/>
  <c r="X328" i="24"/>
  <c r="W328" i="24"/>
  <c r="AA328" i="24" s="1"/>
  <c r="V328" i="24"/>
  <c r="N328" i="24"/>
  <c r="M328" i="24"/>
  <c r="L328" i="24"/>
  <c r="K328" i="24"/>
  <c r="J328" i="24"/>
  <c r="U328" i="24" s="1"/>
  <c r="Z327" i="24"/>
  <c r="Y327" i="24"/>
  <c r="X327" i="24"/>
  <c r="W327" i="24"/>
  <c r="V327" i="24"/>
  <c r="AA327" i="24" s="1"/>
  <c r="N327" i="24"/>
  <c r="M327" i="24"/>
  <c r="L327" i="24"/>
  <c r="K327" i="24"/>
  <c r="T327" i="24" s="1"/>
  <c r="J327" i="24"/>
  <c r="I327" i="24"/>
  <c r="Z326" i="24"/>
  <c r="Y326" i="24"/>
  <c r="X326" i="24"/>
  <c r="W326" i="24"/>
  <c r="AA326" i="24" s="1"/>
  <c r="V326" i="24"/>
  <c r="N326" i="24"/>
  <c r="M326" i="24"/>
  <c r="L326" i="24"/>
  <c r="U326" i="24" s="1"/>
  <c r="K326" i="24"/>
  <c r="I326" i="24" s="1"/>
  <c r="J326" i="24"/>
  <c r="T326" i="24" s="1"/>
  <c r="Z325" i="24"/>
  <c r="Y325" i="24"/>
  <c r="X325" i="24"/>
  <c r="W325" i="24"/>
  <c r="V325" i="24"/>
  <c r="AA325" i="24" s="1"/>
  <c r="N325" i="24"/>
  <c r="M325" i="24"/>
  <c r="L325" i="24"/>
  <c r="K325" i="24"/>
  <c r="I325" i="24" s="1"/>
  <c r="J325" i="24"/>
  <c r="U325" i="24" s="1"/>
  <c r="Z324" i="24"/>
  <c r="Y324" i="24"/>
  <c r="X324" i="24"/>
  <c r="W324" i="24"/>
  <c r="AA324" i="24" s="1"/>
  <c r="V324" i="24"/>
  <c r="N324" i="24"/>
  <c r="M324" i="24"/>
  <c r="L324" i="24"/>
  <c r="K324" i="24"/>
  <c r="J324" i="24"/>
  <c r="U324" i="24" s="1"/>
  <c r="Z323" i="24"/>
  <c r="Y323" i="24"/>
  <c r="X323" i="24"/>
  <c r="W323" i="24"/>
  <c r="V323" i="24"/>
  <c r="AA323" i="24" s="1"/>
  <c r="N323" i="24"/>
  <c r="M323" i="24"/>
  <c r="L323" i="24"/>
  <c r="K323" i="24"/>
  <c r="T323" i="24" s="1"/>
  <c r="J323" i="24"/>
  <c r="I323" i="24"/>
  <c r="Z322" i="24"/>
  <c r="Y322" i="24"/>
  <c r="X322" i="24"/>
  <c r="W322" i="24"/>
  <c r="AA322" i="24" s="1"/>
  <c r="V322" i="24"/>
  <c r="N322" i="24"/>
  <c r="M322" i="24"/>
  <c r="L322" i="24"/>
  <c r="U322" i="24" s="1"/>
  <c r="K322" i="24"/>
  <c r="I322" i="24" s="1"/>
  <c r="J322" i="24"/>
  <c r="T322" i="24" s="1"/>
  <c r="Z321" i="24"/>
  <c r="Y321" i="24"/>
  <c r="X321" i="24"/>
  <c r="W321" i="24"/>
  <c r="V321" i="24"/>
  <c r="AA321" i="24" s="1"/>
  <c r="N321" i="24"/>
  <c r="M321" i="24"/>
  <c r="L321" i="24"/>
  <c r="K321" i="24"/>
  <c r="I321" i="24" s="1"/>
  <c r="J321" i="24"/>
  <c r="U321" i="24" s="1"/>
  <c r="Z320" i="24"/>
  <c r="Y320" i="24"/>
  <c r="X320" i="24"/>
  <c r="W320" i="24"/>
  <c r="AA320" i="24" s="1"/>
  <c r="V320" i="24"/>
  <c r="N320" i="24"/>
  <c r="M320" i="24"/>
  <c r="L320" i="24"/>
  <c r="K320" i="24"/>
  <c r="J320" i="24"/>
  <c r="U320" i="24" s="1"/>
  <c r="Z319" i="24"/>
  <c r="Y319" i="24"/>
  <c r="X319" i="24"/>
  <c r="W319" i="24"/>
  <c r="V319" i="24"/>
  <c r="AA319" i="24" s="1"/>
  <c r="N319" i="24"/>
  <c r="M319" i="24"/>
  <c r="L319" i="24"/>
  <c r="K319" i="24"/>
  <c r="T319" i="24" s="1"/>
  <c r="J319" i="24"/>
  <c r="I319" i="24"/>
  <c r="Z318" i="24"/>
  <c r="Y318" i="24"/>
  <c r="X318" i="24"/>
  <c r="W318" i="24"/>
  <c r="AA318" i="24" s="1"/>
  <c r="V318" i="24"/>
  <c r="N318" i="24"/>
  <c r="M318" i="24"/>
  <c r="L318" i="24"/>
  <c r="U318" i="24" s="1"/>
  <c r="K318" i="24"/>
  <c r="I318" i="24" s="1"/>
  <c r="J318" i="24"/>
  <c r="T318" i="24" s="1"/>
  <c r="Z317" i="24"/>
  <c r="Y317" i="24"/>
  <c r="X317" i="24"/>
  <c r="W317" i="24"/>
  <c r="V317" i="24"/>
  <c r="AA317" i="24" s="1"/>
  <c r="N317" i="24"/>
  <c r="M317" i="24"/>
  <c r="L317" i="24"/>
  <c r="K317" i="24"/>
  <c r="I317" i="24" s="1"/>
  <c r="J317" i="24"/>
  <c r="U317" i="24" s="1"/>
  <c r="Z316" i="24"/>
  <c r="Y316" i="24"/>
  <c r="X316" i="24"/>
  <c r="W316" i="24"/>
  <c r="AA316" i="24" s="1"/>
  <c r="V316" i="24"/>
  <c r="N316" i="24"/>
  <c r="M316" i="24"/>
  <c r="L316" i="24"/>
  <c r="K316" i="24"/>
  <c r="J316" i="24"/>
  <c r="U316" i="24" s="1"/>
  <c r="Z315" i="24"/>
  <c r="Y315" i="24"/>
  <c r="X315" i="24"/>
  <c r="W315" i="24"/>
  <c r="V315" i="24"/>
  <c r="AA315" i="24" s="1"/>
  <c r="N315" i="24"/>
  <c r="M315" i="24"/>
  <c r="L315" i="24"/>
  <c r="K315" i="24"/>
  <c r="T315" i="24" s="1"/>
  <c r="J315" i="24"/>
  <c r="I315" i="24"/>
  <c r="Z314" i="24"/>
  <c r="Y314" i="24"/>
  <c r="X314" i="24"/>
  <c r="W314" i="24"/>
  <c r="AA314" i="24" s="1"/>
  <c r="V314" i="24"/>
  <c r="N314" i="24"/>
  <c r="M314" i="24"/>
  <c r="L314" i="24"/>
  <c r="U314" i="24" s="1"/>
  <c r="K314" i="24"/>
  <c r="I314" i="24" s="1"/>
  <c r="J314" i="24"/>
  <c r="T314" i="24" s="1"/>
  <c r="Z313" i="24"/>
  <c r="Y313" i="24"/>
  <c r="X313" i="24"/>
  <c r="W313" i="24"/>
  <c r="V313" i="24"/>
  <c r="N313" i="24"/>
  <c r="M313" i="24"/>
  <c r="L313" i="24"/>
  <c r="K313" i="24"/>
  <c r="I313" i="24" s="1"/>
  <c r="J313" i="24"/>
  <c r="Z312" i="24"/>
  <c r="Y312" i="24"/>
  <c r="X312" i="24"/>
  <c r="W312" i="24"/>
  <c r="AA312" i="24" s="1"/>
  <c r="V312" i="24"/>
  <c r="N312" i="24"/>
  <c r="M312" i="24"/>
  <c r="L312" i="24"/>
  <c r="K312" i="24"/>
  <c r="J312" i="24"/>
  <c r="Z311" i="24"/>
  <c r="Y311" i="24"/>
  <c r="X311" i="24"/>
  <c r="W311" i="24"/>
  <c r="V311" i="24"/>
  <c r="AA311" i="24" s="1"/>
  <c r="N311" i="24"/>
  <c r="M311" i="24"/>
  <c r="L311" i="24"/>
  <c r="K311" i="24"/>
  <c r="T311" i="24" s="1"/>
  <c r="J311" i="24"/>
  <c r="I311" i="24"/>
  <c r="Z310" i="24"/>
  <c r="Y310" i="24"/>
  <c r="X310" i="24"/>
  <c r="W310" i="24"/>
  <c r="V310" i="24"/>
  <c r="N310" i="24"/>
  <c r="M310" i="24"/>
  <c r="L310" i="24"/>
  <c r="U310" i="24" s="1"/>
  <c r="K310" i="24"/>
  <c r="I310" i="24" s="1"/>
  <c r="J310" i="24"/>
  <c r="Z309" i="24"/>
  <c r="Y309" i="24"/>
  <c r="X309" i="24"/>
  <c r="W309" i="24"/>
  <c r="V309" i="24"/>
  <c r="AA309" i="24" s="1"/>
  <c r="T309" i="24"/>
  <c r="N309" i="24"/>
  <c r="M309" i="24"/>
  <c r="L309" i="24"/>
  <c r="K309" i="24"/>
  <c r="I309" i="24" s="1"/>
  <c r="J309" i="24"/>
  <c r="Z308" i="24"/>
  <c r="Y308" i="24"/>
  <c r="X308" i="24"/>
  <c r="W308" i="24"/>
  <c r="AA308" i="24" s="1"/>
  <c r="V308" i="24"/>
  <c r="N308" i="24"/>
  <c r="M308" i="24"/>
  <c r="L308" i="24"/>
  <c r="K308" i="24"/>
  <c r="J308" i="24"/>
  <c r="Z307" i="24"/>
  <c r="Y307" i="24"/>
  <c r="X307" i="24"/>
  <c r="W307" i="24"/>
  <c r="V307" i="24"/>
  <c r="AA307" i="24" s="1"/>
  <c r="N307" i="24"/>
  <c r="M307" i="24"/>
  <c r="L307" i="24"/>
  <c r="K307" i="24"/>
  <c r="T307" i="24" s="1"/>
  <c r="J307" i="24"/>
  <c r="I307" i="24"/>
  <c r="Z306" i="24"/>
  <c r="Y306" i="24"/>
  <c r="X306" i="24"/>
  <c r="W306" i="24"/>
  <c r="V306" i="24"/>
  <c r="N306" i="24"/>
  <c r="M306" i="24"/>
  <c r="L306" i="24"/>
  <c r="U306" i="24" s="1"/>
  <c r="K306" i="24"/>
  <c r="J306" i="24"/>
  <c r="Z305" i="24"/>
  <c r="Y305" i="24"/>
  <c r="X305" i="24"/>
  <c r="W305" i="24"/>
  <c r="V305" i="24"/>
  <c r="AA305" i="24" s="1"/>
  <c r="T305" i="24"/>
  <c r="N305" i="24"/>
  <c r="M305" i="24"/>
  <c r="L305" i="24"/>
  <c r="K305" i="24"/>
  <c r="I305" i="24" s="1"/>
  <c r="J305" i="24"/>
  <c r="U305" i="24" s="1"/>
  <c r="Z304" i="24"/>
  <c r="Y304" i="24"/>
  <c r="X304" i="24"/>
  <c r="W304" i="24"/>
  <c r="AA304" i="24" s="1"/>
  <c r="V304" i="24"/>
  <c r="N304" i="24"/>
  <c r="M304" i="24"/>
  <c r="L304" i="24"/>
  <c r="K304" i="24"/>
  <c r="J304" i="24"/>
  <c r="Z303" i="24"/>
  <c r="Y303" i="24"/>
  <c r="X303" i="24"/>
  <c r="W303" i="24"/>
  <c r="V303" i="24"/>
  <c r="AA303" i="24" s="1"/>
  <c r="N303" i="24"/>
  <c r="M303" i="24"/>
  <c r="L303" i="24"/>
  <c r="K303" i="24"/>
  <c r="J303" i="24"/>
  <c r="I303" i="24"/>
  <c r="Z302" i="24"/>
  <c r="Y302" i="24"/>
  <c r="X302" i="24"/>
  <c r="W302" i="24"/>
  <c r="AA302" i="24" s="1"/>
  <c r="V302" i="24"/>
  <c r="N302" i="24"/>
  <c r="M302" i="24"/>
  <c r="L302" i="24"/>
  <c r="U302" i="24" s="1"/>
  <c r="K302" i="24"/>
  <c r="J302" i="24"/>
  <c r="T302" i="24" s="1"/>
  <c r="Z301" i="24"/>
  <c r="Y301" i="24"/>
  <c r="X301" i="24"/>
  <c r="W301" i="24"/>
  <c r="V301" i="24"/>
  <c r="N301" i="24"/>
  <c r="M301" i="24"/>
  <c r="L301" i="24"/>
  <c r="K301" i="24"/>
  <c r="I301" i="24" s="1"/>
  <c r="J301" i="24"/>
  <c r="U301" i="24" s="1"/>
  <c r="Z300" i="24"/>
  <c r="Y300" i="24"/>
  <c r="X300" i="24"/>
  <c r="W300" i="24"/>
  <c r="AA300" i="24" s="1"/>
  <c r="V300" i="24"/>
  <c r="N300" i="24"/>
  <c r="M300" i="24"/>
  <c r="L300" i="24"/>
  <c r="K300" i="24"/>
  <c r="J300" i="24"/>
  <c r="Z299" i="24"/>
  <c r="Y299" i="24"/>
  <c r="X299" i="24"/>
  <c r="W299" i="24"/>
  <c r="V299" i="24"/>
  <c r="AA299" i="24" s="1"/>
  <c r="N299" i="24"/>
  <c r="M299" i="24"/>
  <c r="L299" i="24"/>
  <c r="K299" i="24"/>
  <c r="J299" i="24"/>
  <c r="I299" i="24"/>
  <c r="Z298" i="24"/>
  <c r="Y298" i="24"/>
  <c r="X298" i="24"/>
  <c r="W298" i="24"/>
  <c r="AA298" i="24" s="1"/>
  <c r="V298" i="24"/>
  <c r="N298" i="24"/>
  <c r="M298" i="24"/>
  <c r="L298" i="24"/>
  <c r="U298" i="24" s="1"/>
  <c r="K298" i="24"/>
  <c r="I298" i="24" s="1"/>
  <c r="J298" i="24"/>
  <c r="T298" i="24" s="1"/>
  <c r="Z297" i="24"/>
  <c r="Y297" i="24"/>
  <c r="X297" i="24"/>
  <c r="W297" i="24"/>
  <c r="V297" i="24"/>
  <c r="N297" i="24"/>
  <c r="M297" i="24"/>
  <c r="L297" i="24"/>
  <c r="K297" i="24"/>
  <c r="I297" i="24" s="1"/>
  <c r="J297" i="24"/>
  <c r="Z296" i="24"/>
  <c r="Y296" i="24"/>
  <c r="X296" i="24"/>
  <c r="W296" i="24"/>
  <c r="AA296" i="24" s="1"/>
  <c r="V296" i="24"/>
  <c r="N296" i="24"/>
  <c r="M296" i="24"/>
  <c r="L296" i="24"/>
  <c r="K296" i="24"/>
  <c r="J296" i="24"/>
  <c r="Z295" i="24"/>
  <c r="Y295" i="24"/>
  <c r="X295" i="24"/>
  <c r="W295" i="24"/>
  <c r="V295" i="24"/>
  <c r="AA295" i="24" s="1"/>
  <c r="N295" i="24"/>
  <c r="M295" i="24"/>
  <c r="L295" i="24"/>
  <c r="K295" i="24"/>
  <c r="T295" i="24" s="1"/>
  <c r="J295" i="24"/>
  <c r="I295" i="24"/>
  <c r="Z294" i="24"/>
  <c r="Y294" i="24"/>
  <c r="X294" i="24"/>
  <c r="W294" i="24"/>
  <c r="V294" i="24"/>
  <c r="N294" i="24"/>
  <c r="M294" i="24"/>
  <c r="L294" i="24"/>
  <c r="U294" i="24" s="1"/>
  <c r="K294" i="24"/>
  <c r="I294" i="24" s="1"/>
  <c r="J294" i="24"/>
  <c r="Z293" i="24"/>
  <c r="Y293" i="24"/>
  <c r="X293" i="24"/>
  <c r="W293" i="24"/>
  <c r="V293" i="24"/>
  <c r="AA293" i="24" s="1"/>
  <c r="T293" i="24"/>
  <c r="N293" i="24"/>
  <c r="M293" i="24"/>
  <c r="L293" i="24"/>
  <c r="K293" i="24"/>
  <c r="I293" i="24" s="1"/>
  <c r="J293" i="24"/>
  <c r="Z292" i="24"/>
  <c r="Y292" i="24"/>
  <c r="X292" i="24"/>
  <c r="W292" i="24"/>
  <c r="AA292" i="24" s="1"/>
  <c r="V292" i="24"/>
  <c r="N292" i="24"/>
  <c r="M292" i="24"/>
  <c r="L292" i="24"/>
  <c r="K292" i="24"/>
  <c r="J292" i="24"/>
  <c r="Z291" i="24"/>
  <c r="Y291" i="24"/>
  <c r="X291" i="24"/>
  <c r="W291" i="24"/>
  <c r="V291" i="24"/>
  <c r="AA291" i="24" s="1"/>
  <c r="N291" i="24"/>
  <c r="M291" i="24"/>
  <c r="L291" i="24"/>
  <c r="K291" i="24"/>
  <c r="T291" i="24" s="1"/>
  <c r="J291" i="24"/>
  <c r="I291" i="24"/>
  <c r="Z290" i="24"/>
  <c r="Y290" i="24"/>
  <c r="X290" i="24"/>
  <c r="W290" i="24"/>
  <c r="V290" i="24"/>
  <c r="N290" i="24"/>
  <c r="M290" i="24"/>
  <c r="L290" i="24"/>
  <c r="U290" i="24" s="1"/>
  <c r="K290" i="24"/>
  <c r="J290" i="24"/>
  <c r="Z289" i="24"/>
  <c r="Y289" i="24"/>
  <c r="X289" i="24"/>
  <c r="W289" i="24"/>
  <c r="V289" i="24"/>
  <c r="AA289" i="24" s="1"/>
  <c r="T289" i="24"/>
  <c r="N289" i="24"/>
  <c r="M289" i="24"/>
  <c r="L289" i="24"/>
  <c r="K289" i="24"/>
  <c r="P289" i="24" s="1"/>
  <c r="J289" i="24"/>
  <c r="U289" i="24" s="1"/>
  <c r="I289" i="24"/>
  <c r="Z288" i="24"/>
  <c r="Y288" i="24"/>
  <c r="X288" i="24"/>
  <c r="W288" i="24"/>
  <c r="AA288" i="24" s="1"/>
  <c r="V288" i="24"/>
  <c r="N288" i="24"/>
  <c r="M288" i="24"/>
  <c r="L288" i="24"/>
  <c r="U288" i="24" s="1"/>
  <c r="K288" i="24"/>
  <c r="J288" i="24"/>
  <c r="Z287" i="24"/>
  <c r="Y287" i="24"/>
  <c r="X287" i="24"/>
  <c r="W287" i="24"/>
  <c r="V287" i="24"/>
  <c r="AA287" i="24" s="1"/>
  <c r="N287" i="24"/>
  <c r="M287" i="24"/>
  <c r="L287" i="24"/>
  <c r="K287" i="24"/>
  <c r="U287" i="24" s="1"/>
  <c r="J287" i="24"/>
  <c r="Z286" i="24"/>
  <c r="Y286" i="24"/>
  <c r="X286" i="24"/>
  <c r="W286" i="24"/>
  <c r="AA286" i="24" s="1"/>
  <c r="V286" i="24"/>
  <c r="U286" i="24"/>
  <c r="N286" i="24"/>
  <c r="M286" i="24"/>
  <c r="L286" i="24"/>
  <c r="K286" i="24"/>
  <c r="J286" i="24"/>
  <c r="Z285" i="24"/>
  <c r="Y285" i="24"/>
  <c r="X285" i="24"/>
  <c r="W285" i="24"/>
  <c r="V285" i="24"/>
  <c r="N285" i="24"/>
  <c r="M285" i="24"/>
  <c r="L285" i="24"/>
  <c r="K285" i="24"/>
  <c r="T285" i="24" s="1"/>
  <c r="J285" i="24"/>
  <c r="Z284" i="24"/>
  <c r="Y284" i="24"/>
  <c r="X284" i="24"/>
  <c r="W284" i="24"/>
  <c r="AA284" i="24" s="1"/>
  <c r="V284" i="24"/>
  <c r="N284" i="24"/>
  <c r="M284" i="24"/>
  <c r="L284" i="24"/>
  <c r="K284" i="24"/>
  <c r="J284" i="24"/>
  <c r="Z283" i="24"/>
  <c r="Y283" i="24"/>
  <c r="X283" i="24"/>
  <c r="W283" i="24"/>
  <c r="V283" i="24"/>
  <c r="N283" i="24"/>
  <c r="M283" i="24"/>
  <c r="T283" i="24" s="1"/>
  <c r="L283" i="24"/>
  <c r="K283" i="24"/>
  <c r="J283" i="24"/>
  <c r="I283" i="24"/>
  <c r="Z282" i="24"/>
  <c r="Y282" i="24"/>
  <c r="X282" i="24"/>
  <c r="W282" i="24"/>
  <c r="AA282" i="24" s="1"/>
  <c r="V282" i="24"/>
  <c r="N282" i="24"/>
  <c r="M282" i="24"/>
  <c r="L282" i="24"/>
  <c r="K282" i="24"/>
  <c r="J282" i="24"/>
  <c r="U282" i="24" s="1"/>
  <c r="Z281" i="24"/>
  <c r="Y281" i="24"/>
  <c r="X281" i="24"/>
  <c r="W281" i="24"/>
  <c r="AA281" i="24" s="1"/>
  <c r="V281" i="24"/>
  <c r="N281" i="24"/>
  <c r="M281" i="24"/>
  <c r="L281" i="24"/>
  <c r="K281" i="24"/>
  <c r="J281" i="24"/>
  <c r="Z280" i="24"/>
  <c r="Y280" i="24"/>
  <c r="X280" i="24"/>
  <c r="W280" i="24"/>
  <c r="V280" i="24"/>
  <c r="U280" i="24"/>
  <c r="N280" i="24"/>
  <c r="M280" i="24"/>
  <c r="L280" i="24"/>
  <c r="K280" i="24"/>
  <c r="J280" i="24"/>
  <c r="Z279" i="24"/>
  <c r="Y279" i="24"/>
  <c r="X279" i="24"/>
  <c r="W279" i="24"/>
  <c r="V279" i="24"/>
  <c r="N279" i="24"/>
  <c r="M279" i="24"/>
  <c r="L279" i="24"/>
  <c r="K279" i="24"/>
  <c r="J279" i="24"/>
  <c r="Z278" i="24"/>
  <c r="Y278" i="24"/>
  <c r="X278" i="24"/>
  <c r="W278" i="24"/>
  <c r="AA278" i="24" s="1"/>
  <c r="V278" i="24"/>
  <c r="N278" i="24"/>
  <c r="M278" i="24"/>
  <c r="L278" i="24"/>
  <c r="K278" i="24"/>
  <c r="J278" i="24"/>
  <c r="T278" i="24" s="1"/>
  <c r="Z277" i="24"/>
  <c r="Y277" i="24"/>
  <c r="X277" i="24"/>
  <c r="W277" i="24"/>
  <c r="V277" i="24"/>
  <c r="N277" i="24"/>
  <c r="M277" i="24"/>
  <c r="L277" i="24"/>
  <c r="K277" i="24"/>
  <c r="P277" i="24" s="1"/>
  <c r="J277" i="24"/>
  <c r="I277" i="24"/>
  <c r="Z276" i="24"/>
  <c r="Y276" i="24"/>
  <c r="X276" i="24"/>
  <c r="W276" i="24"/>
  <c r="AA276" i="24" s="1"/>
  <c r="V276" i="24"/>
  <c r="N276" i="24"/>
  <c r="M276" i="24"/>
  <c r="L276" i="24"/>
  <c r="K276" i="24"/>
  <c r="J276" i="24"/>
  <c r="I276" i="24"/>
  <c r="Z275" i="24"/>
  <c r="Y275" i="24"/>
  <c r="X275" i="24"/>
  <c r="W275" i="24"/>
  <c r="V275" i="24"/>
  <c r="T275" i="24"/>
  <c r="N275" i="24"/>
  <c r="M275" i="24"/>
  <c r="L275" i="24"/>
  <c r="K275" i="24"/>
  <c r="U275" i="24" s="1"/>
  <c r="J275" i="24"/>
  <c r="I275" i="24"/>
  <c r="Z274" i="24"/>
  <c r="Y274" i="24"/>
  <c r="X274" i="24"/>
  <c r="W274" i="24"/>
  <c r="AA274" i="24" s="1"/>
  <c r="V274" i="24"/>
  <c r="N274" i="24"/>
  <c r="M274" i="24"/>
  <c r="L274" i="24"/>
  <c r="K274" i="24"/>
  <c r="J274" i="24"/>
  <c r="T274" i="24" s="1"/>
  <c r="Z273" i="24"/>
  <c r="Y273" i="24"/>
  <c r="X273" i="24"/>
  <c r="W273" i="24"/>
  <c r="AA273" i="24" s="1"/>
  <c r="V273" i="24"/>
  <c r="N273" i="24"/>
  <c r="M273" i="24"/>
  <c r="L273" i="24"/>
  <c r="K273" i="24"/>
  <c r="I273" i="24" s="1"/>
  <c r="J273" i="24"/>
  <c r="Z272" i="24"/>
  <c r="Y272" i="24"/>
  <c r="X272" i="24"/>
  <c r="W272" i="24"/>
  <c r="AA272" i="24" s="1"/>
  <c r="V272" i="24"/>
  <c r="N272" i="24"/>
  <c r="M272" i="24"/>
  <c r="L272" i="24"/>
  <c r="K272" i="24"/>
  <c r="J272" i="24"/>
  <c r="I272" i="24" s="1"/>
  <c r="Z271" i="24"/>
  <c r="Y271" i="24"/>
  <c r="X271" i="24"/>
  <c r="W271" i="24"/>
  <c r="V271" i="24"/>
  <c r="AA271" i="24" s="1"/>
  <c r="N271" i="24"/>
  <c r="M271" i="24"/>
  <c r="L271" i="24"/>
  <c r="K271" i="24"/>
  <c r="U271" i="24" s="1"/>
  <c r="J271" i="24"/>
  <c r="I271" i="24"/>
  <c r="Z270" i="24"/>
  <c r="Y270" i="24"/>
  <c r="X270" i="24"/>
  <c r="W270" i="24"/>
  <c r="V270" i="24"/>
  <c r="U270" i="24"/>
  <c r="N270" i="24"/>
  <c r="M270" i="24"/>
  <c r="L270" i="24"/>
  <c r="K270" i="24"/>
  <c r="I270" i="24" s="1"/>
  <c r="J270" i="24"/>
  <c r="T270" i="24" s="1"/>
  <c r="Z269" i="24"/>
  <c r="Y269" i="24"/>
  <c r="X269" i="24"/>
  <c r="W269" i="24"/>
  <c r="V269" i="24"/>
  <c r="AA269" i="24" s="1"/>
  <c r="N269" i="24"/>
  <c r="M269" i="24"/>
  <c r="L269" i="24"/>
  <c r="K269" i="24"/>
  <c r="I269" i="24" s="1"/>
  <c r="J269" i="24"/>
  <c r="Z268" i="24"/>
  <c r="Y268" i="24"/>
  <c r="X268" i="24"/>
  <c r="W268" i="24"/>
  <c r="V268" i="24"/>
  <c r="AA268" i="24" s="1"/>
  <c r="N268" i="24"/>
  <c r="M268" i="24"/>
  <c r="L268" i="24"/>
  <c r="K268" i="24"/>
  <c r="J268" i="24"/>
  <c r="Z267" i="24"/>
  <c r="Y267" i="24"/>
  <c r="X267" i="24"/>
  <c r="W267" i="24"/>
  <c r="V267" i="24"/>
  <c r="AA267" i="24" s="1"/>
  <c r="N267" i="24"/>
  <c r="M267" i="24"/>
  <c r="L267" i="24"/>
  <c r="K267" i="24"/>
  <c r="T267" i="24" s="1"/>
  <c r="J267" i="24"/>
  <c r="Z266" i="24"/>
  <c r="Y266" i="24"/>
  <c r="X266" i="24"/>
  <c r="W266" i="24"/>
  <c r="AA266" i="24" s="1"/>
  <c r="V266" i="24"/>
  <c r="T266" i="24"/>
  <c r="N266" i="24"/>
  <c r="M266" i="24"/>
  <c r="L266" i="24"/>
  <c r="K266" i="24"/>
  <c r="J266" i="24"/>
  <c r="Z265" i="24"/>
  <c r="Y265" i="24"/>
  <c r="X265" i="24"/>
  <c r="W265" i="24"/>
  <c r="AA265" i="24" s="1"/>
  <c r="V265" i="24"/>
  <c r="N265" i="24"/>
  <c r="M265" i="24"/>
  <c r="L265" i="24"/>
  <c r="K265" i="24"/>
  <c r="J265" i="24"/>
  <c r="Z264" i="24"/>
  <c r="Y264" i="24"/>
  <c r="X264" i="24"/>
  <c r="W264" i="24"/>
  <c r="V264" i="24"/>
  <c r="U264" i="24"/>
  <c r="N264" i="24"/>
  <c r="M264" i="24"/>
  <c r="L264" i="24"/>
  <c r="K264" i="24"/>
  <c r="J264" i="24"/>
  <c r="Z263" i="24"/>
  <c r="Y263" i="24"/>
  <c r="X263" i="24"/>
  <c r="W263" i="24"/>
  <c r="V263" i="24"/>
  <c r="N263" i="24"/>
  <c r="M263" i="24"/>
  <c r="L263" i="24"/>
  <c r="K263" i="24"/>
  <c r="J263" i="24"/>
  <c r="Z262" i="24"/>
  <c r="Y262" i="24"/>
  <c r="X262" i="24"/>
  <c r="W262" i="24"/>
  <c r="AA262" i="24" s="1"/>
  <c r="V262" i="24"/>
  <c r="N262" i="24"/>
  <c r="M262" i="24"/>
  <c r="L262" i="24"/>
  <c r="K262" i="24"/>
  <c r="J262" i="24"/>
  <c r="T262" i="24" s="1"/>
  <c r="Z261" i="24"/>
  <c r="Y261" i="24"/>
  <c r="X261" i="24"/>
  <c r="W261" i="24"/>
  <c r="AA261" i="24" s="1"/>
  <c r="V261" i="24"/>
  <c r="N261" i="24"/>
  <c r="M261" i="24"/>
  <c r="L261" i="24"/>
  <c r="K261" i="24"/>
  <c r="P261" i="24" s="1"/>
  <c r="J261" i="24"/>
  <c r="I261" i="24"/>
  <c r="Z260" i="24"/>
  <c r="Y260" i="24"/>
  <c r="X260" i="24"/>
  <c r="W260" i="24"/>
  <c r="AA260" i="24" s="1"/>
  <c r="V260" i="24"/>
  <c r="N260" i="24"/>
  <c r="M260" i="24"/>
  <c r="L260" i="24"/>
  <c r="K260" i="24"/>
  <c r="J260" i="24"/>
  <c r="I260" i="24"/>
  <c r="Z259" i="24"/>
  <c r="Y259" i="24"/>
  <c r="X259" i="24"/>
  <c r="W259" i="24"/>
  <c r="V259" i="24"/>
  <c r="T259" i="24"/>
  <c r="N259" i="24"/>
  <c r="M259" i="24"/>
  <c r="L259" i="24"/>
  <c r="K259" i="24"/>
  <c r="I259" i="24" s="1"/>
  <c r="J259" i="24"/>
  <c r="U259" i="24" s="1"/>
  <c r="Z258" i="24"/>
  <c r="Y258" i="24"/>
  <c r="X258" i="24"/>
  <c r="W258" i="24"/>
  <c r="AA258" i="24" s="1"/>
  <c r="V258" i="24"/>
  <c r="N258" i="24"/>
  <c r="M258" i="24"/>
  <c r="L258" i="24"/>
  <c r="K258" i="24"/>
  <c r="J258" i="24"/>
  <c r="Z257" i="24"/>
  <c r="Y257" i="24"/>
  <c r="X257" i="24"/>
  <c r="W257" i="24"/>
  <c r="V257" i="24"/>
  <c r="AA257" i="24" s="1"/>
  <c r="N257" i="24"/>
  <c r="M257" i="24"/>
  <c r="L257" i="24"/>
  <c r="K257" i="24"/>
  <c r="J257" i="24"/>
  <c r="I257" i="24"/>
  <c r="Z256" i="24"/>
  <c r="Y256" i="24"/>
  <c r="X256" i="24"/>
  <c r="W256" i="24"/>
  <c r="AA256" i="24" s="1"/>
  <c r="V256" i="24"/>
  <c r="N256" i="24"/>
  <c r="M256" i="24"/>
  <c r="L256" i="24"/>
  <c r="U256" i="24" s="1"/>
  <c r="K256" i="24"/>
  <c r="J256" i="24"/>
  <c r="Z255" i="24"/>
  <c r="Y255" i="24"/>
  <c r="X255" i="24"/>
  <c r="W255" i="24"/>
  <c r="V255" i="24"/>
  <c r="N255" i="24"/>
  <c r="M255" i="24"/>
  <c r="L255" i="24"/>
  <c r="K255" i="24"/>
  <c r="I255" i="24" s="1"/>
  <c r="J255" i="24"/>
  <c r="Z254" i="24"/>
  <c r="Y254" i="24"/>
  <c r="X254" i="24"/>
  <c r="W254" i="24"/>
  <c r="AA254" i="24" s="1"/>
  <c r="V254" i="24"/>
  <c r="N254" i="24"/>
  <c r="M254" i="24"/>
  <c r="L254" i="24"/>
  <c r="K254" i="24"/>
  <c r="J254" i="24"/>
  <c r="Z253" i="24"/>
  <c r="Y253" i="24"/>
  <c r="X253" i="24"/>
  <c r="W253" i="24"/>
  <c r="V253" i="24"/>
  <c r="AA253" i="24" s="1"/>
  <c r="N253" i="24"/>
  <c r="M253" i="24"/>
  <c r="L253" i="24"/>
  <c r="U253" i="24" s="1"/>
  <c r="K253" i="24"/>
  <c r="T253" i="24" s="1"/>
  <c r="J253" i="24"/>
  <c r="I253" i="24"/>
  <c r="Z252" i="24"/>
  <c r="Y252" i="24"/>
  <c r="X252" i="24"/>
  <c r="W252" i="24"/>
  <c r="V252" i="24"/>
  <c r="N252" i="24"/>
  <c r="M252" i="24"/>
  <c r="L252" i="24"/>
  <c r="U252" i="24" s="1"/>
  <c r="K252" i="24"/>
  <c r="I252" i="24" s="1"/>
  <c r="J252" i="24"/>
  <c r="Z251" i="24"/>
  <c r="Y251" i="24"/>
  <c r="X251" i="24"/>
  <c r="W251" i="24"/>
  <c r="AA251" i="24" s="1"/>
  <c r="V251" i="24"/>
  <c r="T251" i="24"/>
  <c r="N251" i="24"/>
  <c r="M251" i="24"/>
  <c r="L251" i="24"/>
  <c r="K251" i="24"/>
  <c r="I251" i="24" s="1"/>
  <c r="J251" i="24"/>
  <c r="U251" i="24" s="1"/>
  <c r="Z250" i="24"/>
  <c r="Y250" i="24"/>
  <c r="X250" i="24"/>
  <c r="W250" i="24"/>
  <c r="AA250" i="24" s="1"/>
  <c r="V250" i="24"/>
  <c r="N250" i="24"/>
  <c r="M250" i="24"/>
  <c r="L250" i="24"/>
  <c r="K250" i="24"/>
  <c r="J250" i="24"/>
  <c r="Z249" i="24"/>
  <c r="Y249" i="24"/>
  <c r="X249" i="24"/>
  <c r="W249" i="24"/>
  <c r="V249" i="24"/>
  <c r="AA249" i="24" s="1"/>
  <c r="N249" i="24"/>
  <c r="M249" i="24"/>
  <c r="L249" i="24"/>
  <c r="K249" i="24"/>
  <c r="T249" i="24" s="1"/>
  <c r="J249" i="24"/>
  <c r="I249" i="24"/>
  <c r="Z248" i="24"/>
  <c r="Y248" i="24"/>
  <c r="X248" i="24"/>
  <c r="W248" i="24"/>
  <c r="V248" i="24"/>
  <c r="N248" i="24"/>
  <c r="M248" i="24"/>
  <c r="L248" i="24"/>
  <c r="U248" i="24" s="1"/>
  <c r="K248" i="24"/>
  <c r="J248" i="24"/>
  <c r="Z247" i="24"/>
  <c r="Y247" i="24"/>
  <c r="X247" i="24"/>
  <c r="W247" i="24"/>
  <c r="V247" i="24"/>
  <c r="N247" i="24"/>
  <c r="M247" i="24"/>
  <c r="L247" i="24"/>
  <c r="K247" i="24"/>
  <c r="I247" i="24" s="1"/>
  <c r="J247" i="24"/>
  <c r="Z246" i="24"/>
  <c r="Y246" i="24"/>
  <c r="X246" i="24"/>
  <c r="W246" i="24"/>
  <c r="AA246" i="24" s="1"/>
  <c r="V246" i="24"/>
  <c r="N246" i="24"/>
  <c r="M246" i="24"/>
  <c r="L246" i="24"/>
  <c r="K246" i="24"/>
  <c r="J246" i="24"/>
  <c r="Z245" i="24"/>
  <c r="Y245" i="24"/>
  <c r="X245" i="24"/>
  <c r="W245" i="24"/>
  <c r="V245" i="24"/>
  <c r="AA245" i="24" s="1"/>
  <c r="N245" i="24"/>
  <c r="M245" i="24"/>
  <c r="L245" i="24"/>
  <c r="U245" i="24" s="1"/>
  <c r="K245" i="24"/>
  <c r="J245" i="24"/>
  <c r="I245" i="24"/>
  <c r="Z244" i="24"/>
  <c r="Y244" i="24"/>
  <c r="X244" i="24"/>
  <c r="W244" i="24"/>
  <c r="AA244" i="24" s="1"/>
  <c r="V244" i="24"/>
  <c r="N244" i="24"/>
  <c r="M244" i="24"/>
  <c r="L244" i="24"/>
  <c r="U244" i="24" s="1"/>
  <c r="K244" i="24"/>
  <c r="I244" i="24" s="1"/>
  <c r="J244" i="24"/>
  <c r="Z243" i="24"/>
  <c r="Y243" i="24"/>
  <c r="X243" i="24"/>
  <c r="W243" i="24"/>
  <c r="AA243" i="24" s="1"/>
  <c r="V243" i="24"/>
  <c r="T243" i="24"/>
  <c r="N243" i="24"/>
  <c r="M243" i="24"/>
  <c r="L243" i="24"/>
  <c r="K243" i="24"/>
  <c r="I243" i="24" s="1"/>
  <c r="J243" i="24"/>
  <c r="U243" i="24" s="1"/>
  <c r="Z242" i="24"/>
  <c r="Y242" i="24"/>
  <c r="X242" i="24"/>
  <c r="W242" i="24"/>
  <c r="AA242" i="24" s="1"/>
  <c r="V242" i="24"/>
  <c r="N242" i="24"/>
  <c r="M242" i="24"/>
  <c r="L242" i="24"/>
  <c r="K242" i="24"/>
  <c r="J242" i="24"/>
  <c r="Z241" i="24"/>
  <c r="Y241" i="24"/>
  <c r="X241" i="24"/>
  <c r="W241" i="24"/>
  <c r="V241" i="24"/>
  <c r="AA241" i="24" s="1"/>
  <c r="N241" i="24"/>
  <c r="M241" i="24"/>
  <c r="L241" i="24"/>
  <c r="K241" i="24"/>
  <c r="J241" i="24"/>
  <c r="I241" i="24"/>
  <c r="Z240" i="24"/>
  <c r="Y240" i="24"/>
  <c r="X240" i="24"/>
  <c r="W240" i="24"/>
  <c r="AA240" i="24" s="1"/>
  <c r="V240" i="24"/>
  <c r="N240" i="24"/>
  <c r="M240" i="24"/>
  <c r="L240" i="24"/>
  <c r="U240" i="24" s="1"/>
  <c r="K240" i="24"/>
  <c r="J240" i="24"/>
  <c r="Z239" i="24"/>
  <c r="Y239" i="24"/>
  <c r="X239" i="24"/>
  <c r="W239" i="24"/>
  <c r="V239" i="24"/>
  <c r="N239" i="24"/>
  <c r="M239" i="24"/>
  <c r="L239" i="24"/>
  <c r="K239" i="24"/>
  <c r="I239" i="24" s="1"/>
  <c r="J239" i="24"/>
  <c r="Z238" i="24"/>
  <c r="Y238" i="24"/>
  <c r="X238" i="24"/>
  <c r="W238" i="24"/>
  <c r="AA238" i="24" s="1"/>
  <c r="V238" i="24"/>
  <c r="N238" i="24"/>
  <c r="M238" i="24"/>
  <c r="L238" i="24"/>
  <c r="K238" i="24"/>
  <c r="J238" i="24"/>
  <c r="Z237" i="24"/>
  <c r="Y237" i="24"/>
  <c r="X237" i="24"/>
  <c r="W237" i="24"/>
  <c r="V237" i="24"/>
  <c r="AA237" i="24" s="1"/>
  <c r="N237" i="24"/>
  <c r="M237" i="24"/>
  <c r="L237" i="24"/>
  <c r="U237" i="24" s="1"/>
  <c r="K237" i="24"/>
  <c r="T237" i="24" s="1"/>
  <c r="J237" i="24"/>
  <c r="I237" i="24"/>
  <c r="Z236" i="24"/>
  <c r="Y236" i="24"/>
  <c r="X236" i="24"/>
  <c r="W236" i="24"/>
  <c r="V236" i="24"/>
  <c r="N236" i="24"/>
  <c r="M236" i="24"/>
  <c r="L236" i="24"/>
  <c r="U236" i="24" s="1"/>
  <c r="K236" i="24"/>
  <c r="I236" i="24" s="1"/>
  <c r="J236" i="24"/>
  <c r="Z235" i="24"/>
  <c r="Y235" i="24"/>
  <c r="X235" i="24"/>
  <c r="W235" i="24"/>
  <c r="AA235" i="24" s="1"/>
  <c r="V235" i="24"/>
  <c r="T235" i="24"/>
  <c r="N235" i="24"/>
  <c r="M235" i="24"/>
  <c r="L235" i="24"/>
  <c r="K235" i="24"/>
  <c r="I235" i="24" s="1"/>
  <c r="J235" i="24"/>
  <c r="U235" i="24" s="1"/>
  <c r="Z234" i="24"/>
  <c r="Y234" i="24"/>
  <c r="X234" i="24"/>
  <c r="W234" i="24"/>
  <c r="AA234" i="24" s="1"/>
  <c r="V234" i="24"/>
  <c r="N234" i="24"/>
  <c r="M234" i="24"/>
  <c r="L234" i="24"/>
  <c r="K234" i="24"/>
  <c r="J234" i="24"/>
  <c r="Z233" i="24"/>
  <c r="Y233" i="24"/>
  <c r="X233" i="24"/>
  <c r="W233" i="24"/>
  <c r="V233" i="24"/>
  <c r="AA233" i="24" s="1"/>
  <c r="N233" i="24"/>
  <c r="M233" i="24"/>
  <c r="L233" i="24"/>
  <c r="K233" i="24"/>
  <c r="T233" i="24" s="1"/>
  <c r="J233" i="24"/>
  <c r="I233" i="24"/>
  <c r="Z232" i="24"/>
  <c r="Y232" i="24"/>
  <c r="X232" i="24"/>
  <c r="W232" i="24"/>
  <c r="V232" i="24"/>
  <c r="N232" i="24"/>
  <c r="M232" i="24"/>
  <c r="L232" i="24"/>
  <c r="U232" i="24" s="1"/>
  <c r="K232" i="24"/>
  <c r="J232" i="24"/>
  <c r="Z231" i="24"/>
  <c r="Y231" i="24"/>
  <c r="X231" i="24"/>
  <c r="W231" i="24"/>
  <c r="V231" i="24"/>
  <c r="N231" i="24"/>
  <c r="M231" i="24"/>
  <c r="L231" i="24"/>
  <c r="K231" i="24"/>
  <c r="I231" i="24" s="1"/>
  <c r="J231" i="24"/>
  <c r="Z230" i="24"/>
  <c r="Y230" i="24"/>
  <c r="X230" i="24"/>
  <c r="W230" i="24"/>
  <c r="AA230" i="24" s="1"/>
  <c r="V230" i="24"/>
  <c r="N230" i="24"/>
  <c r="M230" i="24"/>
  <c r="L230" i="24"/>
  <c r="K230" i="24"/>
  <c r="J230" i="24"/>
  <c r="Z229" i="24"/>
  <c r="Y229" i="24"/>
  <c r="X229" i="24"/>
  <c r="W229" i="24"/>
  <c r="V229" i="24"/>
  <c r="AA229" i="24" s="1"/>
  <c r="N229" i="24"/>
  <c r="M229" i="24"/>
  <c r="L229" i="24"/>
  <c r="U229" i="24" s="1"/>
  <c r="K229" i="24"/>
  <c r="J229" i="24"/>
  <c r="I229" i="24"/>
  <c r="Z228" i="24"/>
  <c r="Y228" i="24"/>
  <c r="X228" i="24"/>
  <c r="W228" i="24"/>
  <c r="AA228" i="24" s="1"/>
  <c r="V228" i="24"/>
  <c r="N228" i="24"/>
  <c r="M228" i="24"/>
  <c r="L228" i="24"/>
  <c r="U228" i="24" s="1"/>
  <c r="K228" i="24"/>
  <c r="I228" i="24" s="1"/>
  <c r="J228" i="24"/>
  <c r="Z227" i="24"/>
  <c r="Y227" i="24"/>
  <c r="X227" i="24"/>
  <c r="W227" i="24"/>
  <c r="AA227" i="24" s="1"/>
  <c r="V227" i="24"/>
  <c r="T227" i="24"/>
  <c r="N227" i="24"/>
  <c r="M227" i="24"/>
  <c r="L227" i="24"/>
  <c r="K227" i="24"/>
  <c r="I227" i="24" s="1"/>
  <c r="J227" i="24"/>
  <c r="U227" i="24" s="1"/>
  <c r="Z226" i="24"/>
  <c r="Y226" i="24"/>
  <c r="X226" i="24"/>
  <c r="W226" i="24"/>
  <c r="AA226" i="24" s="1"/>
  <c r="V226" i="24"/>
  <c r="N226" i="24"/>
  <c r="M226" i="24"/>
  <c r="L226" i="24"/>
  <c r="K226" i="24"/>
  <c r="J226" i="24"/>
  <c r="Z225" i="24"/>
  <c r="Y225" i="24"/>
  <c r="X225" i="24"/>
  <c r="W225" i="24"/>
  <c r="V225" i="24"/>
  <c r="AA225" i="24" s="1"/>
  <c r="N225" i="24"/>
  <c r="M225" i="24"/>
  <c r="L225" i="24"/>
  <c r="K225" i="24"/>
  <c r="J225" i="24"/>
  <c r="I225" i="24"/>
  <c r="Z224" i="24"/>
  <c r="Y224" i="24"/>
  <c r="X224" i="24"/>
  <c r="W224" i="24"/>
  <c r="AA224" i="24" s="1"/>
  <c r="V224" i="24"/>
  <c r="N224" i="24"/>
  <c r="M224" i="24"/>
  <c r="L224" i="24"/>
  <c r="U224" i="24" s="1"/>
  <c r="K224" i="24"/>
  <c r="J224" i="24"/>
  <c r="Z223" i="24"/>
  <c r="Y223" i="24"/>
  <c r="X223" i="24"/>
  <c r="W223" i="24"/>
  <c r="V223" i="24"/>
  <c r="N223" i="24"/>
  <c r="M223" i="24"/>
  <c r="L223" i="24"/>
  <c r="K223" i="24"/>
  <c r="I223" i="24" s="1"/>
  <c r="J223" i="24"/>
  <c r="Z222" i="24"/>
  <c r="Y222" i="24"/>
  <c r="X222" i="24"/>
  <c r="W222" i="24"/>
  <c r="AA222" i="24" s="1"/>
  <c r="V222" i="24"/>
  <c r="N222" i="24"/>
  <c r="M222" i="24"/>
  <c r="L222" i="24"/>
  <c r="K222" i="24"/>
  <c r="J222" i="24"/>
  <c r="Z221" i="24"/>
  <c r="Y221" i="24"/>
  <c r="X221" i="24"/>
  <c r="W221" i="24"/>
  <c r="V221" i="24"/>
  <c r="AA221" i="24" s="1"/>
  <c r="N221" i="24"/>
  <c r="M221" i="24"/>
  <c r="L221" i="24"/>
  <c r="U221" i="24" s="1"/>
  <c r="K221" i="24"/>
  <c r="T221" i="24" s="1"/>
  <c r="J221" i="24"/>
  <c r="I221" i="24"/>
  <c r="Z220" i="24"/>
  <c r="Y220" i="24"/>
  <c r="X220" i="24"/>
  <c r="W220" i="24"/>
  <c r="V220" i="24"/>
  <c r="N220" i="24"/>
  <c r="M220" i="24"/>
  <c r="L220" i="24"/>
  <c r="U220" i="24" s="1"/>
  <c r="K220" i="24"/>
  <c r="I220" i="24" s="1"/>
  <c r="J220" i="24"/>
  <c r="Z219" i="24"/>
  <c r="Y219" i="24"/>
  <c r="X219" i="24"/>
  <c r="W219" i="24"/>
  <c r="AA219" i="24" s="1"/>
  <c r="V219" i="24"/>
  <c r="T219" i="24"/>
  <c r="N219" i="24"/>
  <c r="M219" i="24"/>
  <c r="L219" i="24"/>
  <c r="K219" i="24"/>
  <c r="I219" i="24" s="1"/>
  <c r="J219" i="24"/>
  <c r="U219" i="24" s="1"/>
  <c r="Z218" i="24"/>
  <c r="Y218" i="24"/>
  <c r="X218" i="24"/>
  <c r="W218" i="24"/>
  <c r="AA218" i="24" s="1"/>
  <c r="V218" i="24"/>
  <c r="N218" i="24"/>
  <c r="M218" i="24"/>
  <c r="L218" i="24"/>
  <c r="K218" i="24"/>
  <c r="J218" i="24"/>
  <c r="Z217" i="24"/>
  <c r="Y217" i="24"/>
  <c r="X217" i="24"/>
  <c r="W217" i="24"/>
  <c r="V217" i="24"/>
  <c r="AA217" i="24" s="1"/>
  <c r="N217" i="24"/>
  <c r="M217" i="24"/>
  <c r="L217" i="24"/>
  <c r="K217" i="24"/>
  <c r="T217" i="24" s="1"/>
  <c r="J217" i="24"/>
  <c r="I217" i="24"/>
  <c r="Z216" i="24"/>
  <c r="Y216" i="24"/>
  <c r="X216" i="24"/>
  <c r="W216" i="24"/>
  <c r="V216" i="24"/>
  <c r="N216" i="24"/>
  <c r="M216" i="24"/>
  <c r="L216" i="24"/>
  <c r="U216" i="24" s="1"/>
  <c r="K216" i="24"/>
  <c r="J216" i="24"/>
  <c r="Z215" i="24"/>
  <c r="Y215" i="24"/>
  <c r="X215" i="24"/>
  <c r="W215" i="24"/>
  <c r="V215" i="24"/>
  <c r="N215" i="24"/>
  <c r="M215" i="24"/>
  <c r="L215" i="24"/>
  <c r="K215" i="24"/>
  <c r="I215" i="24" s="1"/>
  <c r="J215" i="24"/>
  <c r="Z214" i="24"/>
  <c r="Y214" i="24"/>
  <c r="X214" i="24"/>
  <c r="W214" i="24"/>
  <c r="AA214" i="24" s="1"/>
  <c r="V214" i="24"/>
  <c r="N214" i="24"/>
  <c r="M214" i="24"/>
  <c r="L214" i="24"/>
  <c r="K214" i="24"/>
  <c r="J214" i="24"/>
  <c r="Z213" i="24"/>
  <c r="Y213" i="24"/>
  <c r="X213" i="24"/>
  <c r="W213" i="24"/>
  <c r="V213" i="24"/>
  <c r="AA213" i="24" s="1"/>
  <c r="N213" i="24"/>
  <c r="M213" i="24"/>
  <c r="L213" i="24"/>
  <c r="U213" i="24" s="1"/>
  <c r="K213" i="24"/>
  <c r="J213" i="24"/>
  <c r="I213" i="24"/>
  <c r="Z212" i="24"/>
  <c r="Y212" i="24"/>
  <c r="X212" i="24"/>
  <c r="W212" i="24"/>
  <c r="AA212" i="24" s="1"/>
  <c r="V212" i="24"/>
  <c r="N212" i="24"/>
  <c r="M212" i="24"/>
  <c r="L212" i="24"/>
  <c r="U212" i="24" s="1"/>
  <c r="K212" i="24"/>
  <c r="I212" i="24" s="1"/>
  <c r="J212" i="24"/>
  <c r="Z211" i="24"/>
  <c r="Y211" i="24"/>
  <c r="X211" i="24"/>
  <c r="W211" i="24"/>
  <c r="AA211" i="24" s="1"/>
  <c r="V211" i="24"/>
  <c r="T211" i="24"/>
  <c r="N211" i="24"/>
  <c r="M211" i="24"/>
  <c r="L211" i="24"/>
  <c r="K211" i="24"/>
  <c r="I211" i="24" s="1"/>
  <c r="J211" i="24"/>
  <c r="U211" i="24" s="1"/>
  <c r="Z210" i="24"/>
  <c r="Y210" i="24"/>
  <c r="X210" i="24"/>
  <c r="W210" i="24"/>
  <c r="AA210" i="24" s="1"/>
  <c r="V210" i="24"/>
  <c r="N210" i="24"/>
  <c r="M210" i="24"/>
  <c r="L210" i="24"/>
  <c r="K210" i="24"/>
  <c r="J210" i="24"/>
  <c r="Z209" i="24"/>
  <c r="Y209" i="24"/>
  <c r="X209" i="24"/>
  <c r="W209" i="24"/>
  <c r="V209" i="24"/>
  <c r="AA209" i="24" s="1"/>
  <c r="N209" i="24"/>
  <c r="M209" i="24"/>
  <c r="L209" i="24"/>
  <c r="K209" i="24"/>
  <c r="J209" i="24"/>
  <c r="I209" i="24"/>
  <c r="Z208" i="24"/>
  <c r="Y208" i="24"/>
  <c r="X208" i="24"/>
  <c r="W208" i="24"/>
  <c r="V208" i="24"/>
  <c r="N208" i="24"/>
  <c r="M208" i="24"/>
  <c r="L208" i="24"/>
  <c r="U208" i="24" s="1"/>
  <c r="K208" i="24"/>
  <c r="J208" i="24"/>
  <c r="Z207" i="24"/>
  <c r="Y207" i="24"/>
  <c r="X207" i="24"/>
  <c r="W207" i="24"/>
  <c r="V207" i="24"/>
  <c r="N207" i="24"/>
  <c r="M207" i="24"/>
  <c r="L207" i="24"/>
  <c r="K207" i="24"/>
  <c r="I207" i="24" s="1"/>
  <c r="J207" i="24"/>
  <c r="Z206" i="24"/>
  <c r="Y206" i="24"/>
  <c r="X206" i="24"/>
  <c r="W206" i="24"/>
  <c r="AA206" i="24" s="1"/>
  <c r="V206" i="24"/>
  <c r="N206" i="24"/>
  <c r="M206" i="24"/>
  <c r="L206" i="24"/>
  <c r="K206" i="24"/>
  <c r="J206" i="24"/>
  <c r="Z205" i="24"/>
  <c r="Y205" i="24"/>
  <c r="X205" i="24"/>
  <c r="W205" i="24"/>
  <c r="V205" i="24"/>
  <c r="AA205" i="24" s="1"/>
  <c r="N205" i="24"/>
  <c r="M205" i="24"/>
  <c r="L205" i="24"/>
  <c r="U205" i="24" s="1"/>
  <c r="K205" i="24"/>
  <c r="J205" i="24"/>
  <c r="T205" i="24" s="1"/>
  <c r="I205" i="24"/>
  <c r="Z204" i="24"/>
  <c r="Y204" i="24"/>
  <c r="X204" i="24"/>
  <c r="W204" i="24"/>
  <c r="V204" i="24"/>
  <c r="AA204" i="24" s="1"/>
  <c r="N204" i="24"/>
  <c r="M204" i="24"/>
  <c r="L204" i="24"/>
  <c r="U204" i="24" s="1"/>
  <c r="K204" i="24"/>
  <c r="I204" i="24" s="1"/>
  <c r="J204" i="24"/>
  <c r="Z203" i="24"/>
  <c r="Y203" i="24"/>
  <c r="X203" i="24"/>
  <c r="W203" i="24"/>
  <c r="AA203" i="24" s="1"/>
  <c r="V203" i="24"/>
  <c r="T203" i="24"/>
  <c r="N203" i="24"/>
  <c r="M203" i="24"/>
  <c r="L203" i="24"/>
  <c r="K203" i="24"/>
  <c r="I203" i="24" s="1"/>
  <c r="J203" i="24"/>
  <c r="U203" i="24" s="1"/>
  <c r="Z202" i="24"/>
  <c r="Y202" i="24"/>
  <c r="X202" i="24"/>
  <c r="W202" i="24"/>
  <c r="AA202" i="24" s="1"/>
  <c r="V202" i="24"/>
  <c r="N202" i="24"/>
  <c r="M202" i="24"/>
  <c r="L202" i="24"/>
  <c r="K202" i="24"/>
  <c r="J202" i="24"/>
  <c r="Z201" i="24"/>
  <c r="Y201" i="24"/>
  <c r="X201" i="24"/>
  <c r="W201" i="24"/>
  <c r="V201" i="24"/>
  <c r="AA201" i="24" s="1"/>
  <c r="N201" i="24"/>
  <c r="M201" i="24"/>
  <c r="L201" i="24"/>
  <c r="K201" i="24"/>
  <c r="J201" i="24"/>
  <c r="I201" i="24"/>
  <c r="Z200" i="24"/>
  <c r="Y200" i="24"/>
  <c r="X200" i="24"/>
  <c r="W200" i="24"/>
  <c r="V200" i="24"/>
  <c r="N200" i="24"/>
  <c r="M200" i="24"/>
  <c r="L200" i="24"/>
  <c r="U200" i="24" s="1"/>
  <c r="K200" i="24"/>
  <c r="J200" i="24"/>
  <c r="Z199" i="24"/>
  <c r="Y199" i="24"/>
  <c r="X199" i="24"/>
  <c r="W199" i="24"/>
  <c r="V199" i="24"/>
  <c r="N199" i="24"/>
  <c r="M199" i="24"/>
  <c r="L199" i="24"/>
  <c r="K199" i="24"/>
  <c r="I199" i="24" s="1"/>
  <c r="J199" i="24"/>
  <c r="Z198" i="24"/>
  <c r="Y198" i="24"/>
  <c r="X198" i="24"/>
  <c r="W198" i="24"/>
  <c r="AA198" i="24" s="1"/>
  <c r="V198" i="24"/>
  <c r="N198" i="24"/>
  <c r="M198" i="24"/>
  <c r="L198" i="24"/>
  <c r="K198" i="24"/>
  <c r="J198" i="24"/>
  <c r="Z197" i="24"/>
  <c r="Y197" i="24"/>
  <c r="X197" i="24"/>
  <c r="W197" i="24"/>
  <c r="V197" i="24"/>
  <c r="AA197" i="24" s="1"/>
  <c r="N197" i="24"/>
  <c r="M197" i="24"/>
  <c r="L197" i="24"/>
  <c r="U197" i="24" s="1"/>
  <c r="K197" i="24"/>
  <c r="J197" i="24"/>
  <c r="T197" i="24" s="1"/>
  <c r="I197" i="24"/>
  <c r="Z196" i="24"/>
  <c r="Y196" i="24"/>
  <c r="X196" i="24"/>
  <c r="W196" i="24"/>
  <c r="V196" i="24"/>
  <c r="AA196" i="24" s="1"/>
  <c r="N196" i="24"/>
  <c r="M196" i="24"/>
  <c r="L196" i="24"/>
  <c r="U196" i="24" s="1"/>
  <c r="K196" i="24"/>
  <c r="I196" i="24" s="1"/>
  <c r="J196" i="24"/>
  <c r="Z195" i="24"/>
  <c r="Y195" i="24"/>
  <c r="X195" i="24"/>
  <c r="W195" i="24"/>
  <c r="AA195" i="24" s="1"/>
  <c r="V195" i="24"/>
  <c r="N195" i="24"/>
  <c r="M195" i="24"/>
  <c r="L195" i="24"/>
  <c r="K195" i="24"/>
  <c r="J195" i="24"/>
  <c r="U195" i="24" s="1"/>
  <c r="Z194" i="24"/>
  <c r="Y194" i="24"/>
  <c r="X194" i="24"/>
  <c r="W194" i="24"/>
  <c r="V194" i="24"/>
  <c r="AA194" i="24" s="1"/>
  <c r="N194" i="24"/>
  <c r="M194" i="24"/>
  <c r="L194" i="24"/>
  <c r="K194" i="24"/>
  <c r="J194" i="24"/>
  <c r="I194" i="24"/>
  <c r="Z193" i="24"/>
  <c r="Y193" i="24"/>
  <c r="X193" i="24"/>
  <c r="W193" i="24"/>
  <c r="V193" i="24"/>
  <c r="N193" i="24"/>
  <c r="M193" i="24"/>
  <c r="U193" i="24" s="1"/>
  <c r="L193" i="24"/>
  <c r="K193" i="24"/>
  <c r="J193" i="24"/>
  <c r="I193" i="24"/>
  <c r="Z192" i="24"/>
  <c r="Y192" i="24"/>
  <c r="X192" i="24"/>
  <c r="W192" i="24"/>
  <c r="V192" i="24"/>
  <c r="T192" i="24"/>
  <c r="N192" i="24"/>
  <c r="M192" i="24"/>
  <c r="L192" i="24"/>
  <c r="K192" i="24"/>
  <c r="I192" i="24" s="1"/>
  <c r="J192" i="24"/>
  <c r="Z191" i="24"/>
  <c r="Y191" i="24"/>
  <c r="X191" i="24"/>
  <c r="W191" i="24"/>
  <c r="AA191" i="24" s="1"/>
  <c r="V191" i="24"/>
  <c r="N191" i="24"/>
  <c r="M191" i="24"/>
  <c r="L191" i="24"/>
  <c r="K191" i="24"/>
  <c r="J191" i="24"/>
  <c r="U191" i="24" s="1"/>
  <c r="Z190" i="24"/>
  <c r="Y190" i="24"/>
  <c r="X190" i="24"/>
  <c r="W190" i="24"/>
  <c r="V190" i="24"/>
  <c r="AA190" i="24" s="1"/>
  <c r="N190" i="24"/>
  <c r="M190" i="24"/>
  <c r="L190" i="24"/>
  <c r="K190" i="24"/>
  <c r="J190" i="24"/>
  <c r="I190" i="24"/>
  <c r="Z189" i="24"/>
  <c r="Y189" i="24"/>
  <c r="X189" i="24"/>
  <c r="W189" i="24"/>
  <c r="V189" i="24"/>
  <c r="N189" i="24"/>
  <c r="M189" i="24"/>
  <c r="U189" i="24" s="1"/>
  <c r="L189" i="24"/>
  <c r="K189" i="24"/>
  <c r="J189" i="24"/>
  <c r="I189" i="24"/>
  <c r="Z188" i="24"/>
  <c r="Y188" i="24"/>
  <c r="X188" i="24"/>
  <c r="W188" i="24"/>
  <c r="V188" i="24"/>
  <c r="N188" i="24"/>
  <c r="M188" i="24"/>
  <c r="L188" i="24"/>
  <c r="K188" i="24"/>
  <c r="I188" i="24" s="1"/>
  <c r="J188" i="24"/>
  <c r="Z187" i="24"/>
  <c r="Y187" i="24"/>
  <c r="X187" i="24"/>
  <c r="W187" i="24"/>
  <c r="AA187" i="24" s="1"/>
  <c r="V187" i="24"/>
  <c r="N187" i="24"/>
  <c r="M187" i="24"/>
  <c r="L187" i="24"/>
  <c r="K187" i="24"/>
  <c r="J187" i="24"/>
  <c r="U187" i="24" s="1"/>
  <c r="Z186" i="24"/>
  <c r="Y186" i="24"/>
  <c r="X186" i="24"/>
  <c r="W186" i="24"/>
  <c r="V186" i="24"/>
  <c r="AA186" i="24" s="1"/>
  <c r="N186" i="24"/>
  <c r="M186" i="24"/>
  <c r="L186" i="24"/>
  <c r="K186" i="24"/>
  <c r="J186" i="24"/>
  <c r="I186" i="24"/>
  <c r="Z185" i="24"/>
  <c r="Y185" i="24"/>
  <c r="X185" i="24"/>
  <c r="W185" i="24"/>
  <c r="V185" i="24"/>
  <c r="N185" i="24"/>
  <c r="M185" i="24"/>
  <c r="U185" i="24" s="1"/>
  <c r="L185" i="24"/>
  <c r="K185" i="24"/>
  <c r="J185" i="24"/>
  <c r="I185" i="24"/>
  <c r="Z184" i="24"/>
  <c r="Y184" i="24"/>
  <c r="X184" i="24"/>
  <c r="W184" i="24"/>
  <c r="V184" i="24"/>
  <c r="T184" i="24"/>
  <c r="N184" i="24"/>
  <c r="M184" i="24"/>
  <c r="L184" i="24"/>
  <c r="K184" i="24"/>
  <c r="I184" i="24" s="1"/>
  <c r="J184" i="24"/>
  <c r="Z183" i="24"/>
  <c r="Y183" i="24"/>
  <c r="X183" i="24"/>
  <c r="W183" i="24"/>
  <c r="AA183" i="24" s="1"/>
  <c r="V183" i="24"/>
  <c r="N183" i="24"/>
  <c r="M183" i="24"/>
  <c r="L183" i="24"/>
  <c r="K183" i="24"/>
  <c r="J183" i="24"/>
  <c r="U183" i="24" s="1"/>
  <c r="Z182" i="24"/>
  <c r="Y182" i="24"/>
  <c r="X182" i="24"/>
  <c r="W182" i="24"/>
  <c r="V182" i="24"/>
  <c r="AA182" i="24" s="1"/>
  <c r="N182" i="24"/>
  <c r="M182" i="24"/>
  <c r="L182" i="24"/>
  <c r="K182" i="24"/>
  <c r="J182" i="24"/>
  <c r="I182" i="24"/>
  <c r="Z181" i="24"/>
  <c r="Y181" i="24"/>
  <c r="X181" i="24"/>
  <c r="W181" i="24"/>
  <c r="V181" i="24"/>
  <c r="N181" i="24"/>
  <c r="M181" i="24"/>
  <c r="U181" i="24" s="1"/>
  <c r="L181" i="24"/>
  <c r="K181" i="24"/>
  <c r="J181" i="24"/>
  <c r="I181" i="24"/>
  <c r="Z180" i="24"/>
  <c r="Y180" i="24"/>
  <c r="X180" i="24"/>
  <c r="W180" i="24"/>
  <c r="V180" i="24"/>
  <c r="AA180" i="24" s="1"/>
  <c r="N180" i="24"/>
  <c r="M180" i="24"/>
  <c r="L180" i="24"/>
  <c r="K180" i="24"/>
  <c r="I180" i="24" s="1"/>
  <c r="J180" i="24"/>
  <c r="Z179" i="24"/>
  <c r="Y179" i="24"/>
  <c r="X179" i="24"/>
  <c r="W179" i="24"/>
  <c r="AA179" i="24" s="1"/>
  <c r="V179" i="24"/>
  <c r="N179" i="24"/>
  <c r="M179" i="24"/>
  <c r="L179" i="24"/>
  <c r="K179" i="24"/>
  <c r="J179" i="24"/>
  <c r="U179" i="24" s="1"/>
  <c r="Z178" i="24"/>
  <c r="Y178" i="24"/>
  <c r="X178" i="24"/>
  <c r="W178" i="24"/>
  <c r="V178" i="24"/>
  <c r="AA178" i="24" s="1"/>
  <c r="N178" i="24"/>
  <c r="M178" i="24"/>
  <c r="L178" i="24"/>
  <c r="K178" i="24"/>
  <c r="J178" i="24"/>
  <c r="I178" i="24"/>
  <c r="Z177" i="24"/>
  <c r="Y177" i="24"/>
  <c r="X177" i="24"/>
  <c r="W177" i="24"/>
  <c r="V177" i="24"/>
  <c r="N177" i="24"/>
  <c r="M177" i="24"/>
  <c r="U177" i="24" s="1"/>
  <c r="L177" i="24"/>
  <c r="K177" i="24"/>
  <c r="J177" i="24"/>
  <c r="I177" i="24"/>
  <c r="Z176" i="24"/>
  <c r="Y176" i="24"/>
  <c r="X176" i="24"/>
  <c r="W176" i="24"/>
  <c r="V176" i="24"/>
  <c r="T176" i="24"/>
  <c r="N176" i="24"/>
  <c r="M176" i="24"/>
  <c r="L176" i="24"/>
  <c r="K176" i="24"/>
  <c r="I176" i="24" s="1"/>
  <c r="J176" i="24"/>
  <c r="Z175" i="24"/>
  <c r="Y175" i="24"/>
  <c r="X175" i="24"/>
  <c r="W175" i="24"/>
  <c r="AA175" i="24" s="1"/>
  <c r="V175" i="24"/>
  <c r="N175" i="24"/>
  <c r="M175" i="24"/>
  <c r="L175" i="24"/>
  <c r="K175" i="24"/>
  <c r="J175" i="24"/>
  <c r="U175" i="24" s="1"/>
  <c r="Z174" i="24"/>
  <c r="Y174" i="24"/>
  <c r="X174" i="24"/>
  <c r="W174" i="24"/>
  <c r="V174" i="24"/>
  <c r="AA174" i="24" s="1"/>
  <c r="N174" i="24"/>
  <c r="M174" i="24"/>
  <c r="L174" i="24"/>
  <c r="K174" i="24"/>
  <c r="J174" i="24"/>
  <c r="I174" i="24"/>
  <c r="Z173" i="24"/>
  <c r="Y173" i="24"/>
  <c r="X173" i="24"/>
  <c r="W173" i="24"/>
  <c r="V173" i="24"/>
  <c r="N173" i="24"/>
  <c r="M173" i="24"/>
  <c r="U173" i="24" s="1"/>
  <c r="L173" i="24"/>
  <c r="K173" i="24"/>
  <c r="J173" i="24"/>
  <c r="I173" i="24"/>
  <c r="Z172" i="24"/>
  <c r="Y172" i="24"/>
  <c r="X172" i="24"/>
  <c r="W172" i="24"/>
  <c r="V172" i="24"/>
  <c r="AA172" i="24" s="1"/>
  <c r="N172" i="24"/>
  <c r="M172" i="24"/>
  <c r="L172" i="24"/>
  <c r="K172" i="24"/>
  <c r="I172" i="24" s="1"/>
  <c r="J172" i="24"/>
  <c r="Z171" i="24"/>
  <c r="Y171" i="24"/>
  <c r="X171" i="24"/>
  <c r="W171" i="24"/>
  <c r="AA171" i="24" s="1"/>
  <c r="V171" i="24"/>
  <c r="N171" i="24"/>
  <c r="M171" i="24"/>
  <c r="L171" i="24"/>
  <c r="K171" i="24"/>
  <c r="J171" i="24"/>
  <c r="U171" i="24" s="1"/>
  <c r="Z170" i="24"/>
  <c r="Y170" i="24"/>
  <c r="X170" i="24"/>
  <c r="W170" i="24"/>
  <c r="V170" i="24"/>
  <c r="AA170" i="24" s="1"/>
  <c r="N170" i="24"/>
  <c r="M170" i="24"/>
  <c r="L170" i="24"/>
  <c r="K170" i="24"/>
  <c r="J170" i="24"/>
  <c r="I170" i="24"/>
  <c r="Z169" i="24"/>
  <c r="Y169" i="24"/>
  <c r="X169" i="24"/>
  <c r="W169" i="24"/>
  <c r="V169" i="24"/>
  <c r="N169" i="24"/>
  <c r="M169" i="24"/>
  <c r="U169" i="24" s="1"/>
  <c r="L169" i="24"/>
  <c r="K169" i="24"/>
  <c r="J169" i="24"/>
  <c r="I169" i="24"/>
  <c r="Z168" i="24"/>
  <c r="Y168" i="24"/>
  <c r="X168" i="24"/>
  <c r="W168" i="24"/>
  <c r="V168" i="24"/>
  <c r="T168" i="24"/>
  <c r="N168" i="24"/>
  <c r="M168" i="24"/>
  <c r="L168" i="24"/>
  <c r="K168" i="24"/>
  <c r="I168" i="24" s="1"/>
  <c r="J168" i="24"/>
  <c r="Z167" i="24"/>
  <c r="Y167" i="24"/>
  <c r="X167" i="24"/>
  <c r="W167" i="24"/>
  <c r="AA167" i="24" s="1"/>
  <c r="V167" i="24"/>
  <c r="N167" i="24"/>
  <c r="M167" i="24"/>
  <c r="L167" i="24"/>
  <c r="K167" i="24"/>
  <c r="J167" i="24"/>
  <c r="U167" i="24" s="1"/>
  <c r="Z166" i="24"/>
  <c r="Y166" i="24"/>
  <c r="X166" i="24"/>
  <c r="W166" i="24"/>
  <c r="V166" i="24"/>
  <c r="AA166" i="24" s="1"/>
  <c r="N166" i="24"/>
  <c r="M166" i="24"/>
  <c r="L166" i="24"/>
  <c r="K166" i="24"/>
  <c r="J166" i="24"/>
  <c r="I166" i="24"/>
  <c r="Z165" i="24"/>
  <c r="Y165" i="24"/>
  <c r="X165" i="24"/>
  <c r="W165" i="24"/>
  <c r="V165" i="24"/>
  <c r="N165" i="24"/>
  <c r="M165" i="24"/>
  <c r="U165" i="24" s="1"/>
  <c r="L165" i="24"/>
  <c r="K165" i="24"/>
  <c r="J165" i="24"/>
  <c r="I165" i="24"/>
  <c r="Z164" i="24"/>
  <c r="Y164" i="24"/>
  <c r="X164" i="24"/>
  <c r="W164" i="24"/>
  <c r="V164" i="24"/>
  <c r="AA164" i="24" s="1"/>
  <c r="N164" i="24"/>
  <c r="M164" i="24"/>
  <c r="L164" i="24"/>
  <c r="K164" i="24"/>
  <c r="I164" i="24" s="1"/>
  <c r="J164" i="24"/>
  <c r="Z163" i="24"/>
  <c r="Y163" i="24"/>
  <c r="X163" i="24"/>
  <c r="W163" i="24"/>
  <c r="AA163" i="24" s="1"/>
  <c r="V163" i="24"/>
  <c r="N163" i="24"/>
  <c r="M163" i="24"/>
  <c r="L163" i="24"/>
  <c r="K163" i="24"/>
  <c r="J163" i="24"/>
  <c r="U163" i="24" s="1"/>
  <c r="Z162" i="24"/>
  <c r="Y162" i="24"/>
  <c r="X162" i="24"/>
  <c r="W162" i="24"/>
  <c r="V162" i="24"/>
  <c r="AA162" i="24" s="1"/>
  <c r="N162" i="24"/>
  <c r="M162" i="24"/>
  <c r="L162" i="24"/>
  <c r="K162" i="24"/>
  <c r="J162" i="24"/>
  <c r="I162" i="24"/>
  <c r="Z161" i="24"/>
  <c r="Y161" i="24"/>
  <c r="X161" i="24"/>
  <c r="W161" i="24"/>
  <c r="V161" i="24"/>
  <c r="N161" i="24"/>
  <c r="M161" i="24"/>
  <c r="U161" i="24" s="1"/>
  <c r="L161" i="24"/>
  <c r="K161" i="24"/>
  <c r="J161" i="24"/>
  <c r="I161" i="24"/>
  <c r="Z160" i="24"/>
  <c r="Y160" i="24"/>
  <c r="X160" i="24"/>
  <c r="W160" i="24"/>
  <c r="V160" i="24"/>
  <c r="T160" i="24"/>
  <c r="N160" i="24"/>
  <c r="M160" i="24"/>
  <c r="L160" i="24"/>
  <c r="K160" i="24"/>
  <c r="I160" i="24" s="1"/>
  <c r="J160" i="24"/>
  <c r="Z159" i="24"/>
  <c r="Y159" i="24"/>
  <c r="X159" i="24"/>
  <c r="W159" i="24"/>
  <c r="AA159" i="24" s="1"/>
  <c r="V159" i="24"/>
  <c r="N159" i="24"/>
  <c r="M159" i="24"/>
  <c r="L159" i="24"/>
  <c r="K159" i="24"/>
  <c r="J159" i="24"/>
  <c r="U159" i="24" s="1"/>
  <c r="Z158" i="24"/>
  <c r="Y158" i="24"/>
  <c r="X158" i="24"/>
  <c r="W158" i="24"/>
  <c r="V158" i="24"/>
  <c r="AA158" i="24" s="1"/>
  <c r="N158" i="24"/>
  <c r="M158" i="24"/>
  <c r="L158" i="24"/>
  <c r="K158" i="24"/>
  <c r="J158" i="24"/>
  <c r="I158" i="24"/>
  <c r="Z157" i="24"/>
  <c r="Y157" i="24"/>
  <c r="X157" i="24"/>
  <c r="W157" i="24"/>
  <c r="V157" i="24"/>
  <c r="N157" i="24"/>
  <c r="M157" i="24"/>
  <c r="U157" i="24" s="1"/>
  <c r="L157" i="24"/>
  <c r="K157" i="24"/>
  <c r="J157" i="24"/>
  <c r="I157" i="24"/>
  <c r="Z156" i="24"/>
  <c r="Y156" i="24"/>
  <c r="X156" i="24"/>
  <c r="W156" i="24"/>
  <c r="V156" i="24"/>
  <c r="AA156" i="24" s="1"/>
  <c r="N156" i="24"/>
  <c r="M156" i="24"/>
  <c r="L156" i="24"/>
  <c r="K156" i="24"/>
  <c r="I156" i="24" s="1"/>
  <c r="J156" i="24"/>
  <c r="Z155" i="24"/>
  <c r="Y155" i="24"/>
  <c r="X155" i="24"/>
  <c r="W155" i="24"/>
  <c r="AA155" i="24" s="1"/>
  <c r="V155" i="24"/>
  <c r="N155" i="24"/>
  <c r="M155" i="24"/>
  <c r="L155" i="24"/>
  <c r="K155" i="24"/>
  <c r="J155" i="24"/>
  <c r="U155" i="24" s="1"/>
  <c r="Z154" i="24"/>
  <c r="Y154" i="24"/>
  <c r="X154" i="24"/>
  <c r="W154" i="24"/>
  <c r="V154" i="24"/>
  <c r="AA154" i="24" s="1"/>
  <c r="N154" i="24"/>
  <c r="M154" i="24"/>
  <c r="L154" i="24"/>
  <c r="K154" i="24"/>
  <c r="J154" i="24"/>
  <c r="I154" i="24"/>
  <c r="Z153" i="24"/>
  <c r="Y153" i="24"/>
  <c r="X153" i="24"/>
  <c r="W153" i="24"/>
  <c r="V153" i="24"/>
  <c r="N153" i="24"/>
  <c r="M153" i="24"/>
  <c r="U153" i="24" s="1"/>
  <c r="L153" i="24"/>
  <c r="K153" i="24"/>
  <c r="J153" i="24"/>
  <c r="I153" i="24"/>
  <c r="Z152" i="24"/>
  <c r="Y152" i="24"/>
  <c r="X152" i="24"/>
  <c r="W152" i="24"/>
  <c r="V152" i="24"/>
  <c r="T152" i="24"/>
  <c r="N152" i="24"/>
  <c r="M152" i="24"/>
  <c r="L152" i="24"/>
  <c r="K152" i="24"/>
  <c r="I152" i="24" s="1"/>
  <c r="J152" i="24"/>
  <c r="Z151" i="24"/>
  <c r="Y151" i="24"/>
  <c r="X151" i="24"/>
  <c r="W151" i="24"/>
  <c r="AA151" i="24" s="1"/>
  <c r="V151" i="24"/>
  <c r="N151" i="24"/>
  <c r="M151" i="24"/>
  <c r="L151" i="24"/>
  <c r="K151" i="24"/>
  <c r="J151" i="24"/>
  <c r="U151" i="24" s="1"/>
  <c r="Z150" i="24"/>
  <c r="Y150" i="24"/>
  <c r="X150" i="24"/>
  <c r="W150" i="24"/>
  <c r="V150" i="24"/>
  <c r="AA150" i="24" s="1"/>
  <c r="N150" i="24"/>
  <c r="M150" i="24"/>
  <c r="L150" i="24"/>
  <c r="K150" i="24"/>
  <c r="J150" i="24"/>
  <c r="I150" i="24"/>
  <c r="Z149" i="24"/>
  <c r="Y149" i="24"/>
  <c r="X149" i="24"/>
  <c r="W149" i="24"/>
  <c r="V149" i="24"/>
  <c r="N149" i="24"/>
  <c r="M149" i="24"/>
  <c r="U149" i="24" s="1"/>
  <c r="L149" i="24"/>
  <c r="K149" i="24"/>
  <c r="T149" i="24" s="1"/>
  <c r="J149" i="24"/>
  <c r="I149" i="24"/>
  <c r="Z148" i="24"/>
  <c r="Y148" i="24"/>
  <c r="X148" i="24"/>
  <c r="W148" i="24"/>
  <c r="V148" i="24"/>
  <c r="N148" i="24"/>
  <c r="M148" i="24"/>
  <c r="L148" i="24"/>
  <c r="K148" i="24"/>
  <c r="I148" i="24" s="1"/>
  <c r="J148" i="24"/>
  <c r="Z147" i="24"/>
  <c r="Y147" i="24"/>
  <c r="X147" i="24"/>
  <c r="W147" i="24"/>
  <c r="AA147" i="24" s="1"/>
  <c r="V147" i="24"/>
  <c r="N147" i="24"/>
  <c r="M147" i="24"/>
  <c r="L147" i="24"/>
  <c r="K147" i="24"/>
  <c r="J147" i="24"/>
  <c r="U147" i="24" s="1"/>
  <c r="Z146" i="24"/>
  <c r="Y146" i="24"/>
  <c r="X146" i="24"/>
  <c r="W146" i="24"/>
  <c r="V146" i="24"/>
  <c r="AA146" i="24" s="1"/>
  <c r="N146" i="24"/>
  <c r="M146" i="24"/>
  <c r="L146" i="24"/>
  <c r="K146" i="24"/>
  <c r="J146" i="24"/>
  <c r="I146" i="24"/>
  <c r="Z145" i="24"/>
  <c r="Y145" i="24"/>
  <c r="X145" i="24"/>
  <c r="W145" i="24"/>
  <c r="V145" i="24"/>
  <c r="N145" i="24"/>
  <c r="M145" i="24"/>
  <c r="U145" i="24" s="1"/>
  <c r="L145" i="24"/>
  <c r="K145" i="24"/>
  <c r="J145" i="24"/>
  <c r="I145" i="24"/>
  <c r="AB144" i="24"/>
  <c r="AA144" i="24"/>
  <c r="Y144" i="24"/>
  <c r="X144" i="24"/>
  <c r="U144" i="24"/>
  <c r="T144" i="24"/>
  <c r="S144" i="24"/>
  <c r="R144" i="24"/>
  <c r="Q144" i="24"/>
  <c r="P144" i="24"/>
  <c r="N144" i="24"/>
  <c r="Z144" i="24" s="1"/>
  <c r="M144" i="24"/>
  <c r="L144" i="24"/>
  <c r="K144" i="24"/>
  <c r="J144" i="24"/>
  <c r="V143" i="24"/>
  <c r="N143" i="24"/>
  <c r="M143" i="24"/>
  <c r="L143" i="24"/>
  <c r="K143" i="24"/>
  <c r="I143" i="24" s="1"/>
  <c r="J143" i="24"/>
  <c r="N142" i="24"/>
  <c r="M142" i="24"/>
  <c r="L142" i="24"/>
  <c r="K142" i="24"/>
  <c r="I142" i="24" s="1"/>
  <c r="J142" i="24"/>
  <c r="N141" i="24"/>
  <c r="M141" i="24"/>
  <c r="L141" i="24"/>
  <c r="K141" i="24"/>
  <c r="J141" i="24"/>
  <c r="I141" i="24" s="1"/>
  <c r="N140" i="24"/>
  <c r="M140" i="24"/>
  <c r="L140" i="24"/>
  <c r="K140" i="24"/>
  <c r="I140" i="24" s="1"/>
  <c r="J140" i="24"/>
  <c r="N139" i="24"/>
  <c r="M139" i="24"/>
  <c r="L139" i="24"/>
  <c r="K139" i="24"/>
  <c r="J139" i="24"/>
  <c r="I139" i="24" s="1"/>
  <c r="N138" i="24"/>
  <c r="M138" i="24"/>
  <c r="L138" i="24"/>
  <c r="K138" i="24"/>
  <c r="I138" i="24" s="1"/>
  <c r="J138" i="24"/>
  <c r="N137" i="24"/>
  <c r="M137" i="24"/>
  <c r="L137" i="24"/>
  <c r="K137" i="24"/>
  <c r="J137" i="24"/>
  <c r="I137" i="24" s="1"/>
  <c r="N136" i="24"/>
  <c r="M136" i="24"/>
  <c r="L136" i="24"/>
  <c r="K136" i="24"/>
  <c r="I136" i="24" s="1"/>
  <c r="J136" i="24"/>
  <c r="N135" i="24"/>
  <c r="M135" i="24"/>
  <c r="L135" i="24"/>
  <c r="K135" i="24"/>
  <c r="J135" i="24"/>
  <c r="I135" i="24" s="1"/>
  <c r="N134" i="24"/>
  <c r="M134" i="24"/>
  <c r="L134" i="24"/>
  <c r="K134" i="24"/>
  <c r="I134" i="24" s="1"/>
  <c r="J134" i="24"/>
  <c r="N133" i="24"/>
  <c r="M133" i="24"/>
  <c r="L133" i="24"/>
  <c r="K133" i="24"/>
  <c r="J133" i="24"/>
  <c r="I133" i="24" s="1"/>
  <c r="N132" i="24"/>
  <c r="M132" i="24"/>
  <c r="L132" i="24"/>
  <c r="K132" i="24"/>
  <c r="I132" i="24" s="1"/>
  <c r="J132" i="24"/>
  <c r="N131" i="24"/>
  <c r="M131" i="24"/>
  <c r="L131" i="24"/>
  <c r="K131" i="24"/>
  <c r="J131" i="24"/>
  <c r="I131" i="24" s="1"/>
  <c r="N130" i="24"/>
  <c r="M130" i="24"/>
  <c r="L130" i="24"/>
  <c r="K130" i="24"/>
  <c r="I130" i="24" s="1"/>
  <c r="J130" i="24"/>
  <c r="N129" i="24"/>
  <c r="M129" i="24"/>
  <c r="L129" i="24"/>
  <c r="K129" i="24"/>
  <c r="J129" i="24"/>
  <c r="I129" i="24" s="1"/>
  <c r="N128" i="24"/>
  <c r="M128" i="24"/>
  <c r="L128" i="24"/>
  <c r="K128" i="24"/>
  <c r="I128" i="24" s="1"/>
  <c r="J128" i="24"/>
  <c r="N127" i="24"/>
  <c r="M127" i="24"/>
  <c r="L127" i="24"/>
  <c r="K127" i="24"/>
  <c r="J127" i="24"/>
  <c r="I127" i="24" s="1"/>
  <c r="N126" i="24"/>
  <c r="M126" i="24"/>
  <c r="L126" i="24"/>
  <c r="K126" i="24"/>
  <c r="I126" i="24" s="1"/>
  <c r="J126" i="24"/>
  <c r="N125" i="24"/>
  <c r="M125" i="24"/>
  <c r="L125" i="24"/>
  <c r="K125" i="24"/>
  <c r="J125" i="24"/>
  <c r="I125" i="24" s="1"/>
  <c r="N124" i="24"/>
  <c r="M124" i="24"/>
  <c r="L124" i="24"/>
  <c r="K124" i="24"/>
  <c r="I124" i="24" s="1"/>
  <c r="J124" i="24"/>
  <c r="N123" i="24"/>
  <c r="M123" i="24"/>
  <c r="L123" i="24"/>
  <c r="K123" i="24"/>
  <c r="J123" i="24"/>
  <c r="I123" i="24" s="1"/>
  <c r="N122" i="24"/>
  <c r="M122" i="24"/>
  <c r="L122" i="24"/>
  <c r="K122" i="24"/>
  <c r="I122" i="24" s="1"/>
  <c r="J122" i="24"/>
  <c r="N121" i="24"/>
  <c r="M121" i="24"/>
  <c r="L121" i="24"/>
  <c r="K121" i="24"/>
  <c r="J121" i="24"/>
  <c r="I121" i="24" s="1"/>
  <c r="N120" i="24"/>
  <c r="M120" i="24"/>
  <c r="L120" i="24"/>
  <c r="K120" i="24"/>
  <c r="I120" i="24" s="1"/>
  <c r="J120" i="24"/>
  <c r="N119" i="24"/>
  <c r="M119" i="24"/>
  <c r="L119" i="24"/>
  <c r="K119" i="24"/>
  <c r="J119" i="24"/>
  <c r="I119" i="24" s="1"/>
  <c r="N118" i="24"/>
  <c r="M118" i="24"/>
  <c r="L118" i="24"/>
  <c r="K118" i="24"/>
  <c r="I118" i="24" s="1"/>
  <c r="J118" i="24"/>
  <c r="N117" i="24"/>
  <c r="M117" i="24"/>
  <c r="L117" i="24"/>
  <c r="K117" i="24"/>
  <c r="J117" i="24"/>
  <c r="I117" i="24" s="1"/>
  <c r="N116" i="24"/>
  <c r="M116" i="24"/>
  <c r="L116" i="24"/>
  <c r="K116" i="24"/>
  <c r="I116" i="24" s="1"/>
  <c r="J116" i="24"/>
  <c r="N115" i="24"/>
  <c r="M115" i="24"/>
  <c r="L115" i="24"/>
  <c r="K115" i="24"/>
  <c r="J115" i="24"/>
  <c r="I115" i="24" s="1"/>
  <c r="N114" i="24"/>
  <c r="M114" i="24"/>
  <c r="L114" i="24"/>
  <c r="K114" i="24"/>
  <c r="I114" i="24" s="1"/>
  <c r="J114" i="24"/>
  <c r="N113" i="24"/>
  <c r="M113" i="24"/>
  <c r="L113" i="24"/>
  <c r="K113" i="24"/>
  <c r="J113" i="24"/>
  <c r="I113" i="24" s="1"/>
  <c r="N112" i="24"/>
  <c r="M112" i="24"/>
  <c r="L112" i="24"/>
  <c r="K112" i="24"/>
  <c r="I112" i="24" s="1"/>
  <c r="J112" i="24"/>
  <c r="N111" i="24"/>
  <c r="M111" i="24"/>
  <c r="L111" i="24"/>
  <c r="K111" i="24"/>
  <c r="J111" i="24"/>
  <c r="I111" i="24" s="1"/>
  <c r="N110" i="24"/>
  <c r="M110" i="24"/>
  <c r="L110" i="24"/>
  <c r="K110" i="24"/>
  <c r="I110" i="24" s="1"/>
  <c r="J110" i="24"/>
  <c r="N109" i="24"/>
  <c r="M109" i="24"/>
  <c r="L109" i="24"/>
  <c r="K109" i="24"/>
  <c r="J109" i="24"/>
  <c r="I109" i="24" s="1"/>
  <c r="N108" i="24"/>
  <c r="M108" i="24"/>
  <c r="L108" i="24"/>
  <c r="K108" i="24"/>
  <c r="I108" i="24" s="1"/>
  <c r="J108" i="24"/>
  <c r="N107" i="24"/>
  <c r="M107" i="24"/>
  <c r="L107" i="24"/>
  <c r="K107" i="24"/>
  <c r="J107" i="24"/>
  <c r="I107" i="24" s="1"/>
  <c r="N106" i="24"/>
  <c r="M106" i="24"/>
  <c r="L106" i="24"/>
  <c r="K106" i="24"/>
  <c r="I106" i="24" s="1"/>
  <c r="J106" i="24"/>
  <c r="N105" i="24"/>
  <c r="M105" i="24"/>
  <c r="L105" i="24"/>
  <c r="K105" i="24"/>
  <c r="J105" i="24"/>
  <c r="I105" i="24" s="1"/>
  <c r="N104" i="24"/>
  <c r="M104" i="24"/>
  <c r="L104" i="24"/>
  <c r="K104" i="24"/>
  <c r="I104" i="24" s="1"/>
  <c r="J104" i="24"/>
  <c r="N103" i="24"/>
  <c r="M103" i="24"/>
  <c r="L103" i="24"/>
  <c r="K103" i="24"/>
  <c r="J103" i="24"/>
  <c r="I103" i="24" s="1"/>
  <c r="N102" i="24"/>
  <c r="M102" i="24"/>
  <c r="L102" i="24"/>
  <c r="K102" i="24"/>
  <c r="I102" i="24" s="1"/>
  <c r="J102" i="24"/>
  <c r="N101" i="24"/>
  <c r="M101" i="24"/>
  <c r="L101" i="24"/>
  <c r="K101" i="24"/>
  <c r="J101" i="24"/>
  <c r="I101" i="24" s="1"/>
  <c r="N100" i="24"/>
  <c r="M100" i="24"/>
  <c r="L100" i="24"/>
  <c r="K100" i="24"/>
  <c r="I100" i="24" s="1"/>
  <c r="J100" i="24"/>
  <c r="N99" i="24"/>
  <c r="M99" i="24"/>
  <c r="L99" i="24"/>
  <c r="K99" i="24"/>
  <c r="J99" i="24"/>
  <c r="I99" i="24" s="1"/>
  <c r="N98" i="24"/>
  <c r="M98" i="24"/>
  <c r="L98" i="24"/>
  <c r="K98" i="24"/>
  <c r="I98" i="24" s="1"/>
  <c r="J98" i="24"/>
  <c r="N97" i="24"/>
  <c r="M97" i="24"/>
  <c r="L97" i="24"/>
  <c r="K97" i="24"/>
  <c r="J97" i="24"/>
  <c r="I97" i="24" s="1"/>
  <c r="N96" i="24"/>
  <c r="M96" i="24"/>
  <c r="L96" i="24"/>
  <c r="K96" i="24"/>
  <c r="I96" i="24" s="1"/>
  <c r="J96" i="24"/>
  <c r="N95" i="24"/>
  <c r="M95" i="24"/>
  <c r="L95" i="24"/>
  <c r="K95" i="24"/>
  <c r="J95" i="24"/>
  <c r="I95" i="24" s="1"/>
  <c r="N94" i="24"/>
  <c r="M94" i="24"/>
  <c r="L94" i="24"/>
  <c r="K94" i="24"/>
  <c r="I94" i="24" s="1"/>
  <c r="J94" i="24"/>
  <c r="N93" i="24"/>
  <c r="M93" i="24"/>
  <c r="L93" i="24"/>
  <c r="K93" i="24"/>
  <c r="J93" i="24"/>
  <c r="I93" i="24" s="1"/>
  <c r="N92" i="24"/>
  <c r="M92" i="24"/>
  <c r="L92" i="24"/>
  <c r="K92" i="24"/>
  <c r="I92" i="24" s="1"/>
  <c r="J92" i="24"/>
  <c r="N91" i="24"/>
  <c r="M91" i="24"/>
  <c r="L91" i="24"/>
  <c r="K91" i="24"/>
  <c r="J91" i="24"/>
  <c r="I91" i="24" s="1"/>
  <c r="N90" i="24"/>
  <c r="M90" i="24"/>
  <c r="L90" i="24"/>
  <c r="K90" i="24"/>
  <c r="I90" i="24" s="1"/>
  <c r="J90" i="24"/>
  <c r="N89" i="24"/>
  <c r="M89" i="24"/>
  <c r="L89" i="24"/>
  <c r="J89" i="24"/>
  <c r="L88" i="24"/>
  <c r="K88" i="24"/>
  <c r="J88" i="24"/>
  <c r="L87" i="24"/>
  <c r="K87" i="24"/>
  <c r="J87" i="24"/>
  <c r="L86" i="24"/>
  <c r="K86" i="24"/>
  <c r="J86" i="24"/>
  <c r="L85" i="24"/>
  <c r="K85" i="24"/>
  <c r="J85" i="24"/>
  <c r="L84" i="24"/>
  <c r="K84" i="24"/>
  <c r="J84" i="24"/>
  <c r="L83" i="24"/>
  <c r="K83" i="24"/>
  <c r="J83" i="24"/>
  <c r="L82" i="24"/>
  <c r="K82" i="24"/>
  <c r="J82" i="24"/>
  <c r="L81" i="24"/>
  <c r="K81" i="24"/>
  <c r="J81" i="24"/>
  <c r="N80" i="24"/>
  <c r="M80" i="24"/>
  <c r="L80" i="24"/>
  <c r="K80" i="24"/>
  <c r="J80" i="24"/>
  <c r="I80" i="24"/>
  <c r="N79" i="24"/>
  <c r="M79" i="24"/>
  <c r="L79" i="24"/>
  <c r="K79" i="24"/>
  <c r="I79" i="24" s="1"/>
  <c r="J79" i="24"/>
  <c r="N78" i="24"/>
  <c r="M78" i="24"/>
  <c r="L78" i="24"/>
  <c r="J78" i="24"/>
  <c r="L77" i="24"/>
  <c r="K77" i="24"/>
  <c r="J77" i="24"/>
  <c r="J76" i="24"/>
  <c r="J75" i="24"/>
  <c r="J74" i="24"/>
  <c r="J73" i="24"/>
  <c r="J72" i="24"/>
  <c r="J71" i="24"/>
  <c r="J70" i="24"/>
  <c r="N69" i="24"/>
  <c r="M69" i="24"/>
  <c r="J69" i="24"/>
  <c r="N68" i="24"/>
  <c r="M68" i="24"/>
  <c r="J68" i="24"/>
  <c r="N67" i="24"/>
  <c r="M67" i="24"/>
  <c r="K67" i="24"/>
  <c r="J67" i="24"/>
  <c r="I67" i="24" s="1"/>
  <c r="E67" i="24"/>
  <c r="L67" i="24" s="1"/>
  <c r="N66" i="24"/>
  <c r="M66" i="24"/>
  <c r="L66" i="24"/>
  <c r="K66" i="24"/>
  <c r="J66" i="24"/>
  <c r="I66" i="24"/>
  <c r="N65" i="24"/>
  <c r="M65" i="24"/>
  <c r="L65" i="24"/>
  <c r="K65" i="24"/>
  <c r="I65" i="24" s="1"/>
  <c r="J65" i="24"/>
  <c r="N64" i="24"/>
  <c r="M64" i="24"/>
  <c r="L64" i="24"/>
  <c r="K64" i="24"/>
  <c r="J64" i="24"/>
  <c r="I64" i="24"/>
  <c r="N63" i="24"/>
  <c r="M63" i="24"/>
  <c r="L63" i="24"/>
  <c r="K63" i="24"/>
  <c r="I63" i="24" s="1"/>
  <c r="J63" i="24"/>
  <c r="N62" i="24"/>
  <c r="M62" i="24"/>
  <c r="L62" i="24"/>
  <c r="K62" i="24"/>
  <c r="J62" i="24"/>
  <c r="I62" i="24"/>
  <c r="N61" i="24"/>
  <c r="M61" i="24"/>
  <c r="L61" i="24"/>
  <c r="K61" i="24"/>
  <c r="I61" i="24" s="1"/>
  <c r="J61" i="24"/>
  <c r="N60" i="24"/>
  <c r="M60" i="24"/>
  <c r="L60" i="24"/>
  <c r="K60" i="24"/>
  <c r="J60" i="24"/>
  <c r="I60" i="24"/>
  <c r="V38" i="24"/>
  <c r="U38" i="24"/>
  <c r="T38" i="24"/>
  <c r="L38" i="24"/>
  <c r="K38" i="24"/>
  <c r="J38" i="24"/>
  <c r="V37" i="24"/>
  <c r="U37" i="24"/>
  <c r="T37" i="24"/>
  <c r="L37" i="24"/>
  <c r="K37" i="24"/>
  <c r="J37" i="24"/>
  <c r="L35" i="24"/>
  <c r="K35" i="24"/>
  <c r="J35" i="24"/>
  <c r="V34" i="24"/>
  <c r="U34" i="24"/>
  <c r="T34" i="24"/>
  <c r="L34" i="24"/>
  <c r="K34" i="24"/>
  <c r="J34" i="24"/>
  <c r="V33" i="24"/>
  <c r="U33" i="24"/>
  <c r="T33" i="24"/>
  <c r="V32" i="24"/>
  <c r="U32" i="24"/>
  <c r="T32" i="24"/>
  <c r="V31" i="24"/>
  <c r="U31" i="24"/>
  <c r="T31" i="24"/>
  <c r="L31" i="24"/>
  <c r="K31" i="24"/>
  <c r="J31" i="24"/>
  <c r="V30" i="24"/>
  <c r="U30" i="24"/>
  <c r="T30" i="24"/>
  <c r="L30" i="24"/>
  <c r="K30" i="24"/>
  <c r="J30" i="24"/>
  <c r="V29" i="24"/>
  <c r="U29" i="24"/>
  <c r="T29" i="24"/>
  <c r="L29" i="24"/>
  <c r="K29" i="24"/>
  <c r="J29" i="24"/>
  <c r="L28" i="24"/>
  <c r="K28" i="24"/>
  <c r="J28" i="24"/>
  <c r="V27" i="24"/>
  <c r="U27" i="24"/>
  <c r="T27" i="24"/>
  <c r="L27" i="24"/>
  <c r="K27" i="24"/>
  <c r="J27" i="24"/>
  <c r="V25" i="24"/>
  <c r="U25" i="24"/>
  <c r="T25" i="24"/>
  <c r="L25" i="24"/>
  <c r="K25" i="24"/>
  <c r="J25" i="24"/>
  <c r="V24" i="24"/>
  <c r="U24" i="24"/>
  <c r="T24" i="24"/>
  <c r="L24" i="24"/>
  <c r="K24" i="24"/>
  <c r="J24" i="24"/>
  <c r="L23" i="24"/>
  <c r="K23" i="24"/>
  <c r="J23" i="24"/>
  <c r="W22" i="24"/>
  <c r="V22" i="24"/>
  <c r="U22" i="24"/>
  <c r="T22" i="24"/>
  <c r="M22" i="24"/>
  <c r="M23" i="24" s="1"/>
  <c r="M24" i="24" s="1"/>
  <c r="M25" i="24" s="1"/>
  <c r="L22" i="24"/>
  <c r="K22" i="24"/>
  <c r="J22" i="24"/>
  <c r="E12" i="24"/>
  <c r="D12" i="24"/>
  <c r="K10" i="24"/>
  <c r="K9" i="24"/>
  <c r="K8" i="24"/>
  <c r="K7" i="24"/>
  <c r="K6" i="24"/>
  <c r="K5" i="24"/>
  <c r="J5" i="24"/>
  <c r="L4" i="24"/>
  <c r="K4" i="24"/>
  <c r="J4" i="24"/>
  <c r="P3" i="24"/>
  <c r="O3" i="24"/>
  <c r="N3" i="24"/>
  <c r="M3" i="24"/>
  <c r="L3" i="24"/>
  <c r="K3" i="24"/>
  <c r="J3" i="24"/>
  <c r="K2" i="24"/>
  <c r="D1" i="24"/>
  <c r="L5" i="24" s="1"/>
  <c r="I522" i="23"/>
  <c r="I521" i="23"/>
  <c r="I520" i="23"/>
  <c r="I519" i="23"/>
  <c r="J507" i="23"/>
  <c r="I507" i="23"/>
  <c r="X502" i="23"/>
  <c r="X503" i="23" s="1"/>
  <c r="AK498" i="23"/>
  <c r="AK503" i="23" s="1"/>
  <c r="AK504" i="23" s="1"/>
  <c r="X497" i="23"/>
  <c r="C518" i="23" s="1"/>
  <c r="S496" i="23"/>
  <c r="AE495" i="23"/>
  <c r="AE496" i="23" s="1"/>
  <c r="S495" i="23"/>
  <c r="S494" i="23"/>
  <c r="U493" i="23"/>
  <c r="S493" i="23"/>
  <c r="X492" i="23"/>
  <c r="X493" i="23" s="1"/>
  <c r="U492" i="23"/>
  <c r="S492" i="23"/>
  <c r="U491" i="23"/>
  <c r="S491" i="23"/>
  <c r="AK490" i="23"/>
  <c r="AK493" i="23" s="1"/>
  <c r="AK494" i="23" s="1"/>
  <c r="AE490" i="23"/>
  <c r="AE493" i="23" s="1"/>
  <c r="AE494" i="23" s="1"/>
  <c r="X489" i="23"/>
  <c r="C517" i="23" s="1"/>
  <c r="U489" i="23"/>
  <c r="Q489" i="23"/>
  <c r="D489" i="23"/>
  <c r="Q488" i="23"/>
  <c r="Q491" i="23" s="1"/>
  <c r="Q492" i="23" s="1"/>
  <c r="D488" i="23"/>
  <c r="AK487" i="23"/>
  <c r="AK488" i="23" s="1"/>
  <c r="D487" i="23"/>
  <c r="D486" i="23"/>
  <c r="J485" i="23"/>
  <c r="D485" i="23"/>
  <c r="D484" i="23"/>
  <c r="D483" i="23"/>
  <c r="AK482" i="23"/>
  <c r="AK485" i="23" s="1"/>
  <c r="AK486" i="23" s="1"/>
  <c r="AA482" i="23"/>
  <c r="Q482" i="23"/>
  <c r="Q483" i="23" s="1"/>
  <c r="D482" i="23"/>
  <c r="X481" i="23"/>
  <c r="F480" i="23"/>
  <c r="Q479" i="23"/>
  <c r="Q484" i="23" s="1"/>
  <c r="Q485" i="23" s="1"/>
  <c r="K479" i="23"/>
  <c r="K478" i="23"/>
  <c r="F478" i="23"/>
  <c r="H476" i="23"/>
  <c r="AB498" i="23" s="1"/>
  <c r="G476" i="23"/>
  <c r="F476" i="23"/>
  <c r="L476" i="23" s="1"/>
  <c r="E476" i="23"/>
  <c r="Y498" i="23" s="1"/>
  <c r="D476" i="23"/>
  <c r="X498" i="23" s="1"/>
  <c r="AK475" i="23"/>
  <c r="AK476" i="23" s="1"/>
  <c r="Q475" i="23"/>
  <c r="Q476" i="23" s="1"/>
  <c r="K475" i="23"/>
  <c r="K480" i="23" s="1"/>
  <c r="K481" i="23" s="1"/>
  <c r="D475" i="23"/>
  <c r="D480" i="23" s="1"/>
  <c r="D481" i="23" s="1"/>
  <c r="X474" i="23"/>
  <c r="X475" i="23" s="1"/>
  <c r="AK472" i="23"/>
  <c r="AK477" i="23" s="1"/>
  <c r="AK478" i="23" s="1"/>
  <c r="L471" i="23"/>
  <c r="AB470" i="23"/>
  <c r="AA470" i="23"/>
  <c r="Y470" i="23"/>
  <c r="X470" i="23"/>
  <c r="Q470" i="23"/>
  <c r="Q473" i="23" s="1"/>
  <c r="Q474" i="23" s="1"/>
  <c r="L470" i="23"/>
  <c r="X469" i="23"/>
  <c r="C515" i="23" s="1"/>
  <c r="N469" i="23"/>
  <c r="L469" i="23"/>
  <c r="S468" i="23"/>
  <c r="N468" i="23"/>
  <c r="L468" i="23"/>
  <c r="S467" i="23"/>
  <c r="S466" i="23"/>
  <c r="N466" i="23"/>
  <c r="M466" i="23"/>
  <c r="K466" i="23"/>
  <c r="J466" i="23"/>
  <c r="U465" i="23"/>
  <c r="S465" i="23"/>
  <c r="Q465" i="23"/>
  <c r="Q466" i="23" s="1"/>
  <c r="J465" i="23"/>
  <c r="C509" i="23" s="1"/>
  <c r="U464" i="23"/>
  <c r="S464" i="23"/>
  <c r="U463" i="23"/>
  <c r="S463" i="23"/>
  <c r="Q463" i="23"/>
  <c r="Q464" i="23" s="1"/>
  <c r="AB462" i="23"/>
  <c r="Y462" i="23"/>
  <c r="X462" i="23"/>
  <c r="AK461" i="23"/>
  <c r="AK466" i="23" s="1"/>
  <c r="AK467" i="23" s="1"/>
  <c r="AE461" i="23"/>
  <c r="AE466" i="23" s="1"/>
  <c r="AE467" i="23" s="1"/>
  <c r="X461" i="23"/>
  <c r="U461" i="23"/>
  <c r="R461" i="23"/>
  <c r="Q461" i="23"/>
  <c r="Q460" i="23"/>
  <c r="C511" i="23" s="1"/>
  <c r="X459" i="23"/>
  <c r="X458" i="23"/>
  <c r="X457" i="23"/>
  <c r="X456" i="23"/>
  <c r="AB454" i="23"/>
  <c r="Y454" i="23"/>
  <c r="X454" i="23"/>
  <c r="X453" i="23"/>
  <c r="C513" i="23" s="1"/>
  <c r="AK452" i="23"/>
  <c r="B450" i="23"/>
  <c r="N399" i="23"/>
  <c r="M399" i="23"/>
  <c r="L399" i="23"/>
  <c r="K399" i="23"/>
  <c r="I399" i="23" s="1"/>
  <c r="J399" i="23"/>
  <c r="N398" i="23"/>
  <c r="M398" i="23"/>
  <c r="L398" i="23"/>
  <c r="K398" i="23"/>
  <c r="J398" i="23"/>
  <c r="I398" i="23"/>
  <c r="N397" i="23"/>
  <c r="M397" i="23"/>
  <c r="L397" i="23"/>
  <c r="K397" i="23"/>
  <c r="I397" i="23" s="1"/>
  <c r="J397" i="23"/>
  <c r="N396" i="23"/>
  <c r="M396" i="23"/>
  <c r="L396" i="23"/>
  <c r="K396" i="23"/>
  <c r="J396" i="23"/>
  <c r="I396" i="23"/>
  <c r="N395" i="23"/>
  <c r="M395" i="23"/>
  <c r="L395" i="23"/>
  <c r="K395" i="23"/>
  <c r="I395" i="23" s="1"/>
  <c r="J395" i="23"/>
  <c r="N394" i="23"/>
  <c r="M394" i="23"/>
  <c r="L394" i="23"/>
  <c r="K394" i="23"/>
  <c r="J394" i="23"/>
  <c r="I394" i="23"/>
  <c r="N393" i="23"/>
  <c r="M393" i="23"/>
  <c r="L393" i="23"/>
  <c r="K393" i="23"/>
  <c r="I393" i="23" s="1"/>
  <c r="J393" i="23"/>
  <c r="N392" i="23"/>
  <c r="M392" i="23"/>
  <c r="L392" i="23"/>
  <c r="K392" i="23"/>
  <c r="J392" i="23"/>
  <c r="I392" i="23"/>
  <c r="N391" i="23"/>
  <c r="M391" i="23"/>
  <c r="L391" i="23"/>
  <c r="K391" i="23"/>
  <c r="I391" i="23" s="1"/>
  <c r="J391" i="23"/>
  <c r="N390" i="23"/>
  <c r="M390" i="23"/>
  <c r="L390" i="23"/>
  <c r="K390" i="23"/>
  <c r="J390" i="23"/>
  <c r="I390" i="23"/>
  <c r="N389" i="23"/>
  <c r="M389" i="23"/>
  <c r="L389" i="23"/>
  <c r="K389" i="23"/>
  <c r="I389" i="23" s="1"/>
  <c r="J389" i="23"/>
  <c r="N388" i="23"/>
  <c r="M388" i="23"/>
  <c r="L388" i="23"/>
  <c r="K388" i="23"/>
  <c r="J388" i="23"/>
  <c r="I388" i="23"/>
  <c r="N387" i="23"/>
  <c r="M387" i="23"/>
  <c r="L387" i="23"/>
  <c r="K387" i="23"/>
  <c r="I387" i="23" s="1"/>
  <c r="J387" i="23"/>
  <c r="N386" i="23"/>
  <c r="M386" i="23"/>
  <c r="L386" i="23"/>
  <c r="K386" i="23"/>
  <c r="J386" i="23"/>
  <c r="I386" i="23"/>
  <c r="N385" i="23"/>
  <c r="M385" i="23"/>
  <c r="L385" i="23"/>
  <c r="K385" i="23"/>
  <c r="I385" i="23" s="1"/>
  <c r="J385" i="23"/>
  <c r="N384" i="23"/>
  <c r="M384" i="23"/>
  <c r="L384" i="23"/>
  <c r="K384" i="23"/>
  <c r="J384" i="23"/>
  <c r="I384" i="23"/>
  <c r="N383" i="23"/>
  <c r="M383" i="23"/>
  <c r="L383" i="23"/>
  <c r="K383" i="23"/>
  <c r="I383" i="23" s="1"/>
  <c r="J383" i="23"/>
  <c r="N382" i="23"/>
  <c r="M382" i="23"/>
  <c r="L382" i="23"/>
  <c r="K382" i="23"/>
  <c r="J382" i="23"/>
  <c r="I382" i="23"/>
  <c r="N381" i="23"/>
  <c r="M381" i="23"/>
  <c r="L381" i="23"/>
  <c r="K381" i="23"/>
  <c r="I381" i="23" s="1"/>
  <c r="J381" i="23"/>
  <c r="N380" i="23"/>
  <c r="M380" i="23"/>
  <c r="L380" i="23"/>
  <c r="K380" i="23"/>
  <c r="J380" i="23"/>
  <c r="I380" i="23"/>
  <c r="N379" i="23"/>
  <c r="M379" i="23"/>
  <c r="L379" i="23"/>
  <c r="K379" i="23"/>
  <c r="I379" i="23" s="1"/>
  <c r="J379" i="23"/>
  <c r="N378" i="23"/>
  <c r="M378" i="23"/>
  <c r="L378" i="23"/>
  <c r="K378" i="23"/>
  <c r="J378" i="23"/>
  <c r="I378" i="23"/>
  <c r="N377" i="23"/>
  <c r="M377" i="23"/>
  <c r="L377" i="23"/>
  <c r="K377" i="23"/>
  <c r="I377" i="23" s="1"/>
  <c r="J377" i="23"/>
  <c r="N376" i="23"/>
  <c r="M376" i="23"/>
  <c r="L376" i="23"/>
  <c r="K376" i="23"/>
  <c r="J376" i="23"/>
  <c r="I376" i="23"/>
  <c r="N375" i="23"/>
  <c r="M375" i="23"/>
  <c r="L375" i="23"/>
  <c r="K375" i="23"/>
  <c r="I375" i="23" s="1"/>
  <c r="J375" i="23"/>
  <c r="N374" i="23"/>
  <c r="M374" i="23"/>
  <c r="L374" i="23"/>
  <c r="K374" i="23"/>
  <c r="J374" i="23"/>
  <c r="I374" i="23"/>
  <c r="N373" i="23"/>
  <c r="M373" i="23"/>
  <c r="L373" i="23"/>
  <c r="K373" i="23"/>
  <c r="I373" i="23" s="1"/>
  <c r="J373" i="23"/>
  <c r="N372" i="23"/>
  <c r="M372" i="23"/>
  <c r="L372" i="23"/>
  <c r="K372" i="23"/>
  <c r="J372" i="23"/>
  <c r="I372" i="23"/>
  <c r="N371" i="23"/>
  <c r="M371" i="23"/>
  <c r="L371" i="23"/>
  <c r="K371" i="23"/>
  <c r="I371" i="23" s="1"/>
  <c r="J371" i="23"/>
  <c r="N370" i="23"/>
  <c r="M370" i="23"/>
  <c r="L370" i="23"/>
  <c r="K370" i="23"/>
  <c r="J370" i="23"/>
  <c r="I370" i="23"/>
  <c r="N369" i="23"/>
  <c r="M369" i="23"/>
  <c r="L369" i="23"/>
  <c r="K369" i="23"/>
  <c r="I369" i="23" s="1"/>
  <c r="J369" i="23"/>
  <c r="N368" i="23"/>
  <c r="M368" i="23"/>
  <c r="L368" i="23"/>
  <c r="K368" i="23"/>
  <c r="J368" i="23"/>
  <c r="I368" i="23"/>
  <c r="N367" i="23"/>
  <c r="M367" i="23"/>
  <c r="L367" i="23"/>
  <c r="K367" i="23"/>
  <c r="I367" i="23" s="1"/>
  <c r="J367" i="23"/>
  <c r="N366" i="23"/>
  <c r="M366" i="23"/>
  <c r="L366" i="23"/>
  <c r="K366" i="23"/>
  <c r="J366" i="23"/>
  <c r="I366" i="23"/>
  <c r="N365" i="23"/>
  <c r="M365" i="23"/>
  <c r="L365" i="23"/>
  <c r="K365" i="23"/>
  <c r="I365" i="23" s="1"/>
  <c r="J365" i="23"/>
  <c r="N364" i="23"/>
  <c r="M364" i="23"/>
  <c r="L364" i="23"/>
  <c r="I364" i="23" s="1"/>
  <c r="K364" i="23"/>
  <c r="J364" i="23"/>
  <c r="N363" i="23"/>
  <c r="M363" i="23"/>
  <c r="L363" i="23"/>
  <c r="K363" i="23"/>
  <c r="I363" i="23" s="1"/>
  <c r="J363" i="23"/>
  <c r="N362" i="23"/>
  <c r="M362" i="23"/>
  <c r="L362" i="23"/>
  <c r="I362" i="23" s="1"/>
  <c r="K362" i="23"/>
  <c r="J362" i="23"/>
  <c r="N361" i="23"/>
  <c r="M361" i="23"/>
  <c r="L361" i="23"/>
  <c r="K361" i="23"/>
  <c r="I361" i="23" s="1"/>
  <c r="J361" i="23"/>
  <c r="N360" i="23"/>
  <c r="M360" i="23"/>
  <c r="L360" i="23"/>
  <c r="I360" i="23" s="1"/>
  <c r="K360" i="23"/>
  <c r="J360" i="23"/>
  <c r="N359" i="23"/>
  <c r="M359" i="23"/>
  <c r="L359" i="23"/>
  <c r="K359" i="23"/>
  <c r="I359" i="23" s="1"/>
  <c r="J359" i="23"/>
  <c r="N358" i="23"/>
  <c r="M358" i="23"/>
  <c r="L358" i="23"/>
  <c r="I358" i="23" s="1"/>
  <c r="K358" i="23"/>
  <c r="J358" i="23"/>
  <c r="N357" i="23"/>
  <c r="M357" i="23"/>
  <c r="L357" i="23"/>
  <c r="K357" i="23"/>
  <c r="I357" i="23" s="1"/>
  <c r="J357" i="23"/>
  <c r="N356" i="23"/>
  <c r="M356" i="23"/>
  <c r="L356" i="23"/>
  <c r="I356" i="23" s="1"/>
  <c r="K356" i="23"/>
  <c r="J356" i="23"/>
  <c r="N355" i="23"/>
  <c r="M355" i="23"/>
  <c r="L355" i="23"/>
  <c r="K355" i="23"/>
  <c r="I355" i="23" s="1"/>
  <c r="J355" i="23"/>
  <c r="N354" i="23"/>
  <c r="M354" i="23"/>
  <c r="L354" i="23"/>
  <c r="K354" i="23"/>
  <c r="J354" i="23"/>
  <c r="I354" i="23" s="1"/>
  <c r="Y353" i="23"/>
  <c r="X353" i="23"/>
  <c r="W353" i="23"/>
  <c r="V353" i="23"/>
  <c r="N353" i="23"/>
  <c r="M353" i="23"/>
  <c r="L353" i="23"/>
  <c r="K353" i="23"/>
  <c r="I353" i="23" s="1"/>
  <c r="J353" i="23"/>
  <c r="V352" i="23"/>
  <c r="N352" i="23"/>
  <c r="M352" i="23"/>
  <c r="L352" i="23"/>
  <c r="K352" i="23"/>
  <c r="I352" i="23" s="1"/>
  <c r="J352" i="23"/>
  <c r="U352" i="23" s="1"/>
  <c r="N351" i="23"/>
  <c r="M351" i="23"/>
  <c r="L351" i="23"/>
  <c r="K351" i="23"/>
  <c r="J351" i="23"/>
  <c r="U351" i="23" s="1"/>
  <c r="I351" i="23"/>
  <c r="N350" i="23"/>
  <c r="M350" i="23"/>
  <c r="L350" i="23"/>
  <c r="K350" i="23"/>
  <c r="J350" i="23"/>
  <c r="T350" i="23" s="1"/>
  <c r="V349" i="23"/>
  <c r="N349" i="23"/>
  <c r="M349" i="23"/>
  <c r="L349" i="23"/>
  <c r="K349" i="23"/>
  <c r="J349" i="23"/>
  <c r="N348" i="23"/>
  <c r="M348" i="23"/>
  <c r="L348" i="23"/>
  <c r="K348" i="23"/>
  <c r="I348" i="23" s="1"/>
  <c r="J348" i="23"/>
  <c r="N347" i="23"/>
  <c r="M347" i="23"/>
  <c r="L347" i="23"/>
  <c r="K347" i="23"/>
  <c r="J347" i="23"/>
  <c r="U347" i="23" s="1"/>
  <c r="I347" i="23"/>
  <c r="V346" i="23"/>
  <c r="N346" i="23"/>
  <c r="M346" i="23"/>
  <c r="L346" i="23"/>
  <c r="K346" i="23"/>
  <c r="J346" i="23"/>
  <c r="T346" i="23" s="1"/>
  <c r="N345" i="23"/>
  <c r="M345" i="23"/>
  <c r="L345" i="23"/>
  <c r="K345" i="23"/>
  <c r="J345" i="23"/>
  <c r="W344" i="23"/>
  <c r="N344" i="23"/>
  <c r="M344" i="23"/>
  <c r="L344" i="23"/>
  <c r="K344" i="23"/>
  <c r="I344" i="23" s="1"/>
  <c r="J344" i="23"/>
  <c r="N343" i="23"/>
  <c r="M343" i="23"/>
  <c r="L343" i="23"/>
  <c r="K343" i="23"/>
  <c r="J343" i="23"/>
  <c r="U343" i="23" s="1"/>
  <c r="I343" i="23"/>
  <c r="N342" i="23"/>
  <c r="M342" i="23"/>
  <c r="L342" i="23"/>
  <c r="K342" i="23"/>
  <c r="J342" i="23"/>
  <c r="T342" i="23" s="1"/>
  <c r="N341" i="23"/>
  <c r="M341" i="23"/>
  <c r="L341" i="23"/>
  <c r="K341" i="23"/>
  <c r="J341" i="23"/>
  <c r="V340" i="23"/>
  <c r="N340" i="23"/>
  <c r="M340" i="23"/>
  <c r="L340" i="23"/>
  <c r="K340" i="23"/>
  <c r="I340" i="23" s="1"/>
  <c r="J340" i="23"/>
  <c r="U340" i="23" s="1"/>
  <c r="N339" i="23"/>
  <c r="M339" i="23"/>
  <c r="L339" i="23"/>
  <c r="K339" i="23"/>
  <c r="J339" i="23"/>
  <c r="U339" i="23" s="1"/>
  <c r="I339" i="23"/>
  <c r="N338" i="23"/>
  <c r="M338" i="23"/>
  <c r="L338" i="23"/>
  <c r="K338" i="23"/>
  <c r="J338" i="23"/>
  <c r="T338" i="23" s="1"/>
  <c r="N337" i="23"/>
  <c r="M337" i="23"/>
  <c r="L337" i="23"/>
  <c r="K337" i="23"/>
  <c r="J337" i="23"/>
  <c r="Z336" i="23"/>
  <c r="Y336" i="23"/>
  <c r="W336" i="23"/>
  <c r="V336" i="23"/>
  <c r="N336" i="23"/>
  <c r="M336" i="23"/>
  <c r="L336" i="23"/>
  <c r="K336" i="23"/>
  <c r="I336" i="23" s="1"/>
  <c r="J336" i="23"/>
  <c r="U336" i="23" s="1"/>
  <c r="Z335" i="23"/>
  <c r="Y335" i="23"/>
  <c r="W335" i="23"/>
  <c r="V335" i="23"/>
  <c r="N335" i="23"/>
  <c r="M335" i="23"/>
  <c r="L335" i="23"/>
  <c r="K335" i="23"/>
  <c r="T335" i="23" s="1"/>
  <c r="J335" i="23"/>
  <c r="U335" i="23" s="1"/>
  <c r="I335" i="23"/>
  <c r="Z334" i="23"/>
  <c r="Y334" i="23"/>
  <c r="X334" i="23"/>
  <c r="W334" i="23"/>
  <c r="AA334" i="23" s="1"/>
  <c r="V334" i="23"/>
  <c r="N334" i="23"/>
  <c r="M334" i="23"/>
  <c r="L334" i="23"/>
  <c r="U334" i="23" s="1"/>
  <c r="K334" i="23"/>
  <c r="J334" i="23"/>
  <c r="T334" i="23" s="1"/>
  <c r="V333" i="23"/>
  <c r="N333" i="23"/>
  <c r="M333" i="23"/>
  <c r="L333" i="23"/>
  <c r="K333" i="23"/>
  <c r="J333" i="23"/>
  <c r="V332" i="23"/>
  <c r="N332" i="23"/>
  <c r="M332" i="23"/>
  <c r="L332" i="23"/>
  <c r="K332" i="23"/>
  <c r="I332" i="23" s="1"/>
  <c r="J332" i="23"/>
  <c r="U332" i="23" s="1"/>
  <c r="Z331" i="23"/>
  <c r="Y331" i="23"/>
  <c r="X331" i="23"/>
  <c r="W331" i="23"/>
  <c r="V331" i="23"/>
  <c r="AA331" i="23" s="1"/>
  <c r="N331" i="23"/>
  <c r="M331" i="23"/>
  <c r="L331" i="23"/>
  <c r="K331" i="23"/>
  <c r="T331" i="23" s="1"/>
  <c r="J331" i="23"/>
  <c r="U331" i="23" s="1"/>
  <c r="I331" i="23"/>
  <c r="N330" i="23"/>
  <c r="M330" i="23"/>
  <c r="L330" i="23"/>
  <c r="K330" i="23"/>
  <c r="J330" i="23"/>
  <c r="T330" i="23" s="1"/>
  <c r="N329" i="23"/>
  <c r="M329" i="23"/>
  <c r="L329" i="23"/>
  <c r="K329" i="23"/>
  <c r="J329" i="23"/>
  <c r="N328" i="23"/>
  <c r="M328" i="23"/>
  <c r="L328" i="23"/>
  <c r="K328" i="23"/>
  <c r="I328" i="23" s="1"/>
  <c r="J328" i="23"/>
  <c r="Z327" i="23"/>
  <c r="Y327" i="23"/>
  <c r="X327" i="23"/>
  <c r="W327" i="23"/>
  <c r="V327" i="23"/>
  <c r="AA327" i="23" s="1"/>
  <c r="N327" i="23"/>
  <c r="M327" i="23"/>
  <c r="L327" i="23"/>
  <c r="K327" i="23"/>
  <c r="J327" i="23"/>
  <c r="U327" i="23" s="1"/>
  <c r="I327" i="23"/>
  <c r="N326" i="23"/>
  <c r="M326" i="23"/>
  <c r="L326" i="23"/>
  <c r="K326" i="23"/>
  <c r="J326" i="23"/>
  <c r="T326" i="23" s="1"/>
  <c r="V325" i="23"/>
  <c r="N325" i="23"/>
  <c r="M325" i="23"/>
  <c r="L325" i="23"/>
  <c r="K325" i="23"/>
  <c r="J325" i="23"/>
  <c r="N324" i="23"/>
  <c r="M324" i="23"/>
  <c r="L324" i="23"/>
  <c r="K324" i="23"/>
  <c r="I324" i="23" s="1"/>
  <c r="J324" i="23"/>
  <c r="Z323" i="23"/>
  <c r="Y323" i="23"/>
  <c r="X323" i="23"/>
  <c r="W323" i="23"/>
  <c r="V323" i="23"/>
  <c r="AA323" i="23" s="1"/>
  <c r="N323" i="23"/>
  <c r="M323" i="23"/>
  <c r="L323" i="23"/>
  <c r="K323" i="23"/>
  <c r="J323" i="23"/>
  <c r="U323" i="23" s="1"/>
  <c r="I323" i="23"/>
  <c r="Z322" i="23"/>
  <c r="Y322" i="23"/>
  <c r="X322" i="23"/>
  <c r="W322" i="23"/>
  <c r="V322" i="23"/>
  <c r="AA322" i="23" s="1"/>
  <c r="N322" i="23"/>
  <c r="M322" i="23"/>
  <c r="L322" i="23"/>
  <c r="U322" i="23" s="1"/>
  <c r="K322" i="23"/>
  <c r="J322" i="23"/>
  <c r="T322" i="23" s="1"/>
  <c r="Z321" i="23"/>
  <c r="Y321" i="23"/>
  <c r="X321" i="23"/>
  <c r="W321" i="23"/>
  <c r="V321" i="23"/>
  <c r="AA321" i="23" s="1"/>
  <c r="N321" i="23"/>
  <c r="M321" i="23"/>
  <c r="L321" i="23"/>
  <c r="K321" i="23"/>
  <c r="I321" i="23" s="1"/>
  <c r="J321" i="23"/>
  <c r="Z320" i="23"/>
  <c r="Y320" i="23"/>
  <c r="X320" i="23"/>
  <c r="W320" i="23"/>
  <c r="AA320" i="23" s="1"/>
  <c r="V320" i="23"/>
  <c r="N320" i="23"/>
  <c r="M320" i="23"/>
  <c r="L320" i="23"/>
  <c r="K320" i="23"/>
  <c r="I320" i="23" s="1"/>
  <c r="J320" i="23"/>
  <c r="U320" i="23" s="1"/>
  <c r="Z319" i="23"/>
  <c r="Y319" i="23"/>
  <c r="X319" i="23"/>
  <c r="W319" i="23"/>
  <c r="V319" i="23"/>
  <c r="AA319" i="23" s="1"/>
  <c r="N319" i="23"/>
  <c r="M319" i="23"/>
  <c r="L319" i="23"/>
  <c r="K319" i="23"/>
  <c r="T319" i="23" s="1"/>
  <c r="J319" i="23"/>
  <c r="U319" i="23" s="1"/>
  <c r="I319" i="23"/>
  <c r="N318" i="23"/>
  <c r="M318" i="23"/>
  <c r="L318" i="23"/>
  <c r="K318" i="23"/>
  <c r="J318" i="23"/>
  <c r="T318" i="23" s="1"/>
  <c r="X317" i="23"/>
  <c r="N317" i="23"/>
  <c r="M317" i="23"/>
  <c r="L317" i="23"/>
  <c r="K317" i="23"/>
  <c r="J317" i="23"/>
  <c r="N316" i="23"/>
  <c r="M316" i="23"/>
  <c r="L316" i="23"/>
  <c r="K316" i="23"/>
  <c r="I316" i="23" s="1"/>
  <c r="J316" i="23"/>
  <c r="V315" i="23"/>
  <c r="N315" i="23"/>
  <c r="M315" i="23"/>
  <c r="L315" i="23"/>
  <c r="K315" i="23"/>
  <c r="P315" i="23" s="1"/>
  <c r="J315" i="23"/>
  <c r="U315" i="23" s="1"/>
  <c r="I315" i="23"/>
  <c r="Z314" i="23"/>
  <c r="Y314" i="23"/>
  <c r="X314" i="23"/>
  <c r="W314" i="23"/>
  <c r="AA314" i="23" s="1"/>
  <c r="V314" i="23"/>
  <c r="N314" i="23"/>
  <c r="M314" i="23"/>
  <c r="L314" i="23"/>
  <c r="U314" i="23" s="1"/>
  <c r="K314" i="23"/>
  <c r="J314" i="23"/>
  <c r="T314" i="23" s="1"/>
  <c r="N313" i="23"/>
  <c r="M313" i="23"/>
  <c r="L313" i="23"/>
  <c r="K313" i="23"/>
  <c r="J313" i="23"/>
  <c r="N312" i="23"/>
  <c r="M312" i="23"/>
  <c r="L312" i="23"/>
  <c r="K312" i="23"/>
  <c r="I312" i="23" s="1"/>
  <c r="J312" i="23"/>
  <c r="N311" i="23"/>
  <c r="M311" i="23"/>
  <c r="L311" i="23"/>
  <c r="K311" i="23"/>
  <c r="J311" i="23"/>
  <c r="U311" i="23" s="1"/>
  <c r="I311" i="23"/>
  <c r="Z310" i="23"/>
  <c r="Y310" i="23"/>
  <c r="X310" i="23"/>
  <c r="W310" i="23"/>
  <c r="V310" i="23"/>
  <c r="AA310" i="23" s="1"/>
  <c r="N310" i="23"/>
  <c r="M310" i="23"/>
  <c r="L310" i="23"/>
  <c r="U310" i="23" s="1"/>
  <c r="K310" i="23"/>
  <c r="J310" i="23"/>
  <c r="T310" i="23" s="1"/>
  <c r="N309" i="23"/>
  <c r="M309" i="23"/>
  <c r="L309" i="23"/>
  <c r="K309" i="23"/>
  <c r="J309" i="23"/>
  <c r="V308" i="23"/>
  <c r="N308" i="23"/>
  <c r="M308" i="23"/>
  <c r="L308" i="23"/>
  <c r="K308" i="23"/>
  <c r="I308" i="23" s="1"/>
  <c r="J308" i="23"/>
  <c r="U308" i="23" s="1"/>
  <c r="N307" i="23"/>
  <c r="M307" i="23"/>
  <c r="L307" i="23"/>
  <c r="K307" i="23"/>
  <c r="J307" i="23"/>
  <c r="U307" i="23" s="1"/>
  <c r="I307" i="23"/>
  <c r="N306" i="23"/>
  <c r="M306" i="23"/>
  <c r="L306" i="23"/>
  <c r="K306" i="23"/>
  <c r="J306" i="23"/>
  <c r="T306" i="23" s="1"/>
  <c r="N305" i="23"/>
  <c r="M305" i="23"/>
  <c r="L305" i="23"/>
  <c r="K305" i="23"/>
  <c r="J305" i="23"/>
  <c r="N304" i="23"/>
  <c r="M304" i="23"/>
  <c r="L304" i="23"/>
  <c r="K304" i="23"/>
  <c r="I304" i="23" s="1"/>
  <c r="J304" i="23"/>
  <c r="N303" i="23"/>
  <c r="M303" i="23"/>
  <c r="L303" i="23"/>
  <c r="K303" i="23"/>
  <c r="J303" i="23"/>
  <c r="U303" i="23" s="1"/>
  <c r="I303" i="23"/>
  <c r="Z302" i="23"/>
  <c r="Y302" i="23"/>
  <c r="X302" i="23"/>
  <c r="W302" i="23"/>
  <c r="V302" i="23"/>
  <c r="AA302" i="23" s="1"/>
  <c r="N302" i="23"/>
  <c r="M302" i="23"/>
  <c r="L302" i="23"/>
  <c r="U302" i="23" s="1"/>
  <c r="K302" i="23"/>
  <c r="J302" i="23"/>
  <c r="T302" i="23" s="1"/>
  <c r="N301" i="23"/>
  <c r="M301" i="23"/>
  <c r="L301" i="23"/>
  <c r="K301" i="23"/>
  <c r="J301" i="23"/>
  <c r="N300" i="23"/>
  <c r="M300" i="23"/>
  <c r="L300" i="23"/>
  <c r="K300" i="23"/>
  <c r="I300" i="23" s="1"/>
  <c r="J300" i="23"/>
  <c r="Z299" i="23"/>
  <c r="Y299" i="23"/>
  <c r="X299" i="23"/>
  <c r="W299" i="23"/>
  <c r="V299" i="23"/>
  <c r="AA299" i="23" s="1"/>
  <c r="N299" i="23"/>
  <c r="M299" i="23"/>
  <c r="L299" i="23"/>
  <c r="K299" i="23"/>
  <c r="J299" i="23"/>
  <c r="U299" i="23" s="1"/>
  <c r="I299" i="23"/>
  <c r="N298" i="23"/>
  <c r="M298" i="23"/>
  <c r="L298" i="23"/>
  <c r="K298" i="23"/>
  <c r="J298" i="23"/>
  <c r="T298" i="23" s="1"/>
  <c r="N297" i="23"/>
  <c r="M297" i="23"/>
  <c r="L297" i="23"/>
  <c r="K297" i="23"/>
  <c r="J297" i="23"/>
  <c r="N296" i="23"/>
  <c r="M296" i="23"/>
  <c r="L296" i="23"/>
  <c r="K296" i="23"/>
  <c r="I296" i="23" s="1"/>
  <c r="J296" i="23"/>
  <c r="N295" i="23"/>
  <c r="M295" i="23"/>
  <c r="L295" i="23"/>
  <c r="K295" i="23"/>
  <c r="J295" i="23"/>
  <c r="U295" i="23" s="1"/>
  <c r="I295" i="23"/>
  <c r="N294" i="23"/>
  <c r="M294" i="23"/>
  <c r="L294" i="23"/>
  <c r="K294" i="23"/>
  <c r="J294" i="23"/>
  <c r="T294" i="23" s="1"/>
  <c r="V293" i="23"/>
  <c r="N293" i="23"/>
  <c r="M293" i="23"/>
  <c r="L293" i="23"/>
  <c r="K293" i="23"/>
  <c r="J293" i="23"/>
  <c r="N292" i="23"/>
  <c r="M292" i="23"/>
  <c r="L292" i="23"/>
  <c r="K292" i="23"/>
  <c r="I292" i="23" s="1"/>
  <c r="J292" i="23"/>
  <c r="N291" i="23"/>
  <c r="M291" i="23"/>
  <c r="L291" i="23"/>
  <c r="K291" i="23"/>
  <c r="J291" i="23"/>
  <c r="U291" i="23" s="1"/>
  <c r="I291" i="23"/>
  <c r="Z290" i="23"/>
  <c r="Y290" i="23"/>
  <c r="X290" i="23"/>
  <c r="W290" i="23"/>
  <c r="V290" i="23"/>
  <c r="AA290" i="23" s="1"/>
  <c r="N290" i="23"/>
  <c r="M290" i="23"/>
  <c r="L290" i="23"/>
  <c r="I290" i="23" s="1"/>
  <c r="K290" i="23"/>
  <c r="J290" i="23"/>
  <c r="T290" i="23" s="1"/>
  <c r="N289" i="23"/>
  <c r="M289" i="23"/>
  <c r="L289" i="23"/>
  <c r="K289" i="23"/>
  <c r="J289" i="23"/>
  <c r="N288" i="23"/>
  <c r="M288" i="23"/>
  <c r="L288" i="23"/>
  <c r="K288" i="23"/>
  <c r="I288" i="23" s="1"/>
  <c r="J288" i="23"/>
  <c r="Z287" i="23"/>
  <c r="Y287" i="23"/>
  <c r="X287" i="23"/>
  <c r="W287" i="23"/>
  <c r="V287" i="23"/>
  <c r="AA287" i="23" s="1"/>
  <c r="N287" i="23"/>
  <c r="M287" i="23"/>
  <c r="L287" i="23"/>
  <c r="K287" i="23"/>
  <c r="J287" i="23"/>
  <c r="U287" i="23" s="1"/>
  <c r="I287" i="23"/>
  <c r="N286" i="23"/>
  <c r="M286" i="23"/>
  <c r="L286" i="23"/>
  <c r="K286" i="23"/>
  <c r="J286" i="23"/>
  <c r="T286" i="23" s="1"/>
  <c r="N285" i="23"/>
  <c r="M285" i="23"/>
  <c r="L285" i="23"/>
  <c r="K285" i="23"/>
  <c r="J285" i="23"/>
  <c r="N284" i="23"/>
  <c r="M284" i="23"/>
  <c r="L284" i="23"/>
  <c r="K284" i="23"/>
  <c r="I284" i="23" s="1"/>
  <c r="J284" i="23"/>
  <c r="N283" i="23"/>
  <c r="M283" i="23"/>
  <c r="L283" i="23"/>
  <c r="K283" i="23"/>
  <c r="J283" i="23"/>
  <c r="U283" i="23" s="1"/>
  <c r="I283" i="23"/>
  <c r="Z282" i="23"/>
  <c r="Y282" i="23"/>
  <c r="X282" i="23"/>
  <c r="W282" i="23"/>
  <c r="V282" i="23"/>
  <c r="AA282" i="23" s="1"/>
  <c r="N282" i="23"/>
  <c r="M282" i="23"/>
  <c r="L282" i="23"/>
  <c r="I282" i="23" s="1"/>
  <c r="K282" i="23"/>
  <c r="J282" i="23"/>
  <c r="T282" i="23" s="1"/>
  <c r="Z281" i="23"/>
  <c r="Y281" i="23"/>
  <c r="X281" i="23"/>
  <c r="W281" i="23"/>
  <c r="V281" i="23"/>
  <c r="AA281" i="23" s="1"/>
  <c r="N281" i="23"/>
  <c r="M281" i="23"/>
  <c r="L281" i="23"/>
  <c r="K281" i="23"/>
  <c r="I281" i="23" s="1"/>
  <c r="J281" i="23"/>
  <c r="N280" i="23"/>
  <c r="M280" i="23"/>
  <c r="L280" i="23"/>
  <c r="K280" i="23"/>
  <c r="I280" i="23" s="1"/>
  <c r="J280" i="23"/>
  <c r="Z279" i="23"/>
  <c r="Y279" i="23"/>
  <c r="X279" i="23"/>
  <c r="W279" i="23"/>
  <c r="V279" i="23"/>
  <c r="AA279" i="23" s="1"/>
  <c r="N279" i="23"/>
  <c r="M279" i="23"/>
  <c r="L279" i="23"/>
  <c r="K279" i="23"/>
  <c r="J279" i="23"/>
  <c r="U279" i="23" s="1"/>
  <c r="I279" i="23"/>
  <c r="N278" i="23"/>
  <c r="M278" i="23"/>
  <c r="L278" i="23"/>
  <c r="K278" i="23"/>
  <c r="J278" i="23"/>
  <c r="T278" i="23" s="1"/>
  <c r="N277" i="23"/>
  <c r="M277" i="23"/>
  <c r="L277" i="23"/>
  <c r="K277" i="23"/>
  <c r="J277" i="23"/>
  <c r="N276" i="23"/>
  <c r="M276" i="23"/>
  <c r="L276" i="23"/>
  <c r="K276" i="23"/>
  <c r="I276" i="23" s="1"/>
  <c r="J276" i="23"/>
  <c r="Z275" i="23"/>
  <c r="Y275" i="23"/>
  <c r="X275" i="23"/>
  <c r="W275" i="23"/>
  <c r="V275" i="23"/>
  <c r="AA275" i="23" s="1"/>
  <c r="N275" i="23"/>
  <c r="M275" i="23"/>
  <c r="L275" i="23"/>
  <c r="K275" i="23"/>
  <c r="J275" i="23"/>
  <c r="U275" i="23" s="1"/>
  <c r="I275" i="23"/>
  <c r="Z274" i="23"/>
  <c r="Y274" i="23"/>
  <c r="X274" i="23"/>
  <c r="W274" i="23"/>
  <c r="V274" i="23"/>
  <c r="AA274" i="23" s="1"/>
  <c r="N274" i="23"/>
  <c r="M274" i="23"/>
  <c r="L274" i="23"/>
  <c r="I274" i="23" s="1"/>
  <c r="K274" i="23"/>
  <c r="J274" i="23"/>
  <c r="T274" i="23" s="1"/>
  <c r="Z273" i="23"/>
  <c r="Y273" i="23"/>
  <c r="X273" i="23"/>
  <c r="W273" i="23"/>
  <c r="V273" i="23"/>
  <c r="AA273" i="23" s="1"/>
  <c r="N273" i="23"/>
  <c r="M273" i="23"/>
  <c r="L273" i="23"/>
  <c r="K273" i="23"/>
  <c r="I273" i="23" s="1"/>
  <c r="J273" i="23"/>
  <c r="N272" i="23"/>
  <c r="M272" i="23"/>
  <c r="L272" i="23"/>
  <c r="K272" i="23"/>
  <c r="I272" i="23" s="1"/>
  <c r="J272" i="23"/>
  <c r="Z271" i="23"/>
  <c r="Y271" i="23"/>
  <c r="X271" i="23"/>
  <c r="W271" i="23"/>
  <c r="V271" i="23"/>
  <c r="AA271" i="23" s="1"/>
  <c r="N271" i="23"/>
  <c r="M271" i="23"/>
  <c r="L271" i="23"/>
  <c r="K271" i="23"/>
  <c r="J271" i="23"/>
  <c r="U271" i="23" s="1"/>
  <c r="I271" i="23"/>
  <c r="N270" i="23"/>
  <c r="M270" i="23"/>
  <c r="L270" i="23"/>
  <c r="K270" i="23"/>
  <c r="J270" i="23"/>
  <c r="T270" i="23" s="1"/>
  <c r="Z269" i="23"/>
  <c r="Y269" i="23"/>
  <c r="X269" i="23"/>
  <c r="W269" i="23"/>
  <c r="V269" i="23"/>
  <c r="AA269" i="23" s="1"/>
  <c r="N269" i="23"/>
  <c r="M269" i="23"/>
  <c r="L269" i="23"/>
  <c r="K269" i="23"/>
  <c r="I269" i="23" s="1"/>
  <c r="J269" i="23"/>
  <c r="N268" i="23"/>
  <c r="M268" i="23"/>
  <c r="L268" i="23"/>
  <c r="K268" i="23"/>
  <c r="I268" i="23" s="1"/>
  <c r="J268" i="23"/>
  <c r="N267" i="23"/>
  <c r="M267" i="23"/>
  <c r="L267" i="23"/>
  <c r="K267" i="23"/>
  <c r="J267" i="23"/>
  <c r="U267" i="23" s="1"/>
  <c r="I267" i="23"/>
  <c r="Z266" i="23"/>
  <c r="Y266" i="23"/>
  <c r="X266" i="23"/>
  <c r="W266" i="23"/>
  <c r="V266" i="23"/>
  <c r="AA266" i="23" s="1"/>
  <c r="N266" i="23"/>
  <c r="M266" i="23"/>
  <c r="L266" i="23"/>
  <c r="I266" i="23" s="1"/>
  <c r="K266" i="23"/>
  <c r="J266" i="23"/>
  <c r="T266" i="23" s="1"/>
  <c r="N265" i="23"/>
  <c r="M265" i="23"/>
  <c r="L265" i="23"/>
  <c r="K265" i="23"/>
  <c r="J265" i="23"/>
  <c r="N264" i="23"/>
  <c r="M264" i="23"/>
  <c r="L264" i="23"/>
  <c r="K264" i="23"/>
  <c r="I264" i="23" s="1"/>
  <c r="J264" i="23"/>
  <c r="V263" i="23"/>
  <c r="N263" i="23"/>
  <c r="M263" i="23"/>
  <c r="L263" i="23"/>
  <c r="K263" i="23"/>
  <c r="J263" i="23"/>
  <c r="U263" i="23" s="1"/>
  <c r="I263" i="23"/>
  <c r="Z262" i="23"/>
  <c r="Y262" i="23"/>
  <c r="X262" i="23"/>
  <c r="N262" i="23"/>
  <c r="M262" i="23"/>
  <c r="L262" i="23"/>
  <c r="U262" i="23" s="1"/>
  <c r="K262" i="23"/>
  <c r="J262" i="23"/>
  <c r="T262" i="23" s="1"/>
  <c r="W262" i="23" s="1"/>
  <c r="Z261" i="23"/>
  <c r="Y261" i="23"/>
  <c r="X261" i="23"/>
  <c r="W261" i="23"/>
  <c r="V261" i="23"/>
  <c r="AA261" i="23" s="1"/>
  <c r="N261" i="23"/>
  <c r="M261" i="23"/>
  <c r="L261" i="23"/>
  <c r="K261" i="23"/>
  <c r="I261" i="23" s="1"/>
  <c r="J261" i="23"/>
  <c r="N260" i="23"/>
  <c r="M260" i="23"/>
  <c r="L260" i="23"/>
  <c r="K260" i="23"/>
  <c r="I260" i="23" s="1"/>
  <c r="J260" i="23"/>
  <c r="N259" i="23"/>
  <c r="M259" i="23"/>
  <c r="L259" i="23"/>
  <c r="K259" i="23"/>
  <c r="J259" i="23"/>
  <c r="U259" i="23" s="1"/>
  <c r="I259" i="23"/>
  <c r="N258" i="23"/>
  <c r="M258" i="23"/>
  <c r="L258" i="23"/>
  <c r="K258" i="23"/>
  <c r="J258" i="23"/>
  <c r="T258" i="23" s="1"/>
  <c r="N257" i="23"/>
  <c r="M257" i="23"/>
  <c r="L257" i="23"/>
  <c r="K257" i="23"/>
  <c r="J257" i="23"/>
  <c r="N256" i="23"/>
  <c r="M256" i="23"/>
  <c r="L256" i="23"/>
  <c r="K256" i="23"/>
  <c r="I256" i="23" s="1"/>
  <c r="J256" i="23"/>
  <c r="N255" i="23"/>
  <c r="M255" i="23"/>
  <c r="L255" i="23"/>
  <c r="K255" i="23"/>
  <c r="J255" i="23"/>
  <c r="U255" i="23" s="1"/>
  <c r="I255" i="23"/>
  <c r="Z254" i="23"/>
  <c r="Y254" i="23"/>
  <c r="X254" i="23"/>
  <c r="W254" i="23"/>
  <c r="V254" i="23"/>
  <c r="AA254" i="23" s="1"/>
  <c r="N254" i="23"/>
  <c r="M254" i="23"/>
  <c r="L254" i="23"/>
  <c r="I254" i="23" s="1"/>
  <c r="K254" i="23"/>
  <c r="J254" i="23"/>
  <c r="T254" i="23" s="1"/>
  <c r="N253" i="23"/>
  <c r="M253" i="23"/>
  <c r="L253" i="23"/>
  <c r="K253" i="23"/>
  <c r="J253" i="23"/>
  <c r="V252" i="23"/>
  <c r="N252" i="23"/>
  <c r="M252" i="23"/>
  <c r="L252" i="23"/>
  <c r="K252" i="23"/>
  <c r="I252" i="23" s="1"/>
  <c r="J252" i="23"/>
  <c r="U252" i="23" s="1"/>
  <c r="V251" i="23"/>
  <c r="N251" i="23"/>
  <c r="M251" i="23"/>
  <c r="L251" i="23"/>
  <c r="K251" i="23"/>
  <c r="J251" i="23"/>
  <c r="U251" i="23" s="1"/>
  <c r="I251" i="23"/>
  <c r="N250" i="23"/>
  <c r="M250" i="23"/>
  <c r="L250" i="23"/>
  <c r="K250" i="23"/>
  <c r="J250" i="23"/>
  <c r="X249" i="23"/>
  <c r="N249" i="23"/>
  <c r="M249" i="23"/>
  <c r="L249" i="23"/>
  <c r="K249" i="23"/>
  <c r="J249" i="23"/>
  <c r="N248" i="23"/>
  <c r="M248" i="23"/>
  <c r="L248" i="23"/>
  <c r="K248" i="23"/>
  <c r="I248" i="23" s="1"/>
  <c r="J248" i="23"/>
  <c r="N247" i="23"/>
  <c r="M247" i="23"/>
  <c r="L247" i="23"/>
  <c r="K247" i="23"/>
  <c r="J247" i="23"/>
  <c r="I247" i="23"/>
  <c r="N246" i="23"/>
  <c r="M246" i="23"/>
  <c r="L246" i="23"/>
  <c r="K246" i="23"/>
  <c r="J246" i="23"/>
  <c r="Z245" i="23"/>
  <c r="Y245" i="23"/>
  <c r="X245" i="23"/>
  <c r="W245" i="23"/>
  <c r="V245" i="23"/>
  <c r="AA245" i="23" s="1"/>
  <c r="N245" i="23"/>
  <c r="M245" i="23"/>
  <c r="L245" i="23"/>
  <c r="K245" i="23"/>
  <c r="T245" i="23" s="1"/>
  <c r="J245" i="23"/>
  <c r="V244" i="23"/>
  <c r="N244" i="23"/>
  <c r="M244" i="23"/>
  <c r="L244" i="23"/>
  <c r="K244" i="23"/>
  <c r="J244" i="23"/>
  <c r="N243" i="23"/>
  <c r="M243" i="23"/>
  <c r="L243" i="23"/>
  <c r="K243" i="23"/>
  <c r="J243" i="23"/>
  <c r="U243" i="23" s="1"/>
  <c r="I243" i="23"/>
  <c r="N242" i="23"/>
  <c r="M242" i="23"/>
  <c r="L242" i="23"/>
  <c r="K242" i="23"/>
  <c r="J242" i="23"/>
  <c r="T242" i="23" s="1"/>
  <c r="T241" i="23"/>
  <c r="N241" i="23"/>
  <c r="M241" i="23"/>
  <c r="L241" i="23"/>
  <c r="K241" i="23"/>
  <c r="J241" i="23"/>
  <c r="N240" i="23"/>
  <c r="M240" i="23"/>
  <c r="L240" i="23"/>
  <c r="K240" i="23"/>
  <c r="J240" i="23"/>
  <c r="N239" i="23"/>
  <c r="M239" i="23"/>
  <c r="L239" i="23"/>
  <c r="K239" i="23"/>
  <c r="J239" i="23"/>
  <c r="U239" i="23" s="1"/>
  <c r="I239" i="23"/>
  <c r="N238" i="23"/>
  <c r="M238" i="23"/>
  <c r="L238" i="23"/>
  <c r="K238" i="23"/>
  <c r="J238" i="23"/>
  <c r="U238" i="23" s="1"/>
  <c r="Z237" i="23"/>
  <c r="Y237" i="23"/>
  <c r="X237" i="23"/>
  <c r="W237" i="23"/>
  <c r="V237" i="23"/>
  <c r="N237" i="23"/>
  <c r="M237" i="23"/>
  <c r="L237" i="23"/>
  <c r="K237" i="23"/>
  <c r="U237" i="23" s="1"/>
  <c r="J237" i="23"/>
  <c r="T237" i="23" s="1"/>
  <c r="Z236" i="23"/>
  <c r="Y236" i="23"/>
  <c r="X236" i="23"/>
  <c r="W236" i="23"/>
  <c r="AA236" i="23" s="1"/>
  <c r="V236" i="23"/>
  <c r="N236" i="23"/>
  <c r="M236" i="23"/>
  <c r="L236" i="23"/>
  <c r="K236" i="23"/>
  <c r="I236" i="23" s="1"/>
  <c r="U38" i="23" s="1"/>
  <c r="J236" i="23"/>
  <c r="U236" i="23" s="1"/>
  <c r="V235" i="23"/>
  <c r="N235" i="23"/>
  <c r="M235" i="23"/>
  <c r="Y235" i="23" s="1"/>
  <c r="L235" i="23"/>
  <c r="K235" i="23"/>
  <c r="T235" i="23" s="1"/>
  <c r="J235" i="23"/>
  <c r="U235" i="23" s="1"/>
  <c r="I235" i="23"/>
  <c r="N234" i="23"/>
  <c r="M234" i="23"/>
  <c r="L234" i="23"/>
  <c r="K234" i="23"/>
  <c r="J234" i="23"/>
  <c r="U234" i="23" s="1"/>
  <c r="Z233" i="23"/>
  <c r="Y233" i="23"/>
  <c r="X233" i="23"/>
  <c r="W233" i="23"/>
  <c r="V233" i="23"/>
  <c r="AA233" i="23" s="1"/>
  <c r="N233" i="23"/>
  <c r="M233" i="23"/>
  <c r="L233" i="23"/>
  <c r="K233" i="23"/>
  <c r="T233" i="23" s="1"/>
  <c r="J233" i="23"/>
  <c r="Z232" i="23"/>
  <c r="Y232" i="23"/>
  <c r="X232" i="23"/>
  <c r="W232" i="23"/>
  <c r="AA232" i="23" s="1"/>
  <c r="V232" i="23"/>
  <c r="N232" i="23"/>
  <c r="M232" i="23"/>
  <c r="L232" i="23"/>
  <c r="K232" i="23"/>
  <c r="I232" i="23" s="1"/>
  <c r="J232" i="23"/>
  <c r="U232" i="23" s="1"/>
  <c r="N231" i="23"/>
  <c r="M231" i="23"/>
  <c r="Y231" i="23" s="1"/>
  <c r="L231" i="23"/>
  <c r="K231" i="23"/>
  <c r="T231" i="23" s="1"/>
  <c r="J231" i="23"/>
  <c r="U231" i="23" s="1"/>
  <c r="I231" i="23"/>
  <c r="N230" i="23"/>
  <c r="M230" i="23"/>
  <c r="L230" i="23"/>
  <c r="K230" i="23"/>
  <c r="J230" i="23"/>
  <c r="U230" i="23" s="1"/>
  <c r="N229" i="23"/>
  <c r="M229" i="23"/>
  <c r="L229" i="23"/>
  <c r="K229" i="23"/>
  <c r="T229" i="23" s="1"/>
  <c r="J229" i="23"/>
  <c r="N228" i="23"/>
  <c r="M228" i="23"/>
  <c r="L228" i="23"/>
  <c r="K228" i="23"/>
  <c r="I228" i="23" s="1"/>
  <c r="J228" i="23"/>
  <c r="N227" i="23"/>
  <c r="M227" i="23"/>
  <c r="Y227" i="23" s="1"/>
  <c r="L227" i="23"/>
  <c r="K227" i="23"/>
  <c r="T227" i="23" s="1"/>
  <c r="J227" i="23"/>
  <c r="U227" i="23" s="1"/>
  <c r="I227" i="23"/>
  <c r="Z226" i="23"/>
  <c r="Y226" i="23"/>
  <c r="X226" i="23"/>
  <c r="W226" i="23"/>
  <c r="AA226" i="23" s="1"/>
  <c r="V226" i="23"/>
  <c r="N226" i="23"/>
  <c r="M226" i="23"/>
  <c r="L226" i="23"/>
  <c r="K226" i="23"/>
  <c r="J226" i="23"/>
  <c r="U226" i="23" s="1"/>
  <c r="N225" i="23"/>
  <c r="M225" i="23"/>
  <c r="Y225" i="23" s="1"/>
  <c r="L225" i="23"/>
  <c r="K225" i="23"/>
  <c r="T225" i="23" s="1"/>
  <c r="J225" i="23"/>
  <c r="U225" i="23" s="1"/>
  <c r="N224" i="23"/>
  <c r="M224" i="23"/>
  <c r="L224" i="23"/>
  <c r="K224" i="23"/>
  <c r="I224" i="23" s="1"/>
  <c r="J224" i="23"/>
  <c r="N223" i="23"/>
  <c r="M223" i="23"/>
  <c r="L223" i="23"/>
  <c r="K223" i="23"/>
  <c r="T223" i="23" s="1"/>
  <c r="J223" i="23"/>
  <c r="U223" i="23" s="1"/>
  <c r="I223" i="23"/>
  <c r="Z222" i="23"/>
  <c r="Y222" i="23"/>
  <c r="X222" i="23"/>
  <c r="W222" i="23"/>
  <c r="AA222" i="23" s="1"/>
  <c r="V222" i="23"/>
  <c r="N222" i="23"/>
  <c r="M222" i="23"/>
  <c r="L222" i="23"/>
  <c r="U222" i="23" s="1"/>
  <c r="K222" i="23"/>
  <c r="J222" i="23"/>
  <c r="T222" i="23" s="1"/>
  <c r="N221" i="23"/>
  <c r="M221" i="23"/>
  <c r="L221" i="23"/>
  <c r="K221" i="23"/>
  <c r="T221" i="23" s="1"/>
  <c r="J221" i="23"/>
  <c r="U221" i="23" s="1"/>
  <c r="Z220" i="23"/>
  <c r="Y220" i="23"/>
  <c r="X220" i="23"/>
  <c r="W220" i="23"/>
  <c r="AA220" i="23" s="1"/>
  <c r="V220" i="23"/>
  <c r="N220" i="23"/>
  <c r="M220" i="23"/>
  <c r="L220" i="23"/>
  <c r="K220" i="23"/>
  <c r="I220" i="23" s="1"/>
  <c r="J220" i="23"/>
  <c r="U220" i="23" s="1"/>
  <c r="N219" i="23"/>
  <c r="M219" i="23"/>
  <c r="L219" i="23"/>
  <c r="K219" i="23"/>
  <c r="T219" i="23" s="1"/>
  <c r="J219" i="23"/>
  <c r="U219" i="23" s="1"/>
  <c r="I219" i="23"/>
  <c r="N218" i="23"/>
  <c r="M218" i="23"/>
  <c r="L218" i="23"/>
  <c r="U218" i="23" s="1"/>
  <c r="K218" i="23"/>
  <c r="J218" i="23"/>
  <c r="T218" i="23" s="1"/>
  <c r="N217" i="23"/>
  <c r="M217" i="23"/>
  <c r="Y217" i="23" s="1"/>
  <c r="L217" i="23"/>
  <c r="K217" i="23"/>
  <c r="T217" i="23" s="1"/>
  <c r="J217" i="23"/>
  <c r="U217" i="23" s="1"/>
  <c r="V216" i="23"/>
  <c r="N216" i="23"/>
  <c r="M216" i="23"/>
  <c r="L216" i="23"/>
  <c r="K216" i="23"/>
  <c r="J216" i="23"/>
  <c r="I216" i="23" s="1"/>
  <c r="Z215" i="23"/>
  <c r="Y215" i="23"/>
  <c r="X215" i="23"/>
  <c r="W215" i="23"/>
  <c r="V215" i="23"/>
  <c r="AA215" i="23" s="1"/>
  <c r="N215" i="23"/>
  <c r="M215" i="23"/>
  <c r="L215" i="23"/>
  <c r="K215" i="23"/>
  <c r="T215" i="23" s="1"/>
  <c r="J215" i="23"/>
  <c r="U215" i="23" s="1"/>
  <c r="I215" i="23"/>
  <c r="N214" i="23"/>
  <c r="M214" i="23"/>
  <c r="L214" i="23"/>
  <c r="U214" i="23" s="1"/>
  <c r="K214" i="23"/>
  <c r="J214" i="23"/>
  <c r="T214" i="23" s="1"/>
  <c r="N213" i="23"/>
  <c r="M213" i="23"/>
  <c r="Y213" i="23" s="1"/>
  <c r="L213" i="23"/>
  <c r="K213" i="23"/>
  <c r="T213" i="23" s="1"/>
  <c r="J213" i="23"/>
  <c r="U213" i="23" s="1"/>
  <c r="N212" i="23"/>
  <c r="M212" i="23"/>
  <c r="L212" i="23"/>
  <c r="K212" i="23"/>
  <c r="J212" i="23"/>
  <c r="N211" i="23"/>
  <c r="M211" i="23"/>
  <c r="L211" i="23"/>
  <c r="K211" i="23"/>
  <c r="T211" i="23" s="1"/>
  <c r="J211" i="23"/>
  <c r="U211" i="23" s="1"/>
  <c r="I211" i="23"/>
  <c r="N210" i="23"/>
  <c r="M210" i="23"/>
  <c r="L210" i="23"/>
  <c r="U210" i="23" s="1"/>
  <c r="K210" i="23"/>
  <c r="J210" i="23"/>
  <c r="T210" i="23" s="1"/>
  <c r="V209" i="23"/>
  <c r="N209" i="23"/>
  <c r="M209" i="23"/>
  <c r="L209" i="23"/>
  <c r="K209" i="23"/>
  <c r="T209" i="23" s="1"/>
  <c r="J209" i="23"/>
  <c r="U209" i="23" s="1"/>
  <c r="Z208" i="23"/>
  <c r="Y208" i="23"/>
  <c r="X208" i="23"/>
  <c r="W208" i="23"/>
  <c r="AA208" i="23" s="1"/>
  <c r="V208" i="23"/>
  <c r="N208" i="23"/>
  <c r="M208" i="23"/>
  <c r="L208" i="23"/>
  <c r="K208" i="23"/>
  <c r="J208" i="23"/>
  <c r="I208" i="23" s="1"/>
  <c r="N207" i="23"/>
  <c r="M207" i="23"/>
  <c r="Y207" i="23" s="1"/>
  <c r="L207" i="23"/>
  <c r="K207" i="23"/>
  <c r="T207" i="23" s="1"/>
  <c r="J207" i="23"/>
  <c r="U207" i="23" s="1"/>
  <c r="I207" i="23"/>
  <c r="N206" i="23"/>
  <c r="M206" i="23"/>
  <c r="L206" i="23"/>
  <c r="U206" i="23" s="1"/>
  <c r="K206" i="23"/>
  <c r="J206" i="23"/>
  <c r="T206" i="23" s="1"/>
  <c r="N205" i="23"/>
  <c r="M205" i="23"/>
  <c r="Y205" i="23" s="1"/>
  <c r="L205" i="23"/>
  <c r="K205" i="23"/>
  <c r="T205" i="23" s="1"/>
  <c r="J205" i="23"/>
  <c r="U205" i="23" s="1"/>
  <c r="Z204" i="23"/>
  <c r="Y204" i="23"/>
  <c r="X204" i="23"/>
  <c r="W204" i="23"/>
  <c r="AA204" i="23" s="1"/>
  <c r="V204" i="23"/>
  <c r="N204" i="23"/>
  <c r="M204" i="23"/>
  <c r="L204" i="23"/>
  <c r="K204" i="23"/>
  <c r="J204" i="23"/>
  <c r="I204" i="23" s="1"/>
  <c r="Y203" i="23"/>
  <c r="X203" i="23"/>
  <c r="W203" i="23"/>
  <c r="V203" i="23"/>
  <c r="N203" i="23"/>
  <c r="M203" i="23"/>
  <c r="L203" i="23"/>
  <c r="K203" i="23"/>
  <c r="T203" i="23" s="1"/>
  <c r="Z203" i="23" s="1"/>
  <c r="J203" i="23"/>
  <c r="U203" i="23" s="1"/>
  <c r="I203" i="23"/>
  <c r="V202" i="23"/>
  <c r="N202" i="23"/>
  <c r="M202" i="23"/>
  <c r="L202" i="23"/>
  <c r="U202" i="23" s="1"/>
  <c r="K202" i="23"/>
  <c r="J202" i="23"/>
  <c r="T202" i="23" s="1"/>
  <c r="N201" i="23"/>
  <c r="M201" i="23"/>
  <c r="L201" i="23"/>
  <c r="K201" i="23"/>
  <c r="T201" i="23" s="1"/>
  <c r="J201" i="23"/>
  <c r="U201" i="23" s="1"/>
  <c r="N200" i="23"/>
  <c r="M200" i="23"/>
  <c r="L200" i="23"/>
  <c r="K200" i="23"/>
  <c r="J200" i="23"/>
  <c r="V199" i="23"/>
  <c r="N199" i="23"/>
  <c r="M199" i="23"/>
  <c r="L199" i="23"/>
  <c r="K199" i="23"/>
  <c r="T199" i="23" s="1"/>
  <c r="J199" i="23"/>
  <c r="U199" i="23" s="1"/>
  <c r="I199" i="23"/>
  <c r="N198" i="23"/>
  <c r="M198" i="23"/>
  <c r="L198" i="23"/>
  <c r="U198" i="23" s="1"/>
  <c r="K198" i="23"/>
  <c r="J198" i="23"/>
  <c r="T198" i="23" s="1"/>
  <c r="N197" i="23"/>
  <c r="M197" i="23"/>
  <c r="Y197" i="23" s="1"/>
  <c r="L197" i="23"/>
  <c r="K197" i="23"/>
  <c r="T197" i="23" s="1"/>
  <c r="J197" i="23"/>
  <c r="U197" i="23" s="1"/>
  <c r="V196" i="23"/>
  <c r="N196" i="23"/>
  <c r="M196" i="23"/>
  <c r="L196" i="23"/>
  <c r="K196" i="23"/>
  <c r="J196" i="23"/>
  <c r="I196" i="23" s="1"/>
  <c r="K34" i="23" s="1"/>
  <c r="N195" i="23"/>
  <c r="M195" i="23"/>
  <c r="L195" i="23"/>
  <c r="K195" i="23"/>
  <c r="T195" i="23" s="1"/>
  <c r="J195" i="23"/>
  <c r="U195" i="23" s="1"/>
  <c r="I195" i="23"/>
  <c r="N194" i="23"/>
  <c r="M194" i="23"/>
  <c r="L194" i="23"/>
  <c r="U194" i="23" s="1"/>
  <c r="K194" i="23"/>
  <c r="J194" i="23"/>
  <c r="T194" i="23" s="1"/>
  <c r="Z193" i="23"/>
  <c r="Y193" i="23"/>
  <c r="X193" i="23"/>
  <c r="W193" i="23"/>
  <c r="V193" i="23"/>
  <c r="AA193" i="23" s="1"/>
  <c r="N193" i="23"/>
  <c r="M193" i="23"/>
  <c r="L193" i="23"/>
  <c r="K193" i="23"/>
  <c r="T193" i="23" s="1"/>
  <c r="J193" i="23"/>
  <c r="N192" i="23"/>
  <c r="M192" i="23"/>
  <c r="L192" i="23"/>
  <c r="K192" i="23"/>
  <c r="I192" i="23" s="1"/>
  <c r="J192" i="23"/>
  <c r="Z191" i="23"/>
  <c r="Y191" i="23"/>
  <c r="W191" i="23"/>
  <c r="V191" i="23"/>
  <c r="N191" i="23"/>
  <c r="M191" i="23"/>
  <c r="L191" i="23"/>
  <c r="K191" i="23"/>
  <c r="T191" i="23" s="1"/>
  <c r="J191" i="23"/>
  <c r="U191" i="23" s="1"/>
  <c r="I191" i="23"/>
  <c r="Z190" i="23"/>
  <c r="Y190" i="23"/>
  <c r="X190" i="23"/>
  <c r="W190" i="23"/>
  <c r="AA190" i="23" s="1"/>
  <c r="V190" i="23"/>
  <c r="N190" i="23"/>
  <c r="M190" i="23"/>
  <c r="L190" i="23"/>
  <c r="U190" i="23" s="1"/>
  <c r="K190" i="23"/>
  <c r="J190" i="23"/>
  <c r="T190" i="23" s="1"/>
  <c r="Z189" i="23"/>
  <c r="X189" i="23"/>
  <c r="W189" i="23"/>
  <c r="V189" i="23"/>
  <c r="N189" i="23"/>
  <c r="M189" i="23"/>
  <c r="L189" i="23"/>
  <c r="K189" i="23"/>
  <c r="T189" i="23" s="1"/>
  <c r="J189" i="23"/>
  <c r="U189" i="23" s="1"/>
  <c r="Z188" i="23"/>
  <c r="W188" i="23"/>
  <c r="V188" i="23"/>
  <c r="N188" i="23"/>
  <c r="M188" i="23"/>
  <c r="L188" i="23"/>
  <c r="K188" i="23"/>
  <c r="J188" i="23"/>
  <c r="I188" i="23" s="1"/>
  <c r="Y187" i="23"/>
  <c r="X187" i="23"/>
  <c r="W187" i="23"/>
  <c r="V187" i="23"/>
  <c r="N187" i="23"/>
  <c r="M187" i="23"/>
  <c r="L187" i="23"/>
  <c r="K187" i="23"/>
  <c r="T187" i="23" s="1"/>
  <c r="Z187" i="23" s="1"/>
  <c r="J187" i="23"/>
  <c r="U187" i="23" s="1"/>
  <c r="I187" i="23"/>
  <c r="V186" i="23"/>
  <c r="N186" i="23"/>
  <c r="M186" i="23"/>
  <c r="L186" i="23"/>
  <c r="U186" i="23" s="1"/>
  <c r="K186" i="23"/>
  <c r="J186" i="23"/>
  <c r="T186" i="23" s="1"/>
  <c r="N185" i="23"/>
  <c r="M185" i="23"/>
  <c r="L185" i="23"/>
  <c r="K185" i="23"/>
  <c r="T185" i="23" s="1"/>
  <c r="J185" i="23"/>
  <c r="U185" i="23" s="1"/>
  <c r="Z184" i="23"/>
  <c r="Y184" i="23"/>
  <c r="X184" i="23"/>
  <c r="W184" i="23"/>
  <c r="AA184" i="23" s="1"/>
  <c r="V184" i="23"/>
  <c r="N184" i="23"/>
  <c r="M184" i="23"/>
  <c r="L184" i="23"/>
  <c r="K184" i="23"/>
  <c r="I184" i="23" s="1"/>
  <c r="J184" i="23"/>
  <c r="U184" i="23" s="1"/>
  <c r="N183" i="23"/>
  <c r="M183" i="23"/>
  <c r="L183" i="23"/>
  <c r="K183" i="23"/>
  <c r="T183" i="23" s="1"/>
  <c r="J183" i="23"/>
  <c r="U183" i="23" s="1"/>
  <c r="I183" i="23"/>
  <c r="Z182" i="23"/>
  <c r="Y182" i="23"/>
  <c r="X182" i="23"/>
  <c r="N182" i="23"/>
  <c r="M182" i="23"/>
  <c r="L182" i="23"/>
  <c r="U182" i="23" s="1"/>
  <c r="K182" i="23"/>
  <c r="J182" i="23"/>
  <c r="T182" i="23" s="1"/>
  <c r="Z181" i="23"/>
  <c r="Y181" i="23"/>
  <c r="X181" i="23"/>
  <c r="W181" i="23"/>
  <c r="V181" i="23"/>
  <c r="AA181" i="23" s="1"/>
  <c r="N181" i="23"/>
  <c r="M181" i="23"/>
  <c r="L181" i="23"/>
  <c r="K181" i="23"/>
  <c r="T181" i="23" s="1"/>
  <c r="J181" i="23"/>
  <c r="U181" i="23" s="1"/>
  <c r="Z180" i="23"/>
  <c r="Y180" i="23"/>
  <c r="X180" i="23"/>
  <c r="W180" i="23"/>
  <c r="AA180" i="23" s="1"/>
  <c r="V180" i="23"/>
  <c r="N180" i="23"/>
  <c r="M180" i="23"/>
  <c r="L180" i="23"/>
  <c r="K180" i="23"/>
  <c r="J180" i="23"/>
  <c r="I180" i="23" s="1"/>
  <c r="N179" i="23"/>
  <c r="M179" i="23"/>
  <c r="L179" i="23"/>
  <c r="K179" i="23"/>
  <c r="T179" i="23" s="1"/>
  <c r="J179" i="23"/>
  <c r="U179" i="23" s="1"/>
  <c r="I179" i="23"/>
  <c r="N178" i="23"/>
  <c r="M178" i="23"/>
  <c r="L178" i="23"/>
  <c r="U178" i="23" s="1"/>
  <c r="K178" i="23"/>
  <c r="J178" i="23"/>
  <c r="T178" i="23" s="1"/>
  <c r="N177" i="23"/>
  <c r="M177" i="23"/>
  <c r="L177" i="23"/>
  <c r="K177" i="23"/>
  <c r="T177" i="23" s="1"/>
  <c r="J177" i="23"/>
  <c r="U177" i="23" s="1"/>
  <c r="N176" i="23"/>
  <c r="M176" i="23"/>
  <c r="L176" i="23"/>
  <c r="K176" i="23"/>
  <c r="J176" i="23"/>
  <c r="N175" i="23"/>
  <c r="M175" i="23"/>
  <c r="Y175" i="23" s="1"/>
  <c r="L175" i="23"/>
  <c r="K175" i="23"/>
  <c r="T175" i="23" s="1"/>
  <c r="J175" i="23"/>
  <c r="U175" i="23" s="1"/>
  <c r="I175" i="23"/>
  <c r="Y174" i="23"/>
  <c r="X174" i="23"/>
  <c r="W174" i="23"/>
  <c r="V174" i="23"/>
  <c r="N174" i="23"/>
  <c r="M174" i="23"/>
  <c r="L174" i="23"/>
  <c r="U174" i="23" s="1"/>
  <c r="K174" i="23"/>
  <c r="J174" i="23"/>
  <c r="T174" i="23" s="1"/>
  <c r="V173" i="23"/>
  <c r="N173" i="23"/>
  <c r="M173" i="23"/>
  <c r="Y173" i="23" s="1"/>
  <c r="L173" i="23"/>
  <c r="K173" i="23"/>
  <c r="T173" i="23" s="1"/>
  <c r="J173" i="23"/>
  <c r="U173" i="23" s="1"/>
  <c r="N172" i="23"/>
  <c r="M172" i="23"/>
  <c r="L172" i="23"/>
  <c r="K172" i="23"/>
  <c r="J172" i="23"/>
  <c r="V171" i="23"/>
  <c r="N171" i="23"/>
  <c r="M171" i="23"/>
  <c r="L171" i="23"/>
  <c r="K171" i="23"/>
  <c r="T171" i="23" s="1"/>
  <c r="J171" i="23"/>
  <c r="U171" i="23" s="1"/>
  <c r="I171" i="23"/>
  <c r="N170" i="23"/>
  <c r="M170" i="23"/>
  <c r="L170" i="23"/>
  <c r="U170" i="23" s="1"/>
  <c r="K170" i="23"/>
  <c r="J170" i="23"/>
  <c r="T170" i="23" s="1"/>
  <c r="V169" i="23"/>
  <c r="N169" i="23"/>
  <c r="M169" i="23"/>
  <c r="L169" i="23"/>
  <c r="K169" i="23"/>
  <c r="T169" i="23" s="1"/>
  <c r="J169" i="23"/>
  <c r="U169" i="23" s="1"/>
  <c r="N168" i="23"/>
  <c r="M168" i="23"/>
  <c r="L168" i="23"/>
  <c r="K168" i="23"/>
  <c r="J168" i="23"/>
  <c r="V167" i="23"/>
  <c r="N167" i="23"/>
  <c r="M167" i="23"/>
  <c r="L167" i="23"/>
  <c r="K167" i="23"/>
  <c r="T167" i="23" s="1"/>
  <c r="J167" i="23"/>
  <c r="U167" i="23" s="1"/>
  <c r="I167" i="23"/>
  <c r="V166" i="23"/>
  <c r="N166" i="23"/>
  <c r="M166" i="23"/>
  <c r="L166" i="23"/>
  <c r="U166" i="23" s="1"/>
  <c r="K166" i="23"/>
  <c r="I166" i="23" s="1"/>
  <c r="J166" i="23"/>
  <c r="T166" i="23" s="1"/>
  <c r="N165" i="23"/>
  <c r="M165" i="23"/>
  <c r="L165" i="23"/>
  <c r="K165" i="23"/>
  <c r="T165" i="23" s="1"/>
  <c r="J165" i="23"/>
  <c r="U165" i="23" s="1"/>
  <c r="N164" i="23"/>
  <c r="M164" i="23"/>
  <c r="L164" i="23"/>
  <c r="K164" i="23"/>
  <c r="J164" i="23"/>
  <c r="N163" i="23"/>
  <c r="M163" i="23"/>
  <c r="Y163" i="23" s="1"/>
  <c r="L163" i="23"/>
  <c r="K163" i="23"/>
  <c r="T163" i="23" s="1"/>
  <c r="J163" i="23"/>
  <c r="U163" i="23" s="1"/>
  <c r="I163" i="23"/>
  <c r="Z162" i="23"/>
  <c r="Y162" i="23"/>
  <c r="X162" i="23"/>
  <c r="W162" i="23"/>
  <c r="AA162" i="23" s="1"/>
  <c r="V162" i="23"/>
  <c r="N162" i="23"/>
  <c r="M162" i="23"/>
  <c r="L162" i="23"/>
  <c r="U162" i="23" s="1"/>
  <c r="K162" i="23"/>
  <c r="I162" i="23" s="1"/>
  <c r="U25" i="23" s="1"/>
  <c r="J162" i="23"/>
  <c r="T162" i="23" s="1"/>
  <c r="V161" i="23"/>
  <c r="N161" i="23"/>
  <c r="M161" i="23"/>
  <c r="L161" i="23"/>
  <c r="K161" i="23"/>
  <c r="T161" i="23" s="1"/>
  <c r="J161" i="23"/>
  <c r="U161" i="23" s="1"/>
  <c r="N160" i="23"/>
  <c r="M160" i="23"/>
  <c r="L160" i="23"/>
  <c r="K160" i="23"/>
  <c r="J160" i="23"/>
  <c r="N159" i="23"/>
  <c r="M159" i="23"/>
  <c r="L159" i="23"/>
  <c r="K159" i="23"/>
  <c r="T159" i="23" s="1"/>
  <c r="J159" i="23"/>
  <c r="U159" i="23" s="1"/>
  <c r="I159" i="23"/>
  <c r="N158" i="23"/>
  <c r="M158" i="23"/>
  <c r="L158" i="23"/>
  <c r="U158" i="23" s="1"/>
  <c r="K158" i="23"/>
  <c r="J158" i="23"/>
  <c r="T158" i="23" s="1"/>
  <c r="N157" i="23"/>
  <c r="M157" i="23"/>
  <c r="L157" i="23"/>
  <c r="K157" i="23"/>
  <c r="T157" i="23" s="1"/>
  <c r="J157" i="23"/>
  <c r="U157" i="23" s="1"/>
  <c r="Z156" i="23"/>
  <c r="Y156" i="23"/>
  <c r="X156" i="23"/>
  <c r="W156" i="23"/>
  <c r="AA156" i="23" s="1"/>
  <c r="V156" i="23"/>
  <c r="N156" i="23"/>
  <c r="M156" i="23"/>
  <c r="L156" i="23"/>
  <c r="K156" i="23"/>
  <c r="J156" i="23"/>
  <c r="I156" i="23" s="1"/>
  <c r="Y155" i="23"/>
  <c r="X155" i="23"/>
  <c r="W155" i="23"/>
  <c r="V155" i="23"/>
  <c r="N155" i="23"/>
  <c r="M155" i="23"/>
  <c r="L155" i="23"/>
  <c r="K155" i="23"/>
  <c r="T155" i="23" s="1"/>
  <c r="J155" i="23"/>
  <c r="U155" i="23" s="1"/>
  <c r="I155" i="23"/>
  <c r="V154" i="23"/>
  <c r="N154" i="23"/>
  <c r="M154" i="23"/>
  <c r="L154" i="23"/>
  <c r="U154" i="23" s="1"/>
  <c r="K154" i="23"/>
  <c r="I154" i="23" s="1"/>
  <c r="K25" i="23" s="1"/>
  <c r="J154" i="23"/>
  <c r="T154" i="23" s="1"/>
  <c r="N153" i="23"/>
  <c r="M153" i="23"/>
  <c r="L153" i="23"/>
  <c r="K153" i="23"/>
  <c r="T153" i="23" s="1"/>
  <c r="J153" i="23"/>
  <c r="U153" i="23" s="1"/>
  <c r="V152" i="23"/>
  <c r="N152" i="23"/>
  <c r="M152" i="23"/>
  <c r="L152" i="23"/>
  <c r="K152" i="23"/>
  <c r="J152" i="23"/>
  <c r="I152" i="23" s="1"/>
  <c r="N151" i="23"/>
  <c r="M151" i="23"/>
  <c r="Y151" i="23" s="1"/>
  <c r="L151" i="23"/>
  <c r="K151" i="23"/>
  <c r="T151" i="23" s="1"/>
  <c r="J151" i="23"/>
  <c r="U151" i="23" s="1"/>
  <c r="I151" i="23"/>
  <c r="N150" i="23"/>
  <c r="M150" i="23"/>
  <c r="L150" i="23"/>
  <c r="U150" i="23" s="1"/>
  <c r="K150" i="23"/>
  <c r="J150" i="23"/>
  <c r="T150" i="23" s="1"/>
  <c r="N149" i="23"/>
  <c r="M149" i="23"/>
  <c r="L149" i="23"/>
  <c r="K149" i="23"/>
  <c r="T149" i="23" s="1"/>
  <c r="J149" i="23"/>
  <c r="U149" i="23" s="1"/>
  <c r="N148" i="23"/>
  <c r="M148" i="23"/>
  <c r="L148" i="23"/>
  <c r="K148" i="23"/>
  <c r="J148" i="23"/>
  <c r="N147" i="23"/>
  <c r="M147" i="23"/>
  <c r="L147" i="23"/>
  <c r="K147" i="23"/>
  <c r="T147" i="23" s="1"/>
  <c r="J147" i="23"/>
  <c r="U147" i="23" s="1"/>
  <c r="I147" i="23"/>
  <c r="V146" i="23"/>
  <c r="N146" i="23"/>
  <c r="M146" i="23"/>
  <c r="L146" i="23"/>
  <c r="U146" i="23" s="1"/>
  <c r="K146" i="23"/>
  <c r="J146" i="23"/>
  <c r="T146" i="23" s="1"/>
  <c r="N145" i="23"/>
  <c r="M145" i="23"/>
  <c r="L145" i="23"/>
  <c r="K145" i="23"/>
  <c r="T145" i="23" s="1"/>
  <c r="J145" i="23"/>
  <c r="U145" i="23" s="1"/>
  <c r="AB144" i="23"/>
  <c r="AA144" i="23"/>
  <c r="Y144" i="23"/>
  <c r="W144" i="23"/>
  <c r="U144" i="23"/>
  <c r="T144" i="23"/>
  <c r="S144" i="23"/>
  <c r="R144" i="23"/>
  <c r="Q144" i="23"/>
  <c r="P144" i="23"/>
  <c r="N144" i="23"/>
  <c r="Z144" i="23" s="1"/>
  <c r="M144" i="23"/>
  <c r="L144" i="23"/>
  <c r="X144" i="23" s="1"/>
  <c r="K144" i="23"/>
  <c r="J144" i="23"/>
  <c r="V143" i="23"/>
  <c r="N143" i="23"/>
  <c r="M143" i="23"/>
  <c r="L143" i="23"/>
  <c r="K143" i="23"/>
  <c r="J143" i="23"/>
  <c r="I143" i="23"/>
  <c r="N142" i="23"/>
  <c r="M142" i="23"/>
  <c r="L142" i="23"/>
  <c r="K142" i="23"/>
  <c r="I142" i="23" s="1"/>
  <c r="J142" i="23"/>
  <c r="N141" i="23"/>
  <c r="M141" i="23"/>
  <c r="L141" i="23"/>
  <c r="K141" i="23"/>
  <c r="J141" i="23"/>
  <c r="I141" i="23"/>
  <c r="N140" i="23"/>
  <c r="M140" i="23"/>
  <c r="L140" i="23"/>
  <c r="K140" i="23"/>
  <c r="I140" i="23" s="1"/>
  <c r="J140" i="23"/>
  <c r="N139" i="23"/>
  <c r="M139" i="23"/>
  <c r="L139" i="23"/>
  <c r="K139" i="23"/>
  <c r="J139" i="23"/>
  <c r="I139" i="23"/>
  <c r="N138" i="23"/>
  <c r="M138" i="23"/>
  <c r="L138" i="23"/>
  <c r="K138" i="23"/>
  <c r="I138" i="23" s="1"/>
  <c r="J138" i="23"/>
  <c r="N137" i="23"/>
  <c r="M137" i="23"/>
  <c r="L137" i="23"/>
  <c r="K137" i="23"/>
  <c r="J137" i="23"/>
  <c r="I137" i="23"/>
  <c r="N136" i="23"/>
  <c r="M136" i="23"/>
  <c r="L136" i="23"/>
  <c r="K136" i="23"/>
  <c r="I136" i="23" s="1"/>
  <c r="J136" i="23"/>
  <c r="N135" i="23"/>
  <c r="M135" i="23"/>
  <c r="L135" i="23"/>
  <c r="K135" i="23"/>
  <c r="J135" i="23"/>
  <c r="I135" i="23"/>
  <c r="N134" i="23"/>
  <c r="M134" i="23"/>
  <c r="L134" i="23"/>
  <c r="K134" i="23"/>
  <c r="I134" i="23" s="1"/>
  <c r="J134" i="23"/>
  <c r="N133" i="23"/>
  <c r="M133" i="23"/>
  <c r="L133" i="23"/>
  <c r="K133" i="23"/>
  <c r="J133" i="23"/>
  <c r="I133" i="23"/>
  <c r="N132" i="23"/>
  <c r="M132" i="23"/>
  <c r="L132" i="23"/>
  <c r="K132" i="23"/>
  <c r="I132" i="23" s="1"/>
  <c r="J132" i="23"/>
  <c r="N131" i="23"/>
  <c r="M131" i="23"/>
  <c r="L131" i="23"/>
  <c r="K131" i="23"/>
  <c r="J131" i="23"/>
  <c r="I131" i="23"/>
  <c r="N130" i="23"/>
  <c r="M130" i="23"/>
  <c r="L130" i="23"/>
  <c r="K130" i="23"/>
  <c r="I130" i="23" s="1"/>
  <c r="J130" i="23"/>
  <c r="N129" i="23"/>
  <c r="M129" i="23"/>
  <c r="L129" i="23"/>
  <c r="K129" i="23"/>
  <c r="J129" i="23"/>
  <c r="I129" i="23"/>
  <c r="N128" i="23"/>
  <c r="M128" i="23"/>
  <c r="L128" i="23"/>
  <c r="K128" i="23"/>
  <c r="I128" i="23" s="1"/>
  <c r="J128" i="23"/>
  <c r="N127" i="23"/>
  <c r="M127" i="23"/>
  <c r="L127" i="23"/>
  <c r="K127" i="23"/>
  <c r="J127" i="23"/>
  <c r="I127" i="23"/>
  <c r="N126" i="23"/>
  <c r="M126" i="23"/>
  <c r="L126" i="23"/>
  <c r="K126" i="23"/>
  <c r="I126" i="23" s="1"/>
  <c r="J126" i="23"/>
  <c r="N125" i="23"/>
  <c r="M125" i="23"/>
  <c r="L125" i="23"/>
  <c r="K125" i="23"/>
  <c r="J125" i="23"/>
  <c r="I125" i="23"/>
  <c r="N124" i="23"/>
  <c r="M124" i="23"/>
  <c r="L124" i="23"/>
  <c r="K124" i="23"/>
  <c r="I124" i="23" s="1"/>
  <c r="J124" i="23"/>
  <c r="N123" i="23"/>
  <c r="M123" i="23"/>
  <c r="L123" i="23"/>
  <c r="K123" i="23"/>
  <c r="J123" i="23"/>
  <c r="I123" i="23"/>
  <c r="N122" i="23"/>
  <c r="M122" i="23"/>
  <c r="L122" i="23"/>
  <c r="K122" i="23"/>
  <c r="I122" i="23" s="1"/>
  <c r="J122" i="23"/>
  <c r="N121" i="23"/>
  <c r="M121" i="23"/>
  <c r="L121" i="23"/>
  <c r="K121" i="23"/>
  <c r="J121" i="23"/>
  <c r="I121" i="23"/>
  <c r="N120" i="23"/>
  <c r="M120" i="23"/>
  <c r="L120" i="23"/>
  <c r="K120" i="23"/>
  <c r="I120" i="23" s="1"/>
  <c r="J120" i="23"/>
  <c r="N119" i="23"/>
  <c r="M119" i="23"/>
  <c r="L119" i="23"/>
  <c r="K119" i="23"/>
  <c r="J119" i="23"/>
  <c r="I119" i="23"/>
  <c r="N118" i="23"/>
  <c r="M118" i="23"/>
  <c r="L118" i="23"/>
  <c r="K118" i="23"/>
  <c r="I118" i="23" s="1"/>
  <c r="J118" i="23"/>
  <c r="N117" i="23"/>
  <c r="M117" i="23"/>
  <c r="L117" i="23"/>
  <c r="K117" i="23"/>
  <c r="J117" i="23"/>
  <c r="I117" i="23"/>
  <c r="N116" i="23"/>
  <c r="M116" i="23"/>
  <c r="L116" i="23"/>
  <c r="K116" i="23"/>
  <c r="I116" i="23" s="1"/>
  <c r="J116" i="23"/>
  <c r="N115" i="23"/>
  <c r="M115" i="23"/>
  <c r="L115" i="23"/>
  <c r="K115" i="23"/>
  <c r="J115" i="23"/>
  <c r="I115" i="23"/>
  <c r="N114" i="23"/>
  <c r="M114" i="23"/>
  <c r="L114" i="23"/>
  <c r="K114" i="23"/>
  <c r="I114" i="23" s="1"/>
  <c r="J114" i="23"/>
  <c r="N113" i="23"/>
  <c r="M113" i="23"/>
  <c r="L113" i="23"/>
  <c r="K113" i="23"/>
  <c r="J113" i="23"/>
  <c r="I113" i="23"/>
  <c r="N112" i="23"/>
  <c r="M112" i="23"/>
  <c r="L112" i="23"/>
  <c r="K112" i="23"/>
  <c r="I112" i="23" s="1"/>
  <c r="J112" i="23"/>
  <c r="N111" i="23"/>
  <c r="M111" i="23"/>
  <c r="L111" i="23"/>
  <c r="K111" i="23"/>
  <c r="J111" i="23"/>
  <c r="I111" i="23"/>
  <c r="N110" i="23"/>
  <c r="M110" i="23"/>
  <c r="L110" i="23"/>
  <c r="K110" i="23"/>
  <c r="I110" i="23" s="1"/>
  <c r="J110" i="23"/>
  <c r="N109" i="23"/>
  <c r="M109" i="23"/>
  <c r="L109" i="23"/>
  <c r="K109" i="23"/>
  <c r="J109" i="23"/>
  <c r="I109" i="23"/>
  <c r="N108" i="23"/>
  <c r="M108" i="23"/>
  <c r="L108" i="23"/>
  <c r="K108" i="23"/>
  <c r="I108" i="23" s="1"/>
  <c r="J108" i="23"/>
  <c r="N107" i="23"/>
  <c r="M107" i="23"/>
  <c r="L107" i="23"/>
  <c r="K107" i="23"/>
  <c r="J107" i="23"/>
  <c r="I107" i="23"/>
  <c r="N106" i="23"/>
  <c r="M106" i="23"/>
  <c r="L106" i="23"/>
  <c r="K106" i="23"/>
  <c r="I106" i="23" s="1"/>
  <c r="J106" i="23"/>
  <c r="N105" i="23"/>
  <c r="M105" i="23"/>
  <c r="L105" i="23"/>
  <c r="K105" i="23"/>
  <c r="J105" i="23"/>
  <c r="I105" i="23"/>
  <c r="N104" i="23"/>
  <c r="M104" i="23"/>
  <c r="L104" i="23"/>
  <c r="K104" i="23"/>
  <c r="I104" i="23" s="1"/>
  <c r="J104" i="23"/>
  <c r="N103" i="23"/>
  <c r="M103" i="23"/>
  <c r="L103" i="23"/>
  <c r="K103" i="23"/>
  <c r="J103" i="23"/>
  <c r="I103" i="23"/>
  <c r="N102" i="23"/>
  <c r="M102" i="23"/>
  <c r="L102" i="23"/>
  <c r="K102" i="23"/>
  <c r="I102" i="23" s="1"/>
  <c r="J102" i="23"/>
  <c r="N101" i="23"/>
  <c r="M101" i="23"/>
  <c r="L101" i="23"/>
  <c r="K101" i="23"/>
  <c r="J101" i="23"/>
  <c r="I101" i="23" s="1"/>
  <c r="N100" i="23"/>
  <c r="M100" i="23"/>
  <c r="L100" i="23"/>
  <c r="K100" i="23"/>
  <c r="I100" i="23" s="1"/>
  <c r="J100" i="23"/>
  <c r="N99" i="23"/>
  <c r="M99" i="23"/>
  <c r="L99" i="23"/>
  <c r="K99" i="23"/>
  <c r="J99" i="23"/>
  <c r="I99" i="23" s="1"/>
  <c r="N98" i="23"/>
  <c r="M98" i="23"/>
  <c r="L98" i="23"/>
  <c r="K98" i="23"/>
  <c r="I98" i="23" s="1"/>
  <c r="J98" i="23"/>
  <c r="N97" i="23"/>
  <c r="M97" i="23"/>
  <c r="L97" i="23"/>
  <c r="K97" i="23"/>
  <c r="J97" i="23"/>
  <c r="I97" i="23" s="1"/>
  <c r="N96" i="23"/>
  <c r="M96" i="23"/>
  <c r="L96" i="23"/>
  <c r="K96" i="23"/>
  <c r="I96" i="23" s="1"/>
  <c r="J96" i="23"/>
  <c r="N95" i="23"/>
  <c r="M95" i="23"/>
  <c r="L95" i="23"/>
  <c r="K95" i="23"/>
  <c r="J95" i="23"/>
  <c r="I95" i="23" s="1"/>
  <c r="N94" i="23"/>
  <c r="M94" i="23"/>
  <c r="L94" i="23"/>
  <c r="K94" i="23"/>
  <c r="I94" i="23" s="1"/>
  <c r="J94" i="23"/>
  <c r="N93" i="23"/>
  <c r="M93" i="23"/>
  <c r="L93" i="23"/>
  <c r="K93" i="23"/>
  <c r="J93" i="23"/>
  <c r="I93" i="23" s="1"/>
  <c r="N92" i="23"/>
  <c r="M92" i="23"/>
  <c r="L92" i="23"/>
  <c r="K92" i="23"/>
  <c r="I92" i="23" s="1"/>
  <c r="J92" i="23"/>
  <c r="N91" i="23"/>
  <c r="M91" i="23"/>
  <c r="L91" i="23"/>
  <c r="K91" i="23"/>
  <c r="J91" i="23"/>
  <c r="I91" i="23" s="1"/>
  <c r="N90" i="23"/>
  <c r="M90" i="23"/>
  <c r="L90" i="23"/>
  <c r="K90" i="23"/>
  <c r="I90" i="23" s="1"/>
  <c r="J90" i="23"/>
  <c r="N89" i="23"/>
  <c r="M89" i="23"/>
  <c r="L89" i="23"/>
  <c r="J89" i="23"/>
  <c r="L88" i="23"/>
  <c r="K88" i="23"/>
  <c r="J88" i="23"/>
  <c r="L87" i="23"/>
  <c r="K87" i="23"/>
  <c r="J87" i="23"/>
  <c r="L86" i="23"/>
  <c r="K86" i="23"/>
  <c r="J86" i="23"/>
  <c r="L85" i="23"/>
  <c r="K85" i="23"/>
  <c r="J85" i="23"/>
  <c r="L84" i="23"/>
  <c r="K84" i="23"/>
  <c r="J84" i="23"/>
  <c r="L83" i="23"/>
  <c r="K83" i="23"/>
  <c r="J83" i="23"/>
  <c r="L82" i="23"/>
  <c r="K82" i="23"/>
  <c r="J82" i="23"/>
  <c r="L81" i="23"/>
  <c r="K81" i="23"/>
  <c r="J81" i="23"/>
  <c r="N80" i="23"/>
  <c r="M80" i="23"/>
  <c r="L80" i="23"/>
  <c r="K80" i="23"/>
  <c r="I80" i="23" s="1"/>
  <c r="J80" i="23"/>
  <c r="N79" i="23"/>
  <c r="M79" i="23"/>
  <c r="L79" i="23"/>
  <c r="K79" i="23"/>
  <c r="J79" i="23"/>
  <c r="I79" i="23"/>
  <c r="N78" i="23"/>
  <c r="M78" i="23"/>
  <c r="L78" i="23"/>
  <c r="J78" i="23"/>
  <c r="L77" i="23"/>
  <c r="K77" i="23"/>
  <c r="J77" i="23"/>
  <c r="J76" i="23"/>
  <c r="J75" i="23"/>
  <c r="J74" i="23"/>
  <c r="J73" i="23"/>
  <c r="J72" i="23"/>
  <c r="J71" i="23"/>
  <c r="J70" i="23"/>
  <c r="N69" i="23"/>
  <c r="M69" i="23"/>
  <c r="J69" i="23"/>
  <c r="N68" i="23"/>
  <c r="M68" i="23"/>
  <c r="J68" i="23"/>
  <c r="N67" i="23"/>
  <c r="M67" i="23"/>
  <c r="K67" i="23"/>
  <c r="J67" i="23"/>
  <c r="E67" i="23"/>
  <c r="L67" i="23" s="1"/>
  <c r="I67" i="23" s="1"/>
  <c r="N66" i="23"/>
  <c r="M66" i="23"/>
  <c r="L66" i="23"/>
  <c r="K66" i="23"/>
  <c r="I66" i="23" s="1"/>
  <c r="J66" i="23"/>
  <c r="N65" i="23"/>
  <c r="M65" i="23"/>
  <c r="L65" i="23"/>
  <c r="K65" i="23"/>
  <c r="J65" i="23"/>
  <c r="I65" i="23" s="1"/>
  <c r="N64" i="23"/>
  <c r="M64" i="23"/>
  <c r="L64" i="23"/>
  <c r="K64" i="23"/>
  <c r="I64" i="23" s="1"/>
  <c r="J64" i="23"/>
  <c r="N63" i="23"/>
  <c r="M63" i="23"/>
  <c r="L63" i="23"/>
  <c r="K63" i="23"/>
  <c r="J63" i="23"/>
  <c r="I63" i="23" s="1"/>
  <c r="N62" i="23"/>
  <c r="M62" i="23"/>
  <c r="L62" i="23"/>
  <c r="K62" i="23"/>
  <c r="I62" i="23" s="1"/>
  <c r="J62" i="23"/>
  <c r="N61" i="23"/>
  <c r="M61" i="23"/>
  <c r="L61" i="23"/>
  <c r="K61" i="23"/>
  <c r="J61" i="23"/>
  <c r="I61" i="23" s="1"/>
  <c r="N60" i="23"/>
  <c r="M60" i="23"/>
  <c r="L60" i="23"/>
  <c r="K60" i="23"/>
  <c r="I60" i="23" s="1"/>
  <c r="J60" i="23"/>
  <c r="K39" i="23"/>
  <c r="L38" i="23"/>
  <c r="K38" i="23"/>
  <c r="J38" i="23"/>
  <c r="V37" i="23"/>
  <c r="U37" i="23"/>
  <c r="T37" i="23"/>
  <c r="L37" i="23"/>
  <c r="K37" i="23"/>
  <c r="J37" i="23"/>
  <c r="V36" i="23"/>
  <c r="U36" i="23"/>
  <c r="T36" i="23"/>
  <c r="V35" i="23"/>
  <c r="U35" i="23"/>
  <c r="T35" i="23"/>
  <c r="V34" i="23"/>
  <c r="U34" i="23"/>
  <c r="T34" i="23"/>
  <c r="V33" i="23"/>
  <c r="U33" i="23"/>
  <c r="T33" i="23"/>
  <c r="L33" i="23"/>
  <c r="K33" i="23"/>
  <c r="J33" i="23"/>
  <c r="L32" i="23"/>
  <c r="K32" i="23"/>
  <c r="J32" i="23"/>
  <c r="V31" i="23"/>
  <c r="U31" i="23"/>
  <c r="T31" i="23"/>
  <c r="V28" i="23"/>
  <c r="U28" i="23"/>
  <c r="T28" i="23"/>
  <c r="V26" i="23"/>
  <c r="U26" i="23"/>
  <c r="T26" i="23"/>
  <c r="L26" i="23"/>
  <c r="K26" i="23"/>
  <c r="J26" i="23"/>
  <c r="V23" i="23"/>
  <c r="U23" i="23"/>
  <c r="T23" i="23"/>
  <c r="E12" i="23"/>
  <c r="K8" i="23" s="1"/>
  <c r="D12" i="23"/>
  <c r="K10" i="23"/>
  <c r="K9" i="23"/>
  <c r="K7" i="23"/>
  <c r="K6" i="23"/>
  <c r="J5" i="23"/>
  <c r="L4" i="23"/>
  <c r="K4" i="23"/>
  <c r="J4" i="23"/>
  <c r="P3" i="23"/>
  <c r="O3" i="23"/>
  <c r="N3" i="23"/>
  <c r="M3" i="23"/>
  <c r="L3" i="23"/>
  <c r="K3" i="23"/>
  <c r="J3" i="23"/>
  <c r="K2" i="23"/>
  <c r="D1" i="23"/>
  <c r="L5" i="23" s="1"/>
  <c r="I522" i="22"/>
  <c r="I521" i="22"/>
  <c r="I520" i="22"/>
  <c r="I519" i="22"/>
  <c r="C510" i="22"/>
  <c r="J507" i="22"/>
  <c r="I507" i="22"/>
  <c r="AK498" i="22"/>
  <c r="AK503" i="22" s="1"/>
  <c r="AK504" i="22" s="1"/>
  <c r="AA498" i="22"/>
  <c r="X497" i="22"/>
  <c r="X502" i="22" s="1"/>
  <c r="X503" i="22" s="1"/>
  <c r="S496" i="22"/>
  <c r="S495" i="22"/>
  <c r="S494" i="22"/>
  <c r="U493" i="22"/>
  <c r="S493" i="22"/>
  <c r="U492" i="22"/>
  <c r="S492" i="22"/>
  <c r="U491" i="22"/>
  <c r="S491" i="22"/>
  <c r="AK490" i="22"/>
  <c r="AK493" i="22" s="1"/>
  <c r="AK494" i="22" s="1"/>
  <c r="AE490" i="22"/>
  <c r="AE495" i="22" s="1"/>
  <c r="AE496" i="22" s="1"/>
  <c r="J490" i="22"/>
  <c r="J491" i="22" s="1"/>
  <c r="X489" i="22"/>
  <c r="C517" i="22" s="1"/>
  <c r="T489" i="22"/>
  <c r="D489" i="22"/>
  <c r="Q488" i="22"/>
  <c r="Q491" i="22" s="1"/>
  <c r="Q492" i="22" s="1"/>
  <c r="J488" i="22"/>
  <c r="J489" i="22" s="1"/>
  <c r="D488" i="22"/>
  <c r="X487" i="22"/>
  <c r="D487" i="22"/>
  <c r="X486" i="22"/>
  <c r="D486" i="22"/>
  <c r="J485" i="22"/>
  <c r="D485" i="22"/>
  <c r="D484" i="22"/>
  <c r="D483" i="22"/>
  <c r="AK482" i="22"/>
  <c r="AK487" i="22" s="1"/>
  <c r="AK488" i="22" s="1"/>
  <c r="Q482" i="22"/>
  <c r="Q483" i="22" s="1"/>
  <c r="D482" i="22"/>
  <c r="X481" i="22"/>
  <c r="C516" i="22" s="1"/>
  <c r="F480" i="22"/>
  <c r="Q479" i="22"/>
  <c r="Q484" i="22" s="1"/>
  <c r="Q485" i="22" s="1"/>
  <c r="K479" i="22"/>
  <c r="K478" i="22"/>
  <c r="F478" i="22"/>
  <c r="AK477" i="22"/>
  <c r="AK478" i="22" s="1"/>
  <c r="H476" i="22"/>
  <c r="AB498" i="22" s="1"/>
  <c r="G476" i="22"/>
  <c r="G507" i="22" s="1"/>
  <c r="N507" i="22" s="1"/>
  <c r="F476" i="22"/>
  <c r="F507" i="22" s="1"/>
  <c r="M507" i="22" s="1"/>
  <c r="E476" i="22"/>
  <c r="Y498" i="22" s="1"/>
  <c r="D476" i="22"/>
  <c r="X498" i="22" s="1"/>
  <c r="AK475" i="22"/>
  <c r="AK476" i="22" s="1"/>
  <c r="K475" i="22"/>
  <c r="K480" i="22" s="1"/>
  <c r="K481" i="22" s="1"/>
  <c r="D475" i="22"/>
  <c r="D480" i="22" s="1"/>
  <c r="D481" i="22" s="1"/>
  <c r="X474" i="22"/>
  <c r="X475" i="22" s="1"/>
  <c r="AK472" i="22"/>
  <c r="L471" i="22"/>
  <c r="AA470" i="22"/>
  <c r="Y470" i="22"/>
  <c r="Q470" i="22"/>
  <c r="Q475" i="22" s="1"/>
  <c r="Q476" i="22" s="1"/>
  <c r="L470" i="22"/>
  <c r="X469" i="22"/>
  <c r="C515" i="22" s="1"/>
  <c r="N469" i="22"/>
  <c r="L469" i="22"/>
  <c r="S468" i="22"/>
  <c r="N468" i="22"/>
  <c r="L468" i="22"/>
  <c r="S467" i="22"/>
  <c r="AE466" i="22"/>
  <c r="AE467" i="22" s="1"/>
  <c r="S466" i="22"/>
  <c r="M466" i="22"/>
  <c r="K466" i="22"/>
  <c r="U465" i="22"/>
  <c r="S465" i="22"/>
  <c r="J465" i="22"/>
  <c r="C509" i="22" s="1"/>
  <c r="AE464" i="22"/>
  <c r="AE465" i="22" s="1"/>
  <c r="U464" i="22"/>
  <c r="S464" i="22"/>
  <c r="U463" i="22"/>
  <c r="S463" i="22"/>
  <c r="AB462" i="22"/>
  <c r="AA462" i="22"/>
  <c r="Z462" i="22"/>
  <c r="X462" i="22"/>
  <c r="AK461" i="22"/>
  <c r="AK466" i="22" s="1"/>
  <c r="AK467" i="22" s="1"/>
  <c r="AE461" i="22"/>
  <c r="X461" i="22"/>
  <c r="C514" i="22" s="1"/>
  <c r="U461" i="22"/>
  <c r="T461" i="22"/>
  <c r="R461" i="22"/>
  <c r="Q461" i="22"/>
  <c r="Q460" i="22"/>
  <c r="C511" i="22" s="1"/>
  <c r="X458" i="22"/>
  <c r="X459" i="22" s="1"/>
  <c r="X456" i="22"/>
  <c r="X457" i="22" s="1"/>
  <c r="AB454" i="22"/>
  <c r="AA454" i="22"/>
  <c r="Z454" i="22"/>
  <c r="X454" i="22"/>
  <c r="X453" i="22"/>
  <c r="C513" i="22" s="1"/>
  <c r="AK452" i="22"/>
  <c r="AK457" i="22" s="1"/>
  <c r="AK458" i="22" s="1"/>
  <c r="B450" i="22"/>
  <c r="N399" i="22"/>
  <c r="M399" i="22"/>
  <c r="L399" i="22"/>
  <c r="K399" i="22"/>
  <c r="J399" i="22"/>
  <c r="I399" i="22" s="1"/>
  <c r="N398" i="22"/>
  <c r="M398" i="22"/>
  <c r="L398" i="22"/>
  <c r="K398" i="22"/>
  <c r="I398" i="22" s="1"/>
  <c r="J398" i="22"/>
  <c r="N397" i="22"/>
  <c r="M397" i="22"/>
  <c r="L397" i="22"/>
  <c r="K397" i="22"/>
  <c r="J397" i="22"/>
  <c r="I397" i="22" s="1"/>
  <c r="N396" i="22"/>
  <c r="M396" i="22"/>
  <c r="L396" i="22"/>
  <c r="K396" i="22"/>
  <c r="I396" i="22" s="1"/>
  <c r="J396" i="22"/>
  <c r="N395" i="22"/>
  <c r="M395" i="22"/>
  <c r="L395" i="22"/>
  <c r="K395" i="22"/>
  <c r="J395" i="22"/>
  <c r="I395" i="22" s="1"/>
  <c r="N394" i="22"/>
  <c r="M394" i="22"/>
  <c r="L394" i="22"/>
  <c r="K394" i="22"/>
  <c r="I394" i="22" s="1"/>
  <c r="J394" i="22"/>
  <c r="N393" i="22"/>
  <c r="M393" i="22"/>
  <c r="L393" i="22"/>
  <c r="K393" i="22"/>
  <c r="J393" i="22"/>
  <c r="I393" i="22" s="1"/>
  <c r="N392" i="22"/>
  <c r="M392" i="22"/>
  <c r="L392" i="22"/>
  <c r="K392" i="22"/>
  <c r="I392" i="22" s="1"/>
  <c r="J392" i="22"/>
  <c r="N391" i="22"/>
  <c r="M391" i="22"/>
  <c r="L391" i="22"/>
  <c r="K391" i="22"/>
  <c r="J391" i="22"/>
  <c r="I391" i="22" s="1"/>
  <c r="N390" i="22"/>
  <c r="M390" i="22"/>
  <c r="L390" i="22"/>
  <c r="K390" i="22"/>
  <c r="I390" i="22" s="1"/>
  <c r="J390" i="22"/>
  <c r="N389" i="22"/>
  <c r="M389" i="22"/>
  <c r="L389" i="22"/>
  <c r="K389" i="22"/>
  <c r="J389" i="22"/>
  <c r="I389" i="22" s="1"/>
  <c r="N388" i="22"/>
  <c r="M388" i="22"/>
  <c r="L388" i="22"/>
  <c r="K388" i="22"/>
  <c r="I388" i="22" s="1"/>
  <c r="J388" i="22"/>
  <c r="N387" i="22"/>
  <c r="M387" i="22"/>
  <c r="L387" i="22"/>
  <c r="K387" i="22"/>
  <c r="J387" i="22"/>
  <c r="I387" i="22" s="1"/>
  <c r="N386" i="22"/>
  <c r="M386" i="22"/>
  <c r="L386" i="22"/>
  <c r="K386" i="22"/>
  <c r="I386" i="22" s="1"/>
  <c r="J386" i="22"/>
  <c r="N385" i="22"/>
  <c r="M385" i="22"/>
  <c r="L385" i="22"/>
  <c r="K385" i="22"/>
  <c r="J385" i="22"/>
  <c r="I385" i="22" s="1"/>
  <c r="N384" i="22"/>
  <c r="M384" i="22"/>
  <c r="L384" i="22"/>
  <c r="K384" i="22"/>
  <c r="I384" i="22" s="1"/>
  <c r="J384" i="22"/>
  <c r="N383" i="22"/>
  <c r="M383" i="22"/>
  <c r="L383" i="22"/>
  <c r="K383" i="22"/>
  <c r="J383" i="22"/>
  <c r="I383" i="22" s="1"/>
  <c r="N382" i="22"/>
  <c r="M382" i="22"/>
  <c r="L382" i="22"/>
  <c r="K382" i="22"/>
  <c r="I382" i="22" s="1"/>
  <c r="J382" i="22"/>
  <c r="N381" i="22"/>
  <c r="M381" i="22"/>
  <c r="L381" i="22"/>
  <c r="K381" i="22"/>
  <c r="J381" i="22"/>
  <c r="I381" i="22" s="1"/>
  <c r="N380" i="22"/>
  <c r="M380" i="22"/>
  <c r="L380" i="22"/>
  <c r="K380" i="22"/>
  <c r="I380" i="22" s="1"/>
  <c r="J380" i="22"/>
  <c r="N379" i="22"/>
  <c r="M379" i="22"/>
  <c r="L379" i="22"/>
  <c r="K379" i="22"/>
  <c r="J379" i="22"/>
  <c r="I379" i="22" s="1"/>
  <c r="N378" i="22"/>
  <c r="M378" i="22"/>
  <c r="L378" i="22"/>
  <c r="K378" i="22"/>
  <c r="I378" i="22" s="1"/>
  <c r="J378" i="22"/>
  <c r="N377" i="22"/>
  <c r="M377" i="22"/>
  <c r="L377" i="22"/>
  <c r="K377" i="22"/>
  <c r="J377" i="22"/>
  <c r="I377" i="22" s="1"/>
  <c r="N376" i="22"/>
  <c r="M376" i="22"/>
  <c r="L376" i="22"/>
  <c r="K376" i="22"/>
  <c r="I376" i="22" s="1"/>
  <c r="J376" i="22"/>
  <c r="N375" i="22"/>
  <c r="M375" i="22"/>
  <c r="L375" i="22"/>
  <c r="K375" i="22"/>
  <c r="J375" i="22"/>
  <c r="I375" i="22" s="1"/>
  <c r="N374" i="22"/>
  <c r="M374" i="22"/>
  <c r="L374" i="22"/>
  <c r="K374" i="22"/>
  <c r="I374" i="22" s="1"/>
  <c r="J374" i="22"/>
  <c r="N373" i="22"/>
  <c r="M373" i="22"/>
  <c r="L373" i="22"/>
  <c r="K373" i="22"/>
  <c r="J373" i="22"/>
  <c r="I373" i="22" s="1"/>
  <c r="N372" i="22"/>
  <c r="M372" i="22"/>
  <c r="L372" i="22"/>
  <c r="K372" i="22"/>
  <c r="I372" i="22" s="1"/>
  <c r="J372" i="22"/>
  <c r="N371" i="22"/>
  <c r="M371" i="22"/>
  <c r="L371" i="22"/>
  <c r="K371" i="22"/>
  <c r="J371" i="22"/>
  <c r="I371" i="22" s="1"/>
  <c r="N370" i="22"/>
  <c r="M370" i="22"/>
  <c r="L370" i="22"/>
  <c r="K370" i="22"/>
  <c r="I370" i="22" s="1"/>
  <c r="J370" i="22"/>
  <c r="N369" i="22"/>
  <c r="M369" i="22"/>
  <c r="L369" i="22"/>
  <c r="K369" i="22"/>
  <c r="J369" i="22"/>
  <c r="I369" i="22" s="1"/>
  <c r="N368" i="22"/>
  <c r="M368" i="22"/>
  <c r="L368" i="22"/>
  <c r="K368" i="22"/>
  <c r="I368" i="22" s="1"/>
  <c r="J368" i="22"/>
  <c r="N367" i="22"/>
  <c r="M367" i="22"/>
  <c r="L367" i="22"/>
  <c r="K367" i="22"/>
  <c r="J367" i="22"/>
  <c r="I367" i="22" s="1"/>
  <c r="N366" i="22"/>
  <c r="M366" i="22"/>
  <c r="L366" i="22"/>
  <c r="K366" i="22"/>
  <c r="I366" i="22" s="1"/>
  <c r="J366" i="22"/>
  <c r="N365" i="22"/>
  <c r="M365" i="22"/>
  <c r="L365" i="22"/>
  <c r="K365" i="22"/>
  <c r="J365" i="22"/>
  <c r="I365" i="22" s="1"/>
  <c r="N364" i="22"/>
  <c r="M364" i="22"/>
  <c r="L364" i="22"/>
  <c r="K364" i="22"/>
  <c r="I364" i="22" s="1"/>
  <c r="J364" i="22"/>
  <c r="N363" i="22"/>
  <c r="M363" i="22"/>
  <c r="L363" i="22"/>
  <c r="K363" i="22"/>
  <c r="J363" i="22"/>
  <c r="I363" i="22" s="1"/>
  <c r="N362" i="22"/>
  <c r="M362" i="22"/>
  <c r="L362" i="22"/>
  <c r="K362" i="22"/>
  <c r="I362" i="22" s="1"/>
  <c r="J362" i="22"/>
  <c r="N361" i="22"/>
  <c r="M361" i="22"/>
  <c r="L361" i="22"/>
  <c r="K361" i="22"/>
  <c r="J361" i="22"/>
  <c r="I361" i="22" s="1"/>
  <c r="N360" i="22"/>
  <c r="M360" i="22"/>
  <c r="L360" i="22"/>
  <c r="K360" i="22"/>
  <c r="I360" i="22" s="1"/>
  <c r="J360" i="22"/>
  <c r="N359" i="22"/>
  <c r="M359" i="22"/>
  <c r="L359" i="22"/>
  <c r="K359" i="22"/>
  <c r="J359" i="22"/>
  <c r="I359" i="22" s="1"/>
  <c r="N358" i="22"/>
  <c r="M358" i="22"/>
  <c r="L358" i="22"/>
  <c r="K358" i="22"/>
  <c r="I358" i="22" s="1"/>
  <c r="J358" i="22"/>
  <c r="N357" i="22"/>
  <c r="M357" i="22"/>
  <c r="L357" i="22"/>
  <c r="K357" i="22"/>
  <c r="J357" i="22"/>
  <c r="I357" i="22" s="1"/>
  <c r="N356" i="22"/>
  <c r="M356" i="22"/>
  <c r="L356" i="22"/>
  <c r="K356" i="22"/>
  <c r="I356" i="22" s="1"/>
  <c r="J356" i="22"/>
  <c r="N355" i="22"/>
  <c r="M355" i="22"/>
  <c r="L355" i="22"/>
  <c r="K355" i="22"/>
  <c r="J355" i="22"/>
  <c r="I355" i="22" s="1"/>
  <c r="N354" i="22"/>
  <c r="M354" i="22"/>
  <c r="L354" i="22"/>
  <c r="K354" i="22"/>
  <c r="I354" i="22" s="1"/>
  <c r="J354" i="22"/>
  <c r="Y353" i="22"/>
  <c r="X353" i="22"/>
  <c r="W353" i="22"/>
  <c r="V353" i="22"/>
  <c r="N353" i="22"/>
  <c r="M353" i="22"/>
  <c r="L353" i="22"/>
  <c r="K353" i="22"/>
  <c r="T353" i="22" s="1"/>
  <c r="J353" i="22"/>
  <c r="U353" i="22" s="1"/>
  <c r="V352" i="22"/>
  <c r="N352" i="22"/>
  <c r="M352" i="22"/>
  <c r="L352" i="22"/>
  <c r="K352" i="22"/>
  <c r="J352" i="22"/>
  <c r="I352" i="22" s="1"/>
  <c r="N351" i="22"/>
  <c r="M351" i="22"/>
  <c r="L351" i="22"/>
  <c r="K351" i="22"/>
  <c r="U351" i="22" s="1"/>
  <c r="J351" i="22"/>
  <c r="I351" i="22"/>
  <c r="N350" i="22"/>
  <c r="M350" i="22"/>
  <c r="L350" i="22"/>
  <c r="U350" i="22" s="1"/>
  <c r="K350" i="22"/>
  <c r="I350" i="22" s="1"/>
  <c r="J350" i="22"/>
  <c r="T350" i="22" s="1"/>
  <c r="Z349" i="22"/>
  <c r="Y349" i="22"/>
  <c r="N349" i="22"/>
  <c r="M349" i="22"/>
  <c r="L349" i="22"/>
  <c r="K349" i="22"/>
  <c r="T349" i="22" s="1"/>
  <c r="J349" i="22"/>
  <c r="U349" i="22" s="1"/>
  <c r="Z348" i="22"/>
  <c r="Y348" i="22"/>
  <c r="X348" i="22"/>
  <c r="W348" i="22"/>
  <c r="AA348" i="22" s="1"/>
  <c r="V348" i="22"/>
  <c r="N348" i="22"/>
  <c r="M348" i="22"/>
  <c r="L348" i="22"/>
  <c r="K348" i="22"/>
  <c r="J348" i="22"/>
  <c r="I348" i="22" s="1"/>
  <c r="N347" i="22"/>
  <c r="M347" i="22"/>
  <c r="L347" i="22"/>
  <c r="K347" i="22"/>
  <c r="J347" i="22"/>
  <c r="I347" i="22"/>
  <c r="V346" i="22"/>
  <c r="N346" i="22"/>
  <c r="M346" i="22"/>
  <c r="L346" i="22"/>
  <c r="K346" i="22"/>
  <c r="J346" i="22"/>
  <c r="N345" i="22"/>
  <c r="M345" i="22"/>
  <c r="L345" i="22"/>
  <c r="K345" i="22"/>
  <c r="T345" i="22" s="1"/>
  <c r="J345" i="22"/>
  <c r="U345" i="22" s="1"/>
  <c r="Z344" i="22"/>
  <c r="Y344" i="22"/>
  <c r="X344" i="22"/>
  <c r="W344" i="22"/>
  <c r="AA344" i="22" s="1"/>
  <c r="V344" i="22"/>
  <c r="U344" i="22"/>
  <c r="N344" i="22"/>
  <c r="M344" i="22"/>
  <c r="L344" i="22"/>
  <c r="K344" i="22"/>
  <c r="J344" i="22"/>
  <c r="N343" i="22"/>
  <c r="M343" i="22"/>
  <c r="L343" i="22"/>
  <c r="K343" i="22"/>
  <c r="J343" i="22"/>
  <c r="I343" i="22"/>
  <c r="U342" i="22"/>
  <c r="N342" i="22"/>
  <c r="M342" i="22"/>
  <c r="L342" i="22"/>
  <c r="K342" i="22"/>
  <c r="I342" i="22" s="1"/>
  <c r="J342" i="22"/>
  <c r="N341" i="22"/>
  <c r="M341" i="22"/>
  <c r="L341" i="22"/>
  <c r="K341" i="22"/>
  <c r="J341" i="22"/>
  <c r="I341" i="22"/>
  <c r="W340" i="22"/>
  <c r="U340" i="22"/>
  <c r="N340" i="22"/>
  <c r="M340" i="22"/>
  <c r="L340" i="22"/>
  <c r="K340" i="22"/>
  <c r="J340" i="22"/>
  <c r="N339" i="22"/>
  <c r="M339" i="22"/>
  <c r="L339" i="22"/>
  <c r="K339" i="22"/>
  <c r="J339" i="22"/>
  <c r="I339" i="22"/>
  <c r="Z338" i="22"/>
  <c r="Y338" i="22"/>
  <c r="X338" i="22"/>
  <c r="W338" i="22"/>
  <c r="AA338" i="22" s="1"/>
  <c r="V338" i="22"/>
  <c r="N338" i="22"/>
  <c r="M338" i="22"/>
  <c r="L338" i="22"/>
  <c r="K338" i="22"/>
  <c r="J338" i="22"/>
  <c r="U338" i="22" s="1"/>
  <c r="N337" i="22"/>
  <c r="M337" i="22"/>
  <c r="L337" i="22"/>
  <c r="K337" i="22"/>
  <c r="J337" i="22"/>
  <c r="U337" i="22" s="1"/>
  <c r="I337" i="22"/>
  <c r="Z336" i="22"/>
  <c r="U336" i="22"/>
  <c r="N336" i="22"/>
  <c r="M336" i="22"/>
  <c r="L336" i="22"/>
  <c r="K336" i="22"/>
  <c r="J336" i="22"/>
  <c r="Y335" i="22"/>
  <c r="X335" i="22"/>
  <c r="W335" i="22"/>
  <c r="V335" i="22"/>
  <c r="N335" i="22"/>
  <c r="M335" i="22"/>
  <c r="L335" i="22"/>
  <c r="K335" i="22"/>
  <c r="U335" i="22" s="1"/>
  <c r="J335" i="22"/>
  <c r="U334" i="22"/>
  <c r="N334" i="22"/>
  <c r="M334" i="22"/>
  <c r="L334" i="22"/>
  <c r="K334" i="22"/>
  <c r="I334" i="22" s="1"/>
  <c r="J334" i="22"/>
  <c r="Z333" i="22"/>
  <c r="N333" i="22"/>
  <c r="M333" i="22"/>
  <c r="L333" i="22"/>
  <c r="K333" i="22"/>
  <c r="J333" i="22"/>
  <c r="U332" i="22"/>
  <c r="N332" i="22"/>
  <c r="M332" i="22"/>
  <c r="L332" i="22"/>
  <c r="K332" i="22"/>
  <c r="J332" i="22"/>
  <c r="Z331" i="22"/>
  <c r="Y331" i="22"/>
  <c r="X331" i="22"/>
  <c r="W331" i="22"/>
  <c r="V331" i="22"/>
  <c r="AA331" i="22" s="1"/>
  <c r="N331" i="22"/>
  <c r="M331" i="22"/>
  <c r="T331" i="22" s="1"/>
  <c r="L331" i="22"/>
  <c r="K331" i="22"/>
  <c r="J331" i="22"/>
  <c r="I331" i="22"/>
  <c r="Z330" i="22"/>
  <c r="Y330" i="22"/>
  <c r="X330" i="22"/>
  <c r="W330" i="22"/>
  <c r="AA330" i="22" s="1"/>
  <c r="V330" i="22"/>
  <c r="N330" i="22"/>
  <c r="M330" i="22"/>
  <c r="L330" i="22"/>
  <c r="K330" i="22"/>
  <c r="J330" i="22"/>
  <c r="U330" i="22" s="1"/>
  <c r="Z329" i="22"/>
  <c r="Y329" i="22"/>
  <c r="X329" i="22"/>
  <c r="W329" i="22"/>
  <c r="V329" i="22"/>
  <c r="AA329" i="22" s="1"/>
  <c r="N329" i="22"/>
  <c r="M329" i="22"/>
  <c r="L329" i="22"/>
  <c r="K329" i="22"/>
  <c r="P329" i="22" s="1"/>
  <c r="J329" i="22"/>
  <c r="U329" i="22" s="1"/>
  <c r="N328" i="22"/>
  <c r="M328" i="22"/>
  <c r="L328" i="22"/>
  <c r="K328" i="22"/>
  <c r="J328" i="22"/>
  <c r="U328" i="22" s="1"/>
  <c r="Z327" i="22"/>
  <c r="Y327" i="22"/>
  <c r="X327" i="22"/>
  <c r="W327" i="22"/>
  <c r="V327" i="22"/>
  <c r="N327" i="22"/>
  <c r="M327" i="22"/>
  <c r="T327" i="22" s="1"/>
  <c r="L327" i="22"/>
  <c r="K327" i="22"/>
  <c r="J327" i="22"/>
  <c r="I327" i="22"/>
  <c r="N326" i="22"/>
  <c r="M326" i="22"/>
  <c r="L326" i="22"/>
  <c r="K326" i="22"/>
  <c r="J326" i="22"/>
  <c r="V325" i="22"/>
  <c r="N325" i="22"/>
  <c r="M325" i="22"/>
  <c r="L325" i="22"/>
  <c r="K325" i="22"/>
  <c r="P325" i="22" s="1"/>
  <c r="J325" i="22"/>
  <c r="I325" i="22"/>
  <c r="N324" i="22"/>
  <c r="M324" i="22"/>
  <c r="L324" i="22"/>
  <c r="K324" i="22"/>
  <c r="J324" i="22"/>
  <c r="I324" i="22" s="1"/>
  <c r="Z323" i="22"/>
  <c r="Y323" i="22"/>
  <c r="X323" i="22"/>
  <c r="W323" i="22"/>
  <c r="V323" i="22"/>
  <c r="N323" i="22"/>
  <c r="M323" i="22"/>
  <c r="L323" i="22"/>
  <c r="K323" i="22"/>
  <c r="U323" i="22" s="1"/>
  <c r="J323" i="22"/>
  <c r="I323" i="22"/>
  <c r="Z322" i="22"/>
  <c r="Y322" i="22"/>
  <c r="X322" i="22"/>
  <c r="W322" i="22"/>
  <c r="N322" i="22"/>
  <c r="M322" i="22"/>
  <c r="L322" i="22"/>
  <c r="K322" i="22"/>
  <c r="I322" i="22" s="1"/>
  <c r="J322" i="22"/>
  <c r="Z321" i="22"/>
  <c r="Y321" i="22"/>
  <c r="X321" i="22"/>
  <c r="W321" i="22"/>
  <c r="AA321" i="22" s="1"/>
  <c r="V321" i="22"/>
  <c r="N321" i="22"/>
  <c r="M321" i="22"/>
  <c r="L321" i="22"/>
  <c r="K321" i="22"/>
  <c r="I321" i="22" s="1"/>
  <c r="J321" i="22"/>
  <c r="U321" i="22" s="1"/>
  <c r="Z320" i="22"/>
  <c r="Y320" i="22"/>
  <c r="X320" i="22"/>
  <c r="W320" i="22"/>
  <c r="V320" i="22"/>
  <c r="AA320" i="22" s="1"/>
  <c r="N320" i="22"/>
  <c r="M320" i="22"/>
  <c r="L320" i="22"/>
  <c r="K320" i="22"/>
  <c r="T320" i="22" s="1"/>
  <c r="J320" i="22"/>
  <c r="U320" i="22" s="1"/>
  <c r="I320" i="22"/>
  <c r="Z319" i="22"/>
  <c r="Y319" i="22"/>
  <c r="X319" i="22"/>
  <c r="W319" i="22"/>
  <c r="AA319" i="22" s="1"/>
  <c r="V319" i="22"/>
  <c r="N319" i="22"/>
  <c r="M319" i="22"/>
  <c r="L319" i="22"/>
  <c r="U319" i="22" s="1"/>
  <c r="K319" i="22"/>
  <c r="J319" i="22"/>
  <c r="I319" i="22" s="1"/>
  <c r="N318" i="22"/>
  <c r="M318" i="22"/>
  <c r="L318" i="22"/>
  <c r="K318" i="22"/>
  <c r="I318" i="22" s="1"/>
  <c r="J318" i="22"/>
  <c r="Z317" i="22"/>
  <c r="N317" i="22"/>
  <c r="M317" i="22"/>
  <c r="L317" i="22"/>
  <c r="K317" i="22"/>
  <c r="I317" i="22" s="1"/>
  <c r="J317" i="22"/>
  <c r="U317" i="22" s="1"/>
  <c r="N316" i="22"/>
  <c r="M316" i="22"/>
  <c r="L316" i="22"/>
  <c r="K316" i="22"/>
  <c r="T316" i="22" s="1"/>
  <c r="J316" i="22"/>
  <c r="U316" i="22" s="1"/>
  <c r="I316" i="22"/>
  <c r="V315" i="22"/>
  <c r="N315" i="22"/>
  <c r="M315" i="22"/>
  <c r="L315" i="22"/>
  <c r="U315" i="22" s="1"/>
  <c r="K315" i="22"/>
  <c r="J315" i="22"/>
  <c r="I315" i="22" s="1"/>
  <c r="Z314" i="22"/>
  <c r="Y314" i="22"/>
  <c r="N314" i="22"/>
  <c r="M314" i="22"/>
  <c r="L314" i="22"/>
  <c r="K314" i="22"/>
  <c r="I314" i="22" s="1"/>
  <c r="J314" i="22"/>
  <c r="N313" i="22"/>
  <c r="M313" i="22"/>
  <c r="L313" i="22"/>
  <c r="K313" i="22"/>
  <c r="I313" i="22" s="1"/>
  <c r="J313" i="22"/>
  <c r="U313" i="22" s="1"/>
  <c r="N312" i="22"/>
  <c r="M312" i="22"/>
  <c r="Y312" i="22" s="1"/>
  <c r="L312" i="22"/>
  <c r="K312" i="22"/>
  <c r="T312" i="22" s="1"/>
  <c r="J312" i="22"/>
  <c r="U312" i="22" s="1"/>
  <c r="I312" i="22"/>
  <c r="N311" i="22"/>
  <c r="M311" i="22"/>
  <c r="L311" i="22"/>
  <c r="U311" i="22" s="1"/>
  <c r="K311" i="22"/>
  <c r="J311" i="22"/>
  <c r="Z310" i="22"/>
  <c r="Y310" i="22"/>
  <c r="X310" i="22"/>
  <c r="W310" i="22"/>
  <c r="V310" i="22"/>
  <c r="AA310" i="22" s="1"/>
  <c r="N310" i="22"/>
  <c r="M310" i="22"/>
  <c r="L310" i="22"/>
  <c r="K310" i="22"/>
  <c r="I310" i="22" s="1"/>
  <c r="J310" i="22"/>
  <c r="N309" i="22"/>
  <c r="M309" i="22"/>
  <c r="L309" i="22"/>
  <c r="K309" i="22"/>
  <c r="I309" i="22" s="1"/>
  <c r="J309" i="22"/>
  <c r="U309" i="22" s="1"/>
  <c r="V308" i="22"/>
  <c r="N308" i="22"/>
  <c r="M308" i="22"/>
  <c r="L308" i="22"/>
  <c r="K308" i="22"/>
  <c r="T308" i="22" s="1"/>
  <c r="J308" i="22"/>
  <c r="U308" i="22" s="1"/>
  <c r="I308" i="22"/>
  <c r="N307" i="22"/>
  <c r="M307" i="22"/>
  <c r="L307" i="22"/>
  <c r="U307" i="22" s="1"/>
  <c r="K307" i="22"/>
  <c r="J307" i="22"/>
  <c r="N306" i="22"/>
  <c r="M306" i="22"/>
  <c r="L306" i="22"/>
  <c r="K306" i="22"/>
  <c r="I306" i="22" s="1"/>
  <c r="J306" i="22"/>
  <c r="N305" i="22"/>
  <c r="M305" i="22"/>
  <c r="L305" i="22"/>
  <c r="K305" i="22"/>
  <c r="I305" i="22" s="1"/>
  <c r="J305" i="22"/>
  <c r="U305" i="22" s="1"/>
  <c r="N304" i="22"/>
  <c r="M304" i="22"/>
  <c r="Y304" i="22" s="1"/>
  <c r="L304" i="22"/>
  <c r="K304" i="22"/>
  <c r="T304" i="22" s="1"/>
  <c r="J304" i="22"/>
  <c r="U304" i="22" s="1"/>
  <c r="I304" i="22"/>
  <c r="N303" i="22"/>
  <c r="M303" i="22"/>
  <c r="L303" i="22"/>
  <c r="U303" i="22" s="1"/>
  <c r="K303" i="22"/>
  <c r="J303" i="22"/>
  <c r="Z302" i="22"/>
  <c r="Y302" i="22"/>
  <c r="X302" i="22"/>
  <c r="W302" i="22"/>
  <c r="V302" i="22"/>
  <c r="AA302" i="22" s="1"/>
  <c r="N302" i="22"/>
  <c r="M302" i="22"/>
  <c r="L302" i="22"/>
  <c r="K302" i="22"/>
  <c r="I302" i="22" s="1"/>
  <c r="J302" i="22"/>
  <c r="N301" i="22"/>
  <c r="M301" i="22"/>
  <c r="L301" i="22"/>
  <c r="K301" i="22"/>
  <c r="I301" i="22" s="1"/>
  <c r="J301" i="22"/>
  <c r="U301" i="22" s="1"/>
  <c r="N300" i="22"/>
  <c r="M300" i="22"/>
  <c r="L300" i="22"/>
  <c r="K300" i="22"/>
  <c r="T300" i="22" s="1"/>
  <c r="J300" i="22"/>
  <c r="U300" i="22" s="1"/>
  <c r="I300" i="22"/>
  <c r="Z299" i="22"/>
  <c r="Y299" i="22"/>
  <c r="X299" i="22"/>
  <c r="W299" i="22"/>
  <c r="AA299" i="22" s="1"/>
  <c r="V299" i="22"/>
  <c r="N299" i="22"/>
  <c r="M299" i="22"/>
  <c r="L299" i="22"/>
  <c r="U299" i="22" s="1"/>
  <c r="K299" i="22"/>
  <c r="J299" i="22"/>
  <c r="I299" i="22" s="1"/>
  <c r="N298" i="22"/>
  <c r="M298" i="22"/>
  <c r="L298" i="22"/>
  <c r="K298" i="22"/>
  <c r="I298" i="22" s="1"/>
  <c r="J298" i="22"/>
  <c r="N297" i="22"/>
  <c r="M297" i="22"/>
  <c r="L297" i="22"/>
  <c r="K297" i="22"/>
  <c r="I297" i="22" s="1"/>
  <c r="J297" i="22"/>
  <c r="U297" i="22" s="1"/>
  <c r="N296" i="22"/>
  <c r="M296" i="22"/>
  <c r="Y296" i="22" s="1"/>
  <c r="L296" i="22"/>
  <c r="K296" i="22"/>
  <c r="T296" i="22" s="1"/>
  <c r="J296" i="22"/>
  <c r="U296" i="22" s="1"/>
  <c r="I296" i="22"/>
  <c r="N295" i="22"/>
  <c r="M295" i="22"/>
  <c r="L295" i="22"/>
  <c r="U295" i="22" s="1"/>
  <c r="K295" i="22"/>
  <c r="J295" i="22"/>
  <c r="N294" i="22"/>
  <c r="M294" i="22"/>
  <c r="L294" i="22"/>
  <c r="K294" i="22"/>
  <c r="I294" i="22" s="1"/>
  <c r="J294" i="22"/>
  <c r="V293" i="22"/>
  <c r="N293" i="22"/>
  <c r="M293" i="22"/>
  <c r="L293" i="22"/>
  <c r="K293" i="22"/>
  <c r="I293" i="22" s="1"/>
  <c r="J293" i="22"/>
  <c r="U293" i="22" s="1"/>
  <c r="N292" i="22"/>
  <c r="M292" i="22"/>
  <c r="L292" i="22"/>
  <c r="K292" i="22"/>
  <c r="T292" i="22" s="1"/>
  <c r="J292" i="22"/>
  <c r="U292" i="22" s="1"/>
  <c r="I292" i="22"/>
  <c r="N291" i="22"/>
  <c r="M291" i="22"/>
  <c r="L291" i="22"/>
  <c r="U291" i="22" s="1"/>
  <c r="K291" i="22"/>
  <c r="J291" i="22"/>
  <c r="Z290" i="22"/>
  <c r="Y290" i="22"/>
  <c r="X290" i="22"/>
  <c r="W290" i="22"/>
  <c r="V290" i="22"/>
  <c r="AA290" i="22" s="1"/>
  <c r="N290" i="22"/>
  <c r="M290" i="22"/>
  <c r="L290" i="22"/>
  <c r="K290" i="22"/>
  <c r="I290" i="22" s="1"/>
  <c r="J290" i="22"/>
  <c r="N289" i="22"/>
  <c r="M289" i="22"/>
  <c r="L289" i="22"/>
  <c r="K289" i="22"/>
  <c r="I289" i="22" s="1"/>
  <c r="J289" i="22"/>
  <c r="U289" i="22" s="1"/>
  <c r="N288" i="22"/>
  <c r="M288" i="22"/>
  <c r="Y288" i="22" s="1"/>
  <c r="L288" i="22"/>
  <c r="K288" i="22"/>
  <c r="T288" i="22" s="1"/>
  <c r="J288" i="22"/>
  <c r="U288" i="22" s="1"/>
  <c r="I288" i="22"/>
  <c r="Z287" i="22"/>
  <c r="Y287" i="22"/>
  <c r="X287" i="22"/>
  <c r="W287" i="22"/>
  <c r="AA287" i="22" s="1"/>
  <c r="V287" i="22"/>
  <c r="N287" i="22"/>
  <c r="M287" i="22"/>
  <c r="L287" i="22"/>
  <c r="U287" i="22" s="1"/>
  <c r="K287" i="22"/>
  <c r="J287" i="22"/>
  <c r="I287" i="22" s="1"/>
  <c r="N286" i="22"/>
  <c r="M286" i="22"/>
  <c r="L286" i="22"/>
  <c r="K286" i="22"/>
  <c r="I286" i="22" s="1"/>
  <c r="J286" i="22"/>
  <c r="N285" i="22"/>
  <c r="M285" i="22"/>
  <c r="L285" i="22"/>
  <c r="K285" i="22"/>
  <c r="I285" i="22" s="1"/>
  <c r="J285" i="22"/>
  <c r="U285" i="22" s="1"/>
  <c r="N284" i="22"/>
  <c r="M284" i="22"/>
  <c r="L284" i="22"/>
  <c r="K284" i="22"/>
  <c r="T284" i="22" s="1"/>
  <c r="J284" i="22"/>
  <c r="U284" i="22" s="1"/>
  <c r="I284" i="22"/>
  <c r="N283" i="22"/>
  <c r="M283" i="22"/>
  <c r="L283" i="22"/>
  <c r="U283" i="22" s="1"/>
  <c r="K283" i="22"/>
  <c r="J283" i="22"/>
  <c r="Z282" i="22"/>
  <c r="Y282" i="22"/>
  <c r="X282" i="22"/>
  <c r="W282" i="22"/>
  <c r="V282" i="22"/>
  <c r="AA282" i="22" s="1"/>
  <c r="N282" i="22"/>
  <c r="M282" i="22"/>
  <c r="L282" i="22"/>
  <c r="K282" i="22"/>
  <c r="I282" i="22" s="1"/>
  <c r="J282" i="22"/>
  <c r="Z281" i="22"/>
  <c r="Y281" i="22"/>
  <c r="X281" i="22"/>
  <c r="W281" i="22"/>
  <c r="AA281" i="22" s="1"/>
  <c r="V281" i="22"/>
  <c r="N281" i="22"/>
  <c r="M281" i="22"/>
  <c r="L281" i="22"/>
  <c r="K281" i="22"/>
  <c r="I281" i="22" s="1"/>
  <c r="J281" i="22"/>
  <c r="U281" i="22" s="1"/>
  <c r="Z280" i="22"/>
  <c r="Y280" i="22"/>
  <c r="X280" i="22"/>
  <c r="W280" i="22"/>
  <c r="V280" i="22"/>
  <c r="AA280" i="22" s="1"/>
  <c r="N280" i="22"/>
  <c r="M280" i="22"/>
  <c r="L280" i="22"/>
  <c r="K280" i="22"/>
  <c r="T280" i="22" s="1"/>
  <c r="J280" i="22"/>
  <c r="U280" i="22" s="1"/>
  <c r="I280" i="22"/>
  <c r="Z279" i="22"/>
  <c r="Y279" i="22"/>
  <c r="X279" i="22"/>
  <c r="W279" i="22"/>
  <c r="AA279" i="22" s="1"/>
  <c r="V279" i="22"/>
  <c r="N279" i="22"/>
  <c r="M279" i="22"/>
  <c r="L279" i="22"/>
  <c r="U279" i="22" s="1"/>
  <c r="K279" i="22"/>
  <c r="J279" i="22"/>
  <c r="I279" i="22" s="1"/>
  <c r="Z278" i="22"/>
  <c r="N278" i="22"/>
  <c r="M278" i="22"/>
  <c r="L278" i="22"/>
  <c r="K278" i="22"/>
  <c r="I278" i="22" s="1"/>
  <c r="J278" i="22"/>
  <c r="N277" i="22"/>
  <c r="M277" i="22"/>
  <c r="L277" i="22"/>
  <c r="K277" i="22"/>
  <c r="I277" i="22" s="1"/>
  <c r="J277" i="22"/>
  <c r="U277" i="22" s="1"/>
  <c r="N276" i="22"/>
  <c r="M276" i="22"/>
  <c r="L276" i="22"/>
  <c r="K276" i="22"/>
  <c r="T276" i="22" s="1"/>
  <c r="J276" i="22"/>
  <c r="U276" i="22" s="1"/>
  <c r="I276" i="22"/>
  <c r="Z275" i="22"/>
  <c r="Y275" i="22"/>
  <c r="X275" i="22"/>
  <c r="W275" i="22"/>
  <c r="AA275" i="22" s="1"/>
  <c r="V275" i="22"/>
  <c r="N275" i="22"/>
  <c r="M275" i="22"/>
  <c r="L275" i="22"/>
  <c r="U275" i="22" s="1"/>
  <c r="K275" i="22"/>
  <c r="J275" i="22"/>
  <c r="I275" i="22" s="1"/>
  <c r="Z274" i="22"/>
  <c r="Y274" i="22"/>
  <c r="X274" i="22"/>
  <c r="W274" i="22"/>
  <c r="V274" i="22"/>
  <c r="AA274" i="22" s="1"/>
  <c r="N274" i="22"/>
  <c r="M274" i="22"/>
  <c r="L274" i="22"/>
  <c r="K274" i="22"/>
  <c r="I274" i="22" s="1"/>
  <c r="J274" i="22"/>
  <c r="Z273" i="22"/>
  <c r="Y273" i="22"/>
  <c r="X273" i="22"/>
  <c r="W273" i="22"/>
  <c r="AA273" i="22" s="1"/>
  <c r="V273" i="22"/>
  <c r="N273" i="22"/>
  <c r="M273" i="22"/>
  <c r="L273" i="22"/>
  <c r="K273" i="22"/>
  <c r="I273" i="22" s="1"/>
  <c r="J273" i="22"/>
  <c r="U273" i="22" s="1"/>
  <c r="N272" i="22"/>
  <c r="M272" i="22"/>
  <c r="L272" i="22"/>
  <c r="K272" i="22"/>
  <c r="T272" i="22" s="1"/>
  <c r="J272" i="22"/>
  <c r="U272" i="22" s="1"/>
  <c r="I272" i="22"/>
  <c r="Z271" i="22"/>
  <c r="Y271" i="22"/>
  <c r="X271" i="22"/>
  <c r="W271" i="22"/>
  <c r="AA271" i="22" s="1"/>
  <c r="V271" i="22"/>
  <c r="N271" i="22"/>
  <c r="M271" i="22"/>
  <c r="L271" i="22"/>
  <c r="U271" i="22" s="1"/>
  <c r="K271" i="22"/>
  <c r="J271" i="22"/>
  <c r="I271" i="22" s="1"/>
  <c r="N270" i="22"/>
  <c r="M270" i="22"/>
  <c r="L270" i="22"/>
  <c r="K270" i="22"/>
  <c r="I270" i="22" s="1"/>
  <c r="J270" i="22"/>
  <c r="Z269" i="22"/>
  <c r="Y269" i="22"/>
  <c r="X269" i="22"/>
  <c r="W269" i="22"/>
  <c r="AA269" i="22" s="1"/>
  <c r="V269" i="22"/>
  <c r="N269" i="22"/>
  <c r="M269" i="22"/>
  <c r="L269" i="22"/>
  <c r="K269" i="22"/>
  <c r="I269" i="22" s="1"/>
  <c r="J269" i="22"/>
  <c r="U269" i="22" s="1"/>
  <c r="N268" i="22"/>
  <c r="M268" i="22"/>
  <c r="Y268" i="22" s="1"/>
  <c r="L268" i="22"/>
  <c r="K268" i="22"/>
  <c r="T268" i="22" s="1"/>
  <c r="J268" i="22"/>
  <c r="U268" i="22" s="1"/>
  <c r="I268" i="22"/>
  <c r="N267" i="22"/>
  <c r="M267" i="22"/>
  <c r="L267" i="22"/>
  <c r="U267" i="22" s="1"/>
  <c r="K267" i="22"/>
  <c r="J267" i="22"/>
  <c r="Z266" i="22"/>
  <c r="Y266" i="22"/>
  <c r="X266" i="22"/>
  <c r="W266" i="22"/>
  <c r="V266" i="22"/>
  <c r="AA266" i="22" s="1"/>
  <c r="N266" i="22"/>
  <c r="M266" i="22"/>
  <c r="L266" i="22"/>
  <c r="K266" i="22"/>
  <c r="I266" i="22" s="1"/>
  <c r="J266" i="22"/>
  <c r="Z265" i="22"/>
  <c r="N265" i="22"/>
  <c r="M265" i="22"/>
  <c r="L265" i="22"/>
  <c r="K265" i="22"/>
  <c r="I265" i="22" s="1"/>
  <c r="J265" i="22"/>
  <c r="U265" i="22" s="1"/>
  <c r="Z264" i="22"/>
  <c r="N264" i="22"/>
  <c r="M264" i="22"/>
  <c r="Y264" i="22" s="1"/>
  <c r="L264" i="22"/>
  <c r="K264" i="22"/>
  <c r="T264" i="22" s="1"/>
  <c r="J264" i="22"/>
  <c r="U264" i="22" s="1"/>
  <c r="I264" i="22"/>
  <c r="Z263" i="22"/>
  <c r="Y263" i="22"/>
  <c r="X263" i="22"/>
  <c r="W263" i="22"/>
  <c r="AA263" i="22" s="1"/>
  <c r="V263" i="22"/>
  <c r="N263" i="22"/>
  <c r="M263" i="22"/>
  <c r="L263" i="22"/>
  <c r="U263" i="22" s="1"/>
  <c r="K263" i="22"/>
  <c r="J263" i="22"/>
  <c r="I263" i="22" s="1"/>
  <c r="Z262" i="22"/>
  <c r="Y262" i="22"/>
  <c r="N262" i="22"/>
  <c r="M262" i="22"/>
  <c r="L262" i="22"/>
  <c r="K262" i="22"/>
  <c r="I262" i="22" s="1"/>
  <c r="J262" i="22"/>
  <c r="Z261" i="22"/>
  <c r="Y261" i="22"/>
  <c r="X261" i="22"/>
  <c r="W261" i="22"/>
  <c r="AA261" i="22" s="1"/>
  <c r="V261" i="22"/>
  <c r="N261" i="22"/>
  <c r="M261" i="22"/>
  <c r="L261" i="22"/>
  <c r="K261" i="22"/>
  <c r="I261" i="22" s="1"/>
  <c r="J261" i="22"/>
  <c r="U261" i="22" s="1"/>
  <c r="N260" i="22"/>
  <c r="M260" i="22"/>
  <c r="L260" i="22"/>
  <c r="K260" i="22"/>
  <c r="T260" i="22" s="1"/>
  <c r="J260" i="22"/>
  <c r="U260" i="22" s="1"/>
  <c r="I260" i="22"/>
  <c r="N259" i="22"/>
  <c r="M259" i="22"/>
  <c r="L259" i="22"/>
  <c r="U259" i="22" s="1"/>
  <c r="K259" i="22"/>
  <c r="J259" i="22"/>
  <c r="N258" i="22"/>
  <c r="M258" i="22"/>
  <c r="L258" i="22"/>
  <c r="K258" i="22"/>
  <c r="I258" i="22" s="1"/>
  <c r="J258" i="22"/>
  <c r="N257" i="22"/>
  <c r="M257" i="22"/>
  <c r="L257" i="22"/>
  <c r="K257" i="22"/>
  <c r="I257" i="22" s="1"/>
  <c r="J257" i="22"/>
  <c r="U257" i="22" s="1"/>
  <c r="N256" i="22"/>
  <c r="M256" i="22"/>
  <c r="L256" i="22"/>
  <c r="K256" i="22"/>
  <c r="T256" i="22" s="1"/>
  <c r="J256" i="22"/>
  <c r="U256" i="22" s="1"/>
  <c r="I256" i="22"/>
  <c r="N255" i="22"/>
  <c r="M255" i="22"/>
  <c r="L255" i="22"/>
  <c r="U255" i="22" s="1"/>
  <c r="K255" i="22"/>
  <c r="J255" i="22"/>
  <c r="Z254" i="22"/>
  <c r="Y254" i="22"/>
  <c r="X254" i="22"/>
  <c r="W254" i="22"/>
  <c r="V254" i="22"/>
  <c r="AA254" i="22" s="1"/>
  <c r="N254" i="22"/>
  <c r="M254" i="22"/>
  <c r="L254" i="22"/>
  <c r="K254" i="22"/>
  <c r="I254" i="22" s="1"/>
  <c r="J254" i="22"/>
  <c r="N253" i="22"/>
  <c r="M253" i="22"/>
  <c r="L253" i="22"/>
  <c r="K253" i="22"/>
  <c r="I253" i="22" s="1"/>
  <c r="J253" i="22"/>
  <c r="U253" i="22" s="1"/>
  <c r="X252" i="22"/>
  <c r="W252" i="22"/>
  <c r="V252" i="22"/>
  <c r="N252" i="22"/>
  <c r="M252" i="22"/>
  <c r="L252" i="22"/>
  <c r="K252" i="22"/>
  <c r="T252" i="22" s="1"/>
  <c r="Z252" i="22" s="1"/>
  <c r="J252" i="22"/>
  <c r="U252" i="22" s="1"/>
  <c r="I252" i="22"/>
  <c r="V251" i="22"/>
  <c r="N251" i="22"/>
  <c r="M251" i="22"/>
  <c r="L251" i="22"/>
  <c r="U251" i="22" s="1"/>
  <c r="K251" i="22"/>
  <c r="J251" i="22"/>
  <c r="I251" i="22" s="1"/>
  <c r="N250" i="22"/>
  <c r="M250" i="22"/>
  <c r="L250" i="22"/>
  <c r="K250" i="22"/>
  <c r="I250" i="22" s="1"/>
  <c r="J250" i="22"/>
  <c r="N249" i="22"/>
  <c r="M249" i="22"/>
  <c r="L249" i="22"/>
  <c r="K249" i="22"/>
  <c r="I249" i="22" s="1"/>
  <c r="J249" i="22"/>
  <c r="U249" i="22" s="1"/>
  <c r="Z248" i="22"/>
  <c r="Y248" i="22"/>
  <c r="X248" i="22"/>
  <c r="W248" i="22"/>
  <c r="V248" i="22"/>
  <c r="AA248" i="22" s="1"/>
  <c r="N248" i="22"/>
  <c r="M248" i="22"/>
  <c r="L248" i="22"/>
  <c r="K248" i="22"/>
  <c r="T248" i="22" s="1"/>
  <c r="J248" i="22"/>
  <c r="U248" i="22" s="1"/>
  <c r="I248" i="22"/>
  <c r="N247" i="22"/>
  <c r="M247" i="22"/>
  <c r="L247" i="22"/>
  <c r="U247" i="22" s="1"/>
  <c r="K247" i="22"/>
  <c r="J247" i="22"/>
  <c r="N246" i="22"/>
  <c r="M246" i="22"/>
  <c r="L246" i="22"/>
  <c r="K246" i="22"/>
  <c r="I246" i="22" s="1"/>
  <c r="J246" i="22"/>
  <c r="Z245" i="22"/>
  <c r="Y245" i="22"/>
  <c r="X245" i="22"/>
  <c r="W245" i="22"/>
  <c r="AA245" i="22" s="1"/>
  <c r="V245" i="22"/>
  <c r="N245" i="22"/>
  <c r="M245" i="22"/>
  <c r="L245" i="22"/>
  <c r="K245" i="22"/>
  <c r="I245" i="22" s="1"/>
  <c r="J245" i="22"/>
  <c r="U245" i="22" s="1"/>
  <c r="V244" i="22"/>
  <c r="N244" i="22"/>
  <c r="M244" i="22"/>
  <c r="L244" i="22"/>
  <c r="K244" i="22"/>
  <c r="T244" i="22" s="1"/>
  <c r="J244" i="22"/>
  <c r="U244" i="22" s="1"/>
  <c r="I244" i="22"/>
  <c r="N243" i="22"/>
  <c r="M243" i="22"/>
  <c r="L243" i="22"/>
  <c r="U243" i="22" s="1"/>
  <c r="K243" i="22"/>
  <c r="J243" i="22"/>
  <c r="N242" i="22"/>
  <c r="M242" i="22"/>
  <c r="L242" i="22"/>
  <c r="K242" i="22"/>
  <c r="I242" i="22" s="1"/>
  <c r="J242" i="22"/>
  <c r="N241" i="22"/>
  <c r="M241" i="22"/>
  <c r="L241" i="22"/>
  <c r="K241" i="22"/>
  <c r="I241" i="22" s="1"/>
  <c r="J241" i="22"/>
  <c r="U241" i="22" s="1"/>
  <c r="Z240" i="22"/>
  <c r="X240" i="22"/>
  <c r="N240" i="22"/>
  <c r="M240" i="22"/>
  <c r="Y240" i="22" s="1"/>
  <c r="L240" i="22"/>
  <c r="K240" i="22"/>
  <c r="T240" i="22" s="1"/>
  <c r="V240" i="22" s="1"/>
  <c r="J240" i="22"/>
  <c r="U240" i="22" s="1"/>
  <c r="I240" i="22"/>
  <c r="Z239" i="22"/>
  <c r="Y239" i="22"/>
  <c r="X239" i="22"/>
  <c r="N239" i="22"/>
  <c r="M239" i="22"/>
  <c r="L239" i="22"/>
  <c r="U239" i="22" s="1"/>
  <c r="K239" i="22"/>
  <c r="J239" i="22"/>
  <c r="N238" i="22"/>
  <c r="M238" i="22"/>
  <c r="L238" i="22"/>
  <c r="K238" i="22"/>
  <c r="I238" i="22" s="1"/>
  <c r="J238" i="22"/>
  <c r="Z237" i="22"/>
  <c r="Y237" i="22"/>
  <c r="X237" i="22"/>
  <c r="W237" i="22"/>
  <c r="AA237" i="22" s="1"/>
  <c r="V237" i="22"/>
  <c r="N237" i="22"/>
  <c r="M237" i="22"/>
  <c r="L237" i="22"/>
  <c r="K237" i="22"/>
  <c r="I237" i="22" s="1"/>
  <c r="J237" i="22"/>
  <c r="U237" i="22" s="1"/>
  <c r="Z236" i="22"/>
  <c r="Y236" i="22"/>
  <c r="X236" i="22"/>
  <c r="W236" i="22"/>
  <c r="V236" i="22"/>
  <c r="AA236" i="22" s="1"/>
  <c r="N236" i="22"/>
  <c r="M236" i="22"/>
  <c r="L236" i="22"/>
  <c r="K236" i="22"/>
  <c r="T236" i="22" s="1"/>
  <c r="J236" i="22"/>
  <c r="U236" i="22" s="1"/>
  <c r="I236" i="22"/>
  <c r="Z235" i="22"/>
  <c r="Y235" i="22"/>
  <c r="X235" i="22"/>
  <c r="W235" i="22"/>
  <c r="AA235" i="22" s="1"/>
  <c r="V235" i="22"/>
  <c r="N235" i="22"/>
  <c r="M235" i="22"/>
  <c r="L235" i="22"/>
  <c r="U235" i="22" s="1"/>
  <c r="K235" i="22"/>
  <c r="J235" i="22"/>
  <c r="I235" i="22" s="1"/>
  <c r="Z234" i="22"/>
  <c r="N234" i="22"/>
  <c r="M234" i="22"/>
  <c r="L234" i="22"/>
  <c r="K234" i="22"/>
  <c r="I234" i="22" s="1"/>
  <c r="J234" i="22"/>
  <c r="N233" i="22"/>
  <c r="M233" i="22"/>
  <c r="L233" i="22"/>
  <c r="K233" i="22"/>
  <c r="I233" i="22" s="1"/>
  <c r="J233" i="22"/>
  <c r="U233" i="22" s="1"/>
  <c r="N232" i="22"/>
  <c r="M232" i="22"/>
  <c r="L232" i="22"/>
  <c r="K232" i="22"/>
  <c r="T232" i="22" s="1"/>
  <c r="J232" i="22"/>
  <c r="U232" i="22" s="1"/>
  <c r="I232" i="22"/>
  <c r="N231" i="22"/>
  <c r="M231" i="22"/>
  <c r="L231" i="22"/>
  <c r="U231" i="22" s="1"/>
  <c r="K231" i="22"/>
  <c r="J231" i="22"/>
  <c r="N230" i="22"/>
  <c r="M230" i="22"/>
  <c r="L230" i="22"/>
  <c r="K230" i="22"/>
  <c r="I230" i="22" s="1"/>
  <c r="J230" i="22"/>
  <c r="N229" i="22"/>
  <c r="M229" i="22"/>
  <c r="L229" i="22"/>
  <c r="K229" i="22"/>
  <c r="I229" i="22" s="1"/>
  <c r="J229" i="22"/>
  <c r="U229" i="22" s="1"/>
  <c r="N228" i="22"/>
  <c r="M228" i="22"/>
  <c r="L228" i="22"/>
  <c r="K228" i="22"/>
  <c r="T228" i="22" s="1"/>
  <c r="J228" i="22"/>
  <c r="U228" i="22" s="1"/>
  <c r="I228" i="22"/>
  <c r="N227" i="22"/>
  <c r="M227" i="22"/>
  <c r="L227" i="22"/>
  <c r="U227" i="22" s="1"/>
  <c r="K227" i="22"/>
  <c r="J227" i="22"/>
  <c r="Z226" i="22"/>
  <c r="Y226" i="22"/>
  <c r="X226" i="22"/>
  <c r="W226" i="22"/>
  <c r="V226" i="22"/>
  <c r="AA226" i="22" s="1"/>
  <c r="N226" i="22"/>
  <c r="M226" i="22"/>
  <c r="L226" i="22"/>
  <c r="K226" i="22"/>
  <c r="I226" i="22" s="1"/>
  <c r="J226" i="22"/>
  <c r="N225" i="22"/>
  <c r="M225" i="22"/>
  <c r="L225" i="22"/>
  <c r="K225" i="22"/>
  <c r="I225" i="22" s="1"/>
  <c r="J225" i="22"/>
  <c r="U225" i="22" s="1"/>
  <c r="N224" i="22"/>
  <c r="M224" i="22"/>
  <c r="Y224" i="22" s="1"/>
  <c r="L224" i="22"/>
  <c r="K224" i="22"/>
  <c r="T224" i="22" s="1"/>
  <c r="J224" i="22"/>
  <c r="U224" i="22" s="1"/>
  <c r="I224" i="22"/>
  <c r="N223" i="22"/>
  <c r="M223" i="22"/>
  <c r="L223" i="22"/>
  <c r="U223" i="22" s="1"/>
  <c r="K223" i="22"/>
  <c r="J223" i="22"/>
  <c r="Z222" i="22"/>
  <c r="Y222" i="22"/>
  <c r="X222" i="22"/>
  <c r="N222" i="22"/>
  <c r="M222" i="22"/>
  <c r="L222" i="22"/>
  <c r="K222" i="22"/>
  <c r="I222" i="22" s="1"/>
  <c r="J222" i="22"/>
  <c r="Z221" i="22"/>
  <c r="Y221" i="22"/>
  <c r="X221" i="22"/>
  <c r="W221" i="22"/>
  <c r="AA221" i="22" s="1"/>
  <c r="V221" i="22"/>
  <c r="N221" i="22"/>
  <c r="M221" i="22"/>
  <c r="L221" i="22"/>
  <c r="K221" i="22"/>
  <c r="I221" i="22" s="1"/>
  <c r="J221" i="22"/>
  <c r="U221" i="22" s="1"/>
  <c r="Z220" i="22"/>
  <c r="Y220" i="22"/>
  <c r="X220" i="22"/>
  <c r="W220" i="22"/>
  <c r="V220" i="22"/>
  <c r="AA220" i="22" s="1"/>
  <c r="N220" i="22"/>
  <c r="M220" i="22"/>
  <c r="L220" i="22"/>
  <c r="K220" i="22"/>
  <c r="T220" i="22" s="1"/>
  <c r="J220" i="22"/>
  <c r="U220" i="22" s="1"/>
  <c r="I220" i="22"/>
  <c r="Z219" i="22"/>
  <c r="Y219" i="22"/>
  <c r="W219" i="22"/>
  <c r="V219" i="22"/>
  <c r="N219" i="22"/>
  <c r="M219" i="22"/>
  <c r="L219" i="22"/>
  <c r="U219" i="22" s="1"/>
  <c r="K219" i="22"/>
  <c r="J219" i="22"/>
  <c r="I219" i="22" s="1"/>
  <c r="N218" i="22"/>
  <c r="M218" i="22"/>
  <c r="L218" i="22"/>
  <c r="K218" i="22"/>
  <c r="I218" i="22" s="1"/>
  <c r="J218" i="22"/>
  <c r="N217" i="22"/>
  <c r="M217" i="22"/>
  <c r="L217" i="22"/>
  <c r="K217" i="22"/>
  <c r="I217" i="22" s="1"/>
  <c r="J217" i="22"/>
  <c r="U217" i="22" s="1"/>
  <c r="V216" i="22"/>
  <c r="N216" i="22"/>
  <c r="M216" i="22"/>
  <c r="Y216" i="22" s="1"/>
  <c r="L216" i="22"/>
  <c r="K216" i="22"/>
  <c r="T216" i="22" s="1"/>
  <c r="J216" i="22"/>
  <c r="U216" i="22" s="1"/>
  <c r="I216" i="22"/>
  <c r="N215" i="22"/>
  <c r="M215" i="22"/>
  <c r="L215" i="22"/>
  <c r="U215" i="22" s="1"/>
  <c r="K215" i="22"/>
  <c r="J215" i="22"/>
  <c r="Z214" i="22"/>
  <c r="N214" i="22"/>
  <c r="M214" i="22"/>
  <c r="L214" i="22"/>
  <c r="K214" i="22"/>
  <c r="I214" i="22" s="1"/>
  <c r="J214" i="22"/>
  <c r="N213" i="22"/>
  <c r="M213" i="22"/>
  <c r="L213" i="22"/>
  <c r="K213" i="22"/>
  <c r="I213" i="22" s="1"/>
  <c r="J213" i="22"/>
  <c r="U213" i="22" s="1"/>
  <c r="N212" i="22"/>
  <c r="M212" i="22"/>
  <c r="L212" i="22"/>
  <c r="K212" i="22"/>
  <c r="T212" i="22" s="1"/>
  <c r="J212" i="22"/>
  <c r="U212" i="22" s="1"/>
  <c r="I212" i="22"/>
  <c r="N211" i="22"/>
  <c r="M211" i="22"/>
  <c r="L211" i="22"/>
  <c r="U211" i="22" s="1"/>
  <c r="K211" i="22"/>
  <c r="J211" i="22"/>
  <c r="N210" i="22"/>
  <c r="M210" i="22"/>
  <c r="L210" i="22"/>
  <c r="K210" i="22"/>
  <c r="I210" i="22" s="1"/>
  <c r="J210" i="22"/>
  <c r="V209" i="22"/>
  <c r="N209" i="22"/>
  <c r="M209" i="22"/>
  <c r="L209" i="22"/>
  <c r="K209" i="22"/>
  <c r="I209" i="22" s="1"/>
  <c r="J209" i="22"/>
  <c r="U209" i="22" s="1"/>
  <c r="Z208" i="22"/>
  <c r="Y208" i="22"/>
  <c r="X208" i="22"/>
  <c r="W208" i="22"/>
  <c r="V208" i="22"/>
  <c r="AA208" i="22" s="1"/>
  <c r="N208" i="22"/>
  <c r="M208" i="22"/>
  <c r="L208" i="22"/>
  <c r="K208" i="22"/>
  <c r="T208" i="22" s="1"/>
  <c r="J208" i="22"/>
  <c r="U208" i="22" s="1"/>
  <c r="I208" i="22"/>
  <c r="N207" i="22"/>
  <c r="M207" i="22"/>
  <c r="L207" i="22"/>
  <c r="U207" i="22" s="1"/>
  <c r="K207" i="22"/>
  <c r="J207" i="22"/>
  <c r="N206" i="22"/>
  <c r="M206" i="22"/>
  <c r="L206" i="22"/>
  <c r="K206" i="22"/>
  <c r="I206" i="22" s="1"/>
  <c r="J206" i="22"/>
  <c r="N205" i="22"/>
  <c r="M205" i="22"/>
  <c r="L205" i="22"/>
  <c r="K205" i="22"/>
  <c r="I205" i="22" s="1"/>
  <c r="J205" i="22"/>
  <c r="U205" i="22" s="1"/>
  <c r="Z204" i="22"/>
  <c r="Y204" i="22"/>
  <c r="X204" i="22"/>
  <c r="W204" i="22"/>
  <c r="V204" i="22"/>
  <c r="AA204" i="22" s="1"/>
  <c r="N204" i="22"/>
  <c r="M204" i="22"/>
  <c r="L204" i="22"/>
  <c r="K204" i="22"/>
  <c r="T204" i="22" s="1"/>
  <c r="J204" i="22"/>
  <c r="U204" i="22" s="1"/>
  <c r="I204" i="22"/>
  <c r="Y203" i="22"/>
  <c r="X203" i="22"/>
  <c r="W203" i="22"/>
  <c r="V203" i="22"/>
  <c r="N203" i="22"/>
  <c r="M203" i="22"/>
  <c r="L203" i="22"/>
  <c r="U203" i="22" s="1"/>
  <c r="K203" i="22"/>
  <c r="J203" i="22"/>
  <c r="I203" i="22" s="1"/>
  <c r="V202" i="22"/>
  <c r="N202" i="22"/>
  <c r="M202" i="22"/>
  <c r="L202" i="22"/>
  <c r="K202" i="22"/>
  <c r="I202" i="22" s="1"/>
  <c r="J202" i="22"/>
  <c r="N201" i="22"/>
  <c r="M201" i="22"/>
  <c r="L201" i="22"/>
  <c r="K201" i="22"/>
  <c r="I201" i="22" s="1"/>
  <c r="J201" i="22"/>
  <c r="U201" i="22" s="1"/>
  <c r="N200" i="22"/>
  <c r="M200" i="22"/>
  <c r="L200" i="22"/>
  <c r="K200" i="22"/>
  <c r="T200" i="22" s="1"/>
  <c r="J200" i="22"/>
  <c r="U200" i="22" s="1"/>
  <c r="I200" i="22"/>
  <c r="V199" i="22"/>
  <c r="N199" i="22"/>
  <c r="M199" i="22"/>
  <c r="L199" i="22"/>
  <c r="U199" i="22" s="1"/>
  <c r="K199" i="22"/>
  <c r="J199" i="22"/>
  <c r="I199" i="22" s="1"/>
  <c r="N198" i="22"/>
  <c r="M198" i="22"/>
  <c r="L198" i="22"/>
  <c r="K198" i="22"/>
  <c r="I198" i="22" s="1"/>
  <c r="J198" i="22"/>
  <c r="N197" i="22"/>
  <c r="M197" i="22"/>
  <c r="L197" i="22"/>
  <c r="K197" i="22"/>
  <c r="I197" i="22" s="1"/>
  <c r="J197" i="22"/>
  <c r="U197" i="22" s="1"/>
  <c r="V196" i="22"/>
  <c r="N196" i="22"/>
  <c r="M196" i="22"/>
  <c r="Y196" i="22" s="1"/>
  <c r="L196" i="22"/>
  <c r="K196" i="22"/>
  <c r="T196" i="22" s="1"/>
  <c r="J196" i="22"/>
  <c r="U196" i="22" s="1"/>
  <c r="I196" i="22"/>
  <c r="N195" i="22"/>
  <c r="M195" i="22"/>
  <c r="L195" i="22"/>
  <c r="U195" i="22" s="1"/>
  <c r="K195" i="22"/>
  <c r="J195" i="22"/>
  <c r="N194" i="22"/>
  <c r="M194" i="22"/>
  <c r="L194" i="22"/>
  <c r="K194" i="22"/>
  <c r="I194" i="22" s="1"/>
  <c r="J194" i="22"/>
  <c r="Z193" i="22"/>
  <c r="Y193" i="22"/>
  <c r="X193" i="22"/>
  <c r="W193" i="22"/>
  <c r="AA193" i="22" s="1"/>
  <c r="V193" i="22"/>
  <c r="N193" i="22"/>
  <c r="M193" i="22"/>
  <c r="L193" i="22"/>
  <c r="K193" i="22"/>
  <c r="I193" i="22" s="1"/>
  <c r="J193" i="22"/>
  <c r="U193" i="22" s="1"/>
  <c r="N192" i="22"/>
  <c r="M192" i="22"/>
  <c r="L192" i="22"/>
  <c r="K192" i="22"/>
  <c r="T192" i="22" s="1"/>
  <c r="J192" i="22"/>
  <c r="U192" i="22" s="1"/>
  <c r="I192" i="22"/>
  <c r="Z191" i="22"/>
  <c r="Y191" i="22"/>
  <c r="X191" i="22"/>
  <c r="W191" i="22"/>
  <c r="AA191" i="22" s="1"/>
  <c r="V191" i="22"/>
  <c r="N191" i="22"/>
  <c r="M191" i="22"/>
  <c r="L191" i="22"/>
  <c r="U191" i="22" s="1"/>
  <c r="K191" i="22"/>
  <c r="J191" i="22"/>
  <c r="I191" i="22" s="1"/>
  <c r="Z190" i="22"/>
  <c r="Y190" i="22"/>
  <c r="X190" i="22"/>
  <c r="W190" i="22"/>
  <c r="V190" i="22"/>
  <c r="AA190" i="22" s="1"/>
  <c r="N190" i="22"/>
  <c r="M190" i="22"/>
  <c r="L190" i="22"/>
  <c r="K190" i="22"/>
  <c r="I190" i="22" s="1"/>
  <c r="J190" i="22"/>
  <c r="Z189" i="22"/>
  <c r="Y189" i="22"/>
  <c r="X189" i="22"/>
  <c r="W189" i="22"/>
  <c r="AA189" i="22" s="1"/>
  <c r="V189" i="22"/>
  <c r="N189" i="22"/>
  <c r="M189" i="22"/>
  <c r="L189" i="22"/>
  <c r="K189" i="22"/>
  <c r="I189" i="22" s="1"/>
  <c r="J189" i="22"/>
  <c r="U189" i="22" s="1"/>
  <c r="Z188" i="22"/>
  <c r="Y188" i="22"/>
  <c r="X188" i="22"/>
  <c r="W188" i="22"/>
  <c r="V188" i="22"/>
  <c r="AA188" i="22" s="1"/>
  <c r="N188" i="22"/>
  <c r="M188" i="22"/>
  <c r="L188" i="22"/>
  <c r="K188" i="22"/>
  <c r="T188" i="22" s="1"/>
  <c r="J188" i="22"/>
  <c r="U188" i="22" s="1"/>
  <c r="I188" i="22"/>
  <c r="Y187" i="22"/>
  <c r="X187" i="22"/>
  <c r="W187" i="22"/>
  <c r="V187" i="22"/>
  <c r="N187" i="22"/>
  <c r="M187" i="22"/>
  <c r="L187" i="22"/>
  <c r="U187" i="22" s="1"/>
  <c r="K187" i="22"/>
  <c r="J187" i="22"/>
  <c r="I187" i="22" s="1"/>
  <c r="V186" i="22"/>
  <c r="N186" i="22"/>
  <c r="M186" i="22"/>
  <c r="L186" i="22"/>
  <c r="K186" i="22"/>
  <c r="I186" i="22" s="1"/>
  <c r="J186" i="22"/>
  <c r="N185" i="22"/>
  <c r="M185" i="22"/>
  <c r="L185" i="22"/>
  <c r="K185" i="22"/>
  <c r="I185" i="22" s="1"/>
  <c r="J185" i="22"/>
  <c r="U185" i="22" s="1"/>
  <c r="Z184" i="22"/>
  <c r="Y184" i="22"/>
  <c r="X184" i="22"/>
  <c r="W184" i="22"/>
  <c r="V184" i="22"/>
  <c r="AA184" i="22" s="1"/>
  <c r="N184" i="22"/>
  <c r="M184" i="22"/>
  <c r="L184" i="22"/>
  <c r="K184" i="22"/>
  <c r="T184" i="22" s="1"/>
  <c r="J184" i="22"/>
  <c r="U184" i="22" s="1"/>
  <c r="I184" i="22"/>
  <c r="N183" i="22"/>
  <c r="M183" i="22"/>
  <c r="L183" i="22"/>
  <c r="U183" i="22" s="1"/>
  <c r="K183" i="22"/>
  <c r="J183" i="22"/>
  <c r="Z182" i="22"/>
  <c r="Y182" i="22"/>
  <c r="X182" i="22"/>
  <c r="W182" i="22"/>
  <c r="V182" i="22"/>
  <c r="AA182" i="22" s="1"/>
  <c r="N182" i="22"/>
  <c r="M182" i="22"/>
  <c r="L182" i="22"/>
  <c r="K182" i="22"/>
  <c r="I182" i="22" s="1"/>
  <c r="J182" i="22"/>
  <c r="Z181" i="22"/>
  <c r="Y181" i="22"/>
  <c r="X181" i="22"/>
  <c r="W181" i="22"/>
  <c r="AA181" i="22" s="1"/>
  <c r="V181" i="22"/>
  <c r="N181" i="22"/>
  <c r="M181" i="22"/>
  <c r="L181" i="22"/>
  <c r="K181" i="22"/>
  <c r="I181" i="22" s="1"/>
  <c r="J181" i="22"/>
  <c r="U181" i="22" s="1"/>
  <c r="Z180" i="22"/>
  <c r="Y180" i="22"/>
  <c r="X180" i="22"/>
  <c r="W180" i="22"/>
  <c r="V180" i="22"/>
  <c r="AA180" i="22" s="1"/>
  <c r="N180" i="22"/>
  <c r="M180" i="22"/>
  <c r="L180" i="22"/>
  <c r="K180" i="22"/>
  <c r="T180" i="22" s="1"/>
  <c r="J180" i="22"/>
  <c r="U180" i="22" s="1"/>
  <c r="I180" i="22"/>
  <c r="Z179" i="22"/>
  <c r="Y179" i="22"/>
  <c r="X179" i="22"/>
  <c r="W179" i="22"/>
  <c r="AA179" i="22" s="1"/>
  <c r="V179" i="22"/>
  <c r="N179" i="22"/>
  <c r="M179" i="22"/>
  <c r="L179" i="22"/>
  <c r="U179" i="22" s="1"/>
  <c r="K179" i="22"/>
  <c r="J179" i="22"/>
  <c r="I179" i="22" s="1"/>
  <c r="N178" i="22"/>
  <c r="M178" i="22"/>
  <c r="L178" i="22"/>
  <c r="K178" i="22"/>
  <c r="I178" i="22" s="1"/>
  <c r="J178" i="22"/>
  <c r="Z177" i="22"/>
  <c r="Y177" i="22"/>
  <c r="X177" i="22"/>
  <c r="W177" i="22"/>
  <c r="AA177" i="22" s="1"/>
  <c r="V177" i="22"/>
  <c r="N177" i="22"/>
  <c r="M177" i="22"/>
  <c r="L177" i="22"/>
  <c r="K177" i="22"/>
  <c r="I177" i="22" s="1"/>
  <c r="J177" i="22"/>
  <c r="U177" i="22" s="1"/>
  <c r="N176" i="22"/>
  <c r="M176" i="22"/>
  <c r="L176" i="22"/>
  <c r="K176" i="22"/>
  <c r="T176" i="22" s="1"/>
  <c r="J176" i="22"/>
  <c r="U176" i="22" s="1"/>
  <c r="I176" i="22"/>
  <c r="N175" i="22"/>
  <c r="M175" i="22"/>
  <c r="L175" i="22"/>
  <c r="U175" i="22" s="1"/>
  <c r="K175" i="22"/>
  <c r="J175" i="22"/>
  <c r="Y174" i="22"/>
  <c r="X174" i="22"/>
  <c r="W174" i="22"/>
  <c r="V174" i="22"/>
  <c r="N174" i="22"/>
  <c r="M174" i="22"/>
  <c r="L174" i="22"/>
  <c r="K174" i="22"/>
  <c r="I174" i="22" s="1"/>
  <c r="J174" i="22"/>
  <c r="V173" i="22"/>
  <c r="N173" i="22"/>
  <c r="M173" i="22"/>
  <c r="L173" i="22"/>
  <c r="K173" i="22"/>
  <c r="I173" i="22" s="1"/>
  <c r="J173" i="22"/>
  <c r="U173" i="22" s="1"/>
  <c r="N172" i="22"/>
  <c r="M172" i="22"/>
  <c r="L172" i="22"/>
  <c r="K172" i="22"/>
  <c r="T172" i="22" s="1"/>
  <c r="J172" i="22"/>
  <c r="U172" i="22" s="1"/>
  <c r="I172" i="22"/>
  <c r="Z171" i="22"/>
  <c r="N171" i="22"/>
  <c r="M171" i="22"/>
  <c r="L171" i="22"/>
  <c r="U171" i="22" s="1"/>
  <c r="K171" i="22"/>
  <c r="J171" i="22"/>
  <c r="N170" i="22"/>
  <c r="M170" i="22"/>
  <c r="L170" i="22"/>
  <c r="K170" i="22"/>
  <c r="I170" i="22" s="1"/>
  <c r="J170" i="22"/>
  <c r="V169" i="22"/>
  <c r="N169" i="22"/>
  <c r="M169" i="22"/>
  <c r="L169" i="22"/>
  <c r="K169" i="22"/>
  <c r="I169" i="22" s="1"/>
  <c r="J169" i="22"/>
  <c r="U169" i="22" s="1"/>
  <c r="N168" i="22"/>
  <c r="M168" i="22"/>
  <c r="L168" i="22"/>
  <c r="K168" i="22"/>
  <c r="T168" i="22" s="1"/>
  <c r="J168" i="22"/>
  <c r="U168" i="22" s="1"/>
  <c r="I168" i="22"/>
  <c r="Z167" i="22"/>
  <c r="Y167" i="22"/>
  <c r="X167" i="22"/>
  <c r="W167" i="22"/>
  <c r="AA167" i="22" s="1"/>
  <c r="V167" i="22"/>
  <c r="N167" i="22"/>
  <c r="M167" i="22"/>
  <c r="L167" i="22"/>
  <c r="U167" i="22" s="1"/>
  <c r="K167" i="22"/>
  <c r="J167" i="22"/>
  <c r="I167" i="22" s="1"/>
  <c r="N166" i="22"/>
  <c r="M166" i="22"/>
  <c r="L166" i="22"/>
  <c r="K166" i="22"/>
  <c r="I166" i="22" s="1"/>
  <c r="J166" i="22"/>
  <c r="N165" i="22"/>
  <c r="M165" i="22"/>
  <c r="L165" i="22"/>
  <c r="K165" i="22"/>
  <c r="I165" i="22" s="1"/>
  <c r="J165" i="22"/>
  <c r="U165" i="22" s="1"/>
  <c r="N164" i="22"/>
  <c r="M164" i="22"/>
  <c r="Y164" i="22" s="1"/>
  <c r="L164" i="22"/>
  <c r="K164" i="22"/>
  <c r="T164" i="22" s="1"/>
  <c r="J164" i="22"/>
  <c r="U164" i="22" s="1"/>
  <c r="I164" i="22"/>
  <c r="N163" i="22"/>
  <c r="M163" i="22"/>
  <c r="L163" i="22"/>
  <c r="U163" i="22" s="1"/>
  <c r="K163" i="22"/>
  <c r="J163" i="22"/>
  <c r="Z162" i="22"/>
  <c r="Y162" i="22"/>
  <c r="X162" i="22"/>
  <c r="W162" i="22"/>
  <c r="V162" i="22"/>
  <c r="AA162" i="22" s="1"/>
  <c r="N162" i="22"/>
  <c r="M162" i="22"/>
  <c r="L162" i="22"/>
  <c r="K162" i="22"/>
  <c r="I162" i="22" s="1"/>
  <c r="J162" i="22"/>
  <c r="V161" i="22"/>
  <c r="N161" i="22"/>
  <c r="M161" i="22"/>
  <c r="L161" i="22"/>
  <c r="K161" i="22"/>
  <c r="I161" i="22" s="1"/>
  <c r="J161" i="22"/>
  <c r="U161" i="22" s="1"/>
  <c r="N160" i="22"/>
  <c r="M160" i="22"/>
  <c r="L160" i="22"/>
  <c r="K160" i="22"/>
  <c r="T160" i="22" s="1"/>
  <c r="J160" i="22"/>
  <c r="U160" i="22" s="1"/>
  <c r="I160" i="22"/>
  <c r="Z159" i="22"/>
  <c r="Y159" i="22"/>
  <c r="X159" i="22"/>
  <c r="W159" i="22"/>
  <c r="AA159" i="22" s="1"/>
  <c r="V159" i="22"/>
  <c r="N159" i="22"/>
  <c r="M159" i="22"/>
  <c r="L159" i="22"/>
  <c r="U159" i="22" s="1"/>
  <c r="K159" i="22"/>
  <c r="J159" i="22"/>
  <c r="I159" i="22" s="1"/>
  <c r="N158" i="22"/>
  <c r="M158" i="22"/>
  <c r="L158" i="22"/>
  <c r="K158" i="22"/>
  <c r="I158" i="22" s="1"/>
  <c r="J158" i="22"/>
  <c r="N157" i="22"/>
  <c r="M157" i="22"/>
  <c r="L157" i="22"/>
  <c r="K157" i="22"/>
  <c r="I157" i="22" s="1"/>
  <c r="J157" i="22"/>
  <c r="U157" i="22" s="1"/>
  <c r="Z156" i="22"/>
  <c r="Y156" i="22"/>
  <c r="X156" i="22"/>
  <c r="W156" i="22"/>
  <c r="V156" i="22"/>
  <c r="AA156" i="22" s="1"/>
  <c r="N156" i="22"/>
  <c r="M156" i="22"/>
  <c r="L156" i="22"/>
  <c r="K156" i="22"/>
  <c r="T156" i="22" s="1"/>
  <c r="J156" i="22"/>
  <c r="U156" i="22" s="1"/>
  <c r="I156" i="22"/>
  <c r="Y155" i="22"/>
  <c r="X155" i="22"/>
  <c r="W155" i="22"/>
  <c r="V155" i="22"/>
  <c r="N155" i="22"/>
  <c r="M155" i="22"/>
  <c r="L155" i="22"/>
  <c r="U155" i="22" s="1"/>
  <c r="K155" i="22"/>
  <c r="J155" i="22"/>
  <c r="I155" i="22" s="1"/>
  <c r="V154" i="22"/>
  <c r="N154" i="22"/>
  <c r="M154" i="22"/>
  <c r="L154" i="22"/>
  <c r="K154" i="22"/>
  <c r="I154" i="22" s="1"/>
  <c r="J154" i="22"/>
  <c r="N153" i="22"/>
  <c r="M153" i="22"/>
  <c r="L153" i="22"/>
  <c r="K153" i="22"/>
  <c r="I153" i="22" s="1"/>
  <c r="J153" i="22"/>
  <c r="U153" i="22" s="1"/>
  <c r="V152" i="22"/>
  <c r="N152" i="22"/>
  <c r="M152" i="22"/>
  <c r="L152" i="22"/>
  <c r="K152" i="22"/>
  <c r="T152" i="22" s="1"/>
  <c r="J152" i="22"/>
  <c r="U152" i="22" s="1"/>
  <c r="I152" i="22"/>
  <c r="N151" i="22"/>
  <c r="M151" i="22"/>
  <c r="L151" i="22"/>
  <c r="U151" i="22" s="1"/>
  <c r="K151" i="22"/>
  <c r="J151" i="22"/>
  <c r="N150" i="22"/>
  <c r="M150" i="22"/>
  <c r="L150" i="22"/>
  <c r="K150" i="22"/>
  <c r="I150" i="22" s="1"/>
  <c r="J150" i="22"/>
  <c r="N149" i="22"/>
  <c r="M149" i="22"/>
  <c r="L149" i="22"/>
  <c r="K149" i="22"/>
  <c r="I149" i="22" s="1"/>
  <c r="J149" i="22"/>
  <c r="U149" i="22" s="1"/>
  <c r="N148" i="22"/>
  <c r="M148" i="22"/>
  <c r="L148" i="22"/>
  <c r="K148" i="22"/>
  <c r="T148" i="22" s="1"/>
  <c r="J148" i="22"/>
  <c r="U148" i="22" s="1"/>
  <c r="I148" i="22"/>
  <c r="N147" i="22"/>
  <c r="M147" i="22"/>
  <c r="L147" i="22"/>
  <c r="U147" i="22" s="1"/>
  <c r="K147" i="22"/>
  <c r="J147" i="22"/>
  <c r="V146" i="22"/>
  <c r="N146" i="22"/>
  <c r="M146" i="22"/>
  <c r="L146" i="22"/>
  <c r="K146" i="22"/>
  <c r="I146" i="22" s="1"/>
  <c r="J146" i="22"/>
  <c r="N145" i="22"/>
  <c r="M145" i="22"/>
  <c r="L145" i="22"/>
  <c r="K145" i="22"/>
  <c r="I145" i="22" s="1"/>
  <c r="J145" i="22"/>
  <c r="U145" i="22" s="1"/>
  <c r="AB144" i="22"/>
  <c r="AA144" i="22"/>
  <c r="Z144" i="22"/>
  <c r="X144" i="22"/>
  <c r="V144" i="22"/>
  <c r="U144" i="22"/>
  <c r="T144" i="22"/>
  <c r="S144" i="22"/>
  <c r="R144" i="22"/>
  <c r="Q144" i="22"/>
  <c r="P144" i="22"/>
  <c r="N144" i="22"/>
  <c r="M144" i="22"/>
  <c r="Y144" i="22" s="1"/>
  <c r="L144" i="22"/>
  <c r="K144" i="22"/>
  <c r="W144" i="22" s="1"/>
  <c r="J144" i="22"/>
  <c r="I144" i="22"/>
  <c r="V143" i="22"/>
  <c r="N143" i="22"/>
  <c r="M143" i="22"/>
  <c r="L143" i="22"/>
  <c r="K143" i="22"/>
  <c r="J143" i="22"/>
  <c r="I143" i="22" s="1"/>
  <c r="N142" i="22"/>
  <c r="M142" i="22"/>
  <c r="L142" i="22"/>
  <c r="K142" i="22"/>
  <c r="I142" i="22" s="1"/>
  <c r="J142" i="22"/>
  <c r="N141" i="22"/>
  <c r="M141" i="22"/>
  <c r="L141" i="22"/>
  <c r="K141" i="22"/>
  <c r="J141" i="22"/>
  <c r="I141" i="22" s="1"/>
  <c r="N140" i="22"/>
  <c r="M140" i="22"/>
  <c r="L140" i="22"/>
  <c r="K140" i="22"/>
  <c r="I140" i="22" s="1"/>
  <c r="J140" i="22"/>
  <c r="N139" i="22"/>
  <c r="M139" i="22"/>
  <c r="L139" i="22"/>
  <c r="K139" i="22"/>
  <c r="J139" i="22"/>
  <c r="I139" i="22" s="1"/>
  <c r="N138" i="22"/>
  <c r="M138" i="22"/>
  <c r="L138" i="22"/>
  <c r="K138" i="22"/>
  <c r="I138" i="22" s="1"/>
  <c r="J138" i="22"/>
  <c r="N137" i="22"/>
  <c r="M137" i="22"/>
  <c r="L137" i="22"/>
  <c r="K137" i="22"/>
  <c r="J137" i="22"/>
  <c r="I137" i="22" s="1"/>
  <c r="N136" i="22"/>
  <c r="M136" i="22"/>
  <c r="L136" i="22"/>
  <c r="K136" i="22"/>
  <c r="I136" i="22" s="1"/>
  <c r="J136" i="22"/>
  <c r="N135" i="22"/>
  <c r="M135" i="22"/>
  <c r="L135" i="22"/>
  <c r="K135" i="22"/>
  <c r="J135" i="22"/>
  <c r="I135" i="22" s="1"/>
  <c r="N134" i="22"/>
  <c r="M134" i="22"/>
  <c r="L134" i="22"/>
  <c r="K134" i="22"/>
  <c r="I134" i="22" s="1"/>
  <c r="J134" i="22"/>
  <c r="N133" i="22"/>
  <c r="M133" i="22"/>
  <c r="L133" i="22"/>
  <c r="K133" i="22"/>
  <c r="J133" i="22"/>
  <c r="I133" i="22" s="1"/>
  <c r="N132" i="22"/>
  <c r="M132" i="22"/>
  <c r="L132" i="22"/>
  <c r="K132" i="22"/>
  <c r="I132" i="22" s="1"/>
  <c r="J132" i="22"/>
  <c r="N131" i="22"/>
  <c r="M131" i="22"/>
  <c r="L131" i="22"/>
  <c r="K131" i="22"/>
  <c r="J131" i="22"/>
  <c r="I131" i="22" s="1"/>
  <c r="N130" i="22"/>
  <c r="M130" i="22"/>
  <c r="L130" i="22"/>
  <c r="K130" i="22"/>
  <c r="I130" i="22" s="1"/>
  <c r="J130" i="22"/>
  <c r="N129" i="22"/>
  <c r="M129" i="22"/>
  <c r="L129" i="22"/>
  <c r="K129" i="22"/>
  <c r="J129" i="22"/>
  <c r="I129" i="22" s="1"/>
  <c r="N128" i="22"/>
  <c r="M128" i="22"/>
  <c r="L128" i="22"/>
  <c r="K128" i="22"/>
  <c r="I128" i="22" s="1"/>
  <c r="J128" i="22"/>
  <c r="N127" i="22"/>
  <c r="M127" i="22"/>
  <c r="L127" i="22"/>
  <c r="K127" i="22"/>
  <c r="J127" i="22"/>
  <c r="I127" i="22" s="1"/>
  <c r="N126" i="22"/>
  <c r="M126" i="22"/>
  <c r="L126" i="22"/>
  <c r="K126" i="22"/>
  <c r="I126" i="22" s="1"/>
  <c r="J126" i="22"/>
  <c r="N125" i="22"/>
  <c r="M125" i="22"/>
  <c r="L125" i="22"/>
  <c r="K125" i="22"/>
  <c r="J125" i="22"/>
  <c r="N124" i="22"/>
  <c r="M124" i="22"/>
  <c r="L124" i="22"/>
  <c r="K124" i="22"/>
  <c r="J124" i="22"/>
  <c r="N123" i="22"/>
  <c r="M123" i="22"/>
  <c r="L123" i="22"/>
  <c r="K123" i="22"/>
  <c r="J123" i="22"/>
  <c r="I123" i="22" s="1"/>
  <c r="N122" i="22"/>
  <c r="M122" i="22"/>
  <c r="L122" i="22"/>
  <c r="K122" i="22"/>
  <c r="I122" i="22" s="1"/>
  <c r="J122" i="22"/>
  <c r="N121" i="22"/>
  <c r="M121" i="22"/>
  <c r="L121" i="22"/>
  <c r="K121" i="22"/>
  <c r="J121" i="22"/>
  <c r="N120" i="22"/>
  <c r="M120" i="22"/>
  <c r="L120" i="22"/>
  <c r="K120" i="22"/>
  <c r="J120" i="22"/>
  <c r="N119" i="22"/>
  <c r="M119" i="22"/>
  <c r="L119" i="22"/>
  <c r="K119" i="22"/>
  <c r="J119" i="22"/>
  <c r="I119" i="22" s="1"/>
  <c r="N118" i="22"/>
  <c r="M118" i="22"/>
  <c r="L118" i="22"/>
  <c r="K118" i="22"/>
  <c r="I118" i="22" s="1"/>
  <c r="J118" i="22"/>
  <c r="N117" i="22"/>
  <c r="M117" i="22"/>
  <c r="L117" i="22"/>
  <c r="K117" i="22"/>
  <c r="J117" i="22"/>
  <c r="N116" i="22"/>
  <c r="M116" i="22"/>
  <c r="L116" i="22"/>
  <c r="K116" i="22"/>
  <c r="J116" i="22"/>
  <c r="N115" i="22"/>
  <c r="M115" i="22"/>
  <c r="L115" i="22"/>
  <c r="K115" i="22"/>
  <c r="J115" i="22"/>
  <c r="I115" i="22" s="1"/>
  <c r="N114" i="22"/>
  <c r="M114" i="22"/>
  <c r="L114" i="22"/>
  <c r="K114" i="22"/>
  <c r="I114" i="22" s="1"/>
  <c r="J114" i="22"/>
  <c r="N113" i="22"/>
  <c r="M113" i="22"/>
  <c r="L113" i="22"/>
  <c r="K113" i="22"/>
  <c r="J113" i="22"/>
  <c r="N112" i="22"/>
  <c r="M112" i="22"/>
  <c r="L112" i="22"/>
  <c r="K112" i="22"/>
  <c r="J112" i="22"/>
  <c r="N111" i="22"/>
  <c r="M111" i="22"/>
  <c r="L111" i="22"/>
  <c r="K111" i="22"/>
  <c r="J111" i="22"/>
  <c r="I111" i="22" s="1"/>
  <c r="N110" i="22"/>
  <c r="M110" i="22"/>
  <c r="L110" i="22"/>
  <c r="K110" i="22"/>
  <c r="I110" i="22" s="1"/>
  <c r="J110" i="22"/>
  <c r="N109" i="22"/>
  <c r="M109" i="22"/>
  <c r="L109" i="22"/>
  <c r="K109" i="22"/>
  <c r="J109" i="22"/>
  <c r="N108" i="22"/>
  <c r="M108" i="22"/>
  <c r="L108" i="22"/>
  <c r="K108" i="22"/>
  <c r="J108" i="22"/>
  <c r="N107" i="22"/>
  <c r="M107" i="22"/>
  <c r="L107" i="22"/>
  <c r="K107" i="22"/>
  <c r="J107" i="22"/>
  <c r="I107" i="22" s="1"/>
  <c r="N106" i="22"/>
  <c r="M106" i="22"/>
  <c r="L106" i="22"/>
  <c r="K106" i="22"/>
  <c r="I106" i="22" s="1"/>
  <c r="J106" i="22"/>
  <c r="N105" i="22"/>
  <c r="M105" i="22"/>
  <c r="L105" i="22"/>
  <c r="K105" i="22"/>
  <c r="J105" i="22"/>
  <c r="N104" i="22"/>
  <c r="M104" i="22"/>
  <c r="L104" i="22"/>
  <c r="K104" i="22"/>
  <c r="J104" i="22"/>
  <c r="N103" i="22"/>
  <c r="M103" i="22"/>
  <c r="L103" i="22"/>
  <c r="K103" i="22"/>
  <c r="J103" i="22"/>
  <c r="I103" i="22" s="1"/>
  <c r="N102" i="22"/>
  <c r="M102" i="22"/>
  <c r="L102" i="22"/>
  <c r="K102" i="22"/>
  <c r="I102" i="22" s="1"/>
  <c r="J102" i="22"/>
  <c r="N101" i="22"/>
  <c r="M101" i="22"/>
  <c r="L101" i="22"/>
  <c r="K101" i="22"/>
  <c r="J101" i="22"/>
  <c r="N100" i="22"/>
  <c r="M100" i="22"/>
  <c r="L100" i="22"/>
  <c r="K100" i="22"/>
  <c r="J100" i="22"/>
  <c r="N99" i="22"/>
  <c r="M99" i="22"/>
  <c r="L99" i="22"/>
  <c r="K99" i="22"/>
  <c r="J99" i="22"/>
  <c r="I99" i="22" s="1"/>
  <c r="N98" i="22"/>
  <c r="M98" i="22"/>
  <c r="L98" i="22"/>
  <c r="K98" i="22"/>
  <c r="I98" i="22" s="1"/>
  <c r="J98" i="22"/>
  <c r="N97" i="22"/>
  <c r="M97" i="22"/>
  <c r="L97" i="22"/>
  <c r="K97" i="22"/>
  <c r="J97" i="22"/>
  <c r="N96" i="22"/>
  <c r="M96" i="22"/>
  <c r="L96" i="22"/>
  <c r="K96" i="22"/>
  <c r="J96" i="22"/>
  <c r="N95" i="22"/>
  <c r="M95" i="22"/>
  <c r="L95" i="22"/>
  <c r="K95" i="22"/>
  <c r="J95" i="22"/>
  <c r="I95" i="22" s="1"/>
  <c r="N94" i="22"/>
  <c r="M94" i="22"/>
  <c r="L94" i="22"/>
  <c r="K94" i="22"/>
  <c r="I94" i="22" s="1"/>
  <c r="J94" i="22"/>
  <c r="N93" i="22"/>
  <c r="M93" i="22"/>
  <c r="L93" i="22"/>
  <c r="K93" i="22"/>
  <c r="J93" i="22"/>
  <c r="N92" i="22"/>
  <c r="M92" i="22"/>
  <c r="L92" i="22"/>
  <c r="K92" i="22"/>
  <c r="J92" i="22"/>
  <c r="N91" i="22"/>
  <c r="M91" i="22"/>
  <c r="L91" i="22"/>
  <c r="K91" i="22"/>
  <c r="J91" i="22"/>
  <c r="I91" i="22" s="1"/>
  <c r="N90" i="22"/>
  <c r="M90" i="22"/>
  <c r="L90" i="22"/>
  <c r="K90" i="22"/>
  <c r="I90" i="22" s="1"/>
  <c r="J90" i="22"/>
  <c r="N89" i="22"/>
  <c r="M89" i="22"/>
  <c r="L89" i="22"/>
  <c r="J89" i="22"/>
  <c r="L88" i="22"/>
  <c r="K88" i="22"/>
  <c r="J88" i="22"/>
  <c r="L87" i="22"/>
  <c r="K87" i="22"/>
  <c r="J87" i="22"/>
  <c r="L86" i="22"/>
  <c r="K86" i="22"/>
  <c r="J86" i="22"/>
  <c r="L85" i="22"/>
  <c r="K85" i="22"/>
  <c r="J85" i="22"/>
  <c r="L84" i="22"/>
  <c r="K84" i="22"/>
  <c r="J84" i="22"/>
  <c r="L83" i="22"/>
  <c r="K83" i="22"/>
  <c r="J83" i="22"/>
  <c r="L82" i="22"/>
  <c r="K82" i="22"/>
  <c r="J82" i="22"/>
  <c r="L81" i="22"/>
  <c r="K81" i="22"/>
  <c r="J81" i="22"/>
  <c r="N80" i="22"/>
  <c r="M80" i="22"/>
  <c r="L80" i="22"/>
  <c r="K80" i="22"/>
  <c r="J80" i="22"/>
  <c r="I80" i="22"/>
  <c r="N79" i="22"/>
  <c r="M79" i="22"/>
  <c r="L79" i="22"/>
  <c r="K79" i="22"/>
  <c r="I79" i="22" s="1"/>
  <c r="J79" i="22"/>
  <c r="N78" i="22"/>
  <c r="M78" i="22"/>
  <c r="L78" i="22"/>
  <c r="J78" i="22"/>
  <c r="L77" i="22"/>
  <c r="K77" i="22"/>
  <c r="J77" i="22"/>
  <c r="J76" i="22"/>
  <c r="J75" i="22"/>
  <c r="J74" i="22"/>
  <c r="J73" i="22"/>
  <c r="J72" i="22"/>
  <c r="J71" i="22"/>
  <c r="J70" i="22"/>
  <c r="N69" i="22"/>
  <c r="M69" i="22"/>
  <c r="J69" i="22"/>
  <c r="N68" i="22"/>
  <c r="M68" i="22"/>
  <c r="J68" i="22"/>
  <c r="N67" i="22"/>
  <c r="M67" i="22"/>
  <c r="K67" i="22"/>
  <c r="J67" i="22"/>
  <c r="E67" i="22"/>
  <c r="L67" i="22" s="1"/>
  <c r="N66" i="22"/>
  <c r="M66" i="22"/>
  <c r="L66" i="22"/>
  <c r="K66" i="22"/>
  <c r="J66" i="22"/>
  <c r="I66" i="22"/>
  <c r="N65" i="22"/>
  <c r="M65" i="22"/>
  <c r="L65" i="22"/>
  <c r="K65" i="22"/>
  <c r="I65" i="22" s="1"/>
  <c r="J65" i="22"/>
  <c r="N64" i="22"/>
  <c r="M64" i="22"/>
  <c r="L64" i="22"/>
  <c r="K64" i="22"/>
  <c r="J64" i="22"/>
  <c r="I64" i="22"/>
  <c r="N63" i="22"/>
  <c r="M63" i="22"/>
  <c r="L63" i="22"/>
  <c r="K63" i="22"/>
  <c r="I63" i="22" s="1"/>
  <c r="J63" i="22"/>
  <c r="N62" i="22"/>
  <c r="M62" i="22"/>
  <c r="L62" i="22"/>
  <c r="K62" i="22"/>
  <c r="J62" i="22"/>
  <c r="I62" i="22"/>
  <c r="N61" i="22"/>
  <c r="M61" i="22"/>
  <c r="L61" i="22"/>
  <c r="K61" i="22"/>
  <c r="I61" i="22" s="1"/>
  <c r="J61" i="22"/>
  <c r="N60" i="22"/>
  <c r="M60" i="22"/>
  <c r="L60" i="22"/>
  <c r="K60" i="22"/>
  <c r="J60" i="22"/>
  <c r="I60" i="22"/>
  <c r="K39" i="22"/>
  <c r="V38" i="22"/>
  <c r="U38" i="22"/>
  <c r="T38" i="22"/>
  <c r="L38" i="22"/>
  <c r="K38" i="22"/>
  <c r="J38" i="22"/>
  <c r="V37" i="22"/>
  <c r="U37" i="22"/>
  <c r="T37" i="22"/>
  <c r="L37" i="22"/>
  <c r="K37" i="22"/>
  <c r="J37" i="22"/>
  <c r="L36" i="22"/>
  <c r="K36" i="22"/>
  <c r="J36" i="22"/>
  <c r="V35" i="22"/>
  <c r="U35" i="22"/>
  <c r="T35" i="22"/>
  <c r="L35" i="22"/>
  <c r="K35" i="22"/>
  <c r="J35" i="22"/>
  <c r="V34" i="22"/>
  <c r="U34" i="22"/>
  <c r="T34" i="22"/>
  <c r="L34" i="22"/>
  <c r="K34" i="22"/>
  <c r="J34" i="22"/>
  <c r="V32" i="22"/>
  <c r="U32" i="22"/>
  <c r="T32" i="22"/>
  <c r="L32" i="22"/>
  <c r="K32" i="22"/>
  <c r="J32" i="22"/>
  <c r="V31" i="22"/>
  <c r="U31" i="22"/>
  <c r="T31" i="22"/>
  <c r="L31" i="22"/>
  <c r="K31" i="22"/>
  <c r="J31" i="22"/>
  <c r="V30" i="22"/>
  <c r="U30" i="22"/>
  <c r="T30" i="22"/>
  <c r="L30" i="22"/>
  <c r="K30" i="22"/>
  <c r="J30" i="22"/>
  <c r="V29" i="22"/>
  <c r="U29" i="22"/>
  <c r="T29" i="22"/>
  <c r="L29" i="22"/>
  <c r="K29" i="22"/>
  <c r="J29" i="22"/>
  <c r="L28" i="22"/>
  <c r="K28" i="22"/>
  <c r="J28" i="22"/>
  <c r="V27" i="22"/>
  <c r="U27" i="22"/>
  <c r="T27" i="22"/>
  <c r="L27" i="22"/>
  <c r="K27" i="22"/>
  <c r="J27" i="22"/>
  <c r="V26" i="22"/>
  <c r="U26" i="22"/>
  <c r="T26" i="22"/>
  <c r="L26" i="22"/>
  <c r="K26" i="22"/>
  <c r="J26" i="22"/>
  <c r="V25" i="22"/>
  <c r="U25" i="22"/>
  <c r="T25" i="22"/>
  <c r="L25" i="22"/>
  <c r="K25" i="22"/>
  <c r="J25" i="22"/>
  <c r="V24" i="22"/>
  <c r="U24" i="22"/>
  <c r="T24" i="22"/>
  <c r="L24" i="22"/>
  <c r="K24" i="22"/>
  <c r="J24" i="22"/>
  <c r="L23" i="22"/>
  <c r="K23" i="22"/>
  <c r="J23" i="22"/>
  <c r="W22" i="22"/>
  <c r="V22" i="22"/>
  <c r="U22" i="22"/>
  <c r="T22" i="22"/>
  <c r="M22" i="22"/>
  <c r="M23" i="22" s="1"/>
  <c r="M24" i="22" s="1"/>
  <c r="M25" i="22" s="1"/>
  <c r="M26" i="22" s="1"/>
  <c r="M27" i="22" s="1"/>
  <c r="M28" i="22" s="1"/>
  <c r="M29" i="22" s="1"/>
  <c r="M30" i="22" s="1"/>
  <c r="M31" i="22" s="1"/>
  <c r="M32" i="22" s="1"/>
  <c r="L22" i="22"/>
  <c r="K22" i="22"/>
  <c r="J22" i="22"/>
  <c r="E12" i="22"/>
  <c r="D12" i="22"/>
  <c r="K10" i="22"/>
  <c r="K9" i="22"/>
  <c r="K8" i="22"/>
  <c r="K7" i="22"/>
  <c r="K6" i="22"/>
  <c r="K5" i="22"/>
  <c r="J5" i="22"/>
  <c r="L4" i="22"/>
  <c r="K4" i="22"/>
  <c r="J4" i="22"/>
  <c r="P3" i="22"/>
  <c r="O3" i="22"/>
  <c r="N3" i="22"/>
  <c r="M3" i="22"/>
  <c r="L3" i="22"/>
  <c r="K3" i="22"/>
  <c r="J3" i="22"/>
  <c r="K2" i="22"/>
  <c r="D1" i="22"/>
  <c r="L5" i="22" s="1"/>
  <c r="I522" i="21"/>
  <c r="I521" i="21"/>
  <c r="I520" i="21"/>
  <c r="I519" i="21"/>
  <c r="J507" i="21"/>
  <c r="I507" i="21"/>
  <c r="AK503" i="21"/>
  <c r="AK504" i="21" s="1"/>
  <c r="AK501" i="21"/>
  <c r="AK502" i="21" s="1"/>
  <c r="AK498" i="21"/>
  <c r="Z498" i="21"/>
  <c r="X497" i="21"/>
  <c r="C518" i="21" s="1"/>
  <c r="AE496" i="21"/>
  <c r="S496" i="21"/>
  <c r="AK495" i="21"/>
  <c r="AK496" i="21" s="1"/>
  <c r="AE495" i="21"/>
  <c r="S495" i="21"/>
  <c r="S494" i="21"/>
  <c r="AE493" i="21"/>
  <c r="AE494" i="21" s="1"/>
  <c r="U493" i="21"/>
  <c r="S493" i="21"/>
  <c r="U492" i="21"/>
  <c r="S492" i="21"/>
  <c r="U491" i="21"/>
  <c r="S491" i="21"/>
  <c r="AK490" i="21"/>
  <c r="AK493" i="21" s="1"/>
  <c r="AK494" i="21" s="1"/>
  <c r="AE490" i="21"/>
  <c r="X489" i="21"/>
  <c r="X494" i="21" s="1"/>
  <c r="X495" i="21" s="1"/>
  <c r="U489" i="21"/>
  <c r="R489" i="21"/>
  <c r="Q489" i="21"/>
  <c r="D489" i="21"/>
  <c r="Q488" i="21"/>
  <c r="Q491" i="21" s="1"/>
  <c r="Q492" i="21" s="1"/>
  <c r="D488" i="21"/>
  <c r="AK487" i="21"/>
  <c r="AK488" i="21" s="1"/>
  <c r="D487" i="21"/>
  <c r="AK486" i="21"/>
  <c r="D486" i="21"/>
  <c r="AK485" i="21"/>
  <c r="J485" i="21"/>
  <c r="J490" i="21" s="1"/>
  <c r="J491" i="21" s="1"/>
  <c r="D485" i="21"/>
  <c r="D484" i="21"/>
  <c r="D483" i="21"/>
  <c r="AK482" i="21"/>
  <c r="D482" i="21"/>
  <c r="X481" i="21"/>
  <c r="X486" i="21" s="1"/>
  <c r="X487" i="21" s="1"/>
  <c r="F480" i="21"/>
  <c r="Q479" i="21"/>
  <c r="Q484" i="21" s="1"/>
  <c r="Q485" i="21" s="1"/>
  <c r="K478" i="21"/>
  <c r="K479" i="21" s="1"/>
  <c r="F478" i="21"/>
  <c r="H476" i="21"/>
  <c r="AB498" i="21" s="1"/>
  <c r="G476" i="21"/>
  <c r="AA462" i="21" s="1"/>
  <c r="F476" i="21"/>
  <c r="S489" i="21" s="1"/>
  <c r="E476" i="21"/>
  <c r="E507" i="21" s="1"/>
  <c r="L507" i="21" s="1"/>
  <c r="D476" i="21"/>
  <c r="X498" i="21" s="1"/>
  <c r="X475" i="21"/>
  <c r="K475" i="21"/>
  <c r="K480" i="21" s="1"/>
  <c r="K481" i="21" s="1"/>
  <c r="D475" i="21"/>
  <c r="D480" i="21" s="1"/>
  <c r="D481" i="21" s="1"/>
  <c r="X474" i="21"/>
  <c r="Q473" i="21"/>
  <c r="Q474" i="21" s="1"/>
  <c r="AK472" i="21"/>
  <c r="AK477" i="21" s="1"/>
  <c r="AK478" i="21" s="1"/>
  <c r="L471" i="21"/>
  <c r="AB470" i="21"/>
  <c r="Y470" i="21"/>
  <c r="X470" i="21"/>
  <c r="Q470" i="21"/>
  <c r="Q475" i="21" s="1"/>
  <c r="Q476" i="21" s="1"/>
  <c r="L470" i="21"/>
  <c r="X469" i="21"/>
  <c r="X472" i="21" s="1"/>
  <c r="X473" i="21" s="1"/>
  <c r="N469" i="21"/>
  <c r="L469" i="21"/>
  <c r="S468" i="21"/>
  <c r="N468" i="21"/>
  <c r="L468" i="21"/>
  <c r="J468" i="21"/>
  <c r="J469" i="21" s="1"/>
  <c r="S467" i="21"/>
  <c r="X466" i="21"/>
  <c r="X467" i="21" s="1"/>
  <c r="S466" i="21"/>
  <c r="N466" i="21"/>
  <c r="K466" i="21"/>
  <c r="J466" i="21"/>
  <c r="U465" i="21"/>
  <c r="S465" i="21"/>
  <c r="Q465" i="21"/>
  <c r="Q466" i="21" s="1"/>
  <c r="J465" i="21"/>
  <c r="C509" i="21" s="1"/>
  <c r="X464" i="21"/>
  <c r="X465" i="21" s="1"/>
  <c r="U464" i="21"/>
  <c r="S464" i="21"/>
  <c r="U463" i="21"/>
  <c r="S463" i="21"/>
  <c r="Q463" i="21"/>
  <c r="Q464" i="21" s="1"/>
  <c r="AB462" i="21"/>
  <c r="Z462" i="21"/>
  <c r="Y462" i="21"/>
  <c r="X462" i="21"/>
  <c r="AK461" i="21"/>
  <c r="AK466" i="21" s="1"/>
  <c r="AK467" i="21" s="1"/>
  <c r="AE461" i="21"/>
  <c r="AE466" i="21" s="1"/>
  <c r="AE467" i="21" s="1"/>
  <c r="X461" i="21"/>
  <c r="C514" i="21" s="1"/>
  <c r="S461" i="21"/>
  <c r="R461" i="21"/>
  <c r="Q460" i="21"/>
  <c r="C511" i="21" s="1"/>
  <c r="X458" i="21"/>
  <c r="X459" i="21" s="1"/>
  <c r="X456" i="21"/>
  <c r="X457" i="21" s="1"/>
  <c r="AB454" i="21"/>
  <c r="Z454" i="21"/>
  <c r="Y454" i="21"/>
  <c r="X454" i="21"/>
  <c r="X453" i="21"/>
  <c r="C513" i="21" s="1"/>
  <c r="AK452" i="21"/>
  <c r="AK457" i="21" s="1"/>
  <c r="AK458" i="21" s="1"/>
  <c r="B450" i="21"/>
  <c r="N399" i="21"/>
  <c r="M399" i="21"/>
  <c r="L399" i="21"/>
  <c r="K399" i="21"/>
  <c r="I399" i="21" s="1"/>
  <c r="J399" i="21"/>
  <c r="N398" i="21"/>
  <c r="M398" i="21"/>
  <c r="L398" i="21"/>
  <c r="K398" i="21"/>
  <c r="J398" i="21"/>
  <c r="I398" i="21"/>
  <c r="N397" i="21"/>
  <c r="M397" i="21"/>
  <c r="L397" i="21"/>
  <c r="K397" i="21"/>
  <c r="I397" i="21" s="1"/>
  <c r="J397" i="21"/>
  <c r="N396" i="21"/>
  <c r="M396" i="21"/>
  <c r="L396" i="21"/>
  <c r="K396" i="21"/>
  <c r="J396" i="21"/>
  <c r="I396" i="21"/>
  <c r="N395" i="21"/>
  <c r="M395" i="21"/>
  <c r="L395" i="21"/>
  <c r="K395" i="21"/>
  <c r="I395" i="21" s="1"/>
  <c r="J395" i="21"/>
  <c r="N394" i="21"/>
  <c r="M394" i="21"/>
  <c r="L394" i="21"/>
  <c r="K394" i="21"/>
  <c r="J394" i="21"/>
  <c r="I394" i="21"/>
  <c r="N393" i="21"/>
  <c r="M393" i="21"/>
  <c r="L393" i="21"/>
  <c r="K393" i="21"/>
  <c r="I393" i="21" s="1"/>
  <c r="J393" i="21"/>
  <c r="N392" i="21"/>
  <c r="M392" i="21"/>
  <c r="L392" i="21"/>
  <c r="K392" i="21"/>
  <c r="J392" i="21"/>
  <c r="I392" i="21"/>
  <c r="N391" i="21"/>
  <c r="M391" i="21"/>
  <c r="L391" i="21"/>
  <c r="K391" i="21"/>
  <c r="I391" i="21" s="1"/>
  <c r="J391" i="21"/>
  <c r="N390" i="21"/>
  <c r="M390" i="21"/>
  <c r="L390" i="21"/>
  <c r="K390" i="21"/>
  <c r="J390" i="21"/>
  <c r="I390" i="21"/>
  <c r="N389" i="21"/>
  <c r="M389" i="21"/>
  <c r="L389" i="21"/>
  <c r="K389" i="21"/>
  <c r="I389" i="21" s="1"/>
  <c r="J389" i="21"/>
  <c r="N388" i="21"/>
  <c r="M388" i="21"/>
  <c r="L388" i="21"/>
  <c r="K388" i="21"/>
  <c r="J388" i="21"/>
  <c r="I388" i="21"/>
  <c r="N387" i="21"/>
  <c r="M387" i="21"/>
  <c r="L387" i="21"/>
  <c r="K387" i="21"/>
  <c r="I387" i="21" s="1"/>
  <c r="J387" i="21"/>
  <c r="N386" i="21"/>
  <c r="M386" i="21"/>
  <c r="L386" i="21"/>
  <c r="K386" i="21"/>
  <c r="J386" i="21"/>
  <c r="I386" i="21"/>
  <c r="N385" i="21"/>
  <c r="M385" i="21"/>
  <c r="L385" i="21"/>
  <c r="K385" i="21"/>
  <c r="I385" i="21" s="1"/>
  <c r="J385" i="21"/>
  <c r="N384" i="21"/>
  <c r="M384" i="21"/>
  <c r="L384" i="21"/>
  <c r="K384" i="21"/>
  <c r="J384" i="21"/>
  <c r="I384" i="21"/>
  <c r="N383" i="21"/>
  <c r="M383" i="21"/>
  <c r="L383" i="21"/>
  <c r="K383" i="21"/>
  <c r="I383" i="21" s="1"/>
  <c r="J383" i="21"/>
  <c r="N382" i="21"/>
  <c r="M382" i="21"/>
  <c r="L382" i="21"/>
  <c r="K382" i="21"/>
  <c r="J382" i="21"/>
  <c r="I382" i="21"/>
  <c r="N381" i="21"/>
  <c r="M381" i="21"/>
  <c r="L381" i="21"/>
  <c r="K381" i="21"/>
  <c r="I381" i="21" s="1"/>
  <c r="J381" i="21"/>
  <c r="N380" i="21"/>
  <c r="M380" i="21"/>
  <c r="L380" i="21"/>
  <c r="K380" i="21"/>
  <c r="J380" i="21"/>
  <c r="I380" i="21"/>
  <c r="N379" i="21"/>
  <c r="M379" i="21"/>
  <c r="L379" i="21"/>
  <c r="K379" i="21"/>
  <c r="I379" i="21" s="1"/>
  <c r="J379" i="21"/>
  <c r="N378" i="21"/>
  <c r="M378" i="21"/>
  <c r="L378" i="21"/>
  <c r="K378" i="21"/>
  <c r="J378" i="21"/>
  <c r="I378" i="21"/>
  <c r="N377" i="21"/>
  <c r="M377" i="21"/>
  <c r="L377" i="21"/>
  <c r="K377" i="21"/>
  <c r="I377" i="21" s="1"/>
  <c r="J377" i="21"/>
  <c r="N376" i="21"/>
  <c r="M376" i="21"/>
  <c r="L376" i="21"/>
  <c r="K376" i="21"/>
  <c r="J376" i="21"/>
  <c r="I376" i="21"/>
  <c r="N375" i="21"/>
  <c r="M375" i="21"/>
  <c r="L375" i="21"/>
  <c r="K375" i="21"/>
  <c r="I375" i="21" s="1"/>
  <c r="J375" i="21"/>
  <c r="N374" i="21"/>
  <c r="M374" i="21"/>
  <c r="L374" i="21"/>
  <c r="K374" i="21"/>
  <c r="J374" i="21"/>
  <c r="I374" i="21"/>
  <c r="N373" i="21"/>
  <c r="M373" i="21"/>
  <c r="L373" i="21"/>
  <c r="K373" i="21"/>
  <c r="I373" i="21" s="1"/>
  <c r="J373" i="21"/>
  <c r="N372" i="21"/>
  <c r="M372" i="21"/>
  <c r="L372" i="21"/>
  <c r="K372" i="21"/>
  <c r="J372" i="21"/>
  <c r="I372" i="21"/>
  <c r="N371" i="21"/>
  <c r="M371" i="21"/>
  <c r="L371" i="21"/>
  <c r="K371" i="21"/>
  <c r="I371" i="21" s="1"/>
  <c r="J371" i="21"/>
  <c r="N370" i="21"/>
  <c r="M370" i="21"/>
  <c r="L370" i="21"/>
  <c r="K370" i="21"/>
  <c r="J370" i="21"/>
  <c r="I370" i="21"/>
  <c r="N369" i="21"/>
  <c r="M369" i="21"/>
  <c r="L369" i="21"/>
  <c r="K369" i="21"/>
  <c r="I369" i="21" s="1"/>
  <c r="J369" i="21"/>
  <c r="N368" i="21"/>
  <c r="M368" i="21"/>
  <c r="L368" i="21"/>
  <c r="K368" i="21"/>
  <c r="J368" i="21"/>
  <c r="I368" i="21"/>
  <c r="N367" i="21"/>
  <c r="M367" i="21"/>
  <c r="L367" i="21"/>
  <c r="K367" i="21"/>
  <c r="I367" i="21" s="1"/>
  <c r="J367" i="21"/>
  <c r="N366" i="21"/>
  <c r="M366" i="21"/>
  <c r="L366" i="21"/>
  <c r="K366" i="21"/>
  <c r="J366" i="21"/>
  <c r="I366" i="21" s="1"/>
  <c r="N365" i="21"/>
  <c r="M365" i="21"/>
  <c r="L365" i="21"/>
  <c r="K365" i="21"/>
  <c r="I365" i="21" s="1"/>
  <c r="J365" i="21"/>
  <c r="N364" i="21"/>
  <c r="M364" i="21"/>
  <c r="L364" i="21"/>
  <c r="K364" i="21"/>
  <c r="J364" i="21"/>
  <c r="I364" i="21" s="1"/>
  <c r="N363" i="21"/>
  <c r="M363" i="21"/>
  <c r="L363" i="21"/>
  <c r="K363" i="21"/>
  <c r="I363" i="21" s="1"/>
  <c r="J363" i="21"/>
  <c r="N362" i="21"/>
  <c r="M362" i="21"/>
  <c r="L362" i="21"/>
  <c r="K362" i="21"/>
  <c r="J362" i="21"/>
  <c r="I362" i="21" s="1"/>
  <c r="N361" i="21"/>
  <c r="M361" i="21"/>
  <c r="L361" i="21"/>
  <c r="K361" i="21"/>
  <c r="I361" i="21" s="1"/>
  <c r="J361" i="21"/>
  <c r="N360" i="21"/>
  <c r="M360" i="21"/>
  <c r="L360" i="21"/>
  <c r="K360" i="21"/>
  <c r="J360" i="21"/>
  <c r="I360" i="21" s="1"/>
  <c r="N359" i="21"/>
  <c r="M359" i="21"/>
  <c r="L359" i="21"/>
  <c r="K359" i="21"/>
  <c r="I359" i="21" s="1"/>
  <c r="J359" i="21"/>
  <c r="N358" i="21"/>
  <c r="M358" i="21"/>
  <c r="L358" i="21"/>
  <c r="K358" i="21"/>
  <c r="J358" i="21"/>
  <c r="I358" i="21" s="1"/>
  <c r="N357" i="21"/>
  <c r="M357" i="21"/>
  <c r="L357" i="21"/>
  <c r="K357" i="21"/>
  <c r="I357" i="21" s="1"/>
  <c r="J357" i="21"/>
  <c r="N356" i="21"/>
  <c r="M356" i="21"/>
  <c r="L356" i="21"/>
  <c r="K356" i="21"/>
  <c r="J356" i="21"/>
  <c r="I356" i="21" s="1"/>
  <c r="N355" i="21"/>
  <c r="M355" i="21"/>
  <c r="L355" i="21"/>
  <c r="K355" i="21"/>
  <c r="I355" i="21" s="1"/>
  <c r="J355" i="21"/>
  <c r="N354" i="21"/>
  <c r="M354" i="21"/>
  <c r="L354" i="21"/>
  <c r="K354" i="21"/>
  <c r="J354" i="21"/>
  <c r="I354" i="21" s="1"/>
  <c r="Y353" i="21"/>
  <c r="X353" i="21"/>
  <c r="W353" i="21"/>
  <c r="V353" i="21"/>
  <c r="N353" i="21"/>
  <c r="M353" i="21"/>
  <c r="L353" i="21"/>
  <c r="K353" i="21"/>
  <c r="U353" i="21" s="1"/>
  <c r="J353" i="21"/>
  <c r="I353" i="21"/>
  <c r="V352" i="21"/>
  <c r="N352" i="21"/>
  <c r="M352" i="21"/>
  <c r="L352" i="21"/>
  <c r="U352" i="21" s="1"/>
  <c r="K352" i="21"/>
  <c r="I352" i="21" s="1"/>
  <c r="J352" i="21"/>
  <c r="T352" i="21" s="1"/>
  <c r="N351" i="21"/>
  <c r="M351" i="21"/>
  <c r="Y351" i="21" s="1"/>
  <c r="L351" i="21"/>
  <c r="K351" i="21"/>
  <c r="T351" i="21" s="1"/>
  <c r="J351" i="21"/>
  <c r="U351" i="21" s="1"/>
  <c r="N350" i="21"/>
  <c r="M350" i="21"/>
  <c r="L350" i="21"/>
  <c r="K350" i="21"/>
  <c r="J350" i="21"/>
  <c r="T350" i="21" s="1"/>
  <c r="N349" i="21"/>
  <c r="M349" i="21"/>
  <c r="L349" i="21"/>
  <c r="K349" i="21"/>
  <c r="J349" i="21"/>
  <c r="I349" i="21"/>
  <c r="Z348" i="21"/>
  <c r="Y348" i="21"/>
  <c r="X348" i="21"/>
  <c r="W348" i="21"/>
  <c r="AA348" i="21" s="1"/>
  <c r="V348" i="21"/>
  <c r="N348" i="21"/>
  <c r="M348" i="21"/>
  <c r="L348" i="21"/>
  <c r="U348" i="21" s="1"/>
  <c r="K348" i="21"/>
  <c r="I348" i="21" s="1"/>
  <c r="J348" i="21"/>
  <c r="T348" i="21" s="1"/>
  <c r="N347" i="21"/>
  <c r="M347" i="21"/>
  <c r="L347" i="21"/>
  <c r="K347" i="21"/>
  <c r="T347" i="21" s="1"/>
  <c r="J347" i="21"/>
  <c r="U347" i="21" s="1"/>
  <c r="V346" i="21"/>
  <c r="N346" i="21"/>
  <c r="M346" i="21"/>
  <c r="L346" i="21"/>
  <c r="K346" i="21"/>
  <c r="J346" i="21"/>
  <c r="T346" i="21" s="1"/>
  <c r="N345" i="21"/>
  <c r="M345" i="21"/>
  <c r="L345" i="21"/>
  <c r="K345" i="21"/>
  <c r="J345" i="21"/>
  <c r="I345" i="21"/>
  <c r="N344" i="21"/>
  <c r="M344" i="21"/>
  <c r="L344" i="21"/>
  <c r="U344" i="21" s="1"/>
  <c r="K344" i="21"/>
  <c r="I344" i="21" s="1"/>
  <c r="J344" i="21"/>
  <c r="N343" i="21"/>
  <c r="M343" i="21"/>
  <c r="Y343" i="21" s="1"/>
  <c r="L343" i="21"/>
  <c r="K343" i="21"/>
  <c r="T343" i="21" s="1"/>
  <c r="J343" i="21"/>
  <c r="U343" i="21" s="1"/>
  <c r="N342" i="21"/>
  <c r="M342" i="21"/>
  <c r="L342" i="21"/>
  <c r="K342" i="21"/>
  <c r="J342" i="21"/>
  <c r="T342" i="21" s="1"/>
  <c r="W341" i="21"/>
  <c r="V341" i="21"/>
  <c r="N341" i="21"/>
  <c r="M341" i="21"/>
  <c r="L341" i="21"/>
  <c r="K341" i="21"/>
  <c r="U341" i="21" s="1"/>
  <c r="J341" i="21"/>
  <c r="I341" i="21"/>
  <c r="W340" i="21"/>
  <c r="V340" i="21"/>
  <c r="N340" i="21"/>
  <c r="M340" i="21"/>
  <c r="L340" i="21"/>
  <c r="U340" i="21" s="1"/>
  <c r="K340" i="21"/>
  <c r="I340" i="21" s="1"/>
  <c r="J340" i="21"/>
  <c r="T340" i="21" s="1"/>
  <c r="Y340" i="21" s="1"/>
  <c r="W339" i="21"/>
  <c r="V339" i="21"/>
  <c r="N339" i="21"/>
  <c r="M339" i="21"/>
  <c r="L339" i="21"/>
  <c r="K339" i="21"/>
  <c r="T339" i="21" s="1"/>
  <c r="J339" i="21"/>
  <c r="U339" i="21" s="1"/>
  <c r="Z338" i="21"/>
  <c r="Y338" i="21"/>
  <c r="X338" i="21"/>
  <c r="W338" i="21"/>
  <c r="AA338" i="21" s="1"/>
  <c r="V338" i="21"/>
  <c r="N338" i="21"/>
  <c r="M338" i="21"/>
  <c r="L338" i="21"/>
  <c r="K338" i="21"/>
  <c r="J338" i="21"/>
  <c r="T338" i="21" s="1"/>
  <c r="W337" i="21"/>
  <c r="V337" i="21"/>
  <c r="N337" i="21"/>
  <c r="M337" i="21"/>
  <c r="L337" i="21"/>
  <c r="K337" i="21"/>
  <c r="U337" i="21" s="1"/>
  <c r="J337" i="21"/>
  <c r="I337" i="21"/>
  <c r="N336" i="21"/>
  <c r="M336" i="21"/>
  <c r="L336" i="21"/>
  <c r="U336" i="21" s="1"/>
  <c r="K336" i="21"/>
  <c r="I336" i="21" s="1"/>
  <c r="J336" i="21"/>
  <c r="Z335" i="21"/>
  <c r="Y335" i="21"/>
  <c r="X335" i="21"/>
  <c r="W335" i="21"/>
  <c r="V335" i="21"/>
  <c r="AA335" i="21" s="1"/>
  <c r="N335" i="21"/>
  <c r="M335" i="21"/>
  <c r="L335" i="21"/>
  <c r="K335" i="21"/>
  <c r="T335" i="21" s="1"/>
  <c r="J335" i="21"/>
  <c r="U335" i="21" s="1"/>
  <c r="N334" i="21"/>
  <c r="M334" i="21"/>
  <c r="L334" i="21"/>
  <c r="K334" i="21"/>
  <c r="J334" i="21"/>
  <c r="T334" i="21" s="1"/>
  <c r="W333" i="21"/>
  <c r="V333" i="21"/>
  <c r="N333" i="21"/>
  <c r="M333" i="21"/>
  <c r="Y333" i="21" s="1"/>
  <c r="L333" i="21"/>
  <c r="U333" i="21" s="1"/>
  <c r="K333" i="21"/>
  <c r="T333" i="21" s="1"/>
  <c r="Z333" i="21" s="1"/>
  <c r="J333" i="21"/>
  <c r="I333" i="21"/>
  <c r="N332" i="21"/>
  <c r="M332" i="21"/>
  <c r="L332" i="21"/>
  <c r="U332" i="21" s="1"/>
  <c r="K332" i="21"/>
  <c r="I332" i="21" s="1"/>
  <c r="J332" i="21"/>
  <c r="Z331" i="21"/>
  <c r="Y331" i="21"/>
  <c r="X331" i="21"/>
  <c r="W331" i="21"/>
  <c r="AA331" i="21" s="1"/>
  <c r="V331" i="21"/>
  <c r="N331" i="21"/>
  <c r="M331" i="21"/>
  <c r="L331" i="21"/>
  <c r="K331" i="21"/>
  <c r="T331" i="21" s="1"/>
  <c r="J331" i="21"/>
  <c r="U331" i="21" s="1"/>
  <c r="Z330" i="21"/>
  <c r="Y330" i="21"/>
  <c r="X330" i="21"/>
  <c r="W330" i="21"/>
  <c r="AA330" i="21" s="1"/>
  <c r="V330" i="21"/>
  <c r="N330" i="21"/>
  <c r="M330" i="21"/>
  <c r="L330" i="21"/>
  <c r="K330" i="21"/>
  <c r="J330" i="21"/>
  <c r="T330" i="21" s="1"/>
  <c r="Z329" i="21"/>
  <c r="Y329" i="21"/>
  <c r="X329" i="21"/>
  <c r="W329" i="21"/>
  <c r="V329" i="21"/>
  <c r="AA329" i="21" s="1"/>
  <c r="N329" i="21"/>
  <c r="M329" i="21"/>
  <c r="L329" i="21"/>
  <c r="U329" i="21" s="1"/>
  <c r="K329" i="21"/>
  <c r="T329" i="21" s="1"/>
  <c r="J329" i="21"/>
  <c r="I329" i="21"/>
  <c r="N328" i="21"/>
  <c r="M328" i="21"/>
  <c r="L328" i="21"/>
  <c r="U328" i="21" s="1"/>
  <c r="K328" i="21"/>
  <c r="I328" i="21" s="1"/>
  <c r="J328" i="21"/>
  <c r="Z327" i="21"/>
  <c r="Y327" i="21"/>
  <c r="X327" i="21"/>
  <c r="W327" i="21"/>
  <c r="V327" i="21"/>
  <c r="AA327" i="21" s="1"/>
  <c r="N327" i="21"/>
  <c r="M327" i="21"/>
  <c r="L327" i="21"/>
  <c r="K327" i="21"/>
  <c r="T327" i="21" s="1"/>
  <c r="J327" i="21"/>
  <c r="U327" i="21" s="1"/>
  <c r="N326" i="21"/>
  <c r="M326" i="21"/>
  <c r="L326" i="21"/>
  <c r="K326" i="21"/>
  <c r="J326" i="21"/>
  <c r="T326" i="21" s="1"/>
  <c r="V325" i="21"/>
  <c r="N325" i="21"/>
  <c r="M325" i="21"/>
  <c r="L325" i="21"/>
  <c r="K325" i="21"/>
  <c r="J325" i="21"/>
  <c r="I325" i="21"/>
  <c r="N324" i="21"/>
  <c r="M324" i="21"/>
  <c r="L324" i="21"/>
  <c r="U324" i="21" s="1"/>
  <c r="K324" i="21"/>
  <c r="I324" i="21" s="1"/>
  <c r="J324" i="21"/>
  <c r="Z323" i="21"/>
  <c r="Y323" i="21"/>
  <c r="N323" i="21"/>
  <c r="M323" i="21"/>
  <c r="L323" i="21"/>
  <c r="K323" i="21"/>
  <c r="T323" i="21" s="1"/>
  <c r="X323" i="21" s="1"/>
  <c r="J323" i="21"/>
  <c r="U323" i="21" s="1"/>
  <c r="Z322" i="21"/>
  <c r="Y322" i="21"/>
  <c r="X322" i="21"/>
  <c r="W322" i="21"/>
  <c r="AA322" i="21" s="1"/>
  <c r="V322" i="21"/>
  <c r="N322" i="21"/>
  <c r="M322" i="21"/>
  <c r="L322" i="21"/>
  <c r="K322" i="21"/>
  <c r="J322" i="21"/>
  <c r="T322" i="21" s="1"/>
  <c r="Z321" i="21"/>
  <c r="Y321" i="21"/>
  <c r="N321" i="21"/>
  <c r="M321" i="21"/>
  <c r="L321" i="21"/>
  <c r="U321" i="21" s="1"/>
  <c r="K321" i="21"/>
  <c r="J321" i="21"/>
  <c r="I321" i="21"/>
  <c r="Z320" i="21"/>
  <c r="Y320" i="21"/>
  <c r="N320" i="21"/>
  <c r="M320" i="21"/>
  <c r="L320" i="21"/>
  <c r="U320" i="21" s="1"/>
  <c r="K320" i="21"/>
  <c r="I320" i="21" s="1"/>
  <c r="J320" i="21"/>
  <c r="Z319" i="21"/>
  <c r="Y319" i="21"/>
  <c r="N319" i="21"/>
  <c r="M319" i="21"/>
  <c r="L319" i="21"/>
  <c r="K319" i="21"/>
  <c r="T319" i="21" s="1"/>
  <c r="X319" i="21" s="1"/>
  <c r="J319" i="21"/>
  <c r="U319" i="21" s="1"/>
  <c r="X318" i="21"/>
  <c r="W318" i="21"/>
  <c r="V318" i="21"/>
  <c r="N318" i="21"/>
  <c r="M318" i="21"/>
  <c r="L318" i="21"/>
  <c r="K318" i="21"/>
  <c r="J318" i="21"/>
  <c r="T318" i="21" s="1"/>
  <c r="Z317" i="21"/>
  <c r="Y317" i="21"/>
  <c r="X317" i="21"/>
  <c r="W317" i="21"/>
  <c r="V317" i="21"/>
  <c r="AA317" i="21" s="1"/>
  <c r="N317" i="21"/>
  <c r="M317" i="21"/>
  <c r="L317" i="21"/>
  <c r="U317" i="21" s="1"/>
  <c r="K317" i="21"/>
  <c r="T317" i="21" s="1"/>
  <c r="J317" i="21"/>
  <c r="I317" i="21"/>
  <c r="N316" i="21"/>
  <c r="M316" i="21"/>
  <c r="L316" i="21"/>
  <c r="U316" i="21" s="1"/>
  <c r="K316" i="21"/>
  <c r="I316" i="21" s="1"/>
  <c r="J316" i="21"/>
  <c r="V315" i="21"/>
  <c r="N315" i="21"/>
  <c r="M315" i="21"/>
  <c r="L315" i="21"/>
  <c r="K315" i="21"/>
  <c r="T315" i="21" s="1"/>
  <c r="X315" i="21" s="1"/>
  <c r="J315" i="21"/>
  <c r="U315" i="21" s="1"/>
  <c r="Z314" i="21"/>
  <c r="Y314" i="21"/>
  <c r="X314" i="21"/>
  <c r="W314" i="21"/>
  <c r="AA314" i="21" s="1"/>
  <c r="V314" i="21"/>
  <c r="N314" i="21"/>
  <c r="M314" i="21"/>
  <c r="L314" i="21"/>
  <c r="K314" i="21"/>
  <c r="J314" i="21"/>
  <c r="T314" i="21" s="1"/>
  <c r="N313" i="21"/>
  <c r="M313" i="21"/>
  <c r="L313" i="21"/>
  <c r="U313" i="21" s="1"/>
  <c r="K313" i="21"/>
  <c r="J313" i="21"/>
  <c r="I313" i="21"/>
  <c r="N312" i="21"/>
  <c r="M312" i="21"/>
  <c r="L312" i="21"/>
  <c r="U312" i="21" s="1"/>
  <c r="K312" i="21"/>
  <c r="I312" i="21" s="1"/>
  <c r="J312" i="21"/>
  <c r="N311" i="21"/>
  <c r="M311" i="21"/>
  <c r="Y311" i="21" s="1"/>
  <c r="L311" i="21"/>
  <c r="K311" i="21"/>
  <c r="T311" i="21" s="1"/>
  <c r="X311" i="21" s="1"/>
  <c r="J311" i="21"/>
  <c r="U311" i="21" s="1"/>
  <c r="Z310" i="21"/>
  <c r="Y310" i="21"/>
  <c r="X310" i="21"/>
  <c r="W310" i="21"/>
  <c r="AA310" i="21" s="1"/>
  <c r="V310" i="21"/>
  <c r="N310" i="21"/>
  <c r="M310" i="21"/>
  <c r="L310" i="21"/>
  <c r="K310" i="21"/>
  <c r="J310" i="21"/>
  <c r="T310" i="21" s="1"/>
  <c r="N309" i="21"/>
  <c r="M309" i="21"/>
  <c r="L309" i="21"/>
  <c r="U309" i="21" s="1"/>
  <c r="K309" i="21"/>
  <c r="J309" i="21"/>
  <c r="I309" i="21"/>
  <c r="V308" i="21"/>
  <c r="N308" i="21"/>
  <c r="M308" i="21"/>
  <c r="L308" i="21"/>
  <c r="U308" i="21" s="1"/>
  <c r="K308" i="21"/>
  <c r="I308" i="21" s="1"/>
  <c r="J308" i="21"/>
  <c r="N307" i="21"/>
  <c r="M307" i="21"/>
  <c r="L307" i="21"/>
  <c r="K307" i="21"/>
  <c r="T307" i="21" s="1"/>
  <c r="J307" i="21"/>
  <c r="U307" i="21" s="1"/>
  <c r="N306" i="21"/>
  <c r="M306" i="21"/>
  <c r="L306" i="21"/>
  <c r="K306" i="21"/>
  <c r="J306" i="21"/>
  <c r="T306" i="21" s="1"/>
  <c r="N305" i="21"/>
  <c r="M305" i="21"/>
  <c r="L305" i="21"/>
  <c r="U305" i="21" s="1"/>
  <c r="K305" i="21"/>
  <c r="J305" i="21"/>
  <c r="I305" i="21"/>
  <c r="N304" i="21"/>
  <c r="M304" i="21"/>
  <c r="L304" i="21"/>
  <c r="U304" i="21" s="1"/>
  <c r="K304" i="21"/>
  <c r="I304" i="21" s="1"/>
  <c r="J304" i="21"/>
  <c r="N303" i="21"/>
  <c r="M303" i="21"/>
  <c r="Y303" i="21" s="1"/>
  <c r="L303" i="21"/>
  <c r="K303" i="21"/>
  <c r="T303" i="21" s="1"/>
  <c r="X303" i="21" s="1"/>
  <c r="J303" i="21"/>
  <c r="U303" i="21" s="1"/>
  <c r="Z302" i="21"/>
  <c r="Y302" i="21"/>
  <c r="X302" i="21"/>
  <c r="W302" i="21"/>
  <c r="AA302" i="21" s="1"/>
  <c r="V302" i="21"/>
  <c r="N302" i="21"/>
  <c r="M302" i="21"/>
  <c r="L302" i="21"/>
  <c r="K302" i="21"/>
  <c r="J302" i="21"/>
  <c r="T302" i="21" s="1"/>
  <c r="N301" i="21"/>
  <c r="M301" i="21"/>
  <c r="L301" i="21"/>
  <c r="U301" i="21" s="1"/>
  <c r="K301" i="21"/>
  <c r="J301" i="21"/>
  <c r="I301" i="21"/>
  <c r="N300" i="21"/>
  <c r="M300" i="21"/>
  <c r="L300" i="21"/>
  <c r="U300" i="21" s="1"/>
  <c r="K300" i="21"/>
  <c r="I300" i="21" s="1"/>
  <c r="J300" i="21"/>
  <c r="Z299" i="21"/>
  <c r="Y299" i="21"/>
  <c r="X299" i="21"/>
  <c r="W299" i="21"/>
  <c r="AA299" i="21" s="1"/>
  <c r="V299" i="21"/>
  <c r="N299" i="21"/>
  <c r="M299" i="21"/>
  <c r="L299" i="21"/>
  <c r="K299" i="21"/>
  <c r="T299" i="21" s="1"/>
  <c r="J299" i="21"/>
  <c r="U299" i="21" s="1"/>
  <c r="N298" i="21"/>
  <c r="M298" i="21"/>
  <c r="L298" i="21"/>
  <c r="K298" i="21"/>
  <c r="J298" i="21"/>
  <c r="T298" i="21" s="1"/>
  <c r="N297" i="21"/>
  <c r="M297" i="21"/>
  <c r="L297" i="21"/>
  <c r="U297" i="21" s="1"/>
  <c r="K297" i="21"/>
  <c r="J297" i="21"/>
  <c r="I297" i="21"/>
  <c r="Z296" i="21"/>
  <c r="Y296" i="21"/>
  <c r="X296" i="21"/>
  <c r="W296" i="21"/>
  <c r="AA296" i="21" s="1"/>
  <c r="V296" i="21"/>
  <c r="N296" i="21"/>
  <c r="M296" i="21"/>
  <c r="L296" i="21"/>
  <c r="U296" i="21" s="1"/>
  <c r="K296" i="21"/>
  <c r="I296" i="21" s="1"/>
  <c r="J296" i="21"/>
  <c r="Z295" i="21"/>
  <c r="Y295" i="21"/>
  <c r="X295" i="21"/>
  <c r="W295" i="21"/>
  <c r="N295" i="21"/>
  <c r="M295" i="21"/>
  <c r="L295" i="21"/>
  <c r="K295" i="21"/>
  <c r="T295" i="21" s="1"/>
  <c r="J295" i="21"/>
  <c r="U295" i="21" s="1"/>
  <c r="N294" i="21"/>
  <c r="M294" i="21"/>
  <c r="L294" i="21"/>
  <c r="K294" i="21"/>
  <c r="J294" i="21"/>
  <c r="T294" i="21" s="1"/>
  <c r="V293" i="21"/>
  <c r="N293" i="21"/>
  <c r="M293" i="21"/>
  <c r="L293" i="21"/>
  <c r="U293" i="21" s="1"/>
  <c r="K293" i="21"/>
  <c r="J293" i="21"/>
  <c r="I293" i="21"/>
  <c r="N292" i="21"/>
  <c r="M292" i="21"/>
  <c r="L292" i="21"/>
  <c r="U292" i="21" s="1"/>
  <c r="K292" i="21"/>
  <c r="I292" i="21" s="1"/>
  <c r="J292" i="21"/>
  <c r="N291" i="21"/>
  <c r="M291" i="21"/>
  <c r="L291" i="21"/>
  <c r="K291" i="21"/>
  <c r="T291" i="21" s="1"/>
  <c r="J291" i="21"/>
  <c r="U291" i="21" s="1"/>
  <c r="Z290" i="21"/>
  <c r="Y290" i="21"/>
  <c r="X290" i="21"/>
  <c r="W290" i="21"/>
  <c r="AA290" i="21" s="1"/>
  <c r="V290" i="21"/>
  <c r="N290" i="21"/>
  <c r="M290" i="21"/>
  <c r="L290" i="21"/>
  <c r="K290" i="21"/>
  <c r="J290" i="21"/>
  <c r="T290" i="21" s="1"/>
  <c r="N289" i="21"/>
  <c r="M289" i="21"/>
  <c r="L289" i="21"/>
  <c r="U289" i="21" s="1"/>
  <c r="K289" i="21"/>
  <c r="J289" i="21"/>
  <c r="I289" i="21"/>
  <c r="N288" i="21"/>
  <c r="M288" i="21"/>
  <c r="L288" i="21"/>
  <c r="U288" i="21" s="1"/>
  <c r="K288" i="21"/>
  <c r="I288" i="21" s="1"/>
  <c r="J288" i="21"/>
  <c r="Z287" i="21"/>
  <c r="Y287" i="21"/>
  <c r="X287" i="21"/>
  <c r="W287" i="21"/>
  <c r="AA287" i="21" s="1"/>
  <c r="V287" i="21"/>
  <c r="N287" i="21"/>
  <c r="M287" i="21"/>
  <c r="L287" i="21"/>
  <c r="K287" i="21"/>
  <c r="T287" i="21" s="1"/>
  <c r="J287" i="21"/>
  <c r="U287" i="21" s="1"/>
  <c r="N286" i="21"/>
  <c r="M286" i="21"/>
  <c r="L286" i="21"/>
  <c r="K286" i="21"/>
  <c r="J286" i="21"/>
  <c r="T286" i="21" s="1"/>
  <c r="N285" i="21"/>
  <c r="M285" i="21"/>
  <c r="L285" i="21"/>
  <c r="U285" i="21" s="1"/>
  <c r="K285" i="21"/>
  <c r="J285" i="21"/>
  <c r="I285" i="21"/>
  <c r="N284" i="21"/>
  <c r="M284" i="21"/>
  <c r="L284" i="21"/>
  <c r="U284" i="21" s="1"/>
  <c r="K284" i="21"/>
  <c r="I284" i="21" s="1"/>
  <c r="J284" i="21"/>
  <c r="Z283" i="21"/>
  <c r="Y283" i="21"/>
  <c r="X283" i="21"/>
  <c r="W283" i="21"/>
  <c r="AA283" i="21" s="1"/>
  <c r="V283" i="21"/>
  <c r="N283" i="21"/>
  <c r="M283" i="21"/>
  <c r="L283" i="21"/>
  <c r="K283" i="21"/>
  <c r="T283" i="21" s="1"/>
  <c r="J283" i="21"/>
  <c r="U283" i="21" s="1"/>
  <c r="Z282" i="21"/>
  <c r="Y282" i="21"/>
  <c r="X282" i="21"/>
  <c r="W282" i="21"/>
  <c r="AA282" i="21" s="1"/>
  <c r="V282" i="21"/>
  <c r="N282" i="21"/>
  <c r="M282" i="21"/>
  <c r="L282" i="21"/>
  <c r="K282" i="21"/>
  <c r="J282" i="21"/>
  <c r="T282" i="21" s="1"/>
  <c r="Z281" i="21"/>
  <c r="Y281" i="21"/>
  <c r="X281" i="21"/>
  <c r="W281" i="21"/>
  <c r="V281" i="21"/>
  <c r="AA281" i="21" s="1"/>
  <c r="N281" i="21"/>
  <c r="M281" i="21"/>
  <c r="L281" i="21"/>
  <c r="U281" i="21" s="1"/>
  <c r="K281" i="21"/>
  <c r="T281" i="21" s="1"/>
  <c r="J281" i="21"/>
  <c r="I281" i="21"/>
  <c r="Z280" i="21"/>
  <c r="Y280" i="21"/>
  <c r="X280" i="21"/>
  <c r="W280" i="21"/>
  <c r="AA280" i="21" s="1"/>
  <c r="V280" i="21"/>
  <c r="N280" i="21"/>
  <c r="M280" i="21"/>
  <c r="L280" i="21"/>
  <c r="U280" i="21" s="1"/>
  <c r="K280" i="21"/>
  <c r="I280" i="21" s="1"/>
  <c r="J280" i="21"/>
  <c r="Z279" i="21"/>
  <c r="Y279" i="21"/>
  <c r="X279" i="21"/>
  <c r="W279" i="21"/>
  <c r="AA279" i="21" s="1"/>
  <c r="V279" i="21"/>
  <c r="N279" i="21"/>
  <c r="M279" i="21"/>
  <c r="L279" i="21"/>
  <c r="K279" i="21"/>
  <c r="T279" i="21" s="1"/>
  <c r="J279" i="21"/>
  <c r="U279" i="21" s="1"/>
  <c r="N278" i="21"/>
  <c r="M278" i="21"/>
  <c r="L278" i="21"/>
  <c r="K278" i="21"/>
  <c r="J278" i="21"/>
  <c r="T278" i="21" s="1"/>
  <c r="Z277" i="21"/>
  <c r="N277" i="21"/>
  <c r="M277" i="21"/>
  <c r="L277" i="21"/>
  <c r="U277" i="21" s="1"/>
  <c r="K277" i="21"/>
  <c r="J277" i="21"/>
  <c r="I277" i="21"/>
  <c r="N276" i="21"/>
  <c r="M276" i="21"/>
  <c r="L276" i="21"/>
  <c r="U276" i="21" s="1"/>
  <c r="K276" i="21"/>
  <c r="I276" i="21" s="1"/>
  <c r="J276" i="21"/>
  <c r="Z275" i="21"/>
  <c r="Y275" i="21"/>
  <c r="X275" i="21"/>
  <c r="W275" i="21"/>
  <c r="AA275" i="21" s="1"/>
  <c r="V275" i="21"/>
  <c r="N275" i="21"/>
  <c r="M275" i="21"/>
  <c r="L275" i="21"/>
  <c r="K275" i="21"/>
  <c r="T275" i="21" s="1"/>
  <c r="J275" i="21"/>
  <c r="U275" i="21" s="1"/>
  <c r="Z274" i="21"/>
  <c r="Y274" i="21"/>
  <c r="X274" i="21"/>
  <c r="W274" i="21"/>
  <c r="AA274" i="21" s="1"/>
  <c r="V274" i="21"/>
  <c r="N274" i="21"/>
  <c r="M274" i="21"/>
  <c r="L274" i="21"/>
  <c r="K274" i="21"/>
  <c r="J274" i="21"/>
  <c r="T274" i="21" s="1"/>
  <c r="Z273" i="21"/>
  <c r="Y273" i="21"/>
  <c r="X273" i="21"/>
  <c r="W273" i="21"/>
  <c r="V273" i="21"/>
  <c r="AA273" i="21" s="1"/>
  <c r="N273" i="21"/>
  <c r="M273" i="21"/>
  <c r="L273" i="21"/>
  <c r="U273" i="21" s="1"/>
  <c r="K273" i="21"/>
  <c r="T273" i="21" s="1"/>
  <c r="J273" i="21"/>
  <c r="I273" i="21"/>
  <c r="N272" i="21"/>
  <c r="M272" i="21"/>
  <c r="L272" i="21"/>
  <c r="U272" i="21" s="1"/>
  <c r="K272" i="21"/>
  <c r="I272" i="21" s="1"/>
  <c r="J272" i="21"/>
  <c r="Z271" i="21"/>
  <c r="Y271" i="21"/>
  <c r="X271" i="21"/>
  <c r="W271" i="21"/>
  <c r="AA271" i="21" s="1"/>
  <c r="V271" i="21"/>
  <c r="N271" i="21"/>
  <c r="M271" i="21"/>
  <c r="L271" i="21"/>
  <c r="K271" i="21"/>
  <c r="T271" i="21" s="1"/>
  <c r="J271" i="21"/>
  <c r="U271" i="21" s="1"/>
  <c r="N270" i="21"/>
  <c r="M270" i="21"/>
  <c r="L270" i="21"/>
  <c r="K270" i="21"/>
  <c r="J270" i="21"/>
  <c r="T270" i="21" s="1"/>
  <c r="Z269" i="21"/>
  <c r="N269" i="21"/>
  <c r="M269" i="21"/>
  <c r="L269" i="21"/>
  <c r="U269" i="21" s="1"/>
  <c r="K269" i="21"/>
  <c r="J269" i="21"/>
  <c r="I269" i="21"/>
  <c r="N268" i="21"/>
  <c r="M268" i="21"/>
  <c r="L268" i="21"/>
  <c r="U268" i="21" s="1"/>
  <c r="K268" i="21"/>
  <c r="I268" i="21" s="1"/>
  <c r="J268" i="21"/>
  <c r="N267" i="21"/>
  <c r="M267" i="21"/>
  <c r="L267" i="21"/>
  <c r="K267" i="21"/>
  <c r="T267" i="21" s="1"/>
  <c r="X267" i="21" s="1"/>
  <c r="J267" i="21"/>
  <c r="U267" i="21" s="1"/>
  <c r="Z266" i="21"/>
  <c r="Y266" i="21"/>
  <c r="X266" i="21"/>
  <c r="W266" i="21"/>
  <c r="AA266" i="21" s="1"/>
  <c r="V266" i="21"/>
  <c r="N266" i="21"/>
  <c r="M266" i="21"/>
  <c r="L266" i="21"/>
  <c r="K266" i="21"/>
  <c r="J266" i="21"/>
  <c r="T266" i="21" s="1"/>
  <c r="N265" i="21"/>
  <c r="M265" i="21"/>
  <c r="L265" i="21"/>
  <c r="U265" i="21" s="1"/>
  <c r="K265" i="21"/>
  <c r="J265" i="21"/>
  <c r="I265" i="21"/>
  <c r="N264" i="21"/>
  <c r="M264" i="21"/>
  <c r="L264" i="21"/>
  <c r="U264" i="21" s="1"/>
  <c r="K264" i="21"/>
  <c r="I264" i="21" s="1"/>
  <c r="J264" i="21"/>
  <c r="Z263" i="21"/>
  <c r="Y263" i="21"/>
  <c r="W263" i="21"/>
  <c r="V263" i="21"/>
  <c r="N263" i="21"/>
  <c r="M263" i="21"/>
  <c r="L263" i="21"/>
  <c r="K263" i="21"/>
  <c r="T263" i="21" s="1"/>
  <c r="X263" i="21" s="1"/>
  <c r="J263" i="21"/>
  <c r="U263" i="21" s="1"/>
  <c r="Z262" i="21"/>
  <c r="Y262" i="21"/>
  <c r="X262" i="21"/>
  <c r="W262" i="21"/>
  <c r="AA262" i="21" s="1"/>
  <c r="V262" i="21"/>
  <c r="N262" i="21"/>
  <c r="M262" i="21"/>
  <c r="L262" i="21"/>
  <c r="K262" i="21"/>
  <c r="J262" i="21"/>
  <c r="T262" i="21" s="1"/>
  <c r="Z261" i="21"/>
  <c r="Y261" i="21"/>
  <c r="X261" i="21"/>
  <c r="W261" i="21"/>
  <c r="V261" i="21"/>
  <c r="AA261" i="21" s="1"/>
  <c r="N261" i="21"/>
  <c r="M261" i="21"/>
  <c r="L261" i="21"/>
  <c r="U261" i="21" s="1"/>
  <c r="K261" i="21"/>
  <c r="T261" i="21" s="1"/>
  <c r="J261" i="21"/>
  <c r="I261" i="21"/>
  <c r="W260" i="21"/>
  <c r="V260" i="21"/>
  <c r="N260" i="21"/>
  <c r="M260" i="21"/>
  <c r="L260" i="21"/>
  <c r="U260" i="21" s="1"/>
  <c r="K260" i="21"/>
  <c r="I260" i="21" s="1"/>
  <c r="J260" i="21"/>
  <c r="W259" i="21"/>
  <c r="V259" i="21"/>
  <c r="N259" i="21"/>
  <c r="M259" i="21"/>
  <c r="L259" i="21"/>
  <c r="K259" i="21"/>
  <c r="T259" i="21" s="1"/>
  <c r="J259" i="21"/>
  <c r="U259" i="21" s="1"/>
  <c r="W258" i="21"/>
  <c r="V258" i="21"/>
  <c r="N258" i="21"/>
  <c r="M258" i="21"/>
  <c r="L258" i="21"/>
  <c r="K258" i="21"/>
  <c r="J258" i="21"/>
  <c r="T258" i="21" s="1"/>
  <c r="N257" i="21"/>
  <c r="M257" i="21"/>
  <c r="L257" i="21"/>
  <c r="U257" i="21" s="1"/>
  <c r="K257" i="21"/>
  <c r="J257" i="21"/>
  <c r="I257" i="21"/>
  <c r="N256" i="21"/>
  <c r="M256" i="21"/>
  <c r="L256" i="21"/>
  <c r="U256" i="21" s="1"/>
  <c r="K256" i="21"/>
  <c r="I256" i="21" s="1"/>
  <c r="J256" i="21"/>
  <c r="N255" i="21"/>
  <c r="M255" i="21"/>
  <c r="L255" i="21"/>
  <c r="K255" i="21"/>
  <c r="T255" i="21" s="1"/>
  <c r="X255" i="21" s="1"/>
  <c r="J255" i="21"/>
  <c r="U255" i="21" s="1"/>
  <c r="Z254" i="21"/>
  <c r="Y254" i="21"/>
  <c r="X254" i="21"/>
  <c r="W254" i="21"/>
  <c r="AA254" i="21" s="1"/>
  <c r="V254" i="21"/>
  <c r="N254" i="21"/>
  <c r="M254" i="21"/>
  <c r="L254" i="21"/>
  <c r="K254" i="21"/>
  <c r="J254" i="21"/>
  <c r="T254" i="21" s="1"/>
  <c r="N253" i="21"/>
  <c r="M253" i="21"/>
  <c r="L253" i="21"/>
  <c r="U253" i="21" s="1"/>
  <c r="K253" i="21"/>
  <c r="J253" i="21"/>
  <c r="I253" i="21"/>
  <c r="N252" i="21"/>
  <c r="M252" i="21"/>
  <c r="L252" i="21"/>
  <c r="U252" i="21" s="1"/>
  <c r="K252" i="21"/>
  <c r="I252" i="21" s="1"/>
  <c r="J252" i="21"/>
  <c r="V251" i="21"/>
  <c r="N251" i="21"/>
  <c r="M251" i="21"/>
  <c r="L251" i="21"/>
  <c r="K251" i="21"/>
  <c r="T251" i="21" s="1"/>
  <c r="J251" i="21"/>
  <c r="U251" i="21" s="1"/>
  <c r="N250" i="21"/>
  <c r="M250" i="21"/>
  <c r="L250" i="21"/>
  <c r="K250" i="21"/>
  <c r="J250" i="21"/>
  <c r="T250" i="21" s="1"/>
  <c r="Z249" i="21"/>
  <c r="Y249" i="21"/>
  <c r="X249" i="21"/>
  <c r="W249" i="21"/>
  <c r="V249" i="21"/>
  <c r="AA249" i="21" s="1"/>
  <c r="N249" i="21"/>
  <c r="M249" i="21"/>
  <c r="L249" i="21"/>
  <c r="U249" i="21" s="1"/>
  <c r="K249" i="21"/>
  <c r="T249" i="21" s="1"/>
  <c r="J249" i="21"/>
  <c r="I249" i="21"/>
  <c r="Z248" i="21"/>
  <c r="Y248" i="21"/>
  <c r="X248" i="21"/>
  <c r="W248" i="21"/>
  <c r="AA248" i="21" s="1"/>
  <c r="V248" i="21"/>
  <c r="N248" i="21"/>
  <c r="M248" i="21"/>
  <c r="L248" i="21"/>
  <c r="U248" i="21" s="1"/>
  <c r="K248" i="21"/>
  <c r="I248" i="21" s="1"/>
  <c r="J248" i="21"/>
  <c r="Z247" i="21"/>
  <c r="Y247" i="21"/>
  <c r="X247" i="21"/>
  <c r="W247" i="21"/>
  <c r="AA247" i="21" s="1"/>
  <c r="V247" i="21"/>
  <c r="N247" i="21"/>
  <c r="M247" i="21"/>
  <c r="L247" i="21"/>
  <c r="K247" i="21"/>
  <c r="T247" i="21" s="1"/>
  <c r="J247" i="21"/>
  <c r="U247" i="21" s="1"/>
  <c r="N246" i="21"/>
  <c r="M246" i="21"/>
  <c r="L246" i="21"/>
  <c r="K246" i="21"/>
  <c r="J246" i="21"/>
  <c r="T246" i="21" s="1"/>
  <c r="Z245" i="21"/>
  <c r="Y245" i="21"/>
  <c r="X245" i="21"/>
  <c r="W245" i="21"/>
  <c r="V245" i="21"/>
  <c r="AA245" i="21" s="1"/>
  <c r="N245" i="21"/>
  <c r="M245" i="21"/>
  <c r="L245" i="21"/>
  <c r="U245" i="21" s="1"/>
  <c r="K245" i="21"/>
  <c r="T245" i="21" s="1"/>
  <c r="J245" i="21"/>
  <c r="I245" i="21"/>
  <c r="V244" i="21"/>
  <c r="N244" i="21"/>
  <c r="M244" i="21"/>
  <c r="L244" i="21"/>
  <c r="U244" i="21" s="1"/>
  <c r="K244" i="21"/>
  <c r="I244" i="21" s="1"/>
  <c r="J244" i="21"/>
  <c r="N243" i="21"/>
  <c r="M243" i="21"/>
  <c r="L243" i="21"/>
  <c r="K243" i="21"/>
  <c r="T243" i="21" s="1"/>
  <c r="X243" i="21" s="1"/>
  <c r="J243" i="21"/>
  <c r="U243" i="21" s="1"/>
  <c r="N242" i="21"/>
  <c r="M242" i="21"/>
  <c r="L242" i="21"/>
  <c r="K242" i="21"/>
  <c r="J242" i="21"/>
  <c r="N241" i="21"/>
  <c r="M241" i="21"/>
  <c r="L241" i="21"/>
  <c r="U241" i="21" s="1"/>
  <c r="K241" i="21"/>
  <c r="J241" i="21"/>
  <c r="I241" i="21"/>
  <c r="Z240" i="21"/>
  <c r="Y240" i="21"/>
  <c r="X240" i="21"/>
  <c r="W240" i="21"/>
  <c r="AA240" i="21" s="1"/>
  <c r="V240" i="21"/>
  <c r="N240" i="21"/>
  <c r="M240" i="21"/>
  <c r="L240" i="21"/>
  <c r="U240" i="21" s="1"/>
  <c r="K240" i="21"/>
  <c r="I240" i="21" s="1"/>
  <c r="J240" i="21"/>
  <c r="N239" i="21"/>
  <c r="M239" i="21"/>
  <c r="L239" i="21"/>
  <c r="K239" i="21"/>
  <c r="J239" i="21"/>
  <c r="N238" i="21"/>
  <c r="M238" i="21"/>
  <c r="L238" i="21"/>
  <c r="K238" i="21"/>
  <c r="J238" i="21"/>
  <c r="Z237" i="21"/>
  <c r="Y237" i="21"/>
  <c r="X237" i="21"/>
  <c r="W237" i="21"/>
  <c r="N237" i="21"/>
  <c r="M237" i="21"/>
  <c r="L237" i="21"/>
  <c r="K237" i="21"/>
  <c r="J237" i="21"/>
  <c r="I237" i="21"/>
  <c r="Z236" i="21"/>
  <c r="Y236" i="21"/>
  <c r="N236" i="21"/>
  <c r="M236" i="21"/>
  <c r="L236" i="21"/>
  <c r="K236" i="21"/>
  <c r="I236" i="21" s="1"/>
  <c r="J236" i="21"/>
  <c r="Z235" i="21"/>
  <c r="Y235" i="21"/>
  <c r="N235" i="21"/>
  <c r="M235" i="21"/>
  <c r="L235" i="21"/>
  <c r="K235" i="21"/>
  <c r="J235" i="21"/>
  <c r="U235" i="21" s="1"/>
  <c r="N234" i="21"/>
  <c r="M234" i="21"/>
  <c r="L234" i="21"/>
  <c r="K234" i="21"/>
  <c r="J234" i="21"/>
  <c r="N233" i="21"/>
  <c r="M233" i="21"/>
  <c r="L233" i="21"/>
  <c r="U233" i="21" s="1"/>
  <c r="K233" i="21"/>
  <c r="J233" i="21"/>
  <c r="I233" i="21"/>
  <c r="Z232" i="21"/>
  <c r="Y232" i="21"/>
  <c r="X232" i="21"/>
  <c r="W232" i="21"/>
  <c r="V232" i="21"/>
  <c r="N232" i="21"/>
  <c r="M232" i="21"/>
  <c r="L232" i="21"/>
  <c r="U232" i="21" s="1"/>
  <c r="K232" i="21"/>
  <c r="I232" i="21" s="1"/>
  <c r="J232" i="21"/>
  <c r="T231" i="21"/>
  <c r="X231" i="21" s="1"/>
  <c r="N231" i="21"/>
  <c r="M231" i="21"/>
  <c r="L231" i="21"/>
  <c r="K231" i="21"/>
  <c r="J231" i="21"/>
  <c r="U231" i="21" s="1"/>
  <c r="N230" i="21"/>
  <c r="M230" i="21"/>
  <c r="L230" i="21"/>
  <c r="K230" i="21"/>
  <c r="J230" i="21"/>
  <c r="I230" i="21"/>
  <c r="N229" i="21"/>
  <c r="M229" i="21"/>
  <c r="L229" i="21"/>
  <c r="K229" i="21"/>
  <c r="J229" i="21"/>
  <c r="U228" i="21"/>
  <c r="T228" i="21"/>
  <c r="Y228" i="21" s="1"/>
  <c r="N228" i="21"/>
  <c r="M228" i="21"/>
  <c r="L228" i="21"/>
  <c r="K228" i="21"/>
  <c r="J228" i="21"/>
  <c r="N227" i="21"/>
  <c r="M227" i="21"/>
  <c r="L227" i="21"/>
  <c r="K227" i="21"/>
  <c r="J227" i="21"/>
  <c r="T227" i="21" s="1"/>
  <c r="Z226" i="21"/>
  <c r="Y226" i="21"/>
  <c r="X226" i="21"/>
  <c r="W226" i="21"/>
  <c r="AA226" i="21" s="1"/>
  <c r="V226" i="21"/>
  <c r="N226" i="21"/>
  <c r="M226" i="21"/>
  <c r="L226" i="21"/>
  <c r="K226" i="21"/>
  <c r="J226" i="21"/>
  <c r="N225" i="21"/>
  <c r="M225" i="21"/>
  <c r="L225" i="21"/>
  <c r="K225" i="21"/>
  <c r="J225" i="21"/>
  <c r="N224" i="21"/>
  <c r="M224" i="21"/>
  <c r="L224" i="21"/>
  <c r="K224" i="21"/>
  <c r="J224" i="21"/>
  <c r="N223" i="21"/>
  <c r="M223" i="21"/>
  <c r="L223" i="21"/>
  <c r="K223" i="21"/>
  <c r="I223" i="21" s="1"/>
  <c r="J223" i="21"/>
  <c r="Z222" i="21"/>
  <c r="Y222" i="21"/>
  <c r="X222" i="21"/>
  <c r="W222" i="21"/>
  <c r="V222" i="21"/>
  <c r="AA222" i="21" s="1"/>
  <c r="N222" i="21"/>
  <c r="M222" i="21"/>
  <c r="L222" i="21"/>
  <c r="K222" i="21"/>
  <c r="J222" i="21"/>
  <c r="I222" i="21"/>
  <c r="Z221" i="21"/>
  <c r="Y221" i="21"/>
  <c r="X221" i="21"/>
  <c r="W221" i="21"/>
  <c r="V221" i="21"/>
  <c r="AA221" i="21" s="1"/>
  <c r="N221" i="21"/>
  <c r="M221" i="21"/>
  <c r="L221" i="21"/>
  <c r="U221" i="21" s="1"/>
  <c r="K221" i="21"/>
  <c r="T221" i="21" s="1"/>
  <c r="J221" i="21"/>
  <c r="Z220" i="21"/>
  <c r="Y220" i="21"/>
  <c r="X220" i="21"/>
  <c r="W220" i="21"/>
  <c r="V220" i="21"/>
  <c r="U220" i="21"/>
  <c r="N220" i="21"/>
  <c r="M220" i="21"/>
  <c r="L220" i="21"/>
  <c r="K220" i="21"/>
  <c r="I220" i="21" s="1"/>
  <c r="J220" i="21"/>
  <c r="N219" i="21"/>
  <c r="M219" i="21"/>
  <c r="L219" i="21"/>
  <c r="K219" i="21"/>
  <c r="J219" i="21"/>
  <c r="I219" i="21"/>
  <c r="N218" i="21"/>
  <c r="M218" i="21"/>
  <c r="L218" i="21"/>
  <c r="K218" i="21"/>
  <c r="J218" i="21"/>
  <c r="N217" i="21"/>
  <c r="M217" i="21"/>
  <c r="L217" i="21"/>
  <c r="K217" i="21"/>
  <c r="J217" i="21"/>
  <c r="V216" i="21"/>
  <c r="N216" i="21"/>
  <c r="M216" i="21"/>
  <c r="L216" i="21"/>
  <c r="K216" i="21"/>
  <c r="J216" i="21"/>
  <c r="U216" i="21" s="1"/>
  <c r="W215" i="21"/>
  <c r="V215" i="21"/>
  <c r="N215" i="21"/>
  <c r="M215" i="21"/>
  <c r="L215" i="21"/>
  <c r="K215" i="21"/>
  <c r="J215" i="21"/>
  <c r="T215" i="21" s="1"/>
  <c r="I215" i="21"/>
  <c r="Z214" i="21"/>
  <c r="Y214" i="21"/>
  <c r="X214" i="21"/>
  <c r="W214" i="21"/>
  <c r="V214" i="21"/>
  <c r="AA214" i="21" s="1"/>
  <c r="N214" i="21"/>
  <c r="M214" i="21"/>
  <c r="L214" i="21"/>
  <c r="U214" i="21" s="1"/>
  <c r="K214" i="21"/>
  <c r="I214" i="21" s="1"/>
  <c r="J214" i="21"/>
  <c r="N213" i="21"/>
  <c r="M213" i="21"/>
  <c r="L213" i="21"/>
  <c r="K213" i="21"/>
  <c r="I213" i="21" s="1"/>
  <c r="J213" i="21"/>
  <c r="N212" i="21"/>
  <c r="M212" i="21"/>
  <c r="L212" i="21"/>
  <c r="K212" i="21"/>
  <c r="J212" i="21"/>
  <c r="U212" i="21" s="1"/>
  <c r="N211" i="21"/>
  <c r="M211" i="21"/>
  <c r="L211" i="21"/>
  <c r="K211" i="21"/>
  <c r="J211" i="21"/>
  <c r="T211" i="21" s="1"/>
  <c r="I211" i="21"/>
  <c r="N210" i="21"/>
  <c r="M210" i="21"/>
  <c r="L210" i="21"/>
  <c r="U210" i="21" s="1"/>
  <c r="K210" i="21"/>
  <c r="J210" i="21"/>
  <c r="V209" i="21"/>
  <c r="N209" i="21"/>
  <c r="M209" i="21"/>
  <c r="L209" i="21"/>
  <c r="K209" i="21"/>
  <c r="I209" i="21" s="1"/>
  <c r="U32" i="21" s="1"/>
  <c r="J209" i="21"/>
  <c r="U209" i="21" s="1"/>
  <c r="Z208" i="21"/>
  <c r="Y208" i="21"/>
  <c r="X208" i="21"/>
  <c r="N208" i="21"/>
  <c r="M208" i="21"/>
  <c r="L208" i="21"/>
  <c r="K208" i="21"/>
  <c r="J208" i="21"/>
  <c r="U208" i="21" s="1"/>
  <c r="N207" i="21"/>
  <c r="M207" i="21"/>
  <c r="L207" i="21"/>
  <c r="K207" i="21"/>
  <c r="J207" i="21"/>
  <c r="T207" i="21" s="1"/>
  <c r="I207" i="21"/>
  <c r="N206" i="21"/>
  <c r="M206" i="21"/>
  <c r="L206" i="21"/>
  <c r="U206" i="21" s="1"/>
  <c r="K206" i="21"/>
  <c r="J206" i="21"/>
  <c r="N205" i="21"/>
  <c r="M205" i="21"/>
  <c r="L205" i="21"/>
  <c r="K205" i="21"/>
  <c r="I205" i="21" s="1"/>
  <c r="J205" i="21"/>
  <c r="Z204" i="21"/>
  <c r="Y204" i="21"/>
  <c r="X204" i="21"/>
  <c r="W204" i="21"/>
  <c r="AA204" i="21" s="1"/>
  <c r="V204" i="21"/>
  <c r="N204" i="21"/>
  <c r="M204" i="21"/>
  <c r="L204" i="21"/>
  <c r="K204" i="21"/>
  <c r="J204" i="21"/>
  <c r="U204" i="21" s="1"/>
  <c r="Y203" i="21"/>
  <c r="X203" i="21"/>
  <c r="W203" i="21"/>
  <c r="V203" i="21"/>
  <c r="N203" i="21"/>
  <c r="M203" i="21"/>
  <c r="L203" i="21"/>
  <c r="U203" i="21" s="1"/>
  <c r="K203" i="21"/>
  <c r="J203" i="21"/>
  <c r="T203" i="21" s="1"/>
  <c r="Z203" i="21" s="1"/>
  <c r="I203" i="21"/>
  <c r="V202" i="21"/>
  <c r="N202" i="21"/>
  <c r="M202" i="21"/>
  <c r="L202" i="21"/>
  <c r="U202" i="21" s="1"/>
  <c r="K202" i="21"/>
  <c r="J202" i="21"/>
  <c r="N201" i="21"/>
  <c r="M201" i="21"/>
  <c r="L201" i="21"/>
  <c r="K201" i="21"/>
  <c r="I201" i="21" s="1"/>
  <c r="K35" i="21" s="1"/>
  <c r="J201" i="21"/>
  <c r="N200" i="21"/>
  <c r="M200" i="21"/>
  <c r="L200" i="21"/>
  <c r="K200" i="21"/>
  <c r="J200" i="21"/>
  <c r="U200" i="21" s="1"/>
  <c r="V199" i="21"/>
  <c r="N199" i="21"/>
  <c r="M199" i="21"/>
  <c r="L199" i="21"/>
  <c r="K199" i="21"/>
  <c r="J199" i="21"/>
  <c r="T199" i="21" s="1"/>
  <c r="I199" i="21"/>
  <c r="N198" i="21"/>
  <c r="M198" i="21"/>
  <c r="L198" i="21"/>
  <c r="U198" i="21" s="1"/>
  <c r="K198" i="21"/>
  <c r="J198" i="21"/>
  <c r="N197" i="21"/>
  <c r="M197" i="21"/>
  <c r="L197" i="21"/>
  <c r="K197" i="21"/>
  <c r="I197" i="21" s="1"/>
  <c r="J197" i="21"/>
  <c r="V196" i="21"/>
  <c r="N196" i="21"/>
  <c r="M196" i="21"/>
  <c r="L196" i="21"/>
  <c r="K196" i="21"/>
  <c r="J196" i="21"/>
  <c r="U196" i="21" s="1"/>
  <c r="N195" i="21"/>
  <c r="M195" i="21"/>
  <c r="L195" i="21"/>
  <c r="K195" i="21"/>
  <c r="J195" i="21"/>
  <c r="T195" i="21" s="1"/>
  <c r="I195" i="21"/>
  <c r="N194" i="21"/>
  <c r="M194" i="21"/>
  <c r="L194" i="21"/>
  <c r="U194" i="21" s="1"/>
  <c r="K194" i="21"/>
  <c r="J194" i="21"/>
  <c r="Z193" i="21"/>
  <c r="Y193" i="21"/>
  <c r="X193" i="21"/>
  <c r="W193" i="21"/>
  <c r="AA193" i="21" s="1"/>
  <c r="V193" i="21"/>
  <c r="N193" i="21"/>
  <c r="M193" i="21"/>
  <c r="L193" i="21"/>
  <c r="K193" i="21"/>
  <c r="I193" i="21" s="1"/>
  <c r="J193" i="21"/>
  <c r="U193" i="21" s="1"/>
  <c r="N192" i="21"/>
  <c r="M192" i="21"/>
  <c r="L192" i="21"/>
  <c r="K192" i="21"/>
  <c r="J192" i="21"/>
  <c r="U192" i="21" s="1"/>
  <c r="Z191" i="21"/>
  <c r="Y191" i="21"/>
  <c r="X191" i="21"/>
  <c r="W191" i="21"/>
  <c r="V191" i="21"/>
  <c r="AA191" i="21" s="1"/>
  <c r="N191" i="21"/>
  <c r="M191" i="21"/>
  <c r="L191" i="21"/>
  <c r="U191" i="21" s="1"/>
  <c r="K191" i="21"/>
  <c r="J191" i="21"/>
  <c r="T191" i="21" s="1"/>
  <c r="I191" i="21"/>
  <c r="Z190" i="21"/>
  <c r="Y190" i="21"/>
  <c r="X190" i="21"/>
  <c r="W190" i="21"/>
  <c r="V190" i="21"/>
  <c r="AA190" i="21" s="1"/>
  <c r="N190" i="21"/>
  <c r="M190" i="21"/>
  <c r="L190" i="21"/>
  <c r="U190" i="21" s="1"/>
  <c r="K190" i="21"/>
  <c r="I190" i="21" s="1"/>
  <c r="J190" i="21"/>
  <c r="Z189" i="21"/>
  <c r="Y189" i="21"/>
  <c r="X189" i="21"/>
  <c r="W189" i="21"/>
  <c r="AA189" i="21" s="1"/>
  <c r="V189" i="21"/>
  <c r="N189" i="21"/>
  <c r="M189" i="21"/>
  <c r="L189" i="21"/>
  <c r="K189" i="21"/>
  <c r="I189" i="21" s="1"/>
  <c r="J189" i="21"/>
  <c r="U189" i="21" s="1"/>
  <c r="Z188" i="21"/>
  <c r="Y188" i="21"/>
  <c r="X188" i="21"/>
  <c r="W188" i="21"/>
  <c r="AA188" i="21" s="1"/>
  <c r="V188" i="21"/>
  <c r="N188" i="21"/>
  <c r="M188" i="21"/>
  <c r="L188" i="21"/>
  <c r="K188" i="21"/>
  <c r="J188" i="21"/>
  <c r="U188" i="21" s="1"/>
  <c r="Y187" i="21"/>
  <c r="X187" i="21"/>
  <c r="W187" i="21"/>
  <c r="V187" i="21"/>
  <c r="N187" i="21"/>
  <c r="M187" i="21"/>
  <c r="L187" i="21"/>
  <c r="U187" i="21" s="1"/>
  <c r="K187" i="21"/>
  <c r="J187" i="21"/>
  <c r="T187" i="21" s="1"/>
  <c r="Z187" i="21" s="1"/>
  <c r="I187" i="21"/>
  <c r="V186" i="21"/>
  <c r="N186" i="21"/>
  <c r="M186" i="21"/>
  <c r="L186" i="21"/>
  <c r="U186" i="21" s="1"/>
  <c r="K186" i="21"/>
  <c r="J186" i="21"/>
  <c r="N185" i="21"/>
  <c r="M185" i="21"/>
  <c r="L185" i="21"/>
  <c r="K185" i="21"/>
  <c r="I185" i="21" s="1"/>
  <c r="K30" i="21" s="1"/>
  <c r="J185" i="21"/>
  <c r="Z184" i="21"/>
  <c r="Y184" i="21"/>
  <c r="X184" i="21"/>
  <c r="W184" i="21"/>
  <c r="AA184" i="21" s="1"/>
  <c r="V184" i="21"/>
  <c r="N184" i="21"/>
  <c r="M184" i="21"/>
  <c r="L184" i="21"/>
  <c r="K184" i="21"/>
  <c r="J184" i="21"/>
  <c r="U184" i="21" s="1"/>
  <c r="N183" i="21"/>
  <c r="M183" i="21"/>
  <c r="L183" i="21"/>
  <c r="K183" i="21"/>
  <c r="J183" i="21"/>
  <c r="T183" i="21" s="1"/>
  <c r="I183" i="21"/>
  <c r="Z182" i="21"/>
  <c r="Y182" i="21"/>
  <c r="X182" i="21"/>
  <c r="W182" i="21"/>
  <c r="V182" i="21"/>
  <c r="AA182" i="21" s="1"/>
  <c r="N182" i="21"/>
  <c r="M182" i="21"/>
  <c r="L182" i="21"/>
  <c r="U182" i="21" s="1"/>
  <c r="K182" i="21"/>
  <c r="I182" i="21" s="1"/>
  <c r="J182" i="21"/>
  <c r="Z181" i="21"/>
  <c r="Y181" i="21"/>
  <c r="X181" i="21"/>
  <c r="W181" i="21"/>
  <c r="AA181" i="21" s="1"/>
  <c r="V181" i="21"/>
  <c r="N181" i="21"/>
  <c r="M181" i="21"/>
  <c r="L181" i="21"/>
  <c r="K181" i="21"/>
  <c r="I181" i="21" s="1"/>
  <c r="J181" i="21"/>
  <c r="U181" i="21" s="1"/>
  <c r="Z180" i="21"/>
  <c r="Y180" i="21"/>
  <c r="X180" i="21"/>
  <c r="W180" i="21"/>
  <c r="AA180" i="21" s="1"/>
  <c r="V180" i="21"/>
  <c r="N180" i="21"/>
  <c r="M180" i="21"/>
  <c r="L180" i="21"/>
  <c r="K180" i="21"/>
  <c r="J180" i="21"/>
  <c r="U180" i="21" s="1"/>
  <c r="Z179" i="21"/>
  <c r="Y179" i="21"/>
  <c r="X179" i="21"/>
  <c r="W179" i="21"/>
  <c r="V179" i="21"/>
  <c r="AA179" i="21" s="1"/>
  <c r="N179" i="21"/>
  <c r="M179" i="21"/>
  <c r="L179" i="21"/>
  <c r="U179" i="21" s="1"/>
  <c r="K179" i="21"/>
  <c r="J179" i="21"/>
  <c r="T179" i="21" s="1"/>
  <c r="I179" i="21"/>
  <c r="N178" i="21"/>
  <c r="M178" i="21"/>
  <c r="L178" i="21"/>
  <c r="U178" i="21" s="1"/>
  <c r="K178" i="21"/>
  <c r="J178" i="21"/>
  <c r="Z177" i="21"/>
  <c r="Y177" i="21"/>
  <c r="X177" i="21"/>
  <c r="W177" i="21"/>
  <c r="AA177" i="21" s="1"/>
  <c r="V177" i="21"/>
  <c r="N177" i="21"/>
  <c r="M177" i="21"/>
  <c r="L177" i="21"/>
  <c r="K177" i="21"/>
  <c r="I177" i="21" s="1"/>
  <c r="J177" i="21"/>
  <c r="U177" i="21" s="1"/>
  <c r="N176" i="21"/>
  <c r="M176" i="21"/>
  <c r="L176" i="21"/>
  <c r="K176" i="21"/>
  <c r="J176" i="21"/>
  <c r="U176" i="21" s="1"/>
  <c r="N175" i="21"/>
  <c r="M175" i="21"/>
  <c r="L175" i="21"/>
  <c r="K175" i="21"/>
  <c r="J175" i="21"/>
  <c r="T175" i="21" s="1"/>
  <c r="I175" i="21"/>
  <c r="Y174" i="21"/>
  <c r="X174" i="21"/>
  <c r="W174" i="21"/>
  <c r="V174" i="21"/>
  <c r="N174" i="21"/>
  <c r="M174" i="21"/>
  <c r="L174" i="21"/>
  <c r="U174" i="21" s="1"/>
  <c r="K174" i="21"/>
  <c r="I174" i="21" s="1"/>
  <c r="K29" i="21" s="1"/>
  <c r="J174" i="21"/>
  <c r="V173" i="21"/>
  <c r="N173" i="21"/>
  <c r="M173" i="21"/>
  <c r="L173" i="21"/>
  <c r="K173" i="21"/>
  <c r="I173" i="21" s="1"/>
  <c r="K28" i="21" s="1"/>
  <c r="J173" i="21"/>
  <c r="U173" i="21" s="1"/>
  <c r="N172" i="21"/>
  <c r="M172" i="21"/>
  <c r="L172" i="21"/>
  <c r="K172" i="21"/>
  <c r="J172" i="21"/>
  <c r="U172" i="21" s="1"/>
  <c r="X171" i="21"/>
  <c r="W171" i="21"/>
  <c r="V171" i="21"/>
  <c r="N171" i="21"/>
  <c r="M171" i="21"/>
  <c r="L171" i="21"/>
  <c r="K171" i="21"/>
  <c r="J171" i="21"/>
  <c r="T171" i="21" s="1"/>
  <c r="I171" i="21"/>
  <c r="W170" i="21"/>
  <c r="N170" i="21"/>
  <c r="M170" i="21"/>
  <c r="L170" i="21"/>
  <c r="I170" i="21" s="1"/>
  <c r="U27" i="21" s="1"/>
  <c r="K170" i="21"/>
  <c r="T170" i="21" s="1"/>
  <c r="J170" i="21"/>
  <c r="X169" i="21"/>
  <c r="W169" i="21"/>
  <c r="V169" i="21"/>
  <c r="N169" i="21"/>
  <c r="M169" i="21"/>
  <c r="L169" i="21"/>
  <c r="K169" i="21"/>
  <c r="I169" i="21" s="1"/>
  <c r="J169" i="21"/>
  <c r="U169" i="21" s="1"/>
  <c r="W168" i="21"/>
  <c r="N168" i="21"/>
  <c r="M168" i="21"/>
  <c r="L168" i="21"/>
  <c r="K168" i="21"/>
  <c r="J168" i="21"/>
  <c r="U168" i="21" s="1"/>
  <c r="Z167" i="21"/>
  <c r="Y167" i="21"/>
  <c r="X167" i="21"/>
  <c r="W167" i="21"/>
  <c r="V167" i="21"/>
  <c r="AA167" i="21" s="1"/>
  <c r="N167" i="21"/>
  <c r="M167" i="21"/>
  <c r="L167" i="21"/>
  <c r="U167" i="21" s="1"/>
  <c r="K167" i="21"/>
  <c r="T167" i="21" s="1"/>
  <c r="J167" i="21"/>
  <c r="I167" i="21"/>
  <c r="Z166" i="21"/>
  <c r="Y166" i="21"/>
  <c r="X166" i="21"/>
  <c r="N166" i="21"/>
  <c r="M166" i="21"/>
  <c r="L166" i="21"/>
  <c r="U166" i="21" s="1"/>
  <c r="K166" i="21"/>
  <c r="J166" i="21"/>
  <c r="N165" i="21"/>
  <c r="M165" i="21"/>
  <c r="L165" i="21"/>
  <c r="K165" i="21"/>
  <c r="I165" i="21" s="1"/>
  <c r="J165" i="21"/>
  <c r="N164" i="21"/>
  <c r="M164" i="21"/>
  <c r="L164" i="21"/>
  <c r="K164" i="21"/>
  <c r="J164" i="21"/>
  <c r="U164" i="21" s="1"/>
  <c r="N163" i="21"/>
  <c r="M163" i="21"/>
  <c r="L163" i="21"/>
  <c r="K163" i="21"/>
  <c r="J163" i="21"/>
  <c r="T163" i="21" s="1"/>
  <c r="I163" i="21"/>
  <c r="Z162" i="21"/>
  <c r="Y162" i="21"/>
  <c r="X162" i="21"/>
  <c r="W162" i="21"/>
  <c r="V162" i="21"/>
  <c r="AA162" i="21" s="1"/>
  <c r="N162" i="21"/>
  <c r="M162" i="21"/>
  <c r="L162" i="21"/>
  <c r="U162" i="21" s="1"/>
  <c r="K162" i="21"/>
  <c r="I162" i="21" s="1"/>
  <c r="U25" i="21" s="1"/>
  <c r="J162" i="21"/>
  <c r="V161" i="21"/>
  <c r="N161" i="21"/>
  <c r="M161" i="21"/>
  <c r="L161" i="21"/>
  <c r="K161" i="21"/>
  <c r="I161" i="21" s="1"/>
  <c r="U24" i="21" s="1"/>
  <c r="J161" i="21"/>
  <c r="U161" i="21" s="1"/>
  <c r="N160" i="21"/>
  <c r="M160" i="21"/>
  <c r="L160" i="21"/>
  <c r="K160" i="21"/>
  <c r="J160" i="21"/>
  <c r="U160" i="21" s="1"/>
  <c r="Z159" i="21"/>
  <c r="Y159" i="21"/>
  <c r="X159" i="21"/>
  <c r="W159" i="21"/>
  <c r="V159" i="21"/>
  <c r="AA159" i="21" s="1"/>
  <c r="N159" i="21"/>
  <c r="M159" i="21"/>
  <c r="L159" i="21"/>
  <c r="U159" i="21" s="1"/>
  <c r="K159" i="21"/>
  <c r="J159" i="21"/>
  <c r="T159" i="21" s="1"/>
  <c r="I159" i="21"/>
  <c r="N158" i="21"/>
  <c r="M158" i="21"/>
  <c r="L158" i="21"/>
  <c r="U158" i="21" s="1"/>
  <c r="K158" i="21"/>
  <c r="J158" i="21"/>
  <c r="N157" i="21"/>
  <c r="M157" i="21"/>
  <c r="L157" i="21"/>
  <c r="K157" i="21"/>
  <c r="I157" i="21" s="1"/>
  <c r="J157" i="21"/>
  <c r="Z156" i="21"/>
  <c r="Y156" i="21"/>
  <c r="X156" i="21"/>
  <c r="W156" i="21"/>
  <c r="AA156" i="21" s="1"/>
  <c r="V156" i="21"/>
  <c r="N156" i="21"/>
  <c r="M156" i="21"/>
  <c r="L156" i="21"/>
  <c r="K156" i="21"/>
  <c r="J156" i="21"/>
  <c r="U156" i="21" s="1"/>
  <c r="Y155" i="21"/>
  <c r="X155" i="21"/>
  <c r="W155" i="21"/>
  <c r="V155" i="21"/>
  <c r="N155" i="21"/>
  <c r="M155" i="21"/>
  <c r="L155" i="21"/>
  <c r="U155" i="21" s="1"/>
  <c r="K155" i="21"/>
  <c r="J155" i="21"/>
  <c r="T155" i="21" s="1"/>
  <c r="Z155" i="21" s="1"/>
  <c r="I155" i="21"/>
  <c r="V154" i="21"/>
  <c r="N154" i="21"/>
  <c r="M154" i="21"/>
  <c r="L154" i="21"/>
  <c r="U154" i="21" s="1"/>
  <c r="K154" i="21"/>
  <c r="J154" i="21"/>
  <c r="N153" i="21"/>
  <c r="M153" i="21"/>
  <c r="L153" i="21"/>
  <c r="K153" i="21"/>
  <c r="I153" i="21" s="1"/>
  <c r="K24" i="21" s="1"/>
  <c r="J153" i="21"/>
  <c r="V152" i="21"/>
  <c r="N152" i="21"/>
  <c r="M152" i="21"/>
  <c r="L152" i="21"/>
  <c r="K152" i="21"/>
  <c r="J152" i="21"/>
  <c r="U152" i="21" s="1"/>
  <c r="Z151" i="21"/>
  <c r="Y151" i="21"/>
  <c r="X151" i="21"/>
  <c r="W151" i="21"/>
  <c r="V151" i="21"/>
  <c r="AA151" i="21" s="1"/>
  <c r="N151" i="21"/>
  <c r="M151" i="21"/>
  <c r="L151" i="21"/>
  <c r="U151" i="21" s="1"/>
  <c r="K151" i="21"/>
  <c r="J151" i="21"/>
  <c r="T151" i="21" s="1"/>
  <c r="I151" i="21"/>
  <c r="Z150" i="21"/>
  <c r="Y150" i="21"/>
  <c r="N150" i="21"/>
  <c r="M150" i="21"/>
  <c r="L150" i="21"/>
  <c r="U150" i="21" s="1"/>
  <c r="K150" i="21"/>
  <c r="J150" i="21"/>
  <c r="N149" i="21"/>
  <c r="M149" i="21"/>
  <c r="L149" i="21"/>
  <c r="K149" i="21"/>
  <c r="I149" i="21" s="1"/>
  <c r="J149" i="21"/>
  <c r="N148" i="21"/>
  <c r="M148" i="21"/>
  <c r="L148" i="21"/>
  <c r="K148" i="21"/>
  <c r="J148" i="21"/>
  <c r="U148" i="21" s="1"/>
  <c r="N147" i="21"/>
  <c r="M147" i="21"/>
  <c r="L147" i="21"/>
  <c r="K147" i="21"/>
  <c r="J147" i="21"/>
  <c r="T147" i="21" s="1"/>
  <c r="I147" i="21"/>
  <c r="V146" i="21"/>
  <c r="N146" i="21"/>
  <c r="M146" i="21"/>
  <c r="L146" i="21"/>
  <c r="U146" i="21" s="1"/>
  <c r="K146" i="21"/>
  <c r="J146" i="21"/>
  <c r="N145" i="21"/>
  <c r="M145" i="21"/>
  <c r="L145" i="21"/>
  <c r="K145" i="21"/>
  <c r="I145" i="21" s="1"/>
  <c r="J145" i="21"/>
  <c r="AB144" i="21"/>
  <c r="AA144" i="21"/>
  <c r="W144" i="21"/>
  <c r="U144" i="21"/>
  <c r="T144" i="21"/>
  <c r="S144" i="21"/>
  <c r="R144" i="21"/>
  <c r="Q144" i="21"/>
  <c r="P144" i="21"/>
  <c r="N144" i="21"/>
  <c r="Z144" i="21" s="1"/>
  <c r="M144" i="21"/>
  <c r="Y144" i="21" s="1"/>
  <c r="L144" i="21"/>
  <c r="X144" i="21" s="1"/>
  <c r="K144" i="21"/>
  <c r="J144" i="21"/>
  <c r="V143" i="21"/>
  <c r="N143" i="21"/>
  <c r="M143" i="21"/>
  <c r="L143" i="21"/>
  <c r="K143" i="21"/>
  <c r="J143" i="21"/>
  <c r="I143" i="21"/>
  <c r="N142" i="21"/>
  <c r="M142" i="21"/>
  <c r="L142" i="21"/>
  <c r="K142" i="21"/>
  <c r="I142" i="21" s="1"/>
  <c r="J142" i="21"/>
  <c r="N141" i="21"/>
  <c r="M141" i="21"/>
  <c r="L141" i="21"/>
  <c r="K141" i="21"/>
  <c r="J141" i="21"/>
  <c r="I141" i="21"/>
  <c r="N140" i="21"/>
  <c r="M140" i="21"/>
  <c r="L140" i="21"/>
  <c r="K140" i="21"/>
  <c r="I140" i="21" s="1"/>
  <c r="J140" i="21"/>
  <c r="N139" i="21"/>
  <c r="M139" i="21"/>
  <c r="L139" i="21"/>
  <c r="K139" i="21"/>
  <c r="J139" i="21"/>
  <c r="I139" i="21"/>
  <c r="N138" i="21"/>
  <c r="M138" i="21"/>
  <c r="L138" i="21"/>
  <c r="K138" i="21"/>
  <c r="I138" i="21" s="1"/>
  <c r="J138" i="21"/>
  <c r="N137" i="21"/>
  <c r="M137" i="21"/>
  <c r="L137" i="21"/>
  <c r="K137" i="21"/>
  <c r="J137" i="21"/>
  <c r="I137" i="21"/>
  <c r="N136" i="21"/>
  <c r="M136" i="21"/>
  <c r="L136" i="21"/>
  <c r="K136" i="21"/>
  <c r="I136" i="21" s="1"/>
  <c r="J136" i="21"/>
  <c r="N135" i="21"/>
  <c r="M135" i="21"/>
  <c r="L135" i="21"/>
  <c r="K135" i="21"/>
  <c r="J135" i="21"/>
  <c r="I135" i="21"/>
  <c r="N134" i="21"/>
  <c r="M134" i="21"/>
  <c r="L134" i="21"/>
  <c r="K134" i="21"/>
  <c r="I134" i="21" s="1"/>
  <c r="J134" i="21"/>
  <c r="N133" i="21"/>
  <c r="M133" i="21"/>
  <c r="L133" i="21"/>
  <c r="K133" i="21"/>
  <c r="J133" i="21"/>
  <c r="I133" i="21"/>
  <c r="N132" i="21"/>
  <c r="M132" i="21"/>
  <c r="L132" i="21"/>
  <c r="K132" i="21"/>
  <c r="I132" i="21" s="1"/>
  <c r="J132" i="21"/>
  <c r="N131" i="21"/>
  <c r="M131" i="21"/>
  <c r="L131" i="21"/>
  <c r="K131" i="21"/>
  <c r="J131" i="21"/>
  <c r="I131" i="21"/>
  <c r="N130" i="21"/>
  <c r="M130" i="21"/>
  <c r="L130" i="21"/>
  <c r="K130" i="21"/>
  <c r="I130" i="21" s="1"/>
  <c r="J130" i="21"/>
  <c r="N129" i="21"/>
  <c r="M129" i="21"/>
  <c r="L129" i="21"/>
  <c r="K129" i="21"/>
  <c r="J129" i="21"/>
  <c r="I129" i="21"/>
  <c r="N128" i="21"/>
  <c r="M128" i="21"/>
  <c r="L128" i="21"/>
  <c r="K128" i="21"/>
  <c r="J128" i="21"/>
  <c r="I128" i="21"/>
  <c r="N127" i="21"/>
  <c r="M127" i="21"/>
  <c r="L127" i="21"/>
  <c r="K127" i="21"/>
  <c r="I127" i="21" s="1"/>
  <c r="J127" i="21"/>
  <c r="N126" i="21"/>
  <c r="M126" i="21"/>
  <c r="L126" i="21"/>
  <c r="K126" i="21"/>
  <c r="J126" i="21"/>
  <c r="I126" i="21"/>
  <c r="N125" i="21"/>
  <c r="M125" i="21"/>
  <c r="L125" i="21"/>
  <c r="K125" i="21"/>
  <c r="I125" i="21" s="1"/>
  <c r="J125" i="21"/>
  <c r="N124" i="21"/>
  <c r="M124" i="21"/>
  <c r="L124" i="21"/>
  <c r="K124" i="21"/>
  <c r="J124" i="21"/>
  <c r="I124" i="21"/>
  <c r="N123" i="21"/>
  <c r="M123" i="21"/>
  <c r="L123" i="21"/>
  <c r="K123" i="21"/>
  <c r="I123" i="21" s="1"/>
  <c r="J123" i="21"/>
  <c r="N122" i="21"/>
  <c r="M122" i="21"/>
  <c r="L122" i="21"/>
  <c r="K122" i="21"/>
  <c r="J122" i="21"/>
  <c r="I122" i="21"/>
  <c r="N121" i="21"/>
  <c r="M121" i="21"/>
  <c r="L121" i="21"/>
  <c r="K121" i="21"/>
  <c r="I121" i="21" s="1"/>
  <c r="J121" i="21"/>
  <c r="N120" i="21"/>
  <c r="M120" i="21"/>
  <c r="L120" i="21"/>
  <c r="K120" i="21"/>
  <c r="J120" i="21"/>
  <c r="I120" i="21"/>
  <c r="N119" i="21"/>
  <c r="M119" i="21"/>
  <c r="L119" i="21"/>
  <c r="K119" i="21"/>
  <c r="I119" i="21" s="1"/>
  <c r="J119" i="21"/>
  <c r="N118" i="21"/>
  <c r="M118" i="21"/>
  <c r="L118" i="21"/>
  <c r="K118" i="21"/>
  <c r="J118" i="21"/>
  <c r="I118" i="21"/>
  <c r="N117" i="21"/>
  <c r="M117" i="21"/>
  <c r="L117" i="21"/>
  <c r="K117" i="21"/>
  <c r="I117" i="21" s="1"/>
  <c r="J117" i="21"/>
  <c r="N116" i="21"/>
  <c r="M116" i="21"/>
  <c r="L116" i="21"/>
  <c r="K116" i="21"/>
  <c r="J116" i="21"/>
  <c r="I116" i="21"/>
  <c r="N115" i="21"/>
  <c r="M115" i="21"/>
  <c r="L115" i="21"/>
  <c r="K115" i="21"/>
  <c r="I115" i="21" s="1"/>
  <c r="J115" i="21"/>
  <c r="N114" i="21"/>
  <c r="M114" i="21"/>
  <c r="L114" i="21"/>
  <c r="K114" i="21"/>
  <c r="J114" i="21"/>
  <c r="I114" i="21"/>
  <c r="N113" i="21"/>
  <c r="M113" i="21"/>
  <c r="L113" i="21"/>
  <c r="K113" i="21"/>
  <c r="I113" i="21" s="1"/>
  <c r="J113" i="21"/>
  <c r="N112" i="21"/>
  <c r="M112" i="21"/>
  <c r="L112" i="21"/>
  <c r="K112" i="21"/>
  <c r="J112" i="21"/>
  <c r="I112" i="21"/>
  <c r="N111" i="21"/>
  <c r="M111" i="21"/>
  <c r="L111" i="21"/>
  <c r="K111" i="21"/>
  <c r="I111" i="21" s="1"/>
  <c r="J111" i="21"/>
  <c r="N110" i="21"/>
  <c r="M110" i="21"/>
  <c r="L110" i="21"/>
  <c r="K110" i="21"/>
  <c r="J110" i="21"/>
  <c r="I110" i="21"/>
  <c r="N109" i="21"/>
  <c r="M109" i="21"/>
  <c r="L109" i="21"/>
  <c r="K109" i="21"/>
  <c r="I109" i="21" s="1"/>
  <c r="J109" i="21"/>
  <c r="N108" i="21"/>
  <c r="M108" i="21"/>
  <c r="L108" i="21"/>
  <c r="K108" i="21"/>
  <c r="J108" i="21"/>
  <c r="I108" i="21"/>
  <c r="N107" i="21"/>
  <c r="M107" i="21"/>
  <c r="L107" i="21"/>
  <c r="K107" i="21"/>
  <c r="I107" i="21" s="1"/>
  <c r="J107" i="21"/>
  <c r="N106" i="21"/>
  <c r="M106" i="21"/>
  <c r="L106" i="21"/>
  <c r="K106" i="21"/>
  <c r="J106" i="21"/>
  <c r="I106" i="21"/>
  <c r="N105" i="21"/>
  <c r="M105" i="21"/>
  <c r="L105" i="21"/>
  <c r="K105" i="21"/>
  <c r="I105" i="21" s="1"/>
  <c r="J105" i="21"/>
  <c r="N104" i="21"/>
  <c r="M104" i="21"/>
  <c r="L104" i="21"/>
  <c r="K104" i="21"/>
  <c r="J104" i="21"/>
  <c r="I104" i="21"/>
  <c r="N103" i="21"/>
  <c r="M103" i="21"/>
  <c r="L103" i="21"/>
  <c r="K103" i="21"/>
  <c r="I103" i="21" s="1"/>
  <c r="J103" i="21"/>
  <c r="N102" i="21"/>
  <c r="M102" i="21"/>
  <c r="L102" i="21"/>
  <c r="K102" i="21"/>
  <c r="J102" i="21"/>
  <c r="I102" i="21"/>
  <c r="N101" i="21"/>
  <c r="M101" i="21"/>
  <c r="L101" i="21"/>
  <c r="K101" i="21"/>
  <c r="I101" i="21" s="1"/>
  <c r="J101" i="21"/>
  <c r="N100" i="21"/>
  <c r="M100" i="21"/>
  <c r="L100" i="21"/>
  <c r="K100" i="21"/>
  <c r="J100" i="21"/>
  <c r="I100" i="21"/>
  <c r="N99" i="21"/>
  <c r="M99" i="21"/>
  <c r="L99" i="21"/>
  <c r="K99" i="21"/>
  <c r="I99" i="21" s="1"/>
  <c r="J99" i="21"/>
  <c r="N98" i="21"/>
  <c r="M98" i="21"/>
  <c r="L98" i="21"/>
  <c r="K98" i="21"/>
  <c r="J98" i="21"/>
  <c r="I98" i="21"/>
  <c r="N97" i="21"/>
  <c r="M97" i="21"/>
  <c r="L97" i="21"/>
  <c r="K97" i="21"/>
  <c r="I97" i="21" s="1"/>
  <c r="J97" i="21"/>
  <c r="N96" i="21"/>
  <c r="M96" i="21"/>
  <c r="L96" i="21"/>
  <c r="K96" i="21"/>
  <c r="J96" i="21"/>
  <c r="I96" i="21"/>
  <c r="N95" i="21"/>
  <c r="M95" i="21"/>
  <c r="L95" i="21"/>
  <c r="K95" i="21"/>
  <c r="I95" i="21" s="1"/>
  <c r="J95" i="21"/>
  <c r="N94" i="21"/>
  <c r="M94" i="21"/>
  <c r="L94" i="21"/>
  <c r="K94" i="21"/>
  <c r="J94" i="21"/>
  <c r="I94" i="21"/>
  <c r="N93" i="21"/>
  <c r="M93" i="21"/>
  <c r="L93" i="21"/>
  <c r="K93" i="21"/>
  <c r="I93" i="21" s="1"/>
  <c r="J93" i="21"/>
  <c r="N92" i="21"/>
  <c r="M92" i="21"/>
  <c r="L92" i="21"/>
  <c r="K92" i="21"/>
  <c r="J92" i="21"/>
  <c r="I92" i="21"/>
  <c r="N91" i="21"/>
  <c r="M91" i="21"/>
  <c r="L91" i="21"/>
  <c r="K91" i="21"/>
  <c r="I91" i="21" s="1"/>
  <c r="J91" i="21"/>
  <c r="N90" i="21"/>
  <c r="M90" i="21"/>
  <c r="L90" i="21"/>
  <c r="K90" i="21"/>
  <c r="J90" i="21"/>
  <c r="I90" i="21"/>
  <c r="N89" i="21"/>
  <c r="M89" i="21"/>
  <c r="L89" i="21"/>
  <c r="J89" i="21"/>
  <c r="L88" i="21"/>
  <c r="K88" i="21"/>
  <c r="J88" i="21"/>
  <c r="L87" i="21"/>
  <c r="K87" i="21"/>
  <c r="J87" i="21"/>
  <c r="L86" i="21"/>
  <c r="K86" i="21"/>
  <c r="J86" i="21"/>
  <c r="L85" i="21"/>
  <c r="K85" i="21"/>
  <c r="J85" i="21"/>
  <c r="L84" i="21"/>
  <c r="K84" i="21"/>
  <c r="J84" i="21"/>
  <c r="L83" i="21"/>
  <c r="K83" i="21"/>
  <c r="J83" i="21"/>
  <c r="L82" i="21"/>
  <c r="K82" i="21"/>
  <c r="J82" i="21"/>
  <c r="L81" i="21"/>
  <c r="K81" i="21"/>
  <c r="J81" i="21"/>
  <c r="N80" i="21"/>
  <c r="M80" i="21"/>
  <c r="L80" i="21"/>
  <c r="K80" i="21"/>
  <c r="I80" i="21" s="1"/>
  <c r="J80" i="21"/>
  <c r="N79" i="21"/>
  <c r="M79" i="21"/>
  <c r="L79" i="21"/>
  <c r="I79" i="21" s="1"/>
  <c r="K79" i="21"/>
  <c r="J79" i="21"/>
  <c r="N78" i="21"/>
  <c r="M78" i="21"/>
  <c r="L78" i="21"/>
  <c r="J78" i="21"/>
  <c r="L77" i="21"/>
  <c r="K77" i="21"/>
  <c r="J77" i="21"/>
  <c r="J76" i="21"/>
  <c r="J75" i="21"/>
  <c r="J74" i="21"/>
  <c r="J73" i="21"/>
  <c r="J72" i="21"/>
  <c r="J71" i="21"/>
  <c r="J70" i="21"/>
  <c r="N69" i="21"/>
  <c r="M69" i="21"/>
  <c r="J69" i="21"/>
  <c r="N68" i="21"/>
  <c r="M68" i="21"/>
  <c r="J68" i="21"/>
  <c r="N67" i="21"/>
  <c r="M67" i="21"/>
  <c r="K67" i="21"/>
  <c r="I67" i="21" s="1"/>
  <c r="J67" i="21"/>
  <c r="E67" i="21"/>
  <c r="L67" i="21" s="1"/>
  <c r="N66" i="21"/>
  <c r="M66" i="21"/>
  <c r="L66" i="21"/>
  <c r="K66" i="21"/>
  <c r="I66" i="21" s="1"/>
  <c r="J66" i="21"/>
  <c r="N65" i="21"/>
  <c r="M65" i="21"/>
  <c r="L65" i="21"/>
  <c r="K65" i="21"/>
  <c r="J65" i="21"/>
  <c r="I65" i="21" s="1"/>
  <c r="N64" i="21"/>
  <c r="M64" i="21"/>
  <c r="L64" i="21"/>
  <c r="K64" i="21"/>
  <c r="I64" i="21" s="1"/>
  <c r="J64" i="21"/>
  <c r="N63" i="21"/>
  <c r="M63" i="21"/>
  <c r="L63" i="21"/>
  <c r="K63" i="21"/>
  <c r="J63" i="21"/>
  <c r="I63" i="21" s="1"/>
  <c r="N62" i="21"/>
  <c r="M62" i="21"/>
  <c r="L62" i="21"/>
  <c r="K62" i="21"/>
  <c r="I62" i="21" s="1"/>
  <c r="J62" i="21"/>
  <c r="N61" i="21"/>
  <c r="M61" i="21"/>
  <c r="L61" i="21"/>
  <c r="K61" i="21"/>
  <c r="J61" i="21"/>
  <c r="I61" i="21" s="1"/>
  <c r="N60" i="21"/>
  <c r="M60" i="21"/>
  <c r="L60" i="21"/>
  <c r="K60" i="21"/>
  <c r="I60" i="21" s="1"/>
  <c r="J60" i="21"/>
  <c r="K39" i="21"/>
  <c r="V38" i="21"/>
  <c r="U38" i="21"/>
  <c r="T38" i="21"/>
  <c r="L37" i="21"/>
  <c r="K37" i="21"/>
  <c r="J37" i="21"/>
  <c r="V36" i="21"/>
  <c r="U36" i="21"/>
  <c r="T36" i="21"/>
  <c r="L33" i="21"/>
  <c r="K33" i="21"/>
  <c r="J33" i="21"/>
  <c r="L32" i="21"/>
  <c r="K32" i="21"/>
  <c r="J32" i="21"/>
  <c r="V31" i="21"/>
  <c r="U31" i="21"/>
  <c r="T31" i="21"/>
  <c r="V28" i="21"/>
  <c r="U28" i="21"/>
  <c r="T28" i="21"/>
  <c r="V26" i="21"/>
  <c r="U26" i="21"/>
  <c r="T26" i="21"/>
  <c r="L26" i="21"/>
  <c r="K26" i="21"/>
  <c r="J26" i="21"/>
  <c r="V23" i="21"/>
  <c r="U23" i="21"/>
  <c r="T23" i="21"/>
  <c r="E12" i="21"/>
  <c r="K8" i="21" s="1"/>
  <c r="D12" i="21"/>
  <c r="K10" i="21"/>
  <c r="K9" i="21"/>
  <c r="K7" i="21"/>
  <c r="K6" i="21"/>
  <c r="L5" i="21"/>
  <c r="J5" i="21"/>
  <c r="L4" i="21"/>
  <c r="K4" i="21"/>
  <c r="J4" i="21"/>
  <c r="P3" i="21"/>
  <c r="O3" i="21"/>
  <c r="N3" i="21"/>
  <c r="M3" i="21"/>
  <c r="L3" i="21"/>
  <c r="K3" i="21"/>
  <c r="J3" i="21"/>
  <c r="K2" i="21"/>
  <c r="D1" i="21"/>
  <c r="K5" i="21" s="1"/>
  <c r="I522" i="20"/>
  <c r="I521" i="20"/>
  <c r="I520" i="20"/>
  <c r="I519" i="20"/>
  <c r="C516" i="20"/>
  <c r="C514" i="20"/>
  <c r="C510" i="20"/>
  <c r="J507" i="20"/>
  <c r="I507" i="20"/>
  <c r="AK503" i="20"/>
  <c r="AK504" i="20" s="1"/>
  <c r="AK501" i="20"/>
  <c r="AK502" i="20" s="1"/>
  <c r="AK498" i="20"/>
  <c r="AA498" i="20"/>
  <c r="Y498" i="20"/>
  <c r="X497" i="20"/>
  <c r="C518" i="20" s="1"/>
  <c r="AE496" i="20"/>
  <c r="S496" i="20"/>
  <c r="AK495" i="20"/>
  <c r="AK496" i="20" s="1"/>
  <c r="AE495" i="20"/>
  <c r="S495" i="20"/>
  <c r="S494" i="20"/>
  <c r="AE493" i="20"/>
  <c r="AE494" i="20" s="1"/>
  <c r="U493" i="20"/>
  <c r="S493" i="20"/>
  <c r="U492" i="20"/>
  <c r="S492" i="20"/>
  <c r="U491" i="20"/>
  <c r="S491" i="20"/>
  <c r="AK490" i="20"/>
  <c r="AK493" i="20" s="1"/>
  <c r="AK494" i="20" s="1"/>
  <c r="AE490" i="20"/>
  <c r="J490" i="20"/>
  <c r="J491" i="20" s="1"/>
  <c r="X489" i="20"/>
  <c r="X494" i="20" s="1"/>
  <c r="X495" i="20" s="1"/>
  <c r="T489" i="20"/>
  <c r="R489" i="20"/>
  <c r="D489" i="20"/>
  <c r="Q488" i="20"/>
  <c r="C512" i="20" s="1"/>
  <c r="J488" i="20"/>
  <c r="J489" i="20" s="1"/>
  <c r="D488" i="20"/>
  <c r="AK487" i="20"/>
  <c r="AK488" i="20" s="1"/>
  <c r="X487" i="20"/>
  <c r="D487" i="20"/>
  <c r="X486" i="20"/>
  <c r="D486" i="20"/>
  <c r="AK485" i="20"/>
  <c r="AK486" i="20" s="1"/>
  <c r="J485" i="20"/>
  <c r="D485" i="20"/>
  <c r="D484" i="20"/>
  <c r="D483" i="20"/>
  <c r="AK482" i="20"/>
  <c r="D482" i="20"/>
  <c r="X481" i="20"/>
  <c r="X484" i="20" s="1"/>
  <c r="X485" i="20" s="1"/>
  <c r="F480" i="20"/>
  <c r="Q479" i="20"/>
  <c r="Q482" i="20" s="1"/>
  <c r="Q483" i="20" s="1"/>
  <c r="K478" i="20"/>
  <c r="K479" i="20" s="1"/>
  <c r="F478" i="20"/>
  <c r="AK477" i="20"/>
  <c r="AK478" i="20" s="1"/>
  <c r="H476" i="20"/>
  <c r="H507" i="20" s="1"/>
  <c r="O507" i="20" s="1"/>
  <c r="G476" i="20"/>
  <c r="G507" i="20" s="1"/>
  <c r="N507" i="20" s="1"/>
  <c r="F476" i="20"/>
  <c r="Z498" i="20" s="1"/>
  <c r="E476" i="20"/>
  <c r="Y462" i="20" s="1"/>
  <c r="D476" i="20"/>
  <c r="D507" i="20" s="1"/>
  <c r="K507" i="20" s="1"/>
  <c r="AK475" i="20"/>
  <c r="AK476" i="20" s="1"/>
  <c r="X475" i="20"/>
  <c r="K475" i="20"/>
  <c r="K480" i="20" s="1"/>
  <c r="K481" i="20" s="1"/>
  <c r="D475" i="20"/>
  <c r="C508" i="20" s="1"/>
  <c r="X474" i="20"/>
  <c r="Q473" i="20"/>
  <c r="Q474" i="20" s="1"/>
  <c r="AK472" i="20"/>
  <c r="L471" i="20"/>
  <c r="AA470" i="20"/>
  <c r="Y470" i="20"/>
  <c r="Q470" i="20"/>
  <c r="Q475" i="20" s="1"/>
  <c r="Q476" i="20" s="1"/>
  <c r="L470" i="20"/>
  <c r="X469" i="20"/>
  <c r="C515" i="20" s="1"/>
  <c r="N469" i="20"/>
  <c r="L469" i="20"/>
  <c r="S468" i="20"/>
  <c r="N468" i="20"/>
  <c r="L468" i="20"/>
  <c r="S467" i="20"/>
  <c r="AE466" i="20"/>
  <c r="AE467" i="20" s="1"/>
  <c r="X466" i="20"/>
  <c r="X467" i="20" s="1"/>
  <c r="S466" i="20"/>
  <c r="M466" i="20"/>
  <c r="K466" i="20"/>
  <c r="U465" i="20"/>
  <c r="S465" i="20"/>
  <c r="J465" i="20"/>
  <c r="J468" i="20" s="1"/>
  <c r="J469" i="20" s="1"/>
  <c r="AE464" i="20"/>
  <c r="AE465" i="20" s="1"/>
  <c r="X464" i="20"/>
  <c r="X465" i="20" s="1"/>
  <c r="U464" i="20"/>
  <c r="S464" i="20"/>
  <c r="U463" i="20"/>
  <c r="S463" i="20"/>
  <c r="AA462" i="20"/>
  <c r="Z462" i="20"/>
  <c r="AK461" i="20"/>
  <c r="AK466" i="20" s="1"/>
  <c r="AK467" i="20" s="1"/>
  <c r="AE461" i="20"/>
  <c r="X461" i="20"/>
  <c r="T461" i="20"/>
  <c r="R461" i="20"/>
  <c r="Q460" i="20"/>
  <c r="Q465" i="20" s="1"/>
  <c r="Q466" i="20" s="1"/>
  <c r="X458" i="20"/>
  <c r="X459" i="20" s="1"/>
  <c r="X456" i="20"/>
  <c r="X457" i="20" s="1"/>
  <c r="AA454" i="20"/>
  <c r="Z454" i="20"/>
  <c r="X453" i="20"/>
  <c r="C513" i="20" s="1"/>
  <c r="AK452" i="20"/>
  <c r="AK457" i="20" s="1"/>
  <c r="AK458" i="20" s="1"/>
  <c r="B450" i="20"/>
  <c r="N399" i="20"/>
  <c r="M399" i="20"/>
  <c r="L399" i="20"/>
  <c r="K399" i="20"/>
  <c r="J399" i="20"/>
  <c r="I399" i="20" s="1"/>
  <c r="N398" i="20"/>
  <c r="M398" i="20"/>
  <c r="L398" i="20"/>
  <c r="K398" i="20"/>
  <c r="I398" i="20" s="1"/>
  <c r="J398" i="20"/>
  <c r="N397" i="20"/>
  <c r="M397" i="20"/>
  <c r="L397" i="20"/>
  <c r="K397" i="20"/>
  <c r="J397" i="20"/>
  <c r="I397" i="20" s="1"/>
  <c r="N396" i="20"/>
  <c r="M396" i="20"/>
  <c r="L396" i="20"/>
  <c r="K396" i="20"/>
  <c r="I396" i="20" s="1"/>
  <c r="J396" i="20"/>
  <c r="N395" i="20"/>
  <c r="M395" i="20"/>
  <c r="L395" i="20"/>
  <c r="K395" i="20"/>
  <c r="J395" i="20"/>
  <c r="I395" i="20" s="1"/>
  <c r="N394" i="20"/>
  <c r="M394" i="20"/>
  <c r="L394" i="20"/>
  <c r="K394" i="20"/>
  <c r="I394" i="20" s="1"/>
  <c r="J394" i="20"/>
  <c r="N393" i="20"/>
  <c r="M393" i="20"/>
  <c r="L393" i="20"/>
  <c r="K393" i="20"/>
  <c r="J393" i="20"/>
  <c r="I393" i="20" s="1"/>
  <c r="N392" i="20"/>
  <c r="M392" i="20"/>
  <c r="L392" i="20"/>
  <c r="K392" i="20"/>
  <c r="I392" i="20" s="1"/>
  <c r="J392" i="20"/>
  <c r="N391" i="20"/>
  <c r="M391" i="20"/>
  <c r="L391" i="20"/>
  <c r="K391" i="20"/>
  <c r="J391" i="20"/>
  <c r="I391" i="20" s="1"/>
  <c r="N390" i="20"/>
  <c r="M390" i="20"/>
  <c r="L390" i="20"/>
  <c r="K390" i="20"/>
  <c r="I390" i="20" s="1"/>
  <c r="J390" i="20"/>
  <c r="N389" i="20"/>
  <c r="M389" i="20"/>
  <c r="L389" i="20"/>
  <c r="K389" i="20"/>
  <c r="J389" i="20"/>
  <c r="I389" i="20" s="1"/>
  <c r="N388" i="20"/>
  <c r="M388" i="20"/>
  <c r="L388" i="20"/>
  <c r="K388" i="20"/>
  <c r="I388" i="20" s="1"/>
  <c r="J388" i="20"/>
  <c r="N387" i="20"/>
  <c r="M387" i="20"/>
  <c r="L387" i="20"/>
  <c r="K387" i="20"/>
  <c r="J387" i="20"/>
  <c r="I387" i="20" s="1"/>
  <c r="N386" i="20"/>
  <c r="M386" i="20"/>
  <c r="L386" i="20"/>
  <c r="K386" i="20"/>
  <c r="I386" i="20" s="1"/>
  <c r="J386" i="20"/>
  <c r="N385" i="20"/>
  <c r="M385" i="20"/>
  <c r="L385" i="20"/>
  <c r="K385" i="20"/>
  <c r="J385" i="20"/>
  <c r="I385" i="20" s="1"/>
  <c r="N384" i="20"/>
  <c r="M384" i="20"/>
  <c r="L384" i="20"/>
  <c r="K384" i="20"/>
  <c r="I384" i="20" s="1"/>
  <c r="J384" i="20"/>
  <c r="N383" i="20"/>
  <c r="M383" i="20"/>
  <c r="L383" i="20"/>
  <c r="K383" i="20"/>
  <c r="J383" i="20"/>
  <c r="N382" i="20"/>
  <c r="M382" i="20"/>
  <c r="L382" i="20"/>
  <c r="K382" i="20"/>
  <c r="J382" i="20"/>
  <c r="N381" i="20"/>
  <c r="M381" i="20"/>
  <c r="L381" i="20"/>
  <c r="K381" i="20"/>
  <c r="J381" i="20"/>
  <c r="I381" i="20" s="1"/>
  <c r="N380" i="20"/>
  <c r="M380" i="20"/>
  <c r="L380" i="20"/>
  <c r="K380" i="20"/>
  <c r="I380" i="20" s="1"/>
  <c r="J380" i="20"/>
  <c r="N379" i="20"/>
  <c r="M379" i="20"/>
  <c r="L379" i="20"/>
  <c r="K379" i="20"/>
  <c r="J379" i="20"/>
  <c r="N378" i="20"/>
  <c r="M378" i="20"/>
  <c r="L378" i="20"/>
  <c r="K378" i="20"/>
  <c r="J378" i="20"/>
  <c r="N377" i="20"/>
  <c r="M377" i="20"/>
  <c r="L377" i="20"/>
  <c r="K377" i="20"/>
  <c r="J377" i="20"/>
  <c r="I377" i="20" s="1"/>
  <c r="N376" i="20"/>
  <c r="M376" i="20"/>
  <c r="L376" i="20"/>
  <c r="K376" i="20"/>
  <c r="I376" i="20" s="1"/>
  <c r="J376" i="20"/>
  <c r="N375" i="20"/>
  <c r="M375" i="20"/>
  <c r="L375" i="20"/>
  <c r="K375" i="20"/>
  <c r="J375" i="20"/>
  <c r="N374" i="20"/>
  <c r="M374" i="20"/>
  <c r="L374" i="20"/>
  <c r="K374" i="20"/>
  <c r="J374" i="20"/>
  <c r="N373" i="20"/>
  <c r="M373" i="20"/>
  <c r="L373" i="20"/>
  <c r="K373" i="20"/>
  <c r="J373" i="20"/>
  <c r="I373" i="20" s="1"/>
  <c r="N372" i="20"/>
  <c r="M372" i="20"/>
  <c r="L372" i="20"/>
  <c r="K372" i="20"/>
  <c r="I372" i="20" s="1"/>
  <c r="J372" i="20"/>
  <c r="N371" i="20"/>
  <c r="M371" i="20"/>
  <c r="L371" i="20"/>
  <c r="K371" i="20"/>
  <c r="J371" i="20"/>
  <c r="N370" i="20"/>
  <c r="M370" i="20"/>
  <c r="L370" i="20"/>
  <c r="K370" i="20"/>
  <c r="J370" i="20"/>
  <c r="N369" i="20"/>
  <c r="M369" i="20"/>
  <c r="L369" i="20"/>
  <c r="K369" i="20"/>
  <c r="J369" i="20"/>
  <c r="I369" i="20" s="1"/>
  <c r="N368" i="20"/>
  <c r="M368" i="20"/>
  <c r="L368" i="20"/>
  <c r="K368" i="20"/>
  <c r="I368" i="20" s="1"/>
  <c r="J368" i="20"/>
  <c r="N367" i="20"/>
  <c r="M367" i="20"/>
  <c r="L367" i="20"/>
  <c r="K367" i="20"/>
  <c r="J367" i="20"/>
  <c r="N366" i="20"/>
  <c r="M366" i="20"/>
  <c r="L366" i="20"/>
  <c r="K366" i="20"/>
  <c r="J366" i="20"/>
  <c r="N365" i="20"/>
  <c r="M365" i="20"/>
  <c r="L365" i="20"/>
  <c r="K365" i="20"/>
  <c r="J365" i="20"/>
  <c r="I365" i="20" s="1"/>
  <c r="N364" i="20"/>
  <c r="M364" i="20"/>
  <c r="L364" i="20"/>
  <c r="K364" i="20"/>
  <c r="I364" i="20" s="1"/>
  <c r="J364" i="20"/>
  <c r="N363" i="20"/>
  <c r="M363" i="20"/>
  <c r="L363" i="20"/>
  <c r="K363" i="20"/>
  <c r="J363" i="20"/>
  <c r="N362" i="20"/>
  <c r="M362" i="20"/>
  <c r="L362" i="20"/>
  <c r="K362" i="20"/>
  <c r="J362" i="20"/>
  <c r="N361" i="20"/>
  <c r="M361" i="20"/>
  <c r="L361" i="20"/>
  <c r="K361" i="20"/>
  <c r="J361" i="20"/>
  <c r="I361" i="20" s="1"/>
  <c r="N360" i="20"/>
  <c r="M360" i="20"/>
  <c r="L360" i="20"/>
  <c r="K360" i="20"/>
  <c r="I360" i="20" s="1"/>
  <c r="J360" i="20"/>
  <c r="N359" i="20"/>
  <c r="M359" i="20"/>
  <c r="L359" i="20"/>
  <c r="K359" i="20"/>
  <c r="J359" i="20"/>
  <c r="N358" i="20"/>
  <c r="M358" i="20"/>
  <c r="L358" i="20"/>
  <c r="K358" i="20"/>
  <c r="J358" i="20"/>
  <c r="N357" i="20"/>
  <c r="M357" i="20"/>
  <c r="L357" i="20"/>
  <c r="K357" i="20"/>
  <c r="J357" i="20"/>
  <c r="I357" i="20" s="1"/>
  <c r="N356" i="20"/>
  <c r="M356" i="20"/>
  <c r="L356" i="20"/>
  <c r="K356" i="20"/>
  <c r="I356" i="20" s="1"/>
  <c r="J356" i="20"/>
  <c r="N355" i="20"/>
  <c r="M355" i="20"/>
  <c r="L355" i="20"/>
  <c r="K355" i="20"/>
  <c r="J355" i="20"/>
  <c r="N354" i="20"/>
  <c r="M354" i="20"/>
  <c r="L354" i="20"/>
  <c r="K354" i="20"/>
  <c r="J354" i="20"/>
  <c r="Y353" i="20"/>
  <c r="X353" i="20"/>
  <c r="W353" i="20"/>
  <c r="V353" i="20"/>
  <c r="N353" i="20"/>
  <c r="M353" i="20"/>
  <c r="L353" i="20"/>
  <c r="K353" i="20"/>
  <c r="J353" i="20"/>
  <c r="I353" i="20"/>
  <c r="V352" i="20"/>
  <c r="N352" i="20"/>
  <c r="M352" i="20"/>
  <c r="L352" i="20"/>
  <c r="K352" i="20"/>
  <c r="J352" i="20"/>
  <c r="T352" i="20" s="1"/>
  <c r="N351" i="20"/>
  <c r="M351" i="20"/>
  <c r="L351" i="20"/>
  <c r="K351" i="20"/>
  <c r="J351" i="20"/>
  <c r="N350" i="20"/>
  <c r="M350" i="20"/>
  <c r="L350" i="20"/>
  <c r="K350" i="20"/>
  <c r="I350" i="20" s="1"/>
  <c r="J350" i="20"/>
  <c r="N349" i="20"/>
  <c r="M349" i="20"/>
  <c r="L349" i="20"/>
  <c r="K349" i="20"/>
  <c r="T349" i="20" s="1"/>
  <c r="X349" i="20" s="1"/>
  <c r="J349" i="20"/>
  <c r="U349" i="20" s="1"/>
  <c r="I349" i="20"/>
  <c r="N348" i="20"/>
  <c r="M348" i="20"/>
  <c r="L348" i="20"/>
  <c r="K348" i="20"/>
  <c r="J348" i="20"/>
  <c r="N347" i="20"/>
  <c r="M347" i="20"/>
  <c r="L347" i="20"/>
  <c r="K347" i="20"/>
  <c r="J347" i="20"/>
  <c r="V346" i="20"/>
  <c r="N346" i="20"/>
  <c r="M346" i="20"/>
  <c r="L346" i="20"/>
  <c r="K346" i="20"/>
  <c r="J346" i="20"/>
  <c r="N345" i="20"/>
  <c r="M345" i="20"/>
  <c r="L345" i="20"/>
  <c r="K345" i="20"/>
  <c r="T345" i="20" s="1"/>
  <c r="Z345" i="20" s="1"/>
  <c r="J345" i="20"/>
  <c r="U345" i="20" s="1"/>
  <c r="I345" i="20"/>
  <c r="Z344" i="20"/>
  <c r="X344" i="20"/>
  <c r="V344" i="20"/>
  <c r="N344" i="20"/>
  <c r="M344" i="20"/>
  <c r="L344" i="20"/>
  <c r="U344" i="20" s="1"/>
  <c r="K344" i="20"/>
  <c r="J344" i="20"/>
  <c r="T344" i="20" s="1"/>
  <c r="Z343" i="20"/>
  <c r="Y343" i="20"/>
  <c r="X343" i="20"/>
  <c r="W343" i="20"/>
  <c r="V343" i="20"/>
  <c r="N343" i="20"/>
  <c r="M343" i="20"/>
  <c r="L343" i="20"/>
  <c r="K343" i="20"/>
  <c r="J343" i="20"/>
  <c r="Z342" i="20"/>
  <c r="X342" i="20"/>
  <c r="V342" i="20"/>
  <c r="N342" i="20"/>
  <c r="M342" i="20"/>
  <c r="L342" i="20"/>
  <c r="K342" i="20"/>
  <c r="J342" i="20"/>
  <c r="N341" i="20"/>
  <c r="M341" i="20"/>
  <c r="L341" i="20"/>
  <c r="K341" i="20"/>
  <c r="T341" i="20" s="1"/>
  <c r="Z341" i="20" s="1"/>
  <c r="J341" i="20"/>
  <c r="U341" i="20" s="1"/>
  <c r="I341" i="20"/>
  <c r="N340" i="20"/>
  <c r="M340" i="20"/>
  <c r="L340" i="20"/>
  <c r="K340" i="20"/>
  <c r="J340" i="20"/>
  <c r="T339" i="20"/>
  <c r="N339" i="20"/>
  <c r="M339" i="20"/>
  <c r="L339" i="20"/>
  <c r="K339" i="20"/>
  <c r="J339" i="20"/>
  <c r="Z338" i="20"/>
  <c r="Y338" i="20"/>
  <c r="X338" i="20"/>
  <c r="W338" i="20"/>
  <c r="AA338" i="20" s="1"/>
  <c r="V338" i="20"/>
  <c r="N338" i="20"/>
  <c r="M338" i="20"/>
  <c r="L338" i="20"/>
  <c r="K338" i="20"/>
  <c r="I338" i="20" s="1"/>
  <c r="J338" i="20"/>
  <c r="N337" i="20"/>
  <c r="M337" i="20"/>
  <c r="L337" i="20"/>
  <c r="K337" i="20"/>
  <c r="J337" i="20"/>
  <c r="I337" i="20"/>
  <c r="N336" i="20"/>
  <c r="M336" i="20"/>
  <c r="L336" i="20"/>
  <c r="K336" i="20"/>
  <c r="J336" i="20"/>
  <c r="T336" i="20" s="1"/>
  <c r="V335" i="20"/>
  <c r="N335" i="20"/>
  <c r="M335" i="20"/>
  <c r="L335" i="20"/>
  <c r="K335" i="20"/>
  <c r="J335" i="20"/>
  <c r="N334" i="20"/>
  <c r="M334" i="20"/>
  <c r="L334" i="20"/>
  <c r="K334" i="20"/>
  <c r="I334" i="20" s="1"/>
  <c r="J334" i="20"/>
  <c r="N333" i="20"/>
  <c r="M333" i="20"/>
  <c r="L333" i="20"/>
  <c r="K333" i="20"/>
  <c r="T333" i="20" s="1"/>
  <c r="X333" i="20" s="1"/>
  <c r="J333" i="20"/>
  <c r="U333" i="20" s="1"/>
  <c r="I333" i="20"/>
  <c r="N332" i="20"/>
  <c r="M332" i="20"/>
  <c r="L332" i="20"/>
  <c r="K332" i="20"/>
  <c r="J332" i="20"/>
  <c r="Z331" i="20"/>
  <c r="Y331" i="20"/>
  <c r="X331" i="20"/>
  <c r="W331" i="20"/>
  <c r="V331" i="20"/>
  <c r="AA331" i="20" s="1"/>
  <c r="T331" i="20"/>
  <c r="N331" i="20"/>
  <c r="M331" i="20"/>
  <c r="L331" i="20"/>
  <c r="K331" i="20"/>
  <c r="J331" i="20"/>
  <c r="Z330" i="20"/>
  <c r="Y330" i="20"/>
  <c r="X330" i="20"/>
  <c r="W330" i="20"/>
  <c r="AA330" i="20" s="1"/>
  <c r="V330" i="20"/>
  <c r="N330" i="20"/>
  <c r="M330" i="20"/>
  <c r="L330" i="20"/>
  <c r="K330" i="20"/>
  <c r="J330" i="20"/>
  <c r="Z329" i="20"/>
  <c r="Y329" i="20"/>
  <c r="X329" i="20"/>
  <c r="W329" i="20"/>
  <c r="V329" i="20"/>
  <c r="AA329" i="20" s="1"/>
  <c r="N329" i="20"/>
  <c r="M329" i="20"/>
  <c r="L329" i="20"/>
  <c r="K329" i="20"/>
  <c r="J329" i="20"/>
  <c r="I329" i="20"/>
  <c r="N328" i="20"/>
  <c r="M328" i="20"/>
  <c r="L328" i="20"/>
  <c r="K328" i="20"/>
  <c r="J328" i="20"/>
  <c r="T328" i="20" s="1"/>
  <c r="Z327" i="20"/>
  <c r="Y327" i="20"/>
  <c r="X327" i="20"/>
  <c r="W327" i="20"/>
  <c r="V327" i="20"/>
  <c r="N327" i="20"/>
  <c r="M327" i="20"/>
  <c r="L327" i="20"/>
  <c r="K327" i="20"/>
  <c r="T327" i="20" s="1"/>
  <c r="J327" i="20"/>
  <c r="N326" i="20"/>
  <c r="M326" i="20"/>
  <c r="L326" i="20"/>
  <c r="K326" i="20"/>
  <c r="J326" i="20"/>
  <c r="V325" i="20"/>
  <c r="N325" i="20"/>
  <c r="M325" i="20"/>
  <c r="L325" i="20"/>
  <c r="K325" i="20"/>
  <c r="T325" i="20" s="1"/>
  <c r="Z325" i="20" s="1"/>
  <c r="J325" i="20"/>
  <c r="U325" i="20" s="1"/>
  <c r="I325" i="20"/>
  <c r="N324" i="20"/>
  <c r="M324" i="20"/>
  <c r="L324" i="20"/>
  <c r="K324" i="20"/>
  <c r="J324" i="20"/>
  <c r="Z323" i="20"/>
  <c r="Y323" i="20"/>
  <c r="X323" i="20"/>
  <c r="W323" i="20"/>
  <c r="V323" i="20"/>
  <c r="AA323" i="20" s="1"/>
  <c r="T323" i="20"/>
  <c r="N323" i="20"/>
  <c r="M323" i="20"/>
  <c r="L323" i="20"/>
  <c r="K323" i="20"/>
  <c r="J323" i="20"/>
  <c r="Z322" i="20"/>
  <c r="X322" i="20"/>
  <c r="W322" i="20"/>
  <c r="V322" i="20"/>
  <c r="N322" i="20"/>
  <c r="M322" i="20"/>
  <c r="L322" i="20"/>
  <c r="K322" i="20"/>
  <c r="I322" i="20" s="1"/>
  <c r="J322" i="20"/>
  <c r="N321" i="20"/>
  <c r="M321" i="20"/>
  <c r="L321" i="20"/>
  <c r="K321" i="20"/>
  <c r="T321" i="20" s="1"/>
  <c r="X321" i="20" s="1"/>
  <c r="J321" i="20"/>
  <c r="U321" i="20" s="1"/>
  <c r="I321" i="20"/>
  <c r="N320" i="20"/>
  <c r="M320" i="20"/>
  <c r="L320" i="20"/>
  <c r="K320" i="20"/>
  <c r="J320" i="20"/>
  <c r="T319" i="20"/>
  <c r="N319" i="20"/>
  <c r="M319" i="20"/>
  <c r="L319" i="20"/>
  <c r="K319" i="20"/>
  <c r="J319" i="20"/>
  <c r="Y318" i="20"/>
  <c r="N318" i="20"/>
  <c r="M318" i="20"/>
  <c r="L318" i="20"/>
  <c r="K318" i="20"/>
  <c r="J318" i="20"/>
  <c r="Z317" i="20"/>
  <c r="X317" i="20"/>
  <c r="W317" i="20"/>
  <c r="V317" i="20"/>
  <c r="N317" i="20"/>
  <c r="M317" i="20"/>
  <c r="L317" i="20"/>
  <c r="K317" i="20"/>
  <c r="J317" i="20"/>
  <c r="I317" i="20"/>
  <c r="N316" i="20"/>
  <c r="M316" i="20"/>
  <c r="L316" i="20"/>
  <c r="K316" i="20"/>
  <c r="J316" i="20"/>
  <c r="T316" i="20" s="1"/>
  <c r="V315" i="20"/>
  <c r="N315" i="20"/>
  <c r="M315" i="20"/>
  <c r="L315" i="20"/>
  <c r="K315" i="20"/>
  <c r="J315" i="20"/>
  <c r="Z314" i="20"/>
  <c r="Y314" i="20"/>
  <c r="X314" i="20"/>
  <c r="W314" i="20"/>
  <c r="AA314" i="20" s="1"/>
  <c r="V314" i="20"/>
  <c r="N314" i="20"/>
  <c r="M314" i="20"/>
  <c r="L314" i="20"/>
  <c r="K314" i="20"/>
  <c r="I314" i="20" s="1"/>
  <c r="J314" i="20"/>
  <c r="N313" i="20"/>
  <c r="M313" i="20"/>
  <c r="L313" i="20"/>
  <c r="K313" i="20"/>
  <c r="T313" i="20" s="1"/>
  <c r="X313" i="20" s="1"/>
  <c r="J313" i="20"/>
  <c r="U313" i="20" s="1"/>
  <c r="I313" i="20"/>
  <c r="N312" i="20"/>
  <c r="M312" i="20"/>
  <c r="L312" i="20"/>
  <c r="K312" i="20"/>
  <c r="J312" i="20"/>
  <c r="T311" i="20"/>
  <c r="N311" i="20"/>
  <c r="M311" i="20"/>
  <c r="L311" i="20"/>
  <c r="K311" i="20"/>
  <c r="J311" i="20"/>
  <c r="Z310" i="20"/>
  <c r="Y310" i="20"/>
  <c r="X310" i="20"/>
  <c r="W310" i="20"/>
  <c r="AA310" i="20" s="1"/>
  <c r="V310" i="20"/>
  <c r="N310" i="20"/>
  <c r="M310" i="20"/>
  <c r="L310" i="20"/>
  <c r="K310" i="20"/>
  <c r="J310" i="20"/>
  <c r="N309" i="20"/>
  <c r="M309" i="20"/>
  <c r="L309" i="20"/>
  <c r="K309" i="20"/>
  <c r="J309" i="20"/>
  <c r="I309" i="20"/>
  <c r="V308" i="20"/>
  <c r="N308" i="20"/>
  <c r="M308" i="20"/>
  <c r="L308" i="20"/>
  <c r="K308" i="20"/>
  <c r="J308" i="20"/>
  <c r="T307" i="20"/>
  <c r="N307" i="20"/>
  <c r="M307" i="20"/>
  <c r="L307" i="20"/>
  <c r="K307" i="20"/>
  <c r="J307" i="20"/>
  <c r="N306" i="20"/>
  <c r="M306" i="20"/>
  <c r="L306" i="20"/>
  <c r="K306" i="20"/>
  <c r="I306" i="20" s="1"/>
  <c r="J306" i="20"/>
  <c r="N305" i="20"/>
  <c r="M305" i="20"/>
  <c r="L305" i="20"/>
  <c r="K305" i="20"/>
  <c r="J305" i="20"/>
  <c r="I305" i="20"/>
  <c r="N304" i="20"/>
  <c r="M304" i="20"/>
  <c r="L304" i="20"/>
  <c r="K304" i="20"/>
  <c r="J304" i="20"/>
  <c r="T304" i="20" s="1"/>
  <c r="N303" i="20"/>
  <c r="M303" i="20"/>
  <c r="L303" i="20"/>
  <c r="K303" i="20"/>
  <c r="T303" i="20" s="1"/>
  <c r="J303" i="20"/>
  <c r="Z302" i="20"/>
  <c r="Y302" i="20"/>
  <c r="X302" i="20"/>
  <c r="W302" i="20"/>
  <c r="AA302" i="20" s="1"/>
  <c r="V302" i="20"/>
  <c r="N302" i="20"/>
  <c r="M302" i="20"/>
  <c r="L302" i="20"/>
  <c r="K302" i="20"/>
  <c r="J302" i="20"/>
  <c r="N301" i="20"/>
  <c r="M301" i="20"/>
  <c r="L301" i="20"/>
  <c r="K301" i="20"/>
  <c r="T301" i="20" s="1"/>
  <c r="Z301" i="20" s="1"/>
  <c r="J301" i="20"/>
  <c r="U301" i="20" s="1"/>
  <c r="I301" i="20"/>
  <c r="N300" i="20"/>
  <c r="M300" i="20"/>
  <c r="L300" i="20"/>
  <c r="K300" i="20"/>
  <c r="J300" i="20"/>
  <c r="Z299" i="20"/>
  <c r="Y299" i="20"/>
  <c r="X299" i="20"/>
  <c r="W299" i="20"/>
  <c r="V299" i="20"/>
  <c r="AA299" i="20" s="1"/>
  <c r="T299" i="20"/>
  <c r="N299" i="20"/>
  <c r="M299" i="20"/>
  <c r="L299" i="20"/>
  <c r="K299" i="20"/>
  <c r="J299" i="20"/>
  <c r="Z298" i="20"/>
  <c r="Y298" i="20"/>
  <c r="X298" i="20"/>
  <c r="W298" i="20"/>
  <c r="AA298" i="20" s="1"/>
  <c r="V298" i="20"/>
  <c r="N298" i="20"/>
  <c r="M298" i="20"/>
  <c r="L298" i="20"/>
  <c r="K298" i="20"/>
  <c r="I298" i="20" s="1"/>
  <c r="J298" i="20"/>
  <c r="Z297" i="20"/>
  <c r="Y297" i="20"/>
  <c r="X297" i="20"/>
  <c r="W297" i="20"/>
  <c r="V297" i="20"/>
  <c r="AA297" i="20" s="1"/>
  <c r="N297" i="20"/>
  <c r="M297" i="20"/>
  <c r="L297" i="20"/>
  <c r="K297" i="20"/>
  <c r="T297" i="20" s="1"/>
  <c r="J297" i="20"/>
  <c r="U297" i="20" s="1"/>
  <c r="I297" i="20"/>
  <c r="N296" i="20"/>
  <c r="M296" i="20"/>
  <c r="L296" i="20"/>
  <c r="K296" i="20"/>
  <c r="J296" i="20"/>
  <c r="N295" i="20"/>
  <c r="M295" i="20"/>
  <c r="L295" i="20"/>
  <c r="K295" i="20"/>
  <c r="J295" i="20"/>
  <c r="I295" i="20"/>
  <c r="N294" i="20"/>
  <c r="M294" i="20"/>
  <c r="L294" i="20"/>
  <c r="K294" i="20"/>
  <c r="J294" i="20"/>
  <c r="V293" i="20"/>
  <c r="N293" i="20"/>
  <c r="M293" i="20"/>
  <c r="L293" i="20"/>
  <c r="K293" i="20"/>
  <c r="J293" i="20"/>
  <c r="I293" i="20"/>
  <c r="N292" i="20"/>
  <c r="M292" i="20"/>
  <c r="L292" i="20"/>
  <c r="K292" i="20"/>
  <c r="J292" i="20"/>
  <c r="N291" i="20"/>
  <c r="M291" i="20"/>
  <c r="L291" i="20"/>
  <c r="K291" i="20"/>
  <c r="J291" i="20"/>
  <c r="I291" i="20"/>
  <c r="Z290" i="20"/>
  <c r="Y290" i="20"/>
  <c r="X290" i="20"/>
  <c r="W290" i="20"/>
  <c r="AA290" i="20" s="1"/>
  <c r="V290" i="20"/>
  <c r="N290" i="20"/>
  <c r="M290" i="20"/>
  <c r="L290" i="20"/>
  <c r="K290" i="20"/>
  <c r="I290" i="20" s="1"/>
  <c r="J290" i="20"/>
  <c r="U290" i="20" s="1"/>
  <c r="N289" i="20"/>
  <c r="M289" i="20"/>
  <c r="L289" i="20"/>
  <c r="K289" i="20"/>
  <c r="T289" i="20" s="1"/>
  <c r="J289" i="20"/>
  <c r="N288" i="20"/>
  <c r="M288" i="20"/>
  <c r="L288" i="20"/>
  <c r="K288" i="20"/>
  <c r="J288" i="20"/>
  <c r="U288" i="20" s="1"/>
  <c r="Z287" i="20"/>
  <c r="Y287" i="20"/>
  <c r="X287" i="20"/>
  <c r="W287" i="20"/>
  <c r="V287" i="20"/>
  <c r="AA287" i="20" s="1"/>
  <c r="N287" i="20"/>
  <c r="M287" i="20"/>
  <c r="T287" i="20" s="1"/>
  <c r="L287" i="20"/>
  <c r="K287" i="20"/>
  <c r="J287" i="20"/>
  <c r="I287" i="20"/>
  <c r="U286" i="20"/>
  <c r="N286" i="20"/>
  <c r="M286" i="20"/>
  <c r="L286" i="20"/>
  <c r="K286" i="20"/>
  <c r="J286" i="20"/>
  <c r="N285" i="20"/>
  <c r="M285" i="20"/>
  <c r="L285" i="20"/>
  <c r="K285" i="20"/>
  <c r="J285" i="20"/>
  <c r="I285" i="20"/>
  <c r="U284" i="20"/>
  <c r="N284" i="20"/>
  <c r="M284" i="20"/>
  <c r="L284" i="20"/>
  <c r="K284" i="20"/>
  <c r="J284" i="20"/>
  <c r="Z283" i="20"/>
  <c r="Y283" i="20"/>
  <c r="X283" i="20"/>
  <c r="W283" i="20"/>
  <c r="V283" i="20"/>
  <c r="N283" i="20"/>
  <c r="M283" i="20"/>
  <c r="L283" i="20"/>
  <c r="K283" i="20"/>
  <c r="U283" i="20" s="1"/>
  <c r="J283" i="20"/>
  <c r="Z282" i="20"/>
  <c r="Y282" i="20"/>
  <c r="X282" i="20"/>
  <c r="W282" i="20"/>
  <c r="AA282" i="20" s="1"/>
  <c r="V282" i="20"/>
  <c r="N282" i="20"/>
  <c r="M282" i="20"/>
  <c r="L282" i="20"/>
  <c r="K282" i="20"/>
  <c r="J282" i="20"/>
  <c r="U282" i="20" s="1"/>
  <c r="N281" i="20"/>
  <c r="M281" i="20"/>
  <c r="L281" i="20"/>
  <c r="K281" i="20"/>
  <c r="T281" i="20" s="1"/>
  <c r="J281" i="20"/>
  <c r="U281" i="20" s="1"/>
  <c r="N280" i="20"/>
  <c r="M280" i="20"/>
  <c r="L280" i="20"/>
  <c r="K280" i="20"/>
  <c r="J280" i="20"/>
  <c r="U280" i="20" s="1"/>
  <c r="Z279" i="20"/>
  <c r="Y279" i="20"/>
  <c r="X279" i="20"/>
  <c r="W279" i="20"/>
  <c r="V279" i="20"/>
  <c r="N279" i="20"/>
  <c r="M279" i="20"/>
  <c r="T279" i="20" s="1"/>
  <c r="L279" i="20"/>
  <c r="K279" i="20"/>
  <c r="J279" i="20"/>
  <c r="I279" i="20"/>
  <c r="N278" i="20"/>
  <c r="M278" i="20"/>
  <c r="L278" i="20"/>
  <c r="K278" i="20"/>
  <c r="J278" i="20"/>
  <c r="N277" i="20"/>
  <c r="M277" i="20"/>
  <c r="L277" i="20"/>
  <c r="K277" i="20"/>
  <c r="J277" i="20"/>
  <c r="I277" i="20"/>
  <c r="N276" i="20"/>
  <c r="M276" i="20"/>
  <c r="L276" i="20"/>
  <c r="K276" i="20"/>
  <c r="J276" i="20"/>
  <c r="Z275" i="20"/>
  <c r="Y275" i="20"/>
  <c r="X275" i="20"/>
  <c r="W275" i="20"/>
  <c r="V275" i="20"/>
  <c r="AA275" i="20" s="1"/>
  <c r="N275" i="20"/>
  <c r="M275" i="20"/>
  <c r="L275" i="20"/>
  <c r="K275" i="20"/>
  <c r="U275" i="20" s="1"/>
  <c r="J275" i="20"/>
  <c r="Z274" i="20"/>
  <c r="Y274" i="20"/>
  <c r="X274" i="20"/>
  <c r="W274" i="20"/>
  <c r="AA274" i="20" s="1"/>
  <c r="V274" i="20"/>
  <c r="U274" i="20"/>
  <c r="N274" i="20"/>
  <c r="M274" i="20"/>
  <c r="L274" i="20"/>
  <c r="K274" i="20"/>
  <c r="J274" i="20"/>
  <c r="Z273" i="20"/>
  <c r="Y273" i="20"/>
  <c r="X273" i="20"/>
  <c r="W273" i="20"/>
  <c r="V273" i="20"/>
  <c r="N273" i="20"/>
  <c r="M273" i="20"/>
  <c r="L273" i="20"/>
  <c r="K273" i="20"/>
  <c r="P273" i="20" s="1"/>
  <c r="J273" i="20"/>
  <c r="N272" i="20"/>
  <c r="M272" i="20"/>
  <c r="L272" i="20"/>
  <c r="K272" i="20"/>
  <c r="J272" i="20"/>
  <c r="U272" i="20" s="1"/>
  <c r="Z271" i="20"/>
  <c r="Y271" i="20"/>
  <c r="X271" i="20"/>
  <c r="W271" i="20"/>
  <c r="V271" i="20"/>
  <c r="AA271" i="20" s="1"/>
  <c r="N271" i="20"/>
  <c r="M271" i="20"/>
  <c r="T271" i="20" s="1"/>
  <c r="L271" i="20"/>
  <c r="K271" i="20"/>
  <c r="J271" i="20"/>
  <c r="I271" i="20"/>
  <c r="U270" i="20"/>
  <c r="N270" i="20"/>
  <c r="M270" i="20"/>
  <c r="L270" i="20"/>
  <c r="K270" i="20"/>
  <c r="J270" i="20"/>
  <c r="Z269" i="20"/>
  <c r="Y269" i="20"/>
  <c r="X269" i="20"/>
  <c r="W269" i="20"/>
  <c r="AA269" i="20" s="1"/>
  <c r="V269" i="20"/>
  <c r="N269" i="20"/>
  <c r="M269" i="20"/>
  <c r="L269" i="20"/>
  <c r="K269" i="20"/>
  <c r="J269" i="20"/>
  <c r="P269" i="20" s="1"/>
  <c r="I269" i="20"/>
  <c r="N268" i="20"/>
  <c r="M268" i="20"/>
  <c r="L268" i="20"/>
  <c r="K268" i="20"/>
  <c r="J268" i="20"/>
  <c r="N267" i="20"/>
  <c r="M267" i="20"/>
  <c r="L267" i="20"/>
  <c r="K267" i="20"/>
  <c r="T267" i="20" s="1"/>
  <c r="J267" i="20"/>
  <c r="Z266" i="20"/>
  <c r="Y266" i="20"/>
  <c r="X266" i="20"/>
  <c r="W266" i="20"/>
  <c r="AA266" i="20" s="1"/>
  <c r="V266" i="20"/>
  <c r="N266" i="20"/>
  <c r="M266" i="20"/>
  <c r="L266" i="20"/>
  <c r="K266" i="20"/>
  <c r="J266" i="20"/>
  <c r="U266" i="20" s="1"/>
  <c r="Z265" i="20"/>
  <c r="Y265" i="20"/>
  <c r="X265" i="20"/>
  <c r="W265" i="20"/>
  <c r="V265" i="20"/>
  <c r="AA265" i="20" s="1"/>
  <c r="N265" i="20"/>
  <c r="M265" i="20"/>
  <c r="L265" i="20"/>
  <c r="K265" i="20"/>
  <c r="I265" i="20" s="1"/>
  <c r="J265" i="20"/>
  <c r="U265" i="20" s="1"/>
  <c r="Z264" i="20"/>
  <c r="Y264" i="20"/>
  <c r="X264" i="20"/>
  <c r="W264" i="20"/>
  <c r="V264" i="20"/>
  <c r="AA264" i="20" s="1"/>
  <c r="N264" i="20"/>
  <c r="M264" i="20"/>
  <c r="L264" i="20"/>
  <c r="K264" i="20"/>
  <c r="J264" i="20"/>
  <c r="I264" i="20" s="1"/>
  <c r="Z263" i="20"/>
  <c r="Y263" i="20"/>
  <c r="X263" i="20"/>
  <c r="W263" i="20"/>
  <c r="V263" i="20"/>
  <c r="N263" i="20"/>
  <c r="M263" i="20"/>
  <c r="L263" i="20"/>
  <c r="K263" i="20"/>
  <c r="U263" i="20" s="1"/>
  <c r="J263" i="20"/>
  <c r="X262" i="20"/>
  <c r="N262" i="20"/>
  <c r="M262" i="20"/>
  <c r="L262" i="20"/>
  <c r="K262" i="20"/>
  <c r="I262" i="20" s="1"/>
  <c r="J262" i="20"/>
  <c r="Z261" i="20"/>
  <c r="Y261" i="20"/>
  <c r="X261" i="20"/>
  <c r="W261" i="20"/>
  <c r="V261" i="20"/>
  <c r="AA261" i="20" s="1"/>
  <c r="N261" i="20"/>
  <c r="M261" i="20"/>
  <c r="L261" i="20"/>
  <c r="K261" i="20"/>
  <c r="P261" i="20" s="1"/>
  <c r="J261" i="20"/>
  <c r="Y260" i="20"/>
  <c r="N260" i="20"/>
  <c r="M260" i="20"/>
  <c r="L260" i="20"/>
  <c r="K260" i="20"/>
  <c r="J260" i="20"/>
  <c r="I260" i="20" s="1"/>
  <c r="Y259" i="20"/>
  <c r="T259" i="20"/>
  <c r="N259" i="20"/>
  <c r="M259" i="20"/>
  <c r="L259" i="20"/>
  <c r="K259" i="20"/>
  <c r="I259" i="20" s="1"/>
  <c r="J259" i="20"/>
  <c r="N258" i="20"/>
  <c r="M258" i="20"/>
  <c r="L258" i="20"/>
  <c r="K258" i="20"/>
  <c r="I258" i="20" s="1"/>
  <c r="J258" i="20"/>
  <c r="N257" i="20"/>
  <c r="M257" i="20"/>
  <c r="L257" i="20"/>
  <c r="K257" i="20"/>
  <c r="J257" i="20"/>
  <c r="U257" i="20" s="1"/>
  <c r="I257" i="20"/>
  <c r="N256" i="20"/>
  <c r="M256" i="20"/>
  <c r="L256" i="20"/>
  <c r="I256" i="20" s="1"/>
  <c r="K256" i="20"/>
  <c r="T256" i="20" s="1"/>
  <c r="J256" i="20"/>
  <c r="N255" i="20"/>
  <c r="M255" i="20"/>
  <c r="L255" i="20"/>
  <c r="K255" i="20"/>
  <c r="U255" i="20" s="1"/>
  <c r="J255" i="20"/>
  <c r="Z254" i="20"/>
  <c r="Y254" i="20"/>
  <c r="X254" i="20"/>
  <c r="W254" i="20"/>
  <c r="AA254" i="20" s="1"/>
  <c r="V254" i="20"/>
  <c r="N254" i="20"/>
  <c r="M254" i="20"/>
  <c r="L254" i="20"/>
  <c r="K254" i="20"/>
  <c r="I254" i="20" s="1"/>
  <c r="J254" i="20"/>
  <c r="T254" i="20" s="1"/>
  <c r="N253" i="20"/>
  <c r="M253" i="20"/>
  <c r="L253" i="20"/>
  <c r="K253" i="20"/>
  <c r="J253" i="20"/>
  <c r="U253" i="20" s="1"/>
  <c r="I253" i="20"/>
  <c r="Z252" i="20"/>
  <c r="Y252" i="20"/>
  <c r="X252" i="20"/>
  <c r="V252" i="20"/>
  <c r="N252" i="20"/>
  <c r="M252" i="20"/>
  <c r="L252" i="20"/>
  <c r="I252" i="20" s="1"/>
  <c r="K252" i="20"/>
  <c r="T252" i="20" s="1"/>
  <c r="J252" i="20"/>
  <c r="V251" i="20"/>
  <c r="N251" i="20"/>
  <c r="M251" i="20"/>
  <c r="L251" i="20"/>
  <c r="K251" i="20"/>
  <c r="U251" i="20" s="1"/>
  <c r="J251" i="20"/>
  <c r="N250" i="20"/>
  <c r="M250" i="20"/>
  <c r="L250" i="20"/>
  <c r="K250" i="20"/>
  <c r="I250" i="20" s="1"/>
  <c r="J250" i="20"/>
  <c r="T250" i="20" s="1"/>
  <c r="N249" i="20"/>
  <c r="M249" i="20"/>
  <c r="L249" i="20"/>
  <c r="K249" i="20"/>
  <c r="J249" i="20"/>
  <c r="U249" i="20" s="1"/>
  <c r="I249" i="20"/>
  <c r="Z248" i="20"/>
  <c r="Y248" i="20"/>
  <c r="X248" i="20"/>
  <c r="W248" i="20"/>
  <c r="V248" i="20"/>
  <c r="AA248" i="20" s="1"/>
  <c r="N248" i="20"/>
  <c r="M248" i="20"/>
  <c r="L248" i="20"/>
  <c r="I248" i="20" s="1"/>
  <c r="K248" i="20"/>
  <c r="T248" i="20" s="1"/>
  <c r="J248" i="20"/>
  <c r="N247" i="20"/>
  <c r="M247" i="20"/>
  <c r="L247" i="20"/>
  <c r="K247" i="20"/>
  <c r="U247" i="20" s="1"/>
  <c r="J247" i="20"/>
  <c r="N246" i="20"/>
  <c r="M246" i="20"/>
  <c r="L246" i="20"/>
  <c r="K246" i="20"/>
  <c r="I246" i="20" s="1"/>
  <c r="J246" i="20"/>
  <c r="T246" i="20" s="1"/>
  <c r="Z245" i="20"/>
  <c r="Y245" i="20"/>
  <c r="X245" i="20"/>
  <c r="W245" i="20"/>
  <c r="V245" i="20"/>
  <c r="AA245" i="20" s="1"/>
  <c r="N245" i="20"/>
  <c r="M245" i="20"/>
  <c r="L245" i="20"/>
  <c r="K245" i="20"/>
  <c r="J245" i="20"/>
  <c r="U245" i="20" s="1"/>
  <c r="I245" i="20"/>
  <c r="V244" i="20"/>
  <c r="N244" i="20"/>
  <c r="M244" i="20"/>
  <c r="L244" i="20"/>
  <c r="I244" i="20" s="1"/>
  <c r="K244" i="20"/>
  <c r="T244" i="20" s="1"/>
  <c r="J244" i="20"/>
  <c r="N243" i="20"/>
  <c r="M243" i="20"/>
  <c r="L243" i="20"/>
  <c r="K243" i="20"/>
  <c r="U243" i="20" s="1"/>
  <c r="J243" i="20"/>
  <c r="N242" i="20"/>
  <c r="M242" i="20"/>
  <c r="L242" i="20"/>
  <c r="K242" i="20"/>
  <c r="I242" i="20" s="1"/>
  <c r="J242" i="20"/>
  <c r="T242" i="20" s="1"/>
  <c r="N241" i="20"/>
  <c r="M241" i="20"/>
  <c r="L241" i="20"/>
  <c r="K241" i="20"/>
  <c r="J241" i="20"/>
  <c r="U241" i="20" s="1"/>
  <c r="I241" i="20"/>
  <c r="V240" i="20"/>
  <c r="N240" i="20"/>
  <c r="M240" i="20"/>
  <c r="L240" i="20"/>
  <c r="I240" i="20" s="1"/>
  <c r="K240" i="20"/>
  <c r="T240" i="20" s="1"/>
  <c r="J240" i="20"/>
  <c r="V239" i="20"/>
  <c r="N239" i="20"/>
  <c r="M239" i="20"/>
  <c r="L239" i="20"/>
  <c r="K239" i="20"/>
  <c r="U239" i="20" s="1"/>
  <c r="J239" i="20"/>
  <c r="N238" i="20"/>
  <c r="M238" i="20"/>
  <c r="L238" i="20"/>
  <c r="K238" i="20"/>
  <c r="I238" i="20" s="1"/>
  <c r="J238" i="20"/>
  <c r="T238" i="20" s="1"/>
  <c r="Z237" i="20"/>
  <c r="Y237" i="20"/>
  <c r="X237" i="20"/>
  <c r="W237" i="20"/>
  <c r="V237" i="20"/>
  <c r="AA237" i="20" s="1"/>
  <c r="N237" i="20"/>
  <c r="M237" i="20"/>
  <c r="L237" i="20"/>
  <c r="K237" i="20"/>
  <c r="J237" i="20"/>
  <c r="U237" i="20" s="1"/>
  <c r="I237" i="20"/>
  <c r="V236" i="20"/>
  <c r="N236" i="20"/>
  <c r="M236" i="20"/>
  <c r="L236" i="20"/>
  <c r="I236" i="20" s="1"/>
  <c r="U38" i="20" s="1"/>
  <c r="K236" i="20"/>
  <c r="T236" i="20" s="1"/>
  <c r="J236" i="20"/>
  <c r="V235" i="20"/>
  <c r="N235" i="20"/>
  <c r="M235" i="20"/>
  <c r="L235" i="20"/>
  <c r="K235" i="20"/>
  <c r="U235" i="20" s="1"/>
  <c r="J235" i="20"/>
  <c r="N234" i="20"/>
  <c r="M234" i="20"/>
  <c r="L234" i="20"/>
  <c r="K234" i="20"/>
  <c r="I234" i="20" s="1"/>
  <c r="J234" i="20"/>
  <c r="T234" i="20" s="1"/>
  <c r="N233" i="20"/>
  <c r="M233" i="20"/>
  <c r="L233" i="20"/>
  <c r="K233" i="20"/>
  <c r="J233" i="20"/>
  <c r="U233" i="20" s="1"/>
  <c r="I233" i="20"/>
  <c r="N232" i="20"/>
  <c r="M232" i="20"/>
  <c r="L232" i="20"/>
  <c r="I232" i="20" s="1"/>
  <c r="K232" i="20"/>
  <c r="T232" i="20" s="1"/>
  <c r="J232" i="20"/>
  <c r="Z231" i="20"/>
  <c r="Y231" i="20"/>
  <c r="X231" i="20"/>
  <c r="W231" i="20"/>
  <c r="AA231" i="20" s="1"/>
  <c r="V231" i="20"/>
  <c r="N231" i="20"/>
  <c r="M231" i="20"/>
  <c r="L231" i="20"/>
  <c r="K231" i="20"/>
  <c r="U231" i="20" s="1"/>
  <c r="J231" i="20"/>
  <c r="Z230" i="20"/>
  <c r="Y230" i="20"/>
  <c r="X230" i="20"/>
  <c r="W230" i="20"/>
  <c r="AA230" i="20" s="1"/>
  <c r="V230" i="20"/>
  <c r="N230" i="20"/>
  <c r="M230" i="20"/>
  <c r="L230" i="20"/>
  <c r="K230" i="20"/>
  <c r="I230" i="20" s="1"/>
  <c r="J230" i="20"/>
  <c r="T230" i="20" s="1"/>
  <c r="N229" i="20"/>
  <c r="M229" i="20"/>
  <c r="L229" i="20"/>
  <c r="K229" i="20"/>
  <c r="J229" i="20"/>
  <c r="U229" i="20" s="1"/>
  <c r="I229" i="20"/>
  <c r="N228" i="20"/>
  <c r="M228" i="20"/>
  <c r="L228" i="20"/>
  <c r="I228" i="20" s="1"/>
  <c r="K228" i="20"/>
  <c r="T228" i="20" s="1"/>
  <c r="J228" i="20"/>
  <c r="N227" i="20"/>
  <c r="M227" i="20"/>
  <c r="L227" i="20"/>
  <c r="K227" i="20"/>
  <c r="U227" i="20" s="1"/>
  <c r="J227" i="20"/>
  <c r="Z226" i="20"/>
  <c r="Y226" i="20"/>
  <c r="X226" i="20"/>
  <c r="W226" i="20"/>
  <c r="AA226" i="20" s="1"/>
  <c r="V226" i="20"/>
  <c r="N226" i="20"/>
  <c r="M226" i="20"/>
  <c r="L226" i="20"/>
  <c r="K226" i="20"/>
  <c r="I226" i="20" s="1"/>
  <c r="J226" i="20"/>
  <c r="T226" i="20" s="1"/>
  <c r="N225" i="20"/>
  <c r="M225" i="20"/>
  <c r="L225" i="20"/>
  <c r="K225" i="20"/>
  <c r="J225" i="20"/>
  <c r="U225" i="20" s="1"/>
  <c r="I225" i="20"/>
  <c r="N224" i="20"/>
  <c r="M224" i="20"/>
  <c r="L224" i="20"/>
  <c r="I224" i="20" s="1"/>
  <c r="K224" i="20"/>
  <c r="T224" i="20" s="1"/>
  <c r="J224" i="20"/>
  <c r="N223" i="20"/>
  <c r="M223" i="20"/>
  <c r="L223" i="20"/>
  <c r="K223" i="20"/>
  <c r="U223" i="20" s="1"/>
  <c r="J223" i="20"/>
  <c r="Z222" i="20"/>
  <c r="Y222" i="20"/>
  <c r="X222" i="20"/>
  <c r="W222" i="20"/>
  <c r="AA222" i="20" s="1"/>
  <c r="V222" i="20"/>
  <c r="N222" i="20"/>
  <c r="M222" i="20"/>
  <c r="L222" i="20"/>
  <c r="K222" i="20"/>
  <c r="I222" i="20" s="1"/>
  <c r="J222" i="20"/>
  <c r="T222" i="20" s="1"/>
  <c r="N221" i="20"/>
  <c r="M221" i="20"/>
  <c r="L221" i="20"/>
  <c r="K221" i="20"/>
  <c r="J221" i="20"/>
  <c r="U221" i="20" s="1"/>
  <c r="I221" i="20"/>
  <c r="N220" i="20"/>
  <c r="M220" i="20"/>
  <c r="L220" i="20"/>
  <c r="I220" i="20" s="1"/>
  <c r="K220" i="20"/>
  <c r="T220" i="20" s="1"/>
  <c r="J220" i="20"/>
  <c r="N219" i="20"/>
  <c r="M219" i="20"/>
  <c r="L219" i="20"/>
  <c r="K219" i="20"/>
  <c r="U219" i="20" s="1"/>
  <c r="J219" i="20"/>
  <c r="N218" i="20"/>
  <c r="M218" i="20"/>
  <c r="L218" i="20"/>
  <c r="K218" i="20"/>
  <c r="I218" i="20" s="1"/>
  <c r="J218" i="20"/>
  <c r="T218" i="20" s="1"/>
  <c r="N217" i="20"/>
  <c r="M217" i="20"/>
  <c r="L217" i="20"/>
  <c r="K217" i="20"/>
  <c r="J217" i="20"/>
  <c r="U217" i="20" s="1"/>
  <c r="I217" i="20"/>
  <c r="V216" i="20"/>
  <c r="N216" i="20"/>
  <c r="M216" i="20"/>
  <c r="L216" i="20"/>
  <c r="I216" i="20" s="1"/>
  <c r="K216" i="20"/>
  <c r="T216" i="20" s="1"/>
  <c r="J216" i="20"/>
  <c r="Z215" i="20"/>
  <c r="Y215" i="20"/>
  <c r="X215" i="20"/>
  <c r="W215" i="20"/>
  <c r="AA215" i="20" s="1"/>
  <c r="V215" i="20"/>
  <c r="N215" i="20"/>
  <c r="M215" i="20"/>
  <c r="L215" i="20"/>
  <c r="K215" i="20"/>
  <c r="U215" i="20" s="1"/>
  <c r="J215" i="20"/>
  <c r="N214" i="20"/>
  <c r="M214" i="20"/>
  <c r="L214" i="20"/>
  <c r="K214" i="20"/>
  <c r="I214" i="20" s="1"/>
  <c r="J214" i="20"/>
  <c r="T214" i="20" s="1"/>
  <c r="N213" i="20"/>
  <c r="M213" i="20"/>
  <c r="L213" i="20"/>
  <c r="K213" i="20"/>
  <c r="J213" i="20"/>
  <c r="U213" i="20" s="1"/>
  <c r="I213" i="20"/>
  <c r="N212" i="20"/>
  <c r="M212" i="20"/>
  <c r="L212" i="20"/>
  <c r="I212" i="20" s="1"/>
  <c r="K212" i="20"/>
  <c r="T212" i="20" s="1"/>
  <c r="J212" i="20"/>
  <c r="N211" i="20"/>
  <c r="M211" i="20"/>
  <c r="L211" i="20"/>
  <c r="K211" i="20"/>
  <c r="U211" i="20" s="1"/>
  <c r="J211" i="20"/>
  <c r="N210" i="20"/>
  <c r="M210" i="20"/>
  <c r="L210" i="20"/>
  <c r="K210" i="20"/>
  <c r="I210" i="20" s="1"/>
  <c r="J210" i="20"/>
  <c r="T210" i="20" s="1"/>
  <c r="V209" i="20"/>
  <c r="N209" i="20"/>
  <c r="M209" i="20"/>
  <c r="L209" i="20"/>
  <c r="K209" i="20"/>
  <c r="J209" i="20"/>
  <c r="U209" i="20" s="1"/>
  <c r="I209" i="20"/>
  <c r="N208" i="20"/>
  <c r="M208" i="20"/>
  <c r="L208" i="20"/>
  <c r="I208" i="20" s="1"/>
  <c r="K208" i="20"/>
  <c r="T208" i="20" s="1"/>
  <c r="J208" i="20"/>
  <c r="N207" i="20"/>
  <c r="M207" i="20"/>
  <c r="L207" i="20"/>
  <c r="K207" i="20"/>
  <c r="U207" i="20" s="1"/>
  <c r="J207" i="20"/>
  <c r="N206" i="20"/>
  <c r="M206" i="20"/>
  <c r="L206" i="20"/>
  <c r="K206" i="20"/>
  <c r="I206" i="20" s="1"/>
  <c r="J206" i="20"/>
  <c r="T206" i="20" s="1"/>
  <c r="N205" i="20"/>
  <c r="M205" i="20"/>
  <c r="L205" i="20"/>
  <c r="K205" i="20"/>
  <c r="J205" i="20"/>
  <c r="U205" i="20" s="1"/>
  <c r="I205" i="20"/>
  <c r="Z204" i="20"/>
  <c r="Y204" i="20"/>
  <c r="X204" i="20"/>
  <c r="W204" i="20"/>
  <c r="V204" i="20"/>
  <c r="AA204" i="20" s="1"/>
  <c r="N204" i="20"/>
  <c r="M204" i="20"/>
  <c r="L204" i="20"/>
  <c r="I204" i="20" s="1"/>
  <c r="K204" i="20"/>
  <c r="T204" i="20" s="1"/>
  <c r="J204" i="20"/>
  <c r="Y203" i="20"/>
  <c r="X203" i="20"/>
  <c r="W203" i="20"/>
  <c r="V203" i="20"/>
  <c r="N203" i="20"/>
  <c r="M203" i="20"/>
  <c r="L203" i="20"/>
  <c r="K203" i="20"/>
  <c r="U203" i="20" s="1"/>
  <c r="J203" i="20"/>
  <c r="V202" i="20"/>
  <c r="N202" i="20"/>
  <c r="M202" i="20"/>
  <c r="L202" i="20"/>
  <c r="K202" i="20"/>
  <c r="I202" i="20" s="1"/>
  <c r="K36" i="20" s="1"/>
  <c r="J202" i="20"/>
  <c r="T202" i="20" s="1"/>
  <c r="N201" i="20"/>
  <c r="M201" i="20"/>
  <c r="L201" i="20"/>
  <c r="K201" i="20"/>
  <c r="J201" i="20"/>
  <c r="U201" i="20" s="1"/>
  <c r="I201" i="20"/>
  <c r="N200" i="20"/>
  <c r="M200" i="20"/>
  <c r="L200" i="20"/>
  <c r="I200" i="20" s="1"/>
  <c r="K200" i="20"/>
  <c r="T200" i="20" s="1"/>
  <c r="J200" i="20"/>
  <c r="V199" i="20"/>
  <c r="N199" i="20"/>
  <c r="M199" i="20"/>
  <c r="L199" i="20"/>
  <c r="K199" i="20"/>
  <c r="U199" i="20" s="1"/>
  <c r="J199" i="20"/>
  <c r="N198" i="20"/>
  <c r="M198" i="20"/>
  <c r="L198" i="20"/>
  <c r="K198" i="20"/>
  <c r="I198" i="20" s="1"/>
  <c r="J198" i="20"/>
  <c r="T198" i="20" s="1"/>
  <c r="N197" i="20"/>
  <c r="M197" i="20"/>
  <c r="L197" i="20"/>
  <c r="K197" i="20"/>
  <c r="J197" i="20"/>
  <c r="U197" i="20" s="1"/>
  <c r="I197" i="20"/>
  <c r="V196" i="20"/>
  <c r="N196" i="20"/>
  <c r="M196" i="20"/>
  <c r="L196" i="20"/>
  <c r="I196" i="20" s="1"/>
  <c r="K34" i="20" s="1"/>
  <c r="K196" i="20"/>
  <c r="T196" i="20" s="1"/>
  <c r="J196" i="20"/>
  <c r="N195" i="20"/>
  <c r="M195" i="20"/>
  <c r="L195" i="20"/>
  <c r="K195" i="20"/>
  <c r="U195" i="20" s="1"/>
  <c r="J195" i="20"/>
  <c r="N194" i="20"/>
  <c r="M194" i="20"/>
  <c r="L194" i="20"/>
  <c r="K194" i="20"/>
  <c r="I194" i="20" s="1"/>
  <c r="J194" i="20"/>
  <c r="T194" i="20" s="1"/>
  <c r="Z193" i="20"/>
  <c r="Y193" i="20"/>
  <c r="X193" i="20"/>
  <c r="W193" i="20"/>
  <c r="V193" i="20"/>
  <c r="AA193" i="20" s="1"/>
  <c r="N193" i="20"/>
  <c r="M193" i="20"/>
  <c r="L193" i="20"/>
  <c r="K193" i="20"/>
  <c r="J193" i="20"/>
  <c r="U193" i="20" s="1"/>
  <c r="I193" i="20"/>
  <c r="N192" i="20"/>
  <c r="M192" i="20"/>
  <c r="L192" i="20"/>
  <c r="I192" i="20" s="1"/>
  <c r="K192" i="20"/>
  <c r="T192" i="20" s="1"/>
  <c r="J192" i="20"/>
  <c r="Z191" i="20"/>
  <c r="Y191" i="20"/>
  <c r="X191" i="20"/>
  <c r="W191" i="20"/>
  <c r="AA191" i="20" s="1"/>
  <c r="V191" i="20"/>
  <c r="N191" i="20"/>
  <c r="M191" i="20"/>
  <c r="L191" i="20"/>
  <c r="K191" i="20"/>
  <c r="U191" i="20" s="1"/>
  <c r="J191" i="20"/>
  <c r="Z190" i="20"/>
  <c r="Y190" i="20"/>
  <c r="X190" i="20"/>
  <c r="W190" i="20"/>
  <c r="AA190" i="20" s="1"/>
  <c r="V190" i="20"/>
  <c r="N190" i="20"/>
  <c r="M190" i="20"/>
  <c r="L190" i="20"/>
  <c r="K190" i="20"/>
  <c r="I190" i="20" s="1"/>
  <c r="J190" i="20"/>
  <c r="T190" i="20" s="1"/>
  <c r="Z189" i="20"/>
  <c r="Y189" i="20"/>
  <c r="X189" i="20"/>
  <c r="W189" i="20"/>
  <c r="V189" i="20"/>
  <c r="AA189" i="20" s="1"/>
  <c r="N189" i="20"/>
  <c r="M189" i="20"/>
  <c r="L189" i="20"/>
  <c r="K189" i="20"/>
  <c r="J189" i="20"/>
  <c r="U189" i="20" s="1"/>
  <c r="I189" i="20"/>
  <c r="Z188" i="20"/>
  <c r="Y188" i="20"/>
  <c r="X188" i="20"/>
  <c r="W188" i="20"/>
  <c r="V188" i="20"/>
  <c r="AA188" i="20" s="1"/>
  <c r="N188" i="20"/>
  <c r="M188" i="20"/>
  <c r="L188" i="20"/>
  <c r="I188" i="20" s="1"/>
  <c r="K188" i="20"/>
  <c r="T188" i="20" s="1"/>
  <c r="J188" i="20"/>
  <c r="Y187" i="20"/>
  <c r="X187" i="20"/>
  <c r="W187" i="20"/>
  <c r="V187" i="20"/>
  <c r="N187" i="20"/>
  <c r="M187" i="20"/>
  <c r="L187" i="20"/>
  <c r="K187" i="20"/>
  <c r="U187" i="20" s="1"/>
  <c r="J187" i="20"/>
  <c r="V186" i="20"/>
  <c r="N186" i="20"/>
  <c r="M186" i="20"/>
  <c r="L186" i="20"/>
  <c r="K186" i="20"/>
  <c r="I186" i="20" s="1"/>
  <c r="K31" i="20" s="1"/>
  <c r="J186" i="20"/>
  <c r="T186" i="20" s="1"/>
  <c r="N185" i="20"/>
  <c r="M185" i="20"/>
  <c r="L185" i="20"/>
  <c r="K185" i="20"/>
  <c r="J185" i="20"/>
  <c r="U185" i="20" s="1"/>
  <c r="I185" i="20"/>
  <c r="Z184" i="20"/>
  <c r="Y184" i="20"/>
  <c r="X184" i="20"/>
  <c r="W184" i="20"/>
  <c r="V184" i="20"/>
  <c r="AA184" i="20" s="1"/>
  <c r="N184" i="20"/>
  <c r="M184" i="20"/>
  <c r="L184" i="20"/>
  <c r="I184" i="20" s="1"/>
  <c r="K184" i="20"/>
  <c r="T184" i="20" s="1"/>
  <c r="J184" i="20"/>
  <c r="N183" i="20"/>
  <c r="M183" i="20"/>
  <c r="L183" i="20"/>
  <c r="K183" i="20"/>
  <c r="U183" i="20" s="1"/>
  <c r="J183" i="20"/>
  <c r="Z182" i="20"/>
  <c r="Y182" i="20"/>
  <c r="X182" i="20"/>
  <c r="W182" i="20"/>
  <c r="AA182" i="20" s="1"/>
  <c r="V182" i="20"/>
  <c r="N182" i="20"/>
  <c r="M182" i="20"/>
  <c r="L182" i="20"/>
  <c r="K182" i="20"/>
  <c r="I182" i="20" s="1"/>
  <c r="J182" i="20"/>
  <c r="T182" i="20" s="1"/>
  <c r="Z181" i="20"/>
  <c r="Y181" i="20"/>
  <c r="X181" i="20"/>
  <c r="W181" i="20"/>
  <c r="V181" i="20"/>
  <c r="AA181" i="20" s="1"/>
  <c r="N181" i="20"/>
  <c r="M181" i="20"/>
  <c r="L181" i="20"/>
  <c r="K181" i="20"/>
  <c r="J181" i="20"/>
  <c r="U181" i="20" s="1"/>
  <c r="I181" i="20"/>
  <c r="Z180" i="20"/>
  <c r="Y180" i="20"/>
  <c r="X180" i="20"/>
  <c r="W180" i="20"/>
  <c r="V180" i="20"/>
  <c r="AA180" i="20" s="1"/>
  <c r="N180" i="20"/>
  <c r="M180" i="20"/>
  <c r="L180" i="20"/>
  <c r="I180" i="20" s="1"/>
  <c r="K180" i="20"/>
  <c r="T180" i="20" s="1"/>
  <c r="J180" i="20"/>
  <c r="Y179" i="20"/>
  <c r="X179" i="20"/>
  <c r="W179" i="20"/>
  <c r="V179" i="20"/>
  <c r="N179" i="20"/>
  <c r="M179" i="20"/>
  <c r="L179" i="20"/>
  <c r="K179" i="20"/>
  <c r="U179" i="20" s="1"/>
  <c r="J179" i="20"/>
  <c r="N178" i="20"/>
  <c r="M178" i="20"/>
  <c r="L178" i="20"/>
  <c r="K178" i="20"/>
  <c r="I178" i="20" s="1"/>
  <c r="U30" i="20" s="1"/>
  <c r="J178" i="20"/>
  <c r="T178" i="20" s="1"/>
  <c r="Y177" i="20"/>
  <c r="X177" i="20"/>
  <c r="W177" i="20"/>
  <c r="V177" i="20"/>
  <c r="N177" i="20"/>
  <c r="M177" i="20"/>
  <c r="L177" i="20"/>
  <c r="K177" i="20"/>
  <c r="J177" i="20"/>
  <c r="U177" i="20" s="1"/>
  <c r="I177" i="20"/>
  <c r="N176" i="20"/>
  <c r="M176" i="20"/>
  <c r="L176" i="20"/>
  <c r="I176" i="20" s="1"/>
  <c r="K176" i="20"/>
  <c r="T176" i="20" s="1"/>
  <c r="J176" i="20"/>
  <c r="N175" i="20"/>
  <c r="M175" i="20"/>
  <c r="L175" i="20"/>
  <c r="K175" i="20"/>
  <c r="U175" i="20" s="1"/>
  <c r="J175" i="20"/>
  <c r="Y174" i="20"/>
  <c r="X174" i="20"/>
  <c r="W174" i="20"/>
  <c r="V174" i="20"/>
  <c r="N174" i="20"/>
  <c r="M174" i="20"/>
  <c r="L174" i="20"/>
  <c r="K174" i="20"/>
  <c r="I174" i="20" s="1"/>
  <c r="K29" i="20" s="1"/>
  <c r="J174" i="20"/>
  <c r="T174" i="20" s="1"/>
  <c r="V173" i="20"/>
  <c r="N173" i="20"/>
  <c r="M173" i="20"/>
  <c r="L173" i="20"/>
  <c r="K173" i="20"/>
  <c r="J173" i="20"/>
  <c r="U173" i="20" s="1"/>
  <c r="I173" i="20"/>
  <c r="N172" i="20"/>
  <c r="M172" i="20"/>
  <c r="L172" i="20"/>
  <c r="I172" i="20" s="1"/>
  <c r="K172" i="20"/>
  <c r="T172" i="20" s="1"/>
  <c r="J172" i="20"/>
  <c r="Z171" i="20"/>
  <c r="Y171" i="20"/>
  <c r="X171" i="20"/>
  <c r="W171" i="20"/>
  <c r="AA171" i="20" s="1"/>
  <c r="V171" i="20"/>
  <c r="N171" i="20"/>
  <c r="M171" i="20"/>
  <c r="L171" i="20"/>
  <c r="K171" i="20"/>
  <c r="U171" i="20" s="1"/>
  <c r="J171" i="20"/>
  <c r="N170" i="20"/>
  <c r="M170" i="20"/>
  <c r="L170" i="20"/>
  <c r="K170" i="20"/>
  <c r="I170" i="20" s="1"/>
  <c r="U27" i="20" s="1"/>
  <c r="J170" i="20"/>
  <c r="T170" i="20" s="1"/>
  <c r="V169" i="20"/>
  <c r="N169" i="20"/>
  <c r="M169" i="20"/>
  <c r="L169" i="20"/>
  <c r="K169" i="20"/>
  <c r="J169" i="20"/>
  <c r="U169" i="20" s="1"/>
  <c r="I169" i="20"/>
  <c r="N168" i="20"/>
  <c r="M168" i="20"/>
  <c r="L168" i="20"/>
  <c r="I168" i="20" s="1"/>
  <c r="K168" i="20"/>
  <c r="T168" i="20" s="1"/>
  <c r="J168" i="20"/>
  <c r="Z167" i="20"/>
  <c r="Y167" i="20"/>
  <c r="X167" i="20"/>
  <c r="W167" i="20"/>
  <c r="AA167" i="20" s="1"/>
  <c r="V167" i="20"/>
  <c r="N167" i="20"/>
  <c r="M167" i="20"/>
  <c r="L167" i="20"/>
  <c r="K167" i="20"/>
  <c r="U167" i="20" s="1"/>
  <c r="J167" i="20"/>
  <c r="N166" i="20"/>
  <c r="M166" i="20"/>
  <c r="L166" i="20"/>
  <c r="K166" i="20"/>
  <c r="I166" i="20" s="1"/>
  <c r="J166" i="20"/>
  <c r="T166" i="20" s="1"/>
  <c r="N165" i="20"/>
  <c r="M165" i="20"/>
  <c r="L165" i="20"/>
  <c r="K165" i="20"/>
  <c r="J165" i="20"/>
  <c r="U165" i="20" s="1"/>
  <c r="I165" i="20"/>
  <c r="V164" i="20"/>
  <c r="N164" i="20"/>
  <c r="M164" i="20"/>
  <c r="L164" i="20"/>
  <c r="I164" i="20" s="1"/>
  <c r="K164" i="20"/>
  <c r="T164" i="20" s="1"/>
  <c r="J164" i="20"/>
  <c r="V163" i="20"/>
  <c r="N163" i="20"/>
  <c r="M163" i="20"/>
  <c r="L163" i="20"/>
  <c r="K163" i="20"/>
  <c r="U163" i="20" s="1"/>
  <c r="J163" i="20"/>
  <c r="Z162" i="20"/>
  <c r="X162" i="20"/>
  <c r="W162" i="20"/>
  <c r="V162" i="20"/>
  <c r="N162" i="20"/>
  <c r="M162" i="20"/>
  <c r="L162" i="20"/>
  <c r="K162" i="20"/>
  <c r="I162" i="20" s="1"/>
  <c r="U25" i="20" s="1"/>
  <c r="J162" i="20"/>
  <c r="T162" i="20" s="1"/>
  <c r="V161" i="20"/>
  <c r="N161" i="20"/>
  <c r="M161" i="20"/>
  <c r="L161" i="20"/>
  <c r="K161" i="20"/>
  <c r="J161" i="20"/>
  <c r="U161" i="20" s="1"/>
  <c r="I161" i="20"/>
  <c r="N160" i="20"/>
  <c r="M160" i="20"/>
  <c r="L160" i="20"/>
  <c r="I160" i="20" s="1"/>
  <c r="K160" i="20"/>
  <c r="T160" i="20" s="1"/>
  <c r="J160" i="20"/>
  <c r="N159" i="20"/>
  <c r="M159" i="20"/>
  <c r="L159" i="20"/>
  <c r="K159" i="20"/>
  <c r="U159" i="20" s="1"/>
  <c r="J159" i="20"/>
  <c r="N158" i="20"/>
  <c r="M158" i="20"/>
  <c r="L158" i="20"/>
  <c r="K158" i="20"/>
  <c r="I158" i="20" s="1"/>
  <c r="J158" i="20"/>
  <c r="T158" i="20" s="1"/>
  <c r="N157" i="20"/>
  <c r="M157" i="20"/>
  <c r="L157" i="20"/>
  <c r="K157" i="20"/>
  <c r="J157" i="20"/>
  <c r="U157" i="20" s="1"/>
  <c r="I157" i="20"/>
  <c r="Z156" i="20"/>
  <c r="Y156" i="20"/>
  <c r="X156" i="20"/>
  <c r="W156" i="20"/>
  <c r="V156" i="20"/>
  <c r="AA156" i="20" s="1"/>
  <c r="N156" i="20"/>
  <c r="M156" i="20"/>
  <c r="L156" i="20"/>
  <c r="I156" i="20" s="1"/>
  <c r="K156" i="20"/>
  <c r="T156" i="20" s="1"/>
  <c r="J156" i="20"/>
  <c r="Y155" i="20"/>
  <c r="X155" i="20"/>
  <c r="W155" i="20"/>
  <c r="V155" i="20"/>
  <c r="N155" i="20"/>
  <c r="M155" i="20"/>
  <c r="L155" i="20"/>
  <c r="K155" i="20"/>
  <c r="U155" i="20" s="1"/>
  <c r="J155" i="20"/>
  <c r="V154" i="20"/>
  <c r="N154" i="20"/>
  <c r="M154" i="20"/>
  <c r="L154" i="20"/>
  <c r="K154" i="20"/>
  <c r="I154" i="20" s="1"/>
  <c r="K25" i="20" s="1"/>
  <c r="J154" i="20"/>
  <c r="T154" i="20" s="1"/>
  <c r="N153" i="20"/>
  <c r="M153" i="20"/>
  <c r="L153" i="20"/>
  <c r="K153" i="20"/>
  <c r="J153" i="20"/>
  <c r="U153" i="20" s="1"/>
  <c r="I153" i="20"/>
  <c r="V152" i="20"/>
  <c r="N152" i="20"/>
  <c r="M152" i="20"/>
  <c r="L152" i="20"/>
  <c r="I152" i="20" s="1"/>
  <c r="K152" i="20"/>
  <c r="T152" i="20" s="1"/>
  <c r="J152" i="20"/>
  <c r="N151" i="20"/>
  <c r="M151" i="20"/>
  <c r="L151" i="20"/>
  <c r="K151" i="20"/>
  <c r="U151" i="20" s="1"/>
  <c r="J151" i="20"/>
  <c r="N150" i="20"/>
  <c r="M150" i="20"/>
  <c r="L150" i="20"/>
  <c r="K150" i="20"/>
  <c r="I150" i="20" s="1"/>
  <c r="J150" i="20"/>
  <c r="T150" i="20" s="1"/>
  <c r="N149" i="20"/>
  <c r="M149" i="20"/>
  <c r="L149" i="20"/>
  <c r="K149" i="20"/>
  <c r="J149" i="20"/>
  <c r="U149" i="20" s="1"/>
  <c r="I149" i="20"/>
  <c r="N148" i="20"/>
  <c r="M148" i="20"/>
  <c r="L148" i="20"/>
  <c r="I148" i="20" s="1"/>
  <c r="K148" i="20"/>
  <c r="T148" i="20" s="1"/>
  <c r="J148" i="20"/>
  <c r="N147" i="20"/>
  <c r="M147" i="20"/>
  <c r="L147" i="20"/>
  <c r="K147" i="20"/>
  <c r="U147" i="20" s="1"/>
  <c r="J147" i="20"/>
  <c r="V146" i="20"/>
  <c r="N146" i="20"/>
  <c r="M146" i="20"/>
  <c r="L146" i="20"/>
  <c r="K146" i="20"/>
  <c r="I146" i="20" s="1"/>
  <c r="K23" i="20" s="1"/>
  <c r="J146" i="20"/>
  <c r="T146" i="20" s="1"/>
  <c r="N145" i="20"/>
  <c r="M145" i="20"/>
  <c r="L145" i="20"/>
  <c r="K145" i="20"/>
  <c r="J145" i="20"/>
  <c r="U145" i="20" s="1"/>
  <c r="I145" i="20"/>
  <c r="AB144" i="20"/>
  <c r="AA144" i="20"/>
  <c r="Z144" i="20"/>
  <c r="Y144" i="20"/>
  <c r="V144" i="20"/>
  <c r="U144" i="20"/>
  <c r="T144" i="20"/>
  <c r="S144" i="20"/>
  <c r="R144" i="20"/>
  <c r="Q144" i="20"/>
  <c r="P144" i="20"/>
  <c r="N144" i="20"/>
  <c r="M144" i="20"/>
  <c r="L144" i="20"/>
  <c r="I144" i="20" s="1"/>
  <c r="K144" i="20"/>
  <c r="W144" i="20" s="1"/>
  <c r="J144" i="20"/>
  <c r="V143" i="20"/>
  <c r="N143" i="20"/>
  <c r="M143" i="20"/>
  <c r="L143" i="20"/>
  <c r="K143" i="20"/>
  <c r="I143" i="20" s="1"/>
  <c r="J143" i="20"/>
  <c r="N142" i="20"/>
  <c r="M142" i="20"/>
  <c r="L142" i="20"/>
  <c r="K142" i="20"/>
  <c r="J142" i="20"/>
  <c r="I142" i="20"/>
  <c r="N141" i="20"/>
  <c r="M141" i="20"/>
  <c r="L141" i="20"/>
  <c r="K141" i="20"/>
  <c r="I141" i="20" s="1"/>
  <c r="J141" i="20"/>
  <c r="N140" i="20"/>
  <c r="M140" i="20"/>
  <c r="L140" i="20"/>
  <c r="K140" i="20"/>
  <c r="J140" i="20"/>
  <c r="I140" i="20"/>
  <c r="N139" i="20"/>
  <c r="M139" i="20"/>
  <c r="L139" i="20"/>
  <c r="K139" i="20"/>
  <c r="I139" i="20" s="1"/>
  <c r="J139" i="20"/>
  <c r="N138" i="20"/>
  <c r="M138" i="20"/>
  <c r="L138" i="20"/>
  <c r="K138" i="20"/>
  <c r="J138" i="20"/>
  <c r="I138" i="20"/>
  <c r="N137" i="20"/>
  <c r="M137" i="20"/>
  <c r="L137" i="20"/>
  <c r="K137" i="20"/>
  <c r="I137" i="20" s="1"/>
  <c r="J137" i="20"/>
  <c r="N136" i="20"/>
  <c r="M136" i="20"/>
  <c r="L136" i="20"/>
  <c r="K136" i="20"/>
  <c r="J136" i="20"/>
  <c r="I136" i="20"/>
  <c r="N135" i="20"/>
  <c r="M135" i="20"/>
  <c r="L135" i="20"/>
  <c r="K135" i="20"/>
  <c r="I135" i="20" s="1"/>
  <c r="J135" i="20"/>
  <c r="N134" i="20"/>
  <c r="M134" i="20"/>
  <c r="L134" i="20"/>
  <c r="K134" i="20"/>
  <c r="J134" i="20"/>
  <c r="I134" i="20"/>
  <c r="N133" i="20"/>
  <c r="M133" i="20"/>
  <c r="L133" i="20"/>
  <c r="K133" i="20"/>
  <c r="I133" i="20" s="1"/>
  <c r="J133" i="20"/>
  <c r="N132" i="20"/>
  <c r="M132" i="20"/>
  <c r="L132" i="20"/>
  <c r="K132" i="20"/>
  <c r="J132" i="20"/>
  <c r="I132" i="20"/>
  <c r="N131" i="20"/>
  <c r="M131" i="20"/>
  <c r="L131" i="20"/>
  <c r="K131" i="20"/>
  <c r="I131" i="20" s="1"/>
  <c r="J131" i="20"/>
  <c r="N130" i="20"/>
  <c r="M130" i="20"/>
  <c r="L130" i="20"/>
  <c r="K130" i="20"/>
  <c r="J130" i="20"/>
  <c r="I130" i="20"/>
  <c r="N129" i="20"/>
  <c r="M129" i="20"/>
  <c r="L129" i="20"/>
  <c r="K129" i="20"/>
  <c r="I129" i="20" s="1"/>
  <c r="J129" i="20"/>
  <c r="N128" i="20"/>
  <c r="M128" i="20"/>
  <c r="L128" i="20"/>
  <c r="K128" i="20"/>
  <c r="J128" i="20"/>
  <c r="I128" i="20"/>
  <c r="N127" i="20"/>
  <c r="M127" i="20"/>
  <c r="L127" i="20"/>
  <c r="K127" i="20"/>
  <c r="I127" i="20" s="1"/>
  <c r="J127" i="20"/>
  <c r="N126" i="20"/>
  <c r="M126" i="20"/>
  <c r="L126" i="20"/>
  <c r="K126" i="20"/>
  <c r="J126" i="20"/>
  <c r="I126" i="20"/>
  <c r="N125" i="20"/>
  <c r="M125" i="20"/>
  <c r="L125" i="20"/>
  <c r="K125" i="20"/>
  <c r="I125" i="20" s="1"/>
  <c r="J125" i="20"/>
  <c r="N124" i="20"/>
  <c r="M124" i="20"/>
  <c r="L124" i="20"/>
  <c r="K124" i="20"/>
  <c r="J124" i="20"/>
  <c r="I124" i="20"/>
  <c r="N123" i="20"/>
  <c r="M123" i="20"/>
  <c r="L123" i="20"/>
  <c r="K123" i="20"/>
  <c r="I123" i="20" s="1"/>
  <c r="J123" i="20"/>
  <c r="N122" i="20"/>
  <c r="M122" i="20"/>
  <c r="L122" i="20"/>
  <c r="K122" i="20"/>
  <c r="J122" i="20"/>
  <c r="I122" i="20"/>
  <c r="N121" i="20"/>
  <c r="M121" i="20"/>
  <c r="L121" i="20"/>
  <c r="K121" i="20"/>
  <c r="I121" i="20" s="1"/>
  <c r="J121" i="20"/>
  <c r="N120" i="20"/>
  <c r="M120" i="20"/>
  <c r="L120" i="20"/>
  <c r="K120" i="20"/>
  <c r="J120" i="20"/>
  <c r="I120" i="20"/>
  <c r="N119" i="20"/>
  <c r="M119" i="20"/>
  <c r="L119" i="20"/>
  <c r="K119" i="20"/>
  <c r="I119" i="20" s="1"/>
  <c r="J119" i="20"/>
  <c r="N118" i="20"/>
  <c r="M118" i="20"/>
  <c r="L118" i="20"/>
  <c r="K118" i="20"/>
  <c r="J118" i="20"/>
  <c r="I118" i="20"/>
  <c r="N117" i="20"/>
  <c r="M117" i="20"/>
  <c r="L117" i="20"/>
  <c r="K117" i="20"/>
  <c r="I117" i="20" s="1"/>
  <c r="J117" i="20"/>
  <c r="N116" i="20"/>
  <c r="M116" i="20"/>
  <c r="L116" i="20"/>
  <c r="K116" i="20"/>
  <c r="J116" i="20"/>
  <c r="I116" i="20"/>
  <c r="N115" i="20"/>
  <c r="M115" i="20"/>
  <c r="L115" i="20"/>
  <c r="K115" i="20"/>
  <c r="I115" i="20" s="1"/>
  <c r="J115" i="20"/>
  <c r="N114" i="20"/>
  <c r="M114" i="20"/>
  <c r="L114" i="20"/>
  <c r="K114" i="20"/>
  <c r="J114" i="20"/>
  <c r="I114" i="20"/>
  <c r="N113" i="20"/>
  <c r="M113" i="20"/>
  <c r="L113" i="20"/>
  <c r="K113" i="20"/>
  <c r="I113" i="20" s="1"/>
  <c r="J113" i="20"/>
  <c r="N112" i="20"/>
  <c r="M112" i="20"/>
  <c r="L112" i="20"/>
  <c r="K112" i="20"/>
  <c r="J112" i="20"/>
  <c r="I112" i="20"/>
  <c r="N111" i="20"/>
  <c r="M111" i="20"/>
  <c r="L111" i="20"/>
  <c r="K111" i="20"/>
  <c r="I111" i="20" s="1"/>
  <c r="J111" i="20"/>
  <c r="N110" i="20"/>
  <c r="M110" i="20"/>
  <c r="L110" i="20"/>
  <c r="K110" i="20"/>
  <c r="J110" i="20"/>
  <c r="I110" i="20"/>
  <c r="N109" i="20"/>
  <c r="M109" i="20"/>
  <c r="L109" i="20"/>
  <c r="K109" i="20"/>
  <c r="I109" i="20" s="1"/>
  <c r="J109" i="20"/>
  <c r="N108" i="20"/>
  <c r="M108" i="20"/>
  <c r="L108" i="20"/>
  <c r="K108" i="20"/>
  <c r="J108" i="20"/>
  <c r="I108" i="20"/>
  <c r="N107" i="20"/>
  <c r="M107" i="20"/>
  <c r="L107" i="20"/>
  <c r="K107" i="20"/>
  <c r="I107" i="20" s="1"/>
  <c r="J107" i="20"/>
  <c r="N106" i="20"/>
  <c r="M106" i="20"/>
  <c r="L106" i="20"/>
  <c r="K106" i="20"/>
  <c r="J106" i="20"/>
  <c r="I106" i="20"/>
  <c r="N105" i="20"/>
  <c r="M105" i="20"/>
  <c r="L105" i="20"/>
  <c r="K105" i="20"/>
  <c r="I105" i="20" s="1"/>
  <c r="J105" i="20"/>
  <c r="N104" i="20"/>
  <c r="M104" i="20"/>
  <c r="L104" i="20"/>
  <c r="K104" i="20"/>
  <c r="J104" i="20"/>
  <c r="I104" i="20"/>
  <c r="N103" i="20"/>
  <c r="M103" i="20"/>
  <c r="L103" i="20"/>
  <c r="K103" i="20"/>
  <c r="I103" i="20" s="1"/>
  <c r="J103" i="20"/>
  <c r="N102" i="20"/>
  <c r="M102" i="20"/>
  <c r="L102" i="20"/>
  <c r="K102" i="20"/>
  <c r="J102" i="20"/>
  <c r="I102" i="20"/>
  <c r="N101" i="20"/>
  <c r="M101" i="20"/>
  <c r="L101" i="20"/>
  <c r="K101" i="20"/>
  <c r="I101" i="20" s="1"/>
  <c r="J101" i="20"/>
  <c r="N100" i="20"/>
  <c r="M100" i="20"/>
  <c r="L100" i="20"/>
  <c r="K100" i="20"/>
  <c r="J100" i="20"/>
  <c r="I100" i="20"/>
  <c r="N99" i="20"/>
  <c r="M99" i="20"/>
  <c r="L99" i="20"/>
  <c r="K99" i="20"/>
  <c r="I99" i="20" s="1"/>
  <c r="J99" i="20"/>
  <c r="N98" i="20"/>
  <c r="M98" i="20"/>
  <c r="L98" i="20"/>
  <c r="K98" i="20"/>
  <c r="J98" i="20"/>
  <c r="I98" i="20"/>
  <c r="N97" i="20"/>
  <c r="M97" i="20"/>
  <c r="L97" i="20"/>
  <c r="K97" i="20"/>
  <c r="I97" i="20" s="1"/>
  <c r="J97" i="20"/>
  <c r="N96" i="20"/>
  <c r="M96" i="20"/>
  <c r="L96" i="20"/>
  <c r="K96" i="20"/>
  <c r="J96" i="20"/>
  <c r="I96" i="20"/>
  <c r="N95" i="20"/>
  <c r="M95" i="20"/>
  <c r="L95" i="20"/>
  <c r="K95" i="20"/>
  <c r="I95" i="20" s="1"/>
  <c r="J95" i="20"/>
  <c r="N94" i="20"/>
  <c r="M94" i="20"/>
  <c r="L94" i="20"/>
  <c r="K94" i="20"/>
  <c r="J94" i="20"/>
  <c r="I94" i="20"/>
  <c r="N93" i="20"/>
  <c r="M93" i="20"/>
  <c r="L93" i="20"/>
  <c r="K93" i="20"/>
  <c r="I93" i="20" s="1"/>
  <c r="J93" i="20"/>
  <c r="N92" i="20"/>
  <c r="M92" i="20"/>
  <c r="L92" i="20"/>
  <c r="K92" i="20"/>
  <c r="J92" i="20"/>
  <c r="I92" i="20"/>
  <c r="N91" i="20"/>
  <c r="M91" i="20"/>
  <c r="L91" i="20"/>
  <c r="K91" i="20"/>
  <c r="I91" i="20" s="1"/>
  <c r="J91" i="20"/>
  <c r="N90" i="20"/>
  <c r="M90" i="20"/>
  <c r="L90" i="20"/>
  <c r="K90" i="20"/>
  <c r="J90" i="20"/>
  <c r="I90" i="20"/>
  <c r="N89" i="20"/>
  <c r="M89" i="20"/>
  <c r="L89" i="20"/>
  <c r="J89" i="20"/>
  <c r="L88" i="20"/>
  <c r="K88" i="20"/>
  <c r="J88" i="20"/>
  <c r="L87" i="20"/>
  <c r="K87" i="20"/>
  <c r="J87" i="20"/>
  <c r="L86" i="20"/>
  <c r="K86" i="20"/>
  <c r="J86" i="20"/>
  <c r="L85" i="20"/>
  <c r="K85" i="20"/>
  <c r="J85" i="20"/>
  <c r="L84" i="20"/>
  <c r="K84" i="20"/>
  <c r="J84" i="20"/>
  <c r="L83" i="20"/>
  <c r="K83" i="20"/>
  <c r="J83" i="20"/>
  <c r="L82" i="20"/>
  <c r="K82" i="20"/>
  <c r="J82" i="20"/>
  <c r="L81" i="20"/>
  <c r="K81" i="20"/>
  <c r="J81" i="20"/>
  <c r="N80" i="20"/>
  <c r="M80" i="20"/>
  <c r="L80" i="20"/>
  <c r="K80" i="20"/>
  <c r="I80" i="20" s="1"/>
  <c r="J80" i="20"/>
  <c r="N79" i="20"/>
  <c r="M79" i="20"/>
  <c r="L79" i="20"/>
  <c r="I79" i="20" s="1"/>
  <c r="K79" i="20"/>
  <c r="J79" i="20"/>
  <c r="N78" i="20"/>
  <c r="M78" i="20"/>
  <c r="L78" i="20"/>
  <c r="J78" i="20"/>
  <c r="L77" i="20"/>
  <c r="K77" i="20"/>
  <c r="J77" i="20"/>
  <c r="J76" i="20"/>
  <c r="J75" i="20"/>
  <c r="J74" i="20"/>
  <c r="J73" i="20"/>
  <c r="J72" i="20"/>
  <c r="J71" i="20"/>
  <c r="J70" i="20"/>
  <c r="N69" i="20"/>
  <c r="M69" i="20"/>
  <c r="J69" i="20"/>
  <c r="N68" i="20"/>
  <c r="M68" i="20"/>
  <c r="J68" i="20"/>
  <c r="N67" i="20"/>
  <c r="M67" i="20"/>
  <c r="K67" i="20"/>
  <c r="J67" i="20"/>
  <c r="E67" i="20"/>
  <c r="L67" i="20" s="1"/>
  <c r="N66" i="20"/>
  <c r="M66" i="20"/>
  <c r="L66" i="20"/>
  <c r="K66" i="20"/>
  <c r="I66" i="20" s="1"/>
  <c r="J66" i="20"/>
  <c r="N65" i="20"/>
  <c r="M65" i="20"/>
  <c r="L65" i="20"/>
  <c r="I65" i="20" s="1"/>
  <c r="K65" i="20"/>
  <c r="J65" i="20"/>
  <c r="N64" i="20"/>
  <c r="M64" i="20"/>
  <c r="L64" i="20"/>
  <c r="K64" i="20"/>
  <c r="I64" i="20" s="1"/>
  <c r="J64" i="20"/>
  <c r="N63" i="20"/>
  <c r="M63" i="20"/>
  <c r="L63" i="20"/>
  <c r="I63" i="20" s="1"/>
  <c r="K63" i="20"/>
  <c r="J63" i="20"/>
  <c r="N62" i="20"/>
  <c r="M62" i="20"/>
  <c r="L62" i="20"/>
  <c r="K62" i="20"/>
  <c r="I62" i="20" s="1"/>
  <c r="J62" i="20"/>
  <c r="N61" i="20"/>
  <c r="M61" i="20"/>
  <c r="L61" i="20"/>
  <c r="I61" i="20" s="1"/>
  <c r="K61" i="20"/>
  <c r="J61" i="20"/>
  <c r="N60" i="20"/>
  <c r="M60" i="20"/>
  <c r="L60" i="20"/>
  <c r="K60" i="20"/>
  <c r="I60" i="20" s="1"/>
  <c r="J60" i="20"/>
  <c r="U35" i="20"/>
  <c r="V35" i="20" s="1"/>
  <c r="T35" i="20"/>
  <c r="K35" i="20"/>
  <c r="L35" i="20" s="1"/>
  <c r="J35" i="20"/>
  <c r="U32" i="20"/>
  <c r="V32" i="20" s="1"/>
  <c r="T32" i="20"/>
  <c r="K30" i="20"/>
  <c r="L30" i="20" s="1"/>
  <c r="J30" i="20"/>
  <c r="K28" i="20"/>
  <c r="L28" i="20" s="1"/>
  <c r="J28" i="20"/>
  <c r="U24" i="20"/>
  <c r="V24" i="20" s="1"/>
  <c r="T24" i="20"/>
  <c r="K24" i="20"/>
  <c r="L24" i="20" s="1"/>
  <c r="J24" i="20"/>
  <c r="U22" i="20"/>
  <c r="V22" i="20" s="1"/>
  <c r="W22" i="20" s="1"/>
  <c r="T22" i="20"/>
  <c r="K22" i="20"/>
  <c r="L22" i="20" s="1"/>
  <c r="M22" i="20" s="1"/>
  <c r="J22" i="20"/>
  <c r="E12" i="20"/>
  <c r="K8" i="20" s="1"/>
  <c r="D12" i="20"/>
  <c r="K10" i="20"/>
  <c r="K9" i="20"/>
  <c r="K7" i="20"/>
  <c r="K6" i="20"/>
  <c r="L5" i="20"/>
  <c r="K5" i="20"/>
  <c r="J5" i="20"/>
  <c r="L4" i="20"/>
  <c r="K4" i="20"/>
  <c r="J4" i="20"/>
  <c r="P3" i="20"/>
  <c r="O3" i="20"/>
  <c r="N3" i="20"/>
  <c r="M3" i="20"/>
  <c r="L3" i="20"/>
  <c r="K3" i="20"/>
  <c r="J3" i="20"/>
  <c r="K2" i="20"/>
  <c r="D1" i="20"/>
  <c r="I522" i="19"/>
  <c r="I521" i="19"/>
  <c r="I520" i="19"/>
  <c r="I519" i="19"/>
  <c r="C516" i="19"/>
  <c r="C514" i="19"/>
  <c r="C510" i="19"/>
  <c r="J507" i="19"/>
  <c r="I507" i="19"/>
  <c r="AK503" i="19"/>
  <c r="AK504" i="19" s="1"/>
  <c r="AK501" i="19"/>
  <c r="AK502" i="19" s="1"/>
  <c r="AK498" i="19"/>
  <c r="AA498" i="19"/>
  <c r="Z498" i="19"/>
  <c r="X497" i="19"/>
  <c r="C518" i="19" s="1"/>
  <c r="S496" i="19"/>
  <c r="AK495" i="19"/>
  <c r="AK496" i="19" s="1"/>
  <c r="S495" i="19"/>
  <c r="S494" i="19"/>
  <c r="AE493" i="19"/>
  <c r="AE494" i="19" s="1"/>
  <c r="U493" i="19"/>
  <c r="S493" i="19"/>
  <c r="U492" i="19"/>
  <c r="S492" i="19"/>
  <c r="U491" i="19"/>
  <c r="S491" i="19"/>
  <c r="AK490" i="19"/>
  <c r="AK493" i="19" s="1"/>
  <c r="AK494" i="19" s="1"/>
  <c r="AE490" i="19"/>
  <c r="AE495" i="19" s="1"/>
  <c r="AE496" i="19" s="1"/>
  <c r="J490" i="19"/>
  <c r="J491" i="19" s="1"/>
  <c r="X489" i="19"/>
  <c r="X494" i="19" s="1"/>
  <c r="X495" i="19" s="1"/>
  <c r="S489" i="19"/>
  <c r="R489" i="19"/>
  <c r="D489" i="19"/>
  <c r="Q488" i="19"/>
  <c r="Q491" i="19" s="1"/>
  <c r="Q492" i="19" s="1"/>
  <c r="D488" i="19"/>
  <c r="X487" i="19"/>
  <c r="D487" i="19"/>
  <c r="X486" i="19"/>
  <c r="D486" i="19"/>
  <c r="AK485" i="19"/>
  <c r="AK486" i="19" s="1"/>
  <c r="J485" i="19"/>
  <c r="J488" i="19" s="1"/>
  <c r="J489" i="19" s="1"/>
  <c r="D485" i="19"/>
  <c r="D484" i="19"/>
  <c r="D483" i="19"/>
  <c r="AK482" i="19"/>
  <c r="AK487" i="19" s="1"/>
  <c r="AK488" i="19" s="1"/>
  <c r="D482" i="19"/>
  <c r="X481" i="19"/>
  <c r="X484" i="19" s="1"/>
  <c r="X485" i="19" s="1"/>
  <c r="F480" i="19"/>
  <c r="Q479" i="19"/>
  <c r="Q484" i="19" s="1"/>
  <c r="Q485" i="19" s="1"/>
  <c r="K478" i="19"/>
  <c r="K479" i="19" s="1"/>
  <c r="F478" i="19"/>
  <c r="H476" i="19"/>
  <c r="AB498" i="19" s="1"/>
  <c r="G476" i="19"/>
  <c r="G507" i="19" s="1"/>
  <c r="N507" i="19" s="1"/>
  <c r="F476" i="19"/>
  <c r="F507" i="19" s="1"/>
  <c r="M507" i="19" s="1"/>
  <c r="E476" i="19"/>
  <c r="E507" i="19" s="1"/>
  <c r="L507" i="19" s="1"/>
  <c r="D476" i="19"/>
  <c r="X498" i="19" s="1"/>
  <c r="K475" i="19"/>
  <c r="K480" i="19" s="1"/>
  <c r="K481" i="19" s="1"/>
  <c r="D475" i="19"/>
  <c r="D480" i="19" s="1"/>
  <c r="D481" i="19" s="1"/>
  <c r="Q473" i="19"/>
  <c r="Q474" i="19" s="1"/>
  <c r="AK472" i="19"/>
  <c r="AK477" i="19" s="1"/>
  <c r="AK478" i="19" s="1"/>
  <c r="L471" i="19"/>
  <c r="Z470" i="19"/>
  <c r="Y470" i="19"/>
  <c r="Q470" i="19"/>
  <c r="Q475" i="19" s="1"/>
  <c r="Q476" i="19" s="1"/>
  <c r="L470" i="19"/>
  <c r="X469" i="19"/>
  <c r="X472" i="19" s="1"/>
  <c r="X473" i="19" s="1"/>
  <c r="N469" i="19"/>
  <c r="L469" i="19"/>
  <c r="S468" i="19"/>
  <c r="N468" i="19"/>
  <c r="L468" i="19"/>
  <c r="J468" i="19"/>
  <c r="J469" i="19" s="1"/>
  <c r="S467" i="19"/>
  <c r="X466" i="19"/>
  <c r="X467" i="19" s="1"/>
  <c r="S466" i="19"/>
  <c r="L466" i="19"/>
  <c r="K466" i="19"/>
  <c r="U465" i="19"/>
  <c r="S465" i="19"/>
  <c r="J465" i="19"/>
  <c r="C509" i="19" s="1"/>
  <c r="X464" i="19"/>
  <c r="X465" i="19" s="1"/>
  <c r="U464" i="19"/>
  <c r="S464" i="19"/>
  <c r="U463" i="19"/>
  <c r="S463" i="19"/>
  <c r="AA462" i="19"/>
  <c r="Z462" i="19"/>
  <c r="AK461" i="19"/>
  <c r="AK466" i="19" s="1"/>
  <c r="AK467" i="19" s="1"/>
  <c r="AE461" i="19"/>
  <c r="AE466" i="19" s="1"/>
  <c r="AE467" i="19" s="1"/>
  <c r="X461" i="19"/>
  <c r="T461" i="19"/>
  <c r="S461" i="19"/>
  <c r="Q460" i="19"/>
  <c r="Q465" i="19" s="1"/>
  <c r="Q466" i="19" s="1"/>
  <c r="AA454" i="19"/>
  <c r="Z454" i="19"/>
  <c r="X453" i="19"/>
  <c r="C513" i="19" s="1"/>
  <c r="AK452" i="19"/>
  <c r="AK457" i="19" s="1"/>
  <c r="AK458" i="19" s="1"/>
  <c r="B450" i="19"/>
  <c r="N399" i="19"/>
  <c r="M399" i="19"/>
  <c r="L399" i="19"/>
  <c r="I399" i="19" s="1"/>
  <c r="K399" i="19"/>
  <c r="J399" i="19"/>
  <c r="N398" i="19"/>
  <c r="M398" i="19"/>
  <c r="L398" i="19"/>
  <c r="K398" i="19"/>
  <c r="I398" i="19" s="1"/>
  <c r="J398" i="19"/>
  <c r="N397" i="19"/>
  <c r="M397" i="19"/>
  <c r="L397" i="19"/>
  <c r="I397" i="19" s="1"/>
  <c r="K397" i="19"/>
  <c r="J397" i="19"/>
  <c r="N396" i="19"/>
  <c r="M396" i="19"/>
  <c r="L396" i="19"/>
  <c r="K396" i="19"/>
  <c r="I396" i="19" s="1"/>
  <c r="J396" i="19"/>
  <c r="N395" i="19"/>
  <c r="M395" i="19"/>
  <c r="L395" i="19"/>
  <c r="I395" i="19" s="1"/>
  <c r="K395" i="19"/>
  <c r="J395" i="19"/>
  <c r="N394" i="19"/>
  <c r="M394" i="19"/>
  <c r="L394" i="19"/>
  <c r="K394" i="19"/>
  <c r="I394" i="19" s="1"/>
  <c r="J394" i="19"/>
  <c r="N393" i="19"/>
  <c r="M393" i="19"/>
  <c r="L393" i="19"/>
  <c r="I393" i="19" s="1"/>
  <c r="K393" i="19"/>
  <c r="J393" i="19"/>
  <c r="N392" i="19"/>
  <c r="M392" i="19"/>
  <c r="L392" i="19"/>
  <c r="K392" i="19"/>
  <c r="I392" i="19" s="1"/>
  <c r="J392" i="19"/>
  <c r="N391" i="19"/>
  <c r="M391" i="19"/>
  <c r="L391" i="19"/>
  <c r="I391" i="19" s="1"/>
  <c r="K391" i="19"/>
  <c r="J391" i="19"/>
  <c r="N390" i="19"/>
  <c r="M390" i="19"/>
  <c r="L390" i="19"/>
  <c r="K390" i="19"/>
  <c r="I390" i="19" s="1"/>
  <c r="J390" i="19"/>
  <c r="N389" i="19"/>
  <c r="M389" i="19"/>
  <c r="L389" i="19"/>
  <c r="I389" i="19" s="1"/>
  <c r="K389" i="19"/>
  <c r="J389" i="19"/>
  <c r="N388" i="19"/>
  <c r="M388" i="19"/>
  <c r="L388" i="19"/>
  <c r="K388" i="19"/>
  <c r="I388" i="19" s="1"/>
  <c r="J388" i="19"/>
  <c r="N387" i="19"/>
  <c r="M387" i="19"/>
  <c r="L387" i="19"/>
  <c r="I387" i="19" s="1"/>
  <c r="K387" i="19"/>
  <c r="J387" i="19"/>
  <c r="N386" i="19"/>
  <c r="M386" i="19"/>
  <c r="L386" i="19"/>
  <c r="K386" i="19"/>
  <c r="I386" i="19" s="1"/>
  <c r="J386" i="19"/>
  <c r="N385" i="19"/>
  <c r="M385" i="19"/>
  <c r="L385" i="19"/>
  <c r="I385" i="19" s="1"/>
  <c r="K385" i="19"/>
  <c r="J385" i="19"/>
  <c r="N384" i="19"/>
  <c r="M384" i="19"/>
  <c r="L384" i="19"/>
  <c r="K384" i="19"/>
  <c r="I384" i="19" s="1"/>
  <c r="J384" i="19"/>
  <c r="N383" i="19"/>
  <c r="M383" i="19"/>
  <c r="L383" i="19"/>
  <c r="I383" i="19" s="1"/>
  <c r="K383" i="19"/>
  <c r="J383" i="19"/>
  <c r="N382" i="19"/>
  <c r="M382" i="19"/>
  <c r="L382" i="19"/>
  <c r="K382" i="19"/>
  <c r="I382" i="19" s="1"/>
  <c r="J382" i="19"/>
  <c r="N381" i="19"/>
  <c r="M381" i="19"/>
  <c r="L381" i="19"/>
  <c r="I381" i="19" s="1"/>
  <c r="K381" i="19"/>
  <c r="J381" i="19"/>
  <c r="N380" i="19"/>
  <c r="M380" i="19"/>
  <c r="L380" i="19"/>
  <c r="K380" i="19"/>
  <c r="I380" i="19" s="1"/>
  <c r="J380" i="19"/>
  <c r="N379" i="19"/>
  <c r="M379" i="19"/>
  <c r="L379" i="19"/>
  <c r="I379" i="19" s="1"/>
  <c r="K379" i="19"/>
  <c r="J379" i="19"/>
  <c r="N378" i="19"/>
  <c r="M378" i="19"/>
  <c r="L378" i="19"/>
  <c r="K378" i="19"/>
  <c r="I378" i="19" s="1"/>
  <c r="J378" i="19"/>
  <c r="N377" i="19"/>
  <c r="M377" i="19"/>
  <c r="L377" i="19"/>
  <c r="I377" i="19" s="1"/>
  <c r="K377" i="19"/>
  <c r="J377" i="19"/>
  <c r="N376" i="19"/>
  <c r="M376" i="19"/>
  <c r="L376" i="19"/>
  <c r="K376" i="19"/>
  <c r="I376" i="19" s="1"/>
  <c r="J376" i="19"/>
  <c r="N375" i="19"/>
  <c r="M375" i="19"/>
  <c r="L375" i="19"/>
  <c r="I375" i="19" s="1"/>
  <c r="K375" i="19"/>
  <c r="J375" i="19"/>
  <c r="N374" i="19"/>
  <c r="M374" i="19"/>
  <c r="L374" i="19"/>
  <c r="K374" i="19"/>
  <c r="I374" i="19" s="1"/>
  <c r="J374" i="19"/>
  <c r="N373" i="19"/>
  <c r="M373" i="19"/>
  <c r="L373" i="19"/>
  <c r="I373" i="19" s="1"/>
  <c r="K373" i="19"/>
  <c r="J373" i="19"/>
  <c r="N372" i="19"/>
  <c r="M372" i="19"/>
  <c r="L372" i="19"/>
  <c r="K372" i="19"/>
  <c r="I372" i="19" s="1"/>
  <c r="J372" i="19"/>
  <c r="N371" i="19"/>
  <c r="M371" i="19"/>
  <c r="L371" i="19"/>
  <c r="I371" i="19" s="1"/>
  <c r="K371" i="19"/>
  <c r="J371" i="19"/>
  <c r="N370" i="19"/>
  <c r="M370" i="19"/>
  <c r="L370" i="19"/>
  <c r="K370" i="19"/>
  <c r="I370" i="19" s="1"/>
  <c r="J370" i="19"/>
  <c r="N369" i="19"/>
  <c r="M369" i="19"/>
  <c r="L369" i="19"/>
  <c r="I369" i="19" s="1"/>
  <c r="K369" i="19"/>
  <c r="J369" i="19"/>
  <c r="N368" i="19"/>
  <c r="M368" i="19"/>
  <c r="L368" i="19"/>
  <c r="K368" i="19"/>
  <c r="I368" i="19" s="1"/>
  <c r="J368" i="19"/>
  <c r="N367" i="19"/>
  <c r="M367" i="19"/>
  <c r="L367" i="19"/>
  <c r="I367" i="19" s="1"/>
  <c r="K367" i="19"/>
  <c r="J367" i="19"/>
  <c r="N366" i="19"/>
  <c r="M366" i="19"/>
  <c r="L366" i="19"/>
  <c r="K366" i="19"/>
  <c r="I366" i="19" s="1"/>
  <c r="J366" i="19"/>
  <c r="N365" i="19"/>
  <c r="M365" i="19"/>
  <c r="L365" i="19"/>
  <c r="I365" i="19" s="1"/>
  <c r="K365" i="19"/>
  <c r="J365" i="19"/>
  <c r="N364" i="19"/>
  <c r="M364" i="19"/>
  <c r="L364" i="19"/>
  <c r="K364" i="19"/>
  <c r="I364" i="19" s="1"/>
  <c r="J364" i="19"/>
  <c r="N363" i="19"/>
  <c r="M363" i="19"/>
  <c r="L363" i="19"/>
  <c r="I363" i="19" s="1"/>
  <c r="K363" i="19"/>
  <c r="J363" i="19"/>
  <c r="N362" i="19"/>
  <c r="M362" i="19"/>
  <c r="L362" i="19"/>
  <c r="K362" i="19"/>
  <c r="I362" i="19" s="1"/>
  <c r="J362" i="19"/>
  <c r="N361" i="19"/>
  <c r="M361" i="19"/>
  <c r="L361" i="19"/>
  <c r="I361" i="19" s="1"/>
  <c r="K361" i="19"/>
  <c r="J361" i="19"/>
  <c r="N360" i="19"/>
  <c r="M360" i="19"/>
  <c r="L360" i="19"/>
  <c r="K360" i="19"/>
  <c r="I360" i="19" s="1"/>
  <c r="J360" i="19"/>
  <c r="N359" i="19"/>
  <c r="M359" i="19"/>
  <c r="L359" i="19"/>
  <c r="I359" i="19" s="1"/>
  <c r="K359" i="19"/>
  <c r="J359" i="19"/>
  <c r="N358" i="19"/>
  <c r="M358" i="19"/>
  <c r="L358" i="19"/>
  <c r="K358" i="19"/>
  <c r="I358" i="19" s="1"/>
  <c r="J358" i="19"/>
  <c r="N357" i="19"/>
  <c r="M357" i="19"/>
  <c r="L357" i="19"/>
  <c r="I357" i="19" s="1"/>
  <c r="K357" i="19"/>
  <c r="J357" i="19"/>
  <c r="N356" i="19"/>
  <c r="M356" i="19"/>
  <c r="L356" i="19"/>
  <c r="K356" i="19"/>
  <c r="I356" i="19" s="1"/>
  <c r="J356" i="19"/>
  <c r="N355" i="19"/>
  <c r="M355" i="19"/>
  <c r="L355" i="19"/>
  <c r="I355" i="19" s="1"/>
  <c r="K355" i="19"/>
  <c r="J355" i="19"/>
  <c r="N354" i="19"/>
  <c r="M354" i="19"/>
  <c r="L354" i="19"/>
  <c r="K354" i="19"/>
  <c r="I354" i="19" s="1"/>
  <c r="J354" i="19"/>
  <c r="Y353" i="19"/>
  <c r="X353" i="19"/>
  <c r="W353" i="19"/>
  <c r="V353" i="19"/>
  <c r="N353" i="19"/>
  <c r="M353" i="19"/>
  <c r="L353" i="19"/>
  <c r="K353" i="19"/>
  <c r="J353" i="19"/>
  <c r="U353" i="19" s="1"/>
  <c r="I353" i="19"/>
  <c r="W352" i="19"/>
  <c r="V352" i="19"/>
  <c r="N352" i="19"/>
  <c r="M352" i="19"/>
  <c r="L352" i="19"/>
  <c r="I352" i="19" s="1"/>
  <c r="K352" i="19"/>
  <c r="J352" i="19"/>
  <c r="T352" i="19" s="1"/>
  <c r="V351" i="19"/>
  <c r="N351" i="19"/>
  <c r="M351" i="19"/>
  <c r="L351" i="19"/>
  <c r="K351" i="19"/>
  <c r="U351" i="19" s="1"/>
  <c r="J351" i="19"/>
  <c r="V350" i="19"/>
  <c r="N350" i="19"/>
  <c r="M350" i="19"/>
  <c r="L350" i="19"/>
  <c r="K350" i="19"/>
  <c r="I350" i="19" s="1"/>
  <c r="J350" i="19"/>
  <c r="T350" i="19" s="1"/>
  <c r="V349" i="19"/>
  <c r="N349" i="19"/>
  <c r="M349" i="19"/>
  <c r="L349" i="19"/>
  <c r="K349" i="19"/>
  <c r="J349" i="19"/>
  <c r="U349" i="19" s="1"/>
  <c r="I349" i="19"/>
  <c r="V348" i="19"/>
  <c r="N348" i="19"/>
  <c r="M348" i="19"/>
  <c r="L348" i="19"/>
  <c r="I348" i="19" s="1"/>
  <c r="K348" i="19"/>
  <c r="J348" i="19"/>
  <c r="T348" i="19" s="1"/>
  <c r="V347" i="19"/>
  <c r="N347" i="19"/>
  <c r="M347" i="19"/>
  <c r="L347" i="19"/>
  <c r="K347" i="19"/>
  <c r="U347" i="19" s="1"/>
  <c r="J347" i="19"/>
  <c r="W346" i="19"/>
  <c r="V346" i="19"/>
  <c r="N346" i="19"/>
  <c r="M346" i="19"/>
  <c r="L346" i="19"/>
  <c r="K346" i="19"/>
  <c r="I346" i="19" s="1"/>
  <c r="J346" i="19"/>
  <c r="T346" i="19" s="1"/>
  <c r="V345" i="19"/>
  <c r="N345" i="19"/>
  <c r="M345" i="19"/>
  <c r="L345" i="19"/>
  <c r="K345" i="19"/>
  <c r="J345" i="19"/>
  <c r="U345" i="19" s="1"/>
  <c r="I345" i="19"/>
  <c r="Z344" i="19"/>
  <c r="Y344" i="19"/>
  <c r="X344" i="19"/>
  <c r="W344" i="19"/>
  <c r="V344" i="19"/>
  <c r="AA344" i="19" s="1"/>
  <c r="N344" i="19"/>
  <c r="M344" i="19"/>
  <c r="L344" i="19"/>
  <c r="U344" i="19" s="1"/>
  <c r="K344" i="19"/>
  <c r="J344" i="19"/>
  <c r="I344" i="19" s="1"/>
  <c r="Y343" i="19"/>
  <c r="X343" i="19"/>
  <c r="W343" i="19"/>
  <c r="V343" i="19"/>
  <c r="N343" i="19"/>
  <c r="M343" i="19"/>
  <c r="L343" i="19"/>
  <c r="K343" i="19"/>
  <c r="U343" i="19" s="1"/>
  <c r="J343" i="19"/>
  <c r="Y342" i="19"/>
  <c r="X342" i="19"/>
  <c r="W342" i="19"/>
  <c r="V342" i="19"/>
  <c r="N342" i="19"/>
  <c r="M342" i="19"/>
  <c r="L342" i="19"/>
  <c r="K342" i="19"/>
  <c r="I342" i="19" s="1"/>
  <c r="J342" i="19"/>
  <c r="T342" i="19" s="1"/>
  <c r="Z341" i="19"/>
  <c r="Y341" i="19"/>
  <c r="X341" i="19"/>
  <c r="W341" i="19"/>
  <c r="V341" i="19"/>
  <c r="AA341" i="19" s="1"/>
  <c r="N341" i="19"/>
  <c r="M341" i="19"/>
  <c r="L341" i="19"/>
  <c r="K341" i="19"/>
  <c r="J341" i="19"/>
  <c r="U341" i="19" s="1"/>
  <c r="I341" i="19"/>
  <c r="Z340" i="19"/>
  <c r="Y340" i="19"/>
  <c r="X340" i="19"/>
  <c r="W340" i="19"/>
  <c r="V340" i="19"/>
  <c r="AA340" i="19" s="1"/>
  <c r="N340" i="19"/>
  <c r="M340" i="19"/>
  <c r="L340" i="19"/>
  <c r="U340" i="19" s="1"/>
  <c r="K340" i="19"/>
  <c r="J340" i="19"/>
  <c r="I340" i="19" s="1"/>
  <c r="Z339" i="19"/>
  <c r="Y339" i="19"/>
  <c r="X339" i="19"/>
  <c r="W339" i="19"/>
  <c r="V339" i="19"/>
  <c r="AA339" i="19" s="1"/>
  <c r="N339" i="19"/>
  <c r="M339" i="19"/>
  <c r="L339" i="19"/>
  <c r="K339" i="19"/>
  <c r="U339" i="19" s="1"/>
  <c r="J339" i="19"/>
  <c r="Z338" i="19"/>
  <c r="Y338" i="19"/>
  <c r="X338" i="19"/>
  <c r="W338" i="19"/>
  <c r="AA338" i="19" s="1"/>
  <c r="V338" i="19"/>
  <c r="N338" i="19"/>
  <c r="M338" i="19"/>
  <c r="L338" i="19"/>
  <c r="K338" i="19"/>
  <c r="I338" i="19" s="1"/>
  <c r="J338" i="19"/>
  <c r="T338" i="19" s="1"/>
  <c r="Z337" i="19"/>
  <c r="Y337" i="19"/>
  <c r="X337" i="19"/>
  <c r="W337" i="19"/>
  <c r="V337" i="19"/>
  <c r="AA337" i="19" s="1"/>
  <c r="N337" i="19"/>
  <c r="M337" i="19"/>
  <c r="L337" i="19"/>
  <c r="K337" i="19"/>
  <c r="J337" i="19"/>
  <c r="U337" i="19" s="1"/>
  <c r="I337" i="19"/>
  <c r="V336" i="19"/>
  <c r="N336" i="19"/>
  <c r="M336" i="19"/>
  <c r="L336" i="19"/>
  <c r="U336" i="19" s="1"/>
  <c r="K336" i="19"/>
  <c r="J336" i="19"/>
  <c r="I336" i="19" s="1"/>
  <c r="Y335" i="19"/>
  <c r="X335" i="19"/>
  <c r="V335" i="19"/>
  <c r="N335" i="19"/>
  <c r="M335" i="19"/>
  <c r="L335" i="19"/>
  <c r="K335" i="19"/>
  <c r="U335" i="19" s="1"/>
  <c r="J335" i="19"/>
  <c r="V334" i="19"/>
  <c r="N334" i="19"/>
  <c r="M334" i="19"/>
  <c r="L334" i="19"/>
  <c r="K334" i="19"/>
  <c r="I334" i="19" s="1"/>
  <c r="J334" i="19"/>
  <c r="T334" i="19" s="1"/>
  <c r="Z333" i="19"/>
  <c r="Y333" i="19"/>
  <c r="X333" i="19"/>
  <c r="W333" i="19"/>
  <c r="V333" i="19"/>
  <c r="AA333" i="19" s="1"/>
  <c r="N333" i="19"/>
  <c r="M333" i="19"/>
  <c r="L333" i="19"/>
  <c r="K333" i="19"/>
  <c r="P333" i="19" s="1"/>
  <c r="J333" i="19"/>
  <c r="U333" i="19" s="1"/>
  <c r="I333" i="19"/>
  <c r="V332" i="19"/>
  <c r="N332" i="19"/>
  <c r="M332" i="19"/>
  <c r="L332" i="19"/>
  <c r="U332" i="19" s="1"/>
  <c r="K332" i="19"/>
  <c r="J332" i="19"/>
  <c r="I332" i="19" s="1"/>
  <c r="Z331" i="19"/>
  <c r="Y331" i="19"/>
  <c r="X331" i="19"/>
  <c r="W331" i="19"/>
  <c r="V331" i="19"/>
  <c r="AA331" i="19" s="1"/>
  <c r="N331" i="19"/>
  <c r="M331" i="19"/>
  <c r="L331" i="19"/>
  <c r="K331" i="19"/>
  <c r="U331" i="19" s="1"/>
  <c r="J331" i="19"/>
  <c r="Z330" i="19"/>
  <c r="Y330" i="19"/>
  <c r="V330" i="19"/>
  <c r="N330" i="19"/>
  <c r="M330" i="19"/>
  <c r="L330" i="19"/>
  <c r="K330" i="19"/>
  <c r="I330" i="19" s="1"/>
  <c r="J330" i="19"/>
  <c r="T330" i="19" s="1"/>
  <c r="Z329" i="19"/>
  <c r="Y329" i="19"/>
  <c r="V329" i="19"/>
  <c r="N329" i="19"/>
  <c r="M329" i="19"/>
  <c r="L329" i="19"/>
  <c r="K329" i="19"/>
  <c r="J329" i="19"/>
  <c r="U329" i="19" s="1"/>
  <c r="I329" i="19"/>
  <c r="N328" i="19"/>
  <c r="M328" i="19"/>
  <c r="L328" i="19"/>
  <c r="U328" i="19" s="1"/>
  <c r="K328" i="19"/>
  <c r="J328" i="19"/>
  <c r="Z327" i="19"/>
  <c r="Y327" i="19"/>
  <c r="X327" i="19"/>
  <c r="W327" i="19"/>
  <c r="V327" i="19"/>
  <c r="AA327" i="19" s="1"/>
  <c r="N327" i="19"/>
  <c r="M327" i="19"/>
  <c r="L327" i="19"/>
  <c r="K327" i="19"/>
  <c r="U327" i="19" s="1"/>
  <c r="J327" i="19"/>
  <c r="V326" i="19"/>
  <c r="N326" i="19"/>
  <c r="M326" i="19"/>
  <c r="L326" i="19"/>
  <c r="K326" i="19"/>
  <c r="I326" i="19" s="1"/>
  <c r="J326" i="19"/>
  <c r="T326" i="19" s="1"/>
  <c r="W325" i="19"/>
  <c r="V325" i="19"/>
  <c r="N325" i="19"/>
  <c r="M325" i="19"/>
  <c r="Y325" i="19" s="1"/>
  <c r="L325" i="19"/>
  <c r="K325" i="19"/>
  <c r="T325" i="19" s="1"/>
  <c r="J325" i="19"/>
  <c r="U325" i="19" s="1"/>
  <c r="I325" i="19"/>
  <c r="V324" i="19"/>
  <c r="N324" i="19"/>
  <c r="M324" i="19"/>
  <c r="L324" i="19"/>
  <c r="U324" i="19" s="1"/>
  <c r="K324" i="19"/>
  <c r="J324" i="19"/>
  <c r="I324" i="19" s="1"/>
  <c r="Z323" i="19"/>
  <c r="Y323" i="19"/>
  <c r="X323" i="19"/>
  <c r="W323" i="19"/>
  <c r="V323" i="19"/>
  <c r="AA323" i="19" s="1"/>
  <c r="N323" i="19"/>
  <c r="M323" i="19"/>
  <c r="L323" i="19"/>
  <c r="K323" i="19"/>
  <c r="U323" i="19" s="1"/>
  <c r="J323" i="19"/>
  <c r="Y322" i="19"/>
  <c r="V322" i="19"/>
  <c r="N322" i="19"/>
  <c r="M322" i="19"/>
  <c r="L322" i="19"/>
  <c r="K322" i="19"/>
  <c r="I322" i="19" s="1"/>
  <c r="J322" i="19"/>
  <c r="T322" i="19" s="1"/>
  <c r="V321" i="19"/>
  <c r="N321" i="19"/>
  <c r="M321" i="19"/>
  <c r="L321" i="19"/>
  <c r="K321" i="19"/>
  <c r="J321" i="19"/>
  <c r="U321" i="19" s="1"/>
  <c r="I321" i="19"/>
  <c r="V320" i="19"/>
  <c r="N320" i="19"/>
  <c r="M320" i="19"/>
  <c r="L320" i="19"/>
  <c r="U320" i="19" s="1"/>
  <c r="K320" i="19"/>
  <c r="J320" i="19"/>
  <c r="I320" i="19" s="1"/>
  <c r="V319" i="19"/>
  <c r="N319" i="19"/>
  <c r="M319" i="19"/>
  <c r="L319" i="19"/>
  <c r="K319" i="19"/>
  <c r="U319" i="19" s="1"/>
  <c r="J319" i="19"/>
  <c r="Z318" i="19"/>
  <c r="Y318" i="19"/>
  <c r="X318" i="19"/>
  <c r="W318" i="19"/>
  <c r="AA318" i="19" s="1"/>
  <c r="V318" i="19"/>
  <c r="N318" i="19"/>
  <c r="M318" i="19"/>
  <c r="L318" i="19"/>
  <c r="K318" i="19"/>
  <c r="I318" i="19" s="1"/>
  <c r="J318" i="19"/>
  <c r="T318" i="19" s="1"/>
  <c r="Z317" i="19"/>
  <c r="X317" i="19"/>
  <c r="W317" i="19"/>
  <c r="V317" i="19"/>
  <c r="N317" i="19"/>
  <c r="M317" i="19"/>
  <c r="Y317" i="19" s="1"/>
  <c r="L317" i="19"/>
  <c r="K317" i="19"/>
  <c r="T317" i="19" s="1"/>
  <c r="J317" i="19"/>
  <c r="U317" i="19" s="1"/>
  <c r="I317" i="19"/>
  <c r="V316" i="19"/>
  <c r="N316" i="19"/>
  <c r="M316" i="19"/>
  <c r="L316" i="19"/>
  <c r="U316" i="19" s="1"/>
  <c r="K316" i="19"/>
  <c r="J316" i="19"/>
  <c r="I316" i="19" s="1"/>
  <c r="W315" i="19"/>
  <c r="V315" i="19"/>
  <c r="N315" i="19"/>
  <c r="M315" i="19"/>
  <c r="L315" i="19"/>
  <c r="K315" i="19"/>
  <c r="U315" i="19" s="1"/>
  <c r="J315" i="19"/>
  <c r="Z314" i="19"/>
  <c r="W314" i="19"/>
  <c r="V314" i="19"/>
  <c r="N314" i="19"/>
  <c r="M314" i="19"/>
  <c r="L314" i="19"/>
  <c r="K314" i="19"/>
  <c r="I314" i="19" s="1"/>
  <c r="J314" i="19"/>
  <c r="T314" i="19" s="1"/>
  <c r="V313" i="19"/>
  <c r="N313" i="19"/>
  <c r="M313" i="19"/>
  <c r="L313" i="19"/>
  <c r="K313" i="19"/>
  <c r="J313" i="19"/>
  <c r="U313" i="19" s="1"/>
  <c r="I313" i="19"/>
  <c r="V312" i="19"/>
  <c r="N312" i="19"/>
  <c r="M312" i="19"/>
  <c r="L312" i="19"/>
  <c r="U312" i="19" s="1"/>
  <c r="K312" i="19"/>
  <c r="J312" i="19"/>
  <c r="I312" i="19" s="1"/>
  <c r="N311" i="19"/>
  <c r="M311" i="19"/>
  <c r="L311" i="19"/>
  <c r="K311" i="19"/>
  <c r="U311" i="19" s="1"/>
  <c r="J311" i="19"/>
  <c r="Z310" i="19"/>
  <c r="Y310" i="19"/>
  <c r="X310" i="19"/>
  <c r="W310" i="19"/>
  <c r="AA310" i="19" s="1"/>
  <c r="V310" i="19"/>
  <c r="N310" i="19"/>
  <c r="M310" i="19"/>
  <c r="L310" i="19"/>
  <c r="K310" i="19"/>
  <c r="I310" i="19" s="1"/>
  <c r="J310" i="19"/>
  <c r="T310" i="19" s="1"/>
  <c r="V309" i="19"/>
  <c r="N309" i="19"/>
  <c r="M309" i="19"/>
  <c r="L309" i="19"/>
  <c r="K309" i="19"/>
  <c r="J309" i="19"/>
  <c r="U309" i="19" s="1"/>
  <c r="I309" i="19"/>
  <c r="W308" i="19"/>
  <c r="V308" i="19"/>
  <c r="N308" i="19"/>
  <c r="M308" i="19"/>
  <c r="L308" i="19"/>
  <c r="U308" i="19" s="1"/>
  <c r="K308" i="19"/>
  <c r="J308" i="19"/>
  <c r="I308" i="19" s="1"/>
  <c r="V307" i="19"/>
  <c r="N307" i="19"/>
  <c r="M307" i="19"/>
  <c r="L307" i="19"/>
  <c r="K307" i="19"/>
  <c r="U307" i="19" s="1"/>
  <c r="J307" i="19"/>
  <c r="V306" i="19"/>
  <c r="N306" i="19"/>
  <c r="M306" i="19"/>
  <c r="L306" i="19"/>
  <c r="K306" i="19"/>
  <c r="I306" i="19" s="1"/>
  <c r="J306" i="19"/>
  <c r="T306" i="19" s="1"/>
  <c r="Z305" i="19"/>
  <c r="Y305" i="19"/>
  <c r="X305" i="19"/>
  <c r="W305" i="19"/>
  <c r="V305" i="19"/>
  <c r="AA305" i="19" s="1"/>
  <c r="N305" i="19"/>
  <c r="M305" i="19"/>
  <c r="L305" i="19"/>
  <c r="K305" i="19"/>
  <c r="T305" i="19" s="1"/>
  <c r="J305" i="19"/>
  <c r="U305" i="19" s="1"/>
  <c r="I305" i="19"/>
  <c r="V304" i="19"/>
  <c r="N304" i="19"/>
  <c r="M304" i="19"/>
  <c r="L304" i="19"/>
  <c r="U304" i="19" s="1"/>
  <c r="K304" i="19"/>
  <c r="J304" i="19"/>
  <c r="I304" i="19" s="1"/>
  <c r="V303" i="19"/>
  <c r="N303" i="19"/>
  <c r="M303" i="19"/>
  <c r="L303" i="19"/>
  <c r="K303" i="19"/>
  <c r="U303" i="19" s="1"/>
  <c r="J303" i="19"/>
  <c r="Z302" i="19"/>
  <c r="Y302" i="19"/>
  <c r="X302" i="19"/>
  <c r="W302" i="19"/>
  <c r="AA302" i="19" s="1"/>
  <c r="V302" i="19"/>
  <c r="N302" i="19"/>
  <c r="M302" i="19"/>
  <c r="L302" i="19"/>
  <c r="K302" i="19"/>
  <c r="I302" i="19" s="1"/>
  <c r="J302" i="19"/>
  <c r="T302" i="19" s="1"/>
  <c r="V301" i="19"/>
  <c r="N301" i="19"/>
  <c r="M301" i="19"/>
  <c r="L301" i="19"/>
  <c r="K301" i="19"/>
  <c r="J301" i="19"/>
  <c r="U301" i="19" s="1"/>
  <c r="I301" i="19"/>
  <c r="V300" i="19"/>
  <c r="N300" i="19"/>
  <c r="M300" i="19"/>
  <c r="L300" i="19"/>
  <c r="U300" i="19" s="1"/>
  <c r="K300" i="19"/>
  <c r="J300" i="19"/>
  <c r="I300" i="19" s="1"/>
  <c r="Z299" i="19"/>
  <c r="Y299" i="19"/>
  <c r="X299" i="19"/>
  <c r="W299" i="19"/>
  <c r="V299" i="19"/>
  <c r="AA299" i="19" s="1"/>
  <c r="N299" i="19"/>
  <c r="M299" i="19"/>
  <c r="L299" i="19"/>
  <c r="K299" i="19"/>
  <c r="U299" i="19" s="1"/>
  <c r="J299" i="19"/>
  <c r="Z298" i="19"/>
  <c r="Y298" i="19"/>
  <c r="X298" i="19"/>
  <c r="W298" i="19"/>
  <c r="AA298" i="19" s="1"/>
  <c r="V298" i="19"/>
  <c r="N298" i="19"/>
  <c r="M298" i="19"/>
  <c r="L298" i="19"/>
  <c r="K298" i="19"/>
  <c r="I298" i="19" s="1"/>
  <c r="J298" i="19"/>
  <c r="T298" i="19" s="1"/>
  <c r="Z297" i="19"/>
  <c r="Y297" i="19"/>
  <c r="X297" i="19"/>
  <c r="W297" i="19"/>
  <c r="V297" i="19"/>
  <c r="AA297" i="19" s="1"/>
  <c r="N297" i="19"/>
  <c r="M297" i="19"/>
  <c r="L297" i="19"/>
  <c r="K297" i="19"/>
  <c r="T297" i="19" s="1"/>
  <c r="J297" i="19"/>
  <c r="U297" i="19" s="1"/>
  <c r="I297" i="19"/>
  <c r="V296" i="19"/>
  <c r="N296" i="19"/>
  <c r="M296" i="19"/>
  <c r="L296" i="19"/>
  <c r="U296" i="19" s="1"/>
  <c r="K296" i="19"/>
  <c r="J296" i="19"/>
  <c r="I296" i="19" s="1"/>
  <c r="V295" i="19"/>
  <c r="N295" i="19"/>
  <c r="M295" i="19"/>
  <c r="L295" i="19"/>
  <c r="K295" i="19"/>
  <c r="U295" i="19" s="1"/>
  <c r="J295" i="19"/>
  <c r="V294" i="19"/>
  <c r="N294" i="19"/>
  <c r="M294" i="19"/>
  <c r="L294" i="19"/>
  <c r="K294" i="19"/>
  <c r="I294" i="19" s="1"/>
  <c r="J294" i="19"/>
  <c r="T294" i="19" s="1"/>
  <c r="W293" i="19"/>
  <c r="V293" i="19"/>
  <c r="N293" i="19"/>
  <c r="M293" i="19"/>
  <c r="Y293" i="19" s="1"/>
  <c r="L293" i="19"/>
  <c r="K293" i="19"/>
  <c r="T293" i="19" s="1"/>
  <c r="J293" i="19"/>
  <c r="U293" i="19" s="1"/>
  <c r="I293" i="19"/>
  <c r="V292" i="19"/>
  <c r="N292" i="19"/>
  <c r="M292" i="19"/>
  <c r="L292" i="19"/>
  <c r="U292" i="19" s="1"/>
  <c r="K292" i="19"/>
  <c r="J292" i="19"/>
  <c r="I292" i="19" s="1"/>
  <c r="N291" i="19"/>
  <c r="M291" i="19"/>
  <c r="L291" i="19"/>
  <c r="K291" i="19"/>
  <c r="U291" i="19" s="1"/>
  <c r="J291" i="19"/>
  <c r="Z290" i="19"/>
  <c r="Y290" i="19"/>
  <c r="X290" i="19"/>
  <c r="W290" i="19"/>
  <c r="AA290" i="19" s="1"/>
  <c r="V290" i="19"/>
  <c r="N290" i="19"/>
  <c r="M290" i="19"/>
  <c r="L290" i="19"/>
  <c r="K290" i="19"/>
  <c r="I290" i="19" s="1"/>
  <c r="J290" i="19"/>
  <c r="T290" i="19" s="1"/>
  <c r="W289" i="19"/>
  <c r="V289" i="19"/>
  <c r="N289" i="19"/>
  <c r="M289" i="19"/>
  <c r="L289" i="19"/>
  <c r="K289" i="19"/>
  <c r="T289" i="19" s="1"/>
  <c r="J289" i="19"/>
  <c r="U289" i="19" s="1"/>
  <c r="I289" i="19"/>
  <c r="W288" i="19"/>
  <c r="V288" i="19"/>
  <c r="N288" i="19"/>
  <c r="M288" i="19"/>
  <c r="L288" i="19"/>
  <c r="U288" i="19" s="1"/>
  <c r="K288" i="19"/>
  <c r="J288" i="19"/>
  <c r="I288" i="19" s="1"/>
  <c r="Z287" i="19"/>
  <c r="Y287" i="19"/>
  <c r="X287" i="19"/>
  <c r="W287" i="19"/>
  <c r="V287" i="19"/>
  <c r="AA287" i="19" s="1"/>
  <c r="N287" i="19"/>
  <c r="M287" i="19"/>
  <c r="L287" i="19"/>
  <c r="K287" i="19"/>
  <c r="U287" i="19" s="1"/>
  <c r="J287" i="19"/>
  <c r="W286" i="19"/>
  <c r="V286" i="19"/>
  <c r="N286" i="19"/>
  <c r="M286" i="19"/>
  <c r="L286" i="19"/>
  <c r="K286" i="19"/>
  <c r="I286" i="19" s="1"/>
  <c r="J286" i="19"/>
  <c r="T286" i="19" s="1"/>
  <c r="W285" i="19"/>
  <c r="V285" i="19"/>
  <c r="N285" i="19"/>
  <c r="M285" i="19"/>
  <c r="L285" i="19"/>
  <c r="K285" i="19"/>
  <c r="T285" i="19" s="1"/>
  <c r="J285" i="19"/>
  <c r="U285" i="19" s="1"/>
  <c r="I285" i="19"/>
  <c r="W284" i="19"/>
  <c r="V284" i="19"/>
  <c r="N284" i="19"/>
  <c r="M284" i="19"/>
  <c r="L284" i="19"/>
  <c r="U284" i="19" s="1"/>
  <c r="K284" i="19"/>
  <c r="J284" i="19"/>
  <c r="I284" i="19" s="1"/>
  <c r="Z283" i="19"/>
  <c r="Y283" i="19"/>
  <c r="X283" i="19"/>
  <c r="W283" i="19"/>
  <c r="V283" i="19"/>
  <c r="AA283" i="19" s="1"/>
  <c r="N283" i="19"/>
  <c r="M283" i="19"/>
  <c r="L283" i="19"/>
  <c r="K283" i="19"/>
  <c r="U283" i="19" s="1"/>
  <c r="J283" i="19"/>
  <c r="Z282" i="19"/>
  <c r="Y282" i="19"/>
  <c r="X282" i="19"/>
  <c r="W282" i="19"/>
  <c r="AA282" i="19" s="1"/>
  <c r="V282" i="19"/>
  <c r="N282" i="19"/>
  <c r="M282" i="19"/>
  <c r="L282" i="19"/>
  <c r="K282" i="19"/>
  <c r="I282" i="19" s="1"/>
  <c r="J282" i="19"/>
  <c r="T282" i="19" s="1"/>
  <c r="Y281" i="19"/>
  <c r="X281" i="19"/>
  <c r="W281" i="19"/>
  <c r="V281" i="19"/>
  <c r="N281" i="19"/>
  <c r="M281" i="19"/>
  <c r="L281" i="19"/>
  <c r="K281" i="19"/>
  <c r="T281" i="19" s="1"/>
  <c r="Z281" i="19" s="1"/>
  <c r="J281" i="19"/>
  <c r="U281" i="19" s="1"/>
  <c r="I281" i="19"/>
  <c r="W280" i="19"/>
  <c r="V280" i="19"/>
  <c r="N280" i="19"/>
  <c r="M280" i="19"/>
  <c r="L280" i="19"/>
  <c r="U280" i="19" s="1"/>
  <c r="K280" i="19"/>
  <c r="J280" i="19"/>
  <c r="I280" i="19" s="1"/>
  <c r="Z279" i="19"/>
  <c r="Y279" i="19"/>
  <c r="X279" i="19"/>
  <c r="W279" i="19"/>
  <c r="V279" i="19"/>
  <c r="AA279" i="19" s="1"/>
  <c r="N279" i="19"/>
  <c r="M279" i="19"/>
  <c r="L279" i="19"/>
  <c r="K279" i="19"/>
  <c r="U279" i="19" s="1"/>
  <c r="J279" i="19"/>
  <c r="W278" i="19"/>
  <c r="V278" i="19"/>
  <c r="N278" i="19"/>
  <c r="M278" i="19"/>
  <c r="L278" i="19"/>
  <c r="K278" i="19"/>
  <c r="I278" i="19" s="1"/>
  <c r="J278" i="19"/>
  <c r="T278" i="19" s="1"/>
  <c r="W277" i="19"/>
  <c r="V277" i="19"/>
  <c r="N277" i="19"/>
  <c r="M277" i="19"/>
  <c r="L277" i="19"/>
  <c r="K277" i="19"/>
  <c r="T277" i="19" s="1"/>
  <c r="J277" i="19"/>
  <c r="U277" i="19" s="1"/>
  <c r="I277" i="19"/>
  <c r="W276" i="19"/>
  <c r="V276" i="19"/>
  <c r="N276" i="19"/>
  <c r="M276" i="19"/>
  <c r="L276" i="19"/>
  <c r="U276" i="19" s="1"/>
  <c r="K276" i="19"/>
  <c r="J276" i="19"/>
  <c r="I276" i="19" s="1"/>
  <c r="Z275" i="19"/>
  <c r="W275" i="19"/>
  <c r="V275" i="19"/>
  <c r="N275" i="19"/>
  <c r="M275" i="19"/>
  <c r="L275" i="19"/>
  <c r="K275" i="19"/>
  <c r="U275" i="19" s="1"/>
  <c r="J275" i="19"/>
  <c r="Z274" i="19"/>
  <c r="Y274" i="19"/>
  <c r="X274" i="19"/>
  <c r="W274" i="19"/>
  <c r="AA274" i="19" s="1"/>
  <c r="V274" i="19"/>
  <c r="N274" i="19"/>
  <c r="M274" i="19"/>
  <c r="L274" i="19"/>
  <c r="K274" i="19"/>
  <c r="I274" i="19" s="1"/>
  <c r="J274" i="19"/>
  <c r="T274" i="19" s="1"/>
  <c r="Z273" i="19"/>
  <c r="W273" i="19"/>
  <c r="V273" i="19"/>
  <c r="N273" i="19"/>
  <c r="M273" i="19"/>
  <c r="Y273" i="19" s="1"/>
  <c r="L273" i="19"/>
  <c r="K273" i="19"/>
  <c r="T273" i="19" s="1"/>
  <c r="X273" i="19" s="1"/>
  <c r="J273" i="19"/>
  <c r="U273" i="19" s="1"/>
  <c r="I273" i="19"/>
  <c r="W272" i="19"/>
  <c r="V272" i="19"/>
  <c r="N272" i="19"/>
  <c r="M272" i="19"/>
  <c r="L272" i="19"/>
  <c r="U272" i="19" s="1"/>
  <c r="K272" i="19"/>
  <c r="J272" i="19"/>
  <c r="I272" i="19" s="1"/>
  <c r="Z271" i="19"/>
  <c r="Y271" i="19"/>
  <c r="X271" i="19"/>
  <c r="W271" i="19"/>
  <c r="V271" i="19"/>
  <c r="AA271" i="19" s="1"/>
  <c r="N271" i="19"/>
  <c r="M271" i="19"/>
  <c r="L271" i="19"/>
  <c r="K271" i="19"/>
  <c r="U271" i="19" s="1"/>
  <c r="J271" i="19"/>
  <c r="W270" i="19"/>
  <c r="V270" i="19"/>
  <c r="N270" i="19"/>
  <c r="M270" i="19"/>
  <c r="L270" i="19"/>
  <c r="K270" i="19"/>
  <c r="I270" i="19" s="1"/>
  <c r="J270" i="19"/>
  <c r="T270" i="19" s="1"/>
  <c r="W269" i="19"/>
  <c r="V269" i="19"/>
  <c r="N269" i="19"/>
  <c r="M269" i="19"/>
  <c r="Y269" i="19" s="1"/>
  <c r="L269" i="19"/>
  <c r="K269" i="19"/>
  <c r="T269" i="19" s="1"/>
  <c r="J269" i="19"/>
  <c r="U269" i="19" s="1"/>
  <c r="I269" i="19"/>
  <c r="W268" i="19"/>
  <c r="V268" i="19"/>
  <c r="N268" i="19"/>
  <c r="M268" i="19"/>
  <c r="L268" i="19"/>
  <c r="U268" i="19" s="1"/>
  <c r="K268" i="19"/>
  <c r="J268" i="19"/>
  <c r="I268" i="19" s="1"/>
  <c r="W267" i="19"/>
  <c r="V267" i="19"/>
  <c r="N267" i="19"/>
  <c r="M267" i="19"/>
  <c r="L267" i="19"/>
  <c r="K267" i="19"/>
  <c r="U267" i="19" s="1"/>
  <c r="J267" i="19"/>
  <c r="W266" i="19"/>
  <c r="V266" i="19"/>
  <c r="N266" i="19"/>
  <c r="M266" i="19"/>
  <c r="L266" i="19"/>
  <c r="K266" i="19"/>
  <c r="I266" i="19" s="1"/>
  <c r="J266" i="19"/>
  <c r="T266" i="19" s="1"/>
  <c r="W265" i="19"/>
  <c r="V265" i="19"/>
  <c r="N265" i="19"/>
  <c r="M265" i="19"/>
  <c r="L265" i="19"/>
  <c r="K265" i="19"/>
  <c r="T265" i="19" s="1"/>
  <c r="J265" i="19"/>
  <c r="U265" i="19" s="1"/>
  <c r="I265" i="19"/>
  <c r="W264" i="19"/>
  <c r="V264" i="19"/>
  <c r="N264" i="19"/>
  <c r="M264" i="19"/>
  <c r="L264" i="19"/>
  <c r="U264" i="19" s="1"/>
  <c r="K264" i="19"/>
  <c r="J264" i="19"/>
  <c r="I264" i="19" s="1"/>
  <c r="W263" i="19"/>
  <c r="V263" i="19"/>
  <c r="N263" i="19"/>
  <c r="M263" i="19"/>
  <c r="L263" i="19"/>
  <c r="K263" i="19"/>
  <c r="U263" i="19" s="1"/>
  <c r="J263" i="19"/>
  <c r="Z262" i="19"/>
  <c r="Y262" i="19"/>
  <c r="X262" i="19"/>
  <c r="W262" i="19"/>
  <c r="AA262" i="19" s="1"/>
  <c r="V262" i="19"/>
  <c r="N262" i="19"/>
  <c r="M262" i="19"/>
  <c r="L262" i="19"/>
  <c r="K262" i="19"/>
  <c r="I262" i="19" s="1"/>
  <c r="J262" i="19"/>
  <c r="T262" i="19" s="1"/>
  <c r="Z261" i="19"/>
  <c r="Y261" i="19"/>
  <c r="X261" i="19"/>
  <c r="W261" i="19"/>
  <c r="V261" i="19"/>
  <c r="AA261" i="19" s="1"/>
  <c r="N261" i="19"/>
  <c r="M261" i="19"/>
  <c r="L261" i="19"/>
  <c r="K261" i="19"/>
  <c r="T261" i="19" s="1"/>
  <c r="J261" i="19"/>
  <c r="U261" i="19" s="1"/>
  <c r="I261" i="19"/>
  <c r="Z260" i="19"/>
  <c r="Y260" i="19"/>
  <c r="X260" i="19"/>
  <c r="W260" i="19"/>
  <c r="AA260" i="19" s="1"/>
  <c r="V260" i="19"/>
  <c r="N260" i="19"/>
  <c r="M260" i="19"/>
  <c r="L260" i="19"/>
  <c r="U260" i="19" s="1"/>
  <c r="K260" i="19"/>
  <c r="J260" i="19"/>
  <c r="I260" i="19" s="1"/>
  <c r="Z259" i="19"/>
  <c r="Y259" i="19"/>
  <c r="X259" i="19"/>
  <c r="W259" i="19"/>
  <c r="V259" i="19"/>
  <c r="AA259" i="19" s="1"/>
  <c r="N259" i="19"/>
  <c r="M259" i="19"/>
  <c r="L259" i="19"/>
  <c r="K259" i="19"/>
  <c r="U259" i="19" s="1"/>
  <c r="J259" i="19"/>
  <c r="Z258" i="19"/>
  <c r="Y258" i="19"/>
  <c r="X258" i="19"/>
  <c r="W258" i="19"/>
  <c r="AA258" i="19" s="1"/>
  <c r="V258" i="19"/>
  <c r="N258" i="19"/>
  <c r="M258" i="19"/>
  <c r="L258" i="19"/>
  <c r="K258" i="19"/>
  <c r="I258" i="19" s="1"/>
  <c r="J258" i="19"/>
  <c r="T258" i="19" s="1"/>
  <c r="W257" i="19"/>
  <c r="V257" i="19"/>
  <c r="N257" i="19"/>
  <c r="M257" i="19"/>
  <c r="L257" i="19"/>
  <c r="K257" i="19"/>
  <c r="T257" i="19" s="1"/>
  <c r="J257" i="19"/>
  <c r="U257" i="19" s="1"/>
  <c r="I257" i="19"/>
  <c r="W256" i="19"/>
  <c r="V256" i="19"/>
  <c r="N256" i="19"/>
  <c r="M256" i="19"/>
  <c r="L256" i="19"/>
  <c r="U256" i="19" s="1"/>
  <c r="K256" i="19"/>
  <c r="J256" i="19"/>
  <c r="I256" i="19" s="1"/>
  <c r="W255" i="19"/>
  <c r="V255" i="19"/>
  <c r="N255" i="19"/>
  <c r="M255" i="19"/>
  <c r="L255" i="19"/>
  <c r="K255" i="19"/>
  <c r="U255" i="19" s="1"/>
  <c r="J255" i="19"/>
  <c r="Z254" i="19"/>
  <c r="Y254" i="19"/>
  <c r="X254" i="19"/>
  <c r="W254" i="19"/>
  <c r="AA254" i="19" s="1"/>
  <c r="V254" i="19"/>
  <c r="N254" i="19"/>
  <c r="M254" i="19"/>
  <c r="L254" i="19"/>
  <c r="K254" i="19"/>
  <c r="I254" i="19" s="1"/>
  <c r="J254" i="19"/>
  <c r="T254" i="19" s="1"/>
  <c r="W253" i="19"/>
  <c r="V253" i="19"/>
  <c r="N253" i="19"/>
  <c r="M253" i="19"/>
  <c r="L253" i="19"/>
  <c r="K253" i="19"/>
  <c r="T253" i="19" s="1"/>
  <c r="J253" i="19"/>
  <c r="U253" i="19" s="1"/>
  <c r="I253" i="19"/>
  <c r="W252" i="19"/>
  <c r="V252" i="19"/>
  <c r="N252" i="19"/>
  <c r="M252" i="19"/>
  <c r="L252" i="19"/>
  <c r="U252" i="19" s="1"/>
  <c r="K252" i="19"/>
  <c r="J252" i="19"/>
  <c r="I252" i="19" s="1"/>
  <c r="X251" i="19"/>
  <c r="W251" i="19"/>
  <c r="V251" i="19"/>
  <c r="N251" i="19"/>
  <c r="M251" i="19"/>
  <c r="L251" i="19"/>
  <c r="K251" i="19"/>
  <c r="U251" i="19" s="1"/>
  <c r="J251" i="19"/>
  <c r="W250" i="19"/>
  <c r="V250" i="19"/>
  <c r="N250" i="19"/>
  <c r="M250" i="19"/>
  <c r="L250" i="19"/>
  <c r="K250" i="19"/>
  <c r="I250" i="19" s="1"/>
  <c r="J250" i="19"/>
  <c r="T250" i="19" s="1"/>
  <c r="Z249" i="19"/>
  <c r="Y249" i="19"/>
  <c r="X249" i="19"/>
  <c r="W249" i="19"/>
  <c r="V249" i="19"/>
  <c r="AA249" i="19" s="1"/>
  <c r="N249" i="19"/>
  <c r="M249" i="19"/>
  <c r="L249" i="19"/>
  <c r="K249" i="19"/>
  <c r="T249" i="19" s="1"/>
  <c r="J249" i="19"/>
  <c r="U249" i="19" s="1"/>
  <c r="I249" i="19"/>
  <c r="Z248" i="19"/>
  <c r="Y248" i="19"/>
  <c r="X248" i="19"/>
  <c r="W248" i="19"/>
  <c r="AA248" i="19" s="1"/>
  <c r="V248" i="19"/>
  <c r="N248" i="19"/>
  <c r="M248" i="19"/>
  <c r="L248" i="19"/>
  <c r="U248" i="19" s="1"/>
  <c r="K248" i="19"/>
  <c r="J248" i="19"/>
  <c r="I248" i="19" s="1"/>
  <c r="Z247" i="19"/>
  <c r="Y247" i="19"/>
  <c r="X247" i="19"/>
  <c r="W247" i="19"/>
  <c r="V247" i="19"/>
  <c r="AA247" i="19" s="1"/>
  <c r="N247" i="19"/>
  <c r="M247" i="19"/>
  <c r="L247" i="19"/>
  <c r="K247" i="19"/>
  <c r="U247" i="19" s="1"/>
  <c r="J247" i="19"/>
  <c r="N246" i="19"/>
  <c r="M246" i="19"/>
  <c r="L246" i="19"/>
  <c r="K246" i="19"/>
  <c r="I246" i="19" s="1"/>
  <c r="J246" i="19"/>
  <c r="T246" i="19" s="1"/>
  <c r="Z245" i="19"/>
  <c r="Y245" i="19"/>
  <c r="X245" i="19"/>
  <c r="W245" i="19"/>
  <c r="V245" i="19"/>
  <c r="AA245" i="19" s="1"/>
  <c r="N245" i="19"/>
  <c r="M245" i="19"/>
  <c r="L245" i="19"/>
  <c r="K245" i="19"/>
  <c r="T245" i="19" s="1"/>
  <c r="J245" i="19"/>
  <c r="U245" i="19" s="1"/>
  <c r="I245" i="19"/>
  <c r="X244" i="19"/>
  <c r="W244" i="19"/>
  <c r="V244" i="19"/>
  <c r="N244" i="19"/>
  <c r="M244" i="19"/>
  <c r="L244" i="19"/>
  <c r="U244" i="19" s="1"/>
  <c r="K244" i="19"/>
  <c r="J244" i="19"/>
  <c r="I244" i="19" s="1"/>
  <c r="W243" i="19"/>
  <c r="V243" i="19"/>
  <c r="N243" i="19"/>
  <c r="M243" i="19"/>
  <c r="L243" i="19"/>
  <c r="K243" i="19"/>
  <c r="U243" i="19" s="1"/>
  <c r="J243" i="19"/>
  <c r="W242" i="19"/>
  <c r="V242" i="19"/>
  <c r="N242" i="19"/>
  <c r="M242" i="19"/>
  <c r="L242" i="19"/>
  <c r="K242" i="19"/>
  <c r="I242" i="19" s="1"/>
  <c r="J242" i="19"/>
  <c r="T242" i="19" s="1"/>
  <c r="W241" i="19"/>
  <c r="V241" i="19"/>
  <c r="N241" i="19"/>
  <c r="M241" i="19"/>
  <c r="L241" i="19"/>
  <c r="K241" i="19"/>
  <c r="T241" i="19" s="1"/>
  <c r="J241" i="19"/>
  <c r="U241" i="19" s="1"/>
  <c r="I241" i="19"/>
  <c r="W240" i="19"/>
  <c r="V240" i="19"/>
  <c r="N240" i="19"/>
  <c r="M240" i="19"/>
  <c r="L240" i="19"/>
  <c r="U240" i="19" s="1"/>
  <c r="K240" i="19"/>
  <c r="J240" i="19"/>
  <c r="I240" i="19" s="1"/>
  <c r="W239" i="19"/>
  <c r="V239" i="19"/>
  <c r="N239" i="19"/>
  <c r="M239" i="19"/>
  <c r="L239" i="19"/>
  <c r="K239" i="19"/>
  <c r="U239" i="19" s="1"/>
  <c r="J239" i="19"/>
  <c r="W238" i="19"/>
  <c r="V238" i="19"/>
  <c r="N238" i="19"/>
  <c r="M238" i="19"/>
  <c r="L238" i="19"/>
  <c r="K238" i="19"/>
  <c r="I238" i="19" s="1"/>
  <c r="J238" i="19"/>
  <c r="T238" i="19" s="1"/>
  <c r="Z237" i="19"/>
  <c r="Y237" i="19"/>
  <c r="X237" i="19"/>
  <c r="W237" i="19"/>
  <c r="V237" i="19"/>
  <c r="AA237" i="19" s="1"/>
  <c r="N237" i="19"/>
  <c r="M237" i="19"/>
  <c r="L237" i="19"/>
  <c r="K237" i="19"/>
  <c r="T237" i="19" s="1"/>
  <c r="J237" i="19"/>
  <c r="U237" i="19" s="1"/>
  <c r="I237" i="19"/>
  <c r="W236" i="19"/>
  <c r="V236" i="19"/>
  <c r="N236" i="19"/>
  <c r="M236" i="19"/>
  <c r="L236" i="19"/>
  <c r="U236" i="19" s="1"/>
  <c r="K236" i="19"/>
  <c r="J236" i="19"/>
  <c r="I236" i="19" s="1"/>
  <c r="W235" i="19"/>
  <c r="V235" i="19"/>
  <c r="N235" i="19"/>
  <c r="M235" i="19"/>
  <c r="L235" i="19"/>
  <c r="K235" i="19"/>
  <c r="U235" i="19" s="1"/>
  <c r="J235" i="19"/>
  <c r="W234" i="19"/>
  <c r="V234" i="19"/>
  <c r="N234" i="19"/>
  <c r="M234" i="19"/>
  <c r="L234" i="19"/>
  <c r="K234" i="19"/>
  <c r="I234" i="19" s="1"/>
  <c r="J234" i="19"/>
  <c r="T234" i="19" s="1"/>
  <c r="W233" i="19"/>
  <c r="V233" i="19"/>
  <c r="N233" i="19"/>
  <c r="M233" i="19"/>
  <c r="L233" i="19"/>
  <c r="K233" i="19"/>
  <c r="T233" i="19" s="1"/>
  <c r="J233" i="19"/>
  <c r="U233" i="19" s="1"/>
  <c r="I233" i="19"/>
  <c r="W232" i="19"/>
  <c r="V232" i="19"/>
  <c r="N232" i="19"/>
  <c r="M232" i="19"/>
  <c r="L232" i="19"/>
  <c r="U232" i="19" s="1"/>
  <c r="K232" i="19"/>
  <c r="J232" i="19"/>
  <c r="I232" i="19" s="1"/>
  <c r="Z231" i="19"/>
  <c r="Y231" i="19"/>
  <c r="X231" i="19"/>
  <c r="W231" i="19"/>
  <c r="V231" i="19"/>
  <c r="AA231" i="19" s="1"/>
  <c r="N231" i="19"/>
  <c r="M231" i="19"/>
  <c r="L231" i="19"/>
  <c r="K231" i="19"/>
  <c r="U231" i="19" s="1"/>
  <c r="J231" i="19"/>
  <c r="Z230" i="19"/>
  <c r="Y230" i="19"/>
  <c r="X230" i="19"/>
  <c r="W230" i="19"/>
  <c r="AA230" i="19" s="1"/>
  <c r="V230" i="19"/>
  <c r="N230" i="19"/>
  <c r="M230" i="19"/>
  <c r="L230" i="19"/>
  <c r="K230" i="19"/>
  <c r="I230" i="19" s="1"/>
  <c r="J230" i="19"/>
  <c r="T230" i="19" s="1"/>
  <c r="W229" i="19"/>
  <c r="V229" i="19"/>
  <c r="N229" i="19"/>
  <c r="M229" i="19"/>
  <c r="L229" i="19"/>
  <c r="K229" i="19"/>
  <c r="T229" i="19" s="1"/>
  <c r="J229" i="19"/>
  <c r="U229" i="19" s="1"/>
  <c r="I229" i="19"/>
  <c r="W228" i="19"/>
  <c r="V228" i="19"/>
  <c r="N228" i="19"/>
  <c r="M228" i="19"/>
  <c r="L228" i="19"/>
  <c r="U228" i="19" s="1"/>
  <c r="K228" i="19"/>
  <c r="J228" i="19"/>
  <c r="I228" i="19" s="1"/>
  <c r="N227" i="19"/>
  <c r="M227" i="19"/>
  <c r="L227" i="19"/>
  <c r="K227" i="19"/>
  <c r="J227" i="19"/>
  <c r="Z226" i="19"/>
  <c r="Y226" i="19"/>
  <c r="X226" i="19"/>
  <c r="W226" i="19"/>
  <c r="AA226" i="19" s="1"/>
  <c r="V226" i="19"/>
  <c r="N226" i="19"/>
  <c r="M226" i="19"/>
  <c r="L226" i="19"/>
  <c r="K226" i="19"/>
  <c r="I226" i="19" s="1"/>
  <c r="J226" i="19"/>
  <c r="W225" i="19"/>
  <c r="V225" i="19"/>
  <c r="N225" i="19"/>
  <c r="M225" i="19"/>
  <c r="L225" i="19"/>
  <c r="K225" i="19"/>
  <c r="T225" i="19" s="1"/>
  <c r="J225" i="19"/>
  <c r="U225" i="19" s="1"/>
  <c r="Z225" i="19" s="1"/>
  <c r="I225" i="19"/>
  <c r="W224" i="19"/>
  <c r="V224" i="19"/>
  <c r="N224" i="19"/>
  <c r="M224" i="19"/>
  <c r="L224" i="19"/>
  <c r="K224" i="19"/>
  <c r="J224" i="19"/>
  <c r="I224" i="19" s="1"/>
  <c r="W223" i="19"/>
  <c r="V223" i="19"/>
  <c r="T223" i="19"/>
  <c r="N223" i="19"/>
  <c r="M223" i="19"/>
  <c r="L223" i="19"/>
  <c r="K223" i="19"/>
  <c r="J223" i="19"/>
  <c r="Z222" i="19"/>
  <c r="Y222" i="19"/>
  <c r="X222" i="19"/>
  <c r="W222" i="19"/>
  <c r="AA222" i="19" s="1"/>
  <c r="V222" i="19"/>
  <c r="N222" i="19"/>
  <c r="M222" i="19"/>
  <c r="L222" i="19"/>
  <c r="K222" i="19"/>
  <c r="J222" i="19"/>
  <c r="Z221" i="19"/>
  <c r="Y221" i="19"/>
  <c r="X221" i="19"/>
  <c r="W221" i="19"/>
  <c r="V221" i="19"/>
  <c r="AA221" i="19" s="1"/>
  <c r="N221" i="19"/>
  <c r="M221" i="19"/>
  <c r="L221" i="19"/>
  <c r="K221" i="19"/>
  <c r="J221" i="19"/>
  <c r="I221" i="19"/>
  <c r="Z220" i="19"/>
  <c r="Y220" i="19"/>
  <c r="X220" i="19"/>
  <c r="W220" i="19"/>
  <c r="AA220" i="19" s="1"/>
  <c r="V220" i="19"/>
  <c r="N220" i="19"/>
  <c r="M220" i="19"/>
  <c r="L220" i="19"/>
  <c r="U220" i="19" s="1"/>
  <c r="K220" i="19"/>
  <c r="J220" i="19"/>
  <c r="I220" i="19" s="1"/>
  <c r="Z219" i="19"/>
  <c r="Y219" i="19"/>
  <c r="X219" i="19"/>
  <c r="W219" i="19"/>
  <c r="V219" i="19"/>
  <c r="N219" i="19"/>
  <c r="M219" i="19"/>
  <c r="L219" i="19"/>
  <c r="K219" i="19"/>
  <c r="J219" i="19"/>
  <c r="Z218" i="19"/>
  <c r="Y218" i="19"/>
  <c r="X218" i="19"/>
  <c r="W218" i="19"/>
  <c r="AA218" i="19" s="1"/>
  <c r="V218" i="19"/>
  <c r="N218" i="19"/>
  <c r="M218" i="19"/>
  <c r="L218" i="19"/>
  <c r="K218" i="19"/>
  <c r="I218" i="19" s="1"/>
  <c r="J218" i="19"/>
  <c r="W217" i="19"/>
  <c r="V217" i="19"/>
  <c r="N217" i="19"/>
  <c r="M217" i="19"/>
  <c r="L217" i="19"/>
  <c r="K217" i="19"/>
  <c r="T217" i="19" s="1"/>
  <c r="J217" i="19"/>
  <c r="U217" i="19" s="1"/>
  <c r="Z217" i="19" s="1"/>
  <c r="I217" i="19"/>
  <c r="X216" i="19"/>
  <c r="W216" i="19"/>
  <c r="V216" i="19"/>
  <c r="N216" i="19"/>
  <c r="M216" i="19"/>
  <c r="L216" i="19"/>
  <c r="U216" i="19" s="1"/>
  <c r="K216" i="19"/>
  <c r="J216" i="19"/>
  <c r="W215" i="19"/>
  <c r="V215" i="19"/>
  <c r="N215" i="19"/>
  <c r="M215" i="19"/>
  <c r="L215" i="19"/>
  <c r="K215" i="19"/>
  <c r="J215" i="19"/>
  <c r="Z214" i="19"/>
  <c r="W214" i="19"/>
  <c r="V214" i="19"/>
  <c r="N214" i="19"/>
  <c r="M214" i="19"/>
  <c r="L214" i="19"/>
  <c r="K214" i="19"/>
  <c r="I214" i="19" s="1"/>
  <c r="J214" i="19"/>
  <c r="W213" i="19"/>
  <c r="V213" i="19"/>
  <c r="N213" i="19"/>
  <c r="M213" i="19"/>
  <c r="L213" i="19"/>
  <c r="K213" i="19"/>
  <c r="J213" i="19"/>
  <c r="U213" i="19" s="1"/>
  <c r="I213" i="19"/>
  <c r="W212" i="19"/>
  <c r="V212" i="19"/>
  <c r="N212" i="19"/>
  <c r="M212" i="19"/>
  <c r="L212" i="19"/>
  <c r="K212" i="19"/>
  <c r="J212" i="19"/>
  <c r="W211" i="19"/>
  <c r="V211" i="19"/>
  <c r="T211" i="19"/>
  <c r="N211" i="19"/>
  <c r="M211" i="19"/>
  <c r="L211" i="19"/>
  <c r="K211" i="19"/>
  <c r="J211" i="19"/>
  <c r="W210" i="19"/>
  <c r="V210" i="19"/>
  <c r="N210" i="19"/>
  <c r="M210" i="19"/>
  <c r="L210" i="19"/>
  <c r="K210" i="19"/>
  <c r="I210" i="19" s="1"/>
  <c r="J210" i="19"/>
  <c r="X209" i="19"/>
  <c r="W209" i="19"/>
  <c r="V209" i="19"/>
  <c r="N209" i="19"/>
  <c r="M209" i="19"/>
  <c r="L209" i="19"/>
  <c r="K209" i="19"/>
  <c r="T209" i="19" s="1"/>
  <c r="J209" i="19"/>
  <c r="I209" i="19"/>
  <c r="W208" i="19"/>
  <c r="V208" i="19"/>
  <c r="N208" i="19"/>
  <c r="M208" i="19"/>
  <c r="L208" i="19"/>
  <c r="K208" i="19"/>
  <c r="J208" i="19"/>
  <c r="I208" i="19" s="1"/>
  <c r="W207" i="19"/>
  <c r="V207" i="19"/>
  <c r="N207" i="19"/>
  <c r="M207" i="19"/>
  <c r="L207" i="19"/>
  <c r="K207" i="19"/>
  <c r="J207" i="19"/>
  <c r="W206" i="19"/>
  <c r="V206" i="19"/>
  <c r="N206" i="19"/>
  <c r="M206" i="19"/>
  <c r="L206" i="19"/>
  <c r="K206" i="19"/>
  <c r="J206" i="19"/>
  <c r="N205" i="19"/>
  <c r="M205" i="19"/>
  <c r="L205" i="19"/>
  <c r="K205" i="19"/>
  <c r="J205" i="19"/>
  <c r="U205" i="19" s="1"/>
  <c r="I205" i="19"/>
  <c r="Z204" i="19"/>
  <c r="Y204" i="19"/>
  <c r="X204" i="19"/>
  <c r="W204" i="19"/>
  <c r="AA204" i="19" s="1"/>
  <c r="V204" i="19"/>
  <c r="N204" i="19"/>
  <c r="M204" i="19"/>
  <c r="L204" i="19"/>
  <c r="U204" i="19" s="1"/>
  <c r="K204" i="19"/>
  <c r="J204" i="19"/>
  <c r="I204" i="19" s="1"/>
  <c r="Y203" i="19"/>
  <c r="X203" i="19"/>
  <c r="W203" i="19"/>
  <c r="V203" i="19"/>
  <c r="N203" i="19"/>
  <c r="M203" i="19"/>
  <c r="L203" i="19"/>
  <c r="K203" i="19"/>
  <c r="J203" i="19"/>
  <c r="W202" i="19"/>
  <c r="V202" i="19"/>
  <c r="N202" i="19"/>
  <c r="M202" i="19"/>
  <c r="L202" i="19"/>
  <c r="K202" i="19"/>
  <c r="J202" i="19"/>
  <c r="V201" i="19"/>
  <c r="N201" i="19"/>
  <c r="M201" i="19"/>
  <c r="L201" i="19"/>
  <c r="K201" i="19"/>
  <c r="J201" i="19"/>
  <c r="U201" i="19" s="1"/>
  <c r="I201" i="19"/>
  <c r="V200" i="19"/>
  <c r="N200" i="19"/>
  <c r="M200" i="19"/>
  <c r="L200" i="19"/>
  <c r="K200" i="19"/>
  <c r="J200" i="19"/>
  <c r="I200" i="19" s="1"/>
  <c r="W199" i="19"/>
  <c r="V199" i="19"/>
  <c r="N199" i="19"/>
  <c r="M199" i="19"/>
  <c r="L199" i="19"/>
  <c r="K199" i="19"/>
  <c r="J199" i="19"/>
  <c r="V198" i="19"/>
  <c r="N198" i="19"/>
  <c r="M198" i="19"/>
  <c r="L198" i="19"/>
  <c r="K198" i="19"/>
  <c r="J198" i="19"/>
  <c r="V197" i="19"/>
  <c r="N197" i="19"/>
  <c r="M197" i="19"/>
  <c r="L197" i="19"/>
  <c r="K197" i="19"/>
  <c r="J197" i="19"/>
  <c r="U197" i="19" s="1"/>
  <c r="I197" i="19"/>
  <c r="W196" i="19"/>
  <c r="V196" i="19"/>
  <c r="N196" i="19"/>
  <c r="M196" i="19"/>
  <c r="L196" i="19"/>
  <c r="K196" i="19"/>
  <c r="J196" i="19"/>
  <c r="V195" i="19"/>
  <c r="N195" i="19"/>
  <c r="M195" i="19"/>
  <c r="L195" i="19"/>
  <c r="K195" i="19"/>
  <c r="J195" i="19"/>
  <c r="V194" i="19"/>
  <c r="N194" i="19"/>
  <c r="M194" i="19"/>
  <c r="L194" i="19"/>
  <c r="K194" i="19"/>
  <c r="J194" i="19"/>
  <c r="Z193" i="19"/>
  <c r="Y193" i="19"/>
  <c r="X193" i="19"/>
  <c r="W193" i="19"/>
  <c r="V193" i="19"/>
  <c r="AA193" i="19" s="1"/>
  <c r="N193" i="19"/>
  <c r="M193" i="19"/>
  <c r="L193" i="19"/>
  <c r="K193" i="19"/>
  <c r="T193" i="19" s="1"/>
  <c r="J193" i="19"/>
  <c r="I193" i="19"/>
  <c r="V192" i="19"/>
  <c r="N192" i="19"/>
  <c r="M192" i="19"/>
  <c r="L192" i="19"/>
  <c r="K192" i="19"/>
  <c r="J192" i="19"/>
  <c r="Z191" i="19"/>
  <c r="Y191" i="19"/>
  <c r="X191" i="19"/>
  <c r="W191" i="19"/>
  <c r="V191" i="19"/>
  <c r="AA191" i="19" s="1"/>
  <c r="T191" i="19"/>
  <c r="N191" i="19"/>
  <c r="M191" i="19"/>
  <c r="L191" i="19"/>
  <c r="K191" i="19"/>
  <c r="J191" i="19"/>
  <c r="Z190" i="19"/>
  <c r="Y190" i="19"/>
  <c r="X190" i="19"/>
  <c r="W190" i="19"/>
  <c r="AA190" i="19" s="1"/>
  <c r="V190" i="19"/>
  <c r="N190" i="19"/>
  <c r="M190" i="19"/>
  <c r="L190" i="19"/>
  <c r="K190" i="19"/>
  <c r="J190" i="19"/>
  <c r="Z189" i="19"/>
  <c r="Y189" i="19"/>
  <c r="X189" i="19"/>
  <c r="W189" i="19"/>
  <c r="V189" i="19"/>
  <c r="AA189" i="19" s="1"/>
  <c r="N189" i="19"/>
  <c r="M189" i="19"/>
  <c r="L189" i="19"/>
  <c r="K189" i="19"/>
  <c r="J189" i="19"/>
  <c r="I189" i="19"/>
  <c r="Z188" i="19"/>
  <c r="Y188" i="19"/>
  <c r="X188" i="19"/>
  <c r="W188" i="19"/>
  <c r="AA188" i="19" s="1"/>
  <c r="V188" i="19"/>
  <c r="N188" i="19"/>
  <c r="M188" i="19"/>
  <c r="L188" i="19"/>
  <c r="U188" i="19" s="1"/>
  <c r="K188" i="19"/>
  <c r="J188" i="19"/>
  <c r="I188" i="19" s="1"/>
  <c r="Y187" i="19"/>
  <c r="X187" i="19"/>
  <c r="W187" i="19"/>
  <c r="V187" i="19"/>
  <c r="T187" i="19"/>
  <c r="N187" i="19"/>
  <c r="M187" i="19"/>
  <c r="L187" i="19"/>
  <c r="K187" i="19"/>
  <c r="J187" i="19"/>
  <c r="W186" i="19"/>
  <c r="V186" i="19"/>
  <c r="N186" i="19"/>
  <c r="M186" i="19"/>
  <c r="L186" i="19"/>
  <c r="K186" i="19"/>
  <c r="I186" i="19" s="1"/>
  <c r="J186" i="19"/>
  <c r="V185" i="19"/>
  <c r="N185" i="19"/>
  <c r="M185" i="19"/>
  <c r="L185" i="19"/>
  <c r="K185" i="19"/>
  <c r="J185" i="19"/>
  <c r="I185" i="19"/>
  <c r="Z184" i="19"/>
  <c r="Y184" i="19"/>
  <c r="X184" i="19"/>
  <c r="W184" i="19"/>
  <c r="V184" i="19"/>
  <c r="N184" i="19"/>
  <c r="M184" i="19"/>
  <c r="L184" i="19"/>
  <c r="U184" i="19" s="1"/>
  <c r="K184" i="19"/>
  <c r="J184" i="19"/>
  <c r="V183" i="19"/>
  <c r="T183" i="19"/>
  <c r="N183" i="19"/>
  <c r="M183" i="19"/>
  <c r="L183" i="19"/>
  <c r="K183" i="19"/>
  <c r="J183" i="19"/>
  <c r="Z182" i="19"/>
  <c r="Y182" i="19"/>
  <c r="X182" i="19"/>
  <c r="W182" i="19"/>
  <c r="AA182" i="19" s="1"/>
  <c r="V182" i="19"/>
  <c r="N182" i="19"/>
  <c r="M182" i="19"/>
  <c r="L182" i="19"/>
  <c r="K182" i="19"/>
  <c r="J182" i="19"/>
  <c r="Z181" i="19"/>
  <c r="Y181" i="19"/>
  <c r="X181" i="19"/>
  <c r="W181" i="19"/>
  <c r="V181" i="19"/>
  <c r="AA181" i="19" s="1"/>
  <c r="N181" i="19"/>
  <c r="M181" i="19"/>
  <c r="L181" i="19"/>
  <c r="K181" i="19"/>
  <c r="J181" i="19"/>
  <c r="I181" i="19"/>
  <c r="Z180" i="19"/>
  <c r="Y180" i="19"/>
  <c r="X180" i="19"/>
  <c r="W180" i="19"/>
  <c r="AA180" i="19" s="1"/>
  <c r="V180" i="19"/>
  <c r="N180" i="19"/>
  <c r="M180" i="19"/>
  <c r="L180" i="19"/>
  <c r="U180" i="19" s="1"/>
  <c r="K180" i="19"/>
  <c r="J180" i="19"/>
  <c r="I180" i="19" s="1"/>
  <c r="Z179" i="19"/>
  <c r="Y179" i="19"/>
  <c r="X179" i="19"/>
  <c r="W179" i="19"/>
  <c r="V179" i="19"/>
  <c r="N179" i="19"/>
  <c r="M179" i="19"/>
  <c r="L179" i="19"/>
  <c r="K179" i="19"/>
  <c r="J179" i="19"/>
  <c r="V178" i="19"/>
  <c r="N178" i="19"/>
  <c r="M178" i="19"/>
  <c r="L178" i="19"/>
  <c r="K178" i="19"/>
  <c r="J178" i="19"/>
  <c r="Z177" i="19"/>
  <c r="Y177" i="19"/>
  <c r="X177" i="19"/>
  <c r="W177" i="19"/>
  <c r="V177" i="19"/>
  <c r="AA177" i="19" s="1"/>
  <c r="N177" i="19"/>
  <c r="M177" i="19"/>
  <c r="L177" i="19"/>
  <c r="K177" i="19"/>
  <c r="T177" i="19" s="1"/>
  <c r="J177" i="19"/>
  <c r="I177" i="19"/>
  <c r="V176" i="19"/>
  <c r="N176" i="19"/>
  <c r="M176" i="19"/>
  <c r="L176" i="19"/>
  <c r="K176" i="19"/>
  <c r="J176" i="19"/>
  <c r="V175" i="19"/>
  <c r="N175" i="19"/>
  <c r="M175" i="19"/>
  <c r="L175" i="19"/>
  <c r="K175" i="19"/>
  <c r="J175" i="19"/>
  <c r="Y174" i="19"/>
  <c r="X174" i="19"/>
  <c r="W174" i="19"/>
  <c r="V174" i="19"/>
  <c r="N174" i="19"/>
  <c r="M174" i="19"/>
  <c r="L174" i="19"/>
  <c r="K174" i="19"/>
  <c r="J174" i="19"/>
  <c r="W173" i="19"/>
  <c r="V173" i="19"/>
  <c r="N173" i="19"/>
  <c r="M173" i="19"/>
  <c r="L173" i="19"/>
  <c r="K173" i="19"/>
  <c r="T173" i="19" s="1"/>
  <c r="J173" i="19"/>
  <c r="I173" i="19"/>
  <c r="V172" i="19"/>
  <c r="N172" i="19"/>
  <c r="M172" i="19"/>
  <c r="L172" i="19"/>
  <c r="K172" i="19"/>
  <c r="J172" i="19"/>
  <c r="Z171" i="19"/>
  <c r="Y171" i="19"/>
  <c r="X171" i="19"/>
  <c r="W171" i="19"/>
  <c r="V171" i="19"/>
  <c r="AA171" i="19" s="1"/>
  <c r="T171" i="19"/>
  <c r="N171" i="19"/>
  <c r="M171" i="19"/>
  <c r="L171" i="19"/>
  <c r="K171" i="19"/>
  <c r="J171" i="19"/>
  <c r="Z170" i="19"/>
  <c r="V170" i="19"/>
  <c r="N170" i="19"/>
  <c r="M170" i="19"/>
  <c r="L170" i="19"/>
  <c r="K170" i="19"/>
  <c r="J170" i="19"/>
  <c r="Z169" i="19"/>
  <c r="W169" i="19"/>
  <c r="V169" i="19"/>
  <c r="N169" i="19"/>
  <c r="M169" i="19"/>
  <c r="L169" i="19"/>
  <c r="K169" i="19"/>
  <c r="J169" i="19"/>
  <c r="I169" i="19"/>
  <c r="Z168" i="19"/>
  <c r="V168" i="19"/>
  <c r="N168" i="19"/>
  <c r="M168" i="19"/>
  <c r="L168" i="19"/>
  <c r="K168" i="19"/>
  <c r="J168" i="19"/>
  <c r="Z167" i="19"/>
  <c r="Y167" i="19"/>
  <c r="X167" i="19"/>
  <c r="W167" i="19"/>
  <c r="V167" i="19"/>
  <c r="AA167" i="19" s="1"/>
  <c r="N167" i="19"/>
  <c r="M167" i="19"/>
  <c r="L167" i="19"/>
  <c r="K167" i="19"/>
  <c r="J167" i="19"/>
  <c r="V166" i="19"/>
  <c r="N166" i="19"/>
  <c r="M166" i="19"/>
  <c r="L166" i="19"/>
  <c r="K166" i="19"/>
  <c r="J166" i="19"/>
  <c r="V165" i="19"/>
  <c r="N165" i="19"/>
  <c r="M165" i="19"/>
  <c r="L165" i="19"/>
  <c r="K165" i="19"/>
  <c r="J165" i="19"/>
  <c r="U165" i="19" s="1"/>
  <c r="I165" i="19"/>
  <c r="Z164" i="19"/>
  <c r="Y164" i="19"/>
  <c r="X164" i="19"/>
  <c r="W164" i="19"/>
  <c r="AA164" i="19" s="1"/>
  <c r="V164" i="19"/>
  <c r="N164" i="19"/>
  <c r="M164" i="19"/>
  <c r="L164" i="19"/>
  <c r="U164" i="19" s="1"/>
  <c r="K164" i="19"/>
  <c r="J164" i="19"/>
  <c r="I164" i="19" s="1"/>
  <c r="Z163" i="19"/>
  <c r="Y163" i="19"/>
  <c r="X163" i="19"/>
  <c r="W163" i="19"/>
  <c r="V163" i="19"/>
  <c r="T163" i="19"/>
  <c r="N163" i="19"/>
  <c r="M163" i="19"/>
  <c r="L163" i="19"/>
  <c r="K163" i="19"/>
  <c r="J163" i="19"/>
  <c r="Y162" i="19"/>
  <c r="X162" i="19"/>
  <c r="V162" i="19"/>
  <c r="N162" i="19"/>
  <c r="M162" i="19"/>
  <c r="L162" i="19"/>
  <c r="K162" i="19"/>
  <c r="I162" i="19" s="1"/>
  <c r="J162" i="19"/>
  <c r="W161" i="19"/>
  <c r="V161" i="19"/>
  <c r="N161" i="19"/>
  <c r="M161" i="19"/>
  <c r="L161" i="19"/>
  <c r="K161" i="19"/>
  <c r="T161" i="19" s="1"/>
  <c r="X161" i="19" s="1"/>
  <c r="J161" i="19"/>
  <c r="U161" i="19" s="1"/>
  <c r="I161" i="19"/>
  <c r="V160" i="19"/>
  <c r="N160" i="19"/>
  <c r="M160" i="19"/>
  <c r="L160" i="19"/>
  <c r="K160" i="19"/>
  <c r="J160" i="19"/>
  <c r="I160" i="19" s="1"/>
  <c r="V159" i="19"/>
  <c r="T159" i="19"/>
  <c r="N159" i="19"/>
  <c r="M159" i="19"/>
  <c r="L159" i="19"/>
  <c r="K159" i="19"/>
  <c r="J159" i="19"/>
  <c r="V158" i="19"/>
  <c r="N158" i="19"/>
  <c r="M158" i="19"/>
  <c r="L158" i="19"/>
  <c r="K158" i="19"/>
  <c r="I158" i="19" s="1"/>
  <c r="J158" i="19"/>
  <c r="N157" i="19"/>
  <c r="M157" i="19"/>
  <c r="L157" i="19"/>
  <c r="K157" i="19"/>
  <c r="J157" i="19"/>
  <c r="I157" i="19"/>
  <c r="Z156" i="19"/>
  <c r="Y156" i="19"/>
  <c r="X156" i="19"/>
  <c r="W156" i="19"/>
  <c r="V156" i="19"/>
  <c r="N156" i="19"/>
  <c r="M156" i="19"/>
  <c r="L156" i="19"/>
  <c r="I156" i="19" s="1"/>
  <c r="K156" i="19"/>
  <c r="J156" i="19"/>
  <c r="T156" i="19" s="1"/>
  <c r="Y155" i="19"/>
  <c r="X155" i="19"/>
  <c r="W155" i="19"/>
  <c r="V155" i="19"/>
  <c r="T155" i="19"/>
  <c r="N155" i="19"/>
  <c r="M155" i="19"/>
  <c r="L155" i="19"/>
  <c r="K155" i="19"/>
  <c r="J155" i="19"/>
  <c r="W154" i="19"/>
  <c r="V154" i="19"/>
  <c r="N154" i="19"/>
  <c r="M154" i="19"/>
  <c r="L154" i="19"/>
  <c r="K154" i="19"/>
  <c r="I154" i="19" s="1"/>
  <c r="J154" i="19"/>
  <c r="V153" i="19"/>
  <c r="N153" i="19"/>
  <c r="M153" i="19"/>
  <c r="L153" i="19"/>
  <c r="K153" i="19"/>
  <c r="J153" i="19"/>
  <c r="I153" i="19"/>
  <c r="W152" i="19"/>
  <c r="V152" i="19"/>
  <c r="N152" i="19"/>
  <c r="M152" i="19"/>
  <c r="L152" i="19"/>
  <c r="K152" i="19"/>
  <c r="J152" i="19"/>
  <c r="V151" i="19"/>
  <c r="T151" i="19"/>
  <c r="N151" i="19"/>
  <c r="M151" i="19"/>
  <c r="L151" i="19"/>
  <c r="K151" i="19"/>
  <c r="J151" i="19"/>
  <c r="V150" i="19"/>
  <c r="N150" i="19"/>
  <c r="M150" i="19"/>
  <c r="L150" i="19"/>
  <c r="K150" i="19"/>
  <c r="I150" i="19" s="1"/>
  <c r="J150" i="19"/>
  <c r="T150" i="19" s="1"/>
  <c r="V149" i="19"/>
  <c r="N149" i="19"/>
  <c r="M149" i="19"/>
  <c r="L149" i="19"/>
  <c r="K149" i="19"/>
  <c r="J149" i="19"/>
  <c r="U149" i="19" s="1"/>
  <c r="V148" i="19"/>
  <c r="N148" i="19"/>
  <c r="M148" i="19"/>
  <c r="L148" i="19"/>
  <c r="K148" i="19"/>
  <c r="J148" i="19"/>
  <c r="I148" i="19"/>
  <c r="V147" i="19"/>
  <c r="N147" i="19"/>
  <c r="M147" i="19"/>
  <c r="L147" i="19"/>
  <c r="K147" i="19"/>
  <c r="I147" i="19" s="1"/>
  <c r="J147" i="19"/>
  <c r="T147" i="19" s="1"/>
  <c r="W146" i="19"/>
  <c r="V146" i="19"/>
  <c r="N146" i="19"/>
  <c r="M146" i="19"/>
  <c r="L146" i="19"/>
  <c r="K146" i="19"/>
  <c r="I146" i="19" s="1"/>
  <c r="K23" i="19" s="1"/>
  <c r="J146" i="19"/>
  <c r="U146" i="19" s="1"/>
  <c r="V145" i="19"/>
  <c r="N145" i="19"/>
  <c r="M145" i="19"/>
  <c r="L145" i="19"/>
  <c r="K145" i="19"/>
  <c r="J145" i="19"/>
  <c r="I145" i="19" s="1"/>
  <c r="AB144" i="19"/>
  <c r="AA144" i="19"/>
  <c r="Z144" i="19"/>
  <c r="X144" i="19"/>
  <c r="V144" i="19"/>
  <c r="U144" i="19"/>
  <c r="T144" i="19"/>
  <c r="S144" i="19"/>
  <c r="R144" i="19"/>
  <c r="Q144" i="19"/>
  <c r="P144" i="19"/>
  <c r="N144" i="19"/>
  <c r="M144" i="19"/>
  <c r="Y144" i="19" s="1"/>
  <c r="L144" i="19"/>
  <c r="K144" i="19"/>
  <c r="W144" i="19" s="1"/>
  <c r="J144" i="19"/>
  <c r="I144" i="19"/>
  <c r="V143" i="19"/>
  <c r="N143" i="19"/>
  <c r="M143" i="19"/>
  <c r="L143" i="19"/>
  <c r="K143" i="19"/>
  <c r="I143" i="19" s="1"/>
  <c r="J143" i="19"/>
  <c r="N142" i="19"/>
  <c r="M142" i="19"/>
  <c r="L142" i="19"/>
  <c r="K142" i="19"/>
  <c r="J142" i="19"/>
  <c r="I142" i="19" s="1"/>
  <c r="N141" i="19"/>
  <c r="M141" i="19"/>
  <c r="L141" i="19"/>
  <c r="K141" i="19"/>
  <c r="I141" i="19" s="1"/>
  <c r="J141" i="19"/>
  <c r="N140" i="19"/>
  <c r="M140" i="19"/>
  <c r="L140" i="19"/>
  <c r="K140" i="19"/>
  <c r="J140" i="19"/>
  <c r="I140" i="19" s="1"/>
  <c r="N139" i="19"/>
  <c r="M139" i="19"/>
  <c r="L139" i="19"/>
  <c r="K139" i="19"/>
  <c r="I139" i="19" s="1"/>
  <c r="J139" i="19"/>
  <c r="N138" i="19"/>
  <c r="M138" i="19"/>
  <c r="L138" i="19"/>
  <c r="K138" i="19"/>
  <c r="J138" i="19"/>
  <c r="I138" i="19" s="1"/>
  <c r="N137" i="19"/>
  <c r="M137" i="19"/>
  <c r="L137" i="19"/>
  <c r="K137" i="19"/>
  <c r="I137" i="19" s="1"/>
  <c r="J137" i="19"/>
  <c r="N136" i="19"/>
  <c r="M136" i="19"/>
  <c r="L136" i="19"/>
  <c r="K136" i="19"/>
  <c r="J136" i="19"/>
  <c r="I136" i="19" s="1"/>
  <c r="N135" i="19"/>
  <c r="M135" i="19"/>
  <c r="L135" i="19"/>
  <c r="K135" i="19"/>
  <c r="I135" i="19" s="1"/>
  <c r="J135" i="19"/>
  <c r="N134" i="19"/>
  <c r="M134" i="19"/>
  <c r="L134" i="19"/>
  <c r="K134" i="19"/>
  <c r="J134" i="19"/>
  <c r="I134" i="19" s="1"/>
  <c r="N133" i="19"/>
  <c r="M133" i="19"/>
  <c r="L133" i="19"/>
  <c r="K133" i="19"/>
  <c r="I133" i="19" s="1"/>
  <c r="J133" i="19"/>
  <c r="N132" i="19"/>
  <c r="M132" i="19"/>
  <c r="L132" i="19"/>
  <c r="K132" i="19"/>
  <c r="J132" i="19"/>
  <c r="I132" i="19" s="1"/>
  <c r="N131" i="19"/>
  <c r="M131" i="19"/>
  <c r="L131" i="19"/>
  <c r="K131" i="19"/>
  <c r="I131" i="19" s="1"/>
  <c r="J131" i="19"/>
  <c r="N130" i="19"/>
  <c r="M130" i="19"/>
  <c r="L130" i="19"/>
  <c r="K130" i="19"/>
  <c r="J130" i="19"/>
  <c r="I130" i="19" s="1"/>
  <c r="N129" i="19"/>
  <c r="M129" i="19"/>
  <c r="L129" i="19"/>
  <c r="K129" i="19"/>
  <c r="I129" i="19" s="1"/>
  <c r="J129" i="19"/>
  <c r="N128" i="19"/>
  <c r="M128" i="19"/>
  <c r="L128" i="19"/>
  <c r="K128" i="19"/>
  <c r="J128" i="19"/>
  <c r="I128" i="19" s="1"/>
  <c r="N127" i="19"/>
  <c r="M127" i="19"/>
  <c r="L127" i="19"/>
  <c r="K127" i="19"/>
  <c r="I127" i="19" s="1"/>
  <c r="J127" i="19"/>
  <c r="N126" i="19"/>
  <c r="M126" i="19"/>
  <c r="L126" i="19"/>
  <c r="K126" i="19"/>
  <c r="J126" i="19"/>
  <c r="I126" i="19" s="1"/>
  <c r="N125" i="19"/>
  <c r="M125" i="19"/>
  <c r="L125" i="19"/>
  <c r="K125" i="19"/>
  <c r="I125" i="19" s="1"/>
  <c r="J125" i="19"/>
  <c r="N124" i="19"/>
  <c r="M124" i="19"/>
  <c r="L124" i="19"/>
  <c r="K124" i="19"/>
  <c r="J124" i="19"/>
  <c r="I124" i="19" s="1"/>
  <c r="N123" i="19"/>
  <c r="M123" i="19"/>
  <c r="L123" i="19"/>
  <c r="K123" i="19"/>
  <c r="I123" i="19" s="1"/>
  <c r="J123" i="19"/>
  <c r="N122" i="19"/>
  <c r="M122" i="19"/>
  <c r="L122" i="19"/>
  <c r="K122" i="19"/>
  <c r="J122" i="19"/>
  <c r="I122" i="19" s="1"/>
  <c r="N121" i="19"/>
  <c r="M121" i="19"/>
  <c r="L121" i="19"/>
  <c r="K121" i="19"/>
  <c r="I121" i="19" s="1"/>
  <c r="J121" i="19"/>
  <c r="N120" i="19"/>
  <c r="M120" i="19"/>
  <c r="L120" i="19"/>
  <c r="K120" i="19"/>
  <c r="J120" i="19"/>
  <c r="I120" i="19" s="1"/>
  <c r="N119" i="19"/>
  <c r="M119" i="19"/>
  <c r="L119" i="19"/>
  <c r="K119" i="19"/>
  <c r="I119" i="19" s="1"/>
  <c r="J119" i="19"/>
  <c r="N118" i="19"/>
  <c r="M118" i="19"/>
  <c r="L118" i="19"/>
  <c r="K118" i="19"/>
  <c r="J118" i="19"/>
  <c r="I118" i="19" s="1"/>
  <c r="N117" i="19"/>
  <c r="M117" i="19"/>
  <c r="L117" i="19"/>
  <c r="K117" i="19"/>
  <c r="I117" i="19" s="1"/>
  <c r="J117" i="19"/>
  <c r="N116" i="19"/>
  <c r="M116" i="19"/>
  <c r="L116" i="19"/>
  <c r="K116" i="19"/>
  <c r="J116" i="19"/>
  <c r="I116" i="19" s="1"/>
  <c r="N115" i="19"/>
  <c r="M115" i="19"/>
  <c r="L115" i="19"/>
  <c r="K115" i="19"/>
  <c r="I115" i="19" s="1"/>
  <c r="J115" i="19"/>
  <c r="N114" i="19"/>
  <c r="M114" i="19"/>
  <c r="L114" i="19"/>
  <c r="K114" i="19"/>
  <c r="J114" i="19"/>
  <c r="I114" i="19" s="1"/>
  <c r="N113" i="19"/>
  <c r="M113" i="19"/>
  <c r="L113" i="19"/>
  <c r="K113" i="19"/>
  <c r="I113" i="19" s="1"/>
  <c r="J113" i="19"/>
  <c r="N112" i="19"/>
  <c r="M112" i="19"/>
  <c r="L112" i="19"/>
  <c r="K112" i="19"/>
  <c r="J112" i="19"/>
  <c r="I112" i="19" s="1"/>
  <c r="N111" i="19"/>
  <c r="M111" i="19"/>
  <c r="L111" i="19"/>
  <c r="K111" i="19"/>
  <c r="I111" i="19" s="1"/>
  <c r="J111" i="19"/>
  <c r="N110" i="19"/>
  <c r="M110" i="19"/>
  <c r="L110" i="19"/>
  <c r="K110" i="19"/>
  <c r="J110" i="19"/>
  <c r="I110" i="19" s="1"/>
  <c r="N109" i="19"/>
  <c r="M109" i="19"/>
  <c r="L109" i="19"/>
  <c r="K109" i="19"/>
  <c r="I109" i="19" s="1"/>
  <c r="J109" i="19"/>
  <c r="N108" i="19"/>
  <c r="M108" i="19"/>
  <c r="L108" i="19"/>
  <c r="K108" i="19"/>
  <c r="J108" i="19"/>
  <c r="I108" i="19" s="1"/>
  <c r="N107" i="19"/>
  <c r="M107" i="19"/>
  <c r="L107" i="19"/>
  <c r="K107" i="19"/>
  <c r="I107" i="19" s="1"/>
  <c r="J107" i="19"/>
  <c r="N106" i="19"/>
  <c r="M106" i="19"/>
  <c r="L106" i="19"/>
  <c r="K106" i="19"/>
  <c r="J106" i="19"/>
  <c r="I106" i="19" s="1"/>
  <c r="N105" i="19"/>
  <c r="M105" i="19"/>
  <c r="L105" i="19"/>
  <c r="K105" i="19"/>
  <c r="I105" i="19" s="1"/>
  <c r="J105" i="19"/>
  <c r="N104" i="19"/>
  <c r="M104" i="19"/>
  <c r="L104" i="19"/>
  <c r="K104" i="19"/>
  <c r="J104" i="19"/>
  <c r="I104" i="19" s="1"/>
  <c r="N103" i="19"/>
  <c r="M103" i="19"/>
  <c r="L103" i="19"/>
  <c r="K103" i="19"/>
  <c r="I103" i="19" s="1"/>
  <c r="J103" i="19"/>
  <c r="N102" i="19"/>
  <c r="M102" i="19"/>
  <c r="L102" i="19"/>
  <c r="K102" i="19"/>
  <c r="J102" i="19"/>
  <c r="I102" i="19" s="1"/>
  <c r="N101" i="19"/>
  <c r="M101" i="19"/>
  <c r="L101" i="19"/>
  <c r="K101" i="19"/>
  <c r="I101" i="19" s="1"/>
  <c r="J101" i="19"/>
  <c r="N100" i="19"/>
  <c r="M100" i="19"/>
  <c r="L100" i="19"/>
  <c r="K100" i="19"/>
  <c r="J100" i="19"/>
  <c r="I100" i="19" s="1"/>
  <c r="N99" i="19"/>
  <c r="M99" i="19"/>
  <c r="L99" i="19"/>
  <c r="K99" i="19"/>
  <c r="I99" i="19" s="1"/>
  <c r="J99" i="19"/>
  <c r="N98" i="19"/>
  <c r="M98" i="19"/>
  <c r="L98" i="19"/>
  <c r="K98" i="19"/>
  <c r="J98" i="19"/>
  <c r="I98" i="19" s="1"/>
  <c r="N97" i="19"/>
  <c r="M97" i="19"/>
  <c r="L97" i="19"/>
  <c r="K97" i="19"/>
  <c r="I97" i="19" s="1"/>
  <c r="J97" i="19"/>
  <c r="N96" i="19"/>
  <c r="M96" i="19"/>
  <c r="L96" i="19"/>
  <c r="K96" i="19"/>
  <c r="J96" i="19"/>
  <c r="I96" i="19" s="1"/>
  <c r="N95" i="19"/>
  <c r="M95" i="19"/>
  <c r="L95" i="19"/>
  <c r="K95" i="19"/>
  <c r="I95" i="19" s="1"/>
  <c r="J95" i="19"/>
  <c r="N94" i="19"/>
  <c r="M94" i="19"/>
  <c r="L94" i="19"/>
  <c r="K94" i="19"/>
  <c r="J94" i="19"/>
  <c r="I94" i="19" s="1"/>
  <c r="N93" i="19"/>
  <c r="M93" i="19"/>
  <c r="L93" i="19"/>
  <c r="K93" i="19"/>
  <c r="I93" i="19" s="1"/>
  <c r="J93" i="19"/>
  <c r="N92" i="19"/>
  <c r="M92" i="19"/>
  <c r="L92" i="19"/>
  <c r="K92" i="19"/>
  <c r="J92" i="19"/>
  <c r="I92" i="19" s="1"/>
  <c r="N91" i="19"/>
  <c r="M91" i="19"/>
  <c r="L91" i="19"/>
  <c r="K91" i="19"/>
  <c r="I91" i="19" s="1"/>
  <c r="J91" i="19"/>
  <c r="N90" i="19"/>
  <c r="M90" i="19"/>
  <c r="L90" i="19"/>
  <c r="K90" i="19"/>
  <c r="J90" i="19"/>
  <c r="I90" i="19" s="1"/>
  <c r="N89" i="19"/>
  <c r="M89" i="19"/>
  <c r="L89" i="19"/>
  <c r="J89" i="19"/>
  <c r="L88" i="19"/>
  <c r="K88" i="19"/>
  <c r="J88" i="19"/>
  <c r="L87" i="19"/>
  <c r="K87" i="19"/>
  <c r="J87" i="19"/>
  <c r="L86" i="19"/>
  <c r="K86" i="19"/>
  <c r="J86" i="19"/>
  <c r="L85" i="19"/>
  <c r="K85" i="19"/>
  <c r="J85" i="19"/>
  <c r="L84" i="19"/>
  <c r="K84" i="19"/>
  <c r="J84" i="19"/>
  <c r="L83" i="19"/>
  <c r="K83" i="19"/>
  <c r="J83" i="19"/>
  <c r="L82" i="19"/>
  <c r="K82" i="19"/>
  <c r="J82" i="19"/>
  <c r="L81" i="19"/>
  <c r="K81" i="19"/>
  <c r="J81" i="19"/>
  <c r="N80" i="19"/>
  <c r="M80" i="19"/>
  <c r="L80" i="19"/>
  <c r="K80" i="19"/>
  <c r="I80" i="19" s="1"/>
  <c r="J80" i="19"/>
  <c r="N79" i="19"/>
  <c r="M79" i="19"/>
  <c r="L79" i="19"/>
  <c r="K79" i="19"/>
  <c r="J79" i="19"/>
  <c r="I79" i="19"/>
  <c r="N78" i="19"/>
  <c r="M78" i="19"/>
  <c r="L78" i="19"/>
  <c r="J78" i="19"/>
  <c r="L77" i="19"/>
  <c r="K77" i="19"/>
  <c r="J77" i="19"/>
  <c r="J76" i="19"/>
  <c r="J75" i="19"/>
  <c r="J74" i="19"/>
  <c r="J73" i="19"/>
  <c r="J72" i="19"/>
  <c r="J71" i="19"/>
  <c r="J70" i="19"/>
  <c r="N69" i="19"/>
  <c r="M69" i="19"/>
  <c r="J69" i="19"/>
  <c r="N68" i="19"/>
  <c r="M68" i="19"/>
  <c r="J68" i="19"/>
  <c r="N67" i="19"/>
  <c r="M67" i="19"/>
  <c r="K67" i="19"/>
  <c r="J67" i="19"/>
  <c r="E67" i="19"/>
  <c r="L67" i="19" s="1"/>
  <c r="N66" i="19"/>
  <c r="M66" i="19"/>
  <c r="L66" i="19"/>
  <c r="K66" i="19"/>
  <c r="I66" i="19" s="1"/>
  <c r="J66" i="19"/>
  <c r="N65" i="19"/>
  <c r="M65" i="19"/>
  <c r="L65" i="19"/>
  <c r="K65" i="19"/>
  <c r="J65" i="19"/>
  <c r="I65" i="19"/>
  <c r="N64" i="19"/>
  <c r="M64" i="19"/>
  <c r="L64" i="19"/>
  <c r="K64" i="19"/>
  <c r="I64" i="19" s="1"/>
  <c r="J64" i="19"/>
  <c r="N63" i="19"/>
  <c r="M63" i="19"/>
  <c r="L63" i="19"/>
  <c r="K63" i="19"/>
  <c r="J63" i="19"/>
  <c r="I63" i="19"/>
  <c r="N62" i="19"/>
  <c r="M62" i="19"/>
  <c r="L62" i="19"/>
  <c r="K62" i="19"/>
  <c r="I62" i="19" s="1"/>
  <c r="J62" i="19"/>
  <c r="N61" i="19"/>
  <c r="M61" i="19"/>
  <c r="L61" i="19"/>
  <c r="K61" i="19"/>
  <c r="J61" i="19"/>
  <c r="I61" i="19"/>
  <c r="N60" i="19"/>
  <c r="M60" i="19"/>
  <c r="L60" i="19"/>
  <c r="K60" i="19"/>
  <c r="I60" i="19" s="1"/>
  <c r="J60" i="19"/>
  <c r="K39" i="19"/>
  <c r="U38" i="19"/>
  <c r="T38" i="19" s="1"/>
  <c r="U36" i="19"/>
  <c r="T36" i="19" s="1"/>
  <c r="K35" i="19"/>
  <c r="J35" i="19" s="1"/>
  <c r="U32" i="19"/>
  <c r="T32" i="19" s="1"/>
  <c r="K31" i="19"/>
  <c r="J31" i="19" s="1"/>
  <c r="K30" i="19"/>
  <c r="J30" i="19" s="1"/>
  <c r="K28" i="19"/>
  <c r="J28" i="19" s="1"/>
  <c r="U25" i="19"/>
  <c r="T25" i="19" s="1"/>
  <c r="K25" i="19"/>
  <c r="J25" i="19" s="1"/>
  <c r="U24" i="19"/>
  <c r="T24" i="19" s="1"/>
  <c r="K24" i="19"/>
  <c r="J24" i="19" s="1"/>
  <c r="E12" i="19"/>
  <c r="D12" i="19"/>
  <c r="K10" i="19"/>
  <c r="K9" i="19"/>
  <c r="K8" i="19"/>
  <c r="K7" i="19"/>
  <c r="K6" i="19"/>
  <c r="L5" i="19"/>
  <c r="K5" i="19"/>
  <c r="J5" i="19"/>
  <c r="L4" i="19"/>
  <c r="K4" i="19"/>
  <c r="J4" i="19"/>
  <c r="P3" i="19"/>
  <c r="O3" i="19"/>
  <c r="N3" i="19"/>
  <c r="M3" i="19"/>
  <c r="L3" i="19"/>
  <c r="K3" i="19"/>
  <c r="J3" i="19"/>
  <c r="K2" i="19"/>
  <c r="D1" i="19"/>
  <c r="I522" i="18"/>
  <c r="I521" i="18"/>
  <c r="I520" i="18"/>
  <c r="I519" i="18"/>
  <c r="J507" i="18"/>
  <c r="I507" i="18"/>
  <c r="AK503" i="18"/>
  <c r="AK504" i="18" s="1"/>
  <c r="AK501" i="18"/>
  <c r="AK502" i="18" s="1"/>
  <c r="AK498" i="18"/>
  <c r="AB498" i="18"/>
  <c r="Z498" i="18"/>
  <c r="X498" i="18"/>
  <c r="X497" i="18"/>
  <c r="C518" i="18" s="1"/>
  <c r="S496" i="18"/>
  <c r="AK495" i="18"/>
  <c r="AK496" i="18" s="1"/>
  <c r="S495" i="18"/>
  <c r="S494" i="18"/>
  <c r="U493" i="18"/>
  <c r="S493" i="18"/>
  <c r="U492" i="18"/>
  <c r="S492" i="18"/>
  <c r="U491" i="18"/>
  <c r="S491" i="18"/>
  <c r="Q491" i="18"/>
  <c r="Q492" i="18" s="1"/>
  <c r="AK490" i="18"/>
  <c r="AK493" i="18" s="1"/>
  <c r="AK494" i="18" s="1"/>
  <c r="AE490" i="18"/>
  <c r="AE493" i="18" s="1"/>
  <c r="AE494" i="18" s="1"/>
  <c r="J490" i="18"/>
  <c r="J491" i="18" s="1"/>
  <c r="X489" i="18"/>
  <c r="X494" i="18" s="1"/>
  <c r="X495" i="18" s="1"/>
  <c r="U489" i="18"/>
  <c r="S489" i="18"/>
  <c r="Q489" i="18"/>
  <c r="D489" i="18"/>
  <c r="Q488" i="18"/>
  <c r="C512" i="18" s="1"/>
  <c r="D488" i="18"/>
  <c r="D487" i="18"/>
  <c r="X486" i="18"/>
  <c r="X487" i="18" s="1"/>
  <c r="D486" i="18"/>
  <c r="J485" i="18"/>
  <c r="C510" i="18" s="1"/>
  <c r="D485" i="18"/>
  <c r="Q484" i="18"/>
  <c r="Q485" i="18" s="1"/>
  <c r="D484" i="18"/>
  <c r="D483" i="18"/>
  <c r="AK482" i="18"/>
  <c r="AK485" i="18" s="1"/>
  <c r="AK486" i="18" s="1"/>
  <c r="D482" i="18"/>
  <c r="X481" i="18"/>
  <c r="C516" i="18" s="1"/>
  <c r="F480" i="18"/>
  <c r="D480" i="18"/>
  <c r="D481" i="18" s="1"/>
  <c r="Q479" i="18"/>
  <c r="Q482" i="18" s="1"/>
  <c r="Q483" i="18" s="1"/>
  <c r="F478" i="18"/>
  <c r="H476" i="18"/>
  <c r="H507" i="18" s="1"/>
  <c r="O507" i="18" s="1"/>
  <c r="G476" i="18"/>
  <c r="AA498" i="18" s="1"/>
  <c r="F476" i="18"/>
  <c r="F507" i="18" s="1"/>
  <c r="M507" i="18" s="1"/>
  <c r="E476" i="18"/>
  <c r="R489" i="18" s="1"/>
  <c r="D476" i="18"/>
  <c r="D507" i="18" s="1"/>
  <c r="K507" i="18" s="1"/>
  <c r="K475" i="18"/>
  <c r="K478" i="18" s="1"/>
  <c r="K479" i="18" s="1"/>
  <c r="D475" i="18"/>
  <c r="C508" i="18" s="1"/>
  <c r="Q473" i="18"/>
  <c r="Q474" i="18" s="1"/>
  <c r="AK472" i="18"/>
  <c r="AK477" i="18" s="1"/>
  <c r="AK478" i="18" s="1"/>
  <c r="L471" i="18"/>
  <c r="AB470" i="18"/>
  <c r="Z470" i="18"/>
  <c r="X470" i="18"/>
  <c r="Q470" i="18"/>
  <c r="Q475" i="18" s="1"/>
  <c r="Q476" i="18" s="1"/>
  <c r="L470" i="18"/>
  <c r="X469" i="18"/>
  <c r="C515" i="18" s="1"/>
  <c r="N469" i="18"/>
  <c r="L469" i="18"/>
  <c r="S468" i="18"/>
  <c r="N468" i="18"/>
  <c r="L468" i="18"/>
  <c r="J468" i="18"/>
  <c r="J469" i="18" s="1"/>
  <c r="X467" i="18"/>
  <c r="S467" i="18"/>
  <c r="X466" i="18"/>
  <c r="S466" i="18"/>
  <c r="N466" i="18"/>
  <c r="L466" i="18"/>
  <c r="J466" i="18"/>
  <c r="X465" i="18"/>
  <c r="U465" i="18"/>
  <c r="S465" i="18"/>
  <c r="Q465" i="18"/>
  <c r="Q466" i="18" s="1"/>
  <c r="J465" i="18"/>
  <c r="C509" i="18" s="1"/>
  <c r="X464" i="18"/>
  <c r="U464" i="18"/>
  <c r="S464" i="18"/>
  <c r="U463" i="18"/>
  <c r="S463" i="18"/>
  <c r="Q463" i="18"/>
  <c r="Q464" i="18" s="1"/>
  <c r="AA462" i="18"/>
  <c r="Z462" i="18"/>
  <c r="AK461" i="18"/>
  <c r="AK466" i="18" s="1"/>
  <c r="AK467" i="18" s="1"/>
  <c r="AE461" i="18"/>
  <c r="AE466" i="18" s="1"/>
  <c r="AE467" i="18" s="1"/>
  <c r="X461" i="18"/>
  <c r="C514" i="18" s="1"/>
  <c r="U461" i="18"/>
  <c r="S461" i="18"/>
  <c r="Q461" i="18"/>
  <c r="Q460" i="18"/>
  <c r="C511" i="18" s="1"/>
  <c r="AA454" i="18"/>
  <c r="Z454" i="18"/>
  <c r="X453" i="18"/>
  <c r="C513" i="18" s="1"/>
  <c r="AK452" i="18"/>
  <c r="AK457" i="18" s="1"/>
  <c r="AK458" i="18" s="1"/>
  <c r="B450" i="18"/>
  <c r="N399" i="18"/>
  <c r="M399" i="18"/>
  <c r="L399" i="18"/>
  <c r="K399" i="18"/>
  <c r="J399" i="18"/>
  <c r="I399" i="18"/>
  <c r="N398" i="18"/>
  <c r="M398" i="18"/>
  <c r="L398" i="18"/>
  <c r="K398" i="18"/>
  <c r="I398" i="18" s="1"/>
  <c r="J398" i="18"/>
  <c r="N397" i="18"/>
  <c r="M397" i="18"/>
  <c r="L397" i="18"/>
  <c r="K397" i="18"/>
  <c r="J397" i="18"/>
  <c r="I397" i="18"/>
  <c r="N396" i="18"/>
  <c r="M396" i="18"/>
  <c r="L396" i="18"/>
  <c r="K396" i="18"/>
  <c r="I396" i="18" s="1"/>
  <c r="J396" i="18"/>
  <c r="N395" i="18"/>
  <c r="M395" i="18"/>
  <c r="L395" i="18"/>
  <c r="K395" i="18"/>
  <c r="J395" i="18"/>
  <c r="I395" i="18"/>
  <c r="N394" i="18"/>
  <c r="M394" i="18"/>
  <c r="L394" i="18"/>
  <c r="K394" i="18"/>
  <c r="I394" i="18" s="1"/>
  <c r="J394" i="18"/>
  <c r="N393" i="18"/>
  <c r="M393" i="18"/>
  <c r="L393" i="18"/>
  <c r="K393" i="18"/>
  <c r="J393" i="18"/>
  <c r="I393" i="18"/>
  <c r="N392" i="18"/>
  <c r="M392" i="18"/>
  <c r="L392" i="18"/>
  <c r="K392" i="18"/>
  <c r="I392" i="18" s="1"/>
  <c r="J392" i="18"/>
  <c r="N391" i="18"/>
  <c r="M391" i="18"/>
  <c r="L391" i="18"/>
  <c r="K391" i="18"/>
  <c r="J391" i="18"/>
  <c r="I391" i="18"/>
  <c r="N390" i="18"/>
  <c r="M390" i="18"/>
  <c r="L390" i="18"/>
  <c r="K390" i="18"/>
  <c r="I390" i="18" s="1"/>
  <c r="J390" i="18"/>
  <c r="N389" i="18"/>
  <c r="M389" i="18"/>
  <c r="L389" i="18"/>
  <c r="K389" i="18"/>
  <c r="J389" i="18"/>
  <c r="I389" i="18"/>
  <c r="N388" i="18"/>
  <c r="M388" i="18"/>
  <c r="L388" i="18"/>
  <c r="K388" i="18"/>
  <c r="I388" i="18" s="1"/>
  <c r="J388" i="18"/>
  <c r="N387" i="18"/>
  <c r="M387" i="18"/>
  <c r="L387" i="18"/>
  <c r="K387" i="18"/>
  <c r="J387" i="18"/>
  <c r="I387" i="18"/>
  <c r="N386" i="18"/>
  <c r="M386" i="18"/>
  <c r="L386" i="18"/>
  <c r="K386" i="18"/>
  <c r="I386" i="18" s="1"/>
  <c r="J386" i="18"/>
  <c r="N385" i="18"/>
  <c r="M385" i="18"/>
  <c r="L385" i="18"/>
  <c r="K385" i="18"/>
  <c r="J385" i="18"/>
  <c r="I385" i="18"/>
  <c r="N384" i="18"/>
  <c r="M384" i="18"/>
  <c r="L384" i="18"/>
  <c r="K384" i="18"/>
  <c r="I384" i="18" s="1"/>
  <c r="J384" i="18"/>
  <c r="N383" i="18"/>
  <c r="M383" i="18"/>
  <c r="L383" i="18"/>
  <c r="K383" i="18"/>
  <c r="J383" i="18"/>
  <c r="I383" i="18"/>
  <c r="N382" i="18"/>
  <c r="M382" i="18"/>
  <c r="L382" i="18"/>
  <c r="K382" i="18"/>
  <c r="I382" i="18" s="1"/>
  <c r="J382" i="18"/>
  <c r="N381" i="18"/>
  <c r="M381" i="18"/>
  <c r="L381" i="18"/>
  <c r="K381" i="18"/>
  <c r="J381" i="18"/>
  <c r="I381" i="18"/>
  <c r="N380" i="18"/>
  <c r="M380" i="18"/>
  <c r="L380" i="18"/>
  <c r="K380" i="18"/>
  <c r="I380" i="18" s="1"/>
  <c r="J380" i="18"/>
  <c r="N379" i="18"/>
  <c r="M379" i="18"/>
  <c r="L379" i="18"/>
  <c r="K379" i="18"/>
  <c r="J379" i="18"/>
  <c r="I379" i="18"/>
  <c r="N378" i="18"/>
  <c r="M378" i="18"/>
  <c r="L378" i="18"/>
  <c r="K378" i="18"/>
  <c r="I378" i="18" s="1"/>
  <c r="J378" i="18"/>
  <c r="N377" i="18"/>
  <c r="M377" i="18"/>
  <c r="L377" i="18"/>
  <c r="K377" i="18"/>
  <c r="J377" i="18"/>
  <c r="I377" i="18"/>
  <c r="N376" i="18"/>
  <c r="M376" i="18"/>
  <c r="L376" i="18"/>
  <c r="K376" i="18"/>
  <c r="I376" i="18" s="1"/>
  <c r="J376" i="18"/>
  <c r="N375" i="18"/>
  <c r="M375" i="18"/>
  <c r="L375" i="18"/>
  <c r="K375" i="18"/>
  <c r="J375" i="18"/>
  <c r="I375" i="18"/>
  <c r="N374" i="18"/>
  <c r="M374" i="18"/>
  <c r="L374" i="18"/>
  <c r="K374" i="18"/>
  <c r="I374" i="18" s="1"/>
  <c r="J374" i="18"/>
  <c r="N373" i="18"/>
  <c r="M373" i="18"/>
  <c r="L373" i="18"/>
  <c r="K373" i="18"/>
  <c r="J373" i="18"/>
  <c r="I373" i="18"/>
  <c r="N372" i="18"/>
  <c r="M372" i="18"/>
  <c r="L372" i="18"/>
  <c r="K372" i="18"/>
  <c r="I372" i="18" s="1"/>
  <c r="J372" i="18"/>
  <c r="N371" i="18"/>
  <c r="M371" i="18"/>
  <c r="L371" i="18"/>
  <c r="K371" i="18"/>
  <c r="J371" i="18"/>
  <c r="I371" i="18"/>
  <c r="N370" i="18"/>
  <c r="M370" i="18"/>
  <c r="L370" i="18"/>
  <c r="K370" i="18"/>
  <c r="I370" i="18" s="1"/>
  <c r="J370" i="18"/>
  <c r="N369" i="18"/>
  <c r="M369" i="18"/>
  <c r="L369" i="18"/>
  <c r="K369" i="18"/>
  <c r="J369" i="18"/>
  <c r="I369" i="18"/>
  <c r="N368" i="18"/>
  <c r="M368" i="18"/>
  <c r="L368" i="18"/>
  <c r="K368" i="18"/>
  <c r="I368" i="18" s="1"/>
  <c r="J368" i="18"/>
  <c r="N367" i="18"/>
  <c r="M367" i="18"/>
  <c r="L367" i="18"/>
  <c r="K367" i="18"/>
  <c r="J367" i="18"/>
  <c r="I367" i="18"/>
  <c r="N366" i="18"/>
  <c r="M366" i="18"/>
  <c r="L366" i="18"/>
  <c r="K366" i="18"/>
  <c r="I366" i="18" s="1"/>
  <c r="J366" i="18"/>
  <c r="N365" i="18"/>
  <c r="M365" i="18"/>
  <c r="L365" i="18"/>
  <c r="K365" i="18"/>
  <c r="J365" i="18"/>
  <c r="I365" i="18"/>
  <c r="N364" i="18"/>
  <c r="M364" i="18"/>
  <c r="L364" i="18"/>
  <c r="K364" i="18"/>
  <c r="I364" i="18" s="1"/>
  <c r="J364" i="18"/>
  <c r="N363" i="18"/>
  <c r="M363" i="18"/>
  <c r="L363" i="18"/>
  <c r="K363" i="18"/>
  <c r="J363" i="18"/>
  <c r="I363" i="18"/>
  <c r="N362" i="18"/>
  <c r="M362" i="18"/>
  <c r="L362" i="18"/>
  <c r="K362" i="18"/>
  <c r="I362" i="18" s="1"/>
  <c r="J362" i="18"/>
  <c r="N361" i="18"/>
  <c r="M361" i="18"/>
  <c r="L361" i="18"/>
  <c r="K361" i="18"/>
  <c r="J361" i="18"/>
  <c r="I361" i="18"/>
  <c r="N360" i="18"/>
  <c r="M360" i="18"/>
  <c r="L360" i="18"/>
  <c r="K360" i="18"/>
  <c r="I360" i="18" s="1"/>
  <c r="J360" i="18"/>
  <c r="N359" i="18"/>
  <c r="M359" i="18"/>
  <c r="L359" i="18"/>
  <c r="K359" i="18"/>
  <c r="J359" i="18"/>
  <c r="I359" i="18"/>
  <c r="N358" i="18"/>
  <c r="M358" i="18"/>
  <c r="L358" i="18"/>
  <c r="K358" i="18"/>
  <c r="I358" i="18" s="1"/>
  <c r="J358" i="18"/>
  <c r="N357" i="18"/>
  <c r="M357" i="18"/>
  <c r="L357" i="18"/>
  <c r="K357" i="18"/>
  <c r="J357" i="18"/>
  <c r="I357" i="18"/>
  <c r="N356" i="18"/>
  <c r="M356" i="18"/>
  <c r="L356" i="18"/>
  <c r="K356" i="18"/>
  <c r="I356" i="18" s="1"/>
  <c r="J356" i="18"/>
  <c r="N355" i="18"/>
  <c r="M355" i="18"/>
  <c r="L355" i="18"/>
  <c r="K355" i="18"/>
  <c r="J355" i="18"/>
  <c r="I355" i="18"/>
  <c r="N354" i="18"/>
  <c r="M354" i="18"/>
  <c r="L354" i="18"/>
  <c r="K354" i="18"/>
  <c r="I354" i="18" s="1"/>
  <c r="J354" i="18"/>
  <c r="Z353" i="18"/>
  <c r="Y353" i="18"/>
  <c r="X353" i="18"/>
  <c r="W353" i="18"/>
  <c r="N353" i="18"/>
  <c r="M353" i="18"/>
  <c r="L353" i="18"/>
  <c r="K353" i="18"/>
  <c r="J353" i="18"/>
  <c r="Z352" i="18"/>
  <c r="Y352" i="18"/>
  <c r="X352" i="18"/>
  <c r="W352" i="18"/>
  <c r="N352" i="18"/>
  <c r="M352" i="18"/>
  <c r="L352" i="18"/>
  <c r="U352" i="18" s="1"/>
  <c r="K352" i="18"/>
  <c r="T352" i="18" s="1"/>
  <c r="J352" i="18"/>
  <c r="I352" i="18"/>
  <c r="Z351" i="18"/>
  <c r="Y351" i="18"/>
  <c r="X351" i="18"/>
  <c r="W351" i="18"/>
  <c r="N351" i="18"/>
  <c r="M351" i="18"/>
  <c r="L351" i="18"/>
  <c r="U351" i="18" s="1"/>
  <c r="K351" i="18"/>
  <c r="T351" i="18" s="1"/>
  <c r="J351" i="18"/>
  <c r="Z350" i="18"/>
  <c r="Y350" i="18"/>
  <c r="X350" i="18"/>
  <c r="W350" i="18"/>
  <c r="N350" i="18"/>
  <c r="M350" i="18"/>
  <c r="L350" i="18"/>
  <c r="K350" i="18"/>
  <c r="I350" i="18" s="1"/>
  <c r="J350" i="18"/>
  <c r="Z349" i="18"/>
  <c r="Y349" i="18"/>
  <c r="X349" i="18"/>
  <c r="W349" i="18"/>
  <c r="N349" i="18"/>
  <c r="M349" i="18"/>
  <c r="L349" i="18"/>
  <c r="K349" i="18"/>
  <c r="J349" i="18"/>
  <c r="Z348" i="18"/>
  <c r="Y348" i="18"/>
  <c r="X348" i="18"/>
  <c r="W348" i="18"/>
  <c r="N348" i="18"/>
  <c r="M348" i="18"/>
  <c r="L348" i="18"/>
  <c r="U348" i="18" s="1"/>
  <c r="K348" i="18"/>
  <c r="T348" i="18" s="1"/>
  <c r="V348" i="18" s="1"/>
  <c r="AA348" i="18" s="1"/>
  <c r="J348" i="18"/>
  <c r="I348" i="18"/>
  <c r="Z347" i="18"/>
  <c r="Y347" i="18"/>
  <c r="X347" i="18"/>
  <c r="W347" i="18"/>
  <c r="AA347" i="18" s="1"/>
  <c r="V347" i="18"/>
  <c r="N347" i="18"/>
  <c r="M347" i="18"/>
  <c r="L347" i="18"/>
  <c r="U347" i="18" s="1"/>
  <c r="K347" i="18"/>
  <c r="T347" i="18" s="1"/>
  <c r="J347" i="18"/>
  <c r="Z346" i="18"/>
  <c r="Y346" i="18"/>
  <c r="X346" i="18"/>
  <c r="W346" i="18"/>
  <c r="AA346" i="18" s="1"/>
  <c r="V346" i="18"/>
  <c r="N346" i="18"/>
  <c r="M346" i="18"/>
  <c r="L346" i="18"/>
  <c r="K346" i="18"/>
  <c r="I346" i="18" s="1"/>
  <c r="J346" i="18"/>
  <c r="U346" i="18" s="1"/>
  <c r="Z345" i="18"/>
  <c r="Y345" i="18"/>
  <c r="X345" i="18"/>
  <c r="W345" i="18"/>
  <c r="N345" i="18"/>
  <c r="M345" i="18"/>
  <c r="L345" i="18"/>
  <c r="K345" i="18"/>
  <c r="J345" i="18"/>
  <c r="Z344" i="18"/>
  <c r="Y344" i="18"/>
  <c r="X344" i="18"/>
  <c r="W344" i="18"/>
  <c r="N344" i="18"/>
  <c r="M344" i="18"/>
  <c r="L344" i="18"/>
  <c r="U344" i="18" s="1"/>
  <c r="K344" i="18"/>
  <c r="T344" i="18" s="1"/>
  <c r="J344" i="18"/>
  <c r="I344" i="18"/>
  <c r="Z343" i="18"/>
  <c r="Y343" i="18"/>
  <c r="X343" i="18"/>
  <c r="W343" i="18"/>
  <c r="N343" i="18"/>
  <c r="M343" i="18"/>
  <c r="L343" i="18"/>
  <c r="U343" i="18" s="1"/>
  <c r="K343" i="18"/>
  <c r="T343" i="18" s="1"/>
  <c r="J343" i="18"/>
  <c r="Z342" i="18"/>
  <c r="Y342" i="18"/>
  <c r="X342" i="18"/>
  <c r="W342" i="18"/>
  <c r="N342" i="18"/>
  <c r="M342" i="18"/>
  <c r="L342" i="18"/>
  <c r="K342" i="18"/>
  <c r="I342" i="18" s="1"/>
  <c r="J342" i="18"/>
  <c r="Z341" i="18"/>
  <c r="Y341" i="18"/>
  <c r="X341" i="18"/>
  <c r="W341" i="18"/>
  <c r="N341" i="18"/>
  <c r="M341" i="18"/>
  <c r="L341" i="18"/>
  <c r="K341" i="18"/>
  <c r="J341" i="18"/>
  <c r="Z340" i="18"/>
  <c r="Y340" i="18"/>
  <c r="X340" i="18"/>
  <c r="W340" i="18"/>
  <c r="N340" i="18"/>
  <c r="M340" i="18"/>
  <c r="L340" i="18"/>
  <c r="U340" i="18" s="1"/>
  <c r="K340" i="18"/>
  <c r="T340" i="18" s="1"/>
  <c r="V340" i="18" s="1"/>
  <c r="AA340" i="18" s="1"/>
  <c r="J340" i="18"/>
  <c r="I340" i="18"/>
  <c r="Z339" i="18"/>
  <c r="Y339" i="18"/>
  <c r="X339" i="18"/>
  <c r="W339" i="18"/>
  <c r="AA339" i="18" s="1"/>
  <c r="V339" i="18"/>
  <c r="N339" i="18"/>
  <c r="M339" i="18"/>
  <c r="L339" i="18"/>
  <c r="U339" i="18" s="1"/>
  <c r="K339" i="18"/>
  <c r="T339" i="18" s="1"/>
  <c r="J339" i="18"/>
  <c r="Y338" i="18"/>
  <c r="X338" i="18"/>
  <c r="W338" i="18"/>
  <c r="V338" i="18"/>
  <c r="N338" i="18"/>
  <c r="M338" i="18"/>
  <c r="L338" i="18"/>
  <c r="K338" i="18"/>
  <c r="I338" i="18" s="1"/>
  <c r="J338" i="18"/>
  <c r="U338" i="18" s="1"/>
  <c r="V337" i="18"/>
  <c r="N337" i="18"/>
  <c r="M337" i="18"/>
  <c r="L337" i="18"/>
  <c r="K337" i="18"/>
  <c r="J337" i="18"/>
  <c r="I337" i="18" s="1"/>
  <c r="N336" i="18"/>
  <c r="M336" i="18"/>
  <c r="L336" i="18"/>
  <c r="U336" i="18" s="1"/>
  <c r="K336" i="18"/>
  <c r="T336" i="18" s="1"/>
  <c r="J336" i="18"/>
  <c r="I336" i="18"/>
  <c r="N335" i="18"/>
  <c r="M335" i="18"/>
  <c r="L335" i="18"/>
  <c r="K335" i="18"/>
  <c r="T335" i="18" s="1"/>
  <c r="J335" i="18"/>
  <c r="Y334" i="18"/>
  <c r="V334" i="18"/>
  <c r="N334" i="18"/>
  <c r="M334" i="18"/>
  <c r="L334" i="18"/>
  <c r="K334" i="18"/>
  <c r="J334" i="18"/>
  <c r="U334" i="18" s="1"/>
  <c r="Z333" i="18"/>
  <c r="Y333" i="18"/>
  <c r="X333" i="18"/>
  <c r="W333" i="18"/>
  <c r="AA333" i="18" s="1"/>
  <c r="V333" i="18"/>
  <c r="N333" i="18"/>
  <c r="M333" i="18"/>
  <c r="L333" i="18"/>
  <c r="K333" i="18"/>
  <c r="J333" i="18"/>
  <c r="I333" i="18" s="1"/>
  <c r="N332" i="18"/>
  <c r="M332" i="18"/>
  <c r="L332" i="18"/>
  <c r="U332" i="18" s="1"/>
  <c r="K332" i="18"/>
  <c r="T332" i="18" s="1"/>
  <c r="J332" i="18"/>
  <c r="I332" i="18"/>
  <c r="V331" i="18"/>
  <c r="N331" i="18"/>
  <c r="M331" i="18"/>
  <c r="L331" i="18"/>
  <c r="K331" i="18"/>
  <c r="T331" i="18" s="1"/>
  <c r="J331" i="18"/>
  <c r="N330" i="18"/>
  <c r="M330" i="18"/>
  <c r="L330" i="18"/>
  <c r="K330" i="18"/>
  <c r="J330" i="18"/>
  <c r="Z329" i="18"/>
  <c r="Y329" i="18"/>
  <c r="X329" i="18"/>
  <c r="W329" i="18"/>
  <c r="AA329" i="18" s="1"/>
  <c r="V329" i="18"/>
  <c r="N329" i="18"/>
  <c r="M329" i="18"/>
  <c r="L329" i="18"/>
  <c r="K329" i="18"/>
  <c r="J329" i="18"/>
  <c r="I329" i="18" s="1"/>
  <c r="Z328" i="18"/>
  <c r="Y328" i="18"/>
  <c r="X328" i="18"/>
  <c r="W328" i="18"/>
  <c r="V328" i="18"/>
  <c r="AA328" i="18" s="1"/>
  <c r="N328" i="18"/>
  <c r="M328" i="18"/>
  <c r="L328" i="18"/>
  <c r="U328" i="18" s="1"/>
  <c r="K328" i="18"/>
  <c r="T328" i="18" s="1"/>
  <c r="J328" i="18"/>
  <c r="I328" i="18"/>
  <c r="Z327" i="18"/>
  <c r="Y327" i="18"/>
  <c r="X327" i="18"/>
  <c r="W327" i="18"/>
  <c r="AA327" i="18" s="1"/>
  <c r="V327" i="18"/>
  <c r="N327" i="18"/>
  <c r="M327" i="18"/>
  <c r="L327" i="18"/>
  <c r="U327" i="18" s="1"/>
  <c r="K327" i="18"/>
  <c r="T327" i="18" s="1"/>
  <c r="J327" i="18"/>
  <c r="Z326" i="18"/>
  <c r="Y326" i="18"/>
  <c r="X326" i="18"/>
  <c r="N326" i="18"/>
  <c r="M326" i="18"/>
  <c r="L326" i="18"/>
  <c r="K326" i="18"/>
  <c r="J326" i="18"/>
  <c r="Y325" i="18"/>
  <c r="X325" i="18"/>
  <c r="W325" i="18"/>
  <c r="V325" i="18"/>
  <c r="N325" i="18"/>
  <c r="M325" i="18"/>
  <c r="L325" i="18"/>
  <c r="K325" i="18"/>
  <c r="J325" i="18"/>
  <c r="I325" i="18" s="1"/>
  <c r="Y324" i="18"/>
  <c r="X324" i="18"/>
  <c r="N324" i="18"/>
  <c r="M324" i="18"/>
  <c r="L324" i="18"/>
  <c r="U324" i="18" s="1"/>
  <c r="K324" i="18"/>
  <c r="T324" i="18" s="1"/>
  <c r="J324" i="18"/>
  <c r="I324" i="18"/>
  <c r="N323" i="18"/>
  <c r="M323" i="18"/>
  <c r="L323" i="18"/>
  <c r="K323" i="18"/>
  <c r="T323" i="18" s="1"/>
  <c r="J323" i="18"/>
  <c r="N322" i="18"/>
  <c r="M322" i="18"/>
  <c r="L322" i="18"/>
  <c r="K322" i="18"/>
  <c r="J322" i="18"/>
  <c r="Z321" i="18"/>
  <c r="Y321" i="18"/>
  <c r="W321" i="18"/>
  <c r="V321" i="18"/>
  <c r="N321" i="18"/>
  <c r="M321" i="18"/>
  <c r="L321" i="18"/>
  <c r="K321" i="18"/>
  <c r="J321" i="18"/>
  <c r="I321" i="18" s="1"/>
  <c r="Z320" i="18"/>
  <c r="Y320" i="18"/>
  <c r="W320" i="18"/>
  <c r="V320" i="18"/>
  <c r="N320" i="18"/>
  <c r="M320" i="18"/>
  <c r="L320" i="18"/>
  <c r="U320" i="18" s="1"/>
  <c r="K320" i="18"/>
  <c r="T320" i="18" s="1"/>
  <c r="J320" i="18"/>
  <c r="I320" i="18"/>
  <c r="N319" i="18"/>
  <c r="M319" i="18"/>
  <c r="L319" i="18"/>
  <c r="K319" i="18"/>
  <c r="T319" i="18" s="1"/>
  <c r="J319" i="18"/>
  <c r="N318" i="18"/>
  <c r="M318" i="18"/>
  <c r="L318" i="18"/>
  <c r="K318" i="18"/>
  <c r="J318" i="18"/>
  <c r="N317" i="18"/>
  <c r="M317" i="18"/>
  <c r="L317" i="18"/>
  <c r="K317" i="18"/>
  <c r="J317" i="18"/>
  <c r="Z316" i="18"/>
  <c r="Y316" i="18"/>
  <c r="X316" i="18"/>
  <c r="W316" i="18"/>
  <c r="V316" i="18"/>
  <c r="AA316" i="18" s="1"/>
  <c r="N316" i="18"/>
  <c r="M316" i="18"/>
  <c r="L316" i="18"/>
  <c r="U316" i="18" s="1"/>
  <c r="K316" i="18"/>
  <c r="T316" i="18" s="1"/>
  <c r="J316" i="18"/>
  <c r="I316" i="18"/>
  <c r="V315" i="18"/>
  <c r="N315" i="18"/>
  <c r="M315" i="18"/>
  <c r="L315" i="18"/>
  <c r="K315" i="18"/>
  <c r="T315" i="18" s="1"/>
  <c r="J315" i="18"/>
  <c r="Z314" i="18"/>
  <c r="Y314" i="18"/>
  <c r="X314" i="18"/>
  <c r="W314" i="18"/>
  <c r="AA314" i="18" s="1"/>
  <c r="V314" i="18"/>
  <c r="N314" i="18"/>
  <c r="M314" i="18"/>
  <c r="L314" i="18"/>
  <c r="K314" i="18"/>
  <c r="I314" i="18" s="1"/>
  <c r="J314" i="18"/>
  <c r="U314" i="18" s="1"/>
  <c r="N313" i="18"/>
  <c r="M313" i="18"/>
  <c r="L313" i="18"/>
  <c r="K313" i="18"/>
  <c r="J313" i="18"/>
  <c r="N312" i="18"/>
  <c r="M312" i="18"/>
  <c r="L312" i="18"/>
  <c r="U312" i="18" s="1"/>
  <c r="K312" i="18"/>
  <c r="T312" i="18" s="1"/>
  <c r="J312" i="18"/>
  <c r="I312" i="18"/>
  <c r="N311" i="18"/>
  <c r="M311" i="18"/>
  <c r="L311" i="18"/>
  <c r="K311" i="18"/>
  <c r="T311" i="18" s="1"/>
  <c r="J311" i="18"/>
  <c r="Z310" i="18"/>
  <c r="Y310" i="18"/>
  <c r="X310" i="18"/>
  <c r="W310" i="18"/>
  <c r="AA310" i="18" s="1"/>
  <c r="V310" i="18"/>
  <c r="N310" i="18"/>
  <c r="M310" i="18"/>
  <c r="L310" i="18"/>
  <c r="K310" i="18"/>
  <c r="I310" i="18" s="1"/>
  <c r="J310" i="18"/>
  <c r="U310" i="18" s="1"/>
  <c r="N309" i="18"/>
  <c r="M309" i="18"/>
  <c r="L309" i="18"/>
  <c r="K309" i="18"/>
  <c r="J309" i="18"/>
  <c r="V308" i="18"/>
  <c r="N308" i="18"/>
  <c r="M308" i="18"/>
  <c r="L308" i="18"/>
  <c r="U308" i="18" s="1"/>
  <c r="K308" i="18"/>
  <c r="T308" i="18" s="1"/>
  <c r="J308" i="18"/>
  <c r="I308" i="18"/>
  <c r="N307" i="18"/>
  <c r="M307" i="18"/>
  <c r="L307" i="18"/>
  <c r="K307" i="18"/>
  <c r="T307" i="18" s="1"/>
  <c r="J307" i="18"/>
  <c r="Z306" i="18"/>
  <c r="Y306" i="18"/>
  <c r="X306" i="18"/>
  <c r="W306" i="18"/>
  <c r="N306" i="18"/>
  <c r="M306" i="18"/>
  <c r="L306" i="18"/>
  <c r="K306" i="18"/>
  <c r="I306" i="18" s="1"/>
  <c r="J306" i="18"/>
  <c r="Z305" i="18"/>
  <c r="Y305" i="18"/>
  <c r="X305" i="18"/>
  <c r="W305" i="18"/>
  <c r="AA305" i="18" s="1"/>
  <c r="V305" i="18"/>
  <c r="N305" i="18"/>
  <c r="M305" i="18"/>
  <c r="L305" i="18"/>
  <c r="K305" i="18"/>
  <c r="J305" i="18"/>
  <c r="I305" i="18" s="1"/>
  <c r="Z304" i="18"/>
  <c r="Y304" i="18"/>
  <c r="X304" i="18"/>
  <c r="V304" i="18"/>
  <c r="N304" i="18"/>
  <c r="M304" i="18"/>
  <c r="L304" i="18"/>
  <c r="U304" i="18" s="1"/>
  <c r="K304" i="18"/>
  <c r="T304" i="18" s="1"/>
  <c r="J304" i="18"/>
  <c r="I304" i="18"/>
  <c r="N303" i="18"/>
  <c r="M303" i="18"/>
  <c r="L303" i="18"/>
  <c r="K303" i="18"/>
  <c r="T303" i="18" s="1"/>
  <c r="J303" i="18"/>
  <c r="N302" i="18"/>
  <c r="M302" i="18"/>
  <c r="L302" i="18"/>
  <c r="K302" i="18"/>
  <c r="J302" i="18"/>
  <c r="N301" i="18"/>
  <c r="M301" i="18"/>
  <c r="L301" i="18"/>
  <c r="K301" i="18"/>
  <c r="J301" i="18"/>
  <c r="N300" i="18"/>
  <c r="M300" i="18"/>
  <c r="Y300" i="18" s="1"/>
  <c r="L300" i="18"/>
  <c r="U300" i="18" s="1"/>
  <c r="K300" i="18"/>
  <c r="T300" i="18" s="1"/>
  <c r="J300" i="18"/>
  <c r="I300" i="18"/>
  <c r="X299" i="18"/>
  <c r="V299" i="18"/>
  <c r="N299" i="18"/>
  <c r="M299" i="18"/>
  <c r="L299" i="18"/>
  <c r="U299" i="18" s="1"/>
  <c r="K299" i="18"/>
  <c r="T299" i="18" s="1"/>
  <c r="Y299" i="18" s="1"/>
  <c r="J299" i="18"/>
  <c r="Z298" i="18"/>
  <c r="Y298" i="18"/>
  <c r="X298" i="18"/>
  <c r="W298" i="18"/>
  <c r="AA298" i="18" s="1"/>
  <c r="V298" i="18"/>
  <c r="N298" i="18"/>
  <c r="M298" i="18"/>
  <c r="L298" i="18"/>
  <c r="K298" i="18"/>
  <c r="I298" i="18" s="1"/>
  <c r="J298" i="18"/>
  <c r="U298" i="18" s="1"/>
  <c r="Z297" i="18"/>
  <c r="Y297" i="18"/>
  <c r="X297" i="18"/>
  <c r="W297" i="18"/>
  <c r="AA297" i="18" s="1"/>
  <c r="V297" i="18"/>
  <c r="N297" i="18"/>
  <c r="M297" i="18"/>
  <c r="L297" i="18"/>
  <c r="K297" i="18"/>
  <c r="J297" i="18"/>
  <c r="I297" i="18" s="1"/>
  <c r="N296" i="18"/>
  <c r="M296" i="18"/>
  <c r="L296" i="18"/>
  <c r="U296" i="18" s="1"/>
  <c r="K296" i="18"/>
  <c r="T296" i="18" s="1"/>
  <c r="J296" i="18"/>
  <c r="I296" i="18"/>
  <c r="N295" i="18"/>
  <c r="M295" i="18"/>
  <c r="L295" i="18"/>
  <c r="K295" i="18"/>
  <c r="T295" i="18" s="1"/>
  <c r="J295" i="18"/>
  <c r="N294" i="18"/>
  <c r="M294" i="18"/>
  <c r="L294" i="18"/>
  <c r="K294" i="18"/>
  <c r="J294" i="18"/>
  <c r="Z293" i="18"/>
  <c r="Y293" i="18"/>
  <c r="X293" i="18"/>
  <c r="W293" i="18"/>
  <c r="AA293" i="18" s="1"/>
  <c r="V293" i="18"/>
  <c r="N293" i="18"/>
  <c r="M293" i="18"/>
  <c r="L293" i="18"/>
  <c r="K293" i="18"/>
  <c r="J293" i="18"/>
  <c r="I293" i="18" s="1"/>
  <c r="N292" i="18"/>
  <c r="M292" i="18"/>
  <c r="L292" i="18"/>
  <c r="U292" i="18" s="1"/>
  <c r="K292" i="18"/>
  <c r="T292" i="18" s="1"/>
  <c r="J292" i="18"/>
  <c r="I292" i="18"/>
  <c r="N291" i="18"/>
  <c r="M291" i="18"/>
  <c r="L291" i="18"/>
  <c r="K291" i="18"/>
  <c r="T291" i="18" s="1"/>
  <c r="J291" i="18"/>
  <c r="Z290" i="18"/>
  <c r="Y290" i="18"/>
  <c r="X290" i="18"/>
  <c r="W290" i="18"/>
  <c r="AA290" i="18" s="1"/>
  <c r="V290" i="18"/>
  <c r="N290" i="18"/>
  <c r="M290" i="18"/>
  <c r="L290" i="18"/>
  <c r="K290" i="18"/>
  <c r="I290" i="18" s="1"/>
  <c r="J290" i="18"/>
  <c r="U290" i="18" s="1"/>
  <c r="Y289" i="18"/>
  <c r="X289" i="18"/>
  <c r="W289" i="18"/>
  <c r="V289" i="18"/>
  <c r="N289" i="18"/>
  <c r="M289" i="18"/>
  <c r="L289" i="18"/>
  <c r="K289" i="18"/>
  <c r="J289" i="18"/>
  <c r="I289" i="18" s="1"/>
  <c r="N288" i="18"/>
  <c r="M288" i="18"/>
  <c r="L288" i="18"/>
  <c r="U288" i="18" s="1"/>
  <c r="K288" i="18"/>
  <c r="T288" i="18" s="1"/>
  <c r="J288" i="18"/>
  <c r="I288" i="18"/>
  <c r="N287" i="18"/>
  <c r="M287" i="18"/>
  <c r="L287" i="18"/>
  <c r="K287" i="18"/>
  <c r="T287" i="18" s="1"/>
  <c r="J287" i="18"/>
  <c r="N286" i="18"/>
  <c r="M286" i="18"/>
  <c r="L286" i="18"/>
  <c r="K286" i="18"/>
  <c r="J286" i="18"/>
  <c r="Y285" i="18"/>
  <c r="X285" i="18"/>
  <c r="W285" i="18"/>
  <c r="V285" i="18"/>
  <c r="N285" i="18"/>
  <c r="M285" i="18"/>
  <c r="L285" i="18"/>
  <c r="K285" i="18"/>
  <c r="J285" i="18"/>
  <c r="I285" i="18" s="1"/>
  <c r="N284" i="18"/>
  <c r="M284" i="18"/>
  <c r="L284" i="18"/>
  <c r="U284" i="18" s="1"/>
  <c r="K284" i="18"/>
  <c r="T284" i="18" s="1"/>
  <c r="J284" i="18"/>
  <c r="I284" i="18"/>
  <c r="Z283" i="18"/>
  <c r="Y283" i="18"/>
  <c r="X283" i="18"/>
  <c r="W283" i="18"/>
  <c r="AA283" i="18" s="1"/>
  <c r="V283" i="18"/>
  <c r="N283" i="18"/>
  <c r="M283" i="18"/>
  <c r="L283" i="18"/>
  <c r="U283" i="18" s="1"/>
  <c r="K283" i="18"/>
  <c r="T283" i="18" s="1"/>
  <c r="J283" i="18"/>
  <c r="Z282" i="18"/>
  <c r="N282" i="18"/>
  <c r="M282" i="18"/>
  <c r="L282" i="18"/>
  <c r="K282" i="18"/>
  <c r="J282" i="18"/>
  <c r="Z281" i="18"/>
  <c r="Y281" i="18"/>
  <c r="X281" i="18"/>
  <c r="W281" i="18"/>
  <c r="AA281" i="18" s="1"/>
  <c r="V281" i="18"/>
  <c r="N281" i="18"/>
  <c r="M281" i="18"/>
  <c r="L281" i="18"/>
  <c r="K281" i="18"/>
  <c r="J281" i="18"/>
  <c r="I281" i="18" s="1"/>
  <c r="Z280" i="18"/>
  <c r="N280" i="18"/>
  <c r="M280" i="18"/>
  <c r="L280" i="18"/>
  <c r="U280" i="18" s="1"/>
  <c r="K280" i="18"/>
  <c r="T280" i="18" s="1"/>
  <c r="J280" i="18"/>
  <c r="I280" i="18"/>
  <c r="N279" i="18"/>
  <c r="M279" i="18"/>
  <c r="L279" i="18"/>
  <c r="K279" i="18"/>
  <c r="T279" i="18" s="1"/>
  <c r="J279" i="18"/>
  <c r="N278" i="18"/>
  <c r="M278" i="18"/>
  <c r="L278" i="18"/>
  <c r="K278" i="18"/>
  <c r="J278" i="18"/>
  <c r="N277" i="18"/>
  <c r="M277" i="18"/>
  <c r="L277" i="18"/>
  <c r="K277" i="18"/>
  <c r="J277" i="18"/>
  <c r="N276" i="18"/>
  <c r="M276" i="18"/>
  <c r="Y276" i="18" s="1"/>
  <c r="L276" i="18"/>
  <c r="U276" i="18" s="1"/>
  <c r="K276" i="18"/>
  <c r="T276" i="18" s="1"/>
  <c r="J276" i="18"/>
  <c r="I276" i="18"/>
  <c r="Z275" i="18"/>
  <c r="Y275" i="18"/>
  <c r="X275" i="18"/>
  <c r="W275" i="18"/>
  <c r="AA275" i="18" s="1"/>
  <c r="V275" i="18"/>
  <c r="N275" i="18"/>
  <c r="M275" i="18"/>
  <c r="L275" i="18"/>
  <c r="U275" i="18" s="1"/>
  <c r="K275" i="18"/>
  <c r="T275" i="18" s="1"/>
  <c r="J275" i="18"/>
  <c r="Z274" i="18"/>
  <c r="Y274" i="18"/>
  <c r="X274" i="18"/>
  <c r="W274" i="18"/>
  <c r="AA274" i="18" s="1"/>
  <c r="V274" i="18"/>
  <c r="N274" i="18"/>
  <c r="M274" i="18"/>
  <c r="L274" i="18"/>
  <c r="K274" i="18"/>
  <c r="I274" i="18" s="1"/>
  <c r="J274" i="18"/>
  <c r="U274" i="18" s="1"/>
  <c r="Z273" i="18"/>
  <c r="Y273" i="18"/>
  <c r="X273" i="18"/>
  <c r="W273" i="18"/>
  <c r="AA273" i="18" s="1"/>
  <c r="V273" i="18"/>
  <c r="N273" i="18"/>
  <c r="M273" i="18"/>
  <c r="L273" i="18"/>
  <c r="K273" i="18"/>
  <c r="J273" i="18"/>
  <c r="I273" i="18" s="1"/>
  <c r="N272" i="18"/>
  <c r="M272" i="18"/>
  <c r="Y272" i="18" s="1"/>
  <c r="L272" i="18"/>
  <c r="U272" i="18" s="1"/>
  <c r="K272" i="18"/>
  <c r="T272" i="18" s="1"/>
  <c r="J272" i="18"/>
  <c r="I272" i="18"/>
  <c r="N271" i="18"/>
  <c r="M271" i="18"/>
  <c r="L271" i="18"/>
  <c r="K271" i="18"/>
  <c r="T271" i="18" s="1"/>
  <c r="J271" i="18"/>
  <c r="N270" i="18"/>
  <c r="M270" i="18"/>
  <c r="L270" i="18"/>
  <c r="K270" i="18"/>
  <c r="J270" i="18"/>
  <c r="N269" i="18"/>
  <c r="M269" i="18"/>
  <c r="L269" i="18"/>
  <c r="K269" i="18"/>
  <c r="J269" i="18"/>
  <c r="Z268" i="18"/>
  <c r="Y268" i="18"/>
  <c r="X268" i="18"/>
  <c r="W268" i="18"/>
  <c r="V268" i="18"/>
  <c r="AA268" i="18" s="1"/>
  <c r="N268" i="18"/>
  <c r="M268" i="18"/>
  <c r="L268" i="18"/>
  <c r="U268" i="18" s="1"/>
  <c r="K268" i="18"/>
  <c r="T268" i="18" s="1"/>
  <c r="J268" i="18"/>
  <c r="I268" i="18"/>
  <c r="Z267" i="18"/>
  <c r="Y267" i="18"/>
  <c r="X267" i="18"/>
  <c r="W267" i="18"/>
  <c r="AA267" i="18" s="1"/>
  <c r="V267" i="18"/>
  <c r="N267" i="18"/>
  <c r="M267" i="18"/>
  <c r="L267" i="18"/>
  <c r="U267" i="18" s="1"/>
  <c r="K267" i="18"/>
  <c r="T267" i="18" s="1"/>
  <c r="J267" i="18"/>
  <c r="Y266" i="18"/>
  <c r="X266" i="18"/>
  <c r="W266" i="18"/>
  <c r="V266" i="18"/>
  <c r="N266" i="18"/>
  <c r="M266" i="18"/>
  <c r="L266" i="18"/>
  <c r="K266" i="18"/>
  <c r="I266" i="18" s="1"/>
  <c r="J266" i="18"/>
  <c r="U266" i="18" s="1"/>
  <c r="Y265" i="18"/>
  <c r="X265" i="18"/>
  <c r="W265" i="18"/>
  <c r="V265" i="18"/>
  <c r="N265" i="18"/>
  <c r="M265" i="18"/>
  <c r="L265" i="18"/>
  <c r="K265" i="18"/>
  <c r="J265" i="18"/>
  <c r="I265" i="18" s="1"/>
  <c r="N264" i="18"/>
  <c r="M264" i="18"/>
  <c r="Y264" i="18" s="1"/>
  <c r="L264" i="18"/>
  <c r="U264" i="18" s="1"/>
  <c r="K264" i="18"/>
  <c r="T264" i="18" s="1"/>
  <c r="J264" i="18"/>
  <c r="I264" i="18"/>
  <c r="W263" i="18"/>
  <c r="N263" i="18"/>
  <c r="M263" i="18"/>
  <c r="L263" i="18"/>
  <c r="K263" i="18"/>
  <c r="T263" i="18" s="1"/>
  <c r="J263" i="18"/>
  <c r="N262" i="18"/>
  <c r="M262" i="18"/>
  <c r="L262" i="18"/>
  <c r="K262" i="18"/>
  <c r="J262" i="18"/>
  <c r="N261" i="18"/>
  <c r="M261" i="18"/>
  <c r="L261" i="18"/>
  <c r="K261" i="18"/>
  <c r="J261" i="18"/>
  <c r="V260" i="18"/>
  <c r="N260" i="18"/>
  <c r="M260" i="18"/>
  <c r="L260" i="18"/>
  <c r="U260" i="18" s="1"/>
  <c r="K260" i="18"/>
  <c r="T260" i="18" s="1"/>
  <c r="J260" i="18"/>
  <c r="I260" i="18"/>
  <c r="Z259" i="18"/>
  <c r="Y259" i="18"/>
  <c r="X259" i="18"/>
  <c r="W259" i="18"/>
  <c r="AA259" i="18" s="1"/>
  <c r="V259" i="18"/>
  <c r="N259" i="18"/>
  <c r="M259" i="18"/>
  <c r="L259" i="18"/>
  <c r="U259" i="18" s="1"/>
  <c r="K259" i="18"/>
  <c r="T259" i="18" s="1"/>
  <c r="J259" i="18"/>
  <c r="N258" i="18"/>
  <c r="M258" i="18"/>
  <c r="L258" i="18"/>
  <c r="K258" i="18"/>
  <c r="J258" i="18"/>
  <c r="N257" i="18"/>
  <c r="M257" i="18"/>
  <c r="L257" i="18"/>
  <c r="K257" i="18"/>
  <c r="J257" i="18"/>
  <c r="N256" i="18"/>
  <c r="M256" i="18"/>
  <c r="L256" i="18"/>
  <c r="U256" i="18" s="1"/>
  <c r="K256" i="18"/>
  <c r="T256" i="18" s="1"/>
  <c r="J256" i="18"/>
  <c r="I256" i="18"/>
  <c r="N255" i="18"/>
  <c r="M255" i="18"/>
  <c r="L255" i="18"/>
  <c r="K255" i="18"/>
  <c r="T255" i="18" s="1"/>
  <c r="J255" i="18"/>
  <c r="Z254" i="18"/>
  <c r="Y254" i="18"/>
  <c r="X254" i="18"/>
  <c r="W254" i="18"/>
  <c r="AA254" i="18" s="1"/>
  <c r="V254" i="18"/>
  <c r="N254" i="18"/>
  <c r="M254" i="18"/>
  <c r="L254" i="18"/>
  <c r="K254" i="18"/>
  <c r="I254" i="18" s="1"/>
  <c r="J254" i="18"/>
  <c r="U254" i="18" s="1"/>
  <c r="Y253" i="18"/>
  <c r="X253" i="18"/>
  <c r="W253" i="18"/>
  <c r="V253" i="18"/>
  <c r="N253" i="18"/>
  <c r="M253" i="18"/>
  <c r="L253" i="18"/>
  <c r="K253" i="18"/>
  <c r="J253" i="18"/>
  <c r="I253" i="18" s="1"/>
  <c r="V252" i="18"/>
  <c r="N252" i="18"/>
  <c r="M252" i="18"/>
  <c r="Y252" i="18" s="1"/>
  <c r="L252" i="18"/>
  <c r="U252" i="18" s="1"/>
  <c r="K252" i="18"/>
  <c r="T252" i="18" s="1"/>
  <c r="Z252" i="18" s="1"/>
  <c r="J252" i="18"/>
  <c r="I252" i="18"/>
  <c r="N251" i="18"/>
  <c r="M251" i="18"/>
  <c r="L251" i="18"/>
  <c r="K251" i="18"/>
  <c r="T251" i="18" s="1"/>
  <c r="J251" i="18"/>
  <c r="N250" i="18"/>
  <c r="M250" i="18"/>
  <c r="L250" i="18"/>
  <c r="K250" i="18"/>
  <c r="J250" i="18"/>
  <c r="Y249" i="18"/>
  <c r="X249" i="18"/>
  <c r="W249" i="18"/>
  <c r="V249" i="18"/>
  <c r="N249" i="18"/>
  <c r="M249" i="18"/>
  <c r="L249" i="18"/>
  <c r="K249" i="18"/>
  <c r="J249" i="18"/>
  <c r="I249" i="18" s="1"/>
  <c r="N248" i="18"/>
  <c r="M248" i="18"/>
  <c r="L248" i="18"/>
  <c r="U248" i="18" s="1"/>
  <c r="K248" i="18"/>
  <c r="T248" i="18" s="1"/>
  <c r="J248" i="18"/>
  <c r="I248" i="18"/>
  <c r="N247" i="18"/>
  <c r="M247" i="18"/>
  <c r="L247" i="18"/>
  <c r="K247" i="18"/>
  <c r="T247" i="18" s="1"/>
  <c r="J247" i="18"/>
  <c r="N246" i="18"/>
  <c r="M246" i="18"/>
  <c r="L246" i="18"/>
  <c r="K246" i="18"/>
  <c r="J246" i="18"/>
  <c r="Z245" i="18"/>
  <c r="Y245" i="18"/>
  <c r="X245" i="18"/>
  <c r="W245" i="18"/>
  <c r="AA245" i="18" s="1"/>
  <c r="V245" i="18"/>
  <c r="N245" i="18"/>
  <c r="M245" i="18"/>
  <c r="L245" i="18"/>
  <c r="K245" i="18"/>
  <c r="J245" i="18"/>
  <c r="I245" i="18" s="1"/>
  <c r="Z244" i="18"/>
  <c r="Y244" i="18"/>
  <c r="X244" i="18"/>
  <c r="W244" i="18"/>
  <c r="V244" i="18"/>
  <c r="AA244" i="18" s="1"/>
  <c r="N244" i="18"/>
  <c r="M244" i="18"/>
  <c r="L244" i="18"/>
  <c r="U244" i="18" s="1"/>
  <c r="K244" i="18"/>
  <c r="T244" i="18" s="1"/>
  <c r="J244" i="18"/>
  <c r="I244" i="18"/>
  <c r="V243" i="18"/>
  <c r="N243" i="18"/>
  <c r="M243" i="18"/>
  <c r="L243" i="18"/>
  <c r="K243" i="18"/>
  <c r="T243" i="18" s="1"/>
  <c r="J243" i="18"/>
  <c r="Z242" i="18"/>
  <c r="Y242" i="18"/>
  <c r="X242" i="18"/>
  <c r="W242" i="18"/>
  <c r="AA242" i="18" s="1"/>
  <c r="V242" i="18"/>
  <c r="N242" i="18"/>
  <c r="M242" i="18"/>
  <c r="L242" i="18"/>
  <c r="K242" i="18"/>
  <c r="I242" i="18" s="1"/>
  <c r="J242" i="18"/>
  <c r="U242" i="18" s="1"/>
  <c r="N241" i="18"/>
  <c r="M241" i="18"/>
  <c r="L241" i="18"/>
  <c r="K241" i="18"/>
  <c r="J241" i="18"/>
  <c r="N240" i="18"/>
  <c r="M240" i="18"/>
  <c r="L240" i="18"/>
  <c r="U240" i="18" s="1"/>
  <c r="K240" i="18"/>
  <c r="T240" i="18" s="1"/>
  <c r="J240" i="18"/>
  <c r="I240" i="18"/>
  <c r="Z239" i="18"/>
  <c r="Y239" i="18"/>
  <c r="X239" i="18"/>
  <c r="W239" i="18"/>
  <c r="AA239" i="18" s="1"/>
  <c r="V239" i="18"/>
  <c r="N239" i="18"/>
  <c r="M239" i="18"/>
  <c r="L239" i="18"/>
  <c r="U239" i="18" s="1"/>
  <c r="K239" i="18"/>
  <c r="T239" i="18" s="1"/>
  <c r="J239" i="18"/>
  <c r="Z238" i="18"/>
  <c r="Y238" i="18"/>
  <c r="X238" i="18"/>
  <c r="W238" i="18"/>
  <c r="AA238" i="18" s="1"/>
  <c r="V238" i="18"/>
  <c r="N238" i="18"/>
  <c r="M238" i="18"/>
  <c r="L238" i="18"/>
  <c r="K238" i="18"/>
  <c r="I238" i="18" s="1"/>
  <c r="J238" i="18"/>
  <c r="U238" i="18" s="1"/>
  <c r="Z237" i="18"/>
  <c r="Y237" i="18"/>
  <c r="X237" i="18"/>
  <c r="W237" i="18"/>
  <c r="AA237" i="18" s="1"/>
  <c r="V237" i="18"/>
  <c r="N237" i="18"/>
  <c r="M237" i="18"/>
  <c r="L237" i="18"/>
  <c r="K237" i="18"/>
  <c r="J237" i="18"/>
  <c r="I237" i="18" s="1"/>
  <c r="Z236" i="18"/>
  <c r="Y236" i="18"/>
  <c r="X236" i="18"/>
  <c r="W236" i="18"/>
  <c r="V236" i="18"/>
  <c r="AA236" i="18" s="1"/>
  <c r="N236" i="18"/>
  <c r="M236" i="18"/>
  <c r="L236" i="18"/>
  <c r="U236" i="18" s="1"/>
  <c r="K236" i="18"/>
  <c r="T236" i="18" s="1"/>
  <c r="J236" i="18"/>
  <c r="I236" i="18"/>
  <c r="N235" i="18"/>
  <c r="M235" i="18"/>
  <c r="L235" i="18"/>
  <c r="K235" i="18"/>
  <c r="T235" i="18" s="1"/>
  <c r="J235" i="18"/>
  <c r="N234" i="18"/>
  <c r="M234" i="18"/>
  <c r="L234" i="18"/>
  <c r="K234" i="18"/>
  <c r="J234" i="18"/>
  <c r="N233" i="18"/>
  <c r="M233" i="18"/>
  <c r="L233" i="18"/>
  <c r="K233" i="18"/>
  <c r="J233" i="18"/>
  <c r="N232" i="18"/>
  <c r="M232" i="18"/>
  <c r="L232" i="18"/>
  <c r="U232" i="18" s="1"/>
  <c r="K232" i="18"/>
  <c r="T232" i="18" s="1"/>
  <c r="J232" i="18"/>
  <c r="I232" i="18"/>
  <c r="N231" i="18"/>
  <c r="M231" i="18"/>
  <c r="L231" i="18"/>
  <c r="K231" i="18"/>
  <c r="T231" i="18" s="1"/>
  <c r="J231" i="18"/>
  <c r="V230" i="18"/>
  <c r="N230" i="18"/>
  <c r="M230" i="18"/>
  <c r="L230" i="18"/>
  <c r="K230" i="18"/>
  <c r="J230" i="18"/>
  <c r="U230" i="18" s="1"/>
  <c r="N229" i="18"/>
  <c r="M229" i="18"/>
  <c r="L229" i="18"/>
  <c r="K229" i="18"/>
  <c r="J229" i="18"/>
  <c r="N228" i="18"/>
  <c r="M228" i="18"/>
  <c r="L228" i="18"/>
  <c r="U228" i="18" s="1"/>
  <c r="K228" i="18"/>
  <c r="T228" i="18" s="1"/>
  <c r="J228" i="18"/>
  <c r="I228" i="18"/>
  <c r="N227" i="18"/>
  <c r="M227" i="18"/>
  <c r="L227" i="18"/>
  <c r="K227" i="18"/>
  <c r="T227" i="18" s="1"/>
  <c r="J227" i="18"/>
  <c r="N226" i="18"/>
  <c r="M226" i="18"/>
  <c r="L226" i="18"/>
  <c r="K226" i="18"/>
  <c r="J226" i="18"/>
  <c r="N225" i="18"/>
  <c r="M225" i="18"/>
  <c r="L225" i="18"/>
  <c r="K225" i="18"/>
  <c r="J225" i="18"/>
  <c r="N224" i="18"/>
  <c r="M224" i="18"/>
  <c r="L224" i="18"/>
  <c r="U224" i="18" s="1"/>
  <c r="K224" i="18"/>
  <c r="T224" i="18" s="1"/>
  <c r="J224" i="18"/>
  <c r="I224" i="18"/>
  <c r="Z223" i="18"/>
  <c r="Y223" i="18"/>
  <c r="X223" i="18"/>
  <c r="W223" i="18"/>
  <c r="AA223" i="18" s="1"/>
  <c r="V223" i="18"/>
  <c r="N223" i="18"/>
  <c r="M223" i="18"/>
  <c r="L223" i="18"/>
  <c r="U223" i="18" s="1"/>
  <c r="K223" i="18"/>
  <c r="T223" i="18" s="1"/>
  <c r="J223" i="18"/>
  <c r="Y222" i="18"/>
  <c r="X222" i="18"/>
  <c r="W222" i="18"/>
  <c r="V222" i="18"/>
  <c r="N222" i="18"/>
  <c r="M222" i="18"/>
  <c r="L222" i="18"/>
  <c r="K222" i="18"/>
  <c r="I222" i="18" s="1"/>
  <c r="J222" i="18"/>
  <c r="U222" i="18" s="1"/>
  <c r="Y221" i="18"/>
  <c r="X221" i="18"/>
  <c r="W221" i="18"/>
  <c r="V221" i="18"/>
  <c r="N221" i="18"/>
  <c r="M221" i="18"/>
  <c r="L221" i="18"/>
  <c r="K221" i="18"/>
  <c r="J221" i="18"/>
  <c r="I221" i="18" s="1"/>
  <c r="Z220" i="18"/>
  <c r="Y220" i="18"/>
  <c r="X220" i="18"/>
  <c r="W220" i="18"/>
  <c r="V220" i="18"/>
  <c r="AA220" i="18" s="1"/>
  <c r="N220" i="18"/>
  <c r="M220" i="18"/>
  <c r="L220" i="18"/>
  <c r="U220" i="18" s="1"/>
  <c r="K220" i="18"/>
  <c r="T220" i="18" s="1"/>
  <c r="J220" i="18"/>
  <c r="I220" i="18"/>
  <c r="N219" i="18"/>
  <c r="M219" i="18"/>
  <c r="L219" i="18"/>
  <c r="K219" i="18"/>
  <c r="T219" i="18" s="1"/>
  <c r="J219" i="18"/>
  <c r="V218" i="18"/>
  <c r="N218" i="18"/>
  <c r="M218" i="18"/>
  <c r="L218" i="18"/>
  <c r="K218" i="18"/>
  <c r="J218" i="18"/>
  <c r="U218" i="18" s="1"/>
  <c r="N217" i="18"/>
  <c r="M217" i="18"/>
  <c r="L217" i="18"/>
  <c r="K217" i="18"/>
  <c r="J217" i="18"/>
  <c r="N216" i="18"/>
  <c r="M216" i="18"/>
  <c r="L216" i="18"/>
  <c r="U216" i="18" s="1"/>
  <c r="K216" i="18"/>
  <c r="J216" i="18"/>
  <c r="T216" i="18" s="1"/>
  <c r="I216" i="18"/>
  <c r="Z215" i="18"/>
  <c r="Y215" i="18"/>
  <c r="X215" i="18"/>
  <c r="W215" i="18"/>
  <c r="AA215" i="18" s="1"/>
  <c r="V215" i="18"/>
  <c r="N215" i="18"/>
  <c r="M215" i="18"/>
  <c r="L215" i="18"/>
  <c r="U215" i="18" s="1"/>
  <c r="K215" i="18"/>
  <c r="T215" i="18" s="1"/>
  <c r="J215" i="18"/>
  <c r="N214" i="18"/>
  <c r="M214" i="18"/>
  <c r="L214" i="18"/>
  <c r="K214" i="18"/>
  <c r="J214" i="18"/>
  <c r="V213" i="18"/>
  <c r="N213" i="18"/>
  <c r="M213" i="18"/>
  <c r="L213" i="18"/>
  <c r="K213" i="18"/>
  <c r="J213" i="18"/>
  <c r="I213" i="18" s="1"/>
  <c r="N212" i="18"/>
  <c r="M212" i="18"/>
  <c r="Y212" i="18" s="1"/>
  <c r="L212" i="18"/>
  <c r="U212" i="18" s="1"/>
  <c r="K212" i="18"/>
  <c r="W212" i="18" s="1"/>
  <c r="J212" i="18"/>
  <c r="T212" i="18" s="1"/>
  <c r="I212" i="18"/>
  <c r="N211" i="18"/>
  <c r="M211" i="18"/>
  <c r="L211" i="18"/>
  <c r="K211" i="18"/>
  <c r="T211" i="18" s="1"/>
  <c r="J211" i="18"/>
  <c r="V210" i="18"/>
  <c r="N210" i="18"/>
  <c r="M210" i="18"/>
  <c r="L210" i="18"/>
  <c r="K210" i="18"/>
  <c r="J210" i="18"/>
  <c r="U210" i="18" s="1"/>
  <c r="N209" i="18"/>
  <c r="M209" i="18"/>
  <c r="L209" i="18"/>
  <c r="K209" i="18"/>
  <c r="J209" i="18"/>
  <c r="N208" i="18"/>
  <c r="M208" i="18"/>
  <c r="Y208" i="18" s="1"/>
  <c r="L208" i="18"/>
  <c r="U208" i="18" s="1"/>
  <c r="K208" i="18"/>
  <c r="T208" i="18" s="1"/>
  <c r="J208" i="18"/>
  <c r="I208" i="18"/>
  <c r="Z207" i="18"/>
  <c r="Y207" i="18"/>
  <c r="X207" i="18"/>
  <c r="W207" i="18"/>
  <c r="AA207" i="18" s="1"/>
  <c r="V207" i="18"/>
  <c r="N207" i="18"/>
  <c r="M207" i="18"/>
  <c r="L207" i="18"/>
  <c r="U207" i="18" s="1"/>
  <c r="K207" i="18"/>
  <c r="T207" i="18" s="1"/>
  <c r="J207" i="18"/>
  <c r="Z206" i="18"/>
  <c r="Y206" i="18"/>
  <c r="X206" i="18"/>
  <c r="W206" i="18"/>
  <c r="AA206" i="18" s="1"/>
  <c r="V206" i="18"/>
  <c r="N206" i="18"/>
  <c r="M206" i="18"/>
  <c r="L206" i="18"/>
  <c r="K206" i="18"/>
  <c r="I206" i="18" s="1"/>
  <c r="J206" i="18"/>
  <c r="U206" i="18" s="1"/>
  <c r="Z205" i="18"/>
  <c r="Y205" i="18"/>
  <c r="X205" i="18"/>
  <c r="W205" i="18"/>
  <c r="AA205" i="18" s="1"/>
  <c r="V205" i="18"/>
  <c r="N205" i="18"/>
  <c r="M205" i="18"/>
  <c r="L205" i="18"/>
  <c r="K205" i="18"/>
  <c r="J205" i="18"/>
  <c r="I205" i="18" s="1"/>
  <c r="Z204" i="18"/>
  <c r="Y204" i="18"/>
  <c r="X204" i="18"/>
  <c r="W204" i="18"/>
  <c r="V204" i="18"/>
  <c r="AA204" i="18" s="1"/>
  <c r="N204" i="18"/>
  <c r="M204" i="18"/>
  <c r="L204" i="18"/>
  <c r="U204" i="18" s="1"/>
  <c r="K204" i="18"/>
  <c r="T204" i="18" s="1"/>
  <c r="J204" i="18"/>
  <c r="I204" i="18"/>
  <c r="Z203" i="18"/>
  <c r="Y203" i="18"/>
  <c r="X203" i="18"/>
  <c r="W203" i="18"/>
  <c r="AA203" i="18" s="1"/>
  <c r="V203" i="18"/>
  <c r="N203" i="18"/>
  <c r="M203" i="18"/>
  <c r="L203" i="18"/>
  <c r="U203" i="18" s="1"/>
  <c r="K203" i="18"/>
  <c r="T203" i="18" s="1"/>
  <c r="J203" i="18"/>
  <c r="Z202" i="18"/>
  <c r="Y202" i="18"/>
  <c r="X202" i="18"/>
  <c r="W202" i="18"/>
  <c r="AA202" i="18" s="1"/>
  <c r="V202" i="18"/>
  <c r="N202" i="18"/>
  <c r="M202" i="18"/>
  <c r="L202" i="18"/>
  <c r="K202" i="18"/>
  <c r="I202" i="18" s="1"/>
  <c r="J202" i="18"/>
  <c r="U202" i="18" s="1"/>
  <c r="Y201" i="18"/>
  <c r="X201" i="18"/>
  <c r="W201" i="18"/>
  <c r="V201" i="18"/>
  <c r="N201" i="18"/>
  <c r="M201" i="18"/>
  <c r="L201" i="18"/>
  <c r="K201" i="18"/>
  <c r="J201" i="18"/>
  <c r="I201" i="18" s="1"/>
  <c r="V200" i="18"/>
  <c r="N200" i="18"/>
  <c r="M200" i="18"/>
  <c r="L200" i="18"/>
  <c r="U200" i="18" s="1"/>
  <c r="K200" i="18"/>
  <c r="P200" i="18" s="1"/>
  <c r="J200" i="18"/>
  <c r="T200" i="18" s="1"/>
  <c r="Z200" i="18" s="1"/>
  <c r="I200" i="18"/>
  <c r="N199" i="18"/>
  <c r="M199" i="18"/>
  <c r="L199" i="18"/>
  <c r="K199" i="18"/>
  <c r="T199" i="18" s="1"/>
  <c r="J199" i="18"/>
  <c r="Z198" i="18"/>
  <c r="Y198" i="18"/>
  <c r="X198" i="18"/>
  <c r="W198" i="18"/>
  <c r="AA198" i="18" s="1"/>
  <c r="V198" i="18"/>
  <c r="N198" i="18"/>
  <c r="M198" i="18"/>
  <c r="L198" i="18"/>
  <c r="K198" i="18"/>
  <c r="I198" i="18" s="1"/>
  <c r="J198" i="18"/>
  <c r="U198" i="18" s="1"/>
  <c r="N197" i="18"/>
  <c r="M197" i="18"/>
  <c r="L197" i="18"/>
  <c r="K197" i="18"/>
  <c r="J197" i="18"/>
  <c r="Z196" i="18"/>
  <c r="Y196" i="18"/>
  <c r="X196" i="18"/>
  <c r="W196" i="18"/>
  <c r="V196" i="18"/>
  <c r="AA196" i="18" s="1"/>
  <c r="N196" i="18"/>
  <c r="M196" i="18"/>
  <c r="L196" i="18"/>
  <c r="U196" i="18" s="1"/>
  <c r="K196" i="18"/>
  <c r="T196" i="18" s="1"/>
  <c r="J196" i="18"/>
  <c r="I196" i="18"/>
  <c r="Z195" i="18"/>
  <c r="Y195" i="18"/>
  <c r="X195" i="18"/>
  <c r="W195" i="18"/>
  <c r="AA195" i="18" s="1"/>
  <c r="V195" i="18"/>
  <c r="N195" i="18"/>
  <c r="M195" i="18"/>
  <c r="L195" i="18"/>
  <c r="U195" i="18" s="1"/>
  <c r="K195" i="18"/>
  <c r="T195" i="18" s="1"/>
  <c r="J195" i="18"/>
  <c r="Z194" i="18"/>
  <c r="Y194" i="18"/>
  <c r="X194" i="18"/>
  <c r="W194" i="18"/>
  <c r="AA194" i="18" s="1"/>
  <c r="V194" i="18"/>
  <c r="N194" i="18"/>
  <c r="M194" i="18"/>
  <c r="L194" i="18"/>
  <c r="K194" i="18"/>
  <c r="I194" i="18" s="1"/>
  <c r="J194" i="18"/>
  <c r="U194" i="18" s="1"/>
  <c r="Z193" i="18"/>
  <c r="Y193" i="18"/>
  <c r="X193" i="18"/>
  <c r="W193" i="18"/>
  <c r="AA193" i="18" s="1"/>
  <c r="V193" i="18"/>
  <c r="N193" i="18"/>
  <c r="M193" i="18"/>
  <c r="L193" i="18"/>
  <c r="K193" i="18"/>
  <c r="J193" i="18"/>
  <c r="I193" i="18" s="1"/>
  <c r="N192" i="18"/>
  <c r="M192" i="18"/>
  <c r="Y192" i="18" s="1"/>
  <c r="L192" i="18"/>
  <c r="U192" i="18" s="1"/>
  <c r="K192" i="18"/>
  <c r="W192" i="18" s="1"/>
  <c r="J192" i="18"/>
  <c r="T192" i="18" s="1"/>
  <c r="I192" i="18"/>
  <c r="Z191" i="18"/>
  <c r="Y191" i="18"/>
  <c r="X191" i="18"/>
  <c r="W191" i="18"/>
  <c r="AA191" i="18" s="1"/>
  <c r="V191" i="18"/>
  <c r="N191" i="18"/>
  <c r="M191" i="18"/>
  <c r="L191" i="18"/>
  <c r="U191" i="18" s="1"/>
  <c r="K191" i="18"/>
  <c r="T191" i="18" s="1"/>
  <c r="J191" i="18"/>
  <c r="N190" i="18"/>
  <c r="M190" i="18"/>
  <c r="L190" i="18"/>
  <c r="K190" i="18"/>
  <c r="J190" i="18"/>
  <c r="N189" i="18"/>
  <c r="M189" i="18"/>
  <c r="L189" i="18"/>
  <c r="K189" i="18"/>
  <c r="J189" i="18"/>
  <c r="Y188" i="18"/>
  <c r="X188" i="18"/>
  <c r="W188" i="18"/>
  <c r="V188" i="18"/>
  <c r="N188" i="18"/>
  <c r="M188" i="18"/>
  <c r="L188" i="18"/>
  <c r="U188" i="18" s="1"/>
  <c r="K188" i="18"/>
  <c r="P188" i="18" s="1"/>
  <c r="J188" i="18"/>
  <c r="T188" i="18" s="1"/>
  <c r="I188" i="18"/>
  <c r="V187" i="18"/>
  <c r="N187" i="18"/>
  <c r="M187" i="18"/>
  <c r="L187" i="18"/>
  <c r="K187" i="18"/>
  <c r="T187" i="18" s="1"/>
  <c r="J187" i="18"/>
  <c r="N186" i="18"/>
  <c r="M186" i="18"/>
  <c r="L186" i="18"/>
  <c r="K186" i="18"/>
  <c r="J186" i="18"/>
  <c r="Z185" i="18"/>
  <c r="Y185" i="18"/>
  <c r="X185" i="18"/>
  <c r="W185" i="18"/>
  <c r="AA185" i="18" s="1"/>
  <c r="V185" i="18"/>
  <c r="N185" i="18"/>
  <c r="M185" i="18"/>
  <c r="L185" i="18"/>
  <c r="K185" i="18"/>
  <c r="J185" i="18"/>
  <c r="I185" i="18" s="1"/>
  <c r="Z184" i="18"/>
  <c r="Y184" i="18"/>
  <c r="X184" i="18"/>
  <c r="W184" i="18"/>
  <c r="V184" i="18"/>
  <c r="AA184" i="18" s="1"/>
  <c r="N184" i="18"/>
  <c r="M184" i="18"/>
  <c r="L184" i="18"/>
  <c r="U184" i="18" s="1"/>
  <c r="K184" i="18"/>
  <c r="T184" i="18" s="1"/>
  <c r="J184" i="18"/>
  <c r="I184" i="18"/>
  <c r="Z183" i="18"/>
  <c r="Y183" i="18"/>
  <c r="X183" i="18"/>
  <c r="W183" i="18"/>
  <c r="AA183" i="18" s="1"/>
  <c r="V183" i="18"/>
  <c r="N183" i="18"/>
  <c r="M183" i="18"/>
  <c r="L183" i="18"/>
  <c r="U183" i="18" s="1"/>
  <c r="K183" i="18"/>
  <c r="T183" i="18" s="1"/>
  <c r="J183" i="18"/>
  <c r="Z182" i="18"/>
  <c r="Y182" i="18"/>
  <c r="X182" i="18"/>
  <c r="W182" i="18"/>
  <c r="AA182" i="18" s="1"/>
  <c r="V182" i="18"/>
  <c r="N182" i="18"/>
  <c r="M182" i="18"/>
  <c r="L182" i="18"/>
  <c r="K182" i="18"/>
  <c r="I182" i="18" s="1"/>
  <c r="J182" i="18"/>
  <c r="U182" i="18" s="1"/>
  <c r="Z181" i="18"/>
  <c r="Y181" i="18"/>
  <c r="X181" i="18"/>
  <c r="W181" i="18"/>
  <c r="AA181" i="18" s="1"/>
  <c r="V181" i="18"/>
  <c r="N181" i="18"/>
  <c r="M181" i="18"/>
  <c r="L181" i="18"/>
  <c r="K181" i="18"/>
  <c r="J181" i="18"/>
  <c r="I181" i="18" s="1"/>
  <c r="Y180" i="18"/>
  <c r="X180" i="18"/>
  <c r="W180" i="18"/>
  <c r="V180" i="18"/>
  <c r="AA180" i="18" s="1"/>
  <c r="N180" i="18"/>
  <c r="M180" i="18"/>
  <c r="L180" i="18"/>
  <c r="U180" i="18" s="1"/>
  <c r="K180" i="18"/>
  <c r="J180" i="18"/>
  <c r="T180" i="18" s="1"/>
  <c r="Z180" i="18" s="1"/>
  <c r="I180" i="18"/>
  <c r="V179" i="18"/>
  <c r="N179" i="18"/>
  <c r="M179" i="18"/>
  <c r="L179" i="18"/>
  <c r="K179" i="18"/>
  <c r="T179" i="18" s="1"/>
  <c r="J179" i="18"/>
  <c r="N178" i="18"/>
  <c r="M178" i="18"/>
  <c r="L178" i="18"/>
  <c r="K178" i="18"/>
  <c r="J178" i="18"/>
  <c r="N177" i="18"/>
  <c r="M177" i="18"/>
  <c r="L177" i="18"/>
  <c r="K177" i="18"/>
  <c r="J177" i="18"/>
  <c r="N176" i="18"/>
  <c r="M176" i="18"/>
  <c r="L176" i="18"/>
  <c r="U176" i="18" s="1"/>
  <c r="V176" i="18" s="1"/>
  <c r="K176" i="18"/>
  <c r="J176" i="18"/>
  <c r="T176" i="18" s="1"/>
  <c r="Z176" i="18" s="1"/>
  <c r="I176" i="18"/>
  <c r="N175" i="18"/>
  <c r="M175" i="18"/>
  <c r="L175" i="18"/>
  <c r="K175" i="18"/>
  <c r="T175" i="18" s="1"/>
  <c r="J175" i="18"/>
  <c r="T174" i="18"/>
  <c r="N174" i="18"/>
  <c r="M174" i="18"/>
  <c r="L174" i="18"/>
  <c r="K174" i="18"/>
  <c r="J174" i="18"/>
  <c r="N173" i="18"/>
  <c r="M173" i="18"/>
  <c r="L173" i="18"/>
  <c r="K173" i="18"/>
  <c r="J173" i="18"/>
  <c r="N172" i="18"/>
  <c r="M172" i="18"/>
  <c r="L172" i="18"/>
  <c r="U172" i="18" s="1"/>
  <c r="K172" i="18"/>
  <c r="J172" i="18"/>
  <c r="T172" i="18" s="1"/>
  <c r="Z172" i="18" s="1"/>
  <c r="I172" i="18"/>
  <c r="N171" i="18"/>
  <c r="M171" i="18"/>
  <c r="L171" i="18"/>
  <c r="K171" i="18"/>
  <c r="T171" i="18" s="1"/>
  <c r="J171" i="18"/>
  <c r="Z170" i="18"/>
  <c r="Y170" i="18"/>
  <c r="X170" i="18"/>
  <c r="W170" i="18"/>
  <c r="AA170" i="18" s="1"/>
  <c r="AB170" i="18" s="1"/>
  <c r="V170" i="18"/>
  <c r="T170" i="18"/>
  <c r="N170" i="18"/>
  <c r="M170" i="18"/>
  <c r="L170" i="18"/>
  <c r="K170" i="18"/>
  <c r="I170" i="18" s="1"/>
  <c r="J170" i="18"/>
  <c r="U170" i="18" s="1"/>
  <c r="Z169" i="18"/>
  <c r="Y169" i="18"/>
  <c r="X169" i="18"/>
  <c r="W169" i="18"/>
  <c r="AA169" i="18" s="1"/>
  <c r="V169" i="18"/>
  <c r="N169" i="18"/>
  <c r="M169" i="18"/>
  <c r="L169" i="18"/>
  <c r="K169" i="18"/>
  <c r="J169" i="18"/>
  <c r="N168" i="18"/>
  <c r="M168" i="18"/>
  <c r="L168" i="18"/>
  <c r="U168" i="18" s="1"/>
  <c r="K168" i="18"/>
  <c r="J168" i="18"/>
  <c r="T168" i="18" s="1"/>
  <c r="Z168" i="18" s="1"/>
  <c r="I168" i="18"/>
  <c r="Z167" i="18"/>
  <c r="Y167" i="18"/>
  <c r="X167" i="18"/>
  <c r="W167" i="18"/>
  <c r="V167" i="18"/>
  <c r="AA167" i="18" s="1"/>
  <c r="N167" i="18"/>
  <c r="M167" i="18"/>
  <c r="L167" i="18"/>
  <c r="U167" i="18" s="1"/>
  <c r="K167" i="18"/>
  <c r="T167" i="18" s="1"/>
  <c r="J167" i="18"/>
  <c r="V166" i="18"/>
  <c r="N166" i="18"/>
  <c r="M166" i="18"/>
  <c r="L166" i="18"/>
  <c r="K166" i="18"/>
  <c r="J166" i="18"/>
  <c r="N165" i="18"/>
  <c r="M165" i="18"/>
  <c r="L165" i="18"/>
  <c r="K165" i="18"/>
  <c r="J165" i="18"/>
  <c r="V164" i="18"/>
  <c r="N164" i="18"/>
  <c r="M164" i="18"/>
  <c r="L164" i="18"/>
  <c r="K164" i="18"/>
  <c r="J164" i="18"/>
  <c r="I164" i="18"/>
  <c r="N163" i="18"/>
  <c r="M163" i="18"/>
  <c r="L163" i="18"/>
  <c r="K163" i="18"/>
  <c r="J163" i="18"/>
  <c r="V162" i="18"/>
  <c r="T162" i="18"/>
  <c r="X162" i="18" s="1"/>
  <c r="N162" i="18"/>
  <c r="M162" i="18"/>
  <c r="L162" i="18"/>
  <c r="K162" i="18"/>
  <c r="J162" i="18"/>
  <c r="U162" i="18" s="1"/>
  <c r="N161" i="18"/>
  <c r="M161" i="18"/>
  <c r="L161" i="18"/>
  <c r="K161" i="18"/>
  <c r="J161" i="18"/>
  <c r="N160" i="18"/>
  <c r="M160" i="18"/>
  <c r="L160" i="18"/>
  <c r="U160" i="18" s="1"/>
  <c r="V160" i="18" s="1"/>
  <c r="K160" i="18"/>
  <c r="J160" i="18"/>
  <c r="T160" i="18" s="1"/>
  <c r="Z160" i="18" s="1"/>
  <c r="I160" i="18"/>
  <c r="Z159" i="18"/>
  <c r="Y159" i="18"/>
  <c r="X159" i="18"/>
  <c r="W159" i="18"/>
  <c r="V159" i="18"/>
  <c r="AA159" i="18" s="1"/>
  <c r="N159" i="18"/>
  <c r="M159" i="18"/>
  <c r="L159" i="18"/>
  <c r="U159" i="18" s="1"/>
  <c r="K159" i="18"/>
  <c r="T159" i="18" s="1"/>
  <c r="J159" i="18"/>
  <c r="V158" i="18"/>
  <c r="N158" i="18"/>
  <c r="M158" i="18"/>
  <c r="L158" i="18"/>
  <c r="K158" i="18"/>
  <c r="J158" i="18"/>
  <c r="Z157" i="18"/>
  <c r="Y157" i="18"/>
  <c r="X157" i="18"/>
  <c r="W157" i="18"/>
  <c r="AA157" i="18" s="1"/>
  <c r="V157" i="18"/>
  <c r="N157" i="18"/>
  <c r="M157" i="18"/>
  <c r="L157" i="18"/>
  <c r="K157" i="18"/>
  <c r="J157" i="18"/>
  <c r="Z156" i="18"/>
  <c r="Y156" i="18"/>
  <c r="X156" i="18"/>
  <c r="W156" i="18"/>
  <c r="V156" i="18"/>
  <c r="AA156" i="18" s="1"/>
  <c r="N156" i="18"/>
  <c r="M156" i="18"/>
  <c r="L156" i="18"/>
  <c r="U156" i="18" s="1"/>
  <c r="K156" i="18"/>
  <c r="T156" i="18" s="1"/>
  <c r="J156" i="18"/>
  <c r="I156" i="18"/>
  <c r="N155" i="18"/>
  <c r="M155" i="18"/>
  <c r="L155" i="18"/>
  <c r="K155" i="18"/>
  <c r="T155" i="18" s="1"/>
  <c r="J155" i="18"/>
  <c r="T154" i="18"/>
  <c r="N154" i="18"/>
  <c r="M154" i="18"/>
  <c r="L154" i="18"/>
  <c r="K154" i="18"/>
  <c r="J154" i="18"/>
  <c r="N153" i="18"/>
  <c r="M153" i="18"/>
  <c r="L153" i="18"/>
  <c r="K153" i="18"/>
  <c r="J153" i="18"/>
  <c r="N152" i="18"/>
  <c r="M152" i="18"/>
  <c r="L152" i="18"/>
  <c r="U152" i="18" s="1"/>
  <c r="K152" i="18"/>
  <c r="J152" i="18"/>
  <c r="I152" i="18"/>
  <c r="V151" i="18"/>
  <c r="N151" i="18"/>
  <c r="M151" i="18"/>
  <c r="L151" i="18"/>
  <c r="K151" i="18"/>
  <c r="J151" i="18"/>
  <c r="N150" i="18"/>
  <c r="M150" i="18"/>
  <c r="L150" i="18"/>
  <c r="K150" i="18"/>
  <c r="J150" i="18"/>
  <c r="Z149" i="18"/>
  <c r="Y149" i="18"/>
  <c r="W149" i="18"/>
  <c r="V149" i="18"/>
  <c r="N149" i="18"/>
  <c r="M149" i="18"/>
  <c r="L149" i="18"/>
  <c r="K149" i="18"/>
  <c r="J149" i="18"/>
  <c r="Z148" i="18"/>
  <c r="Y148" i="18"/>
  <c r="X148" i="18"/>
  <c r="W148" i="18"/>
  <c r="V148" i="18"/>
  <c r="AA148" i="18" s="1"/>
  <c r="N148" i="18"/>
  <c r="M148" i="18"/>
  <c r="L148" i="18"/>
  <c r="K148" i="18"/>
  <c r="J148" i="18"/>
  <c r="I148" i="18"/>
  <c r="Z147" i="18"/>
  <c r="Y147" i="18"/>
  <c r="X147" i="18"/>
  <c r="W147" i="18"/>
  <c r="AA147" i="18" s="1"/>
  <c r="V147" i="18"/>
  <c r="N147" i="18"/>
  <c r="M147" i="18"/>
  <c r="L147" i="18"/>
  <c r="U147" i="18" s="1"/>
  <c r="K147" i="18"/>
  <c r="J147" i="18"/>
  <c r="N146" i="18"/>
  <c r="M146" i="18"/>
  <c r="L146" i="18"/>
  <c r="K146" i="18"/>
  <c r="J146" i="18"/>
  <c r="N145" i="18"/>
  <c r="M145" i="18"/>
  <c r="L145" i="18"/>
  <c r="K145" i="18"/>
  <c r="J145" i="18"/>
  <c r="AB144" i="18"/>
  <c r="AA144" i="18"/>
  <c r="Z144" i="18"/>
  <c r="V144" i="18"/>
  <c r="U144" i="18"/>
  <c r="T144" i="18"/>
  <c r="S144" i="18"/>
  <c r="R144" i="18"/>
  <c r="Q144" i="18"/>
  <c r="P144" i="18"/>
  <c r="N144" i="18"/>
  <c r="M144" i="18"/>
  <c r="Y144" i="18" s="1"/>
  <c r="L144" i="18"/>
  <c r="X144" i="18" s="1"/>
  <c r="K144" i="18"/>
  <c r="W144" i="18" s="1"/>
  <c r="J144" i="18"/>
  <c r="I144" i="18"/>
  <c r="V143" i="18"/>
  <c r="N143" i="18"/>
  <c r="M143" i="18"/>
  <c r="L143" i="18"/>
  <c r="K143" i="18"/>
  <c r="I143" i="18" s="1"/>
  <c r="J143" i="18"/>
  <c r="N142" i="18"/>
  <c r="M142" i="18"/>
  <c r="L142" i="18"/>
  <c r="K142" i="18"/>
  <c r="J142" i="18"/>
  <c r="I142" i="18" s="1"/>
  <c r="N141" i="18"/>
  <c r="M141" i="18"/>
  <c r="L141" i="18"/>
  <c r="K141" i="18"/>
  <c r="I141" i="18" s="1"/>
  <c r="J141" i="18"/>
  <c r="N140" i="18"/>
  <c r="M140" i="18"/>
  <c r="L140" i="18"/>
  <c r="K140" i="18"/>
  <c r="J140" i="18"/>
  <c r="I140" i="18" s="1"/>
  <c r="N139" i="18"/>
  <c r="M139" i="18"/>
  <c r="L139" i="18"/>
  <c r="K139" i="18"/>
  <c r="I139" i="18" s="1"/>
  <c r="J139" i="18"/>
  <c r="N138" i="18"/>
  <c r="M138" i="18"/>
  <c r="L138" i="18"/>
  <c r="K138" i="18"/>
  <c r="J138" i="18"/>
  <c r="I138" i="18" s="1"/>
  <c r="N137" i="18"/>
  <c r="M137" i="18"/>
  <c r="L137" i="18"/>
  <c r="K137" i="18"/>
  <c r="I137" i="18" s="1"/>
  <c r="J137" i="18"/>
  <c r="N136" i="18"/>
  <c r="M136" i="18"/>
  <c r="L136" i="18"/>
  <c r="K136" i="18"/>
  <c r="J136" i="18"/>
  <c r="I136" i="18" s="1"/>
  <c r="N135" i="18"/>
  <c r="M135" i="18"/>
  <c r="L135" i="18"/>
  <c r="K135" i="18"/>
  <c r="I135" i="18" s="1"/>
  <c r="J135" i="18"/>
  <c r="N134" i="18"/>
  <c r="M134" i="18"/>
  <c r="L134" i="18"/>
  <c r="K134" i="18"/>
  <c r="J134" i="18"/>
  <c r="I134" i="18" s="1"/>
  <c r="N133" i="18"/>
  <c r="M133" i="18"/>
  <c r="L133" i="18"/>
  <c r="K133" i="18"/>
  <c r="I133" i="18" s="1"/>
  <c r="J133" i="18"/>
  <c r="N132" i="18"/>
  <c r="M132" i="18"/>
  <c r="L132" i="18"/>
  <c r="K132" i="18"/>
  <c r="J132" i="18"/>
  <c r="I132" i="18" s="1"/>
  <c r="N131" i="18"/>
  <c r="M131" i="18"/>
  <c r="L131" i="18"/>
  <c r="K131" i="18"/>
  <c r="I131" i="18" s="1"/>
  <c r="J131" i="18"/>
  <c r="N130" i="18"/>
  <c r="M130" i="18"/>
  <c r="L130" i="18"/>
  <c r="K130" i="18"/>
  <c r="J130" i="18"/>
  <c r="I130" i="18" s="1"/>
  <c r="N129" i="18"/>
  <c r="M129" i="18"/>
  <c r="L129" i="18"/>
  <c r="K129" i="18"/>
  <c r="I129" i="18" s="1"/>
  <c r="J129" i="18"/>
  <c r="N128" i="18"/>
  <c r="M128" i="18"/>
  <c r="L128" i="18"/>
  <c r="K128" i="18"/>
  <c r="J128" i="18"/>
  <c r="I128" i="18" s="1"/>
  <c r="N127" i="18"/>
  <c r="M127" i="18"/>
  <c r="L127" i="18"/>
  <c r="K127" i="18"/>
  <c r="I127" i="18" s="1"/>
  <c r="J127" i="18"/>
  <c r="N126" i="18"/>
  <c r="M126" i="18"/>
  <c r="L126" i="18"/>
  <c r="K126" i="18"/>
  <c r="J126" i="18"/>
  <c r="I126" i="18" s="1"/>
  <c r="N125" i="18"/>
  <c r="M125" i="18"/>
  <c r="L125" i="18"/>
  <c r="K125" i="18"/>
  <c r="I125" i="18" s="1"/>
  <c r="J125" i="18"/>
  <c r="N124" i="18"/>
  <c r="M124" i="18"/>
  <c r="L124" i="18"/>
  <c r="K124" i="18"/>
  <c r="J124" i="18"/>
  <c r="I124" i="18" s="1"/>
  <c r="N123" i="18"/>
  <c r="M123" i="18"/>
  <c r="L123" i="18"/>
  <c r="K123" i="18"/>
  <c r="I123" i="18" s="1"/>
  <c r="J123" i="18"/>
  <c r="N122" i="18"/>
  <c r="M122" i="18"/>
  <c r="L122" i="18"/>
  <c r="K122" i="18"/>
  <c r="J122" i="18"/>
  <c r="I122" i="18" s="1"/>
  <c r="N121" i="18"/>
  <c r="M121" i="18"/>
  <c r="L121" i="18"/>
  <c r="K121" i="18"/>
  <c r="I121" i="18" s="1"/>
  <c r="J121" i="18"/>
  <c r="N120" i="18"/>
  <c r="M120" i="18"/>
  <c r="L120" i="18"/>
  <c r="K120" i="18"/>
  <c r="J120" i="18"/>
  <c r="I120" i="18" s="1"/>
  <c r="N119" i="18"/>
  <c r="M119" i="18"/>
  <c r="L119" i="18"/>
  <c r="K119" i="18"/>
  <c r="I119" i="18" s="1"/>
  <c r="J119" i="18"/>
  <c r="N118" i="18"/>
  <c r="M118" i="18"/>
  <c r="L118" i="18"/>
  <c r="K118" i="18"/>
  <c r="J118" i="18"/>
  <c r="I118" i="18" s="1"/>
  <c r="N117" i="18"/>
  <c r="M117" i="18"/>
  <c r="L117" i="18"/>
  <c r="K117" i="18"/>
  <c r="I117" i="18" s="1"/>
  <c r="J117" i="18"/>
  <c r="N116" i="18"/>
  <c r="M116" i="18"/>
  <c r="L116" i="18"/>
  <c r="K116" i="18"/>
  <c r="J116" i="18"/>
  <c r="I116" i="18" s="1"/>
  <c r="N115" i="18"/>
  <c r="M115" i="18"/>
  <c r="L115" i="18"/>
  <c r="K115" i="18"/>
  <c r="I115" i="18" s="1"/>
  <c r="J115" i="18"/>
  <c r="N114" i="18"/>
  <c r="M114" i="18"/>
  <c r="L114" i="18"/>
  <c r="K114" i="18"/>
  <c r="J114" i="18"/>
  <c r="I114" i="18" s="1"/>
  <c r="N113" i="18"/>
  <c r="M113" i="18"/>
  <c r="L113" i="18"/>
  <c r="K113" i="18"/>
  <c r="I113" i="18" s="1"/>
  <c r="J113" i="18"/>
  <c r="N112" i="18"/>
  <c r="M112" i="18"/>
  <c r="L112" i="18"/>
  <c r="K112" i="18"/>
  <c r="J112" i="18"/>
  <c r="I112" i="18" s="1"/>
  <c r="N111" i="18"/>
  <c r="M111" i="18"/>
  <c r="L111" i="18"/>
  <c r="K111" i="18"/>
  <c r="I111" i="18" s="1"/>
  <c r="J111" i="18"/>
  <c r="N110" i="18"/>
  <c r="M110" i="18"/>
  <c r="L110" i="18"/>
  <c r="K110" i="18"/>
  <c r="J110" i="18"/>
  <c r="I110" i="18" s="1"/>
  <c r="N109" i="18"/>
  <c r="M109" i="18"/>
  <c r="L109" i="18"/>
  <c r="K109" i="18"/>
  <c r="I109" i="18" s="1"/>
  <c r="J109" i="18"/>
  <c r="N108" i="18"/>
  <c r="M108" i="18"/>
  <c r="L108" i="18"/>
  <c r="K108" i="18"/>
  <c r="J108" i="18"/>
  <c r="I108" i="18" s="1"/>
  <c r="N107" i="18"/>
  <c r="M107" i="18"/>
  <c r="L107" i="18"/>
  <c r="K107" i="18"/>
  <c r="I107" i="18" s="1"/>
  <c r="J107" i="18"/>
  <c r="N106" i="18"/>
  <c r="M106" i="18"/>
  <c r="L106" i="18"/>
  <c r="K106" i="18"/>
  <c r="J106" i="18"/>
  <c r="I106" i="18" s="1"/>
  <c r="N105" i="18"/>
  <c r="M105" i="18"/>
  <c r="L105" i="18"/>
  <c r="K105" i="18"/>
  <c r="I105" i="18" s="1"/>
  <c r="J105" i="18"/>
  <c r="N104" i="18"/>
  <c r="M104" i="18"/>
  <c r="L104" i="18"/>
  <c r="K104" i="18"/>
  <c r="J104" i="18"/>
  <c r="I104" i="18" s="1"/>
  <c r="N103" i="18"/>
  <c r="M103" i="18"/>
  <c r="L103" i="18"/>
  <c r="K103" i="18"/>
  <c r="I103" i="18" s="1"/>
  <c r="J103" i="18"/>
  <c r="N102" i="18"/>
  <c r="M102" i="18"/>
  <c r="L102" i="18"/>
  <c r="K102" i="18"/>
  <c r="J102" i="18"/>
  <c r="I102" i="18" s="1"/>
  <c r="N101" i="18"/>
  <c r="M101" i="18"/>
  <c r="L101" i="18"/>
  <c r="K101" i="18"/>
  <c r="I101" i="18" s="1"/>
  <c r="J101" i="18"/>
  <c r="N100" i="18"/>
  <c r="M100" i="18"/>
  <c r="L100" i="18"/>
  <c r="K100" i="18"/>
  <c r="J100" i="18"/>
  <c r="I100" i="18" s="1"/>
  <c r="N99" i="18"/>
  <c r="M99" i="18"/>
  <c r="L99" i="18"/>
  <c r="K99" i="18"/>
  <c r="I99" i="18" s="1"/>
  <c r="J99" i="18"/>
  <c r="N98" i="18"/>
  <c r="M98" i="18"/>
  <c r="L98" i="18"/>
  <c r="K98" i="18"/>
  <c r="J98" i="18"/>
  <c r="I98" i="18" s="1"/>
  <c r="N97" i="18"/>
  <c r="M97" i="18"/>
  <c r="L97" i="18"/>
  <c r="K97" i="18"/>
  <c r="I97" i="18" s="1"/>
  <c r="J97" i="18"/>
  <c r="N96" i="18"/>
  <c r="M96" i="18"/>
  <c r="L96" i="18"/>
  <c r="K96" i="18"/>
  <c r="J96" i="18"/>
  <c r="I96" i="18" s="1"/>
  <c r="N95" i="18"/>
  <c r="M95" i="18"/>
  <c r="L95" i="18"/>
  <c r="K95" i="18"/>
  <c r="I95" i="18" s="1"/>
  <c r="J95" i="18"/>
  <c r="N94" i="18"/>
  <c r="M94" i="18"/>
  <c r="L94" i="18"/>
  <c r="K94" i="18"/>
  <c r="J94" i="18"/>
  <c r="I94" i="18" s="1"/>
  <c r="N93" i="18"/>
  <c r="M93" i="18"/>
  <c r="L93" i="18"/>
  <c r="K93" i="18"/>
  <c r="I93" i="18" s="1"/>
  <c r="J93" i="18"/>
  <c r="N92" i="18"/>
  <c r="M92" i="18"/>
  <c r="L92" i="18"/>
  <c r="K92" i="18"/>
  <c r="J92" i="18"/>
  <c r="I92" i="18" s="1"/>
  <c r="N91" i="18"/>
  <c r="M91" i="18"/>
  <c r="L91" i="18"/>
  <c r="K91" i="18"/>
  <c r="I91" i="18" s="1"/>
  <c r="J91" i="18"/>
  <c r="N90" i="18"/>
  <c r="M90" i="18"/>
  <c r="L90" i="18"/>
  <c r="K90" i="18"/>
  <c r="J90" i="18"/>
  <c r="I90" i="18" s="1"/>
  <c r="N89" i="18"/>
  <c r="M89" i="18"/>
  <c r="L89" i="18"/>
  <c r="J89" i="18"/>
  <c r="L88" i="18"/>
  <c r="K88" i="18"/>
  <c r="J88" i="18"/>
  <c r="L87" i="18"/>
  <c r="K87" i="18"/>
  <c r="J87" i="18"/>
  <c r="L86" i="18"/>
  <c r="K86" i="18"/>
  <c r="J86" i="18"/>
  <c r="L85" i="18"/>
  <c r="K85" i="18"/>
  <c r="J85" i="18"/>
  <c r="L84" i="18"/>
  <c r="K84" i="18"/>
  <c r="J84" i="18"/>
  <c r="L83" i="18"/>
  <c r="K83" i="18"/>
  <c r="J83" i="18"/>
  <c r="L82" i="18"/>
  <c r="K82" i="18"/>
  <c r="J82" i="18"/>
  <c r="L81" i="18"/>
  <c r="K81" i="18"/>
  <c r="J81" i="18"/>
  <c r="N80" i="18"/>
  <c r="M80" i="18"/>
  <c r="L80" i="18"/>
  <c r="K80" i="18"/>
  <c r="I80" i="18" s="1"/>
  <c r="J80" i="18"/>
  <c r="N79" i="18"/>
  <c r="M79" i="18"/>
  <c r="L79" i="18"/>
  <c r="K79" i="18"/>
  <c r="J79" i="18"/>
  <c r="I79" i="18"/>
  <c r="N78" i="18"/>
  <c r="M78" i="18"/>
  <c r="L78" i="18"/>
  <c r="J78" i="18"/>
  <c r="L77" i="18"/>
  <c r="K77" i="18"/>
  <c r="J77" i="18"/>
  <c r="J76" i="18"/>
  <c r="J75" i="18"/>
  <c r="J74" i="18"/>
  <c r="J73" i="18"/>
  <c r="J72" i="18"/>
  <c r="J71" i="18"/>
  <c r="J70" i="18"/>
  <c r="N69" i="18"/>
  <c r="M69" i="18"/>
  <c r="J69" i="18"/>
  <c r="N68" i="18"/>
  <c r="M68" i="18"/>
  <c r="J68" i="18"/>
  <c r="N67" i="18"/>
  <c r="M67" i="18"/>
  <c r="K67" i="18"/>
  <c r="J67" i="18"/>
  <c r="E67" i="18"/>
  <c r="L67" i="18" s="1"/>
  <c r="N66" i="18"/>
  <c r="M66" i="18"/>
  <c r="L66" i="18"/>
  <c r="K66" i="18"/>
  <c r="I66" i="18" s="1"/>
  <c r="J66" i="18"/>
  <c r="N65" i="18"/>
  <c r="M65" i="18"/>
  <c r="L65" i="18"/>
  <c r="K65" i="18"/>
  <c r="J65" i="18"/>
  <c r="I65" i="18"/>
  <c r="N64" i="18"/>
  <c r="M64" i="18"/>
  <c r="L64" i="18"/>
  <c r="K64" i="18"/>
  <c r="I64" i="18" s="1"/>
  <c r="J64" i="18"/>
  <c r="N63" i="18"/>
  <c r="M63" i="18"/>
  <c r="L63" i="18"/>
  <c r="K63" i="18"/>
  <c r="J63" i="18"/>
  <c r="I63" i="18"/>
  <c r="N62" i="18"/>
  <c r="M62" i="18"/>
  <c r="L62" i="18"/>
  <c r="K62" i="18"/>
  <c r="I62" i="18" s="1"/>
  <c r="J62" i="18"/>
  <c r="N61" i="18"/>
  <c r="M61" i="18"/>
  <c r="L61" i="18"/>
  <c r="K61" i="18"/>
  <c r="J61" i="18"/>
  <c r="I61" i="18"/>
  <c r="N60" i="18"/>
  <c r="M60" i="18"/>
  <c r="L60" i="18"/>
  <c r="K60" i="18"/>
  <c r="I60" i="18" s="1"/>
  <c r="J60" i="18"/>
  <c r="K39" i="18"/>
  <c r="U38" i="18"/>
  <c r="U36" i="18"/>
  <c r="K36" i="18"/>
  <c r="K35" i="18"/>
  <c r="K34" i="18"/>
  <c r="K30" i="18"/>
  <c r="U29" i="18"/>
  <c r="U27" i="18"/>
  <c r="K27" i="18"/>
  <c r="E12" i="18"/>
  <c r="D12" i="18"/>
  <c r="K10" i="18"/>
  <c r="K9" i="18"/>
  <c r="K8" i="18"/>
  <c r="K7" i="18"/>
  <c r="K6" i="18"/>
  <c r="L5" i="18"/>
  <c r="K5" i="18"/>
  <c r="J5" i="18"/>
  <c r="L4" i="18"/>
  <c r="K4" i="18"/>
  <c r="J4" i="18"/>
  <c r="P3" i="18"/>
  <c r="O3" i="18"/>
  <c r="N3" i="18"/>
  <c r="M3" i="18"/>
  <c r="L3" i="18"/>
  <c r="K3" i="18"/>
  <c r="J3" i="18"/>
  <c r="K2" i="18"/>
  <c r="D1" i="18"/>
  <c r="I522" i="17"/>
  <c r="I521" i="17"/>
  <c r="I520" i="17"/>
  <c r="I519" i="17"/>
  <c r="C514" i="17"/>
  <c r="M507" i="17"/>
  <c r="J507" i="17"/>
  <c r="I507" i="17"/>
  <c r="AK503" i="17"/>
  <c r="AK504" i="17" s="1"/>
  <c r="AK501" i="17"/>
  <c r="AK502" i="17" s="1"/>
  <c r="AK498" i="17"/>
  <c r="AB498" i="17"/>
  <c r="Z498" i="17"/>
  <c r="X498" i="17"/>
  <c r="X497" i="17"/>
  <c r="C518" i="17" s="1"/>
  <c r="S496" i="17"/>
  <c r="AK495" i="17"/>
  <c r="AK496" i="17" s="1"/>
  <c r="S495" i="17"/>
  <c r="S494" i="17"/>
  <c r="U493" i="17"/>
  <c r="S493" i="17"/>
  <c r="U492" i="17"/>
  <c r="S492" i="17"/>
  <c r="U491" i="17"/>
  <c r="S491" i="17"/>
  <c r="Q491" i="17"/>
  <c r="Q492" i="17" s="1"/>
  <c r="AK490" i="17"/>
  <c r="AK493" i="17" s="1"/>
  <c r="AK494" i="17" s="1"/>
  <c r="AE490" i="17"/>
  <c r="J490" i="17"/>
  <c r="J491" i="17" s="1"/>
  <c r="X489" i="17"/>
  <c r="X494" i="17" s="1"/>
  <c r="X495" i="17" s="1"/>
  <c r="S489" i="17"/>
  <c r="D489" i="17"/>
  <c r="Q488" i="17"/>
  <c r="C512" i="17" s="1"/>
  <c r="D488" i="17"/>
  <c r="D487" i="17"/>
  <c r="X486" i="17"/>
  <c r="X487" i="17" s="1"/>
  <c r="K486" i="17"/>
  <c r="D486" i="17"/>
  <c r="J485" i="17"/>
  <c r="C510" i="17" s="1"/>
  <c r="D485" i="17"/>
  <c r="Q484" i="17"/>
  <c r="Q485" i="17" s="1"/>
  <c r="D484" i="17"/>
  <c r="D483" i="17"/>
  <c r="AK482" i="17"/>
  <c r="Y482" i="17"/>
  <c r="D482" i="17"/>
  <c r="X481" i="17"/>
  <c r="C516" i="17" s="1"/>
  <c r="F480" i="17"/>
  <c r="D480" i="17"/>
  <c r="D481" i="17" s="1"/>
  <c r="Q479" i="17"/>
  <c r="Q482" i="17" s="1"/>
  <c r="Q483" i="17" s="1"/>
  <c r="F478" i="17"/>
  <c r="Q476" i="17"/>
  <c r="H476" i="17"/>
  <c r="H507" i="17" s="1"/>
  <c r="O507" i="17" s="1"/>
  <c r="G476" i="17"/>
  <c r="AA498" i="17" s="1"/>
  <c r="F476" i="17"/>
  <c r="F507" i="17" s="1"/>
  <c r="E476" i="17"/>
  <c r="D476" i="17"/>
  <c r="D507" i="17" s="1"/>
  <c r="K507" i="17" s="1"/>
  <c r="K475" i="17"/>
  <c r="K478" i="17" s="1"/>
  <c r="K479" i="17" s="1"/>
  <c r="D475" i="17"/>
  <c r="C508" i="17" s="1"/>
  <c r="Q473" i="17"/>
  <c r="Q474" i="17" s="1"/>
  <c r="AK472" i="17"/>
  <c r="AK477" i="17" s="1"/>
  <c r="AK478" i="17" s="1"/>
  <c r="L471" i="17"/>
  <c r="AB470" i="17"/>
  <c r="Z470" i="17"/>
  <c r="X470" i="17"/>
  <c r="Q470" i="17"/>
  <c r="Q475" i="17" s="1"/>
  <c r="L470" i="17"/>
  <c r="X469" i="17"/>
  <c r="N469" i="17"/>
  <c r="L469" i="17"/>
  <c r="S468" i="17"/>
  <c r="N468" i="17"/>
  <c r="L468" i="17"/>
  <c r="J468" i="17"/>
  <c r="J469" i="17" s="1"/>
  <c r="X467" i="17"/>
  <c r="S467" i="17"/>
  <c r="X466" i="17"/>
  <c r="S466" i="17"/>
  <c r="N466" i="17"/>
  <c r="L466" i="17"/>
  <c r="J466" i="17"/>
  <c r="X465" i="17"/>
  <c r="U465" i="17"/>
  <c r="S465" i="17"/>
  <c r="J465" i="17"/>
  <c r="C509" i="17" s="1"/>
  <c r="X464" i="17"/>
  <c r="U464" i="17"/>
  <c r="S464" i="17"/>
  <c r="U463" i="17"/>
  <c r="S463" i="17"/>
  <c r="AA462" i="17"/>
  <c r="Z462" i="17"/>
  <c r="AK461" i="17"/>
  <c r="AK466" i="17" s="1"/>
  <c r="AK467" i="17" s="1"/>
  <c r="AE461" i="17"/>
  <c r="AE466" i="17" s="1"/>
  <c r="AE467" i="17" s="1"/>
  <c r="X461" i="17"/>
  <c r="U461" i="17"/>
  <c r="T461" i="17"/>
  <c r="S461" i="17"/>
  <c r="Q461" i="17"/>
  <c r="Q460" i="17"/>
  <c r="Q465" i="17" s="1"/>
  <c r="Q466" i="17" s="1"/>
  <c r="AA454" i="17"/>
  <c r="Z454" i="17"/>
  <c r="X453" i="17"/>
  <c r="AK452" i="17"/>
  <c r="AK457" i="17" s="1"/>
  <c r="AK458" i="17" s="1"/>
  <c r="B450" i="17"/>
  <c r="N399" i="17"/>
  <c r="M399" i="17"/>
  <c r="L399" i="17"/>
  <c r="K399" i="17"/>
  <c r="J399" i="17"/>
  <c r="I399" i="17"/>
  <c r="N398" i="17"/>
  <c r="M398" i="17"/>
  <c r="L398" i="17"/>
  <c r="K398" i="17"/>
  <c r="I398" i="17" s="1"/>
  <c r="J398" i="17"/>
  <c r="N397" i="17"/>
  <c r="M397" i="17"/>
  <c r="L397" i="17"/>
  <c r="K397" i="17"/>
  <c r="J397" i="17"/>
  <c r="I397" i="17"/>
  <c r="N396" i="17"/>
  <c r="M396" i="17"/>
  <c r="L396" i="17"/>
  <c r="K396" i="17"/>
  <c r="I396" i="17" s="1"/>
  <c r="J396" i="17"/>
  <c r="N395" i="17"/>
  <c r="M395" i="17"/>
  <c r="L395" i="17"/>
  <c r="K395" i="17"/>
  <c r="J395" i="17"/>
  <c r="I395" i="17"/>
  <c r="N394" i="17"/>
  <c r="M394" i="17"/>
  <c r="L394" i="17"/>
  <c r="K394" i="17"/>
  <c r="I394" i="17" s="1"/>
  <c r="J394" i="17"/>
  <c r="N393" i="17"/>
  <c r="M393" i="17"/>
  <c r="L393" i="17"/>
  <c r="K393" i="17"/>
  <c r="J393" i="17"/>
  <c r="I393" i="17"/>
  <c r="N392" i="17"/>
  <c r="M392" i="17"/>
  <c r="L392" i="17"/>
  <c r="K392" i="17"/>
  <c r="I392" i="17" s="1"/>
  <c r="J392" i="17"/>
  <c r="N391" i="17"/>
  <c r="M391" i="17"/>
  <c r="L391" i="17"/>
  <c r="K391" i="17"/>
  <c r="J391" i="17"/>
  <c r="I391" i="17"/>
  <c r="N390" i="17"/>
  <c r="M390" i="17"/>
  <c r="L390" i="17"/>
  <c r="K390" i="17"/>
  <c r="I390" i="17" s="1"/>
  <c r="J390" i="17"/>
  <c r="N389" i="17"/>
  <c r="M389" i="17"/>
  <c r="L389" i="17"/>
  <c r="K389" i="17"/>
  <c r="J389" i="17"/>
  <c r="I389" i="17"/>
  <c r="N388" i="17"/>
  <c r="M388" i="17"/>
  <c r="L388" i="17"/>
  <c r="K388" i="17"/>
  <c r="I388" i="17" s="1"/>
  <c r="J388" i="17"/>
  <c r="N387" i="17"/>
  <c r="M387" i="17"/>
  <c r="L387" i="17"/>
  <c r="K387" i="17"/>
  <c r="J387" i="17"/>
  <c r="I387" i="17"/>
  <c r="N386" i="17"/>
  <c r="M386" i="17"/>
  <c r="L386" i="17"/>
  <c r="K386" i="17"/>
  <c r="I386" i="17" s="1"/>
  <c r="J386" i="17"/>
  <c r="N385" i="17"/>
  <c r="M385" i="17"/>
  <c r="L385" i="17"/>
  <c r="K385" i="17"/>
  <c r="J385" i="17"/>
  <c r="I385" i="17"/>
  <c r="N384" i="17"/>
  <c r="M384" i="17"/>
  <c r="L384" i="17"/>
  <c r="K384" i="17"/>
  <c r="I384" i="17" s="1"/>
  <c r="J384" i="17"/>
  <c r="N383" i="17"/>
  <c r="M383" i="17"/>
  <c r="L383" i="17"/>
  <c r="K383" i="17"/>
  <c r="J383" i="17"/>
  <c r="I383" i="17"/>
  <c r="N382" i="17"/>
  <c r="M382" i="17"/>
  <c r="L382" i="17"/>
  <c r="K382" i="17"/>
  <c r="I382" i="17" s="1"/>
  <c r="J382" i="17"/>
  <c r="N381" i="17"/>
  <c r="M381" i="17"/>
  <c r="L381" i="17"/>
  <c r="K381" i="17"/>
  <c r="J381" i="17"/>
  <c r="I381" i="17"/>
  <c r="N380" i="17"/>
  <c r="M380" i="17"/>
  <c r="L380" i="17"/>
  <c r="K380" i="17"/>
  <c r="I380" i="17" s="1"/>
  <c r="J380" i="17"/>
  <c r="N379" i="17"/>
  <c r="M379" i="17"/>
  <c r="L379" i="17"/>
  <c r="K379" i="17"/>
  <c r="J379" i="17"/>
  <c r="I379" i="17"/>
  <c r="N378" i="17"/>
  <c r="M378" i="17"/>
  <c r="L378" i="17"/>
  <c r="K378" i="17"/>
  <c r="I378" i="17" s="1"/>
  <c r="J378" i="17"/>
  <c r="N377" i="17"/>
  <c r="M377" i="17"/>
  <c r="L377" i="17"/>
  <c r="K377" i="17"/>
  <c r="J377" i="17"/>
  <c r="I377" i="17"/>
  <c r="N376" i="17"/>
  <c r="M376" i="17"/>
  <c r="L376" i="17"/>
  <c r="K376" i="17"/>
  <c r="I376" i="17" s="1"/>
  <c r="J376" i="17"/>
  <c r="N375" i="17"/>
  <c r="M375" i="17"/>
  <c r="L375" i="17"/>
  <c r="K375" i="17"/>
  <c r="J375" i="17"/>
  <c r="I375" i="17"/>
  <c r="N374" i="17"/>
  <c r="M374" i="17"/>
  <c r="L374" i="17"/>
  <c r="K374" i="17"/>
  <c r="I374" i="17" s="1"/>
  <c r="J374" i="17"/>
  <c r="N373" i="17"/>
  <c r="M373" i="17"/>
  <c r="L373" i="17"/>
  <c r="K373" i="17"/>
  <c r="J373" i="17"/>
  <c r="I373" i="17"/>
  <c r="N372" i="17"/>
  <c r="M372" i="17"/>
  <c r="L372" i="17"/>
  <c r="K372" i="17"/>
  <c r="I372" i="17" s="1"/>
  <c r="J372" i="17"/>
  <c r="N371" i="17"/>
  <c r="M371" i="17"/>
  <c r="L371" i="17"/>
  <c r="K371" i="17"/>
  <c r="J371" i="17"/>
  <c r="I371" i="17"/>
  <c r="N370" i="17"/>
  <c r="M370" i="17"/>
  <c r="L370" i="17"/>
  <c r="K370" i="17"/>
  <c r="I370" i="17" s="1"/>
  <c r="J370" i="17"/>
  <c r="N369" i="17"/>
  <c r="M369" i="17"/>
  <c r="L369" i="17"/>
  <c r="K369" i="17"/>
  <c r="J369" i="17"/>
  <c r="I369" i="17"/>
  <c r="N368" i="17"/>
  <c r="M368" i="17"/>
  <c r="L368" i="17"/>
  <c r="K368" i="17"/>
  <c r="I368" i="17" s="1"/>
  <c r="J368" i="17"/>
  <c r="N367" i="17"/>
  <c r="M367" i="17"/>
  <c r="L367" i="17"/>
  <c r="K367" i="17"/>
  <c r="J367" i="17"/>
  <c r="I367" i="17"/>
  <c r="N366" i="17"/>
  <c r="M366" i="17"/>
  <c r="L366" i="17"/>
  <c r="K366" i="17"/>
  <c r="I366" i="17" s="1"/>
  <c r="J366" i="17"/>
  <c r="N365" i="17"/>
  <c r="M365" i="17"/>
  <c r="L365" i="17"/>
  <c r="K365" i="17"/>
  <c r="J365" i="17"/>
  <c r="I365" i="17"/>
  <c r="N364" i="17"/>
  <c r="M364" i="17"/>
  <c r="L364" i="17"/>
  <c r="K364" i="17"/>
  <c r="I364" i="17" s="1"/>
  <c r="J364" i="17"/>
  <c r="N363" i="17"/>
  <c r="M363" i="17"/>
  <c r="L363" i="17"/>
  <c r="K363" i="17"/>
  <c r="J363" i="17"/>
  <c r="I363" i="17"/>
  <c r="N362" i="17"/>
  <c r="M362" i="17"/>
  <c r="L362" i="17"/>
  <c r="K362" i="17"/>
  <c r="I362" i="17" s="1"/>
  <c r="J362" i="17"/>
  <c r="N361" i="17"/>
  <c r="M361" i="17"/>
  <c r="L361" i="17"/>
  <c r="K361" i="17"/>
  <c r="J361" i="17"/>
  <c r="I361" i="17"/>
  <c r="N360" i="17"/>
  <c r="M360" i="17"/>
  <c r="L360" i="17"/>
  <c r="K360" i="17"/>
  <c r="I360" i="17" s="1"/>
  <c r="J360" i="17"/>
  <c r="N359" i="17"/>
  <c r="M359" i="17"/>
  <c r="L359" i="17"/>
  <c r="K359" i="17"/>
  <c r="J359" i="17"/>
  <c r="I359" i="17"/>
  <c r="N358" i="17"/>
  <c r="M358" i="17"/>
  <c r="L358" i="17"/>
  <c r="K358" i="17"/>
  <c r="I358" i="17" s="1"/>
  <c r="J358" i="17"/>
  <c r="N357" i="17"/>
  <c r="M357" i="17"/>
  <c r="L357" i="17"/>
  <c r="K357" i="17"/>
  <c r="J357" i="17"/>
  <c r="I357" i="17"/>
  <c r="N356" i="17"/>
  <c r="M356" i="17"/>
  <c r="L356" i="17"/>
  <c r="K356" i="17"/>
  <c r="I356" i="17" s="1"/>
  <c r="J356" i="17"/>
  <c r="N355" i="17"/>
  <c r="M355" i="17"/>
  <c r="L355" i="17"/>
  <c r="K355" i="17"/>
  <c r="J355" i="17"/>
  <c r="I355" i="17"/>
  <c r="N354" i="17"/>
  <c r="M354" i="17"/>
  <c r="L354" i="17"/>
  <c r="K354" i="17"/>
  <c r="I354" i="17" s="1"/>
  <c r="J354" i="17"/>
  <c r="Y353" i="17"/>
  <c r="X353" i="17"/>
  <c r="W353" i="17"/>
  <c r="V353" i="17"/>
  <c r="N353" i="17"/>
  <c r="M353" i="17"/>
  <c r="L353" i="17"/>
  <c r="K353" i="17"/>
  <c r="J353" i="17"/>
  <c r="V352" i="17"/>
  <c r="N352" i="17"/>
  <c r="M352" i="17"/>
  <c r="L352" i="17"/>
  <c r="K352" i="17"/>
  <c r="J352" i="17"/>
  <c r="I352" i="17"/>
  <c r="N351" i="17"/>
  <c r="M351" i="17"/>
  <c r="L351" i="17"/>
  <c r="K351" i="17"/>
  <c r="J351" i="17"/>
  <c r="N350" i="17"/>
  <c r="M350" i="17"/>
  <c r="L350" i="17"/>
  <c r="K350" i="17"/>
  <c r="J350" i="17"/>
  <c r="N349" i="17"/>
  <c r="M349" i="17"/>
  <c r="L349" i="17"/>
  <c r="K349" i="17"/>
  <c r="J349" i="17"/>
  <c r="N348" i="17"/>
  <c r="M348" i="17"/>
  <c r="L348" i="17"/>
  <c r="K348" i="17"/>
  <c r="J348" i="17"/>
  <c r="I348" i="17"/>
  <c r="N347" i="17"/>
  <c r="M347" i="17"/>
  <c r="L347" i="17"/>
  <c r="K347" i="17"/>
  <c r="J347" i="17"/>
  <c r="V346" i="17"/>
  <c r="N346" i="17"/>
  <c r="M346" i="17"/>
  <c r="L346" i="17"/>
  <c r="K346" i="17"/>
  <c r="J346" i="17"/>
  <c r="N345" i="17"/>
  <c r="M345" i="17"/>
  <c r="L345" i="17"/>
  <c r="K345" i="17"/>
  <c r="J345" i="17"/>
  <c r="N344" i="17"/>
  <c r="M344" i="17"/>
  <c r="L344" i="17"/>
  <c r="K344" i="17"/>
  <c r="J344" i="17"/>
  <c r="T344" i="17" s="1"/>
  <c r="Z343" i="17"/>
  <c r="Y343" i="17"/>
  <c r="X343" i="17"/>
  <c r="W343" i="17"/>
  <c r="V343" i="17"/>
  <c r="U343" i="17"/>
  <c r="N343" i="17"/>
  <c r="M343" i="17"/>
  <c r="L343" i="17"/>
  <c r="T343" i="17" s="1"/>
  <c r="K343" i="17"/>
  <c r="J343" i="17"/>
  <c r="N342" i="17"/>
  <c r="M342" i="17"/>
  <c r="L342" i="17"/>
  <c r="K342" i="17"/>
  <c r="J342" i="17"/>
  <c r="N341" i="17"/>
  <c r="M341" i="17"/>
  <c r="L341" i="17"/>
  <c r="K341" i="17"/>
  <c r="J341" i="17"/>
  <c r="I341" i="17"/>
  <c r="W340" i="17"/>
  <c r="N340" i="17"/>
  <c r="M340" i="17"/>
  <c r="L340" i="17"/>
  <c r="K340" i="17"/>
  <c r="J340" i="17"/>
  <c r="T340" i="17" s="1"/>
  <c r="N339" i="17"/>
  <c r="M339" i="17"/>
  <c r="L339" i="17"/>
  <c r="K339" i="17"/>
  <c r="J339" i="17"/>
  <c r="N338" i="17"/>
  <c r="M338" i="17"/>
  <c r="L338" i="17"/>
  <c r="K338" i="17"/>
  <c r="I338" i="17" s="1"/>
  <c r="J338" i="17"/>
  <c r="N337" i="17"/>
  <c r="M337" i="17"/>
  <c r="L337" i="17"/>
  <c r="K337" i="17"/>
  <c r="J337" i="17"/>
  <c r="N336" i="17"/>
  <c r="M336" i="17"/>
  <c r="L336" i="17"/>
  <c r="K336" i="17"/>
  <c r="J336" i="17"/>
  <c r="T336" i="17" s="1"/>
  <c r="Z335" i="17"/>
  <c r="Y335" i="17"/>
  <c r="X335" i="17"/>
  <c r="W335" i="17"/>
  <c r="V335" i="17"/>
  <c r="U335" i="17"/>
  <c r="N335" i="17"/>
  <c r="M335" i="17"/>
  <c r="L335" i="17"/>
  <c r="T335" i="17" s="1"/>
  <c r="K335" i="17"/>
  <c r="J335" i="17"/>
  <c r="N334" i="17"/>
  <c r="M334" i="17"/>
  <c r="L334" i="17"/>
  <c r="K334" i="17"/>
  <c r="J334" i="17"/>
  <c r="N333" i="17"/>
  <c r="M333" i="17"/>
  <c r="L333" i="17"/>
  <c r="K333" i="17"/>
  <c r="J333" i="17"/>
  <c r="I333" i="17"/>
  <c r="N332" i="17"/>
  <c r="M332" i="17"/>
  <c r="L332" i="17"/>
  <c r="K332" i="17"/>
  <c r="J332" i="17"/>
  <c r="I332" i="17"/>
  <c r="Z331" i="17"/>
  <c r="Y331" i="17"/>
  <c r="X331" i="17"/>
  <c r="W331" i="17"/>
  <c r="V331" i="17"/>
  <c r="T331" i="17"/>
  <c r="N331" i="17"/>
  <c r="M331" i="17"/>
  <c r="L331" i="17"/>
  <c r="I331" i="17" s="1"/>
  <c r="K331" i="17"/>
  <c r="U331" i="17" s="1"/>
  <c r="J331" i="17"/>
  <c r="N330" i="17"/>
  <c r="M330" i="17"/>
  <c r="L330" i="17"/>
  <c r="K330" i="17"/>
  <c r="J330" i="17"/>
  <c r="N329" i="17"/>
  <c r="M329" i="17"/>
  <c r="L329" i="17"/>
  <c r="K329" i="17"/>
  <c r="I329" i="17" s="1"/>
  <c r="J329" i="17"/>
  <c r="T329" i="17" s="1"/>
  <c r="N328" i="17"/>
  <c r="M328" i="17"/>
  <c r="L328" i="17"/>
  <c r="K328" i="17"/>
  <c r="J328" i="17"/>
  <c r="U328" i="17" s="1"/>
  <c r="Z327" i="17"/>
  <c r="Y327" i="17"/>
  <c r="X327" i="17"/>
  <c r="W327" i="17"/>
  <c r="AA327" i="17" s="1"/>
  <c r="V327" i="17"/>
  <c r="N327" i="17"/>
  <c r="M327" i="17"/>
  <c r="L327" i="17"/>
  <c r="K327" i="17"/>
  <c r="J327" i="17"/>
  <c r="I327" i="17" s="1"/>
  <c r="N326" i="17"/>
  <c r="M326" i="17"/>
  <c r="L326" i="17"/>
  <c r="K326" i="17"/>
  <c r="T326" i="17" s="1"/>
  <c r="J326" i="17"/>
  <c r="U326" i="17" s="1"/>
  <c r="I326" i="17"/>
  <c r="V325" i="17"/>
  <c r="N325" i="17"/>
  <c r="M325" i="17"/>
  <c r="L325" i="17"/>
  <c r="K325" i="17"/>
  <c r="I325" i="17" s="1"/>
  <c r="J325" i="17"/>
  <c r="T325" i="17" s="1"/>
  <c r="N324" i="17"/>
  <c r="M324" i="17"/>
  <c r="L324" i="17"/>
  <c r="K324" i="17"/>
  <c r="J324" i="17"/>
  <c r="U324" i="17" s="1"/>
  <c r="X323" i="17"/>
  <c r="W323" i="17"/>
  <c r="N323" i="17"/>
  <c r="M323" i="17"/>
  <c r="L323" i="17"/>
  <c r="K323" i="17"/>
  <c r="J323" i="17"/>
  <c r="Z322" i="17"/>
  <c r="Y322" i="17"/>
  <c r="V322" i="17"/>
  <c r="N322" i="17"/>
  <c r="M322" i="17"/>
  <c r="L322" i="17"/>
  <c r="K322" i="17"/>
  <c r="U322" i="17" s="1"/>
  <c r="J322" i="17"/>
  <c r="I322" i="17"/>
  <c r="Y321" i="17"/>
  <c r="X321" i="17"/>
  <c r="W321" i="17"/>
  <c r="V321" i="17"/>
  <c r="N321" i="17"/>
  <c r="M321" i="17"/>
  <c r="L321" i="17"/>
  <c r="U321" i="17" s="1"/>
  <c r="K321" i="17"/>
  <c r="I321" i="17" s="1"/>
  <c r="J321" i="17"/>
  <c r="T321" i="17" s="1"/>
  <c r="Z320" i="17"/>
  <c r="X320" i="17"/>
  <c r="N320" i="17"/>
  <c r="M320" i="17"/>
  <c r="L320" i="17"/>
  <c r="K320" i="17"/>
  <c r="J320" i="17"/>
  <c r="U320" i="17" s="1"/>
  <c r="X319" i="17"/>
  <c r="N319" i="17"/>
  <c r="M319" i="17"/>
  <c r="L319" i="17"/>
  <c r="K319" i="17"/>
  <c r="J319" i="17"/>
  <c r="N318" i="17"/>
  <c r="M318" i="17"/>
  <c r="L318" i="17"/>
  <c r="K318" i="17"/>
  <c r="U318" i="17" s="1"/>
  <c r="J318" i="17"/>
  <c r="I318" i="17"/>
  <c r="Y317" i="17"/>
  <c r="X317" i="17"/>
  <c r="W317" i="17"/>
  <c r="N317" i="17"/>
  <c r="M317" i="17"/>
  <c r="L317" i="17"/>
  <c r="U317" i="17" s="1"/>
  <c r="K317" i="17"/>
  <c r="I317" i="17" s="1"/>
  <c r="J317" i="17"/>
  <c r="T317" i="17" s="1"/>
  <c r="N316" i="17"/>
  <c r="M316" i="17"/>
  <c r="L316" i="17"/>
  <c r="K316" i="17"/>
  <c r="J316" i="17"/>
  <c r="U316" i="17" s="1"/>
  <c r="V315" i="17"/>
  <c r="N315" i="17"/>
  <c r="M315" i="17"/>
  <c r="L315" i="17"/>
  <c r="K315" i="17"/>
  <c r="J315" i="17"/>
  <c r="I315" i="17" s="1"/>
  <c r="Y314" i="17"/>
  <c r="V314" i="17"/>
  <c r="N314" i="17"/>
  <c r="M314" i="17"/>
  <c r="L314" i="17"/>
  <c r="K314" i="17"/>
  <c r="U314" i="17" s="1"/>
  <c r="J314" i="17"/>
  <c r="I314" i="17"/>
  <c r="N313" i="17"/>
  <c r="M313" i="17"/>
  <c r="L313" i="17"/>
  <c r="K313" i="17"/>
  <c r="I313" i="17" s="1"/>
  <c r="J313" i="17"/>
  <c r="T313" i="17" s="1"/>
  <c r="N312" i="17"/>
  <c r="M312" i="17"/>
  <c r="L312" i="17"/>
  <c r="K312" i="17"/>
  <c r="J312" i="17"/>
  <c r="U312" i="17" s="1"/>
  <c r="N311" i="17"/>
  <c r="M311" i="17"/>
  <c r="L311" i="17"/>
  <c r="K311" i="17"/>
  <c r="J311" i="17"/>
  <c r="Z310" i="17"/>
  <c r="Y310" i="17"/>
  <c r="X310" i="17"/>
  <c r="W310" i="17"/>
  <c r="V310" i="17"/>
  <c r="AA310" i="17" s="1"/>
  <c r="N310" i="17"/>
  <c r="M310" i="17"/>
  <c r="L310" i="17"/>
  <c r="K310" i="17"/>
  <c r="U310" i="17" s="1"/>
  <c r="J310" i="17"/>
  <c r="I310" i="17"/>
  <c r="N309" i="17"/>
  <c r="M309" i="17"/>
  <c r="L309" i="17"/>
  <c r="K309" i="17"/>
  <c r="I309" i="17" s="1"/>
  <c r="J309" i="17"/>
  <c r="T309" i="17" s="1"/>
  <c r="V308" i="17"/>
  <c r="N308" i="17"/>
  <c r="M308" i="17"/>
  <c r="L308" i="17"/>
  <c r="K308" i="17"/>
  <c r="J308" i="17"/>
  <c r="U308" i="17" s="1"/>
  <c r="N307" i="17"/>
  <c r="M307" i="17"/>
  <c r="L307" i="17"/>
  <c r="K307" i="17"/>
  <c r="J307" i="17"/>
  <c r="N306" i="17"/>
  <c r="M306" i="17"/>
  <c r="L306" i="17"/>
  <c r="K306" i="17"/>
  <c r="U306" i="17" s="1"/>
  <c r="J306" i="17"/>
  <c r="I306" i="17"/>
  <c r="N305" i="17"/>
  <c r="M305" i="17"/>
  <c r="L305" i="17"/>
  <c r="K305" i="17"/>
  <c r="I305" i="17" s="1"/>
  <c r="J305" i="17"/>
  <c r="T305" i="17" s="1"/>
  <c r="N304" i="17"/>
  <c r="M304" i="17"/>
  <c r="L304" i="17"/>
  <c r="K304" i="17"/>
  <c r="J304" i="17"/>
  <c r="U304" i="17" s="1"/>
  <c r="N303" i="17"/>
  <c r="M303" i="17"/>
  <c r="L303" i="17"/>
  <c r="K303" i="17"/>
  <c r="J303" i="17"/>
  <c r="Z302" i="17"/>
  <c r="Y302" i="17"/>
  <c r="X302" i="17"/>
  <c r="W302" i="17"/>
  <c r="V302" i="17"/>
  <c r="AA302" i="17" s="1"/>
  <c r="N302" i="17"/>
  <c r="M302" i="17"/>
  <c r="L302" i="17"/>
  <c r="K302" i="17"/>
  <c r="U302" i="17" s="1"/>
  <c r="J302" i="17"/>
  <c r="I302" i="17"/>
  <c r="N301" i="17"/>
  <c r="M301" i="17"/>
  <c r="L301" i="17"/>
  <c r="K301" i="17"/>
  <c r="I301" i="17" s="1"/>
  <c r="J301" i="17"/>
  <c r="T301" i="17" s="1"/>
  <c r="N300" i="17"/>
  <c r="M300" i="17"/>
  <c r="L300" i="17"/>
  <c r="K300" i="17"/>
  <c r="J300" i="17"/>
  <c r="U300" i="17" s="1"/>
  <c r="Z299" i="17"/>
  <c r="Y299" i="17"/>
  <c r="X299" i="17"/>
  <c r="W299" i="17"/>
  <c r="AA299" i="17" s="1"/>
  <c r="V299" i="17"/>
  <c r="N299" i="17"/>
  <c r="M299" i="17"/>
  <c r="L299" i="17"/>
  <c r="K299" i="17"/>
  <c r="J299" i="17"/>
  <c r="I299" i="17" s="1"/>
  <c r="N298" i="17"/>
  <c r="M298" i="17"/>
  <c r="L298" i="17"/>
  <c r="K298" i="17"/>
  <c r="U298" i="17" s="1"/>
  <c r="J298" i="17"/>
  <c r="I298" i="17"/>
  <c r="N297" i="17"/>
  <c r="M297" i="17"/>
  <c r="L297" i="17"/>
  <c r="K297" i="17"/>
  <c r="I297" i="17" s="1"/>
  <c r="J297" i="17"/>
  <c r="T297" i="17" s="1"/>
  <c r="N296" i="17"/>
  <c r="M296" i="17"/>
  <c r="L296" i="17"/>
  <c r="K296" i="17"/>
  <c r="J296" i="17"/>
  <c r="U296" i="17" s="1"/>
  <c r="N295" i="17"/>
  <c r="M295" i="17"/>
  <c r="L295" i="17"/>
  <c r="K295" i="17"/>
  <c r="J295" i="17"/>
  <c r="N294" i="17"/>
  <c r="M294" i="17"/>
  <c r="L294" i="17"/>
  <c r="K294" i="17"/>
  <c r="U294" i="17" s="1"/>
  <c r="J294" i="17"/>
  <c r="I294" i="17"/>
  <c r="V293" i="17"/>
  <c r="N293" i="17"/>
  <c r="M293" i="17"/>
  <c r="L293" i="17"/>
  <c r="K293" i="17"/>
  <c r="I293" i="17" s="1"/>
  <c r="J293" i="17"/>
  <c r="T293" i="17" s="1"/>
  <c r="N292" i="17"/>
  <c r="M292" i="17"/>
  <c r="L292" i="17"/>
  <c r="K292" i="17"/>
  <c r="J292" i="17"/>
  <c r="U292" i="17" s="1"/>
  <c r="N291" i="17"/>
  <c r="M291" i="17"/>
  <c r="L291" i="17"/>
  <c r="K291" i="17"/>
  <c r="J291" i="17"/>
  <c r="Z290" i="17"/>
  <c r="Y290" i="17"/>
  <c r="X290" i="17"/>
  <c r="W290" i="17"/>
  <c r="V290" i="17"/>
  <c r="AA290" i="17" s="1"/>
  <c r="N290" i="17"/>
  <c r="M290" i="17"/>
  <c r="L290" i="17"/>
  <c r="K290" i="17"/>
  <c r="U290" i="17" s="1"/>
  <c r="J290" i="17"/>
  <c r="I290" i="17"/>
  <c r="N289" i="17"/>
  <c r="M289" i="17"/>
  <c r="L289" i="17"/>
  <c r="K289" i="17"/>
  <c r="I289" i="17" s="1"/>
  <c r="J289" i="17"/>
  <c r="T289" i="17" s="1"/>
  <c r="N288" i="17"/>
  <c r="M288" i="17"/>
  <c r="L288" i="17"/>
  <c r="K288" i="17"/>
  <c r="J288" i="17"/>
  <c r="U288" i="17" s="1"/>
  <c r="N287" i="17"/>
  <c r="M287" i="17"/>
  <c r="L287" i="17"/>
  <c r="K287" i="17"/>
  <c r="J287" i="17"/>
  <c r="N286" i="17"/>
  <c r="M286" i="17"/>
  <c r="L286" i="17"/>
  <c r="K286" i="17"/>
  <c r="U286" i="17" s="1"/>
  <c r="J286" i="17"/>
  <c r="I286" i="17"/>
  <c r="N285" i="17"/>
  <c r="M285" i="17"/>
  <c r="L285" i="17"/>
  <c r="K285" i="17"/>
  <c r="I285" i="17" s="1"/>
  <c r="J285" i="17"/>
  <c r="T285" i="17" s="1"/>
  <c r="N284" i="17"/>
  <c r="M284" i="17"/>
  <c r="L284" i="17"/>
  <c r="K284" i="17"/>
  <c r="J284" i="17"/>
  <c r="U284" i="17" s="1"/>
  <c r="N283" i="17"/>
  <c r="M283" i="17"/>
  <c r="L283" i="17"/>
  <c r="K283" i="17"/>
  <c r="J283" i="17"/>
  <c r="Z282" i="17"/>
  <c r="Y282" i="17"/>
  <c r="X282" i="17"/>
  <c r="W282" i="17"/>
  <c r="V282" i="17"/>
  <c r="AA282" i="17" s="1"/>
  <c r="N282" i="17"/>
  <c r="M282" i="17"/>
  <c r="L282" i="17"/>
  <c r="K282" i="17"/>
  <c r="U282" i="17" s="1"/>
  <c r="J282" i="17"/>
  <c r="I282" i="17"/>
  <c r="Z281" i="17"/>
  <c r="Y281" i="17"/>
  <c r="X281" i="17"/>
  <c r="W281" i="17"/>
  <c r="AA281" i="17" s="1"/>
  <c r="V281" i="17"/>
  <c r="N281" i="17"/>
  <c r="M281" i="17"/>
  <c r="L281" i="17"/>
  <c r="U281" i="17" s="1"/>
  <c r="K281" i="17"/>
  <c r="I281" i="17" s="1"/>
  <c r="J281" i="17"/>
  <c r="T281" i="17" s="1"/>
  <c r="V280" i="17"/>
  <c r="N280" i="17"/>
  <c r="M280" i="17"/>
  <c r="L280" i="17"/>
  <c r="K280" i="17"/>
  <c r="J280" i="17"/>
  <c r="U280" i="17" s="1"/>
  <c r="Z279" i="17"/>
  <c r="Y279" i="17"/>
  <c r="X279" i="17"/>
  <c r="W279" i="17"/>
  <c r="AA279" i="17" s="1"/>
  <c r="V279" i="17"/>
  <c r="N279" i="17"/>
  <c r="M279" i="17"/>
  <c r="L279" i="17"/>
  <c r="K279" i="17"/>
  <c r="J279" i="17"/>
  <c r="I279" i="17" s="1"/>
  <c r="U35" i="17" s="1"/>
  <c r="N278" i="17"/>
  <c r="M278" i="17"/>
  <c r="L278" i="17"/>
  <c r="K278" i="17"/>
  <c r="U278" i="17" s="1"/>
  <c r="J278" i="17"/>
  <c r="I278" i="17"/>
  <c r="N277" i="17"/>
  <c r="M277" i="17"/>
  <c r="L277" i="17"/>
  <c r="K277" i="17"/>
  <c r="I277" i="17" s="1"/>
  <c r="J277" i="17"/>
  <c r="T277" i="17" s="1"/>
  <c r="N276" i="17"/>
  <c r="M276" i="17"/>
  <c r="L276" i="17"/>
  <c r="K276" i="17"/>
  <c r="J276" i="17"/>
  <c r="U276" i="17" s="1"/>
  <c r="Z275" i="17"/>
  <c r="Y275" i="17"/>
  <c r="X275" i="17"/>
  <c r="W275" i="17"/>
  <c r="AA275" i="17" s="1"/>
  <c r="V275" i="17"/>
  <c r="N275" i="17"/>
  <c r="M275" i="17"/>
  <c r="L275" i="17"/>
  <c r="K275" i="17"/>
  <c r="J275" i="17"/>
  <c r="I275" i="17" s="1"/>
  <c r="Z274" i="17"/>
  <c r="Y274" i="17"/>
  <c r="X274" i="17"/>
  <c r="W274" i="17"/>
  <c r="V274" i="17"/>
  <c r="AA274" i="17" s="1"/>
  <c r="N274" i="17"/>
  <c r="M274" i="17"/>
  <c r="L274" i="17"/>
  <c r="K274" i="17"/>
  <c r="U274" i="17" s="1"/>
  <c r="J274" i="17"/>
  <c r="I274" i="17"/>
  <c r="Z273" i="17"/>
  <c r="Y273" i="17"/>
  <c r="X273" i="17"/>
  <c r="W273" i="17"/>
  <c r="AA273" i="17" s="1"/>
  <c r="V273" i="17"/>
  <c r="N273" i="17"/>
  <c r="M273" i="17"/>
  <c r="L273" i="17"/>
  <c r="U273" i="17" s="1"/>
  <c r="K273" i="17"/>
  <c r="I273" i="17" s="1"/>
  <c r="J273" i="17"/>
  <c r="T273" i="17" s="1"/>
  <c r="N272" i="17"/>
  <c r="M272" i="17"/>
  <c r="L272" i="17"/>
  <c r="K272" i="17"/>
  <c r="J272" i="17"/>
  <c r="U272" i="17" s="1"/>
  <c r="Z271" i="17"/>
  <c r="Y271" i="17"/>
  <c r="X271" i="17"/>
  <c r="W271" i="17"/>
  <c r="AA271" i="17" s="1"/>
  <c r="V271" i="17"/>
  <c r="N271" i="17"/>
  <c r="M271" i="17"/>
  <c r="L271" i="17"/>
  <c r="K271" i="17"/>
  <c r="J271" i="17"/>
  <c r="I271" i="17" s="1"/>
  <c r="N270" i="17"/>
  <c r="M270" i="17"/>
  <c r="L270" i="17"/>
  <c r="K270" i="17"/>
  <c r="U270" i="17" s="1"/>
  <c r="J270" i="17"/>
  <c r="I270" i="17"/>
  <c r="Z269" i="17"/>
  <c r="Y269" i="17"/>
  <c r="X269" i="17"/>
  <c r="W269" i="17"/>
  <c r="AA269" i="17" s="1"/>
  <c r="V269" i="17"/>
  <c r="N269" i="17"/>
  <c r="M269" i="17"/>
  <c r="L269" i="17"/>
  <c r="U269" i="17" s="1"/>
  <c r="K269" i="17"/>
  <c r="I269" i="17" s="1"/>
  <c r="J269" i="17"/>
  <c r="T269" i="17" s="1"/>
  <c r="N268" i="17"/>
  <c r="M268" i="17"/>
  <c r="L268" i="17"/>
  <c r="K268" i="17"/>
  <c r="J268" i="17"/>
  <c r="U268" i="17" s="1"/>
  <c r="N267" i="17"/>
  <c r="M267" i="17"/>
  <c r="L267" i="17"/>
  <c r="K267" i="17"/>
  <c r="J267" i="17"/>
  <c r="Z266" i="17"/>
  <c r="Y266" i="17"/>
  <c r="X266" i="17"/>
  <c r="W266" i="17"/>
  <c r="V266" i="17"/>
  <c r="AA266" i="17" s="1"/>
  <c r="N266" i="17"/>
  <c r="M266" i="17"/>
  <c r="L266" i="17"/>
  <c r="K266" i="17"/>
  <c r="U266" i="17" s="1"/>
  <c r="J266" i="17"/>
  <c r="I266" i="17"/>
  <c r="N265" i="17"/>
  <c r="M265" i="17"/>
  <c r="L265" i="17"/>
  <c r="K265" i="17"/>
  <c r="I265" i="17" s="1"/>
  <c r="J265" i="17"/>
  <c r="T265" i="17" s="1"/>
  <c r="N264" i="17"/>
  <c r="M264" i="17"/>
  <c r="L264" i="17"/>
  <c r="K264" i="17"/>
  <c r="J264" i="17"/>
  <c r="U264" i="17" s="1"/>
  <c r="N263" i="17"/>
  <c r="M263" i="17"/>
  <c r="L263" i="17"/>
  <c r="K263" i="17"/>
  <c r="J263" i="17"/>
  <c r="Y262" i="17"/>
  <c r="V262" i="17"/>
  <c r="N262" i="17"/>
  <c r="M262" i="17"/>
  <c r="L262" i="17"/>
  <c r="K262" i="17"/>
  <c r="U262" i="17" s="1"/>
  <c r="J262" i="17"/>
  <c r="I262" i="17"/>
  <c r="Z261" i="17"/>
  <c r="Y261" i="17"/>
  <c r="X261" i="17"/>
  <c r="W261" i="17"/>
  <c r="AA261" i="17" s="1"/>
  <c r="V261" i="17"/>
  <c r="N261" i="17"/>
  <c r="M261" i="17"/>
  <c r="L261" i="17"/>
  <c r="U261" i="17" s="1"/>
  <c r="K261" i="17"/>
  <c r="I261" i="17" s="1"/>
  <c r="J261" i="17"/>
  <c r="T261" i="17" s="1"/>
  <c r="N260" i="17"/>
  <c r="M260" i="17"/>
  <c r="L260" i="17"/>
  <c r="K260" i="17"/>
  <c r="J260" i="17"/>
  <c r="U260" i="17" s="1"/>
  <c r="N259" i="17"/>
  <c r="M259" i="17"/>
  <c r="L259" i="17"/>
  <c r="K259" i="17"/>
  <c r="J259" i="17"/>
  <c r="N258" i="17"/>
  <c r="M258" i="17"/>
  <c r="L258" i="17"/>
  <c r="K258" i="17"/>
  <c r="U258" i="17" s="1"/>
  <c r="J258" i="17"/>
  <c r="I258" i="17"/>
  <c r="N257" i="17"/>
  <c r="M257" i="17"/>
  <c r="L257" i="17"/>
  <c r="K257" i="17"/>
  <c r="I257" i="17" s="1"/>
  <c r="J257" i="17"/>
  <c r="T257" i="17" s="1"/>
  <c r="N256" i="17"/>
  <c r="M256" i="17"/>
  <c r="L256" i="17"/>
  <c r="K256" i="17"/>
  <c r="J256" i="17"/>
  <c r="U256" i="17" s="1"/>
  <c r="N255" i="17"/>
  <c r="M255" i="17"/>
  <c r="L255" i="17"/>
  <c r="K255" i="17"/>
  <c r="J255" i="17"/>
  <c r="Z254" i="17"/>
  <c r="Y254" i="17"/>
  <c r="X254" i="17"/>
  <c r="W254" i="17"/>
  <c r="V254" i="17"/>
  <c r="AA254" i="17" s="1"/>
  <c r="N254" i="17"/>
  <c r="M254" i="17"/>
  <c r="L254" i="17"/>
  <c r="K254" i="17"/>
  <c r="U254" i="17" s="1"/>
  <c r="J254" i="17"/>
  <c r="I254" i="17"/>
  <c r="N253" i="17"/>
  <c r="M253" i="17"/>
  <c r="L253" i="17"/>
  <c r="K253" i="17"/>
  <c r="I253" i="17" s="1"/>
  <c r="J253" i="17"/>
  <c r="T253" i="17" s="1"/>
  <c r="Z252" i="17"/>
  <c r="Y252" i="17"/>
  <c r="X252" i="17"/>
  <c r="W252" i="17"/>
  <c r="V252" i="17"/>
  <c r="AA252" i="17" s="1"/>
  <c r="N252" i="17"/>
  <c r="M252" i="17"/>
  <c r="L252" i="17"/>
  <c r="K252" i="17"/>
  <c r="I252" i="17" s="1"/>
  <c r="J252" i="17"/>
  <c r="U252" i="17" s="1"/>
  <c r="V251" i="17"/>
  <c r="N251" i="17"/>
  <c r="M251" i="17"/>
  <c r="L251" i="17"/>
  <c r="K251" i="17"/>
  <c r="J251" i="17"/>
  <c r="I251" i="17" s="1"/>
  <c r="U34" i="17" s="1"/>
  <c r="N250" i="17"/>
  <c r="M250" i="17"/>
  <c r="L250" i="17"/>
  <c r="K250" i="17"/>
  <c r="U250" i="17" s="1"/>
  <c r="J250" i="17"/>
  <c r="I250" i="17"/>
  <c r="N249" i="17"/>
  <c r="M249" i="17"/>
  <c r="L249" i="17"/>
  <c r="K249" i="17"/>
  <c r="I249" i="17" s="1"/>
  <c r="J249" i="17"/>
  <c r="T249" i="17" s="1"/>
  <c r="N248" i="17"/>
  <c r="M248" i="17"/>
  <c r="L248" i="17"/>
  <c r="K248" i="17"/>
  <c r="J248" i="17"/>
  <c r="U248" i="17" s="1"/>
  <c r="N247" i="17"/>
  <c r="M247" i="17"/>
  <c r="L247" i="17"/>
  <c r="K247" i="17"/>
  <c r="J247" i="17"/>
  <c r="N246" i="17"/>
  <c r="M246" i="17"/>
  <c r="L246" i="17"/>
  <c r="K246" i="17"/>
  <c r="U246" i="17" s="1"/>
  <c r="J246" i="17"/>
  <c r="I246" i="17"/>
  <c r="Z245" i="17"/>
  <c r="Y245" i="17"/>
  <c r="X245" i="17"/>
  <c r="W245" i="17"/>
  <c r="AA245" i="17" s="1"/>
  <c r="V245" i="17"/>
  <c r="N245" i="17"/>
  <c r="M245" i="17"/>
  <c r="L245" i="17"/>
  <c r="U245" i="17" s="1"/>
  <c r="K245" i="17"/>
  <c r="I245" i="17" s="1"/>
  <c r="J245" i="17"/>
  <c r="T245" i="17" s="1"/>
  <c r="V244" i="17"/>
  <c r="N244" i="17"/>
  <c r="M244" i="17"/>
  <c r="L244" i="17"/>
  <c r="K244" i="17"/>
  <c r="J244" i="17"/>
  <c r="U244" i="17" s="1"/>
  <c r="N243" i="17"/>
  <c r="M243" i="17"/>
  <c r="L243" i="17"/>
  <c r="K243" i="17"/>
  <c r="J243" i="17"/>
  <c r="N242" i="17"/>
  <c r="M242" i="17"/>
  <c r="L242" i="17"/>
  <c r="K242" i="17"/>
  <c r="U242" i="17" s="1"/>
  <c r="J242" i="17"/>
  <c r="I242" i="17"/>
  <c r="N241" i="17"/>
  <c r="M241" i="17"/>
  <c r="L241" i="17"/>
  <c r="K241" i="17"/>
  <c r="I241" i="17" s="1"/>
  <c r="J241" i="17"/>
  <c r="T241" i="17" s="1"/>
  <c r="N240" i="17"/>
  <c r="M240" i="17"/>
  <c r="L240" i="17"/>
  <c r="K240" i="17"/>
  <c r="J240" i="17"/>
  <c r="U240" i="17" s="1"/>
  <c r="N239" i="17"/>
  <c r="M239" i="17"/>
  <c r="L239" i="17"/>
  <c r="K239" i="17"/>
  <c r="J239" i="17"/>
  <c r="N238" i="17"/>
  <c r="M238" i="17"/>
  <c r="L238" i="17"/>
  <c r="K238" i="17"/>
  <c r="U238" i="17" s="1"/>
  <c r="J238" i="17"/>
  <c r="I238" i="17"/>
  <c r="Z237" i="17"/>
  <c r="Y237" i="17"/>
  <c r="X237" i="17"/>
  <c r="W237" i="17"/>
  <c r="AA237" i="17" s="1"/>
  <c r="V237" i="17"/>
  <c r="N237" i="17"/>
  <c r="M237" i="17"/>
  <c r="L237" i="17"/>
  <c r="U237" i="17" s="1"/>
  <c r="K237" i="17"/>
  <c r="I237" i="17" s="1"/>
  <c r="J237" i="17"/>
  <c r="T237" i="17" s="1"/>
  <c r="Z236" i="17"/>
  <c r="Y236" i="17"/>
  <c r="X236" i="17"/>
  <c r="W236" i="17"/>
  <c r="V236" i="17"/>
  <c r="AA236" i="17" s="1"/>
  <c r="N236" i="17"/>
  <c r="M236" i="17"/>
  <c r="L236" i="17"/>
  <c r="K236" i="17"/>
  <c r="I236" i="17" s="1"/>
  <c r="U38" i="17" s="1"/>
  <c r="J236" i="17"/>
  <c r="U236" i="17" s="1"/>
  <c r="N235" i="17"/>
  <c r="M235" i="17"/>
  <c r="L235" i="17"/>
  <c r="K235" i="17"/>
  <c r="J235" i="17"/>
  <c r="N234" i="17"/>
  <c r="M234" i="17"/>
  <c r="L234" i="17"/>
  <c r="K234" i="17"/>
  <c r="U234" i="17" s="1"/>
  <c r="J234" i="17"/>
  <c r="I234" i="17"/>
  <c r="Z233" i="17"/>
  <c r="Y233" i="17"/>
  <c r="X233" i="17"/>
  <c r="W233" i="17"/>
  <c r="AA233" i="17" s="1"/>
  <c r="V233" i="17"/>
  <c r="N233" i="17"/>
  <c r="M233" i="17"/>
  <c r="L233" i="17"/>
  <c r="U233" i="17" s="1"/>
  <c r="K233" i="17"/>
  <c r="I233" i="17" s="1"/>
  <c r="J233" i="17"/>
  <c r="T233" i="17" s="1"/>
  <c r="Z232" i="17"/>
  <c r="Y232" i="17"/>
  <c r="X232" i="17"/>
  <c r="W232" i="17"/>
  <c r="V232" i="17"/>
  <c r="AA232" i="17" s="1"/>
  <c r="N232" i="17"/>
  <c r="M232" i="17"/>
  <c r="L232" i="17"/>
  <c r="K232" i="17"/>
  <c r="I232" i="17" s="1"/>
  <c r="J232" i="17"/>
  <c r="U232" i="17" s="1"/>
  <c r="N231" i="17"/>
  <c r="M231" i="17"/>
  <c r="L231" i="17"/>
  <c r="K231" i="17"/>
  <c r="J231" i="17"/>
  <c r="N230" i="17"/>
  <c r="M230" i="17"/>
  <c r="L230" i="17"/>
  <c r="K230" i="17"/>
  <c r="U230" i="17" s="1"/>
  <c r="J230" i="17"/>
  <c r="I230" i="17"/>
  <c r="N229" i="17"/>
  <c r="M229" i="17"/>
  <c r="L229" i="17"/>
  <c r="K229" i="17"/>
  <c r="I229" i="17" s="1"/>
  <c r="J229" i="17"/>
  <c r="T229" i="17" s="1"/>
  <c r="N228" i="17"/>
  <c r="M228" i="17"/>
  <c r="L228" i="17"/>
  <c r="K228" i="17"/>
  <c r="J228" i="17"/>
  <c r="U228" i="17" s="1"/>
  <c r="N227" i="17"/>
  <c r="M227" i="17"/>
  <c r="L227" i="17"/>
  <c r="K227" i="17"/>
  <c r="J227" i="17"/>
  <c r="Z226" i="17"/>
  <c r="Y226" i="17"/>
  <c r="X226" i="17"/>
  <c r="W226" i="17"/>
  <c r="V226" i="17"/>
  <c r="AA226" i="17" s="1"/>
  <c r="N226" i="17"/>
  <c r="M226" i="17"/>
  <c r="L226" i="17"/>
  <c r="K226" i="17"/>
  <c r="U226" i="17" s="1"/>
  <c r="J226" i="17"/>
  <c r="I226" i="17"/>
  <c r="N225" i="17"/>
  <c r="M225" i="17"/>
  <c r="L225" i="17"/>
  <c r="K225" i="17"/>
  <c r="I225" i="17" s="1"/>
  <c r="J225" i="17"/>
  <c r="T225" i="17" s="1"/>
  <c r="N224" i="17"/>
  <c r="M224" i="17"/>
  <c r="L224" i="17"/>
  <c r="K224" i="17"/>
  <c r="J224" i="17"/>
  <c r="U224" i="17" s="1"/>
  <c r="N223" i="17"/>
  <c r="M223" i="17"/>
  <c r="L223" i="17"/>
  <c r="K223" i="17"/>
  <c r="J223" i="17"/>
  <c r="Z222" i="17"/>
  <c r="Y222" i="17"/>
  <c r="N222" i="17"/>
  <c r="M222" i="17"/>
  <c r="L222" i="17"/>
  <c r="K222" i="17"/>
  <c r="U222" i="17" s="1"/>
  <c r="J222" i="17"/>
  <c r="I222" i="17"/>
  <c r="N221" i="17"/>
  <c r="M221" i="17"/>
  <c r="L221" i="17"/>
  <c r="K221" i="17"/>
  <c r="I221" i="17" s="1"/>
  <c r="J221" i="17"/>
  <c r="T221" i="17" s="1"/>
  <c r="N220" i="17"/>
  <c r="M220" i="17"/>
  <c r="L220" i="17"/>
  <c r="K220" i="17"/>
  <c r="J220" i="17"/>
  <c r="U220" i="17" s="1"/>
  <c r="N219" i="17"/>
  <c r="M219" i="17"/>
  <c r="L219" i="17"/>
  <c r="K219" i="17"/>
  <c r="J219" i="17"/>
  <c r="N218" i="17"/>
  <c r="M218" i="17"/>
  <c r="L218" i="17"/>
  <c r="K218" i="17"/>
  <c r="U218" i="17" s="1"/>
  <c r="J218" i="17"/>
  <c r="I218" i="17"/>
  <c r="N217" i="17"/>
  <c r="M217" i="17"/>
  <c r="L217" i="17"/>
  <c r="K217" i="17"/>
  <c r="I217" i="17" s="1"/>
  <c r="J217" i="17"/>
  <c r="T217" i="17" s="1"/>
  <c r="V216" i="17"/>
  <c r="N216" i="17"/>
  <c r="M216" i="17"/>
  <c r="L216" i="17"/>
  <c r="K216" i="17"/>
  <c r="J216" i="17"/>
  <c r="U216" i="17" s="1"/>
  <c r="Z215" i="17"/>
  <c r="Y215" i="17"/>
  <c r="X215" i="17"/>
  <c r="W215" i="17"/>
  <c r="AA215" i="17" s="1"/>
  <c r="V215" i="17"/>
  <c r="N215" i="17"/>
  <c r="M215" i="17"/>
  <c r="L215" i="17"/>
  <c r="K215" i="17"/>
  <c r="J215" i="17"/>
  <c r="I215" i="17" s="1"/>
  <c r="N214" i="17"/>
  <c r="M214" i="17"/>
  <c r="L214" i="17"/>
  <c r="K214" i="17"/>
  <c r="U214" i="17" s="1"/>
  <c r="J214" i="17"/>
  <c r="I214" i="17"/>
  <c r="N213" i="17"/>
  <c r="M213" i="17"/>
  <c r="L213" i="17"/>
  <c r="K213" i="17"/>
  <c r="I213" i="17" s="1"/>
  <c r="J213" i="17"/>
  <c r="T213" i="17" s="1"/>
  <c r="N212" i="17"/>
  <c r="M212" i="17"/>
  <c r="L212" i="17"/>
  <c r="K212" i="17"/>
  <c r="J212" i="17"/>
  <c r="U212" i="17" s="1"/>
  <c r="N211" i="17"/>
  <c r="M211" i="17"/>
  <c r="L211" i="17"/>
  <c r="K211" i="17"/>
  <c r="J211" i="17"/>
  <c r="N210" i="17"/>
  <c r="M210" i="17"/>
  <c r="L210" i="17"/>
  <c r="K210" i="17"/>
  <c r="T210" i="17" s="1"/>
  <c r="J210" i="17"/>
  <c r="U210" i="17" s="1"/>
  <c r="I210" i="17"/>
  <c r="V209" i="17"/>
  <c r="N209" i="17"/>
  <c r="M209" i="17"/>
  <c r="L209" i="17"/>
  <c r="K209" i="17"/>
  <c r="I209" i="17" s="1"/>
  <c r="U32" i="17" s="1"/>
  <c r="J209" i="17"/>
  <c r="T209" i="17" s="1"/>
  <c r="Z208" i="17"/>
  <c r="X208" i="17"/>
  <c r="W208" i="17"/>
  <c r="V208" i="17"/>
  <c r="N208" i="17"/>
  <c r="M208" i="17"/>
  <c r="L208" i="17"/>
  <c r="K208" i="17"/>
  <c r="I208" i="17" s="1"/>
  <c r="J208" i="17"/>
  <c r="U208" i="17" s="1"/>
  <c r="N207" i="17"/>
  <c r="M207" i="17"/>
  <c r="L207" i="17"/>
  <c r="K207" i="17"/>
  <c r="J207" i="17"/>
  <c r="N206" i="17"/>
  <c r="M206" i="17"/>
  <c r="Y206" i="17" s="1"/>
  <c r="L206" i="17"/>
  <c r="K206" i="17"/>
  <c r="T206" i="17" s="1"/>
  <c r="J206" i="17"/>
  <c r="U206" i="17" s="1"/>
  <c r="I206" i="17"/>
  <c r="N205" i="17"/>
  <c r="M205" i="17"/>
  <c r="L205" i="17"/>
  <c r="K205" i="17"/>
  <c r="J205" i="17"/>
  <c r="T205" i="17" s="1"/>
  <c r="Z204" i="17"/>
  <c r="Y204" i="17"/>
  <c r="X204" i="17"/>
  <c r="W204" i="17"/>
  <c r="V204" i="17"/>
  <c r="AA204" i="17" s="1"/>
  <c r="AB204" i="17" s="1"/>
  <c r="N204" i="17"/>
  <c r="M204" i="17"/>
  <c r="L204" i="17"/>
  <c r="K204" i="17"/>
  <c r="I204" i="17" s="1"/>
  <c r="J204" i="17"/>
  <c r="U204" i="17" s="1"/>
  <c r="Y203" i="17"/>
  <c r="X203" i="17"/>
  <c r="W203" i="17"/>
  <c r="V203" i="17"/>
  <c r="N203" i="17"/>
  <c r="M203" i="17"/>
  <c r="L203" i="17"/>
  <c r="K203" i="17"/>
  <c r="J203" i="17"/>
  <c r="I203" i="17" s="1"/>
  <c r="K37" i="17" s="1"/>
  <c r="V202" i="17"/>
  <c r="N202" i="17"/>
  <c r="M202" i="17"/>
  <c r="L202" i="17"/>
  <c r="K202" i="17"/>
  <c r="T202" i="17" s="1"/>
  <c r="J202" i="17"/>
  <c r="U202" i="17" s="1"/>
  <c r="I202" i="17"/>
  <c r="N201" i="17"/>
  <c r="M201" i="17"/>
  <c r="L201" i="17"/>
  <c r="K201" i="17"/>
  <c r="I201" i="17" s="1"/>
  <c r="K35" i="17" s="1"/>
  <c r="J201" i="17"/>
  <c r="T201" i="17" s="1"/>
  <c r="N200" i="17"/>
  <c r="M200" i="17"/>
  <c r="L200" i="17"/>
  <c r="K200" i="17"/>
  <c r="J200" i="17"/>
  <c r="U200" i="17" s="1"/>
  <c r="V199" i="17"/>
  <c r="N199" i="17"/>
  <c r="M199" i="17"/>
  <c r="L199" i="17"/>
  <c r="K199" i="17"/>
  <c r="J199" i="17"/>
  <c r="I199" i="17" s="1"/>
  <c r="U31" i="17" s="1"/>
  <c r="N198" i="17"/>
  <c r="M198" i="17"/>
  <c r="L198" i="17"/>
  <c r="K198" i="17"/>
  <c r="T198" i="17" s="1"/>
  <c r="J198" i="17"/>
  <c r="U198" i="17" s="1"/>
  <c r="I198" i="17"/>
  <c r="N197" i="17"/>
  <c r="M197" i="17"/>
  <c r="L197" i="17"/>
  <c r="K197" i="17"/>
  <c r="J197" i="17"/>
  <c r="T197" i="17" s="1"/>
  <c r="V196" i="17"/>
  <c r="N196" i="17"/>
  <c r="M196" i="17"/>
  <c r="L196" i="17"/>
  <c r="K196" i="17"/>
  <c r="J196" i="17"/>
  <c r="U196" i="17" s="1"/>
  <c r="N195" i="17"/>
  <c r="M195" i="17"/>
  <c r="L195" i="17"/>
  <c r="K195" i="17"/>
  <c r="I195" i="17" s="1"/>
  <c r="K33" i="17" s="1"/>
  <c r="J195" i="17"/>
  <c r="N194" i="17"/>
  <c r="M194" i="17"/>
  <c r="L194" i="17"/>
  <c r="K194" i="17"/>
  <c r="T194" i="17" s="1"/>
  <c r="J194" i="17"/>
  <c r="U194" i="17" s="1"/>
  <c r="I194" i="17"/>
  <c r="Z193" i="17"/>
  <c r="Y193" i="17"/>
  <c r="X193" i="17"/>
  <c r="W193" i="17"/>
  <c r="AA193" i="17" s="1"/>
  <c r="V193" i="17"/>
  <c r="N193" i="17"/>
  <c r="M193" i="17"/>
  <c r="L193" i="17"/>
  <c r="U193" i="17" s="1"/>
  <c r="K193" i="17"/>
  <c r="J193" i="17"/>
  <c r="T193" i="17" s="1"/>
  <c r="N192" i="17"/>
  <c r="M192" i="17"/>
  <c r="L192" i="17"/>
  <c r="K192" i="17"/>
  <c r="J192" i="17"/>
  <c r="U192" i="17" s="1"/>
  <c r="Z191" i="17"/>
  <c r="Y191" i="17"/>
  <c r="X191" i="17"/>
  <c r="W191" i="17"/>
  <c r="AA191" i="17" s="1"/>
  <c r="V191" i="17"/>
  <c r="N191" i="17"/>
  <c r="M191" i="17"/>
  <c r="L191" i="17"/>
  <c r="K191" i="17"/>
  <c r="J191" i="17"/>
  <c r="I191" i="17" s="1"/>
  <c r="Z190" i="17"/>
  <c r="Y190" i="17"/>
  <c r="X190" i="17"/>
  <c r="W190" i="17"/>
  <c r="V190" i="17"/>
  <c r="AA190" i="17" s="1"/>
  <c r="N190" i="17"/>
  <c r="M190" i="17"/>
  <c r="L190" i="17"/>
  <c r="K190" i="17"/>
  <c r="T190" i="17" s="1"/>
  <c r="J190" i="17"/>
  <c r="U190" i="17" s="1"/>
  <c r="I190" i="17"/>
  <c r="Z189" i="17"/>
  <c r="Y189" i="17"/>
  <c r="X189" i="17"/>
  <c r="W189" i="17"/>
  <c r="AA189" i="17" s="1"/>
  <c r="V189" i="17"/>
  <c r="N189" i="17"/>
  <c r="M189" i="17"/>
  <c r="L189" i="17"/>
  <c r="U189" i="17" s="1"/>
  <c r="K189" i="17"/>
  <c r="J189" i="17"/>
  <c r="T189" i="17" s="1"/>
  <c r="Z188" i="17"/>
  <c r="Y188" i="17"/>
  <c r="X188" i="17"/>
  <c r="W188" i="17"/>
  <c r="V188" i="17"/>
  <c r="AA188" i="17" s="1"/>
  <c r="AB188" i="17" s="1"/>
  <c r="N188" i="17"/>
  <c r="M188" i="17"/>
  <c r="L188" i="17"/>
  <c r="K188" i="17"/>
  <c r="I188" i="17" s="1"/>
  <c r="J188" i="17"/>
  <c r="U188" i="17" s="1"/>
  <c r="Y187" i="17"/>
  <c r="X187" i="17"/>
  <c r="W187" i="17"/>
  <c r="V187" i="17"/>
  <c r="N187" i="17"/>
  <c r="M187" i="17"/>
  <c r="L187" i="17"/>
  <c r="K187" i="17"/>
  <c r="I187" i="17" s="1"/>
  <c r="K32" i="17" s="1"/>
  <c r="J187" i="17"/>
  <c r="U187" i="17" s="1"/>
  <c r="V186" i="17"/>
  <c r="N186" i="17"/>
  <c r="M186" i="17"/>
  <c r="Y186" i="17" s="1"/>
  <c r="L186" i="17"/>
  <c r="K186" i="17"/>
  <c r="T186" i="17" s="1"/>
  <c r="J186" i="17"/>
  <c r="U186" i="17" s="1"/>
  <c r="I186" i="17"/>
  <c r="N185" i="17"/>
  <c r="M185" i="17"/>
  <c r="L185" i="17"/>
  <c r="K185" i="17"/>
  <c r="J185" i="17"/>
  <c r="T185" i="17" s="1"/>
  <c r="N184" i="17"/>
  <c r="M184" i="17"/>
  <c r="L184" i="17"/>
  <c r="K184" i="17"/>
  <c r="J184" i="17"/>
  <c r="U184" i="17" s="1"/>
  <c r="N183" i="17"/>
  <c r="M183" i="17"/>
  <c r="L183" i="17"/>
  <c r="K183" i="17"/>
  <c r="J183" i="17"/>
  <c r="Z182" i="17"/>
  <c r="Y182" i="17"/>
  <c r="X182" i="17"/>
  <c r="W182" i="17"/>
  <c r="V182" i="17"/>
  <c r="AA182" i="17" s="1"/>
  <c r="N182" i="17"/>
  <c r="M182" i="17"/>
  <c r="L182" i="17"/>
  <c r="K182" i="17"/>
  <c r="U182" i="17" s="1"/>
  <c r="J182" i="17"/>
  <c r="I182" i="17"/>
  <c r="Z181" i="17"/>
  <c r="Y181" i="17"/>
  <c r="X181" i="17"/>
  <c r="W181" i="17"/>
  <c r="AA181" i="17" s="1"/>
  <c r="V181" i="17"/>
  <c r="N181" i="17"/>
  <c r="M181" i="17"/>
  <c r="L181" i="17"/>
  <c r="U181" i="17" s="1"/>
  <c r="K181" i="17"/>
  <c r="I181" i="17" s="1"/>
  <c r="J181" i="17"/>
  <c r="T181" i="17" s="1"/>
  <c r="Z180" i="17"/>
  <c r="Y180" i="17"/>
  <c r="X180" i="17"/>
  <c r="W180" i="17"/>
  <c r="V180" i="17"/>
  <c r="AA180" i="17" s="1"/>
  <c r="AB180" i="17" s="1"/>
  <c r="N180" i="17"/>
  <c r="M180" i="17"/>
  <c r="L180" i="17"/>
  <c r="K180" i="17"/>
  <c r="I180" i="17" s="1"/>
  <c r="J180" i="17"/>
  <c r="U180" i="17" s="1"/>
  <c r="N179" i="17"/>
  <c r="M179" i="17"/>
  <c r="L179" i="17"/>
  <c r="K179" i="17"/>
  <c r="J179" i="17"/>
  <c r="N178" i="17"/>
  <c r="M178" i="17"/>
  <c r="Y178" i="17" s="1"/>
  <c r="L178" i="17"/>
  <c r="K178" i="17"/>
  <c r="T178" i="17" s="1"/>
  <c r="J178" i="17"/>
  <c r="U178" i="17" s="1"/>
  <c r="I178" i="17"/>
  <c r="N177" i="17"/>
  <c r="M177" i="17"/>
  <c r="L177" i="17"/>
  <c r="K177" i="17"/>
  <c r="I177" i="17" s="1"/>
  <c r="J177" i="17"/>
  <c r="T177" i="17" s="1"/>
  <c r="N176" i="17"/>
  <c r="M176" i="17"/>
  <c r="L176" i="17"/>
  <c r="K176" i="17"/>
  <c r="J176" i="17"/>
  <c r="U176" i="17" s="1"/>
  <c r="N175" i="17"/>
  <c r="M175" i="17"/>
  <c r="L175" i="17"/>
  <c r="K175" i="17"/>
  <c r="J175" i="17"/>
  <c r="Y174" i="17"/>
  <c r="X174" i="17"/>
  <c r="W174" i="17"/>
  <c r="V174" i="17"/>
  <c r="N174" i="17"/>
  <c r="M174" i="17"/>
  <c r="L174" i="17"/>
  <c r="K174" i="17"/>
  <c r="T174" i="17" s="1"/>
  <c r="J174" i="17"/>
  <c r="U174" i="17" s="1"/>
  <c r="I174" i="17"/>
  <c r="V173" i="17"/>
  <c r="N173" i="17"/>
  <c r="M173" i="17"/>
  <c r="L173" i="17"/>
  <c r="K173" i="17"/>
  <c r="I173" i="17" s="1"/>
  <c r="K28" i="17" s="1"/>
  <c r="J173" i="17"/>
  <c r="T173" i="17" s="1"/>
  <c r="N172" i="17"/>
  <c r="M172" i="17"/>
  <c r="L172" i="17"/>
  <c r="K172" i="17"/>
  <c r="J172" i="17"/>
  <c r="U172" i="17" s="1"/>
  <c r="Z171" i="17"/>
  <c r="Y171" i="17"/>
  <c r="X171" i="17"/>
  <c r="W171" i="17"/>
  <c r="AA171" i="17" s="1"/>
  <c r="V171" i="17"/>
  <c r="N171" i="17"/>
  <c r="M171" i="17"/>
  <c r="L171" i="17"/>
  <c r="K171" i="17"/>
  <c r="J171" i="17"/>
  <c r="I171" i="17" s="1"/>
  <c r="U28" i="17" s="1"/>
  <c r="N170" i="17"/>
  <c r="M170" i="17"/>
  <c r="Y170" i="17" s="1"/>
  <c r="L170" i="17"/>
  <c r="K170" i="17"/>
  <c r="T170" i="17" s="1"/>
  <c r="J170" i="17"/>
  <c r="U170" i="17" s="1"/>
  <c r="I170" i="17"/>
  <c r="V169" i="17"/>
  <c r="N169" i="17"/>
  <c r="M169" i="17"/>
  <c r="L169" i="17"/>
  <c r="K169" i="17"/>
  <c r="I169" i="17" s="1"/>
  <c r="J169" i="17"/>
  <c r="T169" i="17" s="1"/>
  <c r="N168" i="17"/>
  <c r="M168" i="17"/>
  <c r="L168" i="17"/>
  <c r="K168" i="17"/>
  <c r="J168" i="17"/>
  <c r="U168" i="17" s="1"/>
  <c r="N167" i="17"/>
  <c r="M167" i="17"/>
  <c r="L167" i="17"/>
  <c r="K167" i="17"/>
  <c r="J167" i="17"/>
  <c r="N166" i="17"/>
  <c r="M166" i="17"/>
  <c r="L166" i="17"/>
  <c r="K166" i="17"/>
  <c r="T166" i="17" s="1"/>
  <c r="J166" i="17"/>
  <c r="U166" i="17" s="1"/>
  <c r="I166" i="17"/>
  <c r="N165" i="17"/>
  <c r="M165" i="17"/>
  <c r="L165" i="17"/>
  <c r="K165" i="17"/>
  <c r="I165" i="17" s="1"/>
  <c r="J165" i="17"/>
  <c r="T165" i="17" s="1"/>
  <c r="N164" i="17"/>
  <c r="M164" i="17"/>
  <c r="L164" i="17"/>
  <c r="K164" i="17"/>
  <c r="J164" i="17"/>
  <c r="U164" i="17" s="1"/>
  <c r="N163" i="17"/>
  <c r="M163" i="17"/>
  <c r="L163" i="17"/>
  <c r="K163" i="17"/>
  <c r="J163" i="17"/>
  <c r="Z162" i="17"/>
  <c r="Y162" i="17"/>
  <c r="X162" i="17"/>
  <c r="W162" i="17"/>
  <c r="V162" i="17"/>
  <c r="AA162" i="17" s="1"/>
  <c r="N162" i="17"/>
  <c r="M162" i="17"/>
  <c r="L162" i="17"/>
  <c r="K162" i="17"/>
  <c r="U162" i="17" s="1"/>
  <c r="J162" i="17"/>
  <c r="I162" i="17"/>
  <c r="V161" i="17"/>
  <c r="N161" i="17"/>
  <c r="M161" i="17"/>
  <c r="L161" i="17"/>
  <c r="K161" i="17"/>
  <c r="I161" i="17" s="1"/>
  <c r="U24" i="17" s="1"/>
  <c r="J161" i="17"/>
  <c r="T161" i="17" s="1"/>
  <c r="N160" i="17"/>
  <c r="M160" i="17"/>
  <c r="L160" i="17"/>
  <c r="K160" i="17"/>
  <c r="J160" i="17"/>
  <c r="U160" i="17" s="1"/>
  <c r="N159" i="17"/>
  <c r="M159" i="17"/>
  <c r="L159" i="17"/>
  <c r="K159" i="17"/>
  <c r="J159" i="17"/>
  <c r="N158" i="17"/>
  <c r="M158" i="17"/>
  <c r="L158" i="17"/>
  <c r="K158" i="17"/>
  <c r="U158" i="17" s="1"/>
  <c r="J158" i="17"/>
  <c r="I158" i="17"/>
  <c r="N157" i="17"/>
  <c r="M157" i="17"/>
  <c r="L157" i="17"/>
  <c r="K157" i="17"/>
  <c r="I157" i="17" s="1"/>
  <c r="J157" i="17"/>
  <c r="T157" i="17" s="1"/>
  <c r="Z156" i="17"/>
  <c r="Y156" i="17"/>
  <c r="X156" i="17"/>
  <c r="W156" i="17"/>
  <c r="V156" i="17"/>
  <c r="AA156" i="17" s="1"/>
  <c r="AB156" i="17" s="1"/>
  <c r="N156" i="17"/>
  <c r="M156" i="17"/>
  <c r="L156" i="17"/>
  <c r="K156" i="17"/>
  <c r="I156" i="17" s="1"/>
  <c r="J156" i="17"/>
  <c r="U156" i="17" s="1"/>
  <c r="Y155" i="17"/>
  <c r="X155" i="17"/>
  <c r="W155" i="17"/>
  <c r="V155" i="17"/>
  <c r="N155" i="17"/>
  <c r="M155" i="17"/>
  <c r="L155" i="17"/>
  <c r="K155" i="17"/>
  <c r="J155" i="17"/>
  <c r="I155" i="17" s="1"/>
  <c r="K26" i="17" s="1"/>
  <c r="V154" i="17"/>
  <c r="N154" i="17"/>
  <c r="M154" i="17"/>
  <c r="L154" i="17"/>
  <c r="K154" i="17"/>
  <c r="U154" i="17" s="1"/>
  <c r="J154" i="17"/>
  <c r="I154" i="17"/>
  <c r="N153" i="17"/>
  <c r="M153" i="17"/>
  <c r="L153" i="17"/>
  <c r="K153" i="17"/>
  <c r="I153" i="17" s="1"/>
  <c r="K24" i="17" s="1"/>
  <c r="J153" i="17"/>
  <c r="T153" i="17" s="1"/>
  <c r="V152" i="17"/>
  <c r="N152" i="17"/>
  <c r="M152" i="17"/>
  <c r="L152" i="17"/>
  <c r="K152" i="17"/>
  <c r="J152" i="17"/>
  <c r="U152" i="17" s="1"/>
  <c r="N151" i="17"/>
  <c r="M151" i="17"/>
  <c r="L151" i="17"/>
  <c r="K151" i="17"/>
  <c r="J151" i="17"/>
  <c r="N150" i="17"/>
  <c r="M150" i="17"/>
  <c r="L150" i="17"/>
  <c r="K150" i="17"/>
  <c r="U150" i="17" s="1"/>
  <c r="J150" i="17"/>
  <c r="I150" i="17"/>
  <c r="N149" i="17"/>
  <c r="M149" i="17"/>
  <c r="L149" i="17"/>
  <c r="K149" i="17"/>
  <c r="I149" i="17" s="1"/>
  <c r="J149" i="17"/>
  <c r="T149" i="17" s="1"/>
  <c r="N148" i="17"/>
  <c r="M148" i="17"/>
  <c r="L148" i="17"/>
  <c r="K148" i="17"/>
  <c r="J148" i="17"/>
  <c r="U148" i="17" s="1"/>
  <c r="N147" i="17"/>
  <c r="M147" i="17"/>
  <c r="L147" i="17"/>
  <c r="K147" i="17"/>
  <c r="J147" i="17"/>
  <c r="V146" i="17"/>
  <c r="N146" i="17"/>
  <c r="M146" i="17"/>
  <c r="L146" i="17"/>
  <c r="K146" i="17"/>
  <c r="U146" i="17" s="1"/>
  <c r="J146" i="17"/>
  <c r="I146" i="17"/>
  <c r="N145" i="17"/>
  <c r="M145" i="17"/>
  <c r="L145" i="17"/>
  <c r="K145" i="17"/>
  <c r="I145" i="17" s="1"/>
  <c r="J145" i="17"/>
  <c r="T145" i="17" s="1"/>
  <c r="AB144" i="17"/>
  <c r="AA144" i="17"/>
  <c r="Z144" i="17"/>
  <c r="X144" i="17"/>
  <c r="V144" i="17"/>
  <c r="U144" i="17"/>
  <c r="T144" i="17"/>
  <c r="S144" i="17"/>
  <c r="R144" i="17"/>
  <c r="Q144" i="17"/>
  <c r="P144" i="17"/>
  <c r="N144" i="17"/>
  <c r="M144" i="17"/>
  <c r="Y144" i="17" s="1"/>
  <c r="L144" i="17"/>
  <c r="K144" i="17"/>
  <c r="W144" i="17" s="1"/>
  <c r="J144" i="17"/>
  <c r="V143" i="17"/>
  <c r="N143" i="17"/>
  <c r="M143" i="17"/>
  <c r="L143" i="17"/>
  <c r="K143" i="17"/>
  <c r="J143" i="17"/>
  <c r="I143" i="17" s="1"/>
  <c r="N142" i="17"/>
  <c r="M142" i="17"/>
  <c r="L142" i="17"/>
  <c r="K142" i="17"/>
  <c r="I142" i="17" s="1"/>
  <c r="J142" i="17"/>
  <c r="N141" i="17"/>
  <c r="M141" i="17"/>
  <c r="L141" i="17"/>
  <c r="K141" i="17"/>
  <c r="J141" i="17"/>
  <c r="I141" i="17" s="1"/>
  <c r="N140" i="17"/>
  <c r="M140" i="17"/>
  <c r="L140" i="17"/>
  <c r="K140" i="17"/>
  <c r="I140" i="17" s="1"/>
  <c r="J140" i="17"/>
  <c r="N139" i="17"/>
  <c r="M139" i="17"/>
  <c r="L139" i="17"/>
  <c r="K139" i="17"/>
  <c r="J139" i="17"/>
  <c r="I139" i="17" s="1"/>
  <c r="N138" i="17"/>
  <c r="M138" i="17"/>
  <c r="L138" i="17"/>
  <c r="K138" i="17"/>
  <c r="I138" i="17" s="1"/>
  <c r="J138" i="17"/>
  <c r="N137" i="17"/>
  <c r="M137" i="17"/>
  <c r="L137" i="17"/>
  <c r="K137" i="17"/>
  <c r="J137" i="17"/>
  <c r="I137" i="17" s="1"/>
  <c r="N136" i="17"/>
  <c r="M136" i="17"/>
  <c r="L136" i="17"/>
  <c r="K136" i="17"/>
  <c r="I136" i="17" s="1"/>
  <c r="J136" i="17"/>
  <c r="N135" i="17"/>
  <c r="M135" i="17"/>
  <c r="L135" i="17"/>
  <c r="K135" i="17"/>
  <c r="J135" i="17"/>
  <c r="I135" i="17" s="1"/>
  <c r="N134" i="17"/>
  <c r="M134" i="17"/>
  <c r="L134" i="17"/>
  <c r="K134" i="17"/>
  <c r="I134" i="17" s="1"/>
  <c r="J134" i="17"/>
  <c r="N133" i="17"/>
  <c r="M133" i="17"/>
  <c r="L133" i="17"/>
  <c r="K133" i="17"/>
  <c r="J133" i="17"/>
  <c r="I133" i="17" s="1"/>
  <c r="N132" i="17"/>
  <c r="M132" i="17"/>
  <c r="L132" i="17"/>
  <c r="K132" i="17"/>
  <c r="I132" i="17" s="1"/>
  <c r="J132" i="17"/>
  <c r="N131" i="17"/>
  <c r="M131" i="17"/>
  <c r="L131" i="17"/>
  <c r="K131" i="17"/>
  <c r="J131" i="17"/>
  <c r="I131" i="17" s="1"/>
  <c r="N130" i="17"/>
  <c r="M130" i="17"/>
  <c r="L130" i="17"/>
  <c r="K130" i="17"/>
  <c r="I130" i="17" s="1"/>
  <c r="J130" i="17"/>
  <c r="N129" i="17"/>
  <c r="M129" i="17"/>
  <c r="L129" i="17"/>
  <c r="K129" i="17"/>
  <c r="J129" i="17"/>
  <c r="I129" i="17" s="1"/>
  <c r="N128" i="17"/>
  <c r="M128" i="17"/>
  <c r="L128" i="17"/>
  <c r="K128" i="17"/>
  <c r="I128" i="17" s="1"/>
  <c r="J128" i="17"/>
  <c r="N127" i="17"/>
  <c r="M127" i="17"/>
  <c r="L127" i="17"/>
  <c r="K127" i="17"/>
  <c r="J127" i="17"/>
  <c r="I127" i="17" s="1"/>
  <c r="N126" i="17"/>
  <c r="M126" i="17"/>
  <c r="L126" i="17"/>
  <c r="K126" i="17"/>
  <c r="I126" i="17" s="1"/>
  <c r="J126" i="17"/>
  <c r="N125" i="17"/>
  <c r="M125" i="17"/>
  <c r="L125" i="17"/>
  <c r="K125" i="17"/>
  <c r="J125" i="17"/>
  <c r="I125" i="17" s="1"/>
  <c r="N124" i="17"/>
  <c r="M124" i="17"/>
  <c r="L124" i="17"/>
  <c r="K124" i="17"/>
  <c r="I124" i="17" s="1"/>
  <c r="J124" i="17"/>
  <c r="N123" i="17"/>
  <c r="M123" i="17"/>
  <c r="L123" i="17"/>
  <c r="K123" i="17"/>
  <c r="J123" i="17"/>
  <c r="I123" i="17" s="1"/>
  <c r="N122" i="17"/>
  <c r="M122" i="17"/>
  <c r="L122" i="17"/>
  <c r="K122" i="17"/>
  <c r="I122" i="17" s="1"/>
  <c r="J122" i="17"/>
  <c r="N121" i="17"/>
  <c r="M121" i="17"/>
  <c r="L121" i="17"/>
  <c r="K121" i="17"/>
  <c r="J121" i="17"/>
  <c r="I121" i="17" s="1"/>
  <c r="N120" i="17"/>
  <c r="M120" i="17"/>
  <c r="L120" i="17"/>
  <c r="K120" i="17"/>
  <c r="I120" i="17" s="1"/>
  <c r="J120" i="17"/>
  <c r="N119" i="17"/>
  <c r="M119" i="17"/>
  <c r="L119" i="17"/>
  <c r="K119" i="17"/>
  <c r="J119" i="17"/>
  <c r="I119" i="17" s="1"/>
  <c r="N118" i="17"/>
  <c r="M118" i="17"/>
  <c r="L118" i="17"/>
  <c r="K118" i="17"/>
  <c r="I118" i="17" s="1"/>
  <c r="J118" i="17"/>
  <c r="N117" i="17"/>
  <c r="M117" i="17"/>
  <c r="L117" i="17"/>
  <c r="K117" i="17"/>
  <c r="J117" i="17"/>
  <c r="I117" i="17" s="1"/>
  <c r="N116" i="17"/>
  <c r="M116" i="17"/>
  <c r="L116" i="17"/>
  <c r="K116" i="17"/>
  <c r="I116" i="17" s="1"/>
  <c r="J116" i="17"/>
  <c r="N115" i="17"/>
  <c r="M115" i="17"/>
  <c r="L115" i="17"/>
  <c r="K115" i="17"/>
  <c r="J115" i="17"/>
  <c r="I115" i="17" s="1"/>
  <c r="N114" i="17"/>
  <c r="M114" i="17"/>
  <c r="L114" i="17"/>
  <c r="K114" i="17"/>
  <c r="I114" i="17" s="1"/>
  <c r="J114" i="17"/>
  <c r="N113" i="17"/>
  <c r="M113" i="17"/>
  <c r="L113" i="17"/>
  <c r="K113" i="17"/>
  <c r="J113" i="17"/>
  <c r="I113" i="17" s="1"/>
  <c r="N112" i="17"/>
  <c r="M112" i="17"/>
  <c r="L112" i="17"/>
  <c r="K112" i="17"/>
  <c r="I112" i="17" s="1"/>
  <c r="J112" i="17"/>
  <c r="N111" i="17"/>
  <c r="M111" i="17"/>
  <c r="L111" i="17"/>
  <c r="K111" i="17"/>
  <c r="J111" i="17"/>
  <c r="I111" i="17" s="1"/>
  <c r="N110" i="17"/>
  <c r="M110" i="17"/>
  <c r="L110" i="17"/>
  <c r="K110" i="17"/>
  <c r="I110" i="17" s="1"/>
  <c r="J110" i="17"/>
  <c r="N109" i="17"/>
  <c r="M109" i="17"/>
  <c r="L109" i="17"/>
  <c r="K109" i="17"/>
  <c r="J109" i="17"/>
  <c r="I109" i="17" s="1"/>
  <c r="N108" i="17"/>
  <c r="M108" i="17"/>
  <c r="L108" i="17"/>
  <c r="K108" i="17"/>
  <c r="I108" i="17" s="1"/>
  <c r="J108" i="17"/>
  <c r="N107" i="17"/>
  <c r="M107" i="17"/>
  <c r="L107" i="17"/>
  <c r="K107" i="17"/>
  <c r="J107" i="17"/>
  <c r="I107" i="17" s="1"/>
  <c r="N106" i="17"/>
  <c r="M106" i="17"/>
  <c r="L106" i="17"/>
  <c r="K106" i="17"/>
  <c r="I106" i="17" s="1"/>
  <c r="J106" i="17"/>
  <c r="N105" i="17"/>
  <c r="M105" i="17"/>
  <c r="L105" i="17"/>
  <c r="K105" i="17"/>
  <c r="J105" i="17"/>
  <c r="I105" i="17" s="1"/>
  <c r="N104" i="17"/>
  <c r="M104" i="17"/>
  <c r="L104" i="17"/>
  <c r="K104" i="17"/>
  <c r="I104" i="17" s="1"/>
  <c r="J104" i="17"/>
  <c r="N103" i="17"/>
  <c r="M103" i="17"/>
  <c r="L103" i="17"/>
  <c r="K103" i="17"/>
  <c r="J103" i="17"/>
  <c r="I103" i="17" s="1"/>
  <c r="N102" i="17"/>
  <c r="M102" i="17"/>
  <c r="L102" i="17"/>
  <c r="K102" i="17"/>
  <c r="I102" i="17" s="1"/>
  <c r="J102" i="17"/>
  <c r="N101" i="17"/>
  <c r="M101" i="17"/>
  <c r="L101" i="17"/>
  <c r="K101" i="17"/>
  <c r="J101" i="17"/>
  <c r="I101" i="17" s="1"/>
  <c r="N100" i="17"/>
  <c r="M100" i="17"/>
  <c r="L100" i="17"/>
  <c r="K100" i="17"/>
  <c r="I100" i="17" s="1"/>
  <c r="J100" i="17"/>
  <c r="N99" i="17"/>
  <c r="M99" i="17"/>
  <c r="L99" i="17"/>
  <c r="K99" i="17"/>
  <c r="J99" i="17"/>
  <c r="I99" i="17" s="1"/>
  <c r="N98" i="17"/>
  <c r="M98" i="17"/>
  <c r="L98" i="17"/>
  <c r="K98" i="17"/>
  <c r="I98" i="17" s="1"/>
  <c r="J98" i="17"/>
  <c r="N97" i="17"/>
  <c r="M97" i="17"/>
  <c r="L97" i="17"/>
  <c r="K97" i="17"/>
  <c r="J97" i="17"/>
  <c r="I97" i="17" s="1"/>
  <c r="N96" i="17"/>
  <c r="M96" i="17"/>
  <c r="L96" i="17"/>
  <c r="K96" i="17"/>
  <c r="I96" i="17" s="1"/>
  <c r="J96" i="17"/>
  <c r="N95" i="17"/>
  <c r="M95" i="17"/>
  <c r="L95" i="17"/>
  <c r="K95" i="17"/>
  <c r="J95" i="17"/>
  <c r="I95" i="17" s="1"/>
  <c r="N94" i="17"/>
  <c r="M94" i="17"/>
  <c r="L94" i="17"/>
  <c r="K94" i="17"/>
  <c r="I94" i="17" s="1"/>
  <c r="J94" i="17"/>
  <c r="N93" i="17"/>
  <c r="M93" i="17"/>
  <c r="L93" i="17"/>
  <c r="K93" i="17"/>
  <c r="J93" i="17"/>
  <c r="I93" i="17" s="1"/>
  <c r="N92" i="17"/>
  <c r="M92" i="17"/>
  <c r="L92" i="17"/>
  <c r="K92" i="17"/>
  <c r="I92" i="17" s="1"/>
  <c r="J92" i="17"/>
  <c r="N91" i="17"/>
  <c r="M91" i="17"/>
  <c r="L91" i="17"/>
  <c r="K91" i="17"/>
  <c r="J91" i="17"/>
  <c r="I91" i="17" s="1"/>
  <c r="N90" i="17"/>
  <c r="M90" i="17"/>
  <c r="L90" i="17"/>
  <c r="K90" i="17"/>
  <c r="I90" i="17" s="1"/>
  <c r="J90" i="17"/>
  <c r="N89" i="17"/>
  <c r="M89" i="17"/>
  <c r="L89" i="17"/>
  <c r="J89" i="17"/>
  <c r="L88" i="17"/>
  <c r="K88" i="17"/>
  <c r="J88" i="17"/>
  <c r="L87" i="17"/>
  <c r="K87" i="17"/>
  <c r="J87" i="17"/>
  <c r="L86" i="17"/>
  <c r="K86" i="17"/>
  <c r="J86" i="17"/>
  <c r="L85" i="17"/>
  <c r="K85" i="17"/>
  <c r="J85" i="17"/>
  <c r="L84" i="17"/>
  <c r="K84" i="17"/>
  <c r="J84" i="17"/>
  <c r="L83" i="17"/>
  <c r="K83" i="17"/>
  <c r="J83" i="17"/>
  <c r="L82" i="17"/>
  <c r="K82" i="17"/>
  <c r="J82" i="17"/>
  <c r="L81" i="17"/>
  <c r="K81" i="17"/>
  <c r="J81" i="17"/>
  <c r="N80" i="17"/>
  <c r="M80" i="17"/>
  <c r="L80" i="17"/>
  <c r="K80" i="17"/>
  <c r="J80" i="17"/>
  <c r="I80" i="17"/>
  <c r="N79" i="17"/>
  <c r="M79" i="17"/>
  <c r="L79" i="17"/>
  <c r="K79" i="17"/>
  <c r="I79" i="17" s="1"/>
  <c r="J79" i="17"/>
  <c r="N78" i="17"/>
  <c r="M78" i="17"/>
  <c r="L78" i="17"/>
  <c r="J78" i="17"/>
  <c r="L77" i="17"/>
  <c r="K77" i="17"/>
  <c r="J77" i="17"/>
  <c r="J76" i="17"/>
  <c r="J75" i="17"/>
  <c r="J74" i="17"/>
  <c r="J73" i="17"/>
  <c r="J72" i="17"/>
  <c r="J71" i="17"/>
  <c r="J70" i="17"/>
  <c r="N69" i="17"/>
  <c r="M69" i="17"/>
  <c r="J69" i="17"/>
  <c r="N68" i="17"/>
  <c r="M68" i="17"/>
  <c r="J68" i="17"/>
  <c r="N67" i="17"/>
  <c r="M67" i="17"/>
  <c r="K67" i="17"/>
  <c r="I67" i="17" s="1"/>
  <c r="J67" i="17"/>
  <c r="E67" i="17"/>
  <c r="L67" i="17" s="1"/>
  <c r="N66" i="17"/>
  <c r="M66" i="17"/>
  <c r="L66" i="17"/>
  <c r="K66" i="17"/>
  <c r="J66" i="17"/>
  <c r="I66" i="17"/>
  <c r="N65" i="17"/>
  <c r="M65" i="17"/>
  <c r="L65" i="17"/>
  <c r="K65" i="17"/>
  <c r="I65" i="17" s="1"/>
  <c r="J65" i="17"/>
  <c r="N64" i="17"/>
  <c r="M64" i="17"/>
  <c r="L64" i="17"/>
  <c r="K64" i="17"/>
  <c r="J64" i="17"/>
  <c r="I64" i="17"/>
  <c r="N63" i="17"/>
  <c r="M63" i="17"/>
  <c r="L63" i="17"/>
  <c r="K63" i="17"/>
  <c r="I63" i="17" s="1"/>
  <c r="J63" i="17"/>
  <c r="N62" i="17"/>
  <c r="M62" i="17"/>
  <c r="L62" i="17"/>
  <c r="K62" i="17"/>
  <c r="J62" i="17"/>
  <c r="I62" i="17"/>
  <c r="N61" i="17"/>
  <c r="M61" i="17"/>
  <c r="L61" i="17"/>
  <c r="K61" i="17"/>
  <c r="I61" i="17" s="1"/>
  <c r="J61" i="17"/>
  <c r="N60" i="17"/>
  <c r="M60" i="17"/>
  <c r="L60" i="17"/>
  <c r="K60" i="17"/>
  <c r="J60" i="17"/>
  <c r="I60" i="17"/>
  <c r="K39" i="17"/>
  <c r="K36" i="17"/>
  <c r="L36" i="17" s="1"/>
  <c r="K31" i="17"/>
  <c r="L31" i="17" s="1"/>
  <c r="U30" i="17"/>
  <c r="V30" i="17" s="1"/>
  <c r="K29" i="17"/>
  <c r="L29" i="17" s="1"/>
  <c r="U27" i="17"/>
  <c r="V27" i="17" s="1"/>
  <c r="U25" i="17"/>
  <c r="V25" i="17" s="1"/>
  <c r="K25" i="17"/>
  <c r="L25" i="17" s="1"/>
  <c r="K23" i="17"/>
  <c r="L23" i="17" s="1"/>
  <c r="E12" i="17"/>
  <c r="D12" i="17"/>
  <c r="K10" i="17"/>
  <c r="K9" i="17"/>
  <c r="K8" i="17"/>
  <c r="K7" i="17"/>
  <c r="K6" i="17"/>
  <c r="L5" i="17"/>
  <c r="K5" i="17"/>
  <c r="J5" i="17"/>
  <c r="L4" i="17"/>
  <c r="K4" i="17"/>
  <c r="J4" i="17"/>
  <c r="P3" i="17"/>
  <c r="O3" i="17"/>
  <c r="N3" i="17"/>
  <c r="M3" i="17"/>
  <c r="L3" i="17"/>
  <c r="K3" i="17"/>
  <c r="J3" i="17"/>
  <c r="K2" i="17"/>
  <c r="D1" i="17"/>
  <c r="I522" i="16"/>
  <c r="I521" i="16"/>
  <c r="I520" i="16"/>
  <c r="I519" i="16"/>
  <c r="J507" i="16"/>
  <c r="I507" i="16"/>
  <c r="AK503" i="16"/>
  <c r="AK504" i="16" s="1"/>
  <c r="AK501" i="16"/>
  <c r="AK502" i="16" s="1"/>
  <c r="AK498" i="16"/>
  <c r="Z498" i="16"/>
  <c r="X497" i="16"/>
  <c r="X502" i="16" s="1"/>
  <c r="X503" i="16" s="1"/>
  <c r="S496" i="16"/>
  <c r="AK495" i="16"/>
  <c r="AK496" i="16" s="1"/>
  <c r="S495" i="16"/>
  <c r="S494" i="16"/>
  <c r="U493" i="16"/>
  <c r="S493" i="16"/>
  <c r="U492" i="16"/>
  <c r="S492" i="16"/>
  <c r="U491" i="16"/>
  <c r="S491" i="16"/>
  <c r="Q491" i="16"/>
  <c r="Q492" i="16" s="1"/>
  <c r="AK490" i="16"/>
  <c r="AK493" i="16" s="1"/>
  <c r="AK494" i="16" s="1"/>
  <c r="AE490" i="16"/>
  <c r="AE495" i="16" s="1"/>
  <c r="AE496" i="16" s="1"/>
  <c r="X489" i="16"/>
  <c r="C517" i="16" s="1"/>
  <c r="U489" i="16"/>
  <c r="S489" i="16"/>
  <c r="Q489" i="16"/>
  <c r="D489" i="16"/>
  <c r="Q488" i="16"/>
  <c r="C512" i="16" s="1"/>
  <c r="D488" i="16"/>
  <c r="D487" i="16"/>
  <c r="D486" i="16"/>
  <c r="J485" i="16"/>
  <c r="J488" i="16" s="1"/>
  <c r="J489" i="16" s="1"/>
  <c r="D485" i="16"/>
  <c r="Q484" i="16"/>
  <c r="Q485" i="16" s="1"/>
  <c r="D484" i="16"/>
  <c r="D483" i="16"/>
  <c r="AK482" i="16"/>
  <c r="AK487" i="16" s="1"/>
  <c r="AK488" i="16" s="1"/>
  <c r="D482" i="16"/>
  <c r="X481" i="16"/>
  <c r="X486" i="16" s="1"/>
  <c r="X487" i="16" s="1"/>
  <c r="D481" i="16"/>
  <c r="F480" i="16"/>
  <c r="D480" i="16"/>
  <c r="Q479" i="16"/>
  <c r="Q482" i="16" s="1"/>
  <c r="Q483" i="16" s="1"/>
  <c r="F478" i="16"/>
  <c r="H476" i="16"/>
  <c r="AB462" i="16" s="1"/>
  <c r="G476" i="16"/>
  <c r="T489" i="16" s="1"/>
  <c r="F476" i="16"/>
  <c r="F507" i="16" s="1"/>
  <c r="M507" i="16" s="1"/>
  <c r="E476" i="16"/>
  <c r="Y498" i="16" s="1"/>
  <c r="D476" i="16"/>
  <c r="X462" i="16" s="1"/>
  <c r="K475" i="16"/>
  <c r="K480" i="16" s="1"/>
  <c r="K481" i="16" s="1"/>
  <c r="D475" i="16"/>
  <c r="C508" i="16" s="1"/>
  <c r="Q473" i="16"/>
  <c r="Q474" i="16" s="1"/>
  <c r="AK472" i="16"/>
  <c r="AK477" i="16" s="1"/>
  <c r="AK478" i="16" s="1"/>
  <c r="L471" i="16"/>
  <c r="AB470" i="16"/>
  <c r="Z470" i="16"/>
  <c r="X470" i="16"/>
  <c r="Q470" i="16"/>
  <c r="Q475" i="16" s="1"/>
  <c r="Q476" i="16" s="1"/>
  <c r="L470" i="16"/>
  <c r="X469" i="16"/>
  <c r="C515" i="16" s="1"/>
  <c r="N469" i="16"/>
  <c r="L469" i="16"/>
  <c r="S468" i="16"/>
  <c r="N468" i="16"/>
  <c r="L468" i="16"/>
  <c r="J468" i="16"/>
  <c r="J469" i="16" s="1"/>
  <c r="X467" i="16"/>
  <c r="S467" i="16"/>
  <c r="X466" i="16"/>
  <c r="S466" i="16"/>
  <c r="N466" i="16"/>
  <c r="L466" i="16"/>
  <c r="J466" i="16"/>
  <c r="X465" i="16"/>
  <c r="U465" i="16"/>
  <c r="S465" i="16"/>
  <c r="Q465" i="16"/>
  <c r="Q466" i="16" s="1"/>
  <c r="J465" i="16"/>
  <c r="C509" i="16" s="1"/>
  <c r="X464" i="16"/>
  <c r="U464" i="16"/>
  <c r="S464" i="16"/>
  <c r="U463" i="16"/>
  <c r="S463" i="16"/>
  <c r="Q463" i="16"/>
  <c r="Q464" i="16" s="1"/>
  <c r="Z462" i="16"/>
  <c r="Y462" i="16"/>
  <c r="AK461" i="16"/>
  <c r="AK466" i="16" s="1"/>
  <c r="AK467" i="16" s="1"/>
  <c r="AE461" i="16"/>
  <c r="AE466" i="16" s="1"/>
  <c r="AE467" i="16" s="1"/>
  <c r="X461" i="16"/>
  <c r="C514" i="16" s="1"/>
  <c r="U461" i="16"/>
  <c r="S461" i="16"/>
  <c r="Q461" i="16"/>
  <c r="Q460" i="16"/>
  <c r="C511" i="16" s="1"/>
  <c r="AB454" i="16"/>
  <c r="Z454" i="16"/>
  <c r="Y454" i="16"/>
  <c r="X454" i="16"/>
  <c r="X453" i="16"/>
  <c r="C513" i="16" s="1"/>
  <c r="AK452" i="16"/>
  <c r="AK457" i="16" s="1"/>
  <c r="AK458" i="16" s="1"/>
  <c r="B450" i="16"/>
  <c r="N399" i="16"/>
  <c r="M399" i="16"/>
  <c r="L399" i="16"/>
  <c r="K399" i="16"/>
  <c r="I399" i="16" s="1"/>
  <c r="J399" i="16"/>
  <c r="N398" i="16"/>
  <c r="M398" i="16"/>
  <c r="L398" i="16"/>
  <c r="K398" i="16"/>
  <c r="J398" i="16"/>
  <c r="I398" i="16"/>
  <c r="N397" i="16"/>
  <c r="M397" i="16"/>
  <c r="L397" i="16"/>
  <c r="K397" i="16"/>
  <c r="I397" i="16" s="1"/>
  <c r="J397" i="16"/>
  <c r="N396" i="16"/>
  <c r="M396" i="16"/>
  <c r="L396" i="16"/>
  <c r="K396" i="16"/>
  <c r="J396" i="16"/>
  <c r="I396" i="16"/>
  <c r="N395" i="16"/>
  <c r="M395" i="16"/>
  <c r="L395" i="16"/>
  <c r="K395" i="16"/>
  <c r="I395" i="16" s="1"/>
  <c r="J395" i="16"/>
  <c r="N394" i="16"/>
  <c r="M394" i="16"/>
  <c r="L394" i="16"/>
  <c r="K394" i="16"/>
  <c r="J394" i="16"/>
  <c r="I394" i="16"/>
  <c r="N393" i="16"/>
  <c r="M393" i="16"/>
  <c r="L393" i="16"/>
  <c r="K393" i="16"/>
  <c r="I393" i="16" s="1"/>
  <c r="J393" i="16"/>
  <c r="N392" i="16"/>
  <c r="M392" i="16"/>
  <c r="L392" i="16"/>
  <c r="K392" i="16"/>
  <c r="J392" i="16"/>
  <c r="I392" i="16"/>
  <c r="N391" i="16"/>
  <c r="M391" i="16"/>
  <c r="L391" i="16"/>
  <c r="K391" i="16"/>
  <c r="I391" i="16" s="1"/>
  <c r="J391" i="16"/>
  <c r="N390" i="16"/>
  <c r="M390" i="16"/>
  <c r="L390" i="16"/>
  <c r="K390" i="16"/>
  <c r="J390" i="16"/>
  <c r="I390" i="16"/>
  <c r="N389" i="16"/>
  <c r="M389" i="16"/>
  <c r="L389" i="16"/>
  <c r="K389" i="16"/>
  <c r="I389" i="16" s="1"/>
  <c r="J389" i="16"/>
  <c r="N388" i="16"/>
  <c r="M388" i="16"/>
  <c r="L388" i="16"/>
  <c r="K388" i="16"/>
  <c r="J388" i="16"/>
  <c r="I388" i="16"/>
  <c r="N387" i="16"/>
  <c r="M387" i="16"/>
  <c r="L387" i="16"/>
  <c r="K387" i="16"/>
  <c r="I387" i="16" s="1"/>
  <c r="J387" i="16"/>
  <c r="N386" i="16"/>
  <c r="M386" i="16"/>
  <c r="L386" i="16"/>
  <c r="K386" i="16"/>
  <c r="J386" i="16"/>
  <c r="I386" i="16"/>
  <c r="N385" i="16"/>
  <c r="M385" i="16"/>
  <c r="L385" i="16"/>
  <c r="K385" i="16"/>
  <c r="I385" i="16" s="1"/>
  <c r="J385" i="16"/>
  <c r="N384" i="16"/>
  <c r="M384" i="16"/>
  <c r="L384" i="16"/>
  <c r="K384" i="16"/>
  <c r="J384" i="16"/>
  <c r="I384" i="16"/>
  <c r="N383" i="16"/>
  <c r="M383" i="16"/>
  <c r="L383" i="16"/>
  <c r="K383" i="16"/>
  <c r="I383" i="16" s="1"/>
  <c r="J383" i="16"/>
  <c r="N382" i="16"/>
  <c r="M382" i="16"/>
  <c r="L382" i="16"/>
  <c r="K382" i="16"/>
  <c r="J382" i="16"/>
  <c r="I382" i="16"/>
  <c r="N381" i="16"/>
  <c r="M381" i="16"/>
  <c r="L381" i="16"/>
  <c r="K381" i="16"/>
  <c r="I381" i="16" s="1"/>
  <c r="J381" i="16"/>
  <c r="N380" i="16"/>
  <c r="M380" i="16"/>
  <c r="L380" i="16"/>
  <c r="K380" i="16"/>
  <c r="J380" i="16"/>
  <c r="I380" i="16"/>
  <c r="N379" i="16"/>
  <c r="M379" i="16"/>
  <c r="L379" i="16"/>
  <c r="K379" i="16"/>
  <c r="I379" i="16" s="1"/>
  <c r="J379" i="16"/>
  <c r="N378" i="16"/>
  <c r="M378" i="16"/>
  <c r="L378" i="16"/>
  <c r="K378" i="16"/>
  <c r="J378" i="16"/>
  <c r="I378" i="16"/>
  <c r="N377" i="16"/>
  <c r="M377" i="16"/>
  <c r="L377" i="16"/>
  <c r="K377" i="16"/>
  <c r="I377" i="16" s="1"/>
  <c r="J377" i="16"/>
  <c r="N376" i="16"/>
  <c r="M376" i="16"/>
  <c r="L376" i="16"/>
  <c r="K376" i="16"/>
  <c r="J376" i="16"/>
  <c r="I376" i="16"/>
  <c r="N375" i="16"/>
  <c r="M375" i="16"/>
  <c r="L375" i="16"/>
  <c r="K375" i="16"/>
  <c r="I375" i="16" s="1"/>
  <c r="J375" i="16"/>
  <c r="N374" i="16"/>
  <c r="M374" i="16"/>
  <c r="L374" i="16"/>
  <c r="K374" i="16"/>
  <c r="J374" i="16"/>
  <c r="I374" i="16"/>
  <c r="N373" i="16"/>
  <c r="M373" i="16"/>
  <c r="L373" i="16"/>
  <c r="K373" i="16"/>
  <c r="I373" i="16" s="1"/>
  <c r="J373" i="16"/>
  <c r="N372" i="16"/>
  <c r="M372" i="16"/>
  <c r="L372" i="16"/>
  <c r="K372" i="16"/>
  <c r="J372" i="16"/>
  <c r="I372" i="16"/>
  <c r="N371" i="16"/>
  <c r="M371" i="16"/>
  <c r="L371" i="16"/>
  <c r="K371" i="16"/>
  <c r="I371" i="16" s="1"/>
  <c r="J371" i="16"/>
  <c r="N370" i="16"/>
  <c r="M370" i="16"/>
  <c r="L370" i="16"/>
  <c r="K370" i="16"/>
  <c r="J370" i="16"/>
  <c r="I370" i="16"/>
  <c r="N369" i="16"/>
  <c r="M369" i="16"/>
  <c r="L369" i="16"/>
  <c r="K369" i="16"/>
  <c r="I369" i="16" s="1"/>
  <c r="J369" i="16"/>
  <c r="N368" i="16"/>
  <c r="M368" i="16"/>
  <c r="L368" i="16"/>
  <c r="K368" i="16"/>
  <c r="J368" i="16"/>
  <c r="I368" i="16"/>
  <c r="N367" i="16"/>
  <c r="M367" i="16"/>
  <c r="L367" i="16"/>
  <c r="K367" i="16"/>
  <c r="I367" i="16" s="1"/>
  <c r="J367" i="16"/>
  <c r="N366" i="16"/>
  <c r="M366" i="16"/>
  <c r="L366" i="16"/>
  <c r="K366" i="16"/>
  <c r="J366" i="16"/>
  <c r="I366" i="16"/>
  <c r="N365" i="16"/>
  <c r="M365" i="16"/>
  <c r="L365" i="16"/>
  <c r="K365" i="16"/>
  <c r="I365" i="16" s="1"/>
  <c r="J365" i="16"/>
  <c r="N364" i="16"/>
  <c r="M364" i="16"/>
  <c r="L364" i="16"/>
  <c r="K364" i="16"/>
  <c r="J364" i="16"/>
  <c r="I364" i="16"/>
  <c r="N363" i="16"/>
  <c r="M363" i="16"/>
  <c r="L363" i="16"/>
  <c r="K363" i="16"/>
  <c r="I363" i="16" s="1"/>
  <c r="J363" i="16"/>
  <c r="N362" i="16"/>
  <c r="M362" i="16"/>
  <c r="L362" i="16"/>
  <c r="K362" i="16"/>
  <c r="J362" i="16"/>
  <c r="I362" i="16"/>
  <c r="N361" i="16"/>
  <c r="M361" i="16"/>
  <c r="L361" i="16"/>
  <c r="K361" i="16"/>
  <c r="I361" i="16" s="1"/>
  <c r="J361" i="16"/>
  <c r="N360" i="16"/>
  <c r="M360" i="16"/>
  <c r="L360" i="16"/>
  <c r="K360" i="16"/>
  <c r="J360" i="16"/>
  <c r="I360" i="16"/>
  <c r="N359" i="16"/>
  <c r="M359" i="16"/>
  <c r="L359" i="16"/>
  <c r="K359" i="16"/>
  <c r="I359" i="16" s="1"/>
  <c r="J359" i="16"/>
  <c r="N358" i="16"/>
  <c r="M358" i="16"/>
  <c r="L358" i="16"/>
  <c r="K358" i="16"/>
  <c r="J358" i="16"/>
  <c r="I358" i="16"/>
  <c r="N357" i="16"/>
  <c r="M357" i="16"/>
  <c r="L357" i="16"/>
  <c r="K357" i="16"/>
  <c r="I357" i="16" s="1"/>
  <c r="J357" i="16"/>
  <c r="N356" i="16"/>
  <c r="M356" i="16"/>
  <c r="L356" i="16"/>
  <c r="K356" i="16"/>
  <c r="J356" i="16"/>
  <c r="I356" i="16"/>
  <c r="N355" i="16"/>
  <c r="M355" i="16"/>
  <c r="L355" i="16"/>
  <c r="K355" i="16"/>
  <c r="I355" i="16" s="1"/>
  <c r="J355" i="16"/>
  <c r="N354" i="16"/>
  <c r="M354" i="16"/>
  <c r="L354" i="16"/>
  <c r="K354" i="16"/>
  <c r="J354" i="16"/>
  <c r="I354" i="16"/>
  <c r="Z353" i="16"/>
  <c r="Y353" i="16"/>
  <c r="X353" i="16"/>
  <c r="W353" i="16"/>
  <c r="V353" i="16"/>
  <c r="AA353" i="16" s="1"/>
  <c r="N353" i="16"/>
  <c r="M353" i="16"/>
  <c r="L353" i="16"/>
  <c r="I353" i="16" s="1"/>
  <c r="K353" i="16"/>
  <c r="T353" i="16" s="1"/>
  <c r="J353" i="16"/>
  <c r="Z352" i="16"/>
  <c r="Y352" i="16"/>
  <c r="X352" i="16"/>
  <c r="W352" i="16"/>
  <c r="AA352" i="16" s="1"/>
  <c r="V352" i="16"/>
  <c r="N352" i="16"/>
  <c r="M352" i="16"/>
  <c r="L352" i="16"/>
  <c r="K352" i="16"/>
  <c r="I352" i="16" s="1"/>
  <c r="J352" i="16"/>
  <c r="Z351" i="16"/>
  <c r="Y351" i="16"/>
  <c r="X351" i="16"/>
  <c r="W351" i="16"/>
  <c r="AA351" i="16" s="1"/>
  <c r="V351" i="16"/>
  <c r="N351" i="16"/>
  <c r="M351" i="16"/>
  <c r="L351" i="16"/>
  <c r="K351" i="16"/>
  <c r="I351" i="16" s="1"/>
  <c r="J351" i="16"/>
  <c r="U351" i="16" s="1"/>
  <c r="Z350" i="16"/>
  <c r="Y350" i="16"/>
  <c r="X350" i="16"/>
  <c r="W350" i="16"/>
  <c r="V350" i="16"/>
  <c r="AA350" i="16" s="1"/>
  <c r="N350" i="16"/>
  <c r="M350" i="16"/>
  <c r="L350" i="16"/>
  <c r="K350" i="16"/>
  <c r="J350" i="16"/>
  <c r="U350" i="16" s="1"/>
  <c r="I350" i="16"/>
  <c r="Z349" i="16"/>
  <c r="Y349" i="16"/>
  <c r="X349" i="16"/>
  <c r="W349" i="16"/>
  <c r="V349" i="16"/>
  <c r="AA349" i="16" s="1"/>
  <c r="N349" i="16"/>
  <c r="M349" i="16"/>
  <c r="L349" i="16"/>
  <c r="I349" i="16" s="1"/>
  <c r="K349" i="16"/>
  <c r="T349" i="16" s="1"/>
  <c r="J349" i="16"/>
  <c r="Z348" i="16"/>
  <c r="Y348" i="16"/>
  <c r="X348" i="16"/>
  <c r="W348" i="16"/>
  <c r="AA348" i="16" s="1"/>
  <c r="V348" i="16"/>
  <c r="N348" i="16"/>
  <c r="M348" i="16"/>
  <c r="L348" i="16"/>
  <c r="K348" i="16"/>
  <c r="I348" i="16" s="1"/>
  <c r="J348" i="16"/>
  <c r="Z347" i="16"/>
  <c r="Y347" i="16"/>
  <c r="X347" i="16"/>
  <c r="W347" i="16"/>
  <c r="AA347" i="16" s="1"/>
  <c r="V347" i="16"/>
  <c r="N347" i="16"/>
  <c r="M347" i="16"/>
  <c r="L347" i="16"/>
  <c r="K347" i="16"/>
  <c r="I347" i="16" s="1"/>
  <c r="J347" i="16"/>
  <c r="U347" i="16" s="1"/>
  <c r="Z346" i="16"/>
  <c r="Y346" i="16"/>
  <c r="X346" i="16"/>
  <c r="W346" i="16"/>
  <c r="V346" i="16"/>
  <c r="AA346" i="16" s="1"/>
  <c r="N346" i="16"/>
  <c r="M346" i="16"/>
  <c r="L346" i="16"/>
  <c r="K346" i="16"/>
  <c r="J346" i="16"/>
  <c r="U346" i="16" s="1"/>
  <c r="I346" i="16"/>
  <c r="Z345" i="16"/>
  <c r="Y345" i="16"/>
  <c r="X345" i="16"/>
  <c r="W345" i="16"/>
  <c r="V345" i="16"/>
  <c r="AA345" i="16" s="1"/>
  <c r="N345" i="16"/>
  <c r="M345" i="16"/>
  <c r="L345" i="16"/>
  <c r="I345" i="16" s="1"/>
  <c r="K345" i="16"/>
  <c r="T345" i="16" s="1"/>
  <c r="J345" i="16"/>
  <c r="Z344" i="16"/>
  <c r="Y344" i="16"/>
  <c r="X344" i="16"/>
  <c r="W344" i="16"/>
  <c r="AA344" i="16" s="1"/>
  <c r="V344" i="16"/>
  <c r="N344" i="16"/>
  <c r="M344" i="16"/>
  <c r="L344" i="16"/>
  <c r="K344" i="16"/>
  <c r="I344" i="16" s="1"/>
  <c r="J344" i="16"/>
  <c r="Z343" i="16"/>
  <c r="Y343" i="16"/>
  <c r="X343" i="16"/>
  <c r="W343" i="16"/>
  <c r="AA343" i="16" s="1"/>
  <c r="V343" i="16"/>
  <c r="N343" i="16"/>
  <c r="M343" i="16"/>
  <c r="L343" i="16"/>
  <c r="K343" i="16"/>
  <c r="I343" i="16" s="1"/>
  <c r="J343" i="16"/>
  <c r="U343" i="16" s="1"/>
  <c r="Z342" i="16"/>
  <c r="Y342" i="16"/>
  <c r="X342" i="16"/>
  <c r="W342" i="16"/>
  <c r="N342" i="16"/>
  <c r="M342" i="16"/>
  <c r="L342" i="16"/>
  <c r="K342" i="16"/>
  <c r="J342" i="16"/>
  <c r="U342" i="16" s="1"/>
  <c r="I342" i="16"/>
  <c r="Z341" i="16"/>
  <c r="Y341" i="16"/>
  <c r="X341" i="16"/>
  <c r="W341" i="16"/>
  <c r="N341" i="16"/>
  <c r="M341" i="16"/>
  <c r="L341" i="16"/>
  <c r="I341" i="16" s="1"/>
  <c r="K341" i="16"/>
  <c r="T341" i="16" s="1"/>
  <c r="J341" i="16"/>
  <c r="Z340" i="16"/>
  <c r="Y340" i="16"/>
  <c r="X340" i="16"/>
  <c r="W340" i="16"/>
  <c r="N340" i="16"/>
  <c r="M340" i="16"/>
  <c r="L340" i="16"/>
  <c r="K340" i="16"/>
  <c r="I340" i="16" s="1"/>
  <c r="J340" i="16"/>
  <c r="Z339" i="16"/>
  <c r="Y339" i="16"/>
  <c r="X339" i="16"/>
  <c r="W339" i="16"/>
  <c r="N339" i="16"/>
  <c r="M339" i="16"/>
  <c r="L339" i="16"/>
  <c r="K339" i="16"/>
  <c r="I339" i="16" s="1"/>
  <c r="J339" i="16"/>
  <c r="Z338" i="16"/>
  <c r="Y338" i="16"/>
  <c r="X338" i="16"/>
  <c r="W338" i="16"/>
  <c r="N338" i="16"/>
  <c r="M338" i="16"/>
  <c r="L338" i="16"/>
  <c r="K338" i="16"/>
  <c r="J338" i="16"/>
  <c r="U338" i="16" s="1"/>
  <c r="I338" i="16"/>
  <c r="Z337" i="16"/>
  <c r="Y337" i="16"/>
  <c r="X337" i="16"/>
  <c r="W337" i="16"/>
  <c r="N337" i="16"/>
  <c r="M337" i="16"/>
  <c r="L337" i="16"/>
  <c r="I337" i="16" s="1"/>
  <c r="K337" i="16"/>
  <c r="T337" i="16" s="1"/>
  <c r="J337" i="16"/>
  <c r="Z336" i="16"/>
  <c r="Y336" i="16"/>
  <c r="X336" i="16"/>
  <c r="W336" i="16"/>
  <c r="N336" i="16"/>
  <c r="M336" i="16"/>
  <c r="L336" i="16"/>
  <c r="K336" i="16"/>
  <c r="I336" i="16" s="1"/>
  <c r="J336" i="16"/>
  <c r="Z335" i="16"/>
  <c r="Y335" i="16"/>
  <c r="X335" i="16"/>
  <c r="W335" i="16"/>
  <c r="N335" i="16"/>
  <c r="M335" i="16"/>
  <c r="L335" i="16"/>
  <c r="K335" i="16"/>
  <c r="I335" i="16" s="1"/>
  <c r="J335" i="16"/>
  <c r="Z334" i="16"/>
  <c r="Y334" i="16"/>
  <c r="X334" i="16"/>
  <c r="W334" i="16"/>
  <c r="N334" i="16"/>
  <c r="M334" i="16"/>
  <c r="L334" i="16"/>
  <c r="K334" i="16"/>
  <c r="J334" i="16"/>
  <c r="U334" i="16" s="1"/>
  <c r="I334" i="16"/>
  <c r="Z333" i="16"/>
  <c r="Y333" i="16"/>
  <c r="X333" i="16"/>
  <c r="W333" i="16"/>
  <c r="V333" i="16"/>
  <c r="AA333" i="16" s="1"/>
  <c r="N333" i="16"/>
  <c r="M333" i="16"/>
  <c r="L333" i="16"/>
  <c r="I333" i="16" s="1"/>
  <c r="K333" i="16"/>
  <c r="T333" i="16" s="1"/>
  <c r="J333" i="16"/>
  <c r="Z332" i="16"/>
  <c r="Y332" i="16"/>
  <c r="X332" i="16"/>
  <c r="W332" i="16"/>
  <c r="AA332" i="16" s="1"/>
  <c r="V332" i="16"/>
  <c r="N332" i="16"/>
  <c r="M332" i="16"/>
  <c r="L332" i="16"/>
  <c r="K332" i="16"/>
  <c r="I332" i="16" s="1"/>
  <c r="J332" i="16"/>
  <c r="Z331" i="16"/>
  <c r="Y331" i="16"/>
  <c r="X331" i="16"/>
  <c r="W331" i="16"/>
  <c r="N331" i="16"/>
  <c r="M331" i="16"/>
  <c r="L331" i="16"/>
  <c r="K331" i="16"/>
  <c r="I331" i="16" s="1"/>
  <c r="J331" i="16"/>
  <c r="Z330" i="16"/>
  <c r="Y330" i="16"/>
  <c r="X330" i="16"/>
  <c r="W330" i="16"/>
  <c r="N330" i="16"/>
  <c r="M330" i="16"/>
  <c r="L330" i="16"/>
  <c r="K330" i="16"/>
  <c r="J330" i="16"/>
  <c r="U330" i="16" s="1"/>
  <c r="I330" i="16"/>
  <c r="Z329" i="16"/>
  <c r="Y329" i="16"/>
  <c r="X329" i="16"/>
  <c r="W329" i="16"/>
  <c r="N329" i="16"/>
  <c r="M329" i="16"/>
  <c r="L329" i="16"/>
  <c r="I329" i="16" s="1"/>
  <c r="K329" i="16"/>
  <c r="T329" i="16" s="1"/>
  <c r="J329" i="16"/>
  <c r="Z328" i="16"/>
  <c r="Y328" i="16"/>
  <c r="X328" i="16"/>
  <c r="W328" i="16"/>
  <c r="N328" i="16"/>
  <c r="M328" i="16"/>
  <c r="L328" i="16"/>
  <c r="K328" i="16"/>
  <c r="I328" i="16" s="1"/>
  <c r="J328" i="16"/>
  <c r="Z327" i="16"/>
  <c r="Y327" i="16"/>
  <c r="X327" i="16"/>
  <c r="W327" i="16"/>
  <c r="N327" i="16"/>
  <c r="M327" i="16"/>
  <c r="L327" i="16"/>
  <c r="K327" i="16"/>
  <c r="I327" i="16" s="1"/>
  <c r="J327" i="16"/>
  <c r="Z326" i="16"/>
  <c r="Y326" i="16"/>
  <c r="X326" i="16"/>
  <c r="W326" i="16"/>
  <c r="N326" i="16"/>
  <c r="M326" i="16"/>
  <c r="L326" i="16"/>
  <c r="K326" i="16"/>
  <c r="J326" i="16"/>
  <c r="U326" i="16" s="1"/>
  <c r="I326" i="16"/>
  <c r="Z325" i="16"/>
  <c r="Y325" i="16"/>
  <c r="X325" i="16"/>
  <c r="W325" i="16"/>
  <c r="N325" i="16"/>
  <c r="M325" i="16"/>
  <c r="L325" i="16"/>
  <c r="I325" i="16" s="1"/>
  <c r="K325" i="16"/>
  <c r="T325" i="16" s="1"/>
  <c r="J325" i="16"/>
  <c r="Z324" i="16"/>
  <c r="Y324" i="16"/>
  <c r="X324" i="16"/>
  <c r="W324" i="16"/>
  <c r="N324" i="16"/>
  <c r="M324" i="16"/>
  <c r="L324" i="16"/>
  <c r="K324" i="16"/>
  <c r="I324" i="16" s="1"/>
  <c r="J324" i="16"/>
  <c r="Z323" i="16"/>
  <c r="Y323" i="16"/>
  <c r="X323" i="16"/>
  <c r="W323" i="16"/>
  <c r="N323" i="16"/>
  <c r="M323" i="16"/>
  <c r="L323" i="16"/>
  <c r="K323" i="16"/>
  <c r="I323" i="16" s="1"/>
  <c r="J323" i="16"/>
  <c r="Z322" i="16"/>
  <c r="Y322" i="16"/>
  <c r="X322" i="16"/>
  <c r="W322" i="16"/>
  <c r="V322" i="16"/>
  <c r="AA322" i="16" s="1"/>
  <c r="N322" i="16"/>
  <c r="M322" i="16"/>
  <c r="L322" i="16"/>
  <c r="K322" i="16"/>
  <c r="J322" i="16"/>
  <c r="U322" i="16" s="1"/>
  <c r="I322" i="16"/>
  <c r="Z321" i="16"/>
  <c r="Y321" i="16"/>
  <c r="X321" i="16"/>
  <c r="W321" i="16"/>
  <c r="V321" i="16"/>
  <c r="AA321" i="16" s="1"/>
  <c r="N321" i="16"/>
  <c r="M321" i="16"/>
  <c r="L321" i="16"/>
  <c r="I321" i="16" s="1"/>
  <c r="K321" i="16"/>
  <c r="T321" i="16" s="1"/>
  <c r="J321" i="16"/>
  <c r="Z320" i="16"/>
  <c r="Y320" i="16"/>
  <c r="X320" i="16"/>
  <c r="W320" i="16"/>
  <c r="N320" i="16"/>
  <c r="M320" i="16"/>
  <c r="L320" i="16"/>
  <c r="K320" i="16"/>
  <c r="I320" i="16" s="1"/>
  <c r="J320" i="16"/>
  <c r="Z319" i="16"/>
  <c r="Y319" i="16"/>
  <c r="X319" i="16"/>
  <c r="W319" i="16"/>
  <c r="N319" i="16"/>
  <c r="M319" i="16"/>
  <c r="L319" i="16"/>
  <c r="K319" i="16"/>
  <c r="I319" i="16" s="1"/>
  <c r="J319" i="16"/>
  <c r="Z318" i="16"/>
  <c r="Y318" i="16"/>
  <c r="X318" i="16"/>
  <c r="W318" i="16"/>
  <c r="N318" i="16"/>
  <c r="M318" i="16"/>
  <c r="L318" i="16"/>
  <c r="K318" i="16"/>
  <c r="J318" i="16"/>
  <c r="U318" i="16" s="1"/>
  <c r="I318" i="16"/>
  <c r="Z317" i="16"/>
  <c r="Y317" i="16"/>
  <c r="X317" i="16"/>
  <c r="W317" i="16"/>
  <c r="N317" i="16"/>
  <c r="M317" i="16"/>
  <c r="L317" i="16"/>
  <c r="I317" i="16" s="1"/>
  <c r="K317" i="16"/>
  <c r="T317" i="16" s="1"/>
  <c r="J317" i="16"/>
  <c r="Z316" i="16"/>
  <c r="Y316" i="16"/>
  <c r="X316" i="16"/>
  <c r="W316" i="16"/>
  <c r="N316" i="16"/>
  <c r="M316" i="16"/>
  <c r="L316" i="16"/>
  <c r="K316" i="16"/>
  <c r="I316" i="16" s="1"/>
  <c r="J316" i="16"/>
  <c r="Z315" i="16"/>
  <c r="Y315" i="16"/>
  <c r="X315" i="16"/>
  <c r="W315" i="16"/>
  <c r="N315" i="16"/>
  <c r="M315" i="16"/>
  <c r="L315" i="16"/>
  <c r="K315" i="16"/>
  <c r="I315" i="16" s="1"/>
  <c r="J315" i="16"/>
  <c r="Z314" i="16"/>
  <c r="Y314" i="16"/>
  <c r="X314" i="16"/>
  <c r="W314" i="16"/>
  <c r="N314" i="16"/>
  <c r="M314" i="16"/>
  <c r="L314" i="16"/>
  <c r="K314" i="16"/>
  <c r="J314" i="16"/>
  <c r="U314" i="16" s="1"/>
  <c r="I314" i="16"/>
  <c r="Z313" i="16"/>
  <c r="Y313" i="16"/>
  <c r="X313" i="16"/>
  <c r="W313" i="16"/>
  <c r="N313" i="16"/>
  <c r="M313" i="16"/>
  <c r="L313" i="16"/>
  <c r="I313" i="16" s="1"/>
  <c r="K313" i="16"/>
  <c r="T313" i="16" s="1"/>
  <c r="J313" i="16"/>
  <c r="Z312" i="16"/>
  <c r="Y312" i="16"/>
  <c r="X312" i="16"/>
  <c r="W312" i="16"/>
  <c r="N312" i="16"/>
  <c r="M312" i="16"/>
  <c r="L312" i="16"/>
  <c r="K312" i="16"/>
  <c r="I312" i="16" s="1"/>
  <c r="J312" i="16"/>
  <c r="Z311" i="16"/>
  <c r="Y311" i="16"/>
  <c r="X311" i="16"/>
  <c r="W311" i="16"/>
  <c r="AA311" i="16" s="1"/>
  <c r="V311" i="16"/>
  <c r="N311" i="16"/>
  <c r="M311" i="16"/>
  <c r="L311" i="16"/>
  <c r="K311" i="16"/>
  <c r="I311" i="16" s="1"/>
  <c r="J311" i="16"/>
  <c r="U311" i="16" s="1"/>
  <c r="Z310" i="16"/>
  <c r="Y310" i="16"/>
  <c r="X310" i="16"/>
  <c r="W310" i="16"/>
  <c r="V310" i="16"/>
  <c r="AA310" i="16" s="1"/>
  <c r="N310" i="16"/>
  <c r="M310" i="16"/>
  <c r="L310" i="16"/>
  <c r="K310" i="16"/>
  <c r="J310" i="16"/>
  <c r="U310" i="16" s="1"/>
  <c r="I310" i="16"/>
  <c r="Z309" i="16"/>
  <c r="Y309" i="16"/>
  <c r="X309" i="16"/>
  <c r="W309" i="16"/>
  <c r="N309" i="16"/>
  <c r="M309" i="16"/>
  <c r="L309" i="16"/>
  <c r="I309" i="16" s="1"/>
  <c r="K309" i="16"/>
  <c r="T309" i="16" s="1"/>
  <c r="J309" i="16"/>
  <c r="Z308" i="16"/>
  <c r="Y308" i="16"/>
  <c r="X308" i="16"/>
  <c r="W308" i="16"/>
  <c r="N308" i="16"/>
  <c r="M308" i="16"/>
  <c r="L308" i="16"/>
  <c r="K308" i="16"/>
  <c r="I308" i="16" s="1"/>
  <c r="J308" i="16"/>
  <c r="Z307" i="16"/>
  <c r="Y307" i="16"/>
  <c r="X307" i="16"/>
  <c r="W307" i="16"/>
  <c r="N307" i="16"/>
  <c r="M307" i="16"/>
  <c r="L307" i="16"/>
  <c r="K307" i="16"/>
  <c r="I307" i="16" s="1"/>
  <c r="J307" i="16"/>
  <c r="Z306" i="16"/>
  <c r="Y306" i="16"/>
  <c r="X306" i="16"/>
  <c r="W306" i="16"/>
  <c r="N306" i="16"/>
  <c r="M306" i="16"/>
  <c r="L306" i="16"/>
  <c r="K306" i="16"/>
  <c r="J306" i="16"/>
  <c r="U306" i="16" s="1"/>
  <c r="I306" i="16"/>
  <c r="Z305" i="16"/>
  <c r="Y305" i="16"/>
  <c r="X305" i="16"/>
  <c r="W305" i="16"/>
  <c r="N305" i="16"/>
  <c r="M305" i="16"/>
  <c r="L305" i="16"/>
  <c r="I305" i="16" s="1"/>
  <c r="K305" i="16"/>
  <c r="J305" i="16"/>
  <c r="Z304" i="16"/>
  <c r="Y304" i="16"/>
  <c r="X304" i="16"/>
  <c r="W304" i="16"/>
  <c r="T304" i="16"/>
  <c r="N304" i="16"/>
  <c r="M304" i="16"/>
  <c r="L304" i="16"/>
  <c r="K304" i="16"/>
  <c r="J304" i="16"/>
  <c r="Z303" i="16"/>
  <c r="Y303" i="16"/>
  <c r="X303" i="16"/>
  <c r="W303" i="16"/>
  <c r="N303" i="16"/>
  <c r="M303" i="16"/>
  <c r="L303" i="16"/>
  <c r="K303" i="16"/>
  <c r="I303" i="16" s="1"/>
  <c r="J303" i="16"/>
  <c r="Z302" i="16"/>
  <c r="Y302" i="16"/>
  <c r="X302" i="16"/>
  <c r="W302" i="16"/>
  <c r="N302" i="16"/>
  <c r="M302" i="16"/>
  <c r="L302" i="16"/>
  <c r="K302" i="16"/>
  <c r="J302" i="16"/>
  <c r="U302" i="16" s="1"/>
  <c r="I302" i="16"/>
  <c r="Z301" i="16"/>
  <c r="Y301" i="16"/>
  <c r="X301" i="16"/>
  <c r="W301" i="16"/>
  <c r="N301" i="16"/>
  <c r="M301" i="16"/>
  <c r="L301" i="16"/>
  <c r="I301" i="16" s="1"/>
  <c r="K301" i="16"/>
  <c r="J301" i="16"/>
  <c r="Z300" i="16"/>
  <c r="Y300" i="16"/>
  <c r="X300" i="16"/>
  <c r="W300" i="16"/>
  <c r="V300" i="16"/>
  <c r="N300" i="16"/>
  <c r="M300" i="16"/>
  <c r="L300" i="16"/>
  <c r="K300" i="16"/>
  <c r="T300" i="16" s="1"/>
  <c r="J300" i="16"/>
  <c r="Z299" i="16"/>
  <c r="Y299" i="16"/>
  <c r="X299" i="16"/>
  <c r="W299" i="16"/>
  <c r="AA299" i="16" s="1"/>
  <c r="V299" i="16"/>
  <c r="N299" i="16"/>
  <c r="M299" i="16"/>
  <c r="L299" i="16"/>
  <c r="K299" i="16"/>
  <c r="I299" i="16" s="1"/>
  <c r="J299" i="16"/>
  <c r="Z298" i="16"/>
  <c r="Y298" i="16"/>
  <c r="X298" i="16"/>
  <c r="W298" i="16"/>
  <c r="N298" i="16"/>
  <c r="M298" i="16"/>
  <c r="L298" i="16"/>
  <c r="K298" i="16"/>
  <c r="J298" i="16"/>
  <c r="U298" i="16" s="1"/>
  <c r="I298" i="16"/>
  <c r="Z297" i="16"/>
  <c r="Y297" i="16"/>
  <c r="X297" i="16"/>
  <c r="W297" i="16"/>
  <c r="N297" i="16"/>
  <c r="M297" i="16"/>
  <c r="L297" i="16"/>
  <c r="I297" i="16" s="1"/>
  <c r="K297" i="16"/>
  <c r="J297" i="16"/>
  <c r="Z296" i="16"/>
  <c r="Y296" i="16"/>
  <c r="X296" i="16"/>
  <c r="W296" i="16"/>
  <c r="T296" i="16"/>
  <c r="N296" i="16"/>
  <c r="M296" i="16"/>
  <c r="L296" i="16"/>
  <c r="K296" i="16"/>
  <c r="J296" i="16"/>
  <c r="Z295" i="16"/>
  <c r="Y295" i="16"/>
  <c r="X295" i="16"/>
  <c r="W295" i="16"/>
  <c r="N295" i="16"/>
  <c r="M295" i="16"/>
  <c r="L295" i="16"/>
  <c r="K295" i="16"/>
  <c r="I295" i="16" s="1"/>
  <c r="J295" i="16"/>
  <c r="Z294" i="16"/>
  <c r="Y294" i="16"/>
  <c r="X294" i="16"/>
  <c r="W294" i="16"/>
  <c r="N294" i="16"/>
  <c r="M294" i="16"/>
  <c r="L294" i="16"/>
  <c r="K294" i="16"/>
  <c r="J294" i="16"/>
  <c r="U294" i="16" s="1"/>
  <c r="I294" i="16"/>
  <c r="Z293" i="16"/>
  <c r="Y293" i="16"/>
  <c r="X293" i="16"/>
  <c r="W293" i="16"/>
  <c r="N293" i="16"/>
  <c r="M293" i="16"/>
  <c r="L293" i="16"/>
  <c r="I293" i="16" s="1"/>
  <c r="K293" i="16"/>
  <c r="J293" i="16"/>
  <c r="Z292" i="16"/>
  <c r="Y292" i="16"/>
  <c r="X292" i="16"/>
  <c r="W292" i="16"/>
  <c r="V292" i="16"/>
  <c r="N292" i="16"/>
  <c r="M292" i="16"/>
  <c r="L292" i="16"/>
  <c r="K292" i="16"/>
  <c r="J292" i="16"/>
  <c r="Y291" i="16"/>
  <c r="X291" i="16"/>
  <c r="W291" i="16"/>
  <c r="V291" i="16"/>
  <c r="N291" i="16"/>
  <c r="M291" i="16"/>
  <c r="L291" i="16"/>
  <c r="K291" i="16"/>
  <c r="J291" i="16"/>
  <c r="V290" i="16"/>
  <c r="N290" i="16"/>
  <c r="M290" i="16"/>
  <c r="L290" i="16"/>
  <c r="K290" i="16"/>
  <c r="J290" i="16"/>
  <c r="U290" i="16" s="1"/>
  <c r="I290" i="16"/>
  <c r="N289" i="16"/>
  <c r="M289" i="16"/>
  <c r="L289" i="16"/>
  <c r="K289" i="16"/>
  <c r="T289" i="16" s="1"/>
  <c r="J289" i="16"/>
  <c r="T288" i="16"/>
  <c r="N288" i="16"/>
  <c r="M288" i="16"/>
  <c r="L288" i="16"/>
  <c r="K288" i="16"/>
  <c r="J288" i="16"/>
  <c r="Y287" i="16"/>
  <c r="W287" i="16"/>
  <c r="N287" i="16"/>
  <c r="M287" i="16"/>
  <c r="L287" i="16"/>
  <c r="K287" i="16"/>
  <c r="I287" i="16" s="1"/>
  <c r="J287" i="16"/>
  <c r="Z286" i="16"/>
  <c r="Y286" i="16"/>
  <c r="X286" i="16"/>
  <c r="W286" i="16"/>
  <c r="V286" i="16"/>
  <c r="AA286" i="16" s="1"/>
  <c r="N286" i="16"/>
  <c r="M286" i="16"/>
  <c r="L286" i="16"/>
  <c r="K286" i="16"/>
  <c r="J286" i="16"/>
  <c r="U286" i="16" s="1"/>
  <c r="I286" i="16"/>
  <c r="V285" i="16"/>
  <c r="N285" i="16"/>
  <c r="M285" i="16"/>
  <c r="L285" i="16"/>
  <c r="K285" i="16"/>
  <c r="J285" i="16"/>
  <c r="N284" i="16"/>
  <c r="M284" i="16"/>
  <c r="L284" i="16"/>
  <c r="K284" i="16"/>
  <c r="J284" i="16"/>
  <c r="Y283" i="16"/>
  <c r="X283" i="16"/>
  <c r="W283" i="16"/>
  <c r="V283" i="16"/>
  <c r="N283" i="16"/>
  <c r="M283" i="16"/>
  <c r="L283" i="16"/>
  <c r="K283" i="16"/>
  <c r="J283" i="16"/>
  <c r="N282" i="16"/>
  <c r="M282" i="16"/>
  <c r="L282" i="16"/>
  <c r="K282" i="16"/>
  <c r="J282" i="16"/>
  <c r="U282" i="16" s="1"/>
  <c r="I282" i="16"/>
  <c r="N281" i="16"/>
  <c r="M281" i="16"/>
  <c r="L281" i="16"/>
  <c r="K281" i="16"/>
  <c r="T281" i="16" s="1"/>
  <c r="J281" i="16"/>
  <c r="T280" i="16"/>
  <c r="N280" i="16"/>
  <c r="M280" i="16"/>
  <c r="L280" i="16"/>
  <c r="K280" i="16"/>
  <c r="J280" i="16"/>
  <c r="N279" i="16"/>
  <c r="M279" i="16"/>
  <c r="L279" i="16"/>
  <c r="K279" i="16"/>
  <c r="J279" i="16"/>
  <c r="N278" i="16"/>
  <c r="M278" i="16"/>
  <c r="L278" i="16"/>
  <c r="K278" i="16"/>
  <c r="J278" i="16"/>
  <c r="U278" i="16" s="1"/>
  <c r="I278" i="16"/>
  <c r="Z277" i="16"/>
  <c r="Y277" i="16"/>
  <c r="W277" i="16"/>
  <c r="V277" i="16"/>
  <c r="N277" i="16"/>
  <c r="M277" i="16"/>
  <c r="L277" i="16"/>
  <c r="K277" i="16"/>
  <c r="J277" i="16"/>
  <c r="N276" i="16"/>
  <c r="M276" i="16"/>
  <c r="L276" i="16"/>
  <c r="K276" i="16"/>
  <c r="T276" i="16" s="1"/>
  <c r="J276" i="16"/>
  <c r="Z275" i="16"/>
  <c r="Y275" i="16"/>
  <c r="N275" i="16"/>
  <c r="M275" i="16"/>
  <c r="L275" i="16"/>
  <c r="K275" i="16"/>
  <c r="I275" i="16" s="1"/>
  <c r="J275" i="16"/>
  <c r="Z274" i="16"/>
  <c r="W274" i="16"/>
  <c r="N274" i="16"/>
  <c r="M274" i="16"/>
  <c r="L274" i="16"/>
  <c r="K274" i="16"/>
  <c r="J274" i="16"/>
  <c r="U274" i="16" s="1"/>
  <c r="I274" i="16"/>
  <c r="Z273" i="16"/>
  <c r="N273" i="16"/>
  <c r="M273" i="16"/>
  <c r="L273" i="16"/>
  <c r="K273" i="16"/>
  <c r="J273" i="16"/>
  <c r="W272" i="16"/>
  <c r="T272" i="16"/>
  <c r="N272" i="16"/>
  <c r="M272" i="16"/>
  <c r="L272" i="16"/>
  <c r="K272" i="16"/>
  <c r="J272" i="16"/>
  <c r="N271" i="16"/>
  <c r="M271" i="16"/>
  <c r="L271" i="16"/>
  <c r="K271" i="16"/>
  <c r="J271" i="16"/>
  <c r="V270" i="16"/>
  <c r="N270" i="16"/>
  <c r="M270" i="16"/>
  <c r="L270" i="16"/>
  <c r="K270" i="16"/>
  <c r="J270" i="16"/>
  <c r="U270" i="16" s="1"/>
  <c r="I270" i="16"/>
  <c r="N269" i="16"/>
  <c r="M269" i="16"/>
  <c r="L269" i="16"/>
  <c r="K269" i="16"/>
  <c r="T269" i="16" s="1"/>
  <c r="J269" i="16"/>
  <c r="T268" i="16"/>
  <c r="N268" i="16"/>
  <c r="M268" i="16"/>
  <c r="L268" i="16"/>
  <c r="K268" i="16"/>
  <c r="J268" i="16"/>
  <c r="N267" i="16"/>
  <c r="M267" i="16"/>
  <c r="L267" i="16"/>
  <c r="K267" i="16"/>
  <c r="J267" i="16"/>
  <c r="N266" i="16"/>
  <c r="M266" i="16"/>
  <c r="L266" i="16"/>
  <c r="K266" i="16"/>
  <c r="J266" i="16"/>
  <c r="U266" i="16" s="1"/>
  <c r="I266" i="16"/>
  <c r="Z265" i="16"/>
  <c r="Y265" i="16"/>
  <c r="X265" i="16"/>
  <c r="W265" i="16"/>
  <c r="V265" i="16"/>
  <c r="AA265" i="16" s="1"/>
  <c r="N265" i="16"/>
  <c r="M265" i="16"/>
  <c r="L265" i="16"/>
  <c r="I265" i="16" s="1"/>
  <c r="K265" i="16"/>
  <c r="T265" i="16" s="1"/>
  <c r="J265" i="16"/>
  <c r="T264" i="16"/>
  <c r="N264" i="16"/>
  <c r="M264" i="16"/>
  <c r="L264" i="16"/>
  <c r="K264" i="16"/>
  <c r="J264" i="16"/>
  <c r="N263" i="16"/>
  <c r="M263" i="16"/>
  <c r="L263" i="16"/>
  <c r="K263" i="16"/>
  <c r="J263" i="16"/>
  <c r="Z262" i="16"/>
  <c r="Y262" i="16"/>
  <c r="N262" i="16"/>
  <c r="M262" i="16"/>
  <c r="L262" i="16"/>
  <c r="K262" i="16"/>
  <c r="J262" i="16"/>
  <c r="I262" i="16"/>
  <c r="N261" i="16"/>
  <c r="M261" i="16"/>
  <c r="L261" i="16"/>
  <c r="K261" i="16"/>
  <c r="J261" i="16"/>
  <c r="N260" i="16"/>
  <c r="M260" i="16"/>
  <c r="L260" i="16"/>
  <c r="K260" i="16"/>
  <c r="J260" i="16"/>
  <c r="N259" i="16"/>
  <c r="M259" i="16"/>
  <c r="L259" i="16"/>
  <c r="K259" i="16"/>
  <c r="J259" i="16"/>
  <c r="Z258" i="16"/>
  <c r="Y258" i="16"/>
  <c r="X258" i="16"/>
  <c r="W258" i="16"/>
  <c r="V258" i="16"/>
  <c r="AA258" i="16" s="1"/>
  <c r="N258" i="16"/>
  <c r="M258" i="16"/>
  <c r="L258" i="16"/>
  <c r="U258" i="16" s="1"/>
  <c r="K258" i="16"/>
  <c r="J258" i="16"/>
  <c r="T258" i="16" s="1"/>
  <c r="I258" i="16"/>
  <c r="Z257" i="16"/>
  <c r="Y257" i="16"/>
  <c r="X257" i="16"/>
  <c r="W257" i="16"/>
  <c r="V257" i="16"/>
  <c r="AA257" i="16" s="1"/>
  <c r="N257" i="16"/>
  <c r="M257" i="16"/>
  <c r="L257" i="16"/>
  <c r="U257" i="16" s="1"/>
  <c r="K257" i="16"/>
  <c r="T257" i="16" s="1"/>
  <c r="J257" i="16"/>
  <c r="V256" i="16"/>
  <c r="N256" i="16"/>
  <c r="M256" i="16"/>
  <c r="L256" i="16"/>
  <c r="K256" i="16"/>
  <c r="T256" i="16" s="1"/>
  <c r="J256" i="16"/>
  <c r="Z255" i="16"/>
  <c r="Y255" i="16"/>
  <c r="X255" i="16"/>
  <c r="W255" i="16"/>
  <c r="AA255" i="16" s="1"/>
  <c r="V255" i="16"/>
  <c r="N255" i="16"/>
  <c r="M255" i="16"/>
  <c r="L255" i="16"/>
  <c r="K255" i="16"/>
  <c r="J255" i="16"/>
  <c r="N254" i="16"/>
  <c r="M254" i="16"/>
  <c r="L254" i="16"/>
  <c r="K254" i="16"/>
  <c r="J254" i="16"/>
  <c r="I254" i="16"/>
  <c r="N253" i="16"/>
  <c r="M253" i="16"/>
  <c r="L253" i="16"/>
  <c r="K253" i="16"/>
  <c r="J253" i="16"/>
  <c r="N252" i="16"/>
  <c r="M252" i="16"/>
  <c r="L252" i="16"/>
  <c r="K252" i="16"/>
  <c r="J252" i="16"/>
  <c r="Z251" i="16"/>
  <c r="Y251" i="16"/>
  <c r="X251" i="16"/>
  <c r="W251" i="16"/>
  <c r="AA251" i="16" s="1"/>
  <c r="V251" i="16"/>
  <c r="N251" i="16"/>
  <c r="M251" i="16"/>
  <c r="L251" i="16"/>
  <c r="K251" i="16"/>
  <c r="J251" i="16"/>
  <c r="N250" i="16"/>
  <c r="M250" i="16"/>
  <c r="L250" i="16"/>
  <c r="K250" i="16"/>
  <c r="J250" i="16"/>
  <c r="I250" i="16"/>
  <c r="N249" i="16"/>
  <c r="M249" i="16"/>
  <c r="L249" i="16"/>
  <c r="K249" i="16"/>
  <c r="J249" i="16"/>
  <c r="N248" i="16"/>
  <c r="M248" i="16"/>
  <c r="L248" i="16"/>
  <c r="K248" i="16"/>
  <c r="T248" i="16" s="1"/>
  <c r="J248" i="16"/>
  <c r="Y247" i="16"/>
  <c r="X247" i="16"/>
  <c r="W247" i="16"/>
  <c r="V247" i="16"/>
  <c r="N247" i="16"/>
  <c r="M247" i="16"/>
  <c r="L247" i="16"/>
  <c r="K247" i="16"/>
  <c r="J247" i="16"/>
  <c r="N246" i="16"/>
  <c r="M246" i="16"/>
  <c r="L246" i="16"/>
  <c r="K246" i="16"/>
  <c r="J246" i="16"/>
  <c r="U246" i="16" s="1"/>
  <c r="I246" i="16"/>
  <c r="N245" i="16"/>
  <c r="M245" i="16"/>
  <c r="L245" i="16"/>
  <c r="K245" i="16"/>
  <c r="T245" i="16" s="1"/>
  <c r="J245" i="16"/>
  <c r="T244" i="16"/>
  <c r="N244" i="16"/>
  <c r="M244" i="16"/>
  <c r="L244" i="16"/>
  <c r="K244" i="16"/>
  <c r="J244" i="16"/>
  <c r="Z243" i="16"/>
  <c r="Y243" i="16"/>
  <c r="X243" i="16"/>
  <c r="W243" i="16"/>
  <c r="AA243" i="16" s="1"/>
  <c r="V243" i="16"/>
  <c r="N243" i="16"/>
  <c r="M243" i="16"/>
  <c r="L243" i="16"/>
  <c r="K243" i="16"/>
  <c r="J243" i="16"/>
  <c r="I243" i="16" s="1"/>
  <c r="Z242" i="16"/>
  <c r="Y242" i="16"/>
  <c r="X242" i="16"/>
  <c r="W242" i="16"/>
  <c r="V242" i="16"/>
  <c r="AA242" i="16" s="1"/>
  <c r="N242" i="16"/>
  <c r="M242" i="16"/>
  <c r="L242" i="16"/>
  <c r="U242" i="16" s="1"/>
  <c r="K242" i="16"/>
  <c r="J242" i="16"/>
  <c r="T242" i="16" s="1"/>
  <c r="N241" i="16"/>
  <c r="M241" i="16"/>
  <c r="L241" i="16"/>
  <c r="K241" i="16"/>
  <c r="T241" i="16" s="1"/>
  <c r="J241" i="16"/>
  <c r="I241" i="16"/>
  <c r="Z240" i="16"/>
  <c r="Y240" i="16"/>
  <c r="X240" i="16"/>
  <c r="W240" i="16"/>
  <c r="AA240" i="16" s="1"/>
  <c r="V240" i="16"/>
  <c r="N240" i="16"/>
  <c r="M240" i="16"/>
  <c r="L240" i="16"/>
  <c r="K240" i="16"/>
  <c r="I240" i="16" s="1"/>
  <c r="J240" i="16"/>
  <c r="T240" i="16" s="1"/>
  <c r="Z239" i="16"/>
  <c r="Y239" i="16"/>
  <c r="X239" i="16"/>
  <c r="W239" i="16"/>
  <c r="V239" i="16"/>
  <c r="AA239" i="16" s="1"/>
  <c r="N239" i="16"/>
  <c r="M239" i="16"/>
  <c r="L239" i="16"/>
  <c r="K239" i="16"/>
  <c r="P239" i="16" s="1"/>
  <c r="J239" i="16"/>
  <c r="Z238" i="16"/>
  <c r="Y238" i="16"/>
  <c r="X238" i="16"/>
  <c r="W238" i="16"/>
  <c r="V238" i="16"/>
  <c r="AA238" i="16" s="1"/>
  <c r="N238" i="16"/>
  <c r="M238" i="16"/>
  <c r="L238" i="16"/>
  <c r="K238" i="16"/>
  <c r="J238" i="16"/>
  <c r="I238" i="16"/>
  <c r="Z237" i="16"/>
  <c r="Y237" i="16"/>
  <c r="X237" i="16"/>
  <c r="W237" i="16"/>
  <c r="V237" i="16"/>
  <c r="AA237" i="16" s="1"/>
  <c r="N237" i="16"/>
  <c r="M237" i="16"/>
  <c r="L237" i="16"/>
  <c r="T237" i="16" s="1"/>
  <c r="K237" i="16"/>
  <c r="U237" i="16" s="1"/>
  <c r="J237" i="16"/>
  <c r="N236" i="16"/>
  <c r="M236" i="16"/>
  <c r="L236" i="16"/>
  <c r="K236" i="16"/>
  <c r="J236" i="16"/>
  <c r="N235" i="16"/>
  <c r="M235" i="16"/>
  <c r="L235" i="16"/>
  <c r="K235" i="16"/>
  <c r="P235" i="16" s="1"/>
  <c r="J235" i="16"/>
  <c r="N234" i="16"/>
  <c r="M234" i="16"/>
  <c r="L234" i="16"/>
  <c r="K234" i="16"/>
  <c r="J234" i="16"/>
  <c r="I234" i="16" s="1"/>
  <c r="T233" i="16"/>
  <c r="N233" i="16"/>
  <c r="M233" i="16"/>
  <c r="L233" i="16"/>
  <c r="K233" i="16"/>
  <c r="J233" i="16"/>
  <c r="Z232" i="16"/>
  <c r="Y232" i="16"/>
  <c r="X232" i="16"/>
  <c r="W232" i="16"/>
  <c r="AA232" i="16" s="1"/>
  <c r="V232" i="16"/>
  <c r="N232" i="16"/>
  <c r="M232" i="16"/>
  <c r="L232" i="16"/>
  <c r="K232" i="16"/>
  <c r="J232" i="16"/>
  <c r="U232" i="16" s="1"/>
  <c r="N231" i="16"/>
  <c r="M231" i="16"/>
  <c r="L231" i="16"/>
  <c r="K231" i="16"/>
  <c r="P231" i="16" s="1"/>
  <c r="J231" i="16"/>
  <c r="N230" i="16"/>
  <c r="M230" i="16"/>
  <c r="L230" i="16"/>
  <c r="K230" i="16"/>
  <c r="J230" i="16"/>
  <c r="I230" i="16" s="1"/>
  <c r="V229" i="16"/>
  <c r="T229" i="16"/>
  <c r="N229" i="16"/>
  <c r="M229" i="16"/>
  <c r="L229" i="16"/>
  <c r="K229" i="16"/>
  <c r="J229" i="16"/>
  <c r="N228" i="16"/>
  <c r="M228" i="16"/>
  <c r="L228" i="16"/>
  <c r="K228" i="16"/>
  <c r="J228" i="16"/>
  <c r="U228" i="16" s="1"/>
  <c r="N227" i="16"/>
  <c r="M227" i="16"/>
  <c r="L227" i="16"/>
  <c r="K227" i="16"/>
  <c r="J227" i="16"/>
  <c r="I227" i="16"/>
  <c r="N226" i="16"/>
  <c r="M226" i="16"/>
  <c r="L226" i="16"/>
  <c r="K226" i="16"/>
  <c r="J226" i="16"/>
  <c r="I226" i="16" s="1"/>
  <c r="V225" i="16"/>
  <c r="N225" i="16"/>
  <c r="M225" i="16"/>
  <c r="L225" i="16"/>
  <c r="T225" i="16" s="1"/>
  <c r="K225" i="16"/>
  <c r="I225" i="16" s="1"/>
  <c r="J225" i="16"/>
  <c r="N224" i="16"/>
  <c r="M224" i="16"/>
  <c r="L224" i="16"/>
  <c r="K224" i="16"/>
  <c r="J224" i="16"/>
  <c r="V223" i="16"/>
  <c r="N223" i="16"/>
  <c r="M223" i="16"/>
  <c r="L223" i="16"/>
  <c r="K223" i="16"/>
  <c r="P223" i="16" s="1"/>
  <c r="J223" i="16"/>
  <c r="Z222" i="16"/>
  <c r="Y222" i="16"/>
  <c r="X222" i="16"/>
  <c r="W222" i="16"/>
  <c r="V222" i="16"/>
  <c r="AA222" i="16" s="1"/>
  <c r="N222" i="16"/>
  <c r="M222" i="16"/>
  <c r="L222" i="16"/>
  <c r="K222" i="16"/>
  <c r="J222" i="16"/>
  <c r="I222" i="16"/>
  <c r="N221" i="16"/>
  <c r="M221" i="16"/>
  <c r="L221" i="16"/>
  <c r="K221" i="16"/>
  <c r="T221" i="16" s="1"/>
  <c r="J221" i="16"/>
  <c r="N220" i="16"/>
  <c r="M220" i="16"/>
  <c r="L220" i="16"/>
  <c r="K220" i="16"/>
  <c r="I220" i="16" s="1"/>
  <c r="J220" i="16"/>
  <c r="Z219" i="16"/>
  <c r="Y219" i="16"/>
  <c r="N219" i="16"/>
  <c r="M219" i="16"/>
  <c r="L219" i="16"/>
  <c r="K219" i="16"/>
  <c r="P219" i="16" s="1"/>
  <c r="J219" i="16"/>
  <c r="Z218" i="16"/>
  <c r="Y218" i="16"/>
  <c r="V218" i="16"/>
  <c r="N218" i="16"/>
  <c r="M218" i="16"/>
  <c r="L218" i="16"/>
  <c r="K218" i="16"/>
  <c r="J218" i="16"/>
  <c r="I218" i="16" s="1"/>
  <c r="Z217" i="16"/>
  <c r="Y217" i="16"/>
  <c r="T217" i="16"/>
  <c r="N217" i="16"/>
  <c r="M217" i="16"/>
  <c r="L217" i="16"/>
  <c r="K217" i="16"/>
  <c r="J217" i="16"/>
  <c r="N216" i="16"/>
  <c r="M216" i="16"/>
  <c r="L216" i="16"/>
  <c r="K216" i="16"/>
  <c r="J216" i="16"/>
  <c r="U216" i="16" s="1"/>
  <c r="N215" i="16"/>
  <c r="M215" i="16"/>
  <c r="L215" i="16"/>
  <c r="K215" i="16"/>
  <c r="J215" i="16"/>
  <c r="I215" i="16"/>
  <c r="Z214" i="16"/>
  <c r="Y214" i="16"/>
  <c r="X214" i="16"/>
  <c r="W214" i="16"/>
  <c r="V214" i="16"/>
  <c r="AA214" i="16" s="1"/>
  <c r="N214" i="16"/>
  <c r="M214" i="16"/>
  <c r="L214" i="16"/>
  <c r="K214" i="16"/>
  <c r="J214" i="16"/>
  <c r="I214" i="16"/>
  <c r="Y213" i="16"/>
  <c r="X213" i="16"/>
  <c r="W213" i="16"/>
  <c r="V213" i="16"/>
  <c r="N213" i="16"/>
  <c r="M213" i="16"/>
  <c r="L213" i="16"/>
  <c r="U213" i="16" s="1"/>
  <c r="K213" i="16"/>
  <c r="I213" i="16" s="1"/>
  <c r="J213" i="16"/>
  <c r="T213" i="16" s="1"/>
  <c r="V212" i="16"/>
  <c r="N212" i="16"/>
  <c r="M212" i="16"/>
  <c r="L212" i="16"/>
  <c r="K212" i="16"/>
  <c r="T212" i="16" s="1"/>
  <c r="J212" i="16"/>
  <c r="U212" i="16" s="1"/>
  <c r="N211" i="16"/>
  <c r="M211" i="16"/>
  <c r="L211" i="16"/>
  <c r="K211" i="16"/>
  <c r="J211" i="16"/>
  <c r="N210" i="16"/>
  <c r="M210" i="16"/>
  <c r="L210" i="16"/>
  <c r="K210" i="16"/>
  <c r="U210" i="16" s="1"/>
  <c r="J210" i="16"/>
  <c r="I210" i="16"/>
  <c r="N209" i="16"/>
  <c r="M209" i="16"/>
  <c r="L209" i="16"/>
  <c r="U209" i="16" s="1"/>
  <c r="K209" i="16"/>
  <c r="I209" i="16" s="1"/>
  <c r="U32" i="16" s="1"/>
  <c r="J209" i="16"/>
  <c r="T209" i="16" s="1"/>
  <c r="N208" i="16"/>
  <c r="M208" i="16"/>
  <c r="L208" i="16"/>
  <c r="K208" i="16"/>
  <c r="T208" i="16" s="1"/>
  <c r="J208" i="16"/>
  <c r="U208" i="16" s="1"/>
  <c r="Z207" i="16"/>
  <c r="Y207" i="16"/>
  <c r="X207" i="16"/>
  <c r="W207" i="16"/>
  <c r="AA207" i="16" s="1"/>
  <c r="V207" i="16"/>
  <c r="N207" i="16"/>
  <c r="M207" i="16"/>
  <c r="L207" i="16"/>
  <c r="K207" i="16"/>
  <c r="J207" i="16"/>
  <c r="I207" i="16" s="1"/>
  <c r="V206" i="16"/>
  <c r="N206" i="16"/>
  <c r="M206" i="16"/>
  <c r="L206" i="16"/>
  <c r="K206" i="16"/>
  <c r="U206" i="16" s="1"/>
  <c r="J206" i="16"/>
  <c r="I206" i="16"/>
  <c r="Z205" i="16"/>
  <c r="Y205" i="16"/>
  <c r="X205" i="16"/>
  <c r="W205" i="16"/>
  <c r="AA205" i="16" s="1"/>
  <c r="V205" i="16"/>
  <c r="N205" i="16"/>
  <c r="M205" i="16"/>
  <c r="L205" i="16"/>
  <c r="U205" i="16" s="1"/>
  <c r="K205" i="16"/>
  <c r="I205" i="16" s="1"/>
  <c r="J205" i="16"/>
  <c r="T205" i="16" s="1"/>
  <c r="Z204" i="16"/>
  <c r="Y204" i="16"/>
  <c r="X204" i="16"/>
  <c r="W204" i="16"/>
  <c r="V204" i="16"/>
  <c r="AA204" i="16" s="1"/>
  <c r="N204" i="16"/>
  <c r="M204" i="16"/>
  <c r="L204" i="16"/>
  <c r="K204" i="16"/>
  <c r="T204" i="16" s="1"/>
  <c r="J204" i="16"/>
  <c r="U204" i="16" s="1"/>
  <c r="Z203" i="16"/>
  <c r="Y203" i="16"/>
  <c r="X203" i="16"/>
  <c r="W203" i="16"/>
  <c r="AA203" i="16" s="1"/>
  <c r="V203" i="16"/>
  <c r="N203" i="16"/>
  <c r="M203" i="16"/>
  <c r="L203" i="16"/>
  <c r="K203" i="16"/>
  <c r="J203" i="16"/>
  <c r="I203" i="16" s="1"/>
  <c r="K37" i="16" s="1"/>
  <c r="Z202" i="16"/>
  <c r="Y202" i="16"/>
  <c r="X202" i="16"/>
  <c r="W202" i="16"/>
  <c r="V202" i="16"/>
  <c r="AA202" i="16" s="1"/>
  <c r="N202" i="16"/>
  <c r="M202" i="16"/>
  <c r="L202" i="16"/>
  <c r="K202" i="16"/>
  <c r="U202" i="16" s="1"/>
  <c r="J202" i="16"/>
  <c r="I202" i="16"/>
  <c r="Z201" i="16"/>
  <c r="Y201" i="16"/>
  <c r="X201" i="16"/>
  <c r="W201" i="16"/>
  <c r="AA201" i="16" s="1"/>
  <c r="V201" i="16"/>
  <c r="N201" i="16"/>
  <c r="M201" i="16"/>
  <c r="L201" i="16"/>
  <c r="U201" i="16" s="1"/>
  <c r="K201" i="16"/>
  <c r="I201" i="16" s="1"/>
  <c r="K35" i="16" s="1"/>
  <c r="J201" i="16"/>
  <c r="T201" i="16" s="1"/>
  <c r="Z200" i="16"/>
  <c r="Y200" i="16"/>
  <c r="X200" i="16"/>
  <c r="W200" i="16"/>
  <c r="N200" i="16"/>
  <c r="M200" i="16"/>
  <c r="L200" i="16"/>
  <c r="K200" i="16"/>
  <c r="T200" i="16" s="1"/>
  <c r="V200" i="16" s="1"/>
  <c r="AA200" i="16" s="1"/>
  <c r="J200" i="16"/>
  <c r="U200" i="16" s="1"/>
  <c r="V199" i="16"/>
  <c r="N199" i="16"/>
  <c r="M199" i="16"/>
  <c r="L199" i="16"/>
  <c r="K199" i="16"/>
  <c r="J199" i="16"/>
  <c r="I199" i="16" s="1"/>
  <c r="U31" i="16" s="1"/>
  <c r="Z198" i="16"/>
  <c r="Y198" i="16"/>
  <c r="X198" i="16"/>
  <c r="W198" i="16"/>
  <c r="V198" i="16"/>
  <c r="AA198" i="16" s="1"/>
  <c r="N198" i="16"/>
  <c r="M198" i="16"/>
  <c r="L198" i="16"/>
  <c r="K198" i="16"/>
  <c r="U198" i="16" s="1"/>
  <c r="J198" i="16"/>
  <c r="I198" i="16"/>
  <c r="N197" i="16"/>
  <c r="M197" i="16"/>
  <c r="L197" i="16"/>
  <c r="U197" i="16" s="1"/>
  <c r="K197" i="16"/>
  <c r="I197" i="16" s="1"/>
  <c r="J197" i="16"/>
  <c r="T197" i="16" s="1"/>
  <c r="N196" i="16"/>
  <c r="M196" i="16"/>
  <c r="L196" i="16"/>
  <c r="K196" i="16"/>
  <c r="T196" i="16" s="1"/>
  <c r="J196" i="16"/>
  <c r="U196" i="16" s="1"/>
  <c r="N195" i="16"/>
  <c r="M195" i="16"/>
  <c r="L195" i="16"/>
  <c r="K195" i="16"/>
  <c r="J195" i="16"/>
  <c r="Z194" i="16"/>
  <c r="Y194" i="16"/>
  <c r="X194" i="16"/>
  <c r="W194" i="16"/>
  <c r="V194" i="16"/>
  <c r="AA194" i="16" s="1"/>
  <c r="N194" i="16"/>
  <c r="M194" i="16"/>
  <c r="L194" i="16"/>
  <c r="K194" i="16"/>
  <c r="U194" i="16" s="1"/>
  <c r="J194" i="16"/>
  <c r="I194" i="16"/>
  <c r="N193" i="16"/>
  <c r="M193" i="16"/>
  <c r="L193" i="16"/>
  <c r="U193" i="16" s="1"/>
  <c r="K193" i="16"/>
  <c r="I193" i="16" s="1"/>
  <c r="J193" i="16"/>
  <c r="T193" i="16" s="1"/>
  <c r="V192" i="16"/>
  <c r="N192" i="16"/>
  <c r="M192" i="16"/>
  <c r="Y192" i="16" s="1"/>
  <c r="L192" i="16"/>
  <c r="K192" i="16"/>
  <c r="T192" i="16" s="1"/>
  <c r="J192" i="16"/>
  <c r="U192" i="16" s="1"/>
  <c r="N191" i="16"/>
  <c r="M191" i="16"/>
  <c r="L191" i="16"/>
  <c r="K191" i="16"/>
  <c r="J191" i="16"/>
  <c r="N190" i="16"/>
  <c r="M190" i="16"/>
  <c r="L190" i="16"/>
  <c r="K190" i="16"/>
  <c r="U190" i="16" s="1"/>
  <c r="J190" i="16"/>
  <c r="I190" i="16"/>
  <c r="V189" i="16"/>
  <c r="N189" i="16"/>
  <c r="M189" i="16"/>
  <c r="L189" i="16"/>
  <c r="U189" i="16" s="1"/>
  <c r="K189" i="16"/>
  <c r="I189" i="16" s="1"/>
  <c r="J189" i="16"/>
  <c r="T189" i="16" s="1"/>
  <c r="N188" i="16"/>
  <c r="M188" i="16"/>
  <c r="L188" i="16"/>
  <c r="K188" i="16"/>
  <c r="T188" i="16" s="1"/>
  <c r="J188" i="16"/>
  <c r="U188" i="16" s="1"/>
  <c r="N187" i="16"/>
  <c r="M187" i="16"/>
  <c r="L187" i="16"/>
  <c r="K187" i="16"/>
  <c r="J187" i="16"/>
  <c r="N186" i="16"/>
  <c r="M186" i="16"/>
  <c r="L186" i="16"/>
  <c r="K186" i="16"/>
  <c r="U186" i="16" s="1"/>
  <c r="J186" i="16"/>
  <c r="I186" i="16"/>
  <c r="N185" i="16"/>
  <c r="M185" i="16"/>
  <c r="L185" i="16"/>
  <c r="U185" i="16" s="1"/>
  <c r="K185" i="16"/>
  <c r="I185" i="16" s="1"/>
  <c r="K30" i="16" s="1"/>
  <c r="J185" i="16"/>
  <c r="T185" i="16" s="1"/>
  <c r="Z184" i="16"/>
  <c r="Y184" i="16"/>
  <c r="X184" i="16"/>
  <c r="N184" i="16"/>
  <c r="M184" i="16"/>
  <c r="L184" i="16"/>
  <c r="K184" i="16"/>
  <c r="T184" i="16" s="1"/>
  <c r="V184" i="16" s="1"/>
  <c r="J184" i="16"/>
  <c r="U184" i="16" s="1"/>
  <c r="Z183" i="16"/>
  <c r="Y183" i="16"/>
  <c r="X183" i="16"/>
  <c r="W183" i="16"/>
  <c r="AA183" i="16" s="1"/>
  <c r="V183" i="16"/>
  <c r="N183" i="16"/>
  <c r="M183" i="16"/>
  <c r="L183" i="16"/>
  <c r="K183" i="16"/>
  <c r="J183" i="16"/>
  <c r="I183" i="16" s="1"/>
  <c r="V182" i="16"/>
  <c r="N182" i="16"/>
  <c r="M182" i="16"/>
  <c r="L182" i="16"/>
  <c r="K182" i="16"/>
  <c r="U182" i="16" s="1"/>
  <c r="J182" i="16"/>
  <c r="I182" i="16"/>
  <c r="N181" i="16"/>
  <c r="M181" i="16"/>
  <c r="L181" i="16"/>
  <c r="U181" i="16" s="1"/>
  <c r="K181" i="16"/>
  <c r="I181" i="16" s="1"/>
  <c r="J181" i="16"/>
  <c r="T181" i="16" s="1"/>
  <c r="Y180" i="16"/>
  <c r="X180" i="16"/>
  <c r="W180" i="16"/>
  <c r="V180" i="16"/>
  <c r="N180" i="16"/>
  <c r="M180" i="16"/>
  <c r="L180" i="16"/>
  <c r="K180" i="16"/>
  <c r="T180" i="16" s="1"/>
  <c r="J180" i="16"/>
  <c r="U180" i="16" s="1"/>
  <c r="V179" i="16"/>
  <c r="N179" i="16"/>
  <c r="M179" i="16"/>
  <c r="L179" i="16"/>
  <c r="K179" i="16"/>
  <c r="J179" i="16"/>
  <c r="I179" i="16" s="1"/>
  <c r="N178" i="16"/>
  <c r="M178" i="16"/>
  <c r="L178" i="16"/>
  <c r="K178" i="16"/>
  <c r="U178" i="16" s="1"/>
  <c r="J178" i="16"/>
  <c r="I178" i="16"/>
  <c r="N177" i="16"/>
  <c r="M177" i="16"/>
  <c r="L177" i="16"/>
  <c r="U177" i="16" s="1"/>
  <c r="K177" i="16"/>
  <c r="I177" i="16" s="1"/>
  <c r="J177" i="16"/>
  <c r="T177" i="16" s="1"/>
  <c r="N176" i="16"/>
  <c r="M176" i="16"/>
  <c r="L176" i="16"/>
  <c r="K176" i="16"/>
  <c r="T176" i="16" s="1"/>
  <c r="J176" i="16"/>
  <c r="U176" i="16" s="1"/>
  <c r="N175" i="16"/>
  <c r="M175" i="16"/>
  <c r="L175" i="16"/>
  <c r="K175" i="16"/>
  <c r="J175" i="16"/>
  <c r="Z174" i="16"/>
  <c r="Y174" i="16"/>
  <c r="X174" i="16"/>
  <c r="W174" i="16"/>
  <c r="V174" i="16"/>
  <c r="AA174" i="16" s="1"/>
  <c r="N174" i="16"/>
  <c r="M174" i="16"/>
  <c r="L174" i="16"/>
  <c r="K174" i="16"/>
  <c r="U174" i="16" s="1"/>
  <c r="J174" i="16"/>
  <c r="I174" i="16"/>
  <c r="X173" i="16"/>
  <c r="W173" i="16"/>
  <c r="V173" i="16"/>
  <c r="N173" i="16"/>
  <c r="M173" i="16"/>
  <c r="L173" i="16"/>
  <c r="U173" i="16" s="1"/>
  <c r="K173" i="16"/>
  <c r="I173" i="16" s="1"/>
  <c r="K28" i="16" s="1"/>
  <c r="J173" i="16"/>
  <c r="T173" i="16" s="1"/>
  <c r="Z172" i="16"/>
  <c r="Y172" i="16"/>
  <c r="X172" i="16"/>
  <c r="W172" i="16"/>
  <c r="V172" i="16"/>
  <c r="AA172" i="16" s="1"/>
  <c r="N172" i="16"/>
  <c r="M172" i="16"/>
  <c r="L172" i="16"/>
  <c r="K172" i="16"/>
  <c r="T172" i="16" s="1"/>
  <c r="J172" i="16"/>
  <c r="U172" i="16" s="1"/>
  <c r="X171" i="16"/>
  <c r="W171" i="16"/>
  <c r="V171" i="16"/>
  <c r="N171" i="16"/>
  <c r="M171" i="16"/>
  <c r="L171" i="16"/>
  <c r="K171" i="16"/>
  <c r="J171" i="16"/>
  <c r="I171" i="16" s="1"/>
  <c r="U28" i="16" s="1"/>
  <c r="Z170" i="16"/>
  <c r="Y170" i="16"/>
  <c r="X170" i="16"/>
  <c r="W170" i="16"/>
  <c r="V170" i="16"/>
  <c r="AA170" i="16" s="1"/>
  <c r="N170" i="16"/>
  <c r="M170" i="16"/>
  <c r="L170" i="16"/>
  <c r="K170" i="16"/>
  <c r="U170" i="16" s="1"/>
  <c r="J170" i="16"/>
  <c r="I170" i="16"/>
  <c r="X169" i="16"/>
  <c r="W169" i="16"/>
  <c r="V169" i="16"/>
  <c r="N169" i="16"/>
  <c r="M169" i="16"/>
  <c r="L169" i="16"/>
  <c r="U169" i="16" s="1"/>
  <c r="K169" i="16"/>
  <c r="I169" i="16" s="1"/>
  <c r="J169" i="16"/>
  <c r="T169" i="16" s="1"/>
  <c r="Y169" i="16" s="1"/>
  <c r="N168" i="16"/>
  <c r="M168" i="16"/>
  <c r="L168" i="16"/>
  <c r="K168" i="16"/>
  <c r="T168" i="16" s="1"/>
  <c r="J168" i="16"/>
  <c r="U168" i="16" s="1"/>
  <c r="Y167" i="16"/>
  <c r="X167" i="16"/>
  <c r="W167" i="16"/>
  <c r="V167" i="16"/>
  <c r="N167" i="16"/>
  <c r="M167" i="16"/>
  <c r="L167" i="16"/>
  <c r="K167" i="16"/>
  <c r="J167" i="16"/>
  <c r="I167" i="16" s="1"/>
  <c r="U26" i="16" s="1"/>
  <c r="V166" i="16"/>
  <c r="N166" i="16"/>
  <c r="M166" i="16"/>
  <c r="L166" i="16"/>
  <c r="K166" i="16"/>
  <c r="U166" i="16" s="1"/>
  <c r="J166" i="16"/>
  <c r="I166" i="16"/>
  <c r="N165" i="16"/>
  <c r="M165" i="16"/>
  <c r="L165" i="16"/>
  <c r="U165" i="16" s="1"/>
  <c r="K165" i="16"/>
  <c r="I165" i="16" s="1"/>
  <c r="J165" i="16"/>
  <c r="T165" i="16" s="1"/>
  <c r="Z164" i="16"/>
  <c r="Y164" i="16"/>
  <c r="N164" i="16"/>
  <c r="M164" i="16"/>
  <c r="L164" i="16"/>
  <c r="K164" i="16"/>
  <c r="T164" i="16" s="1"/>
  <c r="J164" i="16"/>
  <c r="U164" i="16" s="1"/>
  <c r="Z163" i="16"/>
  <c r="Y163" i="16"/>
  <c r="X163" i="16"/>
  <c r="N163" i="16"/>
  <c r="M163" i="16"/>
  <c r="L163" i="16"/>
  <c r="K163" i="16"/>
  <c r="J163" i="16"/>
  <c r="N162" i="16"/>
  <c r="M162" i="16"/>
  <c r="L162" i="16"/>
  <c r="K162" i="16"/>
  <c r="U162" i="16" s="1"/>
  <c r="J162" i="16"/>
  <c r="I162" i="16"/>
  <c r="N161" i="16"/>
  <c r="M161" i="16"/>
  <c r="L161" i="16"/>
  <c r="U161" i="16" s="1"/>
  <c r="K161" i="16"/>
  <c r="I161" i="16" s="1"/>
  <c r="U24" i="16" s="1"/>
  <c r="J161" i="16"/>
  <c r="T161" i="16" s="1"/>
  <c r="N160" i="16"/>
  <c r="M160" i="16"/>
  <c r="L160" i="16"/>
  <c r="K160" i="16"/>
  <c r="T160" i="16" s="1"/>
  <c r="J160" i="16"/>
  <c r="U160" i="16" s="1"/>
  <c r="V159" i="16"/>
  <c r="N159" i="16"/>
  <c r="M159" i="16"/>
  <c r="L159" i="16"/>
  <c r="K159" i="16"/>
  <c r="J159" i="16"/>
  <c r="I159" i="16" s="1"/>
  <c r="N158" i="16"/>
  <c r="M158" i="16"/>
  <c r="L158" i="16"/>
  <c r="K158" i="16"/>
  <c r="U158" i="16" s="1"/>
  <c r="J158" i="16"/>
  <c r="I158" i="16"/>
  <c r="N157" i="16"/>
  <c r="M157" i="16"/>
  <c r="L157" i="16"/>
  <c r="U157" i="16" s="1"/>
  <c r="K157" i="16"/>
  <c r="I157" i="16" s="1"/>
  <c r="J157" i="16"/>
  <c r="T157" i="16" s="1"/>
  <c r="Z156" i="16"/>
  <c r="Y156" i="16"/>
  <c r="X156" i="16"/>
  <c r="W156" i="16"/>
  <c r="V156" i="16"/>
  <c r="AA156" i="16" s="1"/>
  <c r="AB156" i="16" s="1"/>
  <c r="N156" i="16"/>
  <c r="M156" i="16"/>
  <c r="L156" i="16"/>
  <c r="K156" i="16"/>
  <c r="T156" i="16" s="1"/>
  <c r="J156" i="16"/>
  <c r="U156" i="16" s="1"/>
  <c r="N155" i="16"/>
  <c r="M155" i="16"/>
  <c r="L155" i="16"/>
  <c r="K155" i="16"/>
  <c r="J155" i="16"/>
  <c r="N154" i="16"/>
  <c r="M154" i="16"/>
  <c r="L154" i="16"/>
  <c r="K154" i="16"/>
  <c r="U154" i="16" s="1"/>
  <c r="J154" i="16"/>
  <c r="I154" i="16"/>
  <c r="N153" i="16"/>
  <c r="M153" i="16"/>
  <c r="L153" i="16"/>
  <c r="U153" i="16" s="1"/>
  <c r="K153" i="16"/>
  <c r="I153" i="16" s="1"/>
  <c r="K24" i="16" s="1"/>
  <c r="J153" i="16"/>
  <c r="T153" i="16" s="1"/>
  <c r="N152" i="16"/>
  <c r="M152" i="16"/>
  <c r="L152" i="16"/>
  <c r="K152" i="16"/>
  <c r="T152" i="16" s="1"/>
  <c r="J152" i="16"/>
  <c r="U152" i="16" s="1"/>
  <c r="V151" i="16"/>
  <c r="N151" i="16"/>
  <c r="M151" i="16"/>
  <c r="L151" i="16"/>
  <c r="K151" i="16"/>
  <c r="J151" i="16"/>
  <c r="I151" i="16" s="1"/>
  <c r="U23" i="16" s="1"/>
  <c r="N150" i="16"/>
  <c r="M150" i="16"/>
  <c r="L150" i="16"/>
  <c r="K150" i="16"/>
  <c r="U150" i="16" s="1"/>
  <c r="J150" i="16"/>
  <c r="I150" i="16"/>
  <c r="N149" i="16"/>
  <c r="M149" i="16"/>
  <c r="L149" i="16"/>
  <c r="U149" i="16" s="1"/>
  <c r="K149" i="16"/>
  <c r="I149" i="16" s="1"/>
  <c r="J149" i="16"/>
  <c r="T149" i="16" s="1"/>
  <c r="Z148" i="16"/>
  <c r="Y148" i="16"/>
  <c r="X148" i="16"/>
  <c r="W148" i="16"/>
  <c r="V148" i="16"/>
  <c r="AA148" i="16" s="1"/>
  <c r="AB148" i="16" s="1"/>
  <c r="N148" i="16"/>
  <c r="M148" i="16"/>
  <c r="L148" i="16"/>
  <c r="K148" i="16"/>
  <c r="T148" i="16" s="1"/>
  <c r="J148" i="16"/>
  <c r="U148" i="16" s="1"/>
  <c r="V147" i="16"/>
  <c r="N147" i="16"/>
  <c r="M147" i="16"/>
  <c r="L147" i="16"/>
  <c r="K147" i="16"/>
  <c r="J147" i="16"/>
  <c r="I147" i="16" s="1"/>
  <c r="Z146" i="16"/>
  <c r="Y146" i="16"/>
  <c r="X146" i="16"/>
  <c r="W146" i="16"/>
  <c r="V146" i="16"/>
  <c r="AA146" i="16" s="1"/>
  <c r="N146" i="16"/>
  <c r="M146" i="16"/>
  <c r="L146" i="16"/>
  <c r="K146" i="16"/>
  <c r="U146" i="16" s="1"/>
  <c r="J146" i="16"/>
  <c r="I146" i="16"/>
  <c r="N145" i="16"/>
  <c r="M145" i="16"/>
  <c r="L145" i="16"/>
  <c r="U145" i="16" s="1"/>
  <c r="K145" i="16"/>
  <c r="I145" i="16" s="1"/>
  <c r="J145" i="16"/>
  <c r="T145" i="16" s="1"/>
  <c r="AB144" i="16"/>
  <c r="AA144" i="16"/>
  <c r="Z144" i="16"/>
  <c r="X144" i="16"/>
  <c r="V144" i="16"/>
  <c r="U144" i="16"/>
  <c r="T144" i="16"/>
  <c r="S144" i="16"/>
  <c r="R144" i="16"/>
  <c r="Q144" i="16"/>
  <c r="P144" i="16"/>
  <c r="N144" i="16"/>
  <c r="M144" i="16"/>
  <c r="Y144" i="16" s="1"/>
  <c r="L144" i="16"/>
  <c r="K144" i="16"/>
  <c r="W144" i="16" s="1"/>
  <c r="J144" i="16"/>
  <c r="V143" i="16"/>
  <c r="N143" i="16"/>
  <c r="M143" i="16"/>
  <c r="L143" i="16"/>
  <c r="K143" i="16"/>
  <c r="J143" i="16"/>
  <c r="I143" i="16" s="1"/>
  <c r="N142" i="16"/>
  <c r="M142" i="16"/>
  <c r="L142" i="16"/>
  <c r="K142" i="16"/>
  <c r="I142" i="16" s="1"/>
  <c r="J142" i="16"/>
  <c r="N141" i="16"/>
  <c r="M141" i="16"/>
  <c r="L141" i="16"/>
  <c r="K141" i="16"/>
  <c r="J141" i="16"/>
  <c r="I141" i="16" s="1"/>
  <c r="N140" i="16"/>
  <c r="M140" i="16"/>
  <c r="L140" i="16"/>
  <c r="K140" i="16"/>
  <c r="I140" i="16" s="1"/>
  <c r="J140" i="16"/>
  <c r="N139" i="16"/>
  <c r="M139" i="16"/>
  <c r="L139" i="16"/>
  <c r="K139" i="16"/>
  <c r="J139" i="16"/>
  <c r="I139" i="16" s="1"/>
  <c r="N138" i="16"/>
  <c r="M138" i="16"/>
  <c r="L138" i="16"/>
  <c r="K138" i="16"/>
  <c r="I138" i="16" s="1"/>
  <c r="J138" i="16"/>
  <c r="N137" i="16"/>
  <c r="M137" i="16"/>
  <c r="L137" i="16"/>
  <c r="K137" i="16"/>
  <c r="J137" i="16"/>
  <c r="I137" i="16" s="1"/>
  <c r="N136" i="16"/>
  <c r="M136" i="16"/>
  <c r="L136" i="16"/>
  <c r="K136" i="16"/>
  <c r="I136" i="16" s="1"/>
  <c r="J136" i="16"/>
  <c r="N135" i="16"/>
  <c r="M135" i="16"/>
  <c r="L135" i="16"/>
  <c r="K135" i="16"/>
  <c r="J135" i="16"/>
  <c r="I135" i="16" s="1"/>
  <c r="N134" i="16"/>
  <c r="M134" i="16"/>
  <c r="L134" i="16"/>
  <c r="K134" i="16"/>
  <c r="I134" i="16" s="1"/>
  <c r="J134" i="16"/>
  <c r="N133" i="16"/>
  <c r="M133" i="16"/>
  <c r="L133" i="16"/>
  <c r="K133" i="16"/>
  <c r="J133" i="16"/>
  <c r="I133" i="16" s="1"/>
  <c r="N132" i="16"/>
  <c r="M132" i="16"/>
  <c r="L132" i="16"/>
  <c r="K132" i="16"/>
  <c r="I132" i="16" s="1"/>
  <c r="J132" i="16"/>
  <c r="N131" i="16"/>
  <c r="M131" i="16"/>
  <c r="L131" i="16"/>
  <c r="K131" i="16"/>
  <c r="J131" i="16"/>
  <c r="I131" i="16" s="1"/>
  <c r="N130" i="16"/>
  <c r="M130" i="16"/>
  <c r="L130" i="16"/>
  <c r="K130" i="16"/>
  <c r="I130" i="16" s="1"/>
  <c r="J130" i="16"/>
  <c r="N129" i="16"/>
  <c r="M129" i="16"/>
  <c r="L129" i="16"/>
  <c r="K129" i="16"/>
  <c r="J129" i="16"/>
  <c r="I129" i="16" s="1"/>
  <c r="N128" i="16"/>
  <c r="M128" i="16"/>
  <c r="L128" i="16"/>
  <c r="K128" i="16"/>
  <c r="I128" i="16" s="1"/>
  <c r="J128" i="16"/>
  <c r="N127" i="16"/>
  <c r="M127" i="16"/>
  <c r="L127" i="16"/>
  <c r="K127" i="16"/>
  <c r="J127" i="16"/>
  <c r="I127" i="16" s="1"/>
  <c r="N126" i="16"/>
  <c r="M126" i="16"/>
  <c r="L126" i="16"/>
  <c r="K126" i="16"/>
  <c r="I126" i="16" s="1"/>
  <c r="J126" i="16"/>
  <c r="N125" i="16"/>
  <c r="M125" i="16"/>
  <c r="L125" i="16"/>
  <c r="K125" i="16"/>
  <c r="J125" i="16"/>
  <c r="I125" i="16" s="1"/>
  <c r="N124" i="16"/>
  <c r="M124" i="16"/>
  <c r="L124" i="16"/>
  <c r="K124" i="16"/>
  <c r="I124" i="16" s="1"/>
  <c r="J124" i="16"/>
  <c r="N123" i="16"/>
  <c r="M123" i="16"/>
  <c r="L123" i="16"/>
  <c r="K123" i="16"/>
  <c r="J123" i="16"/>
  <c r="I123" i="16" s="1"/>
  <c r="N122" i="16"/>
  <c r="M122" i="16"/>
  <c r="L122" i="16"/>
  <c r="K122" i="16"/>
  <c r="I122" i="16" s="1"/>
  <c r="J122" i="16"/>
  <c r="N121" i="16"/>
  <c r="M121" i="16"/>
  <c r="L121" i="16"/>
  <c r="K121" i="16"/>
  <c r="J121" i="16"/>
  <c r="I121" i="16" s="1"/>
  <c r="N120" i="16"/>
  <c r="M120" i="16"/>
  <c r="L120" i="16"/>
  <c r="K120" i="16"/>
  <c r="I120" i="16" s="1"/>
  <c r="J120" i="16"/>
  <c r="N119" i="16"/>
  <c r="M119" i="16"/>
  <c r="L119" i="16"/>
  <c r="K119" i="16"/>
  <c r="J119" i="16"/>
  <c r="I119" i="16" s="1"/>
  <c r="N118" i="16"/>
  <c r="M118" i="16"/>
  <c r="L118" i="16"/>
  <c r="K118" i="16"/>
  <c r="I118" i="16" s="1"/>
  <c r="J118" i="16"/>
  <c r="N117" i="16"/>
  <c r="M117" i="16"/>
  <c r="L117" i="16"/>
  <c r="K117" i="16"/>
  <c r="J117" i="16"/>
  <c r="I117" i="16" s="1"/>
  <c r="N116" i="16"/>
  <c r="M116" i="16"/>
  <c r="L116" i="16"/>
  <c r="K116" i="16"/>
  <c r="I116" i="16" s="1"/>
  <c r="J116" i="16"/>
  <c r="N115" i="16"/>
  <c r="M115" i="16"/>
  <c r="L115" i="16"/>
  <c r="K115" i="16"/>
  <c r="J115" i="16"/>
  <c r="I115" i="16" s="1"/>
  <c r="N114" i="16"/>
  <c r="M114" i="16"/>
  <c r="L114" i="16"/>
  <c r="K114" i="16"/>
  <c r="I114" i="16" s="1"/>
  <c r="J114" i="16"/>
  <c r="N113" i="16"/>
  <c r="M113" i="16"/>
  <c r="L113" i="16"/>
  <c r="K113" i="16"/>
  <c r="J113" i="16"/>
  <c r="I113" i="16" s="1"/>
  <c r="N112" i="16"/>
  <c r="M112" i="16"/>
  <c r="L112" i="16"/>
  <c r="K112" i="16"/>
  <c r="I112" i="16" s="1"/>
  <c r="J112" i="16"/>
  <c r="N111" i="16"/>
  <c r="M111" i="16"/>
  <c r="L111" i="16"/>
  <c r="K111" i="16"/>
  <c r="J111" i="16"/>
  <c r="I111" i="16" s="1"/>
  <c r="N110" i="16"/>
  <c r="M110" i="16"/>
  <c r="L110" i="16"/>
  <c r="K110" i="16"/>
  <c r="I110" i="16" s="1"/>
  <c r="J110" i="16"/>
  <c r="N109" i="16"/>
  <c r="M109" i="16"/>
  <c r="L109" i="16"/>
  <c r="K109" i="16"/>
  <c r="J109" i="16"/>
  <c r="I109" i="16" s="1"/>
  <c r="N108" i="16"/>
  <c r="M108" i="16"/>
  <c r="L108" i="16"/>
  <c r="K108" i="16"/>
  <c r="I108" i="16" s="1"/>
  <c r="J108" i="16"/>
  <c r="N107" i="16"/>
  <c r="M107" i="16"/>
  <c r="L107" i="16"/>
  <c r="K107" i="16"/>
  <c r="J107" i="16"/>
  <c r="I107" i="16" s="1"/>
  <c r="N106" i="16"/>
  <c r="M106" i="16"/>
  <c r="L106" i="16"/>
  <c r="K106" i="16"/>
  <c r="I106" i="16" s="1"/>
  <c r="J106" i="16"/>
  <c r="N105" i="16"/>
  <c r="M105" i="16"/>
  <c r="L105" i="16"/>
  <c r="K105" i="16"/>
  <c r="J105" i="16"/>
  <c r="I105" i="16" s="1"/>
  <c r="N104" i="16"/>
  <c r="M104" i="16"/>
  <c r="L104" i="16"/>
  <c r="K104" i="16"/>
  <c r="I104" i="16" s="1"/>
  <c r="J104" i="16"/>
  <c r="N103" i="16"/>
  <c r="M103" i="16"/>
  <c r="L103" i="16"/>
  <c r="K103" i="16"/>
  <c r="J103" i="16"/>
  <c r="I103" i="16" s="1"/>
  <c r="N102" i="16"/>
  <c r="M102" i="16"/>
  <c r="L102" i="16"/>
  <c r="K102" i="16"/>
  <c r="I102" i="16" s="1"/>
  <c r="J102" i="16"/>
  <c r="N101" i="16"/>
  <c r="M101" i="16"/>
  <c r="L101" i="16"/>
  <c r="K101" i="16"/>
  <c r="J101" i="16"/>
  <c r="I101" i="16" s="1"/>
  <c r="N100" i="16"/>
  <c r="M100" i="16"/>
  <c r="L100" i="16"/>
  <c r="K100" i="16"/>
  <c r="I100" i="16" s="1"/>
  <c r="J100" i="16"/>
  <c r="N99" i="16"/>
  <c r="M99" i="16"/>
  <c r="L99" i="16"/>
  <c r="K99" i="16"/>
  <c r="J99" i="16"/>
  <c r="I99" i="16" s="1"/>
  <c r="N98" i="16"/>
  <c r="M98" i="16"/>
  <c r="L98" i="16"/>
  <c r="K98" i="16"/>
  <c r="I98" i="16" s="1"/>
  <c r="J98" i="16"/>
  <c r="N97" i="16"/>
  <c r="M97" i="16"/>
  <c r="L97" i="16"/>
  <c r="K97" i="16"/>
  <c r="J97" i="16"/>
  <c r="I97" i="16" s="1"/>
  <c r="N96" i="16"/>
  <c r="M96" i="16"/>
  <c r="L96" i="16"/>
  <c r="K96" i="16"/>
  <c r="I96" i="16" s="1"/>
  <c r="J96" i="16"/>
  <c r="N95" i="16"/>
  <c r="M95" i="16"/>
  <c r="L95" i="16"/>
  <c r="K95" i="16"/>
  <c r="J95" i="16"/>
  <c r="I95" i="16" s="1"/>
  <c r="N94" i="16"/>
  <c r="M94" i="16"/>
  <c r="L94" i="16"/>
  <c r="K94" i="16"/>
  <c r="I94" i="16" s="1"/>
  <c r="J94" i="16"/>
  <c r="N93" i="16"/>
  <c r="M93" i="16"/>
  <c r="L93" i="16"/>
  <c r="K93" i="16"/>
  <c r="J93" i="16"/>
  <c r="I93" i="16" s="1"/>
  <c r="N92" i="16"/>
  <c r="M92" i="16"/>
  <c r="L92" i="16"/>
  <c r="K92" i="16"/>
  <c r="I92" i="16" s="1"/>
  <c r="J92" i="16"/>
  <c r="N91" i="16"/>
  <c r="M91" i="16"/>
  <c r="L91" i="16"/>
  <c r="K91" i="16"/>
  <c r="J91" i="16"/>
  <c r="I91" i="16" s="1"/>
  <c r="N90" i="16"/>
  <c r="M90" i="16"/>
  <c r="L90" i="16"/>
  <c r="K90" i="16"/>
  <c r="I90" i="16" s="1"/>
  <c r="J90" i="16"/>
  <c r="N89" i="16"/>
  <c r="M89" i="16"/>
  <c r="L89" i="16"/>
  <c r="J89" i="16"/>
  <c r="L88" i="16"/>
  <c r="K88" i="16"/>
  <c r="J88" i="16"/>
  <c r="L87" i="16"/>
  <c r="K87" i="16"/>
  <c r="J87" i="16"/>
  <c r="L86" i="16"/>
  <c r="K86" i="16"/>
  <c r="J86" i="16"/>
  <c r="L85" i="16"/>
  <c r="K85" i="16"/>
  <c r="J85" i="16"/>
  <c r="L84" i="16"/>
  <c r="K84" i="16"/>
  <c r="J84" i="16"/>
  <c r="L83" i="16"/>
  <c r="K83" i="16"/>
  <c r="J83" i="16"/>
  <c r="L82" i="16"/>
  <c r="K82" i="16"/>
  <c r="J82" i="16"/>
  <c r="L81" i="16"/>
  <c r="K81" i="16"/>
  <c r="J81" i="16"/>
  <c r="N80" i="16"/>
  <c r="M80" i="16"/>
  <c r="L80" i="16"/>
  <c r="K80" i="16"/>
  <c r="J80" i="16"/>
  <c r="I80" i="16"/>
  <c r="N79" i="16"/>
  <c r="M79" i="16"/>
  <c r="L79" i="16"/>
  <c r="K79" i="16"/>
  <c r="I79" i="16" s="1"/>
  <c r="J79" i="16"/>
  <c r="N78" i="16"/>
  <c r="M78" i="16"/>
  <c r="L78" i="16"/>
  <c r="J78" i="16"/>
  <c r="L77" i="16"/>
  <c r="K77" i="16"/>
  <c r="J77" i="16"/>
  <c r="J76" i="16"/>
  <c r="J75" i="16"/>
  <c r="J74" i="16"/>
  <c r="J73" i="16"/>
  <c r="J72" i="16"/>
  <c r="J71" i="16"/>
  <c r="J70" i="16"/>
  <c r="N69" i="16"/>
  <c r="M69" i="16"/>
  <c r="J69" i="16"/>
  <c r="N68" i="16"/>
  <c r="M68" i="16"/>
  <c r="J68" i="16"/>
  <c r="N67" i="16"/>
  <c r="M67" i="16"/>
  <c r="K67" i="16"/>
  <c r="J67" i="16"/>
  <c r="E67" i="16"/>
  <c r="L67" i="16" s="1"/>
  <c r="N66" i="16"/>
  <c r="M66" i="16"/>
  <c r="L66" i="16"/>
  <c r="K66" i="16"/>
  <c r="J66" i="16"/>
  <c r="I66" i="16"/>
  <c r="N65" i="16"/>
  <c r="M65" i="16"/>
  <c r="L65" i="16"/>
  <c r="K65" i="16"/>
  <c r="I65" i="16" s="1"/>
  <c r="J65" i="16"/>
  <c r="N64" i="16"/>
  <c r="M64" i="16"/>
  <c r="L64" i="16"/>
  <c r="K64" i="16"/>
  <c r="J64" i="16"/>
  <c r="I64" i="16"/>
  <c r="N63" i="16"/>
  <c r="M63" i="16"/>
  <c r="L63" i="16"/>
  <c r="K63" i="16"/>
  <c r="I63" i="16" s="1"/>
  <c r="J63" i="16"/>
  <c r="N62" i="16"/>
  <c r="M62" i="16"/>
  <c r="L62" i="16"/>
  <c r="K62" i="16"/>
  <c r="J62" i="16"/>
  <c r="I62" i="16"/>
  <c r="N61" i="16"/>
  <c r="M61" i="16"/>
  <c r="L61" i="16"/>
  <c r="K61" i="16"/>
  <c r="I61" i="16" s="1"/>
  <c r="J61" i="16"/>
  <c r="N60" i="16"/>
  <c r="M60" i="16"/>
  <c r="L60" i="16"/>
  <c r="K60" i="16"/>
  <c r="J60" i="16"/>
  <c r="I60" i="16"/>
  <c r="K39" i="16"/>
  <c r="K38" i="16"/>
  <c r="L38" i="16" s="1"/>
  <c r="U36" i="16"/>
  <c r="V36" i="16" s="1"/>
  <c r="K36" i="16"/>
  <c r="L36" i="16" s="1"/>
  <c r="K31" i="16"/>
  <c r="L31" i="16" s="1"/>
  <c r="U30" i="16"/>
  <c r="V30" i="16" s="1"/>
  <c r="K29" i="16"/>
  <c r="L29" i="16" s="1"/>
  <c r="U27" i="16"/>
  <c r="V27" i="16" s="1"/>
  <c r="U25" i="16"/>
  <c r="V25" i="16" s="1"/>
  <c r="K25" i="16"/>
  <c r="L25" i="16" s="1"/>
  <c r="K23" i="16"/>
  <c r="L23" i="16" s="1"/>
  <c r="E12" i="16"/>
  <c r="D12" i="16"/>
  <c r="K10" i="16"/>
  <c r="K9" i="16"/>
  <c r="K8" i="16"/>
  <c r="K7" i="16"/>
  <c r="K6" i="16"/>
  <c r="K5" i="16"/>
  <c r="J5" i="16"/>
  <c r="L4" i="16"/>
  <c r="K4" i="16"/>
  <c r="J4" i="16"/>
  <c r="P3" i="16"/>
  <c r="O3" i="16"/>
  <c r="N3" i="16"/>
  <c r="M3" i="16"/>
  <c r="L3" i="16"/>
  <c r="K3" i="16"/>
  <c r="J3" i="16"/>
  <c r="K2" i="16"/>
  <c r="D1" i="16"/>
  <c r="L5" i="16" s="1"/>
  <c r="I522" i="15"/>
  <c r="I521" i="15"/>
  <c r="I520" i="15"/>
  <c r="I519" i="15"/>
  <c r="J507" i="15"/>
  <c r="I507" i="15"/>
  <c r="AK498" i="15"/>
  <c r="AK503" i="15" s="1"/>
  <c r="AK504" i="15" s="1"/>
  <c r="AB498" i="15"/>
  <c r="Z498" i="15"/>
  <c r="X498" i="15"/>
  <c r="X497" i="15"/>
  <c r="X502" i="15" s="1"/>
  <c r="X503" i="15" s="1"/>
  <c r="S496" i="15"/>
  <c r="S495" i="15"/>
  <c r="S494" i="15"/>
  <c r="U493" i="15"/>
  <c r="S493" i="15"/>
  <c r="U492" i="15"/>
  <c r="S492" i="15"/>
  <c r="U491" i="15"/>
  <c r="S491" i="15"/>
  <c r="Q491" i="15"/>
  <c r="Q492" i="15" s="1"/>
  <c r="AK490" i="15"/>
  <c r="AK493" i="15" s="1"/>
  <c r="AK494" i="15" s="1"/>
  <c r="AE490" i="15"/>
  <c r="AE495" i="15" s="1"/>
  <c r="AE496" i="15" s="1"/>
  <c r="X489" i="15"/>
  <c r="C517" i="15" s="1"/>
  <c r="U489" i="15"/>
  <c r="S489" i="15"/>
  <c r="Q489" i="15"/>
  <c r="D489" i="15"/>
  <c r="Q488" i="15"/>
  <c r="C512" i="15" s="1"/>
  <c r="D488" i="15"/>
  <c r="D487" i="15"/>
  <c r="D486" i="15"/>
  <c r="J485" i="15"/>
  <c r="J488" i="15" s="1"/>
  <c r="J489" i="15" s="1"/>
  <c r="D485" i="15"/>
  <c r="Q484" i="15"/>
  <c r="Q485" i="15" s="1"/>
  <c r="D484" i="15"/>
  <c r="D483" i="15"/>
  <c r="AK482" i="15"/>
  <c r="AK487" i="15" s="1"/>
  <c r="AK488" i="15" s="1"/>
  <c r="Q482" i="15"/>
  <c r="Q483" i="15" s="1"/>
  <c r="D482" i="15"/>
  <c r="X481" i="15"/>
  <c r="X484" i="15" s="1"/>
  <c r="X485" i="15" s="1"/>
  <c r="D481" i="15"/>
  <c r="F480" i="15"/>
  <c r="D480" i="15"/>
  <c r="Q479" i="15"/>
  <c r="F478" i="15"/>
  <c r="H476" i="15"/>
  <c r="H507" i="15" s="1"/>
  <c r="O507" i="15" s="1"/>
  <c r="G476" i="15"/>
  <c r="G507" i="15" s="1"/>
  <c r="N507" i="15" s="1"/>
  <c r="F476" i="15"/>
  <c r="F507" i="15" s="1"/>
  <c r="M507" i="15" s="1"/>
  <c r="E476" i="15"/>
  <c r="Y498" i="15" s="1"/>
  <c r="D476" i="15"/>
  <c r="D507" i="15" s="1"/>
  <c r="K507" i="15" s="1"/>
  <c r="K475" i="15"/>
  <c r="K480" i="15" s="1"/>
  <c r="K481" i="15" s="1"/>
  <c r="D475" i="15"/>
  <c r="C508" i="15" s="1"/>
  <c r="AK472" i="15"/>
  <c r="AK477" i="15" s="1"/>
  <c r="AK478" i="15" s="1"/>
  <c r="L471" i="15"/>
  <c r="AB470" i="15"/>
  <c r="Z470" i="15"/>
  <c r="X470" i="15"/>
  <c r="Q470" i="15"/>
  <c r="Q475" i="15" s="1"/>
  <c r="Q476" i="15" s="1"/>
  <c r="L470" i="15"/>
  <c r="X469" i="15"/>
  <c r="C515" i="15" s="1"/>
  <c r="N469" i="15"/>
  <c r="L469" i="15"/>
  <c r="S468" i="15"/>
  <c r="N468" i="15"/>
  <c r="L468" i="15"/>
  <c r="J468" i="15"/>
  <c r="J469" i="15" s="1"/>
  <c r="S467" i="15"/>
  <c r="S466" i="15"/>
  <c r="N466" i="15"/>
  <c r="L466" i="15"/>
  <c r="J466" i="15"/>
  <c r="U465" i="15"/>
  <c r="S465" i="15"/>
  <c r="Q465" i="15"/>
  <c r="Q466" i="15" s="1"/>
  <c r="J465" i="15"/>
  <c r="C509" i="15" s="1"/>
  <c r="U464" i="15"/>
  <c r="S464" i="15"/>
  <c r="U463" i="15"/>
  <c r="S463" i="15"/>
  <c r="Q463" i="15"/>
  <c r="Q464" i="15" s="1"/>
  <c r="AB462" i="15"/>
  <c r="Z462" i="15"/>
  <c r="Y462" i="15"/>
  <c r="X462" i="15"/>
  <c r="AK461" i="15"/>
  <c r="AK466" i="15" s="1"/>
  <c r="AK467" i="15" s="1"/>
  <c r="AE461" i="15"/>
  <c r="AE466" i="15" s="1"/>
  <c r="AE467" i="15" s="1"/>
  <c r="X461" i="15"/>
  <c r="C514" i="15" s="1"/>
  <c r="U461" i="15"/>
  <c r="S461" i="15"/>
  <c r="Q461" i="15"/>
  <c r="Q460" i="15"/>
  <c r="C511" i="15" s="1"/>
  <c r="AB454" i="15"/>
  <c r="Z454" i="15"/>
  <c r="Y454" i="15"/>
  <c r="X454" i="15"/>
  <c r="X453" i="15"/>
  <c r="C513" i="15" s="1"/>
  <c r="AK452" i="15"/>
  <c r="AK457" i="15" s="1"/>
  <c r="AK458" i="15" s="1"/>
  <c r="B450" i="15"/>
  <c r="N399" i="15"/>
  <c r="M399" i="15"/>
  <c r="L399" i="15"/>
  <c r="K399" i="15"/>
  <c r="I399" i="15" s="1"/>
  <c r="J399" i="15"/>
  <c r="N398" i="15"/>
  <c r="M398" i="15"/>
  <c r="L398" i="15"/>
  <c r="K398" i="15"/>
  <c r="J398" i="15"/>
  <c r="I398" i="15"/>
  <c r="N397" i="15"/>
  <c r="M397" i="15"/>
  <c r="L397" i="15"/>
  <c r="K397" i="15"/>
  <c r="I397" i="15" s="1"/>
  <c r="J397" i="15"/>
  <c r="N396" i="15"/>
  <c r="M396" i="15"/>
  <c r="L396" i="15"/>
  <c r="K396" i="15"/>
  <c r="J396" i="15"/>
  <c r="I396" i="15"/>
  <c r="N395" i="15"/>
  <c r="M395" i="15"/>
  <c r="L395" i="15"/>
  <c r="K395" i="15"/>
  <c r="I395" i="15" s="1"/>
  <c r="J395" i="15"/>
  <c r="N394" i="15"/>
  <c r="M394" i="15"/>
  <c r="L394" i="15"/>
  <c r="K394" i="15"/>
  <c r="J394" i="15"/>
  <c r="I394" i="15"/>
  <c r="N393" i="15"/>
  <c r="M393" i="15"/>
  <c r="L393" i="15"/>
  <c r="K393" i="15"/>
  <c r="I393" i="15" s="1"/>
  <c r="J393" i="15"/>
  <c r="N392" i="15"/>
  <c r="M392" i="15"/>
  <c r="L392" i="15"/>
  <c r="K392" i="15"/>
  <c r="J392" i="15"/>
  <c r="I392" i="15"/>
  <c r="N391" i="15"/>
  <c r="M391" i="15"/>
  <c r="L391" i="15"/>
  <c r="K391" i="15"/>
  <c r="I391" i="15" s="1"/>
  <c r="J391" i="15"/>
  <c r="N390" i="15"/>
  <c r="M390" i="15"/>
  <c r="L390" i="15"/>
  <c r="K390" i="15"/>
  <c r="J390" i="15"/>
  <c r="I390" i="15"/>
  <c r="N389" i="15"/>
  <c r="M389" i="15"/>
  <c r="L389" i="15"/>
  <c r="K389" i="15"/>
  <c r="I389" i="15" s="1"/>
  <c r="J389" i="15"/>
  <c r="N388" i="15"/>
  <c r="M388" i="15"/>
  <c r="L388" i="15"/>
  <c r="K388" i="15"/>
  <c r="J388" i="15"/>
  <c r="I388" i="15"/>
  <c r="N387" i="15"/>
  <c r="M387" i="15"/>
  <c r="L387" i="15"/>
  <c r="K387" i="15"/>
  <c r="I387" i="15" s="1"/>
  <c r="J387" i="15"/>
  <c r="N386" i="15"/>
  <c r="M386" i="15"/>
  <c r="L386" i="15"/>
  <c r="K386" i="15"/>
  <c r="J386" i="15"/>
  <c r="I386" i="15"/>
  <c r="N385" i="15"/>
  <c r="M385" i="15"/>
  <c r="L385" i="15"/>
  <c r="K385" i="15"/>
  <c r="I385" i="15" s="1"/>
  <c r="J385" i="15"/>
  <c r="N384" i="15"/>
  <c r="M384" i="15"/>
  <c r="L384" i="15"/>
  <c r="K384" i="15"/>
  <c r="J384" i="15"/>
  <c r="I384" i="15"/>
  <c r="N383" i="15"/>
  <c r="M383" i="15"/>
  <c r="L383" i="15"/>
  <c r="K383" i="15"/>
  <c r="I383" i="15" s="1"/>
  <c r="J383" i="15"/>
  <c r="N382" i="15"/>
  <c r="M382" i="15"/>
  <c r="L382" i="15"/>
  <c r="K382" i="15"/>
  <c r="J382" i="15"/>
  <c r="I382" i="15"/>
  <c r="N381" i="15"/>
  <c r="M381" i="15"/>
  <c r="L381" i="15"/>
  <c r="K381" i="15"/>
  <c r="I381" i="15" s="1"/>
  <c r="J381" i="15"/>
  <c r="N380" i="15"/>
  <c r="M380" i="15"/>
  <c r="L380" i="15"/>
  <c r="K380" i="15"/>
  <c r="J380" i="15"/>
  <c r="I380" i="15"/>
  <c r="N379" i="15"/>
  <c r="M379" i="15"/>
  <c r="L379" i="15"/>
  <c r="K379" i="15"/>
  <c r="I379" i="15" s="1"/>
  <c r="J379" i="15"/>
  <c r="N378" i="15"/>
  <c r="M378" i="15"/>
  <c r="L378" i="15"/>
  <c r="K378" i="15"/>
  <c r="J378" i="15"/>
  <c r="I378" i="15"/>
  <c r="N377" i="15"/>
  <c r="M377" i="15"/>
  <c r="L377" i="15"/>
  <c r="K377" i="15"/>
  <c r="I377" i="15" s="1"/>
  <c r="J377" i="15"/>
  <c r="N376" i="15"/>
  <c r="M376" i="15"/>
  <c r="L376" i="15"/>
  <c r="K376" i="15"/>
  <c r="J376" i="15"/>
  <c r="I376" i="15"/>
  <c r="N375" i="15"/>
  <c r="M375" i="15"/>
  <c r="L375" i="15"/>
  <c r="K375" i="15"/>
  <c r="I375" i="15" s="1"/>
  <c r="J375" i="15"/>
  <c r="N374" i="15"/>
  <c r="M374" i="15"/>
  <c r="L374" i="15"/>
  <c r="K374" i="15"/>
  <c r="J374" i="15"/>
  <c r="I374" i="15"/>
  <c r="N373" i="15"/>
  <c r="M373" i="15"/>
  <c r="L373" i="15"/>
  <c r="K373" i="15"/>
  <c r="I373" i="15" s="1"/>
  <c r="J373" i="15"/>
  <c r="N372" i="15"/>
  <c r="M372" i="15"/>
  <c r="L372" i="15"/>
  <c r="K372" i="15"/>
  <c r="J372" i="15"/>
  <c r="I372" i="15"/>
  <c r="N371" i="15"/>
  <c r="M371" i="15"/>
  <c r="L371" i="15"/>
  <c r="K371" i="15"/>
  <c r="I371" i="15" s="1"/>
  <c r="J371" i="15"/>
  <c r="N370" i="15"/>
  <c r="M370" i="15"/>
  <c r="L370" i="15"/>
  <c r="K370" i="15"/>
  <c r="J370" i="15"/>
  <c r="I370" i="15"/>
  <c r="N369" i="15"/>
  <c r="M369" i="15"/>
  <c r="L369" i="15"/>
  <c r="K369" i="15"/>
  <c r="I369" i="15" s="1"/>
  <c r="J369" i="15"/>
  <c r="N368" i="15"/>
  <c r="M368" i="15"/>
  <c r="L368" i="15"/>
  <c r="K368" i="15"/>
  <c r="J368" i="15"/>
  <c r="I368" i="15"/>
  <c r="N367" i="15"/>
  <c r="M367" i="15"/>
  <c r="L367" i="15"/>
  <c r="K367" i="15"/>
  <c r="I367" i="15" s="1"/>
  <c r="J367" i="15"/>
  <c r="N366" i="15"/>
  <c r="M366" i="15"/>
  <c r="L366" i="15"/>
  <c r="K366" i="15"/>
  <c r="J366" i="15"/>
  <c r="I366" i="15"/>
  <c r="N365" i="15"/>
  <c r="M365" i="15"/>
  <c r="L365" i="15"/>
  <c r="K365" i="15"/>
  <c r="I365" i="15" s="1"/>
  <c r="J365" i="15"/>
  <c r="N364" i="15"/>
  <c r="M364" i="15"/>
  <c r="L364" i="15"/>
  <c r="K364" i="15"/>
  <c r="J364" i="15"/>
  <c r="I364" i="15"/>
  <c r="N363" i="15"/>
  <c r="M363" i="15"/>
  <c r="L363" i="15"/>
  <c r="K363" i="15"/>
  <c r="I363" i="15" s="1"/>
  <c r="J363" i="15"/>
  <c r="N362" i="15"/>
  <c r="M362" i="15"/>
  <c r="L362" i="15"/>
  <c r="K362" i="15"/>
  <c r="J362" i="15"/>
  <c r="I362" i="15"/>
  <c r="N361" i="15"/>
  <c r="M361" i="15"/>
  <c r="L361" i="15"/>
  <c r="K361" i="15"/>
  <c r="I361" i="15" s="1"/>
  <c r="J361" i="15"/>
  <c r="N360" i="15"/>
  <c r="M360" i="15"/>
  <c r="L360" i="15"/>
  <c r="K360" i="15"/>
  <c r="J360" i="15"/>
  <c r="I360" i="15"/>
  <c r="N359" i="15"/>
  <c r="M359" i="15"/>
  <c r="L359" i="15"/>
  <c r="K359" i="15"/>
  <c r="I359" i="15" s="1"/>
  <c r="J359" i="15"/>
  <c r="N358" i="15"/>
  <c r="M358" i="15"/>
  <c r="L358" i="15"/>
  <c r="K358" i="15"/>
  <c r="J358" i="15"/>
  <c r="I358" i="15"/>
  <c r="N357" i="15"/>
  <c r="M357" i="15"/>
  <c r="L357" i="15"/>
  <c r="K357" i="15"/>
  <c r="I357" i="15" s="1"/>
  <c r="J357" i="15"/>
  <c r="N356" i="15"/>
  <c r="M356" i="15"/>
  <c r="L356" i="15"/>
  <c r="K356" i="15"/>
  <c r="J356" i="15"/>
  <c r="I356" i="15"/>
  <c r="N355" i="15"/>
  <c r="M355" i="15"/>
  <c r="L355" i="15"/>
  <c r="K355" i="15"/>
  <c r="I355" i="15" s="1"/>
  <c r="J355" i="15"/>
  <c r="N354" i="15"/>
  <c r="M354" i="15"/>
  <c r="L354" i="15"/>
  <c r="K354" i="15"/>
  <c r="J354" i="15"/>
  <c r="I354" i="15"/>
  <c r="Z353" i="15"/>
  <c r="Y353" i="15"/>
  <c r="X353" i="15"/>
  <c r="W353" i="15"/>
  <c r="N353" i="15"/>
  <c r="M353" i="15"/>
  <c r="L353" i="15"/>
  <c r="U353" i="15" s="1"/>
  <c r="K353" i="15"/>
  <c r="J353" i="15"/>
  <c r="T353" i="15" s="1"/>
  <c r="Z352" i="15"/>
  <c r="Y352" i="15"/>
  <c r="X352" i="15"/>
  <c r="W352" i="15"/>
  <c r="N352" i="15"/>
  <c r="M352" i="15"/>
  <c r="L352" i="15"/>
  <c r="K352" i="15"/>
  <c r="T352" i="15" s="1"/>
  <c r="J352" i="15"/>
  <c r="U352" i="15" s="1"/>
  <c r="Z351" i="15"/>
  <c r="Y351" i="15"/>
  <c r="X351" i="15"/>
  <c r="W351" i="15"/>
  <c r="N351" i="15"/>
  <c r="M351" i="15"/>
  <c r="L351" i="15"/>
  <c r="K351" i="15"/>
  <c r="J351" i="15"/>
  <c r="Z350" i="15"/>
  <c r="Y350" i="15"/>
  <c r="X350" i="15"/>
  <c r="W350" i="15"/>
  <c r="N350" i="15"/>
  <c r="M350" i="15"/>
  <c r="L350" i="15"/>
  <c r="K350" i="15"/>
  <c r="T350" i="15" s="1"/>
  <c r="J350" i="15"/>
  <c r="U350" i="15" s="1"/>
  <c r="I350" i="15"/>
  <c r="Z349" i="15"/>
  <c r="Y349" i="15"/>
  <c r="X349" i="15"/>
  <c r="W349" i="15"/>
  <c r="N349" i="15"/>
  <c r="M349" i="15"/>
  <c r="L349" i="15"/>
  <c r="U349" i="15" s="1"/>
  <c r="K349" i="15"/>
  <c r="J349" i="15"/>
  <c r="T349" i="15" s="1"/>
  <c r="Z348" i="15"/>
  <c r="Y348" i="15"/>
  <c r="X348" i="15"/>
  <c r="W348" i="15"/>
  <c r="N348" i="15"/>
  <c r="M348" i="15"/>
  <c r="L348" i="15"/>
  <c r="K348" i="15"/>
  <c r="T348" i="15" s="1"/>
  <c r="V348" i="15" s="1"/>
  <c r="AA348" i="15" s="1"/>
  <c r="J348" i="15"/>
  <c r="U348" i="15" s="1"/>
  <c r="Z347" i="15"/>
  <c r="Y347" i="15"/>
  <c r="X347" i="15"/>
  <c r="W347" i="15"/>
  <c r="N347" i="15"/>
  <c r="M347" i="15"/>
  <c r="L347" i="15"/>
  <c r="K347" i="15"/>
  <c r="J347" i="15"/>
  <c r="Z346" i="15"/>
  <c r="Y346" i="15"/>
  <c r="X346" i="15"/>
  <c r="W346" i="15"/>
  <c r="N346" i="15"/>
  <c r="M346" i="15"/>
  <c r="L346" i="15"/>
  <c r="K346" i="15"/>
  <c r="T346" i="15" s="1"/>
  <c r="V346" i="15" s="1"/>
  <c r="AA346" i="15" s="1"/>
  <c r="J346" i="15"/>
  <c r="U346" i="15" s="1"/>
  <c r="I346" i="15"/>
  <c r="Z345" i="15"/>
  <c r="Y345" i="15"/>
  <c r="X345" i="15"/>
  <c r="W345" i="15"/>
  <c r="N345" i="15"/>
  <c r="M345" i="15"/>
  <c r="L345" i="15"/>
  <c r="U345" i="15" s="1"/>
  <c r="K345" i="15"/>
  <c r="J345" i="15"/>
  <c r="T345" i="15" s="1"/>
  <c r="Z344" i="15"/>
  <c r="Y344" i="15"/>
  <c r="X344" i="15"/>
  <c r="W344" i="15"/>
  <c r="V344" i="15"/>
  <c r="AA344" i="15" s="1"/>
  <c r="N344" i="15"/>
  <c r="M344" i="15"/>
  <c r="L344" i="15"/>
  <c r="K344" i="15"/>
  <c r="T344" i="15" s="1"/>
  <c r="J344" i="15"/>
  <c r="U344" i="15" s="1"/>
  <c r="Z343" i="15"/>
  <c r="Y343" i="15"/>
  <c r="X343" i="15"/>
  <c r="W343" i="15"/>
  <c r="AA343" i="15" s="1"/>
  <c r="V343" i="15"/>
  <c r="N343" i="15"/>
  <c r="M343" i="15"/>
  <c r="L343" i="15"/>
  <c r="K343" i="15"/>
  <c r="I343" i="15" s="1"/>
  <c r="J343" i="15"/>
  <c r="U343" i="15" s="1"/>
  <c r="Z342" i="15"/>
  <c r="Y342" i="15"/>
  <c r="X342" i="15"/>
  <c r="W342" i="15"/>
  <c r="N342" i="15"/>
  <c r="M342" i="15"/>
  <c r="L342" i="15"/>
  <c r="K342" i="15"/>
  <c r="T342" i="15" s="1"/>
  <c r="J342" i="15"/>
  <c r="U342" i="15" s="1"/>
  <c r="I342" i="15"/>
  <c r="Z341" i="15"/>
  <c r="Y341" i="15"/>
  <c r="X341" i="15"/>
  <c r="W341" i="15"/>
  <c r="N341" i="15"/>
  <c r="M341" i="15"/>
  <c r="L341" i="15"/>
  <c r="U341" i="15" s="1"/>
  <c r="K341" i="15"/>
  <c r="J341" i="15"/>
  <c r="T341" i="15" s="1"/>
  <c r="Z340" i="15"/>
  <c r="Y340" i="15"/>
  <c r="X340" i="15"/>
  <c r="W340" i="15"/>
  <c r="N340" i="15"/>
  <c r="M340" i="15"/>
  <c r="L340" i="15"/>
  <c r="K340" i="15"/>
  <c r="T340" i="15" s="1"/>
  <c r="V340" i="15" s="1"/>
  <c r="AA340" i="15" s="1"/>
  <c r="J340" i="15"/>
  <c r="U340" i="15" s="1"/>
  <c r="Z339" i="15"/>
  <c r="Y339" i="15"/>
  <c r="X339" i="15"/>
  <c r="W339" i="15"/>
  <c r="N339" i="15"/>
  <c r="M339" i="15"/>
  <c r="L339" i="15"/>
  <c r="K339" i="15"/>
  <c r="J339" i="15"/>
  <c r="Z338" i="15"/>
  <c r="Y338" i="15"/>
  <c r="X338" i="15"/>
  <c r="W338" i="15"/>
  <c r="N338" i="15"/>
  <c r="M338" i="15"/>
  <c r="L338" i="15"/>
  <c r="K338" i="15"/>
  <c r="T338" i="15" s="1"/>
  <c r="V338" i="15" s="1"/>
  <c r="AA338" i="15" s="1"/>
  <c r="J338" i="15"/>
  <c r="U338" i="15" s="1"/>
  <c r="I338" i="15"/>
  <c r="Z337" i="15"/>
  <c r="Y337" i="15"/>
  <c r="X337" i="15"/>
  <c r="W337" i="15"/>
  <c r="N337" i="15"/>
  <c r="M337" i="15"/>
  <c r="L337" i="15"/>
  <c r="U337" i="15" s="1"/>
  <c r="K337" i="15"/>
  <c r="J337" i="15"/>
  <c r="T337" i="15" s="1"/>
  <c r="Z336" i="15"/>
  <c r="Y336" i="15"/>
  <c r="X336" i="15"/>
  <c r="W336" i="15"/>
  <c r="N336" i="15"/>
  <c r="M336" i="15"/>
  <c r="L336" i="15"/>
  <c r="K336" i="15"/>
  <c r="T336" i="15" s="1"/>
  <c r="J336" i="15"/>
  <c r="U336" i="15" s="1"/>
  <c r="Z335" i="15"/>
  <c r="Y335" i="15"/>
  <c r="X335" i="15"/>
  <c r="W335" i="15"/>
  <c r="N335" i="15"/>
  <c r="M335" i="15"/>
  <c r="L335" i="15"/>
  <c r="K335" i="15"/>
  <c r="J335" i="15"/>
  <c r="Z334" i="15"/>
  <c r="Y334" i="15"/>
  <c r="X334" i="15"/>
  <c r="W334" i="15"/>
  <c r="N334" i="15"/>
  <c r="M334" i="15"/>
  <c r="L334" i="15"/>
  <c r="K334" i="15"/>
  <c r="T334" i="15" s="1"/>
  <c r="J334" i="15"/>
  <c r="U334" i="15" s="1"/>
  <c r="I334" i="15"/>
  <c r="Z333" i="15"/>
  <c r="Y333" i="15"/>
  <c r="X333" i="15"/>
  <c r="W333" i="15"/>
  <c r="AA333" i="15" s="1"/>
  <c r="V333" i="15"/>
  <c r="N333" i="15"/>
  <c r="M333" i="15"/>
  <c r="L333" i="15"/>
  <c r="U333" i="15" s="1"/>
  <c r="K333" i="15"/>
  <c r="J333" i="15"/>
  <c r="T333" i="15" s="1"/>
  <c r="Z332" i="15"/>
  <c r="Y332" i="15"/>
  <c r="X332" i="15"/>
  <c r="W332" i="15"/>
  <c r="V332" i="15"/>
  <c r="AA332" i="15" s="1"/>
  <c r="N332" i="15"/>
  <c r="M332" i="15"/>
  <c r="L332" i="15"/>
  <c r="K332" i="15"/>
  <c r="T332" i="15" s="1"/>
  <c r="J332" i="15"/>
  <c r="U332" i="15" s="1"/>
  <c r="Z331" i="15"/>
  <c r="Y331" i="15"/>
  <c r="X331" i="15"/>
  <c r="W331" i="15"/>
  <c r="N331" i="15"/>
  <c r="M331" i="15"/>
  <c r="L331" i="15"/>
  <c r="K331" i="15"/>
  <c r="J331" i="15"/>
  <c r="Z330" i="15"/>
  <c r="Y330" i="15"/>
  <c r="X330" i="15"/>
  <c r="W330" i="15"/>
  <c r="N330" i="15"/>
  <c r="M330" i="15"/>
  <c r="L330" i="15"/>
  <c r="K330" i="15"/>
  <c r="T330" i="15" s="1"/>
  <c r="V330" i="15" s="1"/>
  <c r="AA330" i="15" s="1"/>
  <c r="J330" i="15"/>
  <c r="U330" i="15" s="1"/>
  <c r="I330" i="15"/>
  <c r="Z329" i="15"/>
  <c r="Y329" i="15"/>
  <c r="X329" i="15"/>
  <c r="W329" i="15"/>
  <c r="N329" i="15"/>
  <c r="M329" i="15"/>
  <c r="L329" i="15"/>
  <c r="U329" i="15" s="1"/>
  <c r="K329" i="15"/>
  <c r="J329" i="15"/>
  <c r="T329" i="15" s="1"/>
  <c r="Z328" i="15"/>
  <c r="Y328" i="15"/>
  <c r="X328" i="15"/>
  <c r="W328" i="15"/>
  <c r="N328" i="15"/>
  <c r="M328" i="15"/>
  <c r="L328" i="15"/>
  <c r="K328" i="15"/>
  <c r="T328" i="15" s="1"/>
  <c r="J328" i="15"/>
  <c r="U328" i="15" s="1"/>
  <c r="Z327" i="15"/>
  <c r="Y327" i="15"/>
  <c r="X327" i="15"/>
  <c r="W327" i="15"/>
  <c r="N327" i="15"/>
  <c r="M327" i="15"/>
  <c r="L327" i="15"/>
  <c r="K327" i="15"/>
  <c r="J327" i="15"/>
  <c r="Z326" i="15"/>
  <c r="Y326" i="15"/>
  <c r="X326" i="15"/>
  <c r="W326" i="15"/>
  <c r="N326" i="15"/>
  <c r="M326" i="15"/>
  <c r="L326" i="15"/>
  <c r="K326" i="15"/>
  <c r="T326" i="15" s="1"/>
  <c r="J326" i="15"/>
  <c r="U326" i="15" s="1"/>
  <c r="I326" i="15"/>
  <c r="Z325" i="15"/>
  <c r="Y325" i="15"/>
  <c r="X325" i="15"/>
  <c r="W325" i="15"/>
  <c r="N325" i="15"/>
  <c r="M325" i="15"/>
  <c r="L325" i="15"/>
  <c r="U325" i="15" s="1"/>
  <c r="K325" i="15"/>
  <c r="J325" i="15"/>
  <c r="T325" i="15" s="1"/>
  <c r="Z324" i="15"/>
  <c r="Y324" i="15"/>
  <c r="X324" i="15"/>
  <c r="W324" i="15"/>
  <c r="N324" i="15"/>
  <c r="M324" i="15"/>
  <c r="L324" i="15"/>
  <c r="K324" i="15"/>
  <c r="T324" i="15" s="1"/>
  <c r="V324" i="15" s="1"/>
  <c r="AA324" i="15" s="1"/>
  <c r="J324" i="15"/>
  <c r="U324" i="15" s="1"/>
  <c r="Z323" i="15"/>
  <c r="Y323" i="15"/>
  <c r="X323" i="15"/>
  <c r="W323" i="15"/>
  <c r="N323" i="15"/>
  <c r="M323" i="15"/>
  <c r="L323" i="15"/>
  <c r="K323" i="15"/>
  <c r="J323" i="15"/>
  <c r="Z322" i="15"/>
  <c r="Y322" i="15"/>
  <c r="X322" i="15"/>
  <c r="W322" i="15"/>
  <c r="V322" i="15"/>
  <c r="AA322" i="15" s="1"/>
  <c r="N322" i="15"/>
  <c r="M322" i="15"/>
  <c r="L322" i="15"/>
  <c r="K322" i="15"/>
  <c r="T322" i="15" s="1"/>
  <c r="J322" i="15"/>
  <c r="U322" i="15" s="1"/>
  <c r="I322" i="15"/>
  <c r="Z321" i="15"/>
  <c r="Y321" i="15"/>
  <c r="X321" i="15"/>
  <c r="W321" i="15"/>
  <c r="AA321" i="15" s="1"/>
  <c r="V321" i="15"/>
  <c r="N321" i="15"/>
  <c r="M321" i="15"/>
  <c r="L321" i="15"/>
  <c r="U321" i="15" s="1"/>
  <c r="K321" i="15"/>
  <c r="J321" i="15"/>
  <c r="T321" i="15" s="1"/>
  <c r="Z320" i="15"/>
  <c r="Y320" i="15"/>
  <c r="X320" i="15"/>
  <c r="W320" i="15"/>
  <c r="N320" i="15"/>
  <c r="M320" i="15"/>
  <c r="L320" i="15"/>
  <c r="K320" i="15"/>
  <c r="T320" i="15" s="1"/>
  <c r="J320" i="15"/>
  <c r="U320" i="15" s="1"/>
  <c r="Z319" i="15"/>
  <c r="Y319" i="15"/>
  <c r="X319" i="15"/>
  <c r="W319" i="15"/>
  <c r="N319" i="15"/>
  <c r="M319" i="15"/>
  <c r="L319" i="15"/>
  <c r="K319" i="15"/>
  <c r="J319" i="15"/>
  <c r="Z318" i="15"/>
  <c r="Y318" i="15"/>
  <c r="X318" i="15"/>
  <c r="W318" i="15"/>
  <c r="N318" i="15"/>
  <c r="M318" i="15"/>
  <c r="L318" i="15"/>
  <c r="K318" i="15"/>
  <c r="T318" i="15" s="1"/>
  <c r="J318" i="15"/>
  <c r="U318" i="15" s="1"/>
  <c r="I318" i="15"/>
  <c r="Z317" i="15"/>
  <c r="Y317" i="15"/>
  <c r="X317" i="15"/>
  <c r="W317" i="15"/>
  <c r="N317" i="15"/>
  <c r="M317" i="15"/>
  <c r="L317" i="15"/>
  <c r="U317" i="15" s="1"/>
  <c r="K317" i="15"/>
  <c r="J317" i="15"/>
  <c r="T317" i="15" s="1"/>
  <c r="Z316" i="15"/>
  <c r="Y316" i="15"/>
  <c r="X316" i="15"/>
  <c r="W316" i="15"/>
  <c r="N316" i="15"/>
  <c r="M316" i="15"/>
  <c r="L316" i="15"/>
  <c r="K316" i="15"/>
  <c r="T316" i="15" s="1"/>
  <c r="V316" i="15" s="1"/>
  <c r="AA316" i="15" s="1"/>
  <c r="J316" i="15"/>
  <c r="U316" i="15" s="1"/>
  <c r="Z315" i="15"/>
  <c r="Y315" i="15"/>
  <c r="X315" i="15"/>
  <c r="W315" i="15"/>
  <c r="N315" i="15"/>
  <c r="M315" i="15"/>
  <c r="L315" i="15"/>
  <c r="K315" i="15"/>
  <c r="J315" i="15"/>
  <c r="Z314" i="15"/>
  <c r="Y314" i="15"/>
  <c r="X314" i="15"/>
  <c r="W314" i="15"/>
  <c r="V314" i="15"/>
  <c r="AA314" i="15" s="1"/>
  <c r="N314" i="15"/>
  <c r="M314" i="15"/>
  <c r="L314" i="15"/>
  <c r="K314" i="15"/>
  <c r="T314" i="15" s="1"/>
  <c r="J314" i="15"/>
  <c r="U314" i="15" s="1"/>
  <c r="I314" i="15"/>
  <c r="Y313" i="15"/>
  <c r="X313" i="15"/>
  <c r="W313" i="15"/>
  <c r="V313" i="15"/>
  <c r="N313" i="15"/>
  <c r="M313" i="15"/>
  <c r="L313" i="15"/>
  <c r="U313" i="15" s="1"/>
  <c r="K313" i="15"/>
  <c r="I313" i="15" s="1"/>
  <c r="J313" i="15"/>
  <c r="T313" i="15" s="1"/>
  <c r="V312" i="15"/>
  <c r="N312" i="15"/>
  <c r="M312" i="15"/>
  <c r="L312" i="15"/>
  <c r="K312" i="15"/>
  <c r="T312" i="15" s="1"/>
  <c r="J312" i="15"/>
  <c r="U312" i="15" s="1"/>
  <c r="N311" i="15"/>
  <c r="M311" i="15"/>
  <c r="L311" i="15"/>
  <c r="K311" i="15"/>
  <c r="J311" i="15"/>
  <c r="N310" i="15"/>
  <c r="M310" i="15"/>
  <c r="Y310" i="15" s="1"/>
  <c r="L310" i="15"/>
  <c r="K310" i="15"/>
  <c r="T310" i="15" s="1"/>
  <c r="J310" i="15"/>
  <c r="U310" i="15" s="1"/>
  <c r="I310" i="15"/>
  <c r="Z309" i="15"/>
  <c r="N309" i="15"/>
  <c r="M309" i="15"/>
  <c r="L309" i="15"/>
  <c r="U309" i="15" s="1"/>
  <c r="K309" i="15"/>
  <c r="J309" i="15"/>
  <c r="T309" i="15" s="1"/>
  <c r="V308" i="15"/>
  <c r="N308" i="15"/>
  <c r="M308" i="15"/>
  <c r="Y308" i="15" s="1"/>
  <c r="L308" i="15"/>
  <c r="K308" i="15"/>
  <c r="T308" i="15" s="1"/>
  <c r="J308" i="15"/>
  <c r="U308" i="15" s="1"/>
  <c r="N307" i="15"/>
  <c r="M307" i="15"/>
  <c r="L307" i="15"/>
  <c r="K307" i="15"/>
  <c r="J307" i="15"/>
  <c r="N306" i="15"/>
  <c r="M306" i="15"/>
  <c r="L306" i="15"/>
  <c r="K306" i="15"/>
  <c r="T306" i="15" s="1"/>
  <c r="J306" i="15"/>
  <c r="U306" i="15" s="1"/>
  <c r="I306" i="15"/>
  <c r="Z305" i="15"/>
  <c r="Y305" i="15"/>
  <c r="X305" i="15"/>
  <c r="W305" i="15"/>
  <c r="AA305" i="15" s="1"/>
  <c r="V305" i="15"/>
  <c r="N305" i="15"/>
  <c r="M305" i="15"/>
  <c r="L305" i="15"/>
  <c r="U305" i="15" s="1"/>
  <c r="K305" i="15"/>
  <c r="J305" i="15"/>
  <c r="T305" i="15" s="1"/>
  <c r="N304" i="15"/>
  <c r="M304" i="15"/>
  <c r="L304" i="15"/>
  <c r="K304" i="15"/>
  <c r="T304" i="15" s="1"/>
  <c r="J304" i="15"/>
  <c r="U304" i="15" s="1"/>
  <c r="Z303" i="15"/>
  <c r="Y303" i="15"/>
  <c r="X303" i="15"/>
  <c r="W303" i="15"/>
  <c r="N303" i="15"/>
  <c r="M303" i="15"/>
  <c r="L303" i="15"/>
  <c r="K303" i="15"/>
  <c r="J303" i="15"/>
  <c r="Z302" i="15"/>
  <c r="Y302" i="15"/>
  <c r="X302" i="15"/>
  <c r="W302" i="15"/>
  <c r="V302" i="15"/>
  <c r="AA302" i="15" s="1"/>
  <c r="N302" i="15"/>
  <c r="M302" i="15"/>
  <c r="L302" i="15"/>
  <c r="K302" i="15"/>
  <c r="U302" i="15" s="1"/>
  <c r="J302" i="15"/>
  <c r="I302" i="15"/>
  <c r="Z301" i="15"/>
  <c r="Y301" i="15"/>
  <c r="X301" i="15"/>
  <c r="W301" i="15"/>
  <c r="N301" i="15"/>
  <c r="M301" i="15"/>
  <c r="L301" i="15"/>
  <c r="U301" i="15" s="1"/>
  <c r="K301" i="15"/>
  <c r="I301" i="15" s="1"/>
  <c r="J301" i="15"/>
  <c r="T301" i="15" s="1"/>
  <c r="Z300" i="15"/>
  <c r="Y300" i="15"/>
  <c r="X300" i="15"/>
  <c r="W300" i="15"/>
  <c r="V300" i="15"/>
  <c r="AA300" i="15" s="1"/>
  <c r="N300" i="15"/>
  <c r="M300" i="15"/>
  <c r="L300" i="15"/>
  <c r="K300" i="15"/>
  <c r="T300" i="15" s="1"/>
  <c r="J300" i="15"/>
  <c r="U300" i="15" s="1"/>
  <c r="Z299" i="15"/>
  <c r="Y299" i="15"/>
  <c r="X299" i="15"/>
  <c r="W299" i="15"/>
  <c r="N299" i="15"/>
  <c r="M299" i="15"/>
  <c r="L299" i="15"/>
  <c r="K299" i="15"/>
  <c r="J299" i="15"/>
  <c r="N298" i="15"/>
  <c r="M298" i="15"/>
  <c r="Y298" i="15" s="1"/>
  <c r="L298" i="15"/>
  <c r="K298" i="15"/>
  <c r="T298" i="15" s="1"/>
  <c r="J298" i="15"/>
  <c r="U298" i="15" s="1"/>
  <c r="I298" i="15"/>
  <c r="Z297" i="15"/>
  <c r="Y297" i="15"/>
  <c r="X297" i="15"/>
  <c r="W297" i="15"/>
  <c r="AA297" i="15" s="1"/>
  <c r="V297" i="15"/>
  <c r="N297" i="15"/>
  <c r="M297" i="15"/>
  <c r="L297" i="15"/>
  <c r="U297" i="15" s="1"/>
  <c r="K297" i="15"/>
  <c r="J297" i="15"/>
  <c r="T297" i="15" s="1"/>
  <c r="N296" i="15"/>
  <c r="M296" i="15"/>
  <c r="Y296" i="15" s="1"/>
  <c r="L296" i="15"/>
  <c r="K296" i="15"/>
  <c r="T296" i="15" s="1"/>
  <c r="J296" i="15"/>
  <c r="U296" i="15" s="1"/>
  <c r="Z295" i="15"/>
  <c r="Y295" i="15"/>
  <c r="X295" i="15"/>
  <c r="W295" i="15"/>
  <c r="AA295" i="15" s="1"/>
  <c r="V295" i="15"/>
  <c r="N295" i="15"/>
  <c r="M295" i="15"/>
  <c r="L295" i="15"/>
  <c r="K295" i="15"/>
  <c r="J295" i="15"/>
  <c r="I295" i="15" s="1"/>
  <c r="N294" i="15"/>
  <c r="M294" i="15"/>
  <c r="L294" i="15"/>
  <c r="K294" i="15"/>
  <c r="T294" i="15" s="1"/>
  <c r="J294" i="15"/>
  <c r="U294" i="15" s="1"/>
  <c r="I294" i="15"/>
  <c r="W293" i="15"/>
  <c r="V293" i="15"/>
  <c r="N293" i="15"/>
  <c r="M293" i="15"/>
  <c r="L293" i="15"/>
  <c r="U293" i="15" s="1"/>
  <c r="K293" i="15"/>
  <c r="J293" i="15"/>
  <c r="T293" i="15" s="1"/>
  <c r="Z292" i="15"/>
  <c r="Y292" i="15"/>
  <c r="X292" i="15"/>
  <c r="W292" i="15"/>
  <c r="V292" i="15"/>
  <c r="AA292" i="15" s="1"/>
  <c r="N292" i="15"/>
  <c r="M292" i="15"/>
  <c r="L292" i="15"/>
  <c r="K292" i="15"/>
  <c r="T292" i="15" s="1"/>
  <c r="J292" i="15"/>
  <c r="V291" i="15"/>
  <c r="N291" i="15"/>
  <c r="M291" i="15"/>
  <c r="L291" i="15"/>
  <c r="K291" i="15"/>
  <c r="I291" i="15" s="1"/>
  <c r="J291" i="15"/>
  <c r="U291" i="15" s="1"/>
  <c r="V290" i="15"/>
  <c r="N290" i="15"/>
  <c r="M290" i="15"/>
  <c r="Y290" i="15" s="1"/>
  <c r="L290" i="15"/>
  <c r="K290" i="15"/>
  <c r="T290" i="15" s="1"/>
  <c r="J290" i="15"/>
  <c r="U290" i="15" s="1"/>
  <c r="I290" i="15"/>
  <c r="N289" i="15"/>
  <c r="M289" i="15"/>
  <c r="L289" i="15"/>
  <c r="U289" i="15" s="1"/>
  <c r="K289" i="15"/>
  <c r="J289" i="15"/>
  <c r="T289" i="15" s="1"/>
  <c r="Z288" i="15"/>
  <c r="Y288" i="15"/>
  <c r="X288" i="15"/>
  <c r="W288" i="15"/>
  <c r="V288" i="15"/>
  <c r="AA288" i="15" s="1"/>
  <c r="N288" i="15"/>
  <c r="M288" i="15"/>
  <c r="L288" i="15"/>
  <c r="K288" i="15"/>
  <c r="T288" i="15" s="1"/>
  <c r="J288" i="15"/>
  <c r="V287" i="15"/>
  <c r="N287" i="15"/>
  <c r="M287" i="15"/>
  <c r="L287" i="15"/>
  <c r="K287" i="15"/>
  <c r="I287" i="15" s="1"/>
  <c r="J287" i="15"/>
  <c r="U287" i="15" s="1"/>
  <c r="N286" i="15"/>
  <c r="M286" i="15"/>
  <c r="L286" i="15"/>
  <c r="K286" i="15"/>
  <c r="T286" i="15" s="1"/>
  <c r="J286" i="15"/>
  <c r="U286" i="15" s="1"/>
  <c r="I286" i="15"/>
  <c r="Z285" i="15"/>
  <c r="Y285" i="15"/>
  <c r="X285" i="15"/>
  <c r="W285" i="15"/>
  <c r="AA285" i="15" s="1"/>
  <c r="V285" i="15"/>
  <c r="N285" i="15"/>
  <c r="M285" i="15"/>
  <c r="L285" i="15"/>
  <c r="U285" i="15" s="1"/>
  <c r="K285" i="15"/>
  <c r="J285" i="15"/>
  <c r="T285" i="15" s="1"/>
  <c r="Z284" i="15"/>
  <c r="Y284" i="15"/>
  <c r="X284" i="15"/>
  <c r="W284" i="15"/>
  <c r="V284" i="15"/>
  <c r="AA284" i="15" s="1"/>
  <c r="N284" i="15"/>
  <c r="M284" i="15"/>
  <c r="L284" i="15"/>
  <c r="K284" i="15"/>
  <c r="T284" i="15" s="1"/>
  <c r="J284" i="15"/>
  <c r="N283" i="15"/>
  <c r="M283" i="15"/>
  <c r="L283" i="15"/>
  <c r="K283" i="15"/>
  <c r="I283" i="15" s="1"/>
  <c r="J283" i="15"/>
  <c r="N282" i="15"/>
  <c r="M282" i="15"/>
  <c r="L282" i="15"/>
  <c r="K282" i="15"/>
  <c r="T282" i="15" s="1"/>
  <c r="J282" i="15"/>
  <c r="U282" i="15" s="1"/>
  <c r="I282" i="15"/>
  <c r="N281" i="15"/>
  <c r="M281" i="15"/>
  <c r="L281" i="15"/>
  <c r="U281" i="15" s="1"/>
  <c r="K281" i="15"/>
  <c r="J281" i="15"/>
  <c r="T281" i="15" s="1"/>
  <c r="Z280" i="15"/>
  <c r="Y280" i="15"/>
  <c r="X280" i="15"/>
  <c r="W280" i="15"/>
  <c r="V280" i="15"/>
  <c r="AA280" i="15" s="1"/>
  <c r="N280" i="15"/>
  <c r="M280" i="15"/>
  <c r="L280" i="15"/>
  <c r="K280" i="15"/>
  <c r="T280" i="15" s="1"/>
  <c r="J280" i="15"/>
  <c r="Z279" i="15"/>
  <c r="Y279" i="15"/>
  <c r="X279" i="15"/>
  <c r="W279" i="15"/>
  <c r="AA279" i="15" s="1"/>
  <c r="V279" i="15"/>
  <c r="N279" i="15"/>
  <c r="M279" i="15"/>
  <c r="L279" i="15"/>
  <c r="K279" i="15"/>
  <c r="I279" i="15" s="1"/>
  <c r="J279" i="15"/>
  <c r="U279" i="15" s="1"/>
  <c r="V278" i="15"/>
  <c r="N278" i="15"/>
  <c r="M278" i="15"/>
  <c r="L278" i="15"/>
  <c r="K278" i="15"/>
  <c r="T278" i="15" s="1"/>
  <c r="J278" i="15"/>
  <c r="U278" i="15" s="1"/>
  <c r="I278" i="15"/>
  <c r="Z277" i="15"/>
  <c r="Y277" i="15"/>
  <c r="X277" i="15"/>
  <c r="W277" i="15"/>
  <c r="AA277" i="15" s="1"/>
  <c r="V277" i="15"/>
  <c r="N277" i="15"/>
  <c r="M277" i="15"/>
  <c r="L277" i="15"/>
  <c r="U277" i="15" s="1"/>
  <c r="K277" i="15"/>
  <c r="J277" i="15"/>
  <c r="T277" i="15" s="1"/>
  <c r="N276" i="15"/>
  <c r="M276" i="15"/>
  <c r="L276" i="15"/>
  <c r="K276" i="15"/>
  <c r="T276" i="15" s="1"/>
  <c r="J276" i="15"/>
  <c r="N275" i="15"/>
  <c r="M275" i="15"/>
  <c r="L275" i="15"/>
  <c r="K275" i="15"/>
  <c r="I275" i="15" s="1"/>
  <c r="J275" i="15"/>
  <c r="N274" i="15"/>
  <c r="M274" i="15"/>
  <c r="Y274" i="15" s="1"/>
  <c r="L274" i="15"/>
  <c r="K274" i="15"/>
  <c r="T274" i="15" s="1"/>
  <c r="J274" i="15"/>
  <c r="U274" i="15" s="1"/>
  <c r="I274" i="15"/>
  <c r="Z273" i="15"/>
  <c r="Y273" i="15"/>
  <c r="X273" i="15"/>
  <c r="W273" i="15"/>
  <c r="AA273" i="15" s="1"/>
  <c r="V273" i="15"/>
  <c r="N273" i="15"/>
  <c r="M273" i="15"/>
  <c r="L273" i="15"/>
  <c r="U273" i="15" s="1"/>
  <c r="K273" i="15"/>
  <c r="J273" i="15"/>
  <c r="T273" i="15" s="1"/>
  <c r="N272" i="15"/>
  <c r="M272" i="15"/>
  <c r="L272" i="15"/>
  <c r="K272" i="15"/>
  <c r="T272" i="15" s="1"/>
  <c r="J272" i="15"/>
  <c r="N271" i="15"/>
  <c r="M271" i="15"/>
  <c r="L271" i="15"/>
  <c r="K271" i="15"/>
  <c r="I271" i="15" s="1"/>
  <c r="J271" i="15"/>
  <c r="Z270" i="15"/>
  <c r="Y270" i="15"/>
  <c r="X270" i="15"/>
  <c r="W270" i="15"/>
  <c r="V270" i="15"/>
  <c r="AA270" i="15" s="1"/>
  <c r="N270" i="15"/>
  <c r="M270" i="15"/>
  <c r="L270" i="15"/>
  <c r="K270" i="15"/>
  <c r="T270" i="15" s="1"/>
  <c r="J270" i="15"/>
  <c r="U270" i="15" s="1"/>
  <c r="I270" i="15"/>
  <c r="Y269" i="15"/>
  <c r="X269" i="15"/>
  <c r="W269" i="15"/>
  <c r="V269" i="15"/>
  <c r="N269" i="15"/>
  <c r="M269" i="15"/>
  <c r="L269" i="15"/>
  <c r="U269" i="15" s="1"/>
  <c r="K269" i="15"/>
  <c r="J269" i="15"/>
  <c r="T269" i="15" s="1"/>
  <c r="N268" i="15"/>
  <c r="M268" i="15"/>
  <c r="L268" i="15"/>
  <c r="K268" i="15"/>
  <c r="T268" i="15" s="1"/>
  <c r="J268" i="15"/>
  <c r="U268" i="15" s="1"/>
  <c r="N267" i="15"/>
  <c r="M267" i="15"/>
  <c r="L267" i="15"/>
  <c r="K267" i="15"/>
  <c r="J267" i="15"/>
  <c r="N266" i="15"/>
  <c r="M266" i="15"/>
  <c r="Y266" i="15" s="1"/>
  <c r="L266" i="15"/>
  <c r="K266" i="15"/>
  <c r="T266" i="15" s="1"/>
  <c r="J266" i="15"/>
  <c r="U266" i="15" s="1"/>
  <c r="I266" i="15"/>
  <c r="N265" i="15"/>
  <c r="M265" i="15"/>
  <c r="L265" i="15"/>
  <c r="U265" i="15" s="1"/>
  <c r="K265" i="15"/>
  <c r="J265" i="15"/>
  <c r="T265" i="15" s="1"/>
  <c r="Z264" i="15"/>
  <c r="Y264" i="15"/>
  <c r="X264" i="15"/>
  <c r="W264" i="15"/>
  <c r="N264" i="15"/>
  <c r="M264" i="15"/>
  <c r="L264" i="15"/>
  <c r="K264" i="15"/>
  <c r="T264" i="15" s="1"/>
  <c r="J264" i="15"/>
  <c r="Z263" i="15"/>
  <c r="Y263" i="15"/>
  <c r="X263" i="15"/>
  <c r="W263" i="15"/>
  <c r="AA263" i="15" s="1"/>
  <c r="V263" i="15"/>
  <c r="N263" i="15"/>
  <c r="M263" i="15"/>
  <c r="L263" i="15"/>
  <c r="K263" i="15"/>
  <c r="I263" i="15" s="1"/>
  <c r="J263" i="15"/>
  <c r="U263" i="15" s="1"/>
  <c r="Z262" i="15"/>
  <c r="Y262" i="15"/>
  <c r="X262" i="15"/>
  <c r="W262" i="15"/>
  <c r="V262" i="15"/>
  <c r="AA262" i="15" s="1"/>
  <c r="N262" i="15"/>
  <c r="M262" i="15"/>
  <c r="L262" i="15"/>
  <c r="K262" i="15"/>
  <c r="T262" i="15" s="1"/>
  <c r="J262" i="15"/>
  <c r="U262" i="15" s="1"/>
  <c r="I262" i="15"/>
  <c r="Z261" i="15"/>
  <c r="Y261" i="15"/>
  <c r="X261" i="15"/>
  <c r="W261" i="15"/>
  <c r="AA261" i="15" s="1"/>
  <c r="V261" i="15"/>
  <c r="N261" i="15"/>
  <c r="M261" i="15"/>
  <c r="L261" i="15"/>
  <c r="U261" i="15" s="1"/>
  <c r="K261" i="15"/>
  <c r="J261" i="15"/>
  <c r="T261" i="15" s="1"/>
  <c r="N260" i="15"/>
  <c r="M260" i="15"/>
  <c r="L260" i="15"/>
  <c r="K260" i="15"/>
  <c r="T260" i="15" s="1"/>
  <c r="J260" i="15"/>
  <c r="U260" i="15" s="1"/>
  <c r="N259" i="15"/>
  <c r="M259" i="15"/>
  <c r="L259" i="15"/>
  <c r="K259" i="15"/>
  <c r="J259" i="15"/>
  <c r="N258" i="15"/>
  <c r="M258" i="15"/>
  <c r="L258" i="15"/>
  <c r="K258" i="15"/>
  <c r="T258" i="15" s="1"/>
  <c r="J258" i="15"/>
  <c r="U258" i="15" s="1"/>
  <c r="I258" i="15"/>
  <c r="N257" i="15"/>
  <c r="M257" i="15"/>
  <c r="L257" i="15"/>
  <c r="U257" i="15" s="1"/>
  <c r="K257" i="15"/>
  <c r="J257" i="15"/>
  <c r="T257" i="15" s="1"/>
  <c r="Z256" i="15"/>
  <c r="Y256" i="15"/>
  <c r="X256" i="15"/>
  <c r="W256" i="15"/>
  <c r="V256" i="15"/>
  <c r="AA256" i="15" s="1"/>
  <c r="N256" i="15"/>
  <c r="M256" i="15"/>
  <c r="L256" i="15"/>
  <c r="K256" i="15"/>
  <c r="T256" i="15" s="1"/>
  <c r="J256" i="15"/>
  <c r="Z255" i="15"/>
  <c r="Y255" i="15"/>
  <c r="X255" i="15"/>
  <c r="W255" i="15"/>
  <c r="AA255" i="15" s="1"/>
  <c r="V255" i="15"/>
  <c r="N255" i="15"/>
  <c r="M255" i="15"/>
  <c r="L255" i="15"/>
  <c r="K255" i="15"/>
  <c r="I255" i="15" s="1"/>
  <c r="J255" i="15"/>
  <c r="U255" i="15" s="1"/>
  <c r="Z254" i="15"/>
  <c r="Y254" i="15"/>
  <c r="X254" i="15"/>
  <c r="W254" i="15"/>
  <c r="V254" i="15"/>
  <c r="AA254" i="15" s="1"/>
  <c r="N254" i="15"/>
  <c r="M254" i="15"/>
  <c r="L254" i="15"/>
  <c r="K254" i="15"/>
  <c r="T254" i="15" s="1"/>
  <c r="J254" i="15"/>
  <c r="U254" i="15" s="1"/>
  <c r="I254" i="15"/>
  <c r="Z253" i="15"/>
  <c r="Y253" i="15"/>
  <c r="X253" i="15"/>
  <c r="W253" i="15"/>
  <c r="AA253" i="15" s="1"/>
  <c r="V253" i="15"/>
  <c r="N253" i="15"/>
  <c r="M253" i="15"/>
  <c r="L253" i="15"/>
  <c r="U253" i="15" s="1"/>
  <c r="K253" i="15"/>
  <c r="J253" i="15"/>
  <c r="T253" i="15" s="1"/>
  <c r="V252" i="15"/>
  <c r="N252" i="15"/>
  <c r="M252" i="15"/>
  <c r="L252" i="15"/>
  <c r="K252" i="15"/>
  <c r="T252" i="15" s="1"/>
  <c r="J252" i="15"/>
  <c r="U252" i="15" s="1"/>
  <c r="N251" i="15"/>
  <c r="M251" i="15"/>
  <c r="L251" i="15"/>
  <c r="K251" i="15"/>
  <c r="I251" i="15" s="1"/>
  <c r="J251" i="15"/>
  <c r="Z250" i="15"/>
  <c r="Y250" i="15"/>
  <c r="X250" i="15"/>
  <c r="W250" i="15"/>
  <c r="V250" i="15"/>
  <c r="AA250" i="15" s="1"/>
  <c r="N250" i="15"/>
  <c r="M250" i="15"/>
  <c r="L250" i="15"/>
  <c r="K250" i="15"/>
  <c r="T250" i="15" s="1"/>
  <c r="J250" i="15"/>
  <c r="U250" i="15" s="1"/>
  <c r="I250" i="15"/>
  <c r="N249" i="15"/>
  <c r="M249" i="15"/>
  <c r="L249" i="15"/>
  <c r="U249" i="15" s="1"/>
  <c r="K249" i="15"/>
  <c r="J249" i="15"/>
  <c r="T249" i="15" s="1"/>
  <c r="N248" i="15"/>
  <c r="M248" i="15"/>
  <c r="Y248" i="15" s="1"/>
  <c r="L248" i="15"/>
  <c r="K248" i="15"/>
  <c r="T248" i="15" s="1"/>
  <c r="J248" i="15"/>
  <c r="U248" i="15" s="1"/>
  <c r="N247" i="15"/>
  <c r="M247" i="15"/>
  <c r="L247" i="15"/>
  <c r="K247" i="15"/>
  <c r="J247" i="15"/>
  <c r="N246" i="15"/>
  <c r="M246" i="15"/>
  <c r="L246" i="15"/>
  <c r="K246" i="15"/>
  <c r="T246" i="15" s="1"/>
  <c r="J246" i="15"/>
  <c r="U246" i="15" s="1"/>
  <c r="I246" i="15"/>
  <c r="N245" i="15"/>
  <c r="M245" i="15"/>
  <c r="L245" i="15"/>
  <c r="U245" i="15" s="1"/>
  <c r="K245" i="15"/>
  <c r="J245" i="15"/>
  <c r="T245" i="15" s="1"/>
  <c r="Z244" i="15"/>
  <c r="Y244" i="15"/>
  <c r="X244" i="15"/>
  <c r="W244" i="15"/>
  <c r="V244" i="15"/>
  <c r="AA244" i="15" s="1"/>
  <c r="N244" i="15"/>
  <c r="M244" i="15"/>
  <c r="L244" i="15"/>
  <c r="K244" i="15"/>
  <c r="T244" i="15" s="1"/>
  <c r="J244" i="15"/>
  <c r="X243" i="15"/>
  <c r="W243" i="15"/>
  <c r="V243" i="15"/>
  <c r="N243" i="15"/>
  <c r="M243" i="15"/>
  <c r="L243" i="15"/>
  <c r="K243" i="15"/>
  <c r="J243" i="15"/>
  <c r="I243" i="15" s="1"/>
  <c r="W242" i="15"/>
  <c r="V242" i="15"/>
  <c r="N242" i="15"/>
  <c r="M242" i="15"/>
  <c r="L242" i="15"/>
  <c r="K242" i="15"/>
  <c r="T242" i="15" s="1"/>
  <c r="J242" i="15"/>
  <c r="U242" i="15" s="1"/>
  <c r="I242" i="15"/>
  <c r="X241" i="15"/>
  <c r="W241" i="15"/>
  <c r="V241" i="15"/>
  <c r="N241" i="15"/>
  <c r="M241" i="15"/>
  <c r="L241" i="15"/>
  <c r="U241" i="15" s="1"/>
  <c r="K241" i="15"/>
  <c r="J241" i="15"/>
  <c r="T241" i="15" s="1"/>
  <c r="Z240" i="15"/>
  <c r="Y240" i="15"/>
  <c r="W240" i="15"/>
  <c r="V240" i="15"/>
  <c r="N240" i="15"/>
  <c r="M240" i="15"/>
  <c r="L240" i="15"/>
  <c r="K240" i="15"/>
  <c r="T240" i="15" s="1"/>
  <c r="J240" i="15"/>
  <c r="W239" i="15"/>
  <c r="V239" i="15"/>
  <c r="N239" i="15"/>
  <c r="M239" i="15"/>
  <c r="L239" i="15"/>
  <c r="K239" i="15"/>
  <c r="I239" i="15" s="1"/>
  <c r="J239" i="15"/>
  <c r="U239" i="15" s="1"/>
  <c r="W238" i="15"/>
  <c r="V238" i="15"/>
  <c r="N238" i="15"/>
  <c r="M238" i="15"/>
  <c r="L238" i="15"/>
  <c r="K238" i="15"/>
  <c r="T238" i="15" s="1"/>
  <c r="J238" i="15"/>
  <c r="U238" i="15" s="1"/>
  <c r="I238" i="15"/>
  <c r="Z237" i="15"/>
  <c r="Y237" i="15"/>
  <c r="X237" i="15"/>
  <c r="W237" i="15"/>
  <c r="AA237" i="15" s="1"/>
  <c r="V237" i="15"/>
  <c r="N237" i="15"/>
  <c r="M237" i="15"/>
  <c r="L237" i="15"/>
  <c r="U237" i="15" s="1"/>
  <c r="K237" i="15"/>
  <c r="J237" i="15"/>
  <c r="T237" i="15" s="1"/>
  <c r="W236" i="15"/>
  <c r="V236" i="15"/>
  <c r="N236" i="15"/>
  <c r="M236" i="15"/>
  <c r="L236" i="15"/>
  <c r="K236" i="15"/>
  <c r="T236" i="15" s="1"/>
  <c r="J236" i="15"/>
  <c r="U236" i="15" s="1"/>
  <c r="W235" i="15"/>
  <c r="V235" i="15"/>
  <c r="N235" i="15"/>
  <c r="M235" i="15"/>
  <c r="L235" i="15"/>
  <c r="K235" i="15"/>
  <c r="J235" i="15"/>
  <c r="I235" i="15" s="1"/>
  <c r="Z234" i="15"/>
  <c r="Y234" i="15"/>
  <c r="X234" i="15"/>
  <c r="W234" i="15"/>
  <c r="V234" i="15"/>
  <c r="AA234" i="15" s="1"/>
  <c r="N234" i="15"/>
  <c r="M234" i="15"/>
  <c r="L234" i="15"/>
  <c r="K234" i="15"/>
  <c r="U234" i="15" s="1"/>
  <c r="J234" i="15"/>
  <c r="I234" i="15"/>
  <c r="N233" i="15"/>
  <c r="M233" i="15"/>
  <c r="L233" i="15"/>
  <c r="U233" i="15" s="1"/>
  <c r="K233" i="15"/>
  <c r="I233" i="15" s="1"/>
  <c r="J233" i="15"/>
  <c r="T233" i="15" s="1"/>
  <c r="N232" i="15"/>
  <c r="M232" i="15"/>
  <c r="L232" i="15"/>
  <c r="K232" i="15"/>
  <c r="T232" i="15" s="1"/>
  <c r="J232" i="15"/>
  <c r="U232" i="15" s="1"/>
  <c r="N231" i="15"/>
  <c r="M231" i="15"/>
  <c r="L231" i="15"/>
  <c r="K231" i="15"/>
  <c r="J231" i="15"/>
  <c r="N230" i="15"/>
  <c r="M230" i="15"/>
  <c r="L230" i="15"/>
  <c r="K230" i="15"/>
  <c r="T230" i="15" s="1"/>
  <c r="J230" i="15"/>
  <c r="U230" i="15" s="1"/>
  <c r="I230" i="15"/>
  <c r="Z229" i="15"/>
  <c r="Y229" i="15"/>
  <c r="X229" i="15"/>
  <c r="W229" i="15"/>
  <c r="AA229" i="15" s="1"/>
  <c r="V229" i="15"/>
  <c r="N229" i="15"/>
  <c r="M229" i="15"/>
  <c r="L229" i="15"/>
  <c r="U229" i="15" s="1"/>
  <c r="K229" i="15"/>
  <c r="I229" i="15" s="1"/>
  <c r="J229" i="15"/>
  <c r="T229" i="15" s="1"/>
  <c r="Y228" i="15"/>
  <c r="X228" i="15"/>
  <c r="W228" i="15"/>
  <c r="V228" i="15"/>
  <c r="N228" i="15"/>
  <c r="M228" i="15"/>
  <c r="L228" i="15"/>
  <c r="K228" i="15"/>
  <c r="T228" i="15" s="1"/>
  <c r="J228" i="15"/>
  <c r="U228" i="15" s="1"/>
  <c r="V227" i="15"/>
  <c r="N227" i="15"/>
  <c r="M227" i="15"/>
  <c r="L227" i="15"/>
  <c r="K227" i="15"/>
  <c r="J227" i="15"/>
  <c r="I227" i="15" s="1"/>
  <c r="N226" i="15"/>
  <c r="M226" i="15"/>
  <c r="Y226" i="15" s="1"/>
  <c r="L226" i="15"/>
  <c r="K226" i="15"/>
  <c r="T226" i="15" s="1"/>
  <c r="J226" i="15"/>
  <c r="U226" i="15" s="1"/>
  <c r="I226" i="15"/>
  <c r="Z225" i="15"/>
  <c r="Y225" i="15"/>
  <c r="X225" i="15"/>
  <c r="W225" i="15"/>
  <c r="AA225" i="15" s="1"/>
  <c r="V225" i="15"/>
  <c r="N225" i="15"/>
  <c r="M225" i="15"/>
  <c r="L225" i="15"/>
  <c r="U225" i="15" s="1"/>
  <c r="K225" i="15"/>
  <c r="I225" i="15" s="1"/>
  <c r="J225" i="15"/>
  <c r="T225" i="15" s="1"/>
  <c r="N224" i="15"/>
  <c r="M224" i="15"/>
  <c r="Y224" i="15" s="1"/>
  <c r="L224" i="15"/>
  <c r="K224" i="15"/>
  <c r="T224" i="15" s="1"/>
  <c r="J224" i="15"/>
  <c r="U224" i="15" s="1"/>
  <c r="N223" i="15"/>
  <c r="M223" i="15"/>
  <c r="L223" i="15"/>
  <c r="K223" i="15"/>
  <c r="J223" i="15"/>
  <c r="Z222" i="15"/>
  <c r="Y222" i="15"/>
  <c r="X222" i="15"/>
  <c r="W222" i="15"/>
  <c r="V222" i="15"/>
  <c r="AA222" i="15" s="1"/>
  <c r="N222" i="15"/>
  <c r="M222" i="15"/>
  <c r="L222" i="15"/>
  <c r="K222" i="15"/>
  <c r="U222" i="15" s="1"/>
  <c r="J222" i="15"/>
  <c r="I222" i="15"/>
  <c r="N221" i="15"/>
  <c r="M221" i="15"/>
  <c r="L221" i="15"/>
  <c r="U221" i="15" s="1"/>
  <c r="K221" i="15"/>
  <c r="I221" i="15" s="1"/>
  <c r="J221" i="15"/>
  <c r="T221" i="15" s="1"/>
  <c r="V220" i="15"/>
  <c r="N220" i="15"/>
  <c r="M220" i="15"/>
  <c r="L220" i="15"/>
  <c r="K220" i="15"/>
  <c r="T220" i="15" s="1"/>
  <c r="J220" i="15"/>
  <c r="U220" i="15" s="1"/>
  <c r="N219" i="15"/>
  <c r="M219" i="15"/>
  <c r="L219" i="15"/>
  <c r="K219" i="15"/>
  <c r="J219" i="15"/>
  <c r="V218" i="15"/>
  <c r="N218" i="15"/>
  <c r="M218" i="15"/>
  <c r="L218" i="15"/>
  <c r="K218" i="15"/>
  <c r="U218" i="15" s="1"/>
  <c r="J218" i="15"/>
  <c r="I218" i="15"/>
  <c r="N217" i="15"/>
  <c r="M217" i="15"/>
  <c r="L217" i="15"/>
  <c r="U217" i="15" s="1"/>
  <c r="K217" i="15"/>
  <c r="I217" i="15" s="1"/>
  <c r="J217" i="15"/>
  <c r="T217" i="15" s="1"/>
  <c r="Y216" i="15"/>
  <c r="X216" i="15"/>
  <c r="W216" i="15"/>
  <c r="V216" i="15"/>
  <c r="N216" i="15"/>
  <c r="M216" i="15"/>
  <c r="L216" i="15"/>
  <c r="K216" i="15"/>
  <c r="T216" i="15" s="1"/>
  <c r="J216" i="15"/>
  <c r="U216" i="15" s="1"/>
  <c r="V215" i="15"/>
  <c r="N215" i="15"/>
  <c r="M215" i="15"/>
  <c r="L215" i="15"/>
  <c r="K215" i="15"/>
  <c r="J215" i="15"/>
  <c r="I215" i="15" s="1"/>
  <c r="N214" i="15"/>
  <c r="M214" i="15"/>
  <c r="L214" i="15"/>
  <c r="K214" i="15"/>
  <c r="U214" i="15" s="1"/>
  <c r="J214" i="15"/>
  <c r="I214" i="15"/>
  <c r="Z213" i="15"/>
  <c r="Y213" i="15"/>
  <c r="X213" i="15"/>
  <c r="W213" i="15"/>
  <c r="AA213" i="15" s="1"/>
  <c r="V213" i="15"/>
  <c r="N213" i="15"/>
  <c r="M213" i="15"/>
  <c r="L213" i="15"/>
  <c r="U213" i="15" s="1"/>
  <c r="K213" i="15"/>
  <c r="I213" i="15" s="1"/>
  <c r="J213" i="15"/>
  <c r="T213" i="15" s="1"/>
  <c r="Z212" i="15"/>
  <c r="Y212" i="15"/>
  <c r="X212" i="15"/>
  <c r="W212" i="15"/>
  <c r="V212" i="15"/>
  <c r="AA212" i="15" s="1"/>
  <c r="N212" i="15"/>
  <c r="M212" i="15"/>
  <c r="L212" i="15"/>
  <c r="K212" i="15"/>
  <c r="T212" i="15" s="1"/>
  <c r="J212" i="15"/>
  <c r="U212" i="15" s="1"/>
  <c r="Z211" i="15"/>
  <c r="Y211" i="15"/>
  <c r="X211" i="15"/>
  <c r="W211" i="15"/>
  <c r="AA211" i="15" s="1"/>
  <c r="V211" i="15"/>
  <c r="N211" i="15"/>
  <c r="M211" i="15"/>
  <c r="L211" i="15"/>
  <c r="K211" i="15"/>
  <c r="J211" i="15"/>
  <c r="I211" i="15" s="1"/>
  <c r="N210" i="15"/>
  <c r="M210" i="15"/>
  <c r="Y210" i="15" s="1"/>
  <c r="L210" i="15"/>
  <c r="K210" i="15"/>
  <c r="T210" i="15" s="1"/>
  <c r="J210" i="15"/>
  <c r="U210" i="15" s="1"/>
  <c r="I210" i="15"/>
  <c r="N209" i="15"/>
  <c r="M209" i="15"/>
  <c r="L209" i="15"/>
  <c r="U209" i="15" s="1"/>
  <c r="K209" i="15"/>
  <c r="J209" i="15"/>
  <c r="T209" i="15" s="1"/>
  <c r="Z208" i="15"/>
  <c r="Y208" i="15"/>
  <c r="X208" i="15"/>
  <c r="W208" i="15"/>
  <c r="V208" i="15"/>
  <c r="AA208" i="15" s="1"/>
  <c r="N208" i="15"/>
  <c r="M208" i="15"/>
  <c r="L208" i="15"/>
  <c r="K208" i="15"/>
  <c r="T208" i="15" s="1"/>
  <c r="J208" i="15"/>
  <c r="U208" i="15" s="1"/>
  <c r="N207" i="15"/>
  <c r="M207" i="15"/>
  <c r="L207" i="15"/>
  <c r="K207" i="15"/>
  <c r="J207" i="15"/>
  <c r="N206" i="15"/>
  <c r="M206" i="15"/>
  <c r="L206" i="15"/>
  <c r="K206" i="15"/>
  <c r="T206" i="15" s="1"/>
  <c r="J206" i="15"/>
  <c r="U206" i="15" s="1"/>
  <c r="I206" i="15"/>
  <c r="N205" i="15"/>
  <c r="M205" i="15"/>
  <c r="L205" i="15"/>
  <c r="U205" i="15" s="1"/>
  <c r="K205" i="15"/>
  <c r="J205" i="15"/>
  <c r="T205" i="15" s="1"/>
  <c r="V204" i="15"/>
  <c r="N204" i="15"/>
  <c r="M204" i="15"/>
  <c r="L204" i="15"/>
  <c r="K204" i="15"/>
  <c r="T204" i="15" s="1"/>
  <c r="J204" i="15"/>
  <c r="U204" i="15" s="1"/>
  <c r="N203" i="15"/>
  <c r="M203" i="15"/>
  <c r="L203" i="15"/>
  <c r="K203" i="15"/>
  <c r="I203" i="15" s="1"/>
  <c r="J203" i="15"/>
  <c r="N202" i="15"/>
  <c r="M202" i="15"/>
  <c r="Y202" i="15" s="1"/>
  <c r="L202" i="15"/>
  <c r="K202" i="15"/>
  <c r="T202" i="15" s="1"/>
  <c r="J202" i="15"/>
  <c r="U202" i="15" s="1"/>
  <c r="I202" i="15"/>
  <c r="Z201" i="15"/>
  <c r="Y201" i="15"/>
  <c r="X201" i="15"/>
  <c r="W201" i="15"/>
  <c r="AA201" i="15" s="1"/>
  <c r="V201" i="15"/>
  <c r="N201" i="15"/>
  <c r="M201" i="15"/>
  <c r="L201" i="15"/>
  <c r="U201" i="15" s="1"/>
  <c r="K201" i="15"/>
  <c r="J201" i="15"/>
  <c r="T201" i="15" s="1"/>
  <c r="N200" i="15"/>
  <c r="M200" i="15"/>
  <c r="L200" i="15"/>
  <c r="K200" i="15"/>
  <c r="T200" i="15" s="1"/>
  <c r="J200" i="15"/>
  <c r="V199" i="15"/>
  <c r="N199" i="15"/>
  <c r="M199" i="15"/>
  <c r="L199" i="15"/>
  <c r="K199" i="15"/>
  <c r="I199" i="15" s="1"/>
  <c r="J199" i="15"/>
  <c r="U199" i="15" s="1"/>
  <c r="N198" i="15"/>
  <c r="M198" i="15"/>
  <c r="L198" i="15"/>
  <c r="K198" i="15"/>
  <c r="T198" i="15" s="1"/>
  <c r="J198" i="15"/>
  <c r="U198" i="15" s="1"/>
  <c r="I198" i="15"/>
  <c r="N197" i="15"/>
  <c r="M197" i="15"/>
  <c r="L197" i="15"/>
  <c r="U197" i="15" s="1"/>
  <c r="K197" i="15"/>
  <c r="J197" i="15"/>
  <c r="T197" i="15" s="1"/>
  <c r="V196" i="15"/>
  <c r="N196" i="15"/>
  <c r="M196" i="15"/>
  <c r="L196" i="15"/>
  <c r="K196" i="15"/>
  <c r="T196" i="15" s="1"/>
  <c r="J196" i="15"/>
  <c r="N195" i="15"/>
  <c r="M195" i="15"/>
  <c r="L195" i="15"/>
  <c r="K195" i="15"/>
  <c r="I195" i="15" s="1"/>
  <c r="J195" i="15"/>
  <c r="N194" i="15"/>
  <c r="M194" i="15"/>
  <c r="L194" i="15"/>
  <c r="K194" i="15"/>
  <c r="T194" i="15" s="1"/>
  <c r="J194" i="15"/>
  <c r="U194" i="15" s="1"/>
  <c r="I194" i="15"/>
  <c r="Z193" i="15"/>
  <c r="Y193" i="15"/>
  <c r="X193" i="15"/>
  <c r="W193" i="15"/>
  <c r="AA193" i="15" s="1"/>
  <c r="V193" i="15"/>
  <c r="N193" i="15"/>
  <c r="M193" i="15"/>
  <c r="L193" i="15"/>
  <c r="U193" i="15" s="1"/>
  <c r="K193" i="15"/>
  <c r="J193" i="15"/>
  <c r="T193" i="15" s="1"/>
  <c r="N192" i="15"/>
  <c r="M192" i="15"/>
  <c r="L192" i="15"/>
  <c r="K192" i="15"/>
  <c r="T192" i="15" s="1"/>
  <c r="J192" i="15"/>
  <c r="Z191" i="15"/>
  <c r="Y191" i="15"/>
  <c r="X191" i="15"/>
  <c r="W191" i="15"/>
  <c r="AA191" i="15" s="1"/>
  <c r="V191" i="15"/>
  <c r="N191" i="15"/>
  <c r="M191" i="15"/>
  <c r="L191" i="15"/>
  <c r="K191" i="15"/>
  <c r="I191" i="15" s="1"/>
  <c r="J191" i="15"/>
  <c r="U191" i="15" s="1"/>
  <c r="Z190" i="15"/>
  <c r="Y190" i="15"/>
  <c r="X190" i="15"/>
  <c r="W190" i="15"/>
  <c r="V190" i="15"/>
  <c r="AA190" i="15" s="1"/>
  <c r="N190" i="15"/>
  <c r="M190" i="15"/>
  <c r="L190" i="15"/>
  <c r="K190" i="15"/>
  <c r="T190" i="15" s="1"/>
  <c r="J190" i="15"/>
  <c r="U190" i="15" s="1"/>
  <c r="I190" i="15"/>
  <c r="Z189" i="15"/>
  <c r="Y189" i="15"/>
  <c r="X189" i="15"/>
  <c r="W189" i="15"/>
  <c r="AA189" i="15" s="1"/>
  <c r="V189" i="15"/>
  <c r="N189" i="15"/>
  <c r="M189" i="15"/>
  <c r="L189" i="15"/>
  <c r="U189" i="15" s="1"/>
  <c r="K189" i="15"/>
  <c r="J189" i="15"/>
  <c r="T189" i="15" s="1"/>
  <c r="Z188" i="15"/>
  <c r="Y188" i="15"/>
  <c r="X188" i="15"/>
  <c r="W188" i="15"/>
  <c r="V188" i="15"/>
  <c r="AA188" i="15" s="1"/>
  <c r="AB188" i="15" s="1"/>
  <c r="N188" i="15"/>
  <c r="M188" i="15"/>
  <c r="L188" i="15"/>
  <c r="K188" i="15"/>
  <c r="T188" i="15" s="1"/>
  <c r="J188" i="15"/>
  <c r="Y187" i="15"/>
  <c r="X187" i="15"/>
  <c r="W187" i="15"/>
  <c r="V187" i="15"/>
  <c r="N187" i="15"/>
  <c r="M187" i="15"/>
  <c r="L187" i="15"/>
  <c r="K187" i="15"/>
  <c r="I187" i="15" s="1"/>
  <c r="J187" i="15"/>
  <c r="U187" i="15" s="1"/>
  <c r="V186" i="15"/>
  <c r="N186" i="15"/>
  <c r="M186" i="15"/>
  <c r="L186" i="15"/>
  <c r="K186" i="15"/>
  <c r="T186" i="15" s="1"/>
  <c r="J186" i="15"/>
  <c r="U186" i="15" s="1"/>
  <c r="I186" i="15"/>
  <c r="N185" i="15"/>
  <c r="M185" i="15"/>
  <c r="L185" i="15"/>
  <c r="U185" i="15" s="1"/>
  <c r="K185" i="15"/>
  <c r="J185" i="15"/>
  <c r="T185" i="15" s="1"/>
  <c r="Z184" i="15"/>
  <c r="Y184" i="15"/>
  <c r="X184" i="15"/>
  <c r="W184" i="15"/>
  <c r="V184" i="15"/>
  <c r="AA184" i="15" s="1"/>
  <c r="AB184" i="15" s="1"/>
  <c r="N184" i="15"/>
  <c r="M184" i="15"/>
  <c r="L184" i="15"/>
  <c r="K184" i="15"/>
  <c r="T184" i="15" s="1"/>
  <c r="J184" i="15"/>
  <c r="N183" i="15"/>
  <c r="M183" i="15"/>
  <c r="L183" i="15"/>
  <c r="K183" i="15"/>
  <c r="I183" i="15" s="1"/>
  <c r="J183" i="15"/>
  <c r="Z182" i="15"/>
  <c r="Y182" i="15"/>
  <c r="X182" i="15"/>
  <c r="V182" i="15"/>
  <c r="N182" i="15"/>
  <c r="M182" i="15"/>
  <c r="L182" i="15"/>
  <c r="K182" i="15"/>
  <c r="T182" i="15" s="1"/>
  <c r="J182" i="15"/>
  <c r="U182" i="15" s="1"/>
  <c r="I182" i="15"/>
  <c r="Z181" i="15"/>
  <c r="Y181" i="15"/>
  <c r="X181" i="15"/>
  <c r="W181" i="15"/>
  <c r="AA181" i="15" s="1"/>
  <c r="V181" i="15"/>
  <c r="N181" i="15"/>
  <c r="M181" i="15"/>
  <c r="L181" i="15"/>
  <c r="U181" i="15" s="1"/>
  <c r="K181" i="15"/>
  <c r="J181" i="15"/>
  <c r="T181" i="15" s="1"/>
  <c r="Z180" i="15"/>
  <c r="Y180" i="15"/>
  <c r="X180" i="15"/>
  <c r="W180" i="15"/>
  <c r="V180" i="15"/>
  <c r="AA180" i="15" s="1"/>
  <c r="AB180" i="15" s="1"/>
  <c r="N180" i="15"/>
  <c r="M180" i="15"/>
  <c r="L180" i="15"/>
  <c r="K180" i="15"/>
  <c r="T180" i="15" s="1"/>
  <c r="J180" i="15"/>
  <c r="Z179" i="15"/>
  <c r="Y179" i="15"/>
  <c r="X179" i="15"/>
  <c r="W179" i="15"/>
  <c r="AA179" i="15" s="1"/>
  <c r="V179" i="15"/>
  <c r="N179" i="15"/>
  <c r="M179" i="15"/>
  <c r="L179" i="15"/>
  <c r="K179" i="15"/>
  <c r="I179" i="15" s="1"/>
  <c r="J179" i="15"/>
  <c r="U179" i="15" s="1"/>
  <c r="N178" i="15"/>
  <c r="M178" i="15"/>
  <c r="L178" i="15"/>
  <c r="K178" i="15"/>
  <c r="T178" i="15" s="1"/>
  <c r="J178" i="15"/>
  <c r="U178" i="15" s="1"/>
  <c r="I178" i="15"/>
  <c r="Z177" i="15"/>
  <c r="Y177" i="15"/>
  <c r="X177" i="15"/>
  <c r="W177" i="15"/>
  <c r="AA177" i="15" s="1"/>
  <c r="V177" i="15"/>
  <c r="N177" i="15"/>
  <c r="M177" i="15"/>
  <c r="L177" i="15"/>
  <c r="U177" i="15" s="1"/>
  <c r="K177" i="15"/>
  <c r="J177" i="15"/>
  <c r="T177" i="15" s="1"/>
  <c r="N176" i="15"/>
  <c r="M176" i="15"/>
  <c r="L176" i="15"/>
  <c r="K176" i="15"/>
  <c r="T176" i="15" s="1"/>
  <c r="J176" i="15"/>
  <c r="N175" i="15"/>
  <c r="M175" i="15"/>
  <c r="L175" i="15"/>
  <c r="K175" i="15"/>
  <c r="I175" i="15" s="1"/>
  <c r="J175" i="15"/>
  <c r="V174" i="15"/>
  <c r="N174" i="15"/>
  <c r="M174" i="15"/>
  <c r="L174" i="15"/>
  <c r="K174" i="15"/>
  <c r="T174" i="15" s="1"/>
  <c r="J174" i="15"/>
  <c r="U174" i="15" s="1"/>
  <c r="I174" i="15"/>
  <c r="N173" i="15"/>
  <c r="M173" i="15"/>
  <c r="L173" i="15"/>
  <c r="U173" i="15" s="1"/>
  <c r="K173" i="15"/>
  <c r="J173" i="15"/>
  <c r="T173" i="15" s="1"/>
  <c r="Z172" i="15"/>
  <c r="V172" i="15"/>
  <c r="N172" i="15"/>
  <c r="M172" i="15"/>
  <c r="L172" i="15"/>
  <c r="K172" i="15"/>
  <c r="T172" i="15" s="1"/>
  <c r="J172" i="15"/>
  <c r="V171" i="15"/>
  <c r="N171" i="15"/>
  <c r="M171" i="15"/>
  <c r="L171" i="15"/>
  <c r="K171" i="15"/>
  <c r="I171" i="15" s="1"/>
  <c r="J171" i="15"/>
  <c r="U171" i="15" s="1"/>
  <c r="X170" i="15"/>
  <c r="W170" i="15"/>
  <c r="V170" i="15"/>
  <c r="N170" i="15"/>
  <c r="M170" i="15"/>
  <c r="L170" i="15"/>
  <c r="K170" i="15"/>
  <c r="T170" i="15" s="1"/>
  <c r="J170" i="15"/>
  <c r="U170" i="15" s="1"/>
  <c r="I170" i="15"/>
  <c r="V169" i="15"/>
  <c r="N169" i="15"/>
  <c r="M169" i="15"/>
  <c r="L169" i="15"/>
  <c r="U169" i="15" s="1"/>
  <c r="K169" i="15"/>
  <c r="J169" i="15"/>
  <c r="T169" i="15" s="1"/>
  <c r="V168" i="15"/>
  <c r="N168" i="15"/>
  <c r="M168" i="15"/>
  <c r="L168" i="15"/>
  <c r="K168" i="15"/>
  <c r="T168" i="15" s="1"/>
  <c r="J168" i="15"/>
  <c r="N167" i="15"/>
  <c r="M167" i="15"/>
  <c r="L167" i="15"/>
  <c r="K167" i="15"/>
  <c r="I167" i="15" s="1"/>
  <c r="J167" i="15"/>
  <c r="Z166" i="15"/>
  <c r="Y166" i="15"/>
  <c r="X166" i="15"/>
  <c r="W166" i="15"/>
  <c r="V166" i="15"/>
  <c r="AA166" i="15" s="1"/>
  <c r="N166" i="15"/>
  <c r="M166" i="15"/>
  <c r="L166" i="15"/>
  <c r="K166" i="15"/>
  <c r="T166" i="15" s="1"/>
  <c r="J166" i="15"/>
  <c r="U166" i="15" s="1"/>
  <c r="I166" i="15"/>
  <c r="Z165" i="15"/>
  <c r="Y165" i="15"/>
  <c r="X165" i="15"/>
  <c r="W165" i="15"/>
  <c r="N165" i="15"/>
  <c r="M165" i="15"/>
  <c r="L165" i="15"/>
  <c r="U165" i="15" s="1"/>
  <c r="K165" i="15"/>
  <c r="J165" i="15"/>
  <c r="T165" i="15" s="1"/>
  <c r="Z164" i="15"/>
  <c r="Y164" i="15"/>
  <c r="X164" i="15"/>
  <c r="W164" i="15"/>
  <c r="N164" i="15"/>
  <c r="M164" i="15"/>
  <c r="L164" i="15"/>
  <c r="K164" i="15"/>
  <c r="T164" i="15" s="1"/>
  <c r="J164" i="15"/>
  <c r="N163" i="15"/>
  <c r="M163" i="15"/>
  <c r="L163" i="15"/>
  <c r="K163" i="15"/>
  <c r="I163" i="15" s="1"/>
  <c r="J163" i="15"/>
  <c r="V162" i="15"/>
  <c r="N162" i="15"/>
  <c r="M162" i="15"/>
  <c r="Y162" i="15" s="1"/>
  <c r="L162" i="15"/>
  <c r="K162" i="15"/>
  <c r="T162" i="15" s="1"/>
  <c r="J162" i="15"/>
  <c r="U162" i="15" s="1"/>
  <c r="I162" i="15"/>
  <c r="Z161" i="15"/>
  <c r="Y161" i="15"/>
  <c r="X161" i="15"/>
  <c r="W161" i="15"/>
  <c r="AA161" i="15" s="1"/>
  <c r="V161" i="15"/>
  <c r="N161" i="15"/>
  <c r="M161" i="15"/>
  <c r="L161" i="15"/>
  <c r="U161" i="15" s="1"/>
  <c r="K161" i="15"/>
  <c r="J161" i="15"/>
  <c r="T161" i="15" s="1"/>
  <c r="N160" i="15"/>
  <c r="M160" i="15"/>
  <c r="L160" i="15"/>
  <c r="K160" i="15"/>
  <c r="T160" i="15" s="1"/>
  <c r="J160" i="15"/>
  <c r="N159" i="15"/>
  <c r="M159" i="15"/>
  <c r="L159" i="15"/>
  <c r="K159" i="15"/>
  <c r="I159" i="15" s="1"/>
  <c r="J159" i="15"/>
  <c r="N158" i="15"/>
  <c r="M158" i="15"/>
  <c r="L158" i="15"/>
  <c r="K158" i="15"/>
  <c r="T158" i="15" s="1"/>
  <c r="J158" i="15"/>
  <c r="U158" i="15" s="1"/>
  <c r="I158" i="15"/>
  <c r="N157" i="15"/>
  <c r="M157" i="15"/>
  <c r="L157" i="15"/>
  <c r="U157" i="15" s="1"/>
  <c r="K157" i="15"/>
  <c r="J157" i="15"/>
  <c r="T157" i="15" s="1"/>
  <c r="N156" i="15"/>
  <c r="M156" i="15"/>
  <c r="L156" i="15"/>
  <c r="K156" i="15"/>
  <c r="T156" i="15" s="1"/>
  <c r="J156" i="15"/>
  <c r="Z155" i="15"/>
  <c r="Y155" i="15"/>
  <c r="X155" i="15"/>
  <c r="W155" i="15"/>
  <c r="AA155" i="15" s="1"/>
  <c r="V155" i="15"/>
  <c r="N155" i="15"/>
  <c r="M155" i="15"/>
  <c r="L155" i="15"/>
  <c r="K155" i="15"/>
  <c r="I155" i="15" s="1"/>
  <c r="J155" i="15"/>
  <c r="U155" i="15" s="1"/>
  <c r="Y154" i="15"/>
  <c r="X154" i="15"/>
  <c r="W154" i="15"/>
  <c r="V154" i="15"/>
  <c r="N154" i="15"/>
  <c r="M154" i="15"/>
  <c r="L154" i="15"/>
  <c r="K154" i="15"/>
  <c r="T154" i="15" s="1"/>
  <c r="Z154" i="15" s="1"/>
  <c r="J154" i="15"/>
  <c r="U154" i="15" s="1"/>
  <c r="I154" i="15"/>
  <c r="V153" i="15"/>
  <c r="N153" i="15"/>
  <c r="M153" i="15"/>
  <c r="L153" i="15"/>
  <c r="U153" i="15" s="1"/>
  <c r="K153" i="15"/>
  <c r="J153" i="15"/>
  <c r="T153" i="15" s="1"/>
  <c r="N152" i="15"/>
  <c r="M152" i="15"/>
  <c r="L152" i="15"/>
  <c r="K152" i="15"/>
  <c r="T152" i="15" s="1"/>
  <c r="J152" i="15"/>
  <c r="N151" i="15"/>
  <c r="M151" i="15"/>
  <c r="L151" i="15"/>
  <c r="K151" i="15"/>
  <c r="I151" i="15" s="1"/>
  <c r="J151" i="15"/>
  <c r="V150" i="15"/>
  <c r="N150" i="15"/>
  <c r="M150" i="15"/>
  <c r="L150" i="15"/>
  <c r="K150" i="15"/>
  <c r="T150" i="15" s="1"/>
  <c r="J150" i="15"/>
  <c r="U150" i="15" s="1"/>
  <c r="I150" i="15"/>
  <c r="N149" i="15"/>
  <c r="M149" i="15"/>
  <c r="L149" i="15"/>
  <c r="U149" i="15" s="1"/>
  <c r="K149" i="15"/>
  <c r="J149" i="15"/>
  <c r="T149" i="15" s="1"/>
  <c r="N148" i="15"/>
  <c r="M148" i="15"/>
  <c r="L148" i="15"/>
  <c r="K148" i="15"/>
  <c r="T148" i="15" s="1"/>
  <c r="J148" i="15"/>
  <c r="N147" i="15"/>
  <c r="M147" i="15"/>
  <c r="L147" i="15"/>
  <c r="K147" i="15"/>
  <c r="I147" i="15" s="1"/>
  <c r="J147" i="15"/>
  <c r="N146" i="15"/>
  <c r="M146" i="15"/>
  <c r="L146" i="15"/>
  <c r="K146" i="15"/>
  <c r="J146" i="15"/>
  <c r="U146" i="15" s="1"/>
  <c r="I146" i="15"/>
  <c r="N145" i="15"/>
  <c r="M145" i="15"/>
  <c r="L145" i="15"/>
  <c r="U145" i="15" s="1"/>
  <c r="K145" i="15"/>
  <c r="J145" i="15"/>
  <c r="T145" i="15" s="1"/>
  <c r="AB144" i="15"/>
  <c r="AA144" i="15"/>
  <c r="Z144" i="15"/>
  <c r="Y144" i="15"/>
  <c r="X144" i="15"/>
  <c r="V144" i="15"/>
  <c r="U144" i="15"/>
  <c r="T144" i="15"/>
  <c r="S144" i="15"/>
  <c r="R144" i="15"/>
  <c r="Q144" i="15"/>
  <c r="P144" i="15"/>
  <c r="N144" i="15"/>
  <c r="M144" i="15"/>
  <c r="L144" i="15"/>
  <c r="K144" i="15"/>
  <c r="W144" i="15" s="1"/>
  <c r="J144" i="15"/>
  <c r="V143" i="15"/>
  <c r="N143" i="15"/>
  <c r="M143" i="15"/>
  <c r="L143" i="15"/>
  <c r="K143" i="15"/>
  <c r="I143" i="15" s="1"/>
  <c r="J143" i="15"/>
  <c r="N142" i="15"/>
  <c r="M142" i="15"/>
  <c r="L142" i="15"/>
  <c r="I142" i="15" s="1"/>
  <c r="K142" i="15"/>
  <c r="J142" i="15"/>
  <c r="N141" i="15"/>
  <c r="M141" i="15"/>
  <c r="L141" i="15"/>
  <c r="K141" i="15"/>
  <c r="I141" i="15" s="1"/>
  <c r="J141" i="15"/>
  <c r="N140" i="15"/>
  <c r="M140" i="15"/>
  <c r="L140" i="15"/>
  <c r="I140" i="15" s="1"/>
  <c r="K140" i="15"/>
  <c r="J140" i="15"/>
  <c r="N139" i="15"/>
  <c r="M139" i="15"/>
  <c r="L139" i="15"/>
  <c r="K139" i="15"/>
  <c r="I139" i="15" s="1"/>
  <c r="J139" i="15"/>
  <c r="N138" i="15"/>
  <c r="M138" i="15"/>
  <c r="L138" i="15"/>
  <c r="I138" i="15" s="1"/>
  <c r="K138" i="15"/>
  <c r="J138" i="15"/>
  <c r="N137" i="15"/>
  <c r="M137" i="15"/>
  <c r="L137" i="15"/>
  <c r="K137" i="15"/>
  <c r="I137" i="15" s="1"/>
  <c r="J137" i="15"/>
  <c r="N136" i="15"/>
  <c r="M136" i="15"/>
  <c r="L136" i="15"/>
  <c r="K136" i="15"/>
  <c r="J136" i="15"/>
  <c r="I136" i="15" s="1"/>
  <c r="N135" i="15"/>
  <c r="M135" i="15"/>
  <c r="L135" i="15"/>
  <c r="K135" i="15"/>
  <c r="I135" i="15" s="1"/>
  <c r="J135" i="15"/>
  <c r="N134" i="15"/>
  <c r="M134" i="15"/>
  <c r="L134" i="15"/>
  <c r="K134" i="15"/>
  <c r="J134" i="15"/>
  <c r="I134" i="15" s="1"/>
  <c r="N133" i="15"/>
  <c r="M133" i="15"/>
  <c r="L133" i="15"/>
  <c r="K133" i="15"/>
  <c r="I133" i="15" s="1"/>
  <c r="J133" i="15"/>
  <c r="N132" i="15"/>
  <c r="M132" i="15"/>
  <c r="L132" i="15"/>
  <c r="K132" i="15"/>
  <c r="J132" i="15"/>
  <c r="I132" i="15" s="1"/>
  <c r="N131" i="15"/>
  <c r="M131" i="15"/>
  <c r="L131" i="15"/>
  <c r="K131" i="15"/>
  <c r="I131" i="15" s="1"/>
  <c r="J131" i="15"/>
  <c r="N130" i="15"/>
  <c r="M130" i="15"/>
  <c r="L130" i="15"/>
  <c r="K130" i="15"/>
  <c r="J130" i="15"/>
  <c r="I130" i="15" s="1"/>
  <c r="N129" i="15"/>
  <c r="M129" i="15"/>
  <c r="L129" i="15"/>
  <c r="K129" i="15"/>
  <c r="I129" i="15" s="1"/>
  <c r="J129" i="15"/>
  <c r="N128" i="15"/>
  <c r="M128" i="15"/>
  <c r="L128" i="15"/>
  <c r="K128" i="15"/>
  <c r="J128" i="15"/>
  <c r="I128" i="15" s="1"/>
  <c r="N127" i="15"/>
  <c r="M127" i="15"/>
  <c r="L127" i="15"/>
  <c r="K127" i="15"/>
  <c r="I127" i="15" s="1"/>
  <c r="J127" i="15"/>
  <c r="N126" i="15"/>
  <c r="M126" i="15"/>
  <c r="L126" i="15"/>
  <c r="K126" i="15"/>
  <c r="J126" i="15"/>
  <c r="I126" i="15" s="1"/>
  <c r="N125" i="15"/>
  <c r="M125" i="15"/>
  <c r="L125" i="15"/>
  <c r="K125" i="15"/>
  <c r="I125" i="15" s="1"/>
  <c r="J125" i="15"/>
  <c r="N124" i="15"/>
  <c r="M124" i="15"/>
  <c r="L124" i="15"/>
  <c r="K124" i="15"/>
  <c r="J124" i="15"/>
  <c r="I124" i="15" s="1"/>
  <c r="N123" i="15"/>
  <c r="M123" i="15"/>
  <c r="L123" i="15"/>
  <c r="K123" i="15"/>
  <c r="I123" i="15" s="1"/>
  <c r="J123" i="15"/>
  <c r="N122" i="15"/>
  <c r="M122" i="15"/>
  <c r="L122" i="15"/>
  <c r="K122" i="15"/>
  <c r="J122" i="15"/>
  <c r="I122" i="15" s="1"/>
  <c r="N121" i="15"/>
  <c r="M121" i="15"/>
  <c r="L121" i="15"/>
  <c r="K121" i="15"/>
  <c r="I121" i="15" s="1"/>
  <c r="J121" i="15"/>
  <c r="N120" i="15"/>
  <c r="M120" i="15"/>
  <c r="L120" i="15"/>
  <c r="K120" i="15"/>
  <c r="J120" i="15"/>
  <c r="I120" i="15" s="1"/>
  <c r="N119" i="15"/>
  <c r="M119" i="15"/>
  <c r="L119" i="15"/>
  <c r="K119" i="15"/>
  <c r="I119" i="15" s="1"/>
  <c r="J119" i="15"/>
  <c r="N118" i="15"/>
  <c r="M118" i="15"/>
  <c r="L118" i="15"/>
  <c r="K118" i="15"/>
  <c r="J118" i="15"/>
  <c r="I118" i="15" s="1"/>
  <c r="N117" i="15"/>
  <c r="M117" i="15"/>
  <c r="L117" i="15"/>
  <c r="K117" i="15"/>
  <c r="I117" i="15" s="1"/>
  <c r="J117" i="15"/>
  <c r="N116" i="15"/>
  <c r="M116" i="15"/>
  <c r="L116" i="15"/>
  <c r="K116" i="15"/>
  <c r="J116" i="15"/>
  <c r="N115" i="15"/>
  <c r="M115" i="15"/>
  <c r="L115" i="15"/>
  <c r="K115" i="15"/>
  <c r="I115" i="15" s="1"/>
  <c r="J115" i="15"/>
  <c r="N114" i="15"/>
  <c r="M114" i="15"/>
  <c r="L114" i="15"/>
  <c r="K114" i="15"/>
  <c r="J114" i="15"/>
  <c r="I114" i="15" s="1"/>
  <c r="N113" i="15"/>
  <c r="M113" i="15"/>
  <c r="L113" i="15"/>
  <c r="K113" i="15"/>
  <c r="I113" i="15" s="1"/>
  <c r="J113" i="15"/>
  <c r="N112" i="15"/>
  <c r="M112" i="15"/>
  <c r="L112" i="15"/>
  <c r="K112" i="15"/>
  <c r="J112" i="15"/>
  <c r="N111" i="15"/>
  <c r="M111" i="15"/>
  <c r="L111" i="15"/>
  <c r="K111" i="15"/>
  <c r="I111" i="15" s="1"/>
  <c r="J111" i="15"/>
  <c r="N110" i="15"/>
  <c r="M110" i="15"/>
  <c r="L110" i="15"/>
  <c r="K110" i="15"/>
  <c r="J110" i="15"/>
  <c r="I110" i="15" s="1"/>
  <c r="N109" i="15"/>
  <c r="M109" i="15"/>
  <c r="L109" i="15"/>
  <c r="K109" i="15"/>
  <c r="I109" i="15" s="1"/>
  <c r="J109" i="15"/>
  <c r="N108" i="15"/>
  <c r="M108" i="15"/>
  <c r="L108" i="15"/>
  <c r="K108" i="15"/>
  <c r="J108" i="15"/>
  <c r="N107" i="15"/>
  <c r="M107" i="15"/>
  <c r="L107" i="15"/>
  <c r="K107" i="15"/>
  <c r="I107" i="15" s="1"/>
  <c r="J107" i="15"/>
  <c r="N106" i="15"/>
  <c r="M106" i="15"/>
  <c r="L106" i="15"/>
  <c r="K106" i="15"/>
  <c r="J106" i="15"/>
  <c r="I106" i="15" s="1"/>
  <c r="N105" i="15"/>
  <c r="M105" i="15"/>
  <c r="L105" i="15"/>
  <c r="K105" i="15"/>
  <c r="I105" i="15" s="1"/>
  <c r="J105" i="15"/>
  <c r="N104" i="15"/>
  <c r="M104" i="15"/>
  <c r="L104" i="15"/>
  <c r="K104" i="15"/>
  <c r="J104" i="15"/>
  <c r="N103" i="15"/>
  <c r="M103" i="15"/>
  <c r="L103" i="15"/>
  <c r="K103" i="15"/>
  <c r="I103" i="15" s="1"/>
  <c r="J103" i="15"/>
  <c r="N102" i="15"/>
  <c r="M102" i="15"/>
  <c r="L102" i="15"/>
  <c r="K102" i="15"/>
  <c r="J102" i="15"/>
  <c r="I102" i="15" s="1"/>
  <c r="N101" i="15"/>
  <c r="M101" i="15"/>
  <c r="L101" i="15"/>
  <c r="K101" i="15"/>
  <c r="I101" i="15" s="1"/>
  <c r="J101" i="15"/>
  <c r="N100" i="15"/>
  <c r="M100" i="15"/>
  <c r="L100" i="15"/>
  <c r="K100" i="15"/>
  <c r="J100" i="15"/>
  <c r="N99" i="15"/>
  <c r="M99" i="15"/>
  <c r="L99" i="15"/>
  <c r="K99" i="15"/>
  <c r="I99" i="15" s="1"/>
  <c r="J99" i="15"/>
  <c r="N98" i="15"/>
  <c r="M98" i="15"/>
  <c r="L98" i="15"/>
  <c r="K98" i="15"/>
  <c r="J98" i="15"/>
  <c r="I98" i="15" s="1"/>
  <c r="N97" i="15"/>
  <c r="M97" i="15"/>
  <c r="L97" i="15"/>
  <c r="K97" i="15"/>
  <c r="I97" i="15" s="1"/>
  <c r="J97" i="15"/>
  <c r="N96" i="15"/>
  <c r="M96" i="15"/>
  <c r="L96" i="15"/>
  <c r="K96" i="15"/>
  <c r="J96" i="15"/>
  <c r="N95" i="15"/>
  <c r="M95" i="15"/>
  <c r="L95" i="15"/>
  <c r="K95" i="15"/>
  <c r="I95" i="15" s="1"/>
  <c r="J95" i="15"/>
  <c r="N94" i="15"/>
  <c r="M94" i="15"/>
  <c r="L94" i="15"/>
  <c r="K94" i="15"/>
  <c r="J94" i="15"/>
  <c r="I94" i="15" s="1"/>
  <c r="N93" i="15"/>
  <c r="M93" i="15"/>
  <c r="L93" i="15"/>
  <c r="K93" i="15"/>
  <c r="I93" i="15" s="1"/>
  <c r="J93" i="15"/>
  <c r="N92" i="15"/>
  <c r="M92" i="15"/>
  <c r="L92" i="15"/>
  <c r="K92" i="15"/>
  <c r="J92" i="15"/>
  <c r="N91" i="15"/>
  <c r="M91" i="15"/>
  <c r="L91" i="15"/>
  <c r="K91" i="15"/>
  <c r="I91" i="15" s="1"/>
  <c r="J91" i="15"/>
  <c r="N90" i="15"/>
  <c r="M90" i="15"/>
  <c r="L90" i="15"/>
  <c r="K90" i="15"/>
  <c r="J90" i="15"/>
  <c r="I90" i="15" s="1"/>
  <c r="N89" i="15"/>
  <c r="M89" i="15"/>
  <c r="L89" i="15"/>
  <c r="J89" i="15"/>
  <c r="L88" i="15"/>
  <c r="K88" i="15"/>
  <c r="J88" i="15"/>
  <c r="L87" i="15"/>
  <c r="K87" i="15"/>
  <c r="J87" i="15"/>
  <c r="L86" i="15"/>
  <c r="K86" i="15"/>
  <c r="J86" i="15"/>
  <c r="L85" i="15"/>
  <c r="K85" i="15"/>
  <c r="J85" i="15"/>
  <c r="L84" i="15"/>
  <c r="K84" i="15"/>
  <c r="J84" i="15"/>
  <c r="L83" i="15"/>
  <c r="K83" i="15"/>
  <c r="J83" i="15"/>
  <c r="L82" i="15"/>
  <c r="K82" i="15"/>
  <c r="J82" i="15"/>
  <c r="L81" i="15"/>
  <c r="K81" i="15"/>
  <c r="J81" i="15"/>
  <c r="N80" i="15"/>
  <c r="M80" i="15"/>
  <c r="L80" i="15"/>
  <c r="K80" i="15"/>
  <c r="J80" i="15"/>
  <c r="I80" i="15"/>
  <c r="N79" i="15"/>
  <c r="M79" i="15"/>
  <c r="L79" i="15"/>
  <c r="K79" i="15"/>
  <c r="I79" i="15" s="1"/>
  <c r="J79" i="15"/>
  <c r="N78" i="15"/>
  <c r="M78" i="15"/>
  <c r="L78" i="15"/>
  <c r="J78" i="15"/>
  <c r="L77" i="15"/>
  <c r="K77" i="15"/>
  <c r="J77" i="15"/>
  <c r="J76" i="15"/>
  <c r="J75" i="15"/>
  <c r="J74" i="15"/>
  <c r="J73" i="15"/>
  <c r="J72" i="15"/>
  <c r="J71" i="15"/>
  <c r="J70" i="15"/>
  <c r="N69" i="15"/>
  <c r="M69" i="15"/>
  <c r="J69" i="15"/>
  <c r="N68" i="15"/>
  <c r="M68" i="15"/>
  <c r="J68" i="15"/>
  <c r="N67" i="15"/>
  <c r="M67" i="15"/>
  <c r="K67" i="15"/>
  <c r="J67" i="15"/>
  <c r="E67" i="15"/>
  <c r="L67" i="15" s="1"/>
  <c r="N66" i="15"/>
  <c r="M66" i="15"/>
  <c r="L66" i="15"/>
  <c r="K66" i="15"/>
  <c r="J66" i="15"/>
  <c r="I66" i="15"/>
  <c r="N65" i="15"/>
  <c r="M65" i="15"/>
  <c r="L65" i="15"/>
  <c r="K65" i="15"/>
  <c r="J65" i="15"/>
  <c r="I65" i="15"/>
  <c r="N64" i="15"/>
  <c r="M64" i="15"/>
  <c r="L64" i="15"/>
  <c r="K64" i="15"/>
  <c r="I64" i="15" s="1"/>
  <c r="J64" i="15"/>
  <c r="N63" i="15"/>
  <c r="M63" i="15"/>
  <c r="L63" i="15"/>
  <c r="K63" i="15"/>
  <c r="J63" i="15"/>
  <c r="I63" i="15"/>
  <c r="N62" i="15"/>
  <c r="M62" i="15"/>
  <c r="L62" i="15"/>
  <c r="K62" i="15"/>
  <c r="I62" i="15" s="1"/>
  <c r="J62" i="15"/>
  <c r="N61" i="15"/>
  <c r="M61" i="15"/>
  <c r="L61" i="15"/>
  <c r="K61" i="15"/>
  <c r="J61" i="15"/>
  <c r="I61" i="15"/>
  <c r="N60" i="15"/>
  <c r="M60" i="15"/>
  <c r="L60" i="15"/>
  <c r="K60" i="15"/>
  <c r="I60" i="15" s="1"/>
  <c r="J60" i="15"/>
  <c r="U37" i="15"/>
  <c r="K37" i="15"/>
  <c r="K36" i="15"/>
  <c r="U35" i="15"/>
  <c r="U34" i="15"/>
  <c r="K33" i="15"/>
  <c r="K32" i="15"/>
  <c r="U31" i="15"/>
  <c r="K31" i="15"/>
  <c r="U30" i="15"/>
  <c r="K29" i="15"/>
  <c r="U28" i="15"/>
  <c r="U27" i="15"/>
  <c r="V27" i="15" s="1"/>
  <c r="T27" i="15"/>
  <c r="U26" i="15"/>
  <c r="V26" i="15" s="1"/>
  <c r="T26" i="15"/>
  <c r="K26" i="15"/>
  <c r="L26" i="15" s="1"/>
  <c r="U25" i="15"/>
  <c r="V25" i="15" s="1"/>
  <c r="T25" i="15"/>
  <c r="K25" i="15"/>
  <c r="L25" i="15" s="1"/>
  <c r="U23" i="15"/>
  <c r="V23" i="15" s="1"/>
  <c r="T23" i="15"/>
  <c r="K23" i="15"/>
  <c r="L23" i="15" s="1"/>
  <c r="E12" i="15"/>
  <c r="D12" i="15"/>
  <c r="K10" i="15"/>
  <c r="K9" i="15"/>
  <c r="K8" i="15"/>
  <c r="K7" i="15"/>
  <c r="K6" i="15"/>
  <c r="L5" i="15"/>
  <c r="K5" i="15"/>
  <c r="J5" i="15"/>
  <c r="L4" i="15"/>
  <c r="K4" i="15"/>
  <c r="J4" i="15"/>
  <c r="P3" i="15"/>
  <c r="O3" i="15"/>
  <c r="N3" i="15"/>
  <c r="M3" i="15"/>
  <c r="L3" i="15"/>
  <c r="K3" i="15"/>
  <c r="J3" i="15"/>
  <c r="K2" i="15"/>
  <c r="D1" i="15"/>
  <c r="I522" i="14"/>
  <c r="I521" i="14"/>
  <c r="I520" i="14"/>
  <c r="I519" i="14"/>
  <c r="O507" i="14"/>
  <c r="J507" i="14"/>
  <c r="I507" i="14"/>
  <c r="H507" i="14"/>
  <c r="E507" i="14"/>
  <c r="L507" i="14" s="1"/>
  <c r="D507" i="14"/>
  <c r="K507" i="14" s="1"/>
  <c r="AK503" i="14"/>
  <c r="AK504" i="14" s="1"/>
  <c r="AK501" i="14"/>
  <c r="AK502" i="14" s="1"/>
  <c r="X500" i="14"/>
  <c r="X501" i="14" s="1"/>
  <c r="AK498" i="14"/>
  <c r="AB498" i="14"/>
  <c r="Z498" i="14"/>
  <c r="X498" i="14"/>
  <c r="X497" i="14"/>
  <c r="X502" i="14" s="1"/>
  <c r="X503" i="14" s="1"/>
  <c r="AE496" i="14"/>
  <c r="S496" i="14"/>
  <c r="AK495" i="14"/>
  <c r="AK496" i="14" s="1"/>
  <c r="S495" i="14"/>
  <c r="S494" i="14"/>
  <c r="AE493" i="14"/>
  <c r="AE494" i="14" s="1"/>
  <c r="U493" i="14"/>
  <c r="S493" i="14"/>
  <c r="Q493" i="14"/>
  <c r="Q494" i="14" s="1"/>
  <c r="U492" i="14"/>
  <c r="S492" i="14"/>
  <c r="U491" i="14"/>
  <c r="S491" i="14"/>
  <c r="AK490" i="14"/>
  <c r="AK493" i="14" s="1"/>
  <c r="AK494" i="14" s="1"/>
  <c r="AE490" i="14"/>
  <c r="AE495" i="14" s="1"/>
  <c r="AB490" i="14"/>
  <c r="X489" i="14"/>
  <c r="U489" i="14"/>
  <c r="S489" i="14"/>
  <c r="R489" i="14"/>
  <c r="Q489" i="14"/>
  <c r="D489" i="14"/>
  <c r="Q488" i="14"/>
  <c r="Q491" i="14" s="1"/>
  <c r="Q492" i="14" s="1"/>
  <c r="D488" i="14"/>
  <c r="D487" i="14"/>
  <c r="N486" i="14"/>
  <c r="J486" i="14"/>
  <c r="D486" i="14"/>
  <c r="J485" i="14"/>
  <c r="J488" i="14" s="1"/>
  <c r="J489" i="14" s="1"/>
  <c r="D485" i="14"/>
  <c r="D484" i="14"/>
  <c r="D483" i="14"/>
  <c r="AK482" i="14"/>
  <c r="AK487" i="14" s="1"/>
  <c r="AK488" i="14" s="1"/>
  <c r="AB482" i="14"/>
  <c r="X482" i="14"/>
  <c r="D482" i="14"/>
  <c r="X481" i="14"/>
  <c r="X484" i="14" s="1"/>
  <c r="X485" i="14" s="1"/>
  <c r="F480" i="14"/>
  <c r="Q479" i="14"/>
  <c r="Q482" i="14" s="1"/>
  <c r="Q483" i="14" s="1"/>
  <c r="F478" i="14"/>
  <c r="D478" i="14"/>
  <c r="D479" i="14" s="1"/>
  <c r="H476" i="14"/>
  <c r="G476" i="14"/>
  <c r="T489" i="14" s="1"/>
  <c r="F476" i="14"/>
  <c r="F507" i="14" s="1"/>
  <c r="M507" i="14" s="1"/>
  <c r="E476" i="14"/>
  <c r="K486" i="14" s="1"/>
  <c r="D476" i="14"/>
  <c r="X490" i="14" s="1"/>
  <c r="K475" i="14"/>
  <c r="K480" i="14" s="1"/>
  <c r="K481" i="14" s="1"/>
  <c r="D475" i="14"/>
  <c r="C508" i="14" s="1"/>
  <c r="AK472" i="14"/>
  <c r="L471" i="14"/>
  <c r="AB470" i="14"/>
  <c r="AA470" i="14"/>
  <c r="Z470" i="14"/>
  <c r="Y470" i="14"/>
  <c r="X470" i="14"/>
  <c r="Q470" i="14"/>
  <c r="Q475" i="14" s="1"/>
  <c r="Q476" i="14" s="1"/>
  <c r="L470" i="14"/>
  <c r="X469" i="14"/>
  <c r="N469" i="14"/>
  <c r="L469" i="14"/>
  <c r="S468" i="14"/>
  <c r="N468" i="14"/>
  <c r="L468" i="14"/>
  <c r="S467" i="14"/>
  <c r="AE466" i="14"/>
  <c r="AE467" i="14" s="1"/>
  <c r="S466" i="14"/>
  <c r="N466" i="14"/>
  <c r="M466" i="14"/>
  <c r="L466" i="14"/>
  <c r="K466" i="14"/>
  <c r="J466" i="14"/>
  <c r="U465" i="14"/>
  <c r="S465" i="14"/>
  <c r="J465" i="14"/>
  <c r="C509" i="14" s="1"/>
  <c r="AE464" i="14"/>
  <c r="AE465" i="14" s="1"/>
  <c r="U464" i="14"/>
  <c r="S464" i="14"/>
  <c r="U463" i="14"/>
  <c r="S463" i="14"/>
  <c r="AB462" i="14"/>
  <c r="Z462" i="14"/>
  <c r="X462" i="14"/>
  <c r="AK461" i="14"/>
  <c r="AK466" i="14" s="1"/>
  <c r="AK467" i="14" s="1"/>
  <c r="AE461" i="14"/>
  <c r="X461" i="14"/>
  <c r="X466" i="14" s="1"/>
  <c r="X467" i="14" s="1"/>
  <c r="U461" i="14"/>
  <c r="S461" i="14"/>
  <c r="R461" i="14"/>
  <c r="Q461" i="14"/>
  <c r="Q460" i="14"/>
  <c r="C511" i="14" s="1"/>
  <c r="X458" i="14"/>
  <c r="X459" i="14" s="1"/>
  <c r="X456" i="14"/>
  <c r="X457" i="14" s="1"/>
  <c r="AB454" i="14"/>
  <c r="Z454" i="14"/>
  <c r="X454" i="14"/>
  <c r="X453" i="14"/>
  <c r="C513" i="14" s="1"/>
  <c r="AK452" i="14"/>
  <c r="AK457" i="14" s="1"/>
  <c r="AK458" i="14" s="1"/>
  <c r="B450" i="14"/>
  <c r="N399" i="14"/>
  <c r="M399" i="14"/>
  <c r="L399" i="14"/>
  <c r="K399" i="14"/>
  <c r="J399" i="14"/>
  <c r="I399" i="14" s="1"/>
  <c r="N398" i="14"/>
  <c r="M398" i="14"/>
  <c r="L398" i="14"/>
  <c r="K398" i="14"/>
  <c r="I398" i="14" s="1"/>
  <c r="J398" i="14"/>
  <c r="N397" i="14"/>
  <c r="M397" i="14"/>
  <c r="L397" i="14"/>
  <c r="K397" i="14"/>
  <c r="J397" i="14"/>
  <c r="I397" i="14" s="1"/>
  <c r="N396" i="14"/>
  <c r="M396" i="14"/>
  <c r="L396" i="14"/>
  <c r="K396" i="14"/>
  <c r="I396" i="14" s="1"/>
  <c r="J396" i="14"/>
  <c r="N395" i="14"/>
  <c r="M395" i="14"/>
  <c r="L395" i="14"/>
  <c r="K395" i="14"/>
  <c r="J395" i="14"/>
  <c r="I395" i="14" s="1"/>
  <c r="N394" i="14"/>
  <c r="M394" i="14"/>
  <c r="L394" i="14"/>
  <c r="K394" i="14"/>
  <c r="I394" i="14" s="1"/>
  <c r="J394" i="14"/>
  <c r="N393" i="14"/>
  <c r="M393" i="14"/>
  <c r="L393" i="14"/>
  <c r="K393" i="14"/>
  <c r="J393" i="14"/>
  <c r="I393" i="14" s="1"/>
  <c r="N392" i="14"/>
  <c r="M392" i="14"/>
  <c r="L392" i="14"/>
  <c r="K392" i="14"/>
  <c r="I392" i="14" s="1"/>
  <c r="J392" i="14"/>
  <c r="N391" i="14"/>
  <c r="M391" i="14"/>
  <c r="L391" i="14"/>
  <c r="K391" i="14"/>
  <c r="J391" i="14"/>
  <c r="I391" i="14" s="1"/>
  <c r="N390" i="14"/>
  <c r="M390" i="14"/>
  <c r="L390" i="14"/>
  <c r="K390" i="14"/>
  <c r="I390" i="14" s="1"/>
  <c r="J390" i="14"/>
  <c r="N389" i="14"/>
  <c r="M389" i="14"/>
  <c r="L389" i="14"/>
  <c r="K389" i="14"/>
  <c r="J389" i="14"/>
  <c r="I389" i="14" s="1"/>
  <c r="N388" i="14"/>
  <c r="M388" i="14"/>
  <c r="L388" i="14"/>
  <c r="K388" i="14"/>
  <c r="I388" i="14" s="1"/>
  <c r="J388" i="14"/>
  <c r="N387" i="14"/>
  <c r="M387" i="14"/>
  <c r="L387" i="14"/>
  <c r="K387" i="14"/>
  <c r="J387" i="14"/>
  <c r="I387" i="14" s="1"/>
  <c r="N386" i="14"/>
  <c r="M386" i="14"/>
  <c r="L386" i="14"/>
  <c r="K386" i="14"/>
  <c r="I386" i="14" s="1"/>
  <c r="J386" i="14"/>
  <c r="N385" i="14"/>
  <c r="M385" i="14"/>
  <c r="L385" i="14"/>
  <c r="K385" i="14"/>
  <c r="J385" i="14"/>
  <c r="I385" i="14" s="1"/>
  <c r="N384" i="14"/>
  <c r="M384" i="14"/>
  <c r="L384" i="14"/>
  <c r="K384" i="14"/>
  <c r="I384" i="14" s="1"/>
  <c r="J384" i="14"/>
  <c r="N383" i="14"/>
  <c r="M383" i="14"/>
  <c r="L383" i="14"/>
  <c r="K383" i="14"/>
  <c r="J383" i="14"/>
  <c r="I383" i="14" s="1"/>
  <c r="N382" i="14"/>
  <c r="M382" i="14"/>
  <c r="L382" i="14"/>
  <c r="K382" i="14"/>
  <c r="I382" i="14" s="1"/>
  <c r="J382" i="14"/>
  <c r="N381" i="14"/>
  <c r="M381" i="14"/>
  <c r="L381" i="14"/>
  <c r="K381" i="14"/>
  <c r="J381" i="14"/>
  <c r="I381" i="14" s="1"/>
  <c r="N380" i="14"/>
  <c r="M380" i="14"/>
  <c r="L380" i="14"/>
  <c r="K380" i="14"/>
  <c r="I380" i="14" s="1"/>
  <c r="J380" i="14"/>
  <c r="N379" i="14"/>
  <c r="M379" i="14"/>
  <c r="L379" i="14"/>
  <c r="K379" i="14"/>
  <c r="J379" i="14"/>
  <c r="I379" i="14" s="1"/>
  <c r="N378" i="14"/>
  <c r="M378" i="14"/>
  <c r="L378" i="14"/>
  <c r="K378" i="14"/>
  <c r="I378" i="14" s="1"/>
  <c r="J378" i="14"/>
  <c r="N377" i="14"/>
  <c r="M377" i="14"/>
  <c r="L377" i="14"/>
  <c r="K377" i="14"/>
  <c r="J377" i="14"/>
  <c r="I377" i="14" s="1"/>
  <c r="N376" i="14"/>
  <c r="M376" i="14"/>
  <c r="L376" i="14"/>
  <c r="K376" i="14"/>
  <c r="I376" i="14" s="1"/>
  <c r="J376" i="14"/>
  <c r="N375" i="14"/>
  <c r="M375" i="14"/>
  <c r="L375" i="14"/>
  <c r="K375" i="14"/>
  <c r="J375" i="14"/>
  <c r="I375" i="14" s="1"/>
  <c r="N374" i="14"/>
  <c r="M374" i="14"/>
  <c r="L374" i="14"/>
  <c r="K374" i="14"/>
  <c r="I374" i="14" s="1"/>
  <c r="J374" i="14"/>
  <c r="N373" i="14"/>
  <c r="M373" i="14"/>
  <c r="L373" i="14"/>
  <c r="K373" i="14"/>
  <c r="J373" i="14"/>
  <c r="I373" i="14" s="1"/>
  <c r="N372" i="14"/>
  <c r="M372" i="14"/>
  <c r="L372" i="14"/>
  <c r="K372" i="14"/>
  <c r="I372" i="14" s="1"/>
  <c r="J372" i="14"/>
  <c r="N371" i="14"/>
  <c r="M371" i="14"/>
  <c r="L371" i="14"/>
  <c r="K371" i="14"/>
  <c r="J371" i="14"/>
  <c r="I371" i="14" s="1"/>
  <c r="N370" i="14"/>
  <c r="M370" i="14"/>
  <c r="L370" i="14"/>
  <c r="K370" i="14"/>
  <c r="I370" i="14" s="1"/>
  <c r="J370" i="14"/>
  <c r="N369" i="14"/>
  <c r="M369" i="14"/>
  <c r="L369" i="14"/>
  <c r="K369" i="14"/>
  <c r="J369" i="14"/>
  <c r="I369" i="14" s="1"/>
  <c r="N368" i="14"/>
  <c r="M368" i="14"/>
  <c r="L368" i="14"/>
  <c r="K368" i="14"/>
  <c r="I368" i="14" s="1"/>
  <c r="J368" i="14"/>
  <c r="N367" i="14"/>
  <c r="M367" i="14"/>
  <c r="L367" i="14"/>
  <c r="K367" i="14"/>
  <c r="J367" i="14"/>
  <c r="I367" i="14" s="1"/>
  <c r="N366" i="14"/>
  <c r="M366" i="14"/>
  <c r="L366" i="14"/>
  <c r="K366" i="14"/>
  <c r="I366" i="14" s="1"/>
  <c r="J366" i="14"/>
  <c r="N365" i="14"/>
  <c r="M365" i="14"/>
  <c r="L365" i="14"/>
  <c r="K365" i="14"/>
  <c r="J365" i="14"/>
  <c r="I365" i="14" s="1"/>
  <c r="N364" i="14"/>
  <c r="M364" i="14"/>
  <c r="L364" i="14"/>
  <c r="K364" i="14"/>
  <c r="I364" i="14" s="1"/>
  <c r="J364" i="14"/>
  <c r="N363" i="14"/>
  <c r="M363" i="14"/>
  <c r="L363" i="14"/>
  <c r="K363" i="14"/>
  <c r="J363" i="14"/>
  <c r="I363" i="14" s="1"/>
  <c r="N362" i="14"/>
  <c r="M362" i="14"/>
  <c r="L362" i="14"/>
  <c r="K362" i="14"/>
  <c r="I362" i="14" s="1"/>
  <c r="J362" i="14"/>
  <c r="N361" i="14"/>
  <c r="M361" i="14"/>
  <c r="L361" i="14"/>
  <c r="K361" i="14"/>
  <c r="J361" i="14"/>
  <c r="I361" i="14" s="1"/>
  <c r="N360" i="14"/>
  <c r="M360" i="14"/>
  <c r="L360" i="14"/>
  <c r="K360" i="14"/>
  <c r="I360" i="14" s="1"/>
  <c r="J360" i="14"/>
  <c r="N359" i="14"/>
  <c r="M359" i="14"/>
  <c r="L359" i="14"/>
  <c r="K359" i="14"/>
  <c r="J359" i="14"/>
  <c r="I359" i="14" s="1"/>
  <c r="N358" i="14"/>
  <c r="M358" i="14"/>
  <c r="L358" i="14"/>
  <c r="K358" i="14"/>
  <c r="I358" i="14" s="1"/>
  <c r="J358" i="14"/>
  <c r="N357" i="14"/>
  <c r="M357" i="14"/>
  <c r="L357" i="14"/>
  <c r="K357" i="14"/>
  <c r="J357" i="14"/>
  <c r="I357" i="14" s="1"/>
  <c r="N356" i="14"/>
  <c r="M356" i="14"/>
  <c r="L356" i="14"/>
  <c r="K356" i="14"/>
  <c r="I356" i="14" s="1"/>
  <c r="J356" i="14"/>
  <c r="N355" i="14"/>
  <c r="M355" i="14"/>
  <c r="L355" i="14"/>
  <c r="K355" i="14"/>
  <c r="J355" i="14"/>
  <c r="I355" i="14" s="1"/>
  <c r="N354" i="14"/>
  <c r="M354" i="14"/>
  <c r="L354" i="14"/>
  <c r="K354" i="14"/>
  <c r="I354" i="14" s="1"/>
  <c r="J354" i="14"/>
  <c r="Z353" i="14"/>
  <c r="Y353" i="14"/>
  <c r="X353" i="14"/>
  <c r="W353" i="14"/>
  <c r="V353" i="14"/>
  <c r="AA353" i="14" s="1"/>
  <c r="N353" i="14"/>
  <c r="M353" i="14"/>
  <c r="L353" i="14"/>
  <c r="K353" i="14"/>
  <c r="I353" i="14" s="1"/>
  <c r="J353" i="14"/>
  <c r="U353" i="14" s="1"/>
  <c r="Z352" i="14"/>
  <c r="Y352" i="14"/>
  <c r="X352" i="14"/>
  <c r="W352" i="14"/>
  <c r="AA352" i="14" s="1"/>
  <c r="V352" i="14"/>
  <c r="N352" i="14"/>
  <c r="M352" i="14"/>
  <c r="L352" i="14"/>
  <c r="K352" i="14"/>
  <c r="J352" i="14"/>
  <c r="U352" i="14" s="1"/>
  <c r="Z351" i="14"/>
  <c r="Y351" i="14"/>
  <c r="X351" i="14"/>
  <c r="W351" i="14"/>
  <c r="V351" i="14"/>
  <c r="AA351" i="14" s="1"/>
  <c r="N351" i="14"/>
  <c r="M351" i="14"/>
  <c r="L351" i="14"/>
  <c r="K351" i="14"/>
  <c r="T351" i="14" s="1"/>
  <c r="J351" i="14"/>
  <c r="I351" i="14"/>
  <c r="Z350" i="14"/>
  <c r="Y350" i="14"/>
  <c r="X350" i="14"/>
  <c r="W350" i="14"/>
  <c r="AA350" i="14" s="1"/>
  <c r="V350" i="14"/>
  <c r="N350" i="14"/>
  <c r="M350" i="14"/>
  <c r="L350" i="14"/>
  <c r="U350" i="14" s="1"/>
  <c r="K350" i="14"/>
  <c r="I350" i="14" s="1"/>
  <c r="J350" i="14"/>
  <c r="T350" i="14" s="1"/>
  <c r="Z349" i="14"/>
  <c r="Y349" i="14"/>
  <c r="X349" i="14"/>
  <c r="W349" i="14"/>
  <c r="V349" i="14"/>
  <c r="AA349" i="14" s="1"/>
  <c r="N349" i="14"/>
  <c r="M349" i="14"/>
  <c r="L349" i="14"/>
  <c r="K349" i="14"/>
  <c r="I349" i="14" s="1"/>
  <c r="J349" i="14"/>
  <c r="U349" i="14" s="1"/>
  <c r="Z348" i="14"/>
  <c r="Y348" i="14"/>
  <c r="X348" i="14"/>
  <c r="W348" i="14"/>
  <c r="AA348" i="14" s="1"/>
  <c r="V348" i="14"/>
  <c r="N348" i="14"/>
  <c r="M348" i="14"/>
  <c r="L348" i="14"/>
  <c r="K348" i="14"/>
  <c r="J348" i="14"/>
  <c r="U348" i="14" s="1"/>
  <c r="Z347" i="14"/>
  <c r="Y347" i="14"/>
  <c r="X347" i="14"/>
  <c r="W347" i="14"/>
  <c r="V347" i="14"/>
  <c r="AA347" i="14" s="1"/>
  <c r="N347" i="14"/>
  <c r="M347" i="14"/>
  <c r="L347" i="14"/>
  <c r="K347" i="14"/>
  <c r="T347" i="14" s="1"/>
  <c r="J347" i="14"/>
  <c r="I347" i="14"/>
  <c r="Z346" i="14"/>
  <c r="Y346" i="14"/>
  <c r="X346" i="14"/>
  <c r="W346" i="14"/>
  <c r="AA346" i="14" s="1"/>
  <c r="V346" i="14"/>
  <c r="N346" i="14"/>
  <c r="M346" i="14"/>
  <c r="L346" i="14"/>
  <c r="U346" i="14" s="1"/>
  <c r="K346" i="14"/>
  <c r="I346" i="14" s="1"/>
  <c r="J346" i="14"/>
  <c r="T346" i="14" s="1"/>
  <c r="Z345" i="14"/>
  <c r="Y345" i="14"/>
  <c r="X345" i="14"/>
  <c r="W345" i="14"/>
  <c r="V345" i="14"/>
  <c r="AA345" i="14" s="1"/>
  <c r="N345" i="14"/>
  <c r="M345" i="14"/>
  <c r="L345" i="14"/>
  <c r="K345" i="14"/>
  <c r="I345" i="14" s="1"/>
  <c r="J345" i="14"/>
  <c r="U345" i="14" s="1"/>
  <c r="Z344" i="14"/>
  <c r="Y344" i="14"/>
  <c r="X344" i="14"/>
  <c r="W344" i="14"/>
  <c r="AA344" i="14" s="1"/>
  <c r="V344" i="14"/>
  <c r="N344" i="14"/>
  <c r="M344" i="14"/>
  <c r="L344" i="14"/>
  <c r="K344" i="14"/>
  <c r="J344" i="14"/>
  <c r="U344" i="14" s="1"/>
  <c r="Z343" i="14"/>
  <c r="Y343" i="14"/>
  <c r="X343" i="14"/>
  <c r="W343" i="14"/>
  <c r="V343" i="14"/>
  <c r="AA343" i="14" s="1"/>
  <c r="N343" i="14"/>
  <c r="M343" i="14"/>
  <c r="L343" i="14"/>
  <c r="K343" i="14"/>
  <c r="T343" i="14" s="1"/>
  <c r="J343" i="14"/>
  <c r="I343" i="14"/>
  <c r="Z342" i="14"/>
  <c r="Y342" i="14"/>
  <c r="X342" i="14"/>
  <c r="W342" i="14"/>
  <c r="AA342" i="14" s="1"/>
  <c r="V342" i="14"/>
  <c r="N342" i="14"/>
  <c r="M342" i="14"/>
  <c r="L342" i="14"/>
  <c r="U342" i="14" s="1"/>
  <c r="K342" i="14"/>
  <c r="I342" i="14" s="1"/>
  <c r="J342" i="14"/>
  <c r="T342" i="14" s="1"/>
  <c r="Z341" i="14"/>
  <c r="Y341" i="14"/>
  <c r="X341" i="14"/>
  <c r="W341" i="14"/>
  <c r="V341" i="14"/>
  <c r="AA341" i="14" s="1"/>
  <c r="N341" i="14"/>
  <c r="M341" i="14"/>
  <c r="L341" i="14"/>
  <c r="K341" i="14"/>
  <c r="I341" i="14" s="1"/>
  <c r="J341" i="14"/>
  <c r="U341" i="14" s="1"/>
  <c r="Z340" i="14"/>
  <c r="Y340" i="14"/>
  <c r="X340" i="14"/>
  <c r="W340" i="14"/>
  <c r="AA340" i="14" s="1"/>
  <c r="V340" i="14"/>
  <c r="N340" i="14"/>
  <c r="M340" i="14"/>
  <c r="L340" i="14"/>
  <c r="K340" i="14"/>
  <c r="J340" i="14"/>
  <c r="U340" i="14" s="1"/>
  <c r="Z339" i="14"/>
  <c r="Y339" i="14"/>
  <c r="X339" i="14"/>
  <c r="W339" i="14"/>
  <c r="V339" i="14"/>
  <c r="AA339" i="14" s="1"/>
  <c r="N339" i="14"/>
  <c r="M339" i="14"/>
  <c r="L339" i="14"/>
  <c r="K339" i="14"/>
  <c r="T339" i="14" s="1"/>
  <c r="J339" i="14"/>
  <c r="I339" i="14"/>
  <c r="Z338" i="14"/>
  <c r="Y338" i="14"/>
  <c r="X338" i="14"/>
  <c r="W338" i="14"/>
  <c r="AA338" i="14" s="1"/>
  <c r="V338" i="14"/>
  <c r="N338" i="14"/>
  <c r="M338" i="14"/>
  <c r="L338" i="14"/>
  <c r="U338" i="14" s="1"/>
  <c r="K338" i="14"/>
  <c r="I338" i="14" s="1"/>
  <c r="J338" i="14"/>
  <c r="T338" i="14" s="1"/>
  <c r="Z337" i="14"/>
  <c r="Y337" i="14"/>
  <c r="X337" i="14"/>
  <c r="W337" i="14"/>
  <c r="V337" i="14"/>
  <c r="AA337" i="14" s="1"/>
  <c r="N337" i="14"/>
  <c r="M337" i="14"/>
  <c r="L337" i="14"/>
  <c r="K337" i="14"/>
  <c r="I337" i="14" s="1"/>
  <c r="J337" i="14"/>
  <c r="U337" i="14" s="1"/>
  <c r="Z336" i="14"/>
  <c r="Y336" i="14"/>
  <c r="X336" i="14"/>
  <c r="W336" i="14"/>
  <c r="AA336" i="14" s="1"/>
  <c r="V336" i="14"/>
  <c r="N336" i="14"/>
  <c r="M336" i="14"/>
  <c r="L336" i="14"/>
  <c r="K336" i="14"/>
  <c r="J336" i="14"/>
  <c r="U336" i="14" s="1"/>
  <c r="Z335" i="14"/>
  <c r="Y335" i="14"/>
  <c r="X335" i="14"/>
  <c r="W335" i="14"/>
  <c r="V335" i="14"/>
  <c r="AA335" i="14" s="1"/>
  <c r="N335" i="14"/>
  <c r="M335" i="14"/>
  <c r="L335" i="14"/>
  <c r="K335" i="14"/>
  <c r="T335" i="14" s="1"/>
  <c r="J335" i="14"/>
  <c r="I335" i="14"/>
  <c r="Z334" i="14"/>
  <c r="Y334" i="14"/>
  <c r="X334" i="14"/>
  <c r="W334" i="14"/>
  <c r="AA334" i="14" s="1"/>
  <c r="V334" i="14"/>
  <c r="N334" i="14"/>
  <c r="M334" i="14"/>
  <c r="L334" i="14"/>
  <c r="U334" i="14" s="1"/>
  <c r="K334" i="14"/>
  <c r="I334" i="14" s="1"/>
  <c r="J334" i="14"/>
  <c r="T334" i="14" s="1"/>
  <c r="Z333" i="14"/>
  <c r="Y333" i="14"/>
  <c r="X333" i="14"/>
  <c r="W333" i="14"/>
  <c r="V333" i="14"/>
  <c r="AA333" i="14" s="1"/>
  <c r="N333" i="14"/>
  <c r="M333" i="14"/>
  <c r="L333" i="14"/>
  <c r="K333" i="14"/>
  <c r="I333" i="14" s="1"/>
  <c r="J333" i="14"/>
  <c r="U333" i="14" s="1"/>
  <c r="Z332" i="14"/>
  <c r="Y332" i="14"/>
  <c r="X332" i="14"/>
  <c r="W332" i="14"/>
  <c r="AA332" i="14" s="1"/>
  <c r="V332" i="14"/>
  <c r="N332" i="14"/>
  <c r="M332" i="14"/>
  <c r="L332" i="14"/>
  <c r="K332" i="14"/>
  <c r="J332" i="14"/>
  <c r="U332" i="14" s="1"/>
  <c r="Z331" i="14"/>
  <c r="Y331" i="14"/>
  <c r="X331" i="14"/>
  <c r="W331" i="14"/>
  <c r="V331" i="14"/>
  <c r="AA331" i="14" s="1"/>
  <c r="N331" i="14"/>
  <c r="M331" i="14"/>
  <c r="L331" i="14"/>
  <c r="K331" i="14"/>
  <c r="T331" i="14" s="1"/>
  <c r="J331" i="14"/>
  <c r="I331" i="14"/>
  <c r="Z330" i="14"/>
  <c r="Y330" i="14"/>
  <c r="X330" i="14"/>
  <c r="W330" i="14"/>
  <c r="AA330" i="14" s="1"/>
  <c r="V330" i="14"/>
  <c r="N330" i="14"/>
  <c r="M330" i="14"/>
  <c r="L330" i="14"/>
  <c r="U330" i="14" s="1"/>
  <c r="K330" i="14"/>
  <c r="I330" i="14" s="1"/>
  <c r="J330" i="14"/>
  <c r="T330" i="14" s="1"/>
  <c r="Z329" i="14"/>
  <c r="Y329" i="14"/>
  <c r="X329" i="14"/>
  <c r="W329" i="14"/>
  <c r="V329" i="14"/>
  <c r="AA329" i="14" s="1"/>
  <c r="N329" i="14"/>
  <c r="M329" i="14"/>
  <c r="L329" i="14"/>
  <c r="K329" i="14"/>
  <c r="I329" i="14" s="1"/>
  <c r="J329" i="14"/>
  <c r="U329" i="14" s="1"/>
  <c r="Z328" i="14"/>
  <c r="Y328" i="14"/>
  <c r="X328" i="14"/>
  <c r="W328" i="14"/>
  <c r="AA328" i="14" s="1"/>
  <c r="V328" i="14"/>
  <c r="N328" i="14"/>
  <c r="M328" i="14"/>
  <c r="L328" i="14"/>
  <c r="K328" i="14"/>
  <c r="J328" i="14"/>
  <c r="U328" i="14" s="1"/>
  <c r="Z327" i="14"/>
  <c r="Y327" i="14"/>
  <c r="X327" i="14"/>
  <c r="W327" i="14"/>
  <c r="V327" i="14"/>
  <c r="AA327" i="14" s="1"/>
  <c r="N327" i="14"/>
  <c r="M327" i="14"/>
  <c r="L327" i="14"/>
  <c r="K327" i="14"/>
  <c r="T327" i="14" s="1"/>
  <c r="J327" i="14"/>
  <c r="I327" i="14"/>
  <c r="Z326" i="14"/>
  <c r="Y326" i="14"/>
  <c r="X326" i="14"/>
  <c r="W326" i="14"/>
  <c r="AA326" i="14" s="1"/>
  <c r="V326" i="14"/>
  <c r="N326" i="14"/>
  <c r="M326" i="14"/>
  <c r="L326" i="14"/>
  <c r="U326" i="14" s="1"/>
  <c r="K326" i="14"/>
  <c r="I326" i="14" s="1"/>
  <c r="J326" i="14"/>
  <c r="T326" i="14" s="1"/>
  <c r="Z325" i="14"/>
  <c r="Y325" i="14"/>
  <c r="X325" i="14"/>
  <c r="W325" i="14"/>
  <c r="V325" i="14"/>
  <c r="AA325" i="14" s="1"/>
  <c r="N325" i="14"/>
  <c r="M325" i="14"/>
  <c r="L325" i="14"/>
  <c r="K325" i="14"/>
  <c r="I325" i="14" s="1"/>
  <c r="J325" i="14"/>
  <c r="U325" i="14" s="1"/>
  <c r="Z324" i="14"/>
  <c r="Y324" i="14"/>
  <c r="X324" i="14"/>
  <c r="W324" i="14"/>
  <c r="AA324" i="14" s="1"/>
  <c r="V324" i="14"/>
  <c r="N324" i="14"/>
  <c r="M324" i="14"/>
  <c r="L324" i="14"/>
  <c r="K324" i="14"/>
  <c r="J324" i="14"/>
  <c r="U324" i="14" s="1"/>
  <c r="Z323" i="14"/>
  <c r="Y323" i="14"/>
  <c r="X323" i="14"/>
  <c r="W323" i="14"/>
  <c r="V323" i="14"/>
  <c r="AA323" i="14" s="1"/>
  <c r="N323" i="14"/>
  <c r="M323" i="14"/>
  <c r="L323" i="14"/>
  <c r="K323" i="14"/>
  <c r="T323" i="14" s="1"/>
  <c r="J323" i="14"/>
  <c r="I323" i="14"/>
  <c r="Z322" i="14"/>
  <c r="Y322" i="14"/>
  <c r="X322" i="14"/>
  <c r="W322" i="14"/>
  <c r="AA322" i="14" s="1"/>
  <c r="V322" i="14"/>
  <c r="N322" i="14"/>
  <c r="M322" i="14"/>
  <c r="L322" i="14"/>
  <c r="U322" i="14" s="1"/>
  <c r="K322" i="14"/>
  <c r="I322" i="14" s="1"/>
  <c r="J322" i="14"/>
  <c r="T322" i="14" s="1"/>
  <c r="Z321" i="14"/>
  <c r="Y321" i="14"/>
  <c r="X321" i="14"/>
  <c r="W321" i="14"/>
  <c r="V321" i="14"/>
  <c r="AA321" i="14" s="1"/>
  <c r="N321" i="14"/>
  <c r="M321" i="14"/>
  <c r="L321" i="14"/>
  <c r="K321" i="14"/>
  <c r="I321" i="14" s="1"/>
  <c r="J321" i="14"/>
  <c r="U321" i="14" s="1"/>
  <c r="Z320" i="14"/>
  <c r="Y320" i="14"/>
  <c r="X320" i="14"/>
  <c r="W320" i="14"/>
  <c r="AA320" i="14" s="1"/>
  <c r="V320" i="14"/>
  <c r="N320" i="14"/>
  <c r="M320" i="14"/>
  <c r="L320" i="14"/>
  <c r="K320" i="14"/>
  <c r="J320" i="14"/>
  <c r="U320" i="14" s="1"/>
  <c r="Z319" i="14"/>
  <c r="Y319" i="14"/>
  <c r="X319" i="14"/>
  <c r="W319" i="14"/>
  <c r="V319" i="14"/>
  <c r="AA319" i="14" s="1"/>
  <c r="N319" i="14"/>
  <c r="M319" i="14"/>
  <c r="L319" i="14"/>
  <c r="K319" i="14"/>
  <c r="T319" i="14" s="1"/>
  <c r="J319" i="14"/>
  <c r="I319" i="14"/>
  <c r="Z318" i="14"/>
  <c r="Y318" i="14"/>
  <c r="X318" i="14"/>
  <c r="W318" i="14"/>
  <c r="AA318" i="14" s="1"/>
  <c r="V318" i="14"/>
  <c r="N318" i="14"/>
  <c r="M318" i="14"/>
  <c r="L318" i="14"/>
  <c r="U318" i="14" s="1"/>
  <c r="K318" i="14"/>
  <c r="I318" i="14" s="1"/>
  <c r="J318" i="14"/>
  <c r="T318" i="14" s="1"/>
  <c r="Z317" i="14"/>
  <c r="Y317" i="14"/>
  <c r="X317" i="14"/>
  <c r="W317" i="14"/>
  <c r="V317" i="14"/>
  <c r="AA317" i="14" s="1"/>
  <c r="N317" i="14"/>
  <c r="M317" i="14"/>
  <c r="L317" i="14"/>
  <c r="K317" i="14"/>
  <c r="I317" i="14" s="1"/>
  <c r="J317" i="14"/>
  <c r="U317" i="14" s="1"/>
  <c r="Z316" i="14"/>
  <c r="Y316" i="14"/>
  <c r="X316" i="14"/>
  <c r="W316" i="14"/>
  <c r="AA316" i="14" s="1"/>
  <c r="V316" i="14"/>
  <c r="N316" i="14"/>
  <c r="M316" i="14"/>
  <c r="L316" i="14"/>
  <c r="K316" i="14"/>
  <c r="J316" i="14"/>
  <c r="U316" i="14" s="1"/>
  <c r="Z315" i="14"/>
  <c r="Y315" i="14"/>
  <c r="X315" i="14"/>
  <c r="W315" i="14"/>
  <c r="V315" i="14"/>
  <c r="AA315" i="14" s="1"/>
  <c r="N315" i="14"/>
  <c r="M315" i="14"/>
  <c r="L315" i="14"/>
  <c r="K315" i="14"/>
  <c r="T315" i="14" s="1"/>
  <c r="J315" i="14"/>
  <c r="I315" i="14"/>
  <c r="Z314" i="14"/>
  <c r="Y314" i="14"/>
  <c r="X314" i="14"/>
  <c r="W314" i="14"/>
  <c r="AA314" i="14" s="1"/>
  <c r="V314" i="14"/>
  <c r="N314" i="14"/>
  <c r="M314" i="14"/>
  <c r="L314" i="14"/>
  <c r="U314" i="14" s="1"/>
  <c r="K314" i="14"/>
  <c r="I314" i="14" s="1"/>
  <c r="J314" i="14"/>
  <c r="T314" i="14" s="1"/>
  <c r="Z313" i="14"/>
  <c r="Y313" i="14"/>
  <c r="X313" i="14"/>
  <c r="W313" i="14"/>
  <c r="V313" i="14"/>
  <c r="AA313" i="14" s="1"/>
  <c r="N313" i="14"/>
  <c r="M313" i="14"/>
  <c r="L313" i="14"/>
  <c r="K313" i="14"/>
  <c r="I313" i="14" s="1"/>
  <c r="J313" i="14"/>
  <c r="U313" i="14" s="1"/>
  <c r="Z312" i="14"/>
  <c r="Y312" i="14"/>
  <c r="X312" i="14"/>
  <c r="W312" i="14"/>
  <c r="AA312" i="14" s="1"/>
  <c r="V312" i="14"/>
  <c r="N312" i="14"/>
  <c r="M312" i="14"/>
  <c r="L312" i="14"/>
  <c r="K312" i="14"/>
  <c r="J312" i="14"/>
  <c r="U312" i="14" s="1"/>
  <c r="Z311" i="14"/>
  <c r="Y311" i="14"/>
  <c r="X311" i="14"/>
  <c r="W311" i="14"/>
  <c r="V311" i="14"/>
  <c r="AA311" i="14" s="1"/>
  <c r="N311" i="14"/>
  <c r="M311" i="14"/>
  <c r="L311" i="14"/>
  <c r="K311" i="14"/>
  <c r="T311" i="14" s="1"/>
  <c r="J311" i="14"/>
  <c r="I311" i="14"/>
  <c r="Z310" i="14"/>
  <c r="Y310" i="14"/>
  <c r="X310" i="14"/>
  <c r="W310" i="14"/>
  <c r="AA310" i="14" s="1"/>
  <c r="V310" i="14"/>
  <c r="N310" i="14"/>
  <c r="M310" i="14"/>
  <c r="L310" i="14"/>
  <c r="U310" i="14" s="1"/>
  <c r="K310" i="14"/>
  <c r="I310" i="14" s="1"/>
  <c r="J310" i="14"/>
  <c r="T310" i="14" s="1"/>
  <c r="Z309" i="14"/>
  <c r="Y309" i="14"/>
  <c r="X309" i="14"/>
  <c r="W309" i="14"/>
  <c r="V309" i="14"/>
  <c r="AA309" i="14" s="1"/>
  <c r="N309" i="14"/>
  <c r="M309" i="14"/>
  <c r="L309" i="14"/>
  <c r="K309" i="14"/>
  <c r="I309" i="14" s="1"/>
  <c r="J309" i="14"/>
  <c r="U309" i="14" s="1"/>
  <c r="Z308" i="14"/>
  <c r="Y308" i="14"/>
  <c r="X308" i="14"/>
  <c r="W308" i="14"/>
  <c r="AA308" i="14" s="1"/>
  <c r="V308" i="14"/>
  <c r="N308" i="14"/>
  <c r="M308" i="14"/>
  <c r="L308" i="14"/>
  <c r="K308" i="14"/>
  <c r="J308" i="14"/>
  <c r="U308" i="14" s="1"/>
  <c r="Z307" i="14"/>
  <c r="Y307" i="14"/>
  <c r="X307" i="14"/>
  <c r="W307" i="14"/>
  <c r="V307" i="14"/>
  <c r="AA307" i="14" s="1"/>
  <c r="N307" i="14"/>
  <c r="M307" i="14"/>
  <c r="L307" i="14"/>
  <c r="K307" i="14"/>
  <c r="T307" i="14" s="1"/>
  <c r="J307" i="14"/>
  <c r="I307" i="14"/>
  <c r="Z306" i="14"/>
  <c r="Y306" i="14"/>
  <c r="X306" i="14"/>
  <c r="W306" i="14"/>
  <c r="AA306" i="14" s="1"/>
  <c r="V306" i="14"/>
  <c r="N306" i="14"/>
  <c r="M306" i="14"/>
  <c r="L306" i="14"/>
  <c r="U306" i="14" s="1"/>
  <c r="K306" i="14"/>
  <c r="I306" i="14" s="1"/>
  <c r="J306" i="14"/>
  <c r="T306" i="14" s="1"/>
  <c r="Z305" i="14"/>
  <c r="Y305" i="14"/>
  <c r="X305" i="14"/>
  <c r="W305" i="14"/>
  <c r="V305" i="14"/>
  <c r="AA305" i="14" s="1"/>
  <c r="N305" i="14"/>
  <c r="M305" i="14"/>
  <c r="L305" i="14"/>
  <c r="K305" i="14"/>
  <c r="I305" i="14" s="1"/>
  <c r="J305" i="14"/>
  <c r="U305" i="14" s="1"/>
  <c r="Z304" i="14"/>
  <c r="Y304" i="14"/>
  <c r="X304" i="14"/>
  <c r="W304" i="14"/>
  <c r="AA304" i="14" s="1"/>
  <c r="V304" i="14"/>
  <c r="N304" i="14"/>
  <c r="M304" i="14"/>
  <c r="L304" i="14"/>
  <c r="K304" i="14"/>
  <c r="J304" i="14"/>
  <c r="U304" i="14" s="1"/>
  <c r="Z303" i="14"/>
  <c r="Y303" i="14"/>
  <c r="X303" i="14"/>
  <c r="W303" i="14"/>
  <c r="V303" i="14"/>
  <c r="AA303" i="14" s="1"/>
  <c r="N303" i="14"/>
  <c r="M303" i="14"/>
  <c r="L303" i="14"/>
  <c r="K303" i="14"/>
  <c r="T303" i="14" s="1"/>
  <c r="J303" i="14"/>
  <c r="I303" i="14"/>
  <c r="Z302" i="14"/>
  <c r="Y302" i="14"/>
  <c r="X302" i="14"/>
  <c r="W302" i="14"/>
  <c r="AA302" i="14" s="1"/>
  <c r="V302" i="14"/>
  <c r="N302" i="14"/>
  <c r="M302" i="14"/>
  <c r="L302" i="14"/>
  <c r="U302" i="14" s="1"/>
  <c r="K302" i="14"/>
  <c r="I302" i="14" s="1"/>
  <c r="J302" i="14"/>
  <c r="T302" i="14" s="1"/>
  <c r="Z301" i="14"/>
  <c r="Y301" i="14"/>
  <c r="X301" i="14"/>
  <c r="W301" i="14"/>
  <c r="V301" i="14"/>
  <c r="AA301" i="14" s="1"/>
  <c r="N301" i="14"/>
  <c r="M301" i="14"/>
  <c r="L301" i="14"/>
  <c r="K301" i="14"/>
  <c r="I301" i="14" s="1"/>
  <c r="J301" i="14"/>
  <c r="U301" i="14" s="1"/>
  <c r="Z300" i="14"/>
  <c r="Y300" i="14"/>
  <c r="X300" i="14"/>
  <c r="W300" i="14"/>
  <c r="AA300" i="14" s="1"/>
  <c r="V300" i="14"/>
  <c r="N300" i="14"/>
  <c r="M300" i="14"/>
  <c r="L300" i="14"/>
  <c r="K300" i="14"/>
  <c r="J300" i="14"/>
  <c r="U300" i="14" s="1"/>
  <c r="Z299" i="14"/>
  <c r="Y299" i="14"/>
  <c r="X299" i="14"/>
  <c r="W299" i="14"/>
  <c r="V299" i="14"/>
  <c r="AA299" i="14" s="1"/>
  <c r="N299" i="14"/>
  <c r="M299" i="14"/>
  <c r="L299" i="14"/>
  <c r="K299" i="14"/>
  <c r="T299" i="14" s="1"/>
  <c r="J299" i="14"/>
  <c r="I299" i="14"/>
  <c r="Z298" i="14"/>
  <c r="Y298" i="14"/>
  <c r="X298" i="14"/>
  <c r="W298" i="14"/>
  <c r="AA298" i="14" s="1"/>
  <c r="V298" i="14"/>
  <c r="N298" i="14"/>
  <c r="M298" i="14"/>
  <c r="L298" i="14"/>
  <c r="U298" i="14" s="1"/>
  <c r="K298" i="14"/>
  <c r="I298" i="14" s="1"/>
  <c r="J298" i="14"/>
  <c r="T298" i="14" s="1"/>
  <c r="Z297" i="14"/>
  <c r="Y297" i="14"/>
  <c r="X297" i="14"/>
  <c r="W297" i="14"/>
  <c r="V297" i="14"/>
  <c r="AA297" i="14" s="1"/>
  <c r="N297" i="14"/>
  <c r="M297" i="14"/>
  <c r="L297" i="14"/>
  <c r="K297" i="14"/>
  <c r="I297" i="14" s="1"/>
  <c r="J297" i="14"/>
  <c r="U297" i="14" s="1"/>
  <c r="Z296" i="14"/>
  <c r="Y296" i="14"/>
  <c r="X296" i="14"/>
  <c r="W296" i="14"/>
  <c r="AA296" i="14" s="1"/>
  <c r="V296" i="14"/>
  <c r="N296" i="14"/>
  <c r="M296" i="14"/>
  <c r="L296" i="14"/>
  <c r="K296" i="14"/>
  <c r="J296" i="14"/>
  <c r="U296" i="14" s="1"/>
  <c r="Z295" i="14"/>
  <c r="Y295" i="14"/>
  <c r="X295" i="14"/>
  <c r="W295" i="14"/>
  <c r="V295" i="14"/>
  <c r="AA295" i="14" s="1"/>
  <c r="N295" i="14"/>
  <c r="M295" i="14"/>
  <c r="L295" i="14"/>
  <c r="K295" i="14"/>
  <c r="T295" i="14" s="1"/>
  <c r="J295" i="14"/>
  <c r="I295" i="14"/>
  <c r="Z294" i="14"/>
  <c r="Y294" i="14"/>
  <c r="X294" i="14"/>
  <c r="W294" i="14"/>
  <c r="AA294" i="14" s="1"/>
  <c r="V294" i="14"/>
  <c r="N294" i="14"/>
  <c r="M294" i="14"/>
  <c r="L294" i="14"/>
  <c r="U294" i="14" s="1"/>
  <c r="K294" i="14"/>
  <c r="I294" i="14" s="1"/>
  <c r="J294" i="14"/>
  <c r="T294" i="14" s="1"/>
  <c r="Z293" i="14"/>
  <c r="Y293" i="14"/>
  <c r="X293" i="14"/>
  <c r="W293" i="14"/>
  <c r="V293" i="14"/>
  <c r="AA293" i="14" s="1"/>
  <c r="N293" i="14"/>
  <c r="M293" i="14"/>
  <c r="L293" i="14"/>
  <c r="K293" i="14"/>
  <c r="I293" i="14" s="1"/>
  <c r="J293" i="14"/>
  <c r="U293" i="14" s="1"/>
  <c r="Z292" i="14"/>
  <c r="Y292" i="14"/>
  <c r="X292" i="14"/>
  <c r="W292" i="14"/>
  <c r="AA292" i="14" s="1"/>
  <c r="V292" i="14"/>
  <c r="N292" i="14"/>
  <c r="M292" i="14"/>
  <c r="L292" i="14"/>
  <c r="K292" i="14"/>
  <c r="J292" i="14"/>
  <c r="U292" i="14" s="1"/>
  <c r="Z291" i="14"/>
  <c r="Y291" i="14"/>
  <c r="X291" i="14"/>
  <c r="W291" i="14"/>
  <c r="V291" i="14"/>
  <c r="AA291" i="14" s="1"/>
  <c r="N291" i="14"/>
  <c r="M291" i="14"/>
  <c r="L291" i="14"/>
  <c r="K291" i="14"/>
  <c r="T291" i="14" s="1"/>
  <c r="J291" i="14"/>
  <c r="I291" i="14"/>
  <c r="Z290" i="14"/>
  <c r="Y290" i="14"/>
  <c r="X290" i="14"/>
  <c r="W290" i="14"/>
  <c r="AA290" i="14" s="1"/>
  <c r="V290" i="14"/>
  <c r="N290" i="14"/>
  <c r="M290" i="14"/>
  <c r="L290" i="14"/>
  <c r="U290" i="14" s="1"/>
  <c r="K290" i="14"/>
  <c r="I290" i="14" s="1"/>
  <c r="J290" i="14"/>
  <c r="T290" i="14" s="1"/>
  <c r="Z289" i="14"/>
  <c r="Y289" i="14"/>
  <c r="X289" i="14"/>
  <c r="W289" i="14"/>
  <c r="V289" i="14"/>
  <c r="AA289" i="14" s="1"/>
  <c r="N289" i="14"/>
  <c r="M289" i="14"/>
  <c r="L289" i="14"/>
  <c r="K289" i="14"/>
  <c r="I289" i="14" s="1"/>
  <c r="J289" i="14"/>
  <c r="U289" i="14" s="1"/>
  <c r="Z288" i="14"/>
  <c r="Y288" i="14"/>
  <c r="X288" i="14"/>
  <c r="W288" i="14"/>
  <c r="AA288" i="14" s="1"/>
  <c r="V288" i="14"/>
  <c r="N288" i="14"/>
  <c r="M288" i="14"/>
  <c r="L288" i="14"/>
  <c r="K288" i="14"/>
  <c r="J288" i="14"/>
  <c r="U288" i="14" s="1"/>
  <c r="Z287" i="14"/>
  <c r="Y287" i="14"/>
  <c r="X287" i="14"/>
  <c r="W287" i="14"/>
  <c r="V287" i="14"/>
  <c r="AA287" i="14" s="1"/>
  <c r="N287" i="14"/>
  <c r="M287" i="14"/>
  <c r="L287" i="14"/>
  <c r="K287" i="14"/>
  <c r="T287" i="14" s="1"/>
  <c r="J287" i="14"/>
  <c r="I287" i="14"/>
  <c r="Z286" i="14"/>
  <c r="Y286" i="14"/>
  <c r="X286" i="14"/>
  <c r="W286" i="14"/>
  <c r="AA286" i="14" s="1"/>
  <c r="V286" i="14"/>
  <c r="N286" i="14"/>
  <c r="M286" i="14"/>
  <c r="L286" i="14"/>
  <c r="U286" i="14" s="1"/>
  <c r="K286" i="14"/>
  <c r="I286" i="14" s="1"/>
  <c r="J286" i="14"/>
  <c r="T286" i="14" s="1"/>
  <c r="Z285" i="14"/>
  <c r="Y285" i="14"/>
  <c r="X285" i="14"/>
  <c r="W285" i="14"/>
  <c r="V285" i="14"/>
  <c r="AA285" i="14" s="1"/>
  <c r="N285" i="14"/>
  <c r="M285" i="14"/>
  <c r="L285" i="14"/>
  <c r="K285" i="14"/>
  <c r="I285" i="14" s="1"/>
  <c r="J285" i="14"/>
  <c r="U285" i="14" s="1"/>
  <c r="Z284" i="14"/>
  <c r="Y284" i="14"/>
  <c r="X284" i="14"/>
  <c r="W284" i="14"/>
  <c r="AA284" i="14" s="1"/>
  <c r="V284" i="14"/>
  <c r="N284" i="14"/>
  <c r="M284" i="14"/>
  <c r="L284" i="14"/>
  <c r="K284" i="14"/>
  <c r="J284" i="14"/>
  <c r="U284" i="14" s="1"/>
  <c r="Z283" i="14"/>
  <c r="Y283" i="14"/>
  <c r="X283" i="14"/>
  <c r="W283" i="14"/>
  <c r="V283" i="14"/>
  <c r="AA283" i="14" s="1"/>
  <c r="N283" i="14"/>
  <c r="M283" i="14"/>
  <c r="L283" i="14"/>
  <c r="K283" i="14"/>
  <c r="T283" i="14" s="1"/>
  <c r="J283" i="14"/>
  <c r="I283" i="14"/>
  <c r="Z282" i="14"/>
  <c r="Y282" i="14"/>
  <c r="X282" i="14"/>
  <c r="W282" i="14"/>
  <c r="AA282" i="14" s="1"/>
  <c r="V282" i="14"/>
  <c r="N282" i="14"/>
  <c r="M282" i="14"/>
  <c r="L282" i="14"/>
  <c r="U282" i="14" s="1"/>
  <c r="K282" i="14"/>
  <c r="I282" i="14" s="1"/>
  <c r="J282" i="14"/>
  <c r="T282" i="14" s="1"/>
  <c r="Z281" i="14"/>
  <c r="Y281" i="14"/>
  <c r="X281" i="14"/>
  <c r="W281" i="14"/>
  <c r="V281" i="14"/>
  <c r="AA281" i="14" s="1"/>
  <c r="N281" i="14"/>
  <c r="M281" i="14"/>
  <c r="L281" i="14"/>
  <c r="K281" i="14"/>
  <c r="I281" i="14" s="1"/>
  <c r="J281" i="14"/>
  <c r="U281" i="14" s="1"/>
  <c r="Z280" i="14"/>
  <c r="Y280" i="14"/>
  <c r="X280" i="14"/>
  <c r="W280" i="14"/>
  <c r="AA280" i="14" s="1"/>
  <c r="V280" i="14"/>
  <c r="N280" i="14"/>
  <c r="M280" i="14"/>
  <c r="L280" i="14"/>
  <c r="K280" i="14"/>
  <c r="J280" i="14"/>
  <c r="U280" i="14" s="1"/>
  <c r="Z279" i="14"/>
  <c r="Y279" i="14"/>
  <c r="X279" i="14"/>
  <c r="W279" i="14"/>
  <c r="V279" i="14"/>
  <c r="AA279" i="14" s="1"/>
  <c r="N279" i="14"/>
  <c r="M279" i="14"/>
  <c r="L279" i="14"/>
  <c r="K279" i="14"/>
  <c r="T279" i="14" s="1"/>
  <c r="J279" i="14"/>
  <c r="I279" i="14"/>
  <c r="Z278" i="14"/>
  <c r="Y278" i="14"/>
  <c r="X278" i="14"/>
  <c r="W278" i="14"/>
  <c r="AA278" i="14" s="1"/>
  <c r="V278" i="14"/>
  <c r="N278" i="14"/>
  <c r="M278" i="14"/>
  <c r="L278" i="14"/>
  <c r="U278" i="14" s="1"/>
  <c r="K278" i="14"/>
  <c r="I278" i="14" s="1"/>
  <c r="J278" i="14"/>
  <c r="T278" i="14" s="1"/>
  <c r="Z277" i="14"/>
  <c r="Y277" i="14"/>
  <c r="X277" i="14"/>
  <c r="W277" i="14"/>
  <c r="V277" i="14"/>
  <c r="AA277" i="14" s="1"/>
  <c r="N277" i="14"/>
  <c r="M277" i="14"/>
  <c r="L277" i="14"/>
  <c r="K277" i="14"/>
  <c r="I277" i="14" s="1"/>
  <c r="J277" i="14"/>
  <c r="U277" i="14" s="1"/>
  <c r="Z276" i="14"/>
  <c r="Y276" i="14"/>
  <c r="X276" i="14"/>
  <c r="W276" i="14"/>
  <c r="AA276" i="14" s="1"/>
  <c r="V276" i="14"/>
  <c r="N276" i="14"/>
  <c r="M276" i="14"/>
  <c r="L276" i="14"/>
  <c r="K276" i="14"/>
  <c r="J276" i="14"/>
  <c r="U276" i="14" s="1"/>
  <c r="Z275" i="14"/>
  <c r="Y275" i="14"/>
  <c r="X275" i="14"/>
  <c r="W275" i="14"/>
  <c r="V275" i="14"/>
  <c r="AA275" i="14" s="1"/>
  <c r="N275" i="14"/>
  <c r="M275" i="14"/>
  <c r="L275" i="14"/>
  <c r="K275" i="14"/>
  <c r="T275" i="14" s="1"/>
  <c r="J275" i="14"/>
  <c r="I275" i="14"/>
  <c r="Z274" i="14"/>
  <c r="Y274" i="14"/>
  <c r="X274" i="14"/>
  <c r="W274" i="14"/>
  <c r="AA274" i="14" s="1"/>
  <c r="V274" i="14"/>
  <c r="N274" i="14"/>
  <c r="M274" i="14"/>
  <c r="L274" i="14"/>
  <c r="U274" i="14" s="1"/>
  <c r="K274" i="14"/>
  <c r="I274" i="14" s="1"/>
  <c r="J274" i="14"/>
  <c r="T274" i="14" s="1"/>
  <c r="Z273" i="14"/>
  <c r="Y273" i="14"/>
  <c r="X273" i="14"/>
  <c r="W273" i="14"/>
  <c r="V273" i="14"/>
  <c r="AA273" i="14" s="1"/>
  <c r="N273" i="14"/>
  <c r="M273" i="14"/>
  <c r="L273" i="14"/>
  <c r="K273" i="14"/>
  <c r="I273" i="14" s="1"/>
  <c r="J273" i="14"/>
  <c r="U273" i="14" s="1"/>
  <c r="Z272" i="14"/>
  <c r="Y272" i="14"/>
  <c r="X272" i="14"/>
  <c r="W272" i="14"/>
  <c r="AA272" i="14" s="1"/>
  <c r="V272" i="14"/>
  <c r="N272" i="14"/>
  <c r="M272" i="14"/>
  <c r="L272" i="14"/>
  <c r="K272" i="14"/>
  <c r="J272" i="14"/>
  <c r="U272" i="14" s="1"/>
  <c r="Z271" i="14"/>
  <c r="Y271" i="14"/>
  <c r="X271" i="14"/>
  <c r="W271" i="14"/>
  <c r="V271" i="14"/>
  <c r="AA271" i="14" s="1"/>
  <c r="N271" i="14"/>
  <c r="M271" i="14"/>
  <c r="L271" i="14"/>
  <c r="K271" i="14"/>
  <c r="T271" i="14" s="1"/>
  <c r="J271" i="14"/>
  <c r="I271" i="14"/>
  <c r="Z270" i="14"/>
  <c r="Y270" i="14"/>
  <c r="X270" i="14"/>
  <c r="W270" i="14"/>
  <c r="AA270" i="14" s="1"/>
  <c r="V270" i="14"/>
  <c r="N270" i="14"/>
  <c r="M270" i="14"/>
  <c r="L270" i="14"/>
  <c r="U270" i="14" s="1"/>
  <c r="K270" i="14"/>
  <c r="I270" i="14" s="1"/>
  <c r="J270" i="14"/>
  <c r="T270" i="14" s="1"/>
  <c r="Z269" i="14"/>
  <c r="Y269" i="14"/>
  <c r="X269" i="14"/>
  <c r="W269" i="14"/>
  <c r="V269" i="14"/>
  <c r="AA269" i="14" s="1"/>
  <c r="N269" i="14"/>
  <c r="M269" i="14"/>
  <c r="L269" i="14"/>
  <c r="K269" i="14"/>
  <c r="I269" i="14" s="1"/>
  <c r="J269" i="14"/>
  <c r="U269" i="14" s="1"/>
  <c r="Z268" i="14"/>
  <c r="Y268" i="14"/>
  <c r="X268" i="14"/>
  <c r="W268" i="14"/>
  <c r="AA268" i="14" s="1"/>
  <c r="V268" i="14"/>
  <c r="N268" i="14"/>
  <c r="M268" i="14"/>
  <c r="L268" i="14"/>
  <c r="K268" i="14"/>
  <c r="J268" i="14"/>
  <c r="U268" i="14" s="1"/>
  <c r="Z267" i="14"/>
  <c r="Y267" i="14"/>
  <c r="X267" i="14"/>
  <c r="W267" i="14"/>
  <c r="V267" i="14"/>
  <c r="AA267" i="14" s="1"/>
  <c r="N267" i="14"/>
  <c r="M267" i="14"/>
  <c r="L267" i="14"/>
  <c r="K267" i="14"/>
  <c r="T267" i="14" s="1"/>
  <c r="J267" i="14"/>
  <c r="I267" i="14"/>
  <c r="Z266" i="14"/>
  <c r="Y266" i="14"/>
  <c r="X266" i="14"/>
  <c r="W266" i="14"/>
  <c r="AA266" i="14" s="1"/>
  <c r="V266" i="14"/>
  <c r="N266" i="14"/>
  <c r="M266" i="14"/>
  <c r="L266" i="14"/>
  <c r="U266" i="14" s="1"/>
  <c r="K266" i="14"/>
  <c r="I266" i="14" s="1"/>
  <c r="J266" i="14"/>
  <c r="T266" i="14" s="1"/>
  <c r="Z265" i="14"/>
  <c r="Y265" i="14"/>
  <c r="X265" i="14"/>
  <c r="W265" i="14"/>
  <c r="V265" i="14"/>
  <c r="AA265" i="14" s="1"/>
  <c r="N265" i="14"/>
  <c r="M265" i="14"/>
  <c r="L265" i="14"/>
  <c r="K265" i="14"/>
  <c r="I265" i="14" s="1"/>
  <c r="J265" i="14"/>
  <c r="U265" i="14" s="1"/>
  <c r="Z264" i="14"/>
  <c r="Y264" i="14"/>
  <c r="X264" i="14"/>
  <c r="W264" i="14"/>
  <c r="AA264" i="14" s="1"/>
  <c r="V264" i="14"/>
  <c r="N264" i="14"/>
  <c r="M264" i="14"/>
  <c r="L264" i="14"/>
  <c r="K264" i="14"/>
  <c r="J264" i="14"/>
  <c r="U264" i="14" s="1"/>
  <c r="Z263" i="14"/>
  <c r="Y263" i="14"/>
  <c r="X263" i="14"/>
  <c r="W263" i="14"/>
  <c r="V263" i="14"/>
  <c r="AA263" i="14" s="1"/>
  <c r="N263" i="14"/>
  <c r="M263" i="14"/>
  <c r="L263" i="14"/>
  <c r="K263" i="14"/>
  <c r="T263" i="14" s="1"/>
  <c r="J263" i="14"/>
  <c r="I263" i="14"/>
  <c r="Z262" i="14"/>
  <c r="Y262" i="14"/>
  <c r="X262" i="14"/>
  <c r="W262" i="14"/>
  <c r="AA262" i="14" s="1"/>
  <c r="V262" i="14"/>
  <c r="N262" i="14"/>
  <c r="M262" i="14"/>
  <c r="L262" i="14"/>
  <c r="U262" i="14" s="1"/>
  <c r="K262" i="14"/>
  <c r="I262" i="14" s="1"/>
  <c r="J262" i="14"/>
  <c r="T262" i="14" s="1"/>
  <c r="Z261" i="14"/>
  <c r="Y261" i="14"/>
  <c r="X261" i="14"/>
  <c r="W261" i="14"/>
  <c r="V261" i="14"/>
  <c r="AA261" i="14" s="1"/>
  <c r="N261" i="14"/>
  <c r="M261" i="14"/>
  <c r="L261" i="14"/>
  <c r="K261" i="14"/>
  <c r="I261" i="14" s="1"/>
  <c r="J261" i="14"/>
  <c r="U261" i="14" s="1"/>
  <c r="Z260" i="14"/>
  <c r="Y260" i="14"/>
  <c r="X260" i="14"/>
  <c r="W260" i="14"/>
  <c r="AA260" i="14" s="1"/>
  <c r="V260" i="14"/>
  <c r="N260" i="14"/>
  <c r="M260" i="14"/>
  <c r="L260" i="14"/>
  <c r="K260" i="14"/>
  <c r="J260" i="14"/>
  <c r="U260" i="14" s="1"/>
  <c r="Z259" i="14"/>
  <c r="Y259" i="14"/>
  <c r="X259" i="14"/>
  <c r="W259" i="14"/>
  <c r="V259" i="14"/>
  <c r="AA259" i="14" s="1"/>
  <c r="N259" i="14"/>
  <c r="M259" i="14"/>
  <c r="L259" i="14"/>
  <c r="K259" i="14"/>
  <c r="T259" i="14" s="1"/>
  <c r="J259" i="14"/>
  <c r="I259" i="14"/>
  <c r="Z258" i="14"/>
  <c r="Y258" i="14"/>
  <c r="X258" i="14"/>
  <c r="W258" i="14"/>
  <c r="AA258" i="14" s="1"/>
  <c r="V258" i="14"/>
  <c r="N258" i="14"/>
  <c r="M258" i="14"/>
  <c r="L258" i="14"/>
  <c r="U258" i="14" s="1"/>
  <c r="K258" i="14"/>
  <c r="I258" i="14" s="1"/>
  <c r="J258" i="14"/>
  <c r="T258" i="14" s="1"/>
  <c r="Z257" i="14"/>
  <c r="Y257" i="14"/>
  <c r="X257" i="14"/>
  <c r="W257" i="14"/>
  <c r="V257" i="14"/>
  <c r="AA257" i="14" s="1"/>
  <c r="N257" i="14"/>
  <c r="M257" i="14"/>
  <c r="L257" i="14"/>
  <c r="K257" i="14"/>
  <c r="I257" i="14" s="1"/>
  <c r="J257" i="14"/>
  <c r="U257" i="14" s="1"/>
  <c r="Z256" i="14"/>
  <c r="Y256" i="14"/>
  <c r="X256" i="14"/>
  <c r="W256" i="14"/>
  <c r="AA256" i="14" s="1"/>
  <c r="V256" i="14"/>
  <c r="N256" i="14"/>
  <c r="M256" i="14"/>
  <c r="L256" i="14"/>
  <c r="K256" i="14"/>
  <c r="J256" i="14"/>
  <c r="U256" i="14" s="1"/>
  <c r="Z255" i="14"/>
  <c r="Y255" i="14"/>
  <c r="X255" i="14"/>
  <c r="W255" i="14"/>
  <c r="V255" i="14"/>
  <c r="AA255" i="14" s="1"/>
  <c r="N255" i="14"/>
  <c r="M255" i="14"/>
  <c r="L255" i="14"/>
  <c r="K255" i="14"/>
  <c r="T255" i="14" s="1"/>
  <c r="J255" i="14"/>
  <c r="I255" i="14"/>
  <c r="Z254" i="14"/>
  <c r="Y254" i="14"/>
  <c r="X254" i="14"/>
  <c r="W254" i="14"/>
  <c r="AA254" i="14" s="1"/>
  <c r="V254" i="14"/>
  <c r="N254" i="14"/>
  <c r="M254" i="14"/>
  <c r="L254" i="14"/>
  <c r="U254" i="14" s="1"/>
  <c r="K254" i="14"/>
  <c r="I254" i="14" s="1"/>
  <c r="J254" i="14"/>
  <c r="T254" i="14" s="1"/>
  <c r="Z253" i="14"/>
  <c r="Y253" i="14"/>
  <c r="X253" i="14"/>
  <c r="W253" i="14"/>
  <c r="V253" i="14"/>
  <c r="AA253" i="14" s="1"/>
  <c r="N253" i="14"/>
  <c r="M253" i="14"/>
  <c r="L253" i="14"/>
  <c r="K253" i="14"/>
  <c r="I253" i="14" s="1"/>
  <c r="J253" i="14"/>
  <c r="U253" i="14" s="1"/>
  <c r="Z252" i="14"/>
  <c r="Y252" i="14"/>
  <c r="X252" i="14"/>
  <c r="W252" i="14"/>
  <c r="AA252" i="14" s="1"/>
  <c r="V252" i="14"/>
  <c r="N252" i="14"/>
  <c r="M252" i="14"/>
  <c r="L252" i="14"/>
  <c r="K252" i="14"/>
  <c r="J252" i="14"/>
  <c r="U252" i="14" s="1"/>
  <c r="Z251" i="14"/>
  <c r="Y251" i="14"/>
  <c r="X251" i="14"/>
  <c r="W251" i="14"/>
  <c r="V251" i="14"/>
  <c r="AA251" i="14" s="1"/>
  <c r="N251" i="14"/>
  <c r="M251" i="14"/>
  <c r="L251" i="14"/>
  <c r="K251" i="14"/>
  <c r="T251" i="14" s="1"/>
  <c r="J251" i="14"/>
  <c r="I251" i="14"/>
  <c r="Z250" i="14"/>
  <c r="Y250" i="14"/>
  <c r="X250" i="14"/>
  <c r="W250" i="14"/>
  <c r="AA250" i="14" s="1"/>
  <c r="V250" i="14"/>
  <c r="N250" i="14"/>
  <c r="M250" i="14"/>
  <c r="L250" i="14"/>
  <c r="U250" i="14" s="1"/>
  <c r="K250" i="14"/>
  <c r="I250" i="14" s="1"/>
  <c r="J250" i="14"/>
  <c r="T250" i="14" s="1"/>
  <c r="Z249" i="14"/>
  <c r="Y249" i="14"/>
  <c r="X249" i="14"/>
  <c r="W249" i="14"/>
  <c r="V249" i="14"/>
  <c r="AA249" i="14" s="1"/>
  <c r="N249" i="14"/>
  <c r="M249" i="14"/>
  <c r="L249" i="14"/>
  <c r="K249" i="14"/>
  <c r="I249" i="14" s="1"/>
  <c r="J249" i="14"/>
  <c r="U249" i="14" s="1"/>
  <c r="Z248" i="14"/>
  <c r="Y248" i="14"/>
  <c r="X248" i="14"/>
  <c r="W248" i="14"/>
  <c r="AA248" i="14" s="1"/>
  <c r="V248" i="14"/>
  <c r="N248" i="14"/>
  <c r="M248" i="14"/>
  <c r="L248" i="14"/>
  <c r="K248" i="14"/>
  <c r="J248" i="14"/>
  <c r="U248" i="14" s="1"/>
  <c r="Z247" i="14"/>
  <c r="Y247" i="14"/>
  <c r="X247" i="14"/>
  <c r="W247" i="14"/>
  <c r="V247" i="14"/>
  <c r="AA247" i="14" s="1"/>
  <c r="N247" i="14"/>
  <c r="M247" i="14"/>
  <c r="L247" i="14"/>
  <c r="K247" i="14"/>
  <c r="T247" i="14" s="1"/>
  <c r="J247" i="14"/>
  <c r="I247" i="14"/>
  <c r="Z246" i="14"/>
  <c r="Y246" i="14"/>
  <c r="X246" i="14"/>
  <c r="W246" i="14"/>
  <c r="AA246" i="14" s="1"/>
  <c r="V246" i="14"/>
  <c r="N246" i="14"/>
  <c r="M246" i="14"/>
  <c r="L246" i="14"/>
  <c r="U246" i="14" s="1"/>
  <c r="K246" i="14"/>
  <c r="I246" i="14" s="1"/>
  <c r="J246" i="14"/>
  <c r="T246" i="14" s="1"/>
  <c r="Z245" i="14"/>
  <c r="Y245" i="14"/>
  <c r="X245" i="14"/>
  <c r="W245" i="14"/>
  <c r="V245" i="14"/>
  <c r="AA245" i="14" s="1"/>
  <c r="N245" i="14"/>
  <c r="M245" i="14"/>
  <c r="L245" i="14"/>
  <c r="K245" i="14"/>
  <c r="I245" i="14" s="1"/>
  <c r="J245" i="14"/>
  <c r="U245" i="14" s="1"/>
  <c r="Z244" i="14"/>
  <c r="Y244" i="14"/>
  <c r="X244" i="14"/>
  <c r="W244" i="14"/>
  <c r="AA244" i="14" s="1"/>
  <c r="V244" i="14"/>
  <c r="N244" i="14"/>
  <c r="M244" i="14"/>
  <c r="L244" i="14"/>
  <c r="K244" i="14"/>
  <c r="J244" i="14"/>
  <c r="U244" i="14" s="1"/>
  <c r="Z243" i="14"/>
  <c r="Y243" i="14"/>
  <c r="X243" i="14"/>
  <c r="W243" i="14"/>
  <c r="V243" i="14"/>
  <c r="AA243" i="14" s="1"/>
  <c r="N243" i="14"/>
  <c r="M243" i="14"/>
  <c r="L243" i="14"/>
  <c r="K243" i="14"/>
  <c r="T243" i="14" s="1"/>
  <c r="J243" i="14"/>
  <c r="I243" i="14"/>
  <c r="Z242" i="14"/>
  <c r="Y242" i="14"/>
  <c r="X242" i="14"/>
  <c r="W242" i="14"/>
  <c r="AA242" i="14" s="1"/>
  <c r="V242" i="14"/>
  <c r="N242" i="14"/>
  <c r="M242" i="14"/>
  <c r="L242" i="14"/>
  <c r="U242" i="14" s="1"/>
  <c r="K242" i="14"/>
  <c r="I242" i="14" s="1"/>
  <c r="J242" i="14"/>
  <c r="T242" i="14" s="1"/>
  <c r="Z241" i="14"/>
  <c r="Y241" i="14"/>
  <c r="X241" i="14"/>
  <c r="W241" i="14"/>
  <c r="V241" i="14"/>
  <c r="AA241" i="14" s="1"/>
  <c r="N241" i="14"/>
  <c r="M241" i="14"/>
  <c r="L241" i="14"/>
  <c r="K241" i="14"/>
  <c r="I241" i="14" s="1"/>
  <c r="J241" i="14"/>
  <c r="U241" i="14" s="1"/>
  <c r="Z240" i="14"/>
  <c r="Y240" i="14"/>
  <c r="X240" i="14"/>
  <c r="W240" i="14"/>
  <c r="AA240" i="14" s="1"/>
  <c r="V240" i="14"/>
  <c r="N240" i="14"/>
  <c r="M240" i="14"/>
  <c r="L240" i="14"/>
  <c r="K240" i="14"/>
  <c r="J240" i="14"/>
  <c r="U240" i="14" s="1"/>
  <c r="Z239" i="14"/>
  <c r="Y239" i="14"/>
  <c r="X239" i="14"/>
  <c r="W239" i="14"/>
  <c r="V239" i="14"/>
  <c r="AA239" i="14" s="1"/>
  <c r="N239" i="14"/>
  <c r="M239" i="14"/>
  <c r="L239" i="14"/>
  <c r="K239" i="14"/>
  <c r="T239" i="14" s="1"/>
  <c r="J239" i="14"/>
  <c r="I239" i="14"/>
  <c r="Z238" i="14"/>
  <c r="Y238" i="14"/>
  <c r="X238" i="14"/>
  <c r="W238" i="14"/>
  <c r="AA238" i="14" s="1"/>
  <c r="V238" i="14"/>
  <c r="N238" i="14"/>
  <c r="M238" i="14"/>
  <c r="L238" i="14"/>
  <c r="U238" i="14" s="1"/>
  <c r="K238" i="14"/>
  <c r="I238" i="14" s="1"/>
  <c r="J238" i="14"/>
  <c r="T238" i="14" s="1"/>
  <c r="Z237" i="14"/>
  <c r="Y237" i="14"/>
  <c r="X237" i="14"/>
  <c r="W237" i="14"/>
  <c r="V237" i="14"/>
  <c r="AA237" i="14" s="1"/>
  <c r="N237" i="14"/>
  <c r="M237" i="14"/>
  <c r="L237" i="14"/>
  <c r="K237" i="14"/>
  <c r="I237" i="14" s="1"/>
  <c r="J237" i="14"/>
  <c r="U237" i="14" s="1"/>
  <c r="Z236" i="14"/>
  <c r="Y236" i="14"/>
  <c r="X236" i="14"/>
  <c r="W236" i="14"/>
  <c r="AA236" i="14" s="1"/>
  <c r="V236" i="14"/>
  <c r="N236" i="14"/>
  <c r="M236" i="14"/>
  <c r="L236" i="14"/>
  <c r="K236" i="14"/>
  <c r="J236" i="14"/>
  <c r="U236" i="14" s="1"/>
  <c r="Z235" i="14"/>
  <c r="Y235" i="14"/>
  <c r="X235" i="14"/>
  <c r="W235" i="14"/>
  <c r="V235" i="14"/>
  <c r="AA235" i="14" s="1"/>
  <c r="N235" i="14"/>
  <c r="M235" i="14"/>
  <c r="L235" i="14"/>
  <c r="K235" i="14"/>
  <c r="T235" i="14" s="1"/>
  <c r="J235" i="14"/>
  <c r="I235" i="14"/>
  <c r="Z234" i="14"/>
  <c r="Y234" i="14"/>
  <c r="X234" i="14"/>
  <c r="W234" i="14"/>
  <c r="AA234" i="14" s="1"/>
  <c r="V234" i="14"/>
  <c r="N234" i="14"/>
  <c r="M234" i="14"/>
  <c r="L234" i="14"/>
  <c r="U234" i="14" s="1"/>
  <c r="K234" i="14"/>
  <c r="I234" i="14" s="1"/>
  <c r="J234" i="14"/>
  <c r="T234" i="14" s="1"/>
  <c r="Z233" i="14"/>
  <c r="Y233" i="14"/>
  <c r="X233" i="14"/>
  <c r="W233" i="14"/>
  <c r="V233" i="14"/>
  <c r="AA233" i="14" s="1"/>
  <c r="N233" i="14"/>
  <c r="M233" i="14"/>
  <c r="L233" i="14"/>
  <c r="K233" i="14"/>
  <c r="I233" i="14" s="1"/>
  <c r="J233" i="14"/>
  <c r="U233" i="14" s="1"/>
  <c r="Z232" i="14"/>
  <c r="Y232" i="14"/>
  <c r="X232" i="14"/>
  <c r="W232" i="14"/>
  <c r="AA232" i="14" s="1"/>
  <c r="V232" i="14"/>
  <c r="N232" i="14"/>
  <c r="M232" i="14"/>
  <c r="L232" i="14"/>
  <c r="K232" i="14"/>
  <c r="J232" i="14"/>
  <c r="U232" i="14" s="1"/>
  <c r="Z231" i="14"/>
  <c r="Y231" i="14"/>
  <c r="X231" i="14"/>
  <c r="W231" i="14"/>
  <c r="V231" i="14"/>
  <c r="AA231" i="14" s="1"/>
  <c r="N231" i="14"/>
  <c r="M231" i="14"/>
  <c r="L231" i="14"/>
  <c r="K231" i="14"/>
  <c r="T231" i="14" s="1"/>
  <c r="J231" i="14"/>
  <c r="I231" i="14"/>
  <c r="Z230" i="14"/>
  <c r="Y230" i="14"/>
  <c r="X230" i="14"/>
  <c r="W230" i="14"/>
  <c r="AA230" i="14" s="1"/>
  <c r="V230" i="14"/>
  <c r="N230" i="14"/>
  <c r="M230" i="14"/>
  <c r="L230" i="14"/>
  <c r="U230" i="14" s="1"/>
  <c r="K230" i="14"/>
  <c r="I230" i="14" s="1"/>
  <c r="J230" i="14"/>
  <c r="T230" i="14" s="1"/>
  <c r="Z229" i="14"/>
  <c r="Y229" i="14"/>
  <c r="X229" i="14"/>
  <c r="W229" i="14"/>
  <c r="V229" i="14"/>
  <c r="AA229" i="14" s="1"/>
  <c r="N229" i="14"/>
  <c r="M229" i="14"/>
  <c r="L229" i="14"/>
  <c r="K229" i="14"/>
  <c r="I229" i="14" s="1"/>
  <c r="J229" i="14"/>
  <c r="U229" i="14" s="1"/>
  <c r="Z228" i="14"/>
  <c r="Y228" i="14"/>
  <c r="X228" i="14"/>
  <c r="W228" i="14"/>
  <c r="AA228" i="14" s="1"/>
  <c r="V228" i="14"/>
  <c r="N228" i="14"/>
  <c r="M228" i="14"/>
  <c r="L228" i="14"/>
  <c r="K228" i="14"/>
  <c r="J228" i="14"/>
  <c r="U228" i="14" s="1"/>
  <c r="Z227" i="14"/>
  <c r="Y227" i="14"/>
  <c r="X227" i="14"/>
  <c r="W227" i="14"/>
  <c r="V227" i="14"/>
  <c r="AA227" i="14" s="1"/>
  <c r="N227" i="14"/>
  <c r="M227" i="14"/>
  <c r="L227" i="14"/>
  <c r="K227" i="14"/>
  <c r="T227" i="14" s="1"/>
  <c r="J227" i="14"/>
  <c r="I227" i="14"/>
  <c r="Z226" i="14"/>
  <c r="Y226" i="14"/>
  <c r="X226" i="14"/>
  <c r="W226" i="14"/>
  <c r="AA226" i="14" s="1"/>
  <c r="V226" i="14"/>
  <c r="N226" i="14"/>
  <c r="M226" i="14"/>
  <c r="L226" i="14"/>
  <c r="U226" i="14" s="1"/>
  <c r="K226" i="14"/>
  <c r="I226" i="14" s="1"/>
  <c r="J226" i="14"/>
  <c r="T226" i="14" s="1"/>
  <c r="Z225" i="14"/>
  <c r="Y225" i="14"/>
  <c r="X225" i="14"/>
  <c r="W225" i="14"/>
  <c r="V225" i="14"/>
  <c r="AA225" i="14" s="1"/>
  <c r="N225" i="14"/>
  <c r="M225" i="14"/>
  <c r="L225" i="14"/>
  <c r="K225" i="14"/>
  <c r="I225" i="14" s="1"/>
  <c r="J225" i="14"/>
  <c r="U225" i="14" s="1"/>
  <c r="Z224" i="14"/>
  <c r="Y224" i="14"/>
  <c r="X224" i="14"/>
  <c r="W224" i="14"/>
  <c r="AA224" i="14" s="1"/>
  <c r="V224" i="14"/>
  <c r="N224" i="14"/>
  <c r="M224" i="14"/>
  <c r="L224" i="14"/>
  <c r="K224" i="14"/>
  <c r="J224" i="14"/>
  <c r="U224" i="14" s="1"/>
  <c r="Z223" i="14"/>
  <c r="Y223" i="14"/>
  <c r="X223" i="14"/>
  <c r="W223" i="14"/>
  <c r="V223" i="14"/>
  <c r="AA223" i="14" s="1"/>
  <c r="N223" i="14"/>
  <c r="M223" i="14"/>
  <c r="L223" i="14"/>
  <c r="K223" i="14"/>
  <c r="T223" i="14" s="1"/>
  <c r="J223" i="14"/>
  <c r="I223" i="14"/>
  <c r="Z222" i="14"/>
  <c r="Y222" i="14"/>
  <c r="X222" i="14"/>
  <c r="W222" i="14"/>
  <c r="AA222" i="14" s="1"/>
  <c r="V222" i="14"/>
  <c r="N222" i="14"/>
  <c r="M222" i="14"/>
  <c r="L222" i="14"/>
  <c r="U222" i="14" s="1"/>
  <c r="K222" i="14"/>
  <c r="I222" i="14" s="1"/>
  <c r="J222" i="14"/>
  <c r="T222" i="14" s="1"/>
  <c r="Z221" i="14"/>
  <c r="Y221" i="14"/>
  <c r="X221" i="14"/>
  <c r="W221" i="14"/>
  <c r="V221" i="14"/>
  <c r="AA221" i="14" s="1"/>
  <c r="N221" i="14"/>
  <c r="M221" i="14"/>
  <c r="L221" i="14"/>
  <c r="K221" i="14"/>
  <c r="I221" i="14" s="1"/>
  <c r="J221" i="14"/>
  <c r="U221" i="14" s="1"/>
  <c r="Z220" i="14"/>
  <c r="Y220" i="14"/>
  <c r="X220" i="14"/>
  <c r="W220" i="14"/>
  <c r="AA220" i="14" s="1"/>
  <c r="V220" i="14"/>
  <c r="N220" i="14"/>
  <c r="M220" i="14"/>
  <c r="L220" i="14"/>
  <c r="K220" i="14"/>
  <c r="J220" i="14"/>
  <c r="U220" i="14" s="1"/>
  <c r="Z219" i="14"/>
  <c r="Y219" i="14"/>
  <c r="X219" i="14"/>
  <c r="W219" i="14"/>
  <c r="V219" i="14"/>
  <c r="AA219" i="14" s="1"/>
  <c r="N219" i="14"/>
  <c r="M219" i="14"/>
  <c r="L219" i="14"/>
  <c r="K219" i="14"/>
  <c r="T219" i="14" s="1"/>
  <c r="J219" i="14"/>
  <c r="I219" i="14"/>
  <c r="Z218" i="14"/>
  <c r="Y218" i="14"/>
  <c r="X218" i="14"/>
  <c r="W218" i="14"/>
  <c r="AA218" i="14" s="1"/>
  <c r="V218" i="14"/>
  <c r="N218" i="14"/>
  <c r="M218" i="14"/>
  <c r="L218" i="14"/>
  <c r="U218" i="14" s="1"/>
  <c r="K218" i="14"/>
  <c r="I218" i="14" s="1"/>
  <c r="J218" i="14"/>
  <c r="T218" i="14" s="1"/>
  <c r="Z217" i="14"/>
  <c r="Y217" i="14"/>
  <c r="X217" i="14"/>
  <c r="W217" i="14"/>
  <c r="V217" i="14"/>
  <c r="AA217" i="14" s="1"/>
  <c r="N217" i="14"/>
  <c r="M217" i="14"/>
  <c r="L217" i="14"/>
  <c r="K217" i="14"/>
  <c r="I217" i="14" s="1"/>
  <c r="J217" i="14"/>
  <c r="U217" i="14" s="1"/>
  <c r="Z216" i="14"/>
  <c r="Y216" i="14"/>
  <c r="X216" i="14"/>
  <c r="W216" i="14"/>
  <c r="AA216" i="14" s="1"/>
  <c r="V216" i="14"/>
  <c r="N216" i="14"/>
  <c r="M216" i="14"/>
  <c r="L216" i="14"/>
  <c r="K216" i="14"/>
  <c r="J216" i="14"/>
  <c r="U216" i="14" s="1"/>
  <c r="Z215" i="14"/>
  <c r="Y215" i="14"/>
  <c r="X215" i="14"/>
  <c r="W215" i="14"/>
  <c r="V215" i="14"/>
  <c r="AA215" i="14" s="1"/>
  <c r="N215" i="14"/>
  <c r="M215" i="14"/>
  <c r="L215" i="14"/>
  <c r="K215" i="14"/>
  <c r="T215" i="14" s="1"/>
  <c r="J215" i="14"/>
  <c r="I215" i="14"/>
  <c r="Z214" i="14"/>
  <c r="Y214" i="14"/>
  <c r="X214" i="14"/>
  <c r="W214" i="14"/>
  <c r="AA214" i="14" s="1"/>
  <c r="V214" i="14"/>
  <c r="N214" i="14"/>
  <c r="M214" i="14"/>
  <c r="L214" i="14"/>
  <c r="U214" i="14" s="1"/>
  <c r="K214" i="14"/>
  <c r="I214" i="14" s="1"/>
  <c r="J214" i="14"/>
  <c r="T214" i="14" s="1"/>
  <c r="Z213" i="14"/>
  <c r="Y213" i="14"/>
  <c r="X213" i="14"/>
  <c r="W213" i="14"/>
  <c r="V213" i="14"/>
  <c r="AA213" i="14" s="1"/>
  <c r="N213" i="14"/>
  <c r="M213" i="14"/>
  <c r="L213" i="14"/>
  <c r="K213" i="14"/>
  <c r="I213" i="14" s="1"/>
  <c r="J213" i="14"/>
  <c r="U213" i="14" s="1"/>
  <c r="Z212" i="14"/>
  <c r="Y212" i="14"/>
  <c r="X212" i="14"/>
  <c r="W212" i="14"/>
  <c r="AA212" i="14" s="1"/>
  <c r="V212" i="14"/>
  <c r="N212" i="14"/>
  <c r="M212" i="14"/>
  <c r="L212" i="14"/>
  <c r="K212" i="14"/>
  <c r="J212" i="14"/>
  <c r="U212" i="14" s="1"/>
  <c r="Z211" i="14"/>
  <c r="Y211" i="14"/>
  <c r="X211" i="14"/>
  <c r="W211" i="14"/>
  <c r="V211" i="14"/>
  <c r="AA211" i="14" s="1"/>
  <c r="N211" i="14"/>
  <c r="M211" i="14"/>
  <c r="L211" i="14"/>
  <c r="K211" i="14"/>
  <c r="T211" i="14" s="1"/>
  <c r="J211" i="14"/>
  <c r="I211" i="14"/>
  <c r="Z210" i="14"/>
  <c r="Y210" i="14"/>
  <c r="X210" i="14"/>
  <c r="W210" i="14"/>
  <c r="AA210" i="14" s="1"/>
  <c r="V210" i="14"/>
  <c r="N210" i="14"/>
  <c r="M210" i="14"/>
  <c r="L210" i="14"/>
  <c r="U210" i="14" s="1"/>
  <c r="K210" i="14"/>
  <c r="I210" i="14" s="1"/>
  <c r="J210" i="14"/>
  <c r="T210" i="14" s="1"/>
  <c r="Z209" i="14"/>
  <c r="Y209" i="14"/>
  <c r="X209" i="14"/>
  <c r="W209" i="14"/>
  <c r="V209" i="14"/>
  <c r="AA209" i="14" s="1"/>
  <c r="N209" i="14"/>
  <c r="M209" i="14"/>
  <c r="L209" i="14"/>
  <c r="K209" i="14"/>
  <c r="I209" i="14" s="1"/>
  <c r="U32" i="14" s="1"/>
  <c r="J209" i="14"/>
  <c r="U209" i="14" s="1"/>
  <c r="Z208" i="14"/>
  <c r="Y208" i="14"/>
  <c r="X208" i="14"/>
  <c r="W208" i="14"/>
  <c r="AA208" i="14" s="1"/>
  <c r="V208" i="14"/>
  <c r="N208" i="14"/>
  <c r="M208" i="14"/>
  <c r="L208" i="14"/>
  <c r="K208" i="14"/>
  <c r="J208" i="14"/>
  <c r="U208" i="14" s="1"/>
  <c r="Z207" i="14"/>
  <c r="Y207" i="14"/>
  <c r="X207" i="14"/>
  <c r="W207" i="14"/>
  <c r="V207" i="14"/>
  <c r="AA207" i="14" s="1"/>
  <c r="N207" i="14"/>
  <c r="M207" i="14"/>
  <c r="L207" i="14"/>
  <c r="K207" i="14"/>
  <c r="T207" i="14" s="1"/>
  <c r="J207" i="14"/>
  <c r="I207" i="14"/>
  <c r="Z206" i="14"/>
  <c r="Y206" i="14"/>
  <c r="X206" i="14"/>
  <c r="W206" i="14"/>
  <c r="AA206" i="14" s="1"/>
  <c r="V206" i="14"/>
  <c r="N206" i="14"/>
  <c r="M206" i="14"/>
  <c r="L206" i="14"/>
  <c r="U206" i="14" s="1"/>
  <c r="K206" i="14"/>
  <c r="I206" i="14" s="1"/>
  <c r="J206" i="14"/>
  <c r="T206" i="14" s="1"/>
  <c r="Z205" i="14"/>
  <c r="Y205" i="14"/>
  <c r="X205" i="14"/>
  <c r="W205" i="14"/>
  <c r="V205" i="14"/>
  <c r="AA205" i="14" s="1"/>
  <c r="N205" i="14"/>
  <c r="M205" i="14"/>
  <c r="L205" i="14"/>
  <c r="K205" i="14"/>
  <c r="I205" i="14" s="1"/>
  <c r="J205" i="14"/>
  <c r="U205" i="14" s="1"/>
  <c r="Z204" i="14"/>
  <c r="Y204" i="14"/>
  <c r="X204" i="14"/>
  <c r="W204" i="14"/>
  <c r="AA204" i="14" s="1"/>
  <c r="V204" i="14"/>
  <c r="N204" i="14"/>
  <c r="M204" i="14"/>
  <c r="L204" i="14"/>
  <c r="K204" i="14"/>
  <c r="J204" i="14"/>
  <c r="U204" i="14" s="1"/>
  <c r="Z203" i="14"/>
  <c r="Y203" i="14"/>
  <c r="X203" i="14"/>
  <c r="W203" i="14"/>
  <c r="V203" i="14"/>
  <c r="AA203" i="14" s="1"/>
  <c r="N203" i="14"/>
  <c r="M203" i="14"/>
  <c r="L203" i="14"/>
  <c r="K203" i="14"/>
  <c r="T203" i="14" s="1"/>
  <c r="J203" i="14"/>
  <c r="I203" i="14"/>
  <c r="Z202" i="14"/>
  <c r="Y202" i="14"/>
  <c r="X202" i="14"/>
  <c r="W202" i="14"/>
  <c r="AA202" i="14" s="1"/>
  <c r="V202" i="14"/>
  <c r="N202" i="14"/>
  <c r="M202" i="14"/>
  <c r="L202" i="14"/>
  <c r="U202" i="14" s="1"/>
  <c r="K202" i="14"/>
  <c r="I202" i="14" s="1"/>
  <c r="K36" i="14" s="1"/>
  <c r="J202" i="14"/>
  <c r="T202" i="14" s="1"/>
  <c r="Z201" i="14"/>
  <c r="Y201" i="14"/>
  <c r="X201" i="14"/>
  <c r="W201" i="14"/>
  <c r="V201" i="14"/>
  <c r="AA201" i="14" s="1"/>
  <c r="N201" i="14"/>
  <c r="M201" i="14"/>
  <c r="L201" i="14"/>
  <c r="K201" i="14"/>
  <c r="I201" i="14" s="1"/>
  <c r="K35" i="14" s="1"/>
  <c r="J201" i="14"/>
  <c r="U201" i="14" s="1"/>
  <c r="Z200" i="14"/>
  <c r="Y200" i="14"/>
  <c r="X200" i="14"/>
  <c r="W200" i="14"/>
  <c r="AA200" i="14" s="1"/>
  <c r="V200" i="14"/>
  <c r="N200" i="14"/>
  <c r="M200" i="14"/>
  <c r="L200" i="14"/>
  <c r="K200" i="14"/>
  <c r="J200" i="14"/>
  <c r="U200" i="14" s="1"/>
  <c r="Z199" i="14"/>
  <c r="Y199" i="14"/>
  <c r="X199" i="14"/>
  <c r="W199" i="14"/>
  <c r="V199" i="14"/>
  <c r="AA199" i="14" s="1"/>
  <c r="N199" i="14"/>
  <c r="M199" i="14"/>
  <c r="L199" i="14"/>
  <c r="K199" i="14"/>
  <c r="T199" i="14" s="1"/>
  <c r="J199" i="14"/>
  <c r="I199" i="14"/>
  <c r="Z198" i="14"/>
  <c r="Y198" i="14"/>
  <c r="X198" i="14"/>
  <c r="W198" i="14"/>
  <c r="AA198" i="14" s="1"/>
  <c r="V198" i="14"/>
  <c r="N198" i="14"/>
  <c r="M198" i="14"/>
  <c r="L198" i="14"/>
  <c r="U198" i="14" s="1"/>
  <c r="K198" i="14"/>
  <c r="I198" i="14" s="1"/>
  <c r="J198" i="14"/>
  <c r="T198" i="14" s="1"/>
  <c r="Z197" i="14"/>
  <c r="Y197" i="14"/>
  <c r="X197" i="14"/>
  <c r="W197" i="14"/>
  <c r="V197" i="14"/>
  <c r="AA197" i="14" s="1"/>
  <c r="N197" i="14"/>
  <c r="M197" i="14"/>
  <c r="L197" i="14"/>
  <c r="K197" i="14"/>
  <c r="I197" i="14" s="1"/>
  <c r="J197" i="14"/>
  <c r="U197" i="14" s="1"/>
  <c r="Z196" i="14"/>
  <c r="Y196" i="14"/>
  <c r="X196" i="14"/>
  <c r="W196" i="14"/>
  <c r="AA196" i="14" s="1"/>
  <c r="V196" i="14"/>
  <c r="N196" i="14"/>
  <c r="M196" i="14"/>
  <c r="L196" i="14"/>
  <c r="K196" i="14"/>
  <c r="J196" i="14"/>
  <c r="U196" i="14" s="1"/>
  <c r="Z195" i="14"/>
  <c r="Y195" i="14"/>
  <c r="X195" i="14"/>
  <c r="W195" i="14"/>
  <c r="V195" i="14"/>
  <c r="AA195" i="14" s="1"/>
  <c r="N195" i="14"/>
  <c r="M195" i="14"/>
  <c r="L195" i="14"/>
  <c r="K195" i="14"/>
  <c r="T195" i="14" s="1"/>
  <c r="J195" i="14"/>
  <c r="I195" i="14"/>
  <c r="Z194" i="14"/>
  <c r="Y194" i="14"/>
  <c r="X194" i="14"/>
  <c r="W194" i="14"/>
  <c r="AA194" i="14" s="1"/>
  <c r="V194" i="14"/>
  <c r="N194" i="14"/>
  <c r="M194" i="14"/>
  <c r="L194" i="14"/>
  <c r="U194" i="14" s="1"/>
  <c r="K194" i="14"/>
  <c r="I194" i="14" s="1"/>
  <c r="J194" i="14"/>
  <c r="T194" i="14" s="1"/>
  <c r="Z193" i="14"/>
  <c r="Y193" i="14"/>
  <c r="X193" i="14"/>
  <c r="W193" i="14"/>
  <c r="V193" i="14"/>
  <c r="AA193" i="14" s="1"/>
  <c r="N193" i="14"/>
  <c r="M193" i="14"/>
  <c r="L193" i="14"/>
  <c r="K193" i="14"/>
  <c r="I193" i="14" s="1"/>
  <c r="J193" i="14"/>
  <c r="U193" i="14" s="1"/>
  <c r="Z192" i="14"/>
  <c r="Y192" i="14"/>
  <c r="X192" i="14"/>
  <c r="W192" i="14"/>
  <c r="AA192" i="14" s="1"/>
  <c r="V192" i="14"/>
  <c r="N192" i="14"/>
  <c r="M192" i="14"/>
  <c r="L192" i="14"/>
  <c r="K192" i="14"/>
  <c r="J192" i="14"/>
  <c r="U192" i="14" s="1"/>
  <c r="Z191" i="14"/>
  <c r="Y191" i="14"/>
  <c r="X191" i="14"/>
  <c r="W191" i="14"/>
  <c r="V191" i="14"/>
  <c r="AA191" i="14" s="1"/>
  <c r="N191" i="14"/>
  <c r="M191" i="14"/>
  <c r="L191" i="14"/>
  <c r="K191" i="14"/>
  <c r="T191" i="14" s="1"/>
  <c r="J191" i="14"/>
  <c r="I191" i="14"/>
  <c r="Z190" i="14"/>
  <c r="Y190" i="14"/>
  <c r="X190" i="14"/>
  <c r="W190" i="14"/>
  <c r="AA190" i="14" s="1"/>
  <c r="V190" i="14"/>
  <c r="N190" i="14"/>
  <c r="M190" i="14"/>
  <c r="L190" i="14"/>
  <c r="U190" i="14" s="1"/>
  <c r="K190" i="14"/>
  <c r="I190" i="14" s="1"/>
  <c r="J190" i="14"/>
  <c r="T190" i="14" s="1"/>
  <c r="Z189" i="14"/>
  <c r="Y189" i="14"/>
  <c r="X189" i="14"/>
  <c r="W189" i="14"/>
  <c r="V189" i="14"/>
  <c r="AA189" i="14" s="1"/>
  <c r="N189" i="14"/>
  <c r="M189" i="14"/>
  <c r="L189" i="14"/>
  <c r="K189" i="14"/>
  <c r="I189" i="14" s="1"/>
  <c r="J189" i="14"/>
  <c r="U189" i="14" s="1"/>
  <c r="Z188" i="14"/>
  <c r="Y188" i="14"/>
  <c r="X188" i="14"/>
  <c r="W188" i="14"/>
  <c r="AA188" i="14" s="1"/>
  <c r="V188" i="14"/>
  <c r="N188" i="14"/>
  <c r="M188" i="14"/>
  <c r="L188" i="14"/>
  <c r="K188" i="14"/>
  <c r="J188" i="14"/>
  <c r="U188" i="14" s="1"/>
  <c r="Z187" i="14"/>
  <c r="Y187" i="14"/>
  <c r="X187" i="14"/>
  <c r="W187" i="14"/>
  <c r="V187" i="14"/>
  <c r="AA187" i="14" s="1"/>
  <c r="N187" i="14"/>
  <c r="M187" i="14"/>
  <c r="L187" i="14"/>
  <c r="K187" i="14"/>
  <c r="T187" i="14" s="1"/>
  <c r="J187" i="14"/>
  <c r="I187" i="14"/>
  <c r="Z186" i="14"/>
  <c r="Y186" i="14"/>
  <c r="X186" i="14"/>
  <c r="W186" i="14"/>
  <c r="AA186" i="14" s="1"/>
  <c r="V186" i="14"/>
  <c r="N186" i="14"/>
  <c r="M186" i="14"/>
  <c r="L186" i="14"/>
  <c r="U186" i="14" s="1"/>
  <c r="K186" i="14"/>
  <c r="I186" i="14" s="1"/>
  <c r="K31" i="14" s="1"/>
  <c r="J186" i="14"/>
  <c r="T186" i="14" s="1"/>
  <c r="Z185" i="14"/>
  <c r="Y185" i="14"/>
  <c r="X185" i="14"/>
  <c r="W185" i="14"/>
  <c r="V185" i="14"/>
  <c r="AA185" i="14" s="1"/>
  <c r="N185" i="14"/>
  <c r="M185" i="14"/>
  <c r="L185" i="14"/>
  <c r="K185" i="14"/>
  <c r="I185" i="14" s="1"/>
  <c r="K30" i="14" s="1"/>
  <c r="J185" i="14"/>
  <c r="U185" i="14" s="1"/>
  <c r="Z184" i="14"/>
  <c r="Y184" i="14"/>
  <c r="X184" i="14"/>
  <c r="W184" i="14"/>
  <c r="AA184" i="14" s="1"/>
  <c r="V184" i="14"/>
  <c r="N184" i="14"/>
  <c r="M184" i="14"/>
  <c r="L184" i="14"/>
  <c r="K184" i="14"/>
  <c r="J184" i="14"/>
  <c r="U184" i="14" s="1"/>
  <c r="Z183" i="14"/>
  <c r="Y183" i="14"/>
  <c r="X183" i="14"/>
  <c r="W183" i="14"/>
  <c r="V183" i="14"/>
  <c r="AA183" i="14" s="1"/>
  <c r="N183" i="14"/>
  <c r="M183" i="14"/>
  <c r="L183" i="14"/>
  <c r="K183" i="14"/>
  <c r="T183" i="14" s="1"/>
  <c r="J183" i="14"/>
  <c r="I183" i="14"/>
  <c r="Z182" i="14"/>
  <c r="Y182" i="14"/>
  <c r="X182" i="14"/>
  <c r="W182" i="14"/>
  <c r="AA182" i="14" s="1"/>
  <c r="V182" i="14"/>
  <c r="N182" i="14"/>
  <c r="M182" i="14"/>
  <c r="L182" i="14"/>
  <c r="U182" i="14" s="1"/>
  <c r="K182" i="14"/>
  <c r="I182" i="14" s="1"/>
  <c r="J182" i="14"/>
  <c r="T182" i="14" s="1"/>
  <c r="Z181" i="14"/>
  <c r="Y181" i="14"/>
  <c r="X181" i="14"/>
  <c r="W181" i="14"/>
  <c r="V181" i="14"/>
  <c r="AA181" i="14" s="1"/>
  <c r="N181" i="14"/>
  <c r="M181" i="14"/>
  <c r="L181" i="14"/>
  <c r="K181" i="14"/>
  <c r="I181" i="14" s="1"/>
  <c r="J181" i="14"/>
  <c r="U181" i="14" s="1"/>
  <c r="Z180" i="14"/>
  <c r="Y180" i="14"/>
  <c r="X180" i="14"/>
  <c r="W180" i="14"/>
  <c r="AA180" i="14" s="1"/>
  <c r="V180" i="14"/>
  <c r="N180" i="14"/>
  <c r="M180" i="14"/>
  <c r="L180" i="14"/>
  <c r="K180" i="14"/>
  <c r="J180" i="14"/>
  <c r="U180" i="14" s="1"/>
  <c r="Z179" i="14"/>
  <c r="Y179" i="14"/>
  <c r="X179" i="14"/>
  <c r="W179" i="14"/>
  <c r="V179" i="14"/>
  <c r="AA179" i="14" s="1"/>
  <c r="N179" i="14"/>
  <c r="M179" i="14"/>
  <c r="L179" i="14"/>
  <c r="K179" i="14"/>
  <c r="T179" i="14" s="1"/>
  <c r="J179" i="14"/>
  <c r="I179" i="14"/>
  <c r="Z178" i="14"/>
  <c r="Y178" i="14"/>
  <c r="X178" i="14"/>
  <c r="W178" i="14"/>
  <c r="AA178" i="14" s="1"/>
  <c r="V178" i="14"/>
  <c r="N178" i="14"/>
  <c r="M178" i="14"/>
  <c r="L178" i="14"/>
  <c r="U178" i="14" s="1"/>
  <c r="K178" i="14"/>
  <c r="I178" i="14" s="1"/>
  <c r="U30" i="14" s="1"/>
  <c r="J178" i="14"/>
  <c r="T178" i="14" s="1"/>
  <c r="Z177" i="14"/>
  <c r="Y177" i="14"/>
  <c r="X177" i="14"/>
  <c r="W177" i="14"/>
  <c r="V177" i="14"/>
  <c r="AA177" i="14" s="1"/>
  <c r="N177" i="14"/>
  <c r="M177" i="14"/>
  <c r="L177" i="14"/>
  <c r="K177" i="14"/>
  <c r="I177" i="14" s="1"/>
  <c r="J177" i="14"/>
  <c r="U177" i="14" s="1"/>
  <c r="Z176" i="14"/>
  <c r="Y176" i="14"/>
  <c r="X176" i="14"/>
  <c r="W176" i="14"/>
  <c r="AA176" i="14" s="1"/>
  <c r="V176" i="14"/>
  <c r="N176" i="14"/>
  <c r="M176" i="14"/>
  <c r="L176" i="14"/>
  <c r="K176" i="14"/>
  <c r="J176" i="14"/>
  <c r="U176" i="14" s="1"/>
  <c r="Z175" i="14"/>
  <c r="Y175" i="14"/>
  <c r="X175" i="14"/>
  <c r="W175" i="14"/>
  <c r="V175" i="14"/>
  <c r="AA175" i="14" s="1"/>
  <c r="N175" i="14"/>
  <c r="M175" i="14"/>
  <c r="L175" i="14"/>
  <c r="K175" i="14"/>
  <c r="T175" i="14" s="1"/>
  <c r="J175" i="14"/>
  <c r="I175" i="14"/>
  <c r="Z174" i="14"/>
  <c r="Y174" i="14"/>
  <c r="X174" i="14"/>
  <c r="W174" i="14"/>
  <c r="AA174" i="14" s="1"/>
  <c r="V174" i="14"/>
  <c r="N174" i="14"/>
  <c r="M174" i="14"/>
  <c r="L174" i="14"/>
  <c r="U174" i="14" s="1"/>
  <c r="K174" i="14"/>
  <c r="I174" i="14" s="1"/>
  <c r="K29" i="14" s="1"/>
  <c r="J174" i="14"/>
  <c r="T174" i="14" s="1"/>
  <c r="Z173" i="14"/>
  <c r="Y173" i="14"/>
  <c r="X173" i="14"/>
  <c r="W173" i="14"/>
  <c r="V173" i="14"/>
  <c r="AA173" i="14" s="1"/>
  <c r="N173" i="14"/>
  <c r="M173" i="14"/>
  <c r="L173" i="14"/>
  <c r="K173" i="14"/>
  <c r="I173" i="14" s="1"/>
  <c r="K28" i="14" s="1"/>
  <c r="J173" i="14"/>
  <c r="U173" i="14" s="1"/>
  <c r="Z172" i="14"/>
  <c r="Y172" i="14"/>
  <c r="X172" i="14"/>
  <c r="W172" i="14"/>
  <c r="AA172" i="14" s="1"/>
  <c r="V172" i="14"/>
  <c r="N172" i="14"/>
  <c r="M172" i="14"/>
  <c r="L172" i="14"/>
  <c r="K172" i="14"/>
  <c r="J172" i="14"/>
  <c r="U172" i="14" s="1"/>
  <c r="Z171" i="14"/>
  <c r="Y171" i="14"/>
  <c r="X171" i="14"/>
  <c r="W171" i="14"/>
  <c r="V171" i="14"/>
  <c r="AA171" i="14" s="1"/>
  <c r="N171" i="14"/>
  <c r="M171" i="14"/>
  <c r="L171" i="14"/>
  <c r="K171" i="14"/>
  <c r="T171" i="14" s="1"/>
  <c r="J171" i="14"/>
  <c r="I171" i="14"/>
  <c r="Z170" i="14"/>
  <c r="Y170" i="14"/>
  <c r="X170" i="14"/>
  <c r="W170" i="14"/>
  <c r="AA170" i="14" s="1"/>
  <c r="V170" i="14"/>
  <c r="N170" i="14"/>
  <c r="M170" i="14"/>
  <c r="L170" i="14"/>
  <c r="U170" i="14" s="1"/>
  <c r="K170" i="14"/>
  <c r="I170" i="14" s="1"/>
  <c r="U27" i="14" s="1"/>
  <c r="J170" i="14"/>
  <c r="T170" i="14" s="1"/>
  <c r="Z169" i="14"/>
  <c r="Y169" i="14"/>
  <c r="X169" i="14"/>
  <c r="W169" i="14"/>
  <c r="V169" i="14"/>
  <c r="AA169" i="14" s="1"/>
  <c r="N169" i="14"/>
  <c r="M169" i="14"/>
  <c r="L169" i="14"/>
  <c r="K169" i="14"/>
  <c r="I169" i="14" s="1"/>
  <c r="J169" i="14"/>
  <c r="U169" i="14" s="1"/>
  <c r="Z168" i="14"/>
  <c r="Y168" i="14"/>
  <c r="X168" i="14"/>
  <c r="W168" i="14"/>
  <c r="AA168" i="14" s="1"/>
  <c r="V168" i="14"/>
  <c r="N168" i="14"/>
  <c r="M168" i="14"/>
  <c r="L168" i="14"/>
  <c r="K168" i="14"/>
  <c r="J168" i="14"/>
  <c r="U168" i="14" s="1"/>
  <c r="Z167" i="14"/>
  <c r="Y167" i="14"/>
  <c r="X167" i="14"/>
  <c r="W167" i="14"/>
  <c r="V167" i="14"/>
  <c r="AA167" i="14" s="1"/>
  <c r="N167" i="14"/>
  <c r="M167" i="14"/>
  <c r="L167" i="14"/>
  <c r="K167" i="14"/>
  <c r="T167" i="14" s="1"/>
  <c r="J167" i="14"/>
  <c r="I167" i="14"/>
  <c r="Z166" i="14"/>
  <c r="Y166" i="14"/>
  <c r="X166" i="14"/>
  <c r="W166" i="14"/>
  <c r="AA166" i="14" s="1"/>
  <c r="V166" i="14"/>
  <c r="N166" i="14"/>
  <c r="M166" i="14"/>
  <c r="L166" i="14"/>
  <c r="U166" i="14" s="1"/>
  <c r="K166" i="14"/>
  <c r="I166" i="14" s="1"/>
  <c r="J166" i="14"/>
  <c r="T166" i="14" s="1"/>
  <c r="Z165" i="14"/>
  <c r="Y165" i="14"/>
  <c r="X165" i="14"/>
  <c r="W165" i="14"/>
  <c r="V165" i="14"/>
  <c r="AA165" i="14" s="1"/>
  <c r="N165" i="14"/>
  <c r="M165" i="14"/>
  <c r="L165" i="14"/>
  <c r="K165" i="14"/>
  <c r="I165" i="14" s="1"/>
  <c r="J165" i="14"/>
  <c r="U165" i="14" s="1"/>
  <c r="Z164" i="14"/>
  <c r="Y164" i="14"/>
  <c r="X164" i="14"/>
  <c r="W164" i="14"/>
  <c r="AA164" i="14" s="1"/>
  <c r="V164" i="14"/>
  <c r="N164" i="14"/>
  <c r="M164" i="14"/>
  <c r="L164" i="14"/>
  <c r="K164" i="14"/>
  <c r="J164" i="14"/>
  <c r="U164" i="14" s="1"/>
  <c r="Z163" i="14"/>
  <c r="Y163" i="14"/>
  <c r="X163" i="14"/>
  <c r="W163" i="14"/>
  <c r="V163" i="14"/>
  <c r="AA163" i="14" s="1"/>
  <c r="N163" i="14"/>
  <c r="M163" i="14"/>
  <c r="L163" i="14"/>
  <c r="K163" i="14"/>
  <c r="T163" i="14" s="1"/>
  <c r="J163" i="14"/>
  <c r="I163" i="14"/>
  <c r="Z162" i="14"/>
  <c r="Y162" i="14"/>
  <c r="X162" i="14"/>
  <c r="W162" i="14"/>
  <c r="AA162" i="14" s="1"/>
  <c r="V162" i="14"/>
  <c r="N162" i="14"/>
  <c r="M162" i="14"/>
  <c r="L162" i="14"/>
  <c r="U162" i="14" s="1"/>
  <c r="K162" i="14"/>
  <c r="I162" i="14" s="1"/>
  <c r="U25" i="14" s="1"/>
  <c r="J162" i="14"/>
  <c r="T162" i="14" s="1"/>
  <c r="Z161" i="14"/>
  <c r="Y161" i="14"/>
  <c r="X161" i="14"/>
  <c r="W161" i="14"/>
  <c r="V161" i="14"/>
  <c r="AA161" i="14" s="1"/>
  <c r="N161" i="14"/>
  <c r="M161" i="14"/>
  <c r="L161" i="14"/>
  <c r="K161" i="14"/>
  <c r="I161" i="14" s="1"/>
  <c r="U24" i="14" s="1"/>
  <c r="J161" i="14"/>
  <c r="U161" i="14" s="1"/>
  <c r="Z160" i="14"/>
  <c r="Y160" i="14"/>
  <c r="X160" i="14"/>
  <c r="W160" i="14"/>
  <c r="AA160" i="14" s="1"/>
  <c r="V160" i="14"/>
  <c r="N160" i="14"/>
  <c r="M160" i="14"/>
  <c r="L160" i="14"/>
  <c r="K160" i="14"/>
  <c r="J160" i="14"/>
  <c r="U160" i="14" s="1"/>
  <c r="Z159" i="14"/>
  <c r="Y159" i="14"/>
  <c r="X159" i="14"/>
  <c r="W159" i="14"/>
  <c r="V159" i="14"/>
  <c r="AA159" i="14" s="1"/>
  <c r="N159" i="14"/>
  <c r="M159" i="14"/>
  <c r="L159" i="14"/>
  <c r="K159" i="14"/>
  <c r="T159" i="14" s="1"/>
  <c r="J159" i="14"/>
  <c r="I159" i="14"/>
  <c r="Z158" i="14"/>
  <c r="Y158" i="14"/>
  <c r="X158" i="14"/>
  <c r="W158" i="14"/>
  <c r="AA158" i="14" s="1"/>
  <c r="V158" i="14"/>
  <c r="N158" i="14"/>
  <c r="M158" i="14"/>
  <c r="L158" i="14"/>
  <c r="U158" i="14" s="1"/>
  <c r="K158" i="14"/>
  <c r="I158" i="14" s="1"/>
  <c r="J158" i="14"/>
  <c r="T158" i="14" s="1"/>
  <c r="Z157" i="14"/>
  <c r="Y157" i="14"/>
  <c r="X157" i="14"/>
  <c r="W157" i="14"/>
  <c r="V157" i="14"/>
  <c r="AA157" i="14" s="1"/>
  <c r="N157" i="14"/>
  <c r="M157" i="14"/>
  <c r="L157" i="14"/>
  <c r="K157" i="14"/>
  <c r="I157" i="14" s="1"/>
  <c r="J157" i="14"/>
  <c r="U157" i="14" s="1"/>
  <c r="Z156" i="14"/>
  <c r="Y156" i="14"/>
  <c r="X156" i="14"/>
  <c r="W156" i="14"/>
  <c r="AA156" i="14" s="1"/>
  <c r="V156" i="14"/>
  <c r="N156" i="14"/>
  <c r="M156" i="14"/>
  <c r="L156" i="14"/>
  <c r="K156" i="14"/>
  <c r="J156" i="14"/>
  <c r="U156" i="14" s="1"/>
  <c r="Z155" i="14"/>
  <c r="Y155" i="14"/>
  <c r="X155" i="14"/>
  <c r="W155" i="14"/>
  <c r="V155" i="14"/>
  <c r="AA155" i="14" s="1"/>
  <c r="N155" i="14"/>
  <c r="M155" i="14"/>
  <c r="L155" i="14"/>
  <c r="K155" i="14"/>
  <c r="T155" i="14" s="1"/>
  <c r="J155" i="14"/>
  <c r="I155" i="14"/>
  <c r="Z154" i="14"/>
  <c r="Y154" i="14"/>
  <c r="X154" i="14"/>
  <c r="W154" i="14"/>
  <c r="AA154" i="14" s="1"/>
  <c r="V154" i="14"/>
  <c r="N154" i="14"/>
  <c r="M154" i="14"/>
  <c r="L154" i="14"/>
  <c r="U154" i="14" s="1"/>
  <c r="K154" i="14"/>
  <c r="I154" i="14" s="1"/>
  <c r="K25" i="14" s="1"/>
  <c r="J154" i="14"/>
  <c r="T154" i="14" s="1"/>
  <c r="Z153" i="14"/>
  <c r="Y153" i="14"/>
  <c r="X153" i="14"/>
  <c r="W153" i="14"/>
  <c r="V153" i="14"/>
  <c r="AA153" i="14" s="1"/>
  <c r="N153" i="14"/>
  <c r="M153" i="14"/>
  <c r="L153" i="14"/>
  <c r="K153" i="14"/>
  <c r="I153" i="14" s="1"/>
  <c r="K24" i="14" s="1"/>
  <c r="J153" i="14"/>
  <c r="U153" i="14" s="1"/>
  <c r="Z152" i="14"/>
  <c r="Y152" i="14"/>
  <c r="X152" i="14"/>
  <c r="W152" i="14"/>
  <c r="AA152" i="14" s="1"/>
  <c r="V152" i="14"/>
  <c r="N152" i="14"/>
  <c r="M152" i="14"/>
  <c r="L152" i="14"/>
  <c r="K152" i="14"/>
  <c r="J152" i="14"/>
  <c r="U152" i="14" s="1"/>
  <c r="Z151" i="14"/>
  <c r="Y151" i="14"/>
  <c r="X151" i="14"/>
  <c r="W151" i="14"/>
  <c r="V151" i="14"/>
  <c r="AA151" i="14" s="1"/>
  <c r="N151" i="14"/>
  <c r="M151" i="14"/>
  <c r="L151" i="14"/>
  <c r="K151" i="14"/>
  <c r="T151" i="14" s="1"/>
  <c r="J151" i="14"/>
  <c r="I151" i="14"/>
  <c r="Z150" i="14"/>
  <c r="Y150" i="14"/>
  <c r="X150" i="14"/>
  <c r="W150" i="14"/>
  <c r="AA150" i="14" s="1"/>
  <c r="V150" i="14"/>
  <c r="N150" i="14"/>
  <c r="M150" i="14"/>
  <c r="L150" i="14"/>
  <c r="U150" i="14" s="1"/>
  <c r="K150" i="14"/>
  <c r="I150" i="14" s="1"/>
  <c r="J150" i="14"/>
  <c r="T150" i="14" s="1"/>
  <c r="Z149" i="14"/>
  <c r="Y149" i="14"/>
  <c r="X149" i="14"/>
  <c r="W149" i="14"/>
  <c r="V149" i="14"/>
  <c r="AA149" i="14" s="1"/>
  <c r="N149" i="14"/>
  <c r="M149" i="14"/>
  <c r="L149" i="14"/>
  <c r="K149" i="14"/>
  <c r="I149" i="14" s="1"/>
  <c r="J149" i="14"/>
  <c r="U149" i="14" s="1"/>
  <c r="Z148" i="14"/>
  <c r="Y148" i="14"/>
  <c r="X148" i="14"/>
  <c r="W148" i="14"/>
  <c r="AA148" i="14" s="1"/>
  <c r="V148" i="14"/>
  <c r="N148" i="14"/>
  <c r="M148" i="14"/>
  <c r="L148" i="14"/>
  <c r="K148" i="14"/>
  <c r="J148" i="14"/>
  <c r="U148" i="14" s="1"/>
  <c r="Z147" i="14"/>
  <c r="Y147" i="14"/>
  <c r="X147" i="14"/>
  <c r="W147" i="14"/>
  <c r="V147" i="14"/>
  <c r="AA147" i="14" s="1"/>
  <c r="N147" i="14"/>
  <c r="M147" i="14"/>
  <c r="L147" i="14"/>
  <c r="K147" i="14"/>
  <c r="T147" i="14" s="1"/>
  <c r="J147" i="14"/>
  <c r="I147" i="14"/>
  <c r="Z146" i="14"/>
  <c r="Y146" i="14"/>
  <c r="X146" i="14"/>
  <c r="W146" i="14"/>
  <c r="AA146" i="14" s="1"/>
  <c r="V146" i="14"/>
  <c r="N146" i="14"/>
  <c r="M146" i="14"/>
  <c r="L146" i="14"/>
  <c r="U146" i="14" s="1"/>
  <c r="K146" i="14"/>
  <c r="I146" i="14" s="1"/>
  <c r="K23" i="14" s="1"/>
  <c r="J146" i="14"/>
  <c r="T146" i="14" s="1"/>
  <c r="Z145" i="14"/>
  <c r="Y145" i="14"/>
  <c r="X145" i="14"/>
  <c r="W145" i="14"/>
  <c r="V145" i="14"/>
  <c r="AA145" i="14" s="1"/>
  <c r="N145" i="14"/>
  <c r="M145" i="14"/>
  <c r="L145" i="14"/>
  <c r="K145" i="14"/>
  <c r="I145" i="14" s="1"/>
  <c r="J145" i="14"/>
  <c r="U145" i="14" s="1"/>
  <c r="AB144" i="14"/>
  <c r="AA144" i="14"/>
  <c r="Y144" i="14"/>
  <c r="W144" i="14"/>
  <c r="U144" i="14"/>
  <c r="T144" i="14"/>
  <c r="S144" i="14"/>
  <c r="R144" i="14"/>
  <c r="Q144" i="14"/>
  <c r="P144" i="14"/>
  <c r="N144" i="14"/>
  <c r="Z144" i="14" s="1"/>
  <c r="M144" i="14"/>
  <c r="L144" i="14"/>
  <c r="X144" i="14" s="1"/>
  <c r="K144" i="14"/>
  <c r="J144" i="14"/>
  <c r="V143" i="14"/>
  <c r="N143" i="14"/>
  <c r="M143" i="14"/>
  <c r="L143" i="14"/>
  <c r="K143" i="14"/>
  <c r="J143" i="14"/>
  <c r="I143" i="14"/>
  <c r="N142" i="14"/>
  <c r="M142" i="14"/>
  <c r="L142" i="14"/>
  <c r="K142" i="14"/>
  <c r="I142" i="14" s="1"/>
  <c r="J142" i="14"/>
  <c r="N141" i="14"/>
  <c r="M141" i="14"/>
  <c r="L141" i="14"/>
  <c r="K141" i="14"/>
  <c r="J141" i="14"/>
  <c r="I141" i="14"/>
  <c r="N140" i="14"/>
  <c r="M140" i="14"/>
  <c r="L140" i="14"/>
  <c r="K140" i="14"/>
  <c r="I140" i="14" s="1"/>
  <c r="J140" i="14"/>
  <c r="N139" i="14"/>
  <c r="M139" i="14"/>
  <c r="L139" i="14"/>
  <c r="K139" i="14"/>
  <c r="J139" i="14"/>
  <c r="I139" i="14"/>
  <c r="N138" i="14"/>
  <c r="M138" i="14"/>
  <c r="L138" i="14"/>
  <c r="K138" i="14"/>
  <c r="I138" i="14" s="1"/>
  <c r="J138" i="14"/>
  <c r="N137" i="14"/>
  <c r="M137" i="14"/>
  <c r="L137" i="14"/>
  <c r="K137" i="14"/>
  <c r="J137" i="14"/>
  <c r="I137" i="14"/>
  <c r="N136" i="14"/>
  <c r="M136" i="14"/>
  <c r="L136" i="14"/>
  <c r="K136" i="14"/>
  <c r="I136" i="14" s="1"/>
  <c r="J136" i="14"/>
  <c r="N135" i="14"/>
  <c r="M135" i="14"/>
  <c r="L135" i="14"/>
  <c r="K135" i="14"/>
  <c r="J135" i="14"/>
  <c r="I135" i="14"/>
  <c r="N134" i="14"/>
  <c r="M134" i="14"/>
  <c r="L134" i="14"/>
  <c r="K134" i="14"/>
  <c r="I134" i="14" s="1"/>
  <c r="J134" i="14"/>
  <c r="N133" i="14"/>
  <c r="M133" i="14"/>
  <c r="L133" i="14"/>
  <c r="K133" i="14"/>
  <c r="J133" i="14"/>
  <c r="I133" i="14"/>
  <c r="N132" i="14"/>
  <c r="M132" i="14"/>
  <c r="L132" i="14"/>
  <c r="K132" i="14"/>
  <c r="I132" i="14" s="1"/>
  <c r="J132" i="14"/>
  <c r="N131" i="14"/>
  <c r="M131" i="14"/>
  <c r="L131" i="14"/>
  <c r="K131" i="14"/>
  <c r="J131" i="14"/>
  <c r="I131" i="14"/>
  <c r="N130" i="14"/>
  <c r="M130" i="14"/>
  <c r="L130" i="14"/>
  <c r="K130" i="14"/>
  <c r="I130" i="14" s="1"/>
  <c r="J130" i="14"/>
  <c r="N129" i="14"/>
  <c r="M129" i="14"/>
  <c r="L129" i="14"/>
  <c r="K129" i="14"/>
  <c r="J129" i="14"/>
  <c r="I129" i="14"/>
  <c r="N128" i="14"/>
  <c r="M128" i="14"/>
  <c r="L128" i="14"/>
  <c r="K128" i="14"/>
  <c r="I128" i="14" s="1"/>
  <c r="J128" i="14"/>
  <c r="N127" i="14"/>
  <c r="M127" i="14"/>
  <c r="L127" i="14"/>
  <c r="K127" i="14"/>
  <c r="J127" i="14"/>
  <c r="I127" i="14"/>
  <c r="N126" i="14"/>
  <c r="M126" i="14"/>
  <c r="L126" i="14"/>
  <c r="K126" i="14"/>
  <c r="I126" i="14" s="1"/>
  <c r="J126" i="14"/>
  <c r="N125" i="14"/>
  <c r="M125" i="14"/>
  <c r="L125" i="14"/>
  <c r="K125" i="14"/>
  <c r="J125" i="14"/>
  <c r="I125" i="14"/>
  <c r="N124" i="14"/>
  <c r="M124" i="14"/>
  <c r="L124" i="14"/>
  <c r="K124" i="14"/>
  <c r="I124" i="14" s="1"/>
  <c r="J124" i="14"/>
  <c r="N123" i="14"/>
  <c r="M123" i="14"/>
  <c r="L123" i="14"/>
  <c r="K123" i="14"/>
  <c r="J123" i="14"/>
  <c r="I123" i="14"/>
  <c r="N122" i="14"/>
  <c r="M122" i="14"/>
  <c r="L122" i="14"/>
  <c r="K122" i="14"/>
  <c r="I122" i="14" s="1"/>
  <c r="J122" i="14"/>
  <c r="N121" i="14"/>
  <c r="M121" i="14"/>
  <c r="L121" i="14"/>
  <c r="K121" i="14"/>
  <c r="J121" i="14"/>
  <c r="I121" i="14"/>
  <c r="N120" i="14"/>
  <c r="M120" i="14"/>
  <c r="L120" i="14"/>
  <c r="K120" i="14"/>
  <c r="I120" i="14" s="1"/>
  <c r="J120" i="14"/>
  <c r="N119" i="14"/>
  <c r="M119" i="14"/>
  <c r="L119" i="14"/>
  <c r="K119" i="14"/>
  <c r="J119" i="14"/>
  <c r="I119" i="14"/>
  <c r="N118" i="14"/>
  <c r="M118" i="14"/>
  <c r="L118" i="14"/>
  <c r="K118" i="14"/>
  <c r="I118" i="14" s="1"/>
  <c r="J118" i="14"/>
  <c r="N117" i="14"/>
  <c r="M117" i="14"/>
  <c r="L117" i="14"/>
  <c r="K117" i="14"/>
  <c r="J117" i="14"/>
  <c r="I117" i="14"/>
  <c r="N116" i="14"/>
  <c r="M116" i="14"/>
  <c r="L116" i="14"/>
  <c r="K116" i="14"/>
  <c r="I116" i="14" s="1"/>
  <c r="J116" i="14"/>
  <c r="N115" i="14"/>
  <c r="M115" i="14"/>
  <c r="L115" i="14"/>
  <c r="K115" i="14"/>
  <c r="J115" i="14"/>
  <c r="I115" i="14"/>
  <c r="N114" i="14"/>
  <c r="M114" i="14"/>
  <c r="L114" i="14"/>
  <c r="K114" i="14"/>
  <c r="I114" i="14" s="1"/>
  <c r="J114" i="14"/>
  <c r="N113" i="14"/>
  <c r="M113" i="14"/>
  <c r="L113" i="14"/>
  <c r="K113" i="14"/>
  <c r="J113" i="14"/>
  <c r="I113" i="14"/>
  <c r="N112" i="14"/>
  <c r="M112" i="14"/>
  <c r="L112" i="14"/>
  <c r="K112" i="14"/>
  <c r="I112" i="14" s="1"/>
  <c r="J112" i="14"/>
  <c r="N111" i="14"/>
  <c r="M111" i="14"/>
  <c r="L111" i="14"/>
  <c r="K111" i="14"/>
  <c r="J111" i="14"/>
  <c r="I111" i="14"/>
  <c r="N110" i="14"/>
  <c r="M110" i="14"/>
  <c r="L110" i="14"/>
  <c r="K110" i="14"/>
  <c r="I110" i="14" s="1"/>
  <c r="J110" i="14"/>
  <c r="N109" i="14"/>
  <c r="M109" i="14"/>
  <c r="L109" i="14"/>
  <c r="K109" i="14"/>
  <c r="J109" i="14"/>
  <c r="I109" i="14"/>
  <c r="N108" i="14"/>
  <c r="M108" i="14"/>
  <c r="L108" i="14"/>
  <c r="K108" i="14"/>
  <c r="I108" i="14" s="1"/>
  <c r="J108" i="14"/>
  <c r="N107" i="14"/>
  <c r="M107" i="14"/>
  <c r="L107" i="14"/>
  <c r="K107" i="14"/>
  <c r="J107" i="14"/>
  <c r="I107" i="14"/>
  <c r="N106" i="14"/>
  <c r="M106" i="14"/>
  <c r="L106" i="14"/>
  <c r="K106" i="14"/>
  <c r="I106" i="14" s="1"/>
  <c r="J106" i="14"/>
  <c r="N105" i="14"/>
  <c r="M105" i="14"/>
  <c r="L105" i="14"/>
  <c r="K105" i="14"/>
  <c r="J105" i="14"/>
  <c r="I105" i="14"/>
  <c r="N104" i="14"/>
  <c r="M104" i="14"/>
  <c r="L104" i="14"/>
  <c r="K104" i="14"/>
  <c r="I104" i="14" s="1"/>
  <c r="J104" i="14"/>
  <c r="N103" i="14"/>
  <c r="M103" i="14"/>
  <c r="L103" i="14"/>
  <c r="K103" i="14"/>
  <c r="J103" i="14"/>
  <c r="I103" i="14"/>
  <c r="N102" i="14"/>
  <c r="M102" i="14"/>
  <c r="L102" i="14"/>
  <c r="K102" i="14"/>
  <c r="I102" i="14" s="1"/>
  <c r="J102" i="14"/>
  <c r="N101" i="14"/>
  <c r="M101" i="14"/>
  <c r="L101" i="14"/>
  <c r="K101" i="14"/>
  <c r="J101" i="14"/>
  <c r="I101" i="14"/>
  <c r="N100" i="14"/>
  <c r="M100" i="14"/>
  <c r="L100" i="14"/>
  <c r="K100" i="14"/>
  <c r="I100" i="14" s="1"/>
  <c r="J100" i="14"/>
  <c r="N99" i="14"/>
  <c r="M99" i="14"/>
  <c r="L99" i="14"/>
  <c r="K99" i="14"/>
  <c r="J99" i="14"/>
  <c r="I99" i="14"/>
  <c r="N98" i="14"/>
  <c r="M98" i="14"/>
  <c r="L98" i="14"/>
  <c r="K98" i="14"/>
  <c r="I98" i="14" s="1"/>
  <c r="J98" i="14"/>
  <c r="N97" i="14"/>
  <c r="M97" i="14"/>
  <c r="L97" i="14"/>
  <c r="K97" i="14"/>
  <c r="J97" i="14"/>
  <c r="I97" i="14"/>
  <c r="N96" i="14"/>
  <c r="M96" i="14"/>
  <c r="L96" i="14"/>
  <c r="K96" i="14"/>
  <c r="I96" i="14" s="1"/>
  <c r="J96" i="14"/>
  <c r="N95" i="14"/>
  <c r="M95" i="14"/>
  <c r="L95" i="14"/>
  <c r="K95" i="14"/>
  <c r="J95" i="14"/>
  <c r="I95" i="14"/>
  <c r="N94" i="14"/>
  <c r="M94" i="14"/>
  <c r="L94" i="14"/>
  <c r="K94" i="14"/>
  <c r="I94" i="14" s="1"/>
  <c r="J94" i="14"/>
  <c r="N93" i="14"/>
  <c r="M93" i="14"/>
  <c r="L93" i="14"/>
  <c r="K93" i="14"/>
  <c r="J93" i="14"/>
  <c r="I93" i="14"/>
  <c r="N92" i="14"/>
  <c r="M92" i="14"/>
  <c r="L92" i="14"/>
  <c r="K92" i="14"/>
  <c r="I92" i="14" s="1"/>
  <c r="J92" i="14"/>
  <c r="N91" i="14"/>
  <c r="M91" i="14"/>
  <c r="L91" i="14"/>
  <c r="K91" i="14"/>
  <c r="J91" i="14"/>
  <c r="I91" i="14"/>
  <c r="N90" i="14"/>
  <c r="M90" i="14"/>
  <c r="L90" i="14"/>
  <c r="K90" i="14"/>
  <c r="I90" i="14" s="1"/>
  <c r="J90" i="14"/>
  <c r="N89" i="14"/>
  <c r="M89" i="14"/>
  <c r="L89" i="14"/>
  <c r="J89" i="14"/>
  <c r="L88" i="14"/>
  <c r="K88" i="14"/>
  <c r="J88" i="14"/>
  <c r="L87" i="14"/>
  <c r="K87" i="14"/>
  <c r="J87" i="14"/>
  <c r="L86" i="14"/>
  <c r="K86" i="14"/>
  <c r="J86" i="14"/>
  <c r="L85" i="14"/>
  <c r="K85" i="14"/>
  <c r="J85" i="14"/>
  <c r="L84" i="14"/>
  <c r="K84" i="14"/>
  <c r="J84" i="14"/>
  <c r="L83" i="14"/>
  <c r="K83" i="14"/>
  <c r="J83" i="14"/>
  <c r="L82" i="14"/>
  <c r="K82" i="14"/>
  <c r="J82" i="14"/>
  <c r="L81" i="14"/>
  <c r="K81" i="14"/>
  <c r="J81" i="14"/>
  <c r="N80" i="14"/>
  <c r="M80" i="14"/>
  <c r="L80" i="14"/>
  <c r="K80" i="14"/>
  <c r="I80" i="14" s="1"/>
  <c r="J80" i="14"/>
  <c r="N79" i="14"/>
  <c r="M79" i="14"/>
  <c r="L79" i="14"/>
  <c r="K79" i="14"/>
  <c r="J79" i="14"/>
  <c r="I79" i="14" s="1"/>
  <c r="N78" i="14"/>
  <c r="M78" i="14"/>
  <c r="L78" i="14"/>
  <c r="J78" i="14"/>
  <c r="L77" i="14"/>
  <c r="K77" i="14"/>
  <c r="J77" i="14"/>
  <c r="J76" i="14"/>
  <c r="J75" i="14"/>
  <c r="J74" i="14"/>
  <c r="J73" i="14"/>
  <c r="J72" i="14"/>
  <c r="J71" i="14"/>
  <c r="J70" i="14"/>
  <c r="N69" i="14"/>
  <c r="M69" i="14"/>
  <c r="J69" i="14"/>
  <c r="N68" i="14"/>
  <c r="M68" i="14"/>
  <c r="J68" i="14"/>
  <c r="N67" i="14"/>
  <c r="M67" i="14"/>
  <c r="K67" i="14"/>
  <c r="J67" i="14"/>
  <c r="E67" i="14"/>
  <c r="L67" i="14" s="1"/>
  <c r="I67" i="14" s="1"/>
  <c r="N66" i="14"/>
  <c r="M66" i="14"/>
  <c r="L66" i="14"/>
  <c r="K66" i="14"/>
  <c r="I66" i="14" s="1"/>
  <c r="J66" i="14"/>
  <c r="N65" i="14"/>
  <c r="M65" i="14"/>
  <c r="L65" i="14"/>
  <c r="K65" i="14"/>
  <c r="J65" i="14"/>
  <c r="I65" i="14" s="1"/>
  <c r="N64" i="14"/>
  <c r="M64" i="14"/>
  <c r="L64" i="14"/>
  <c r="K64" i="14"/>
  <c r="I64" i="14" s="1"/>
  <c r="J64" i="14"/>
  <c r="N63" i="14"/>
  <c r="M63" i="14"/>
  <c r="L63" i="14"/>
  <c r="K63" i="14"/>
  <c r="J63" i="14"/>
  <c r="I63" i="14" s="1"/>
  <c r="N62" i="14"/>
  <c r="M62" i="14"/>
  <c r="L62" i="14"/>
  <c r="K62" i="14"/>
  <c r="I62" i="14" s="1"/>
  <c r="J62" i="14"/>
  <c r="N61" i="14"/>
  <c r="M61" i="14"/>
  <c r="L61" i="14"/>
  <c r="K61" i="14"/>
  <c r="J61" i="14"/>
  <c r="I61" i="14" s="1"/>
  <c r="N60" i="14"/>
  <c r="M60" i="14"/>
  <c r="L60" i="14"/>
  <c r="K60" i="14"/>
  <c r="I60" i="14" s="1"/>
  <c r="J60" i="14"/>
  <c r="L38" i="14"/>
  <c r="K38" i="14"/>
  <c r="J38" i="14"/>
  <c r="V37" i="14"/>
  <c r="U37" i="14"/>
  <c r="T37" i="14"/>
  <c r="L37" i="14"/>
  <c r="K37" i="14"/>
  <c r="J37" i="14"/>
  <c r="V35" i="14"/>
  <c r="U35" i="14"/>
  <c r="T35" i="14"/>
  <c r="V34" i="14"/>
  <c r="U34" i="14"/>
  <c r="T34" i="14"/>
  <c r="V33" i="14"/>
  <c r="U33" i="14"/>
  <c r="T33" i="14"/>
  <c r="L33" i="14"/>
  <c r="K33" i="14"/>
  <c r="J33" i="14"/>
  <c r="L32" i="14"/>
  <c r="K32" i="14"/>
  <c r="J32" i="14"/>
  <c r="V31" i="14"/>
  <c r="U31" i="14"/>
  <c r="T31" i="14"/>
  <c r="V28" i="14"/>
  <c r="U28" i="14"/>
  <c r="T28" i="14"/>
  <c r="V26" i="14"/>
  <c r="U26" i="14"/>
  <c r="T26" i="14"/>
  <c r="L26" i="14"/>
  <c r="K26" i="14"/>
  <c r="J26" i="14"/>
  <c r="V23" i="14"/>
  <c r="U23" i="14"/>
  <c r="T23" i="14"/>
  <c r="E12" i="14"/>
  <c r="K8" i="14" s="1"/>
  <c r="D12" i="14"/>
  <c r="K10" i="14"/>
  <c r="K9" i="14"/>
  <c r="K7" i="14"/>
  <c r="K6" i="14"/>
  <c r="J5" i="14"/>
  <c r="L4" i="14"/>
  <c r="K4" i="14"/>
  <c r="J4" i="14"/>
  <c r="P3" i="14"/>
  <c r="O3" i="14"/>
  <c r="N3" i="14"/>
  <c r="M3" i="14"/>
  <c r="L3" i="14"/>
  <c r="K3" i="14"/>
  <c r="J3" i="14"/>
  <c r="K2" i="14"/>
  <c r="D1" i="14"/>
  <c r="L5" i="14" s="1"/>
  <c r="I522" i="13"/>
  <c r="I521" i="13"/>
  <c r="I520" i="13"/>
  <c r="I519" i="13"/>
  <c r="C517" i="13"/>
  <c r="C516" i="13"/>
  <c r="C515" i="13"/>
  <c r="C513" i="13"/>
  <c r="C511" i="13"/>
  <c r="C510" i="13"/>
  <c r="J507" i="13"/>
  <c r="I507" i="13"/>
  <c r="X502" i="13"/>
  <c r="X503" i="13" s="1"/>
  <c r="AK498" i="13"/>
  <c r="AK503" i="13" s="1"/>
  <c r="AK504" i="13" s="1"/>
  <c r="AA498" i="13"/>
  <c r="Y498" i="13"/>
  <c r="X497" i="13"/>
  <c r="C518" i="13" s="1"/>
  <c r="S496" i="13"/>
  <c r="AE495" i="13"/>
  <c r="AE496" i="13" s="1"/>
  <c r="S495" i="13"/>
  <c r="AE494" i="13"/>
  <c r="S494" i="13"/>
  <c r="AE493" i="13"/>
  <c r="U493" i="13"/>
  <c r="S493" i="13"/>
  <c r="X492" i="13"/>
  <c r="X493" i="13" s="1"/>
  <c r="U492" i="13"/>
  <c r="S492" i="13"/>
  <c r="U491" i="13"/>
  <c r="S491" i="13"/>
  <c r="AK490" i="13"/>
  <c r="AK495" i="13" s="1"/>
  <c r="AK496" i="13" s="1"/>
  <c r="AE490" i="13"/>
  <c r="J490" i="13"/>
  <c r="J491" i="13" s="1"/>
  <c r="X489" i="13"/>
  <c r="X494" i="13" s="1"/>
  <c r="X495" i="13" s="1"/>
  <c r="T489" i="13"/>
  <c r="R489" i="13"/>
  <c r="D489" i="13"/>
  <c r="Q488" i="13"/>
  <c r="C512" i="13" s="1"/>
  <c r="J488" i="13"/>
  <c r="J489" i="13" s="1"/>
  <c r="D488" i="13"/>
  <c r="AK487" i="13"/>
  <c r="AK488" i="13" s="1"/>
  <c r="X487" i="13"/>
  <c r="D487" i="13"/>
  <c r="X486" i="13"/>
  <c r="D486" i="13"/>
  <c r="AK485" i="13"/>
  <c r="AK486" i="13" s="1"/>
  <c r="J485" i="13"/>
  <c r="D485" i="13"/>
  <c r="D484" i="13"/>
  <c r="D483" i="13"/>
  <c r="AK482" i="13"/>
  <c r="Q482" i="13"/>
  <c r="Q483" i="13" s="1"/>
  <c r="D482" i="13"/>
  <c r="X481" i="13"/>
  <c r="X484" i="13" s="1"/>
  <c r="X485" i="13" s="1"/>
  <c r="F480" i="13"/>
  <c r="Q479" i="13"/>
  <c r="Q484" i="13" s="1"/>
  <c r="Q485" i="13" s="1"/>
  <c r="K479" i="13"/>
  <c r="K478" i="13"/>
  <c r="F478" i="13"/>
  <c r="AK477" i="13"/>
  <c r="AK478" i="13" s="1"/>
  <c r="H476" i="13"/>
  <c r="H507" i="13" s="1"/>
  <c r="O507" i="13" s="1"/>
  <c r="G476" i="13"/>
  <c r="G507" i="13" s="1"/>
  <c r="N507" i="13" s="1"/>
  <c r="F476" i="13"/>
  <c r="Z462" i="13" s="1"/>
  <c r="E476" i="13"/>
  <c r="Y462" i="13" s="1"/>
  <c r="D476" i="13"/>
  <c r="D507" i="13" s="1"/>
  <c r="K507" i="13" s="1"/>
  <c r="AK475" i="13"/>
  <c r="AK476" i="13" s="1"/>
  <c r="K475" i="13"/>
  <c r="K480" i="13" s="1"/>
  <c r="K481" i="13" s="1"/>
  <c r="D475" i="13"/>
  <c r="C508" i="13" s="1"/>
  <c r="X474" i="13"/>
  <c r="X475" i="13" s="1"/>
  <c r="AK472" i="13"/>
  <c r="L471" i="13"/>
  <c r="AA470" i="13"/>
  <c r="Y470" i="13"/>
  <c r="Q470" i="13"/>
  <c r="Q473" i="13" s="1"/>
  <c r="Q474" i="13" s="1"/>
  <c r="L470" i="13"/>
  <c r="X469" i="13"/>
  <c r="X472" i="13" s="1"/>
  <c r="X473" i="13" s="1"/>
  <c r="N469" i="13"/>
  <c r="L469" i="13"/>
  <c r="S468" i="13"/>
  <c r="N468" i="13"/>
  <c r="L468" i="13"/>
  <c r="S467" i="13"/>
  <c r="AE466" i="13"/>
  <c r="AE467" i="13" s="1"/>
  <c r="S466" i="13"/>
  <c r="M466" i="13"/>
  <c r="K466" i="13"/>
  <c r="U465" i="13"/>
  <c r="S465" i="13"/>
  <c r="J465" i="13"/>
  <c r="J468" i="13" s="1"/>
  <c r="J469" i="13" s="1"/>
  <c r="AE464" i="13"/>
  <c r="AE465" i="13" s="1"/>
  <c r="U464" i="13"/>
  <c r="S464" i="13"/>
  <c r="U463" i="13"/>
  <c r="S463" i="13"/>
  <c r="AB462" i="13"/>
  <c r="AA462" i="13"/>
  <c r="X462" i="13"/>
  <c r="AK461" i="13"/>
  <c r="AK466" i="13" s="1"/>
  <c r="AK467" i="13" s="1"/>
  <c r="AE461" i="13"/>
  <c r="X461" i="13"/>
  <c r="C514" i="13" s="1"/>
  <c r="T461" i="13"/>
  <c r="R461" i="13"/>
  <c r="Q460" i="13"/>
  <c r="Q465" i="13" s="1"/>
  <c r="Q466" i="13" s="1"/>
  <c r="X458" i="13"/>
  <c r="X459" i="13" s="1"/>
  <c r="X456" i="13"/>
  <c r="X457" i="13" s="1"/>
  <c r="AB454" i="13"/>
  <c r="AA454" i="13"/>
  <c r="X454" i="13"/>
  <c r="X453" i="13"/>
  <c r="AK452" i="13"/>
  <c r="AK457" i="13" s="1"/>
  <c r="AK458" i="13" s="1"/>
  <c r="B450" i="13"/>
  <c r="N399" i="13"/>
  <c r="M399" i="13"/>
  <c r="L399" i="13"/>
  <c r="K399" i="13"/>
  <c r="J399" i="13"/>
  <c r="I399" i="13" s="1"/>
  <c r="N398" i="13"/>
  <c r="M398" i="13"/>
  <c r="L398" i="13"/>
  <c r="K398" i="13"/>
  <c r="I398" i="13" s="1"/>
  <c r="J398" i="13"/>
  <c r="N397" i="13"/>
  <c r="M397" i="13"/>
  <c r="L397" i="13"/>
  <c r="K397" i="13"/>
  <c r="J397" i="13"/>
  <c r="I397" i="13" s="1"/>
  <c r="N396" i="13"/>
  <c r="M396" i="13"/>
  <c r="L396" i="13"/>
  <c r="K396" i="13"/>
  <c r="I396" i="13" s="1"/>
  <c r="J396" i="13"/>
  <c r="N395" i="13"/>
  <c r="M395" i="13"/>
  <c r="L395" i="13"/>
  <c r="K395" i="13"/>
  <c r="J395" i="13"/>
  <c r="I395" i="13" s="1"/>
  <c r="N394" i="13"/>
  <c r="M394" i="13"/>
  <c r="L394" i="13"/>
  <c r="K394" i="13"/>
  <c r="I394" i="13" s="1"/>
  <c r="J394" i="13"/>
  <c r="N393" i="13"/>
  <c r="M393" i="13"/>
  <c r="L393" i="13"/>
  <c r="K393" i="13"/>
  <c r="J393" i="13"/>
  <c r="I393" i="13" s="1"/>
  <c r="N392" i="13"/>
  <c r="M392" i="13"/>
  <c r="L392" i="13"/>
  <c r="K392" i="13"/>
  <c r="I392" i="13" s="1"/>
  <c r="J392" i="13"/>
  <c r="N391" i="13"/>
  <c r="M391" i="13"/>
  <c r="L391" i="13"/>
  <c r="K391" i="13"/>
  <c r="J391" i="13"/>
  <c r="I391" i="13" s="1"/>
  <c r="N390" i="13"/>
  <c r="M390" i="13"/>
  <c r="L390" i="13"/>
  <c r="K390" i="13"/>
  <c r="I390" i="13" s="1"/>
  <c r="J390" i="13"/>
  <c r="N389" i="13"/>
  <c r="M389" i="13"/>
  <c r="L389" i="13"/>
  <c r="K389" i="13"/>
  <c r="J389" i="13"/>
  <c r="I389" i="13" s="1"/>
  <c r="N388" i="13"/>
  <c r="M388" i="13"/>
  <c r="L388" i="13"/>
  <c r="K388" i="13"/>
  <c r="I388" i="13" s="1"/>
  <c r="J388" i="13"/>
  <c r="N387" i="13"/>
  <c r="M387" i="13"/>
  <c r="L387" i="13"/>
  <c r="K387" i="13"/>
  <c r="J387" i="13"/>
  <c r="I387" i="13" s="1"/>
  <c r="N386" i="13"/>
  <c r="M386" i="13"/>
  <c r="L386" i="13"/>
  <c r="K386" i="13"/>
  <c r="I386" i="13" s="1"/>
  <c r="J386" i="13"/>
  <c r="N385" i="13"/>
  <c r="M385" i="13"/>
  <c r="L385" i="13"/>
  <c r="K385" i="13"/>
  <c r="J385" i="13"/>
  <c r="I385" i="13" s="1"/>
  <c r="N384" i="13"/>
  <c r="M384" i="13"/>
  <c r="L384" i="13"/>
  <c r="K384" i="13"/>
  <c r="I384" i="13" s="1"/>
  <c r="J384" i="13"/>
  <c r="N383" i="13"/>
  <c r="M383" i="13"/>
  <c r="L383" i="13"/>
  <c r="K383" i="13"/>
  <c r="J383" i="13"/>
  <c r="I383" i="13" s="1"/>
  <c r="N382" i="13"/>
  <c r="M382" i="13"/>
  <c r="L382" i="13"/>
  <c r="K382" i="13"/>
  <c r="I382" i="13" s="1"/>
  <c r="J382" i="13"/>
  <c r="N381" i="13"/>
  <c r="M381" i="13"/>
  <c r="L381" i="13"/>
  <c r="K381" i="13"/>
  <c r="J381" i="13"/>
  <c r="I381" i="13" s="1"/>
  <c r="N380" i="13"/>
  <c r="M380" i="13"/>
  <c r="L380" i="13"/>
  <c r="K380" i="13"/>
  <c r="I380" i="13" s="1"/>
  <c r="J380" i="13"/>
  <c r="N379" i="13"/>
  <c r="M379" i="13"/>
  <c r="L379" i="13"/>
  <c r="K379" i="13"/>
  <c r="J379" i="13"/>
  <c r="I379" i="13" s="1"/>
  <c r="N378" i="13"/>
  <c r="M378" i="13"/>
  <c r="L378" i="13"/>
  <c r="K378" i="13"/>
  <c r="I378" i="13" s="1"/>
  <c r="J378" i="13"/>
  <c r="N377" i="13"/>
  <c r="M377" i="13"/>
  <c r="L377" i="13"/>
  <c r="K377" i="13"/>
  <c r="J377" i="13"/>
  <c r="I377" i="13" s="1"/>
  <c r="N376" i="13"/>
  <c r="M376" i="13"/>
  <c r="L376" i="13"/>
  <c r="K376" i="13"/>
  <c r="I376" i="13" s="1"/>
  <c r="J376" i="13"/>
  <c r="N375" i="13"/>
  <c r="M375" i="13"/>
  <c r="L375" i="13"/>
  <c r="K375" i="13"/>
  <c r="J375" i="13"/>
  <c r="I375" i="13" s="1"/>
  <c r="N374" i="13"/>
  <c r="M374" i="13"/>
  <c r="L374" i="13"/>
  <c r="K374" i="13"/>
  <c r="I374" i="13" s="1"/>
  <c r="J374" i="13"/>
  <c r="N373" i="13"/>
  <c r="M373" i="13"/>
  <c r="L373" i="13"/>
  <c r="K373" i="13"/>
  <c r="J373" i="13"/>
  <c r="I373" i="13" s="1"/>
  <c r="N372" i="13"/>
  <c r="M372" i="13"/>
  <c r="L372" i="13"/>
  <c r="K372" i="13"/>
  <c r="I372" i="13" s="1"/>
  <c r="J372" i="13"/>
  <c r="N371" i="13"/>
  <c r="M371" i="13"/>
  <c r="L371" i="13"/>
  <c r="K371" i="13"/>
  <c r="J371" i="13"/>
  <c r="I371" i="13" s="1"/>
  <c r="N370" i="13"/>
  <c r="M370" i="13"/>
  <c r="L370" i="13"/>
  <c r="K370" i="13"/>
  <c r="I370" i="13" s="1"/>
  <c r="J370" i="13"/>
  <c r="N369" i="13"/>
  <c r="M369" i="13"/>
  <c r="L369" i="13"/>
  <c r="K369" i="13"/>
  <c r="J369" i="13"/>
  <c r="I369" i="13" s="1"/>
  <c r="N368" i="13"/>
  <c r="M368" i="13"/>
  <c r="L368" i="13"/>
  <c r="K368" i="13"/>
  <c r="I368" i="13" s="1"/>
  <c r="J368" i="13"/>
  <c r="N367" i="13"/>
  <c r="M367" i="13"/>
  <c r="L367" i="13"/>
  <c r="K367" i="13"/>
  <c r="J367" i="13"/>
  <c r="I367" i="13" s="1"/>
  <c r="N366" i="13"/>
  <c r="M366" i="13"/>
  <c r="L366" i="13"/>
  <c r="K366" i="13"/>
  <c r="I366" i="13" s="1"/>
  <c r="J366" i="13"/>
  <c r="N365" i="13"/>
  <c r="M365" i="13"/>
  <c r="L365" i="13"/>
  <c r="K365" i="13"/>
  <c r="J365" i="13"/>
  <c r="I365" i="13" s="1"/>
  <c r="N364" i="13"/>
  <c r="M364" i="13"/>
  <c r="L364" i="13"/>
  <c r="K364" i="13"/>
  <c r="I364" i="13" s="1"/>
  <c r="J364" i="13"/>
  <c r="N363" i="13"/>
  <c r="M363" i="13"/>
  <c r="L363" i="13"/>
  <c r="K363" i="13"/>
  <c r="J363" i="13"/>
  <c r="I363" i="13" s="1"/>
  <c r="N362" i="13"/>
  <c r="M362" i="13"/>
  <c r="L362" i="13"/>
  <c r="K362" i="13"/>
  <c r="I362" i="13" s="1"/>
  <c r="J362" i="13"/>
  <c r="N361" i="13"/>
  <c r="M361" i="13"/>
  <c r="L361" i="13"/>
  <c r="K361" i="13"/>
  <c r="J361" i="13"/>
  <c r="I361" i="13" s="1"/>
  <c r="N360" i="13"/>
  <c r="M360" i="13"/>
  <c r="L360" i="13"/>
  <c r="K360" i="13"/>
  <c r="I360" i="13" s="1"/>
  <c r="J360" i="13"/>
  <c r="N359" i="13"/>
  <c r="M359" i="13"/>
  <c r="L359" i="13"/>
  <c r="K359" i="13"/>
  <c r="J359" i="13"/>
  <c r="I359" i="13" s="1"/>
  <c r="N358" i="13"/>
  <c r="M358" i="13"/>
  <c r="L358" i="13"/>
  <c r="K358" i="13"/>
  <c r="I358" i="13" s="1"/>
  <c r="J358" i="13"/>
  <c r="N357" i="13"/>
  <c r="M357" i="13"/>
  <c r="L357" i="13"/>
  <c r="K357" i="13"/>
  <c r="J357" i="13"/>
  <c r="I357" i="13" s="1"/>
  <c r="N356" i="13"/>
  <c r="M356" i="13"/>
  <c r="L356" i="13"/>
  <c r="K356" i="13"/>
  <c r="I356" i="13" s="1"/>
  <c r="J356" i="13"/>
  <c r="N355" i="13"/>
  <c r="M355" i="13"/>
  <c r="L355" i="13"/>
  <c r="K355" i="13"/>
  <c r="J355" i="13"/>
  <c r="I355" i="13" s="1"/>
  <c r="N354" i="13"/>
  <c r="M354" i="13"/>
  <c r="L354" i="13"/>
  <c r="K354" i="13"/>
  <c r="I354" i="13" s="1"/>
  <c r="J354" i="13"/>
  <c r="Z353" i="13"/>
  <c r="Y353" i="13"/>
  <c r="X353" i="13"/>
  <c r="W353" i="13"/>
  <c r="V353" i="13"/>
  <c r="AA353" i="13" s="1"/>
  <c r="N353" i="13"/>
  <c r="M353" i="13"/>
  <c r="L353" i="13"/>
  <c r="K353" i="13"/>
  <c r="I353" i="13" s="1"/>
  <c r="J353" i="13"/>
  <c r="U353" i="13" s="1"/>
  <c r="Z352" i="13"/>
  <c r="Y352" i="13"/>
  <c r="X352" i="13"/>
  <c r="W352" i="13"/>
  <c r="AA352" i="13" s="1"/>
  <c r="V352" i="13"/>
  <c r="N352" i="13"/>
  <c r="M352" i="13"/>
  <c r="L352" i="13"/>
  <c r="K352" i="13"/>
  <c r="J352" i="13"/>
  <c r="U352" i="13" s="1"/>
  <c r="Z351" i="13"/>
  <c r="Y351" i="13"/>
  <c r="X351" i="13"/>
  <c r="W351" i="13"/>
  <c r="V351" i="13"/>
  <c r="AA351" i="13" s="1"/>
  <c r="N351" i="13"/>
  <c r="M351" i="13"/>
  <c r="L351" i="13"/>
  <c r="K351" i="13"/>
  <c r="T351" i="13" s="1"/>
  <c r="J351" i="13"/>
  <c r="I351" i="13"/>
  <c r="Z350" i="13"/>
  <c r="Y350" i="13"/>
  <c r="X350" i="13"/>
  <c r="W350" i="13"/>
  <c r="AA350" i="13" s="1"/>
  <c r="V350" i="13"/>
  <c r="N350" i="13"/>
  <c r="M350" i="13"/>
  <c r="L350" i="13"/>
  <c r="U350" i="13" s="1"/>
  <c r="K350" i="13"/>
  <c r="I350" i="13" s="1"/>
  <c r="J350" i="13"/>
  <c r="T350" i="13" s="1"/>
  <c r="Z349" i="13"/>
  <c r="Y349" i="13"/>
  <c r="X349" i="13"/>
  <c r="W349" i="13"/>
  <c r="V349" i="13"/>
  <c r="AA349" i="13" s="1"/>
  <c r="N349" i="13"/>
  <c r="M349" i="13"/>
  <c r="L349" i="13"/>
  <c r="K349" i="13"/>
  <c r="I349" i="13" s="1"/>
  <c r="J349" i="13"/>
  <c r="U349" i="13" s="1"/>
  <c r="Z348" i="13"/>
  <c r="Y348" i="13"/>
  <c r="X348" i="13"/>
  <c r="W348" i="13"/>
  <c r="AA348" i="13" s="1"/>
  <c r="V348" i="13"/>
  <c r="N348" i="13"/>
  <c r="M348" i="13"/>
  <c r="L348" i="13"/>
  <c r="K348" i="13"/>
  <c r="J348" i="13"/>
  <c r="U348" i="13" s="1"/>
  <c r="Z347" i="13"/>
  <c r="Y347" i="13"/>
  <c r="X347" i="13"/>
  <c r="W347" i="13"/>
  <c r="V347" i="13"/>
  <c r="AA347" i="13" s="1"/>
  <c r="N347" i="13"/>
  <c r="M347" i="13"/>
  <c r="L347" i="13"/>
  <c r="K347" i="13"/>
  <c r="T347" i="13" s="1"/>
  <c r="J347" i="13"/>
  <c r="I347" i="13"/>
  <c r="Z346" i="13"/>
  <c r="Y346" i="13"/>
  <c r="X346" i="13"/>
  <c r="W346" i="13"/>
  <c r="AA346" i="13" s="1"/>
  <c r="V346" i="13"/>
  <c r="N346" i="13"/>
  <c r="M346" i="13"/>
  <c r="L346" i="13"/>
  <c r="U346" i="13" s="1"/>
  <c r="K346" i="13"/>
  <c r="I346" i="13" s="1"/>
  <c r="J346" i="13"/>
  <c r="T346" i="13" s="1"/>
  <c r="Z345" i="13"/>
  <c r="Y345" i="13"/>
  <c r="X345" i="13"/>
  <c r="W345" i="13"/>
  <c r="V345" i="13"/>
  <c r="AA345" i="13" s="1"/>
  <c r="N345" i="13"/>
  <c r="M345" i="13"/>
  <c r="L345" i="13"/>
  <c r="K345" i="13"/>
  <c r="I345" i="13" s="1"/>
  <c r="J345" i="13"/>
  <c r="U345" i="13" s="1"/>
  <c r="Z344" i="13"/>
  <c r="Y344" i="13"/>
  <c r="X344" i="13"/>
  <c r="W344" i="13"/>
  <c r="AA344" i="13" s="1"/>
  <c r="V344" i="13"/>
  <c r="N344" i="13"/>
  <c r="M344" i="13"/>
  <c r="L344" i="13"/>
  <c r="K344" i="13"/>
  <c r="J344" i="13"/>
  <c r="U344" i="13" s="1"/>
  <c r="Z343" i="13"/>
  <c r="Y343" i="13"/>
  <c r="X343" i="13"/>
  <c r="W343" i="13"/>
  <c r="V343" i="13"/>
  <c r="AA343" i="13" s="1"/>
  <c r="N343" i="13"/>
  <c r="M343" i="13"/>
  <c r="L343" i="13"/>
  <c r="K343" i="13"/>
  <c r="T343" i="13" s="1"/>
  <c r="J343" i="13"/>
  <c r="I343" i="13"/>
  <c r="Z342" i="13"/>
  <c r="Y342" i="13"/>
  <c r="X342" i="13"/>
  <c r="W342" i="13"/>
  <c r="AA342" i="13" s="1"/>
  <c r="V342" i="13"/>
  <c r="N342" i="13"/>
  <c r="M342" i="13"/>
  <c r="L342" i="13"/>
  <c r="U342" i="13" s="1"/>
  <c r="K342" i="13"/>
  <c r="I342" i="13" s="1"/>
  <c r="J342" i="13"/>
  <c r="T342" i="13" s="1"/>
  <c r="Z341" i="13"/>
  <c r="Y341" i="13"/>
  <c r="X341" i="13"/>
  <c r="W341" i="13"/>
  <c r="V341" i="13"/>
  <c r="AA341" i="13" s="1"/>
  <c r="N341" i="13"/>
  <c r="M341" i="13"/>
  <c r="L341" i="13"/>
  <c r="K341" i="13"/>
  <c r="I341" i="13" s="1"/>
  <c r="J341" i="13"/>
  <c r="U341" i="13" s="1"/>
  <c r="Z340" i="13"/>
  <c r="Y340" i="13"/>
  <c r="X340" i="13"/>
  <c r="W340" i="13"/>
  <c r="AA340" i="13" s="1"/>
  <c r="V340" i="13"/>
  <c r="N340" i="13"/>
  <c r="M340" i="13"/>
  <c r="L340" i="13"/>
  <c r="K340" i="13"/>
  <c r="J340" i="13"/>
  <c r="U340" i="13" s="1"/>
  <c r="Z339" i="13"/>
  <c r="Y339" i="13"/>
  <c r="X339" i="13"/>
  <c r="W339" i="13"/>
  <c r="V339" i="13"/>
  <c r="AA339" i="13" s="1"/>
  <c r="N339" i="13"/>
  <c r="M339" i="13"/>
  <c r="L339" i="13"/>
  <c r="K339" i="13"/>
  <c r="T339" i="13" s="1"/>
  <c r="J339" i="13"/>
  <c r="I339" i="13"/>
  <c r="Z338" i="13"/>
  <c r="Y338" i="13"/>
  <c r="X338" i="13"/>
  <c r="W338" i="13"/>
  <c r="AA338" i="13" s="1"/>
  <c r="V338" i="13"/>
  <c r="N338" i="13"/>
  <c r="M338" i="13"/>
  <c r="L338" i="13"/>
  <c r="U338" i="13" s="1"/>
  <c r="K338" i="13"/>
  <c r="I338" i="13" s="1"/>
  <c r="J338" i="13"/>
  <c r="T338" i="13" s="1"/>
  <c r="Z337" i="13"/>
  <c r="Y337" i="13"/>
  <c r="X337" i="13"/>
  <c r="W337" i="13"/>
  <c r="V337" i="13"/>
  <c r="AA337" i="13" s="1"/>
  <c r="N337" i="13"/>
  <c r="M337" i="13"/>
  <c r="L337" i="13"/>
  <c r="K337" i="13"/>
  <c r="I337" i="13" s="1"/>
  <c r="J337" i="13"/>
  <c r="U337" i="13" s="1"/>
  <c r="Z336" i="13"/>
  <c r="Y336" i="13"/>
  <c r="X336" i="13"/>
  <c r="W336" i="13"/>
  <c r="AA336" i="13" s="1"/>
  <c r="V336" i="13"/>
  <c r="N336" i="13"/>
  <c r="M336" i="13"/>
  <c r="L336" i="13"/>
  <c r="K336" i="13"/>
  <c r="J336" i="13"/>
  <c r="U336" i="13" s="1"/>
  <c r="Z335" i="13"/>
  <c r="Y335" i="13"/>
  <c r="X335" i="13"/>
  <c r="W335" i="13"/>
  <c r="V335" i="13"/>
  <c r="AA335" i="13" s="1"/>
  <c r="N335" i="13"/>
  <c r="M335" i="13"/>
  <c r="L335" i="13"/>
  <c r="K335" i="13"/>
  <c r="T335" i="13" s="1"/>
  <c r="J335" i="13"/>
  <c r="I335" i="13"/>
  <c r="Z334" i="13"/>
  <c r="Y334" i="13"/>
  <c r="X334" i="13"/>
  <c r="W334" i="13"/>
  <c r="AA334" i="13" s="1"/>
  <c r="V334" i="13"/>
  <c r="N334" i="13"/>
  <c r="M334" i="13"/>
  <c r="L334" i="13"/>
  <c r="U334" i="13" s="1"/>
  <c r="K334" i="13"/>
  <c r="I334" i="13" s="1"/>
  <c r="J334" i="13"/>
  <c r="T334" i="13" s="1"/>
  <c r="Z333" i="13"/>
  <c r="Y333" i="13"/>
  <c r="X333" i="13"/>
  <c r="W333" i="13"/>
  <c r="V333" i="13"/>
  <c r="AA333" i="13" s="1"/>
  <c r="N333" i="13"/>
  <c r="M333" i="13"/>
  <c r="L333" i="13"/>
  <c r="K333" i="13"/>
  <c r="I333" i="13" s="1"/>
  <c r="J333" i="13"/>
  <c r="U333" i="13" s="1"/>
  <c r="Z332" i="13"/>
  <c r="Y332" i="13"/>
  <c r="X332" i="13"/>
  <c r="W332" i="13"/>
  <c r="AA332" i="13" s="1"/>
  <c r="V332" i="13"/>
  <c r="N332" i="13"/>
  <c r="M332" i="13"/>
  <c r="L332" i="13"/>
  <c r="K332" i="13"/>
  <c r="J332" i="13"/>
  <c r="U332" i="13" s="1"/>
  <c r="Z331" i="13"/>
  <c r="Y331" i="13"/>
  <c r="X331" i="13"/>
  <c r="W331" i="13"/>
  <c r="V331" i="13"/>
  <c r="AA331" i="13" s="1"/>
  <c r="N331" i="13"/>
  <c r="M331" i="13"/>
  <c r="L331" i="13"/>
  <c r="K331" i="13"/>
  <c r="T331" i="13" s="1"/>
  <c r="J331" i="13"/>
  <c r="I331" i="13"/>
  <c r="Z330" i="13"/>
  <c r="Y330" i="13"/>
  <c r="X330" i="13"/>
  <c r="W330" i="13"/>
  <c r="AA330" i="13" s="1"/>
  <c r="V330" i="13"/>
  <c r="N330" i="13"/>
  <c r="M330" i="13"/>
  <c r="L330" i="13"/>
  <c r="U330" i="13" s="1"/>
  <c r="K330" i="13"/>
  <c r="I330" i="13" s="1"/>
  <c r="J330" i="13"/>
  <c r="T330" i="13" s="1"/>
  <c r="Z329" i="13"/>
  <c r="Y329" i="13"/>
  <c r="X329" i="13"/>
  <c r="W329" i="13"/>
  <c r="V329" i="13"/>
  <c r="AA329" i="13" s="1"/>
  <c r="N329" i="13"/>
  <c r="M329" i="13"/>
  <c r="L329" i="13"/>
  <c r="K329" i="13"/>
  <c r="I329" i="13" s="1"/>
  <c r="J329" i="13"/>
  <c r="U329" i="13" s="1"/>
  <c r="Z328" i="13"/>
  <c r="Y328" i="13"/>
  <c r="X328" i="13"/>
  <c r="W328" i="13"/>
  <c r="AA328" i="13" s="1"/>
  <c r="V328" i="13"/>
  <c r="N328" i="13"/>
  <c r="M328" i="13"/>
  <c r="L328" i="13"/>
  <c r="K328" i="13"/>
  <c r="J328" i="13"/>
  <c r="U328" i="13" s="1"/>
  <c r="Z327" i="13"/>
  <c r="Y327" i="13"/>
  <c r="X327" i="13"/>
  <c r="W327" i="13"/>
  <c r="V327" i="13"/>
  <c r="AA327" i="13" s="1"/>
  <c r="N327" i="13"/>
  <c r="M327" i="13"/>
  <c r="L327" i="13"/>
  <c r="K327" i="13"/>
  <c r="T327" i="13" s="1"/>
  <c r="J327" i="13"/>
  <c r="I327" i="13"/>
  <c r="Z326" i="13"/>
  <c r="Y326" i="13"/>
  <c r="X326" i="13"/>
  <c r="W326" i="13"/>
  <c r="AA326" i="13" s="1"/>
  <c r="V326" i="13"/>
  <c r="N326" i="13"/>
  <c r="M326" i="13"/>
  <c r="L326" i="13"/>
  <c r="U326" i="13" s="1"/>
  <c r="K326" i="13"/>
  <c r="I326" i="13" s="1"/>
  <c r="J326" i="13"/>
  <c r="T326" i="13" s="1"/>
  <c r="Z325" i="13"/>
  <c r="Y325" i="13"/>
  <c r="X325" i="13"/>
  <c r="W325" i="13"/>
  <c r="V325" i="13"/>
  <c r="AA325" i="13" s="1"/>
  <c r="N325" i="13"/>
  <c r="M325" i="13"/>
  <c r="L325" i="13"/>
  <c r="K325" i="13"/>
  <c r="I325" i="13" s="1"/>
  <c r="J325" i="13"/>
  <c r="U325" i="13" s="1"/>
  <c r="Z324" i="13"/>
  <c r="Y324" i="13"/>
  <c r="X324" i="13"/>
  <c r="W324" i="13"/>
  <c r="AA324" i="13" s="1"/>
  <c r="V324" i="13"/>
  <c r="N324" i="13"/>
  <c r="M324" i="13"/>
  <c r="L324" i="13"/>
  <c r="K324" i="13"/>
  <c r="J324" i="13"/>
  <c r="U324" i="13" s="1"/>
  <c r="Z323" i="13"/>
  <c r="Y323" i="13"/>
  <c r="X323" i="13"/>
  <c r="W323" i="13"/>
  <c r="V323" i="13"/>
  <c r="AA323" i="13" s="1"/>
  <c r="N323" i="13"/>
  <c r="M323" i="13"/>
  <c r="L323" i="13"/>
  <c r="K323" i="13"/>
  <c r="T323" i="13" s="1"/>
  <c r="J323" i="13"/>
  <c r="I323" i="13"/>
  <c r="Z322" i="13"/>
  <c r="Y322" i="13"/>
  <c r="X322" i="13"/>
  <c r="W322" i="13"/>
  <c r="AA322" i="13" s="1"/>
  <c r="V322" i="13"/>
  <c r="N322" i="13"/>
  <c r="M322" i="13"/>
  <c r="L322" i="13"/>
  <c r="U322" i="13" s="1"/>
  <c r="K322" i="13"/>
  <c r="I322" i="13" s="1"/>
  <c r="J322" i="13"/>
  <c r="T322" i="13" s="1"/>
  <c r="Z321" i="13"/>
  <c r="Y321" i="13"/>
  <c r="X321" i="13"/>
  <c r="W321" i="13"/>
  <c r="V321" i="13"/>
  <c r="AA321" i="13" s="1"/>
  <c r="N321" i="13"/>
  <c r="M321" i="13"/>
  <c r="L321" i="13"/>
  <c r="K321" i="13"/>
  <c r="I321" i="13" s="1"/>
  <c r="J321" i="13"/>
  <c r="U321" i="13" s="1"/>
  <c r="Z320" i="13"/>
  <c r="Y320" i="13"/>
  <c r="X320" i="13"/>
  <c r="W320" i="13"/>
  <c r="AA320" i="13" s="1"/>
  <c r="V320" i="13"/>
  <c r="N320" i="13"/>
  <c r="M320" i="13"/>
  <c r="L320" i="13"/>
  <c r="K320" i="13"/>
  <c r="J320" i="13"/>
  <c r="U320" i="13" s="1"/>
  <c r="Z319" i="13"/>
  <c r="Y319" i="13"/>
  <c r="X319" i="13"/>
  <c r="W319" i="13"/>
  <c r="V319" i="13"/>
  <c r="AA319" i="13" s="1"/>
  <c r="N319" i="13"/>
  <c r="M319" i="13"/>
  <c r="L319" i="13"/>
  <c r="K319" i="13"/>
  <c r="T319" i="13" s="1"/>
  <c r="J319" i="13"/>
  <c r="I319" i="13"/>
  <c r="Z318" i="13"/>
  <c r="Y318" i="13"/>
  <c r="X318" i="13"/>
  <c r="W318" i="13"/>
  <c r="AA318" i="13" s="1"/>
  <c r="V318" i="13"/>
  <c r="N318" i="13"/>
  <c r="M318" i="13"/>
  <c r="L318" i="13"/>
  <c r="U318" i="13" s="1"/>
  <c r="K318" i="13"/>
  <c r="I318" i="13" s="1"/>
  <c r="J318" i="13"/>
  <c r="T318" i="13" s="1"/>
  <c r="Z317" i="13"/>
  <c r="Y317" i="13"/>
  <c r="X317" i="13"/>
  <c r="W317" i="13"/>
  <c r="V317" i="13"/>
  <c r="AA317" i="13" s="1"/>
  <c r="N317" i="13"/>
  <c r="M317" i="13"/>
  <c r="L317" i="13"/>
  <c r="K317" i="13"/>
  <c r="I317" i="13" s="1"/>
  <c r="J317" i="13"/>
  <c r="U317" i="13" s="1"/>
  <c r="Z316" i="13"/>
  <c r="Y316" i="13"/>
  <c r="X316" i="13"/>
  <c r="W316" i="13"/>
  <c r="AA316" i="13" s="1"/>
  <c r="V316" i="13"/>
  <c r="N316" i="13"/>
  <c r="M316" i="13"/>
  <c r="L316" i="13"/>
  <c r="K316" i="13"/>
  <c r="J316" i="13"/>
  <c r="U316" i="13" s="1"/>
  <c r="Z315" i="13"/>
  <c r="Y315" i="13"/>
  <c r="X315" i="13"/>
  <c r="W315" i="13"/>
  <c r="V315" i="13"/>
  <c r="AA315" i="13" s="1"/>
  <c r="N315" i="13"/>
  <c r="M315" i="13"/>
  <c r="L315" i="13"/>
  <c r="K315" i="13"/>
  <c r="T315" i="13" s="1"/>
  <c r="J315" i="13"/>
  <c r="I315" i="13"/>
  <c r="Z314" i="13"/>
  <c r="Y314" i="13"/>
  <c r="X314" i="13"/>
  <c r="W314" i="13"/>
  <c r="AA314" i="13" s="1"/>
  <c r="V314" i="13"/>
  <c r="N314" i="13"/>
  <c r="M314" i="13"/>
  <c r="L314" i="13"/>
  <c r="U314" i="13" s="1"/>
  <c r="K314" i="13"/>
  <c r="I314" i="13" s="1"/>
  <c r="J314" i="13"/>
  <c r="T314" i="13" s="1"/>
  <c r="Z313" i="13"/>
  <c r="Y313" i="13"/>
  <c r="X313" i="13"/>
  <c r="W313" i="13"/>
  <c r="V313" i="13"/>
  <c r="AA313" i="13" s="1"/>
  <c r="N313" i="13"/>
  <c r="M313" i="13"/>
  <c r="L313" i="13"/>
  <c r="K313" i="13"/>
  <c r="I313" i="13" s="1"/>
  <c r="J313" i="13"/>
  <c r="U313" i="13" s="1"/>
  <c r="Z312" i="13"/>
  <c r="Y312" i="13"/>
  <c r="X312" i="13"/>
  <c r="W312" i="13"/>
  <c r="AA312" i="13" s="1"/>
  <c r="V312" i="13"/>
  <c r="N312" i="13"/>
  <c r="M312" i="13"/>
  <c r="L312" i="13"/>
  <c r="K312" i="13"/>
  <c r="J312" i="13"/>
  <c r="U312" i="13" s="1"/>
  <c r="Z311" i="13"/>
  <c r="Y311" i="13"/>
  <c r="X311" i="13"/>
  <c r="W311" i="13"/>
  <c r="V311" i="13"/>
  <c r="AA311" i="13" s="1"/>
  <c r="N311" i="13"/>
  <c r="M311" i="13"/>
  <c r="L311" i="13"/>
  <c r="K311" i="13"/>
  <c r="T311" i="13" s="1"/>
  <c r="J311" i="13"/>
  <c r="I311" i="13"/>
  <c r="Z310" i="13"/>
  <c r="Y310" i="13"/>
  <c r="X310" i="13"/>
  <c r="W310" i="13"/>
  <c r="AA310" i="13" s="1"/>
  <c r="V310" i="13"/>
  <c r="N310" i="13"/>
  <c r="M310" i="13"/>
  <c r="L310" i="13"/>
  <c r="U310" i="13" s="1"/>
  <c r="K310" i="13"/>
  <c r="I310" i="13" s="1"/>
  <c r="J310" i="13"/>
  <c r="T310" i="13" s="1"/>
  <c r="Z309" i="13"/>
  <c r="Y309" i="13"/>
  <c r="X309" i="13"/>
  <c r="W309" i="13"/>
  <c r="V309" i="13"/>
  <c r="AA309" i="13" s="1"/>
  <c r="N309" i="13"/>
  <c r="M309" i="13"/>
  <c r="L309" i="13"/>
  <c r="K309" i="13"/>
  <c r="I309" i="13" s="1"/>
  <c r="J309" i="13"/>
  <c r="U309" i="13" s="1"/>
  <c r="Z308" i="13"/>
  <c r="Y308" i="13"/>
  <c r="X308" i="13"/>
  <c r="W308" i="13"/>
  <c r="AA308" i="13" s="1"/>
  <c r="V308" i="13"/>
  <c r="N308" i="13"/>
  <c r="M308" i="13"/>
  <c r="L308" i="13"/>
  <c r="K308" i="13"/>
  <c r="J308" i="13"/>
  <c r="U308" i="13" s="1"/>
  <c r="Z307" i="13"/>
  <c r="Y307" i="13"/>
  <c r="X307" i="13"/>
  <c r="W307" i="13"/>
  <c r="V307" i="13"/>
  <c r="AA307" i="13" s="1"/>
  <c r="N307" i="13"/>
  <c r="M307" i="13"/>
  <c r="L307" i="13"/>
  <c r="K307" i="13"/>
  <c r="T307" i="13" s="1"/>
  <c r="J307" i="13"/>
  <c r="I307" i="13"/>
  <c r="Z306" i="13"/>
  <c r="Y306" i="13"/>
  <c r="X306" i="13"/>
  <c r="W306" i="13"/>
  <c r="AA306" i="13" s="1"/>
  <c r="V306" i="13"/>
  <c r="N306" i="13"/>
  <c r="M306" i="13"/>
  <c r="L306" i="13"/>
  <c r="U306" i="13" s="1"/>
  <c r="K306" i="13"/>
  <c r="I306" i="13" s="1"/>
  <c r="J306" i="13"/>
  <c r="T306" i="13" s="1"/>
  <c r="Z305" i="13"/>
  <c r="Y305" i="13"/>
  <c r="X305" i="13"/>
  <c r="W305" i="13"/>
  <c r="V305" i="13"/>
  <c r="AA305" i="13" s="1"/>
  <c r="N305" i="13"/>
  <c r="M305" i="13"/>
  <c r="L305" i="13"/>
  <c r="K305" i="13"/>
  <c r="I305" i="13" s="1"/>
  <c r="J305" i="13"/>
  <c r="U305" i="13" s="1"/>
  <c r="Z304" i="13"/>
  <c r="Y304" i="13"/>
  <c r="X304" i="13"/>
  <c r="W304" i="13"/>
  <c r="AA304" i="13" s="1"/>
  <c r="V304" i="13"/>
  <c r="N304" i="13"/>
  <c r="M304" i="13"/>
  <c r="L304" i="13"/>
  <c r="K304" i="13"/>
  <c r="J304" i="13"/>
  <c r="U304" i="13" s="1"/>
  <c r="Z303" i="13"/>
  <c r="Y303" i="13"/>
  <c r="X303" i="13"/>
  <c r="W303" i="13"/>
  <c r="V303" i="13"/>
  <c r="AA303" i="13" s="1"/>
  <c r="N303" i="13"/>
  <c r="M303" i="13"/>
  <c r="L303" i="13"/>
  <c r="K303" i="13"/>
  <c r="T303" i="13" s="1"/>
  <c r="J303" i="13"/>
  <c r="I303" i="13"/>
  <c r="Z302" i="13"/>
  <c r="Y302" i="13"/>
  <c r="X302" i="13"/>
  <c r="W302" i="13"/>
  <c r="AA302" i="13" s="1"/>
  <c r="V302" i="13"/>
  <c r="N302" i="13"/>
  <c r="M302" i="13"/>
  <c r="L302" i="13"/>
  <c r="U302" i="13" s="1"/>
  <c r="K302" i="13"/>
  <c r="I302" i="13" s="1"/>
  <c r="J302" i="13"/>
  <c r="T302" i="13" s="1"/>
  <c r="Z301" i="13"/>
  <c r="Y301" i="13"/>
  <c r="X301" i="13"/>
  <c r="W301" i="13"/>
  <c r="V301" i="13"/>
  <c r="AA301" i="13" s="1"/>
  <c r="N301" i="13"/>
  <c r="M301" i="13"/>
  <c r="L301" i="13"/>
  <c r="K301" i="13"/>
  <c r="I301" i="13" s="1"/>
  <c r="J301" i="13"/>
  <c r="U301" i="13" s="1"/>
  <c r="Z300" i="13"/>
  <c r="Y300" i="13"/>
  <c r="X300" i="13"/>
  <c r="W300" i="13"/>
  <c r="AA300" i="13" s="1"/>
  <c r="V300" i="13"/>
  <c r="N300" i="13"/>
  <c r="M300" i="13"/>
  <c r="L300" i="13"/>
  <c r="K300" i="13"/>
  <c r="J300" i="13"/>
  <c r="U300" i="13" s="1"/>
  <c r="Z299" i="13"/>
  <c r="Y299" i="13"/>
  <c r="X299" i="13"/>
  <c r="W299" i="13"/>
  <c r="V299" i="13"/>
  <c r="AA299" i="13" s="1"/>
  <c r="N299" i="13"/>
  <c r="M299" i="13"/>
  <c r="L299" i="13"/>
  <c r="K299" i="13"/>
  <c r="T299" i="13" s="1"/>
  <c r="J299" i="13"/>
  <c r="I299" i="13"/>
  <c r="Z298" i="13"/>
  <c r="Y298" i="13"/>
  <c r="X298" i="13"/>
  <c r="W298" i="13"/>
  <c r="AA298" i="13" s="1"/>
  <c r="V298" i="13"/>
  <c r="N298" i="13"/>
  <c r="M298" i="13"/>
  <c r="L298" i="13"/>
  <c r="U298" i="13" s="1"/>
  <c r="K298" i="13"/>
  <c r="I298" i="13" s="1"/>
  <c r="J298" i="13"/>
  <c r="T298" i="13" s="1"/>
  <c r="Z297" i="13"/>
  <c r="Y297" i="13"/>
  <c r="X297" i="13"/>
  <c r="W297" i="13"/>
  <c r="V297" i="13"/>
  <c r="AA297" i="13" s="1"/>
  <c r="N297" i="13"/>
  <c r="M297" i="13"/>
  <c r="L297" i="13"/>
  <c r="K297" i="13"/>
  <c r="I297" i="13" s="1"/>
  <c r="J297" i="13"/>
  <c r="U297" i="13" s="1"/>
  <c r="Z296" i="13"/>
  <c r="Y296" i="13"/>
  <c r="X296" i="13"/>
  <c r="W296" i="13"/>
  <c r="AA296" i="13" s="1"/>
  <c r="V296" i="13"/>
  <c r="N296" i="13"/>
  <c r="M296" i="13"/>
  <c r="L296" i="13"/>
  <c r="K296" i="13"/>
  <c r="J296" i="13"/>
  <c r="U296" i="13" s="1"/>
  <c r="Z295" i="13"/>
  <c r="Y295" i="13"/>
  <c r="X295" i="13"/>
  <c r="W295" i="13"/>
  <c r="V295" i="13"/>
  <c r="AA295" i="13" s="1"/>
  <c r="N295" i="13"/>
  <c r="M295" i="13"/>
  <c r="L295" i="13"/>
  <c r="K295" i="13"/>
  <c r="T295" i="13" s="1"/>
  <c r="J295" i="13"/>
  <c r="I295" i="13"/>
  <c r="Z294" i="13"/>
  <c r="Y294" i="13"/>
  <c r="X294" i="13"/>
  <c r="W294" i="13"/>
  <c r="AA294" i="13" s="1"/>
  <c r="V294" i="13"/>
  <c r="N294" i="13"/>
  <c r="M294" i="13"/>
  <c r="L294" i="13"/>
  <c r="U294" i="13" s="1"/>
  <c r="K294" i="13"/>
  <c r="I294" i="13" s="1"/>
  <c r="J294" i="13"/>
  <c r="T294" i="13" s="1"/>
  <c r="Z293" i="13"/>
  <c r="Y293" i="13"/>
  <c r="X293" i="13"/>
  <c r="W293" i="13"/>
  <c r="V293" i="13"/>
  <c r="AA293" i="13" s="1"/>
  <c r="N293" i="13"/>
  <c r="M293" i="13"/>
  <c r="L293" i="13"/>
  <c r="K293" i="13"/>
  <c r="I293" i="13" s="1"/>
  <c r="J293" i="13"/>
  <c r="U293" i="13" s="1"/>
  <c r="Z292" i="13"/>
  <c r="Y292" i="13"/>
  <c r="X292" i="13"/>
  <c r="W292" i="13"/>
  <c r="AA292" i="13" s="1"/>
  <c r="V292" i="13"/>
  <c r="N292" i="13"/>
  <c r="M292" i="13"/>
  <c r="L292" i="13"/>
  <c r="K292" i="13"/>
  <c r="J292" i="13"/>
  <c r="U292" i="13" s="1"/>
  <c r="Z291" i="13"/>
  <c r="Y291" i="13"/>
  <c r="X291" i="13"/>
  <c r="W291" i="13"/>
  <c r="V291" i="13"/>
  <c r="AA291" i="13" s="1"/>
  <c r="N291" i="13"/>
  <c r="M291" i="13"/>
  <c r="L291" i="13"/>
  <c r="K291" i="13"/>
  <c r="T291" i="13" s="1"/>
  <c r="J291" i="13"/>
  <c r="I291" i="13"/>
  <c r="Z290" i="13"/>
  <c r="Y290" i="13"/>
  <c r="X290" i="13"/>
  <c r="W290" i="13"/>
  <c r="AA290" i="13" s="1"/>
  <c r="V290" i="13"/>
  <c r="N290" i="13"/>
  <c r="M290" i="13"/>
  <c r="L290" i="13"/>
  <c r="U290" i="13" s="1"/>
  <c r="K290" i="13"/>
  <c r="I290" i="13" s="1"/>
  <c r="J290" i="13"/>
  <c r="T290" i="13" s="1"/>
  <c r="Z289" i="13"/>
  <c r="Y289" i="13"/>
  <c r="X289" i="13"/>
  <c r="W289" i="13"/>
  <c r="V289" i="13"/>
  <c r="AA289" i="13" s="1"/>
  <c r="N289" i="13"/>
  <c r="M289" i="13"/>
  <c r="L289" i="13"/>
  <c r="K289" i="13"/>
  <c r="I289" i="13" s="1"/>
  <c r="J289" i="13"/>
  <c r="U289" i="13" s="1"/>
  <c r="Z288" i="13"/>
  <c r="Y288" i="13"/>
  <c r="X288" i="13"/>
  <c r="W288" i="13"/>
  <c r="AA288" i="13" s="1"/>
  <c r="V288" i="13"/>
  <c r="N288" i="13"/>
  <c r="M288" i="13"/>
  <c r="L288" i="13"/>
  <c r="K288" i="13"/>
  <c r="J288" i="13"/>
  <c r="U288" i="13" s="1"/>
  <c r="Z287" i="13"/>
  <c r="Y287" i="13"/>
  <c r="X287" i="13"/>
  <c r="W287" i="13"/>
  <c r="V287" i="13"/>
  <c r="AA287" i="13" s="1"/>
  <c r="N287" i="13"/>
  <c r="M287" i="13"/>
  <c r="L287" i="13"/>
  <c r="K287" i="13"/>
  <c r="T287" i="13" s="1"/>
  <c r="J287" i="13"/>
  <c r="I287" i="13"/>
  <c r="Z286" i="13"/>
  <c r="Y286" i="13"/>
  <c r="X286" i="13"/>
  <c r="W286" i="13"/>
  <c r="AA286" i="13" s="1"/>
  <c r="V286" i="13"/>
  <c r="N286" i="13"/>
  <c r="M286" i="13"/>
  <c r="L286" i="13"/>
  <c r="U286" i="13" s="1"/>
  <c r="K286" i="13"/>
  <c r="I286" i="13" s="1"/>
  <c r="J286" i="13"/>
  <c r="T286" i="13" s="1"/>
  <c r="Z285" i="13"/>
  <c r="Y285" i="13"/>
  <c r="X285" i="13"/>
  <c r="W285" i="13"/>
  <c r="V285" i="13"/>
  <c r="AA285" i="13" s="1"/>
  <c r="N285" i="13"/>
  <c r="M285" i="13"/>
  <c r="L285" i="13"/>
  <c r="K285" i="13"/>
  <c r="I285" i="13" s="1"/>
  <c r="J285" i="13"/>
  <c r="U285" i="13" s="1"/>
  <c r="Z284" i="13"/>
  <c r="Y284" i="13"/>
  <c r="X284" i="13"/>
  <c r="W284" i="13"/>
  <c r="AA284" i="13" s="1"/>
  <c r="V284" i="13"/>
  <c r="N284" i="13"/>
  <c r="M284" i="13"/>
  <c r="L284" i="13"/>
  <c r="K284" i="13"/>
  <c r="J284" i="13"/>
  <c r="U284" i="13" s="1"/>
  <c r="Z283" i="13"/>
  <c r="Y283" i="13"/>
  <c r="X283" i="13"/>
  <c r="W283" i="13"/>
  <c r="V283" i="13"/>
  <c r="AA283" i="13" s="1"/>
  <c r="N283" i="13"/>
  <c r="M283" i="13"/>
  <c r="L283" i="13"/>
  <c r="K283" i="13"/>
  <c r="T283" i="13" s="1"/>
  <c r="J283" i="13"/>
  <c r="I283" i="13"/>
  <c r="Z282" i="13"/>
  <c r="Y282" i="13"/>
  <c r="X282" i="13"/>
  <c r="W282" i="13"/>
  <c r="AA282" i="13" s="1"/>
  <c r="V282" i="13"/>
  <c r="N282" i="13"/>
  <c r="M282" i="13"/>
  <c r="L282" i="13"/>
  <c r="U282" i="13" s="1"/>
  <c r="K282" i="13"/>
  <c r="I282" i="13" s="1"/>
  <c r="J282" i="13"/>
  <c r="T282" i="13" s="1"/>
  <c r="Z281" i="13"/>
  <c r="Y281" i="13"/>
  <c r="X281" i="13"/>
  <c r="W281" i="13"/>
  <c r="V281" i="13"/>
  <c r="AA281" i="13" s="1"/>
  <c r="N281" i="13"/>
  <c r="M281" i="13"/>
  <c r="L281" i="13"/>
  <c r="K281" i="13"/>
  <c r="I281" i="13" s="1"/>
  <c r="J281" i="13"/>
  <c r="U281" i="13" s="1"/>
  <c r="Z280" i="13"/>
  <c r="Y280" i="13"/>
  <c r="X280" i="13"/>
  <c r="W280" i="13"/>
  <c r="AA280" i="13" s="1"/>
  <c r="V280" i="13"/>
  <c r="N280" i="13"/>
  <c r="M280" i="13"/>
  <c r="L280" i="13"/>
  <c r="K280" i="13"/>
  <c r="J280" i="13"/>
  <c r="U280" i="13" s="1"/>
  <c r="Z279" i="13"/>
  <c r="Y279" i="13"/>
  <c r="X279" i="13"/>
  <c r="W279" i="13"/>
  <c r="V279" i="13"/>
  <c r="AA279" i="13" s="1"/>
  <c r="N279" i="13"/>
  <c r="M279" i="13"/>
  <c r="L279" i="13"/>
  <c r="K279" i="13"/>
  <c r="T279" i="13" s="1"/>
  <c r="J279" i="13"/>
  <c r="I279" i="13"/>
  <c r="Z278" i="13"/>
  <c r="Y278" i="13"/>
  <c r="X278" i="13"/>
  <c r="W278" i="13"/>
  <c r="AA278" i="13" s="1"/>
  <c r="V278" i="13"/>
  <c r="N278" i="13"/>
  <c r="M278" i="13"/>
  <c r="L278" i="13"/>
  <c r="U278" i="13" s="1"/>
  <c r="K278" i="13"/>
  <c r="I278" i="13" s="1"/>
  <c r="J278" i="13"/>
  <c r="T278" i="13" s="1"/>
  <c r="Z277" i="13"/>
  <c r="Y277" i="13"/>
  <c r="X277" i="13"/>
  <c r="W277" i="13"/>
  <c r="V277" i="13"/>
  <c r="AA277" i="13" s="1"/>
  <c r="N277" i="13"/>
  <c r="M277" i="13"/>
  <c r="L277" i="13"/>
  <c r="K277" i="13"/>
  <c r="I277" i="13" s="1"/>
  <c r="J277" i="13"/>
  <c r="U277" i="13" s="1"/>
  <c r="Z276" i="13"/>
  <c r="Y276" i="13"/>
  <c r="X276" i="13"/>
  <c r="W276" i="13"/>
  <c r="AA276" i="13" s="1"/>
  <c r="V276" i="13"/>
  <c r="N276" i="13"/>
  <c r="M276" i="13"/>
  <c r="L276" i="13"/>
  <c r="K276" i="13"/>
  <c r="J276" i="13"/>
  <c r="U276" i="13" s="1"/>
  <c r="Z275" i="13"/>
  <c r="Y275" i="13"/>
  <c r="X275" i="13"/>
  <c r="W275" i="13"/>
  <c r="V275" i="13"/>
  <c r="AA275" i="13" s="1"/>
  <c r="N275" i="13"/>
  <c r="M275" i="13"/>
  <c r="L275" i="13"/>
  <c r="K275" i="13"/>
  <c r="T275" i="13" s="1"/>
  <c r="J275" i="13"/>
  <c r="I275" i="13"/>
  <c r="Z274" i="13"/>
  <c r="Y274" i="13"/>
  <c r="X274" i="13"/>
  <c r="W274" i="13"/>
  <c r="AA274" i="13" s="1"/>
  <c r="V274" i="13"/>
  <c r="N274" i="13"/>
  <c r="M274" i="13"/>
  <c r="L274" i="13"/>
  <c r="U274" i="13" s="1"/>
  <c r="K274" i="13"/>
  <c r="I274" i="13" s="1"/>
  <c r="J274" i="13"/>
  <c r="T274" i="13" s="1"/>
  <c r="Z273" i="13"/>
  <c r="Y273" i="13"/>
  <c r="X273" i="13"/>
  <c r="W273" i="13"/>
  <c r="V273" i="13"/>
  <c r="AA273" i="13" s="1"/>
  <c r="N273" i="13"/>
  <c r="M273" i="13"/>
  <c r="L273" i="13"/>
  <c r="K273" i="13"/>
  <c r="I273" i="13" s="1"/>
  <c r="J273" i="13"/>
  <c r="U273" i="13" s="1"/>
  <c r="Z272" i="13"/>
  <c r="Y272" i="13"/>
  <c r="X272" i="13"/>
  <c r="W272" i="13"/>
  <c r="AA272" i="13" s="1"/>
  <c r="V272" i="13"/>
  <c r="N272" i="13"/>
  <c r="M272" i="13"/>
  <c r="L272" i="13"/>
  <c r="K272" i="13"/>
  <c r="J272" i="13"/>
  <c r="U272" i="13" s="1"/>
  <c r="Z271" i="13"/>
  <c r="Y271" i="13"/>
  <c r="X271" i="13"/>
  <c r="W271" i="13"/>
  <c r="V271" i="13"/>
  <c r="AA271" i="13" s="1"/>
  <c r="N271" i="13"/>
  <c r="M271" i="13"/>
  <c r="L271" i="13"/>
  <c r="K271" i="13"/>
  <c r="T271" i="13" s="1"/>
  <c r="J271" i="13"/>
  <c r="I271" i="13"/>
  <c r="Z270" i="13"/>
  <c r="Y270" i="13"/>
  <c r="X270" i="13"/>
  <c r="W270" i="13"/>
  <c r="AA270" i="13" s="1"/>
  <c r="V270" i="13"/>
  <c r="N270" i="13"/>
  <c r="M270" i="13"/>
  <c r="L270" i="13"/>
  <c r="U270" i="13" s="1"/>
  <c r="K270" i="13"/>
  <c r="I270" i="13" s="1"/>
  <c r="J270" i="13"/>
  <c r="T270" i="13" s="1"/>
  <c r="Z269" i="13"/>
  <c r="Y269" i="13"/>
  <c r="X269" i="13"/>
  <c r="W269" i="13"/>
  <c r="V269" i="13"/>
  <c r="AA269" i="13" s="1"/>
  <c r="N269" i="13"/>
  <c r="M269" i="13"/>
  <c r="L269" i="13"/>
  <c r="K269" i="13"/>
  <c r="I269" i="13" s="1"/>
  <c r="J269" i="13"/>
  <c r="U269" i="13" s="1"/>
  <c r="Z268" i="13"/>
  <c r="Y268" i="13"/>
  <c r="X268" i="13"/>
  <c r="W268" i="13"/>
  <c r="AA268" i="13" s="1"/>
  <c r="V268" i="13"/>
  <c r="N268" i="13"/>
  <c r="M268" i="13"/>
  <c r="L268" i="13"/>
  <c r="K268" i="13"/>
  <c r="J268" i="13"/>
  <c r="U268" i="13" s="1"/>
  <c r="Z267" i="13"/>
  <c r="Y267" i="13"/>
  <c r="X267" i="13"/>
  <c r="W267" i="13"/>
  <c r="V267" i="13"/>
  <c r="AA267" i="13" s="1"/>
  <c r="N267" i="13"/>
  <c r="M267" i="13"/>
  <c r="L267" i="13"/>
  <c r="K267" i="13"/>
  <c r="T267" i="13" s="1"/>
  <c r="J267" i="13"/>
  <c r="I267" i="13"/>
  <c r="Z266" i="13"/>
  <c r="Y266" i="13"/>
  <c r="X266" i="13"/>
  <c r="W266" i="13"/>
  <c r="AA266" i="13" s="1"/>
  <c r="V266" i="13"/>
  <c r="N266" i="13"/>
  <c r="M266" i="13"/>
  <c r="L266" i="13"/>
  <c r="U266" i="13" s="1"/>
  <c r="K266" i="13"/>
  <c r="I266" i="13" s="1"/>
  <c r="J266" i="13"/>
  <c r="T266" i="13" s="1"/>
  <c r="Z265" i="13"/>
  <c r="Y265" i="13"/>
  <c r="X265" i="13"/>
  <c r="W265" i="13"/>
  <c r="V265" i="13"/>
  <c r="AA265" i="13" s="1"/>
  <c r="N265" i="13"/>
  <c r="M265" i="13"/>
  <c r="L265" i="13"/>
  <c r="K265" i="13"/>
  <c r="I265" i="13" s="1"/>
  <c r="J265" i="13"/>
  <c r="U265" i="13" s="1"/>
  <c r="Z264" i="13"/>
  <c r="Y264" i="13"/>
  <c r="X264" i="13"/>
  <c r="W264" i="13"/>
  <c r="AA264" i="13" s="1"/>
  <c r="V264" i="13"/>
  <c r="N264" i="13"/>
  <c r="M264" i="13"/>
  <c r="L264" i="13"/>
  <c r="K264" i="13"/>
  <c r="J264" i="13"/>
  <c r="U264" i="13" s="1"/>
  <c r="Z263" i="13"/>
  <c r="Y263" i="13"/>
  <c r="X263" i="13"/>
  <c r="W263" i="13"/>
  <c r="V263" i="13"/>
  <c r="AA263" i="13" s="1"/>
  <c r="N263" i="13"/>
  <c r="M263" i="13"/>
  <c r="L263" i="13"/>
  <c r="K263" i="13"/>
  <c r="T263" i="13" s="1"/>
  <c r="J263" i="13"/>
  <c r="I263" i="13"/>
  <c r="Z262" i="13"/>
  <c r="Y262" i="13"/>
  <c r="X262" i="13"/>
  <c r="W262" i="13"/>
  <c r="AA262" i="13" s="1"/>
  <c r="V262" i="13"/>
  <c r="N262" i="13"/>
  <c r="M262" i="13"/>
  <c r="L262" i="13"/>
  <c r="U262" i="13" s="1"/>
  <c r="K262" i="13"/>
  <c r="I262" i="13" s="1"/>
  <c r="J262" i="13"/>
  <c r="T262" i="13" s="1"/>
  <c r="Z261" i="13"/>
  <c r="Y261" i="13"/>
  <c r="X261" i="13"/>
  <c r="W261" i="13"/>
  <c r="V261" i="13"/>
  <c r="AA261" i="13" s="1"/>
  <c r="N261" i="13"/>
  <c r="M261" i="13"/>
  <c r="L261" i="13"/>
  <c r="K261" i="13"/>
  <c r="I261" i="13" s="1"/>
  <c r="J261" i="13"/>
  <c r="U261" i="13" s="1"/>
  <c r="Z260" i="13"/>
  <c r="Y260" i="13"/>
  <c r="X260" i="13"/>
  <c r="W260" i="13"/>
  <c r="AA260" i="13" s="1"/>
  <c r="V260" i="13"/>
  <c r="N260" i="13"/>
  <c r="M260" i="13"/>
  <c r="L260" i="13"/>
  <c r="K260" i="13"/>
  <c r="J260" i="13"/>
  <c r="U260" i="13" s="1"/>
  <c r="Z259" i="13"/>
  <c r="Y259" i="13"/>
  <c r="X259" i="13"/>
  <c r="W259" i="13"/>
  <c r="V259" i="13"/>
  <c r="AA259" i="13" s="1"/>
  <c r="N259" i="13"/>
  <c r="M259" i="13"/>
  <c r="L259" i="13"/>
  <c r="K259" i="13"/>
  <c r="T259" i="13" s="1"/>
  <c r="J259" i="13"/>
  <c r="I259" i="13"/>
  <c r="Z258" i="13"/>
  <c r="Y258" i="13"/>
  <c r="X258" i="13"/>
  <c r="W258" i="13"/>
  <c r="AA258" i="13" s="1"/>
  <c r="V258" i="13"/>
  <c r="N258" i="13"/>
  <c r="M258" i="13"/>
  <c r="L258" i="13"/>
  <c r="U258" i="13" s="1"/>
  <c r="K258" i="13"/>
  <c r="I258" i="13" s="1"/>
  <c r="J258" i="13"/>
  <c r="T258" i="13" s="1"/>
  <c r="Z257" i="13"/>
  <c r="Y257" i="13"/>
  <c r="X257" i="13"/>
  <c r="W257" i="13"/>
  <c r="V257" i="13"/>
  <c r="AA257" i="13" s="1"/>
  <c r="N257" i="13"/>
  <c r="M257" i="13"/>
  <c r="L257" i="13"/>
  <c r="K257" i="13"/>
  <c r="I257" i="13" s="1"/>
  <c r="J257" i="13"/>
  <c r="U257" i="13" s="1"/>
  <c r="Z256" i="13"/>
  <c r="Y256" i="13"/>
  <c r="X256" i="13"/>
  <c r="W256" i="13"/>
  <c r="AA256" i="13" s="1"/>
  <c r="V256" i="13"/>
  <c r="N256" i="13"/>
  <c r="M256" i="13"/>
  <c r="L256" i="13"/>
  <c r="K256" i="13"/>
  <c r="J256" i="13"/>
  <c r="U256" i="13" s="1"/>
  <c r="Z255" i="13"/>
  <c r="Y255" i="13"/>
  <c r="X255" i="13"/>
  <c r="W255" i="13"/>
  <c r="V255" i="13"/>
  <c r="AA255" i="13" s="1"/>
  <c r="N255" i="13"/>
  <c r="M255" i="13"/>
  <c r="L255" i="13"/>
  <c r="K255" i="13"/>
  <c r="T255" i="13" s="1"/>
  <c r="J255" i="13"/>
  <c r="I255" i="13"/>
  <c r="Z254" i="13"/>
  <c r="Y254" i="13"/>
  <c r="X254" i="13"/>
  <c r="W254" i="13"/>
  <c r="AA254" i="13" s="1"/>
  <c r="V254" i="13"/>
  <c r="N254" i="13"/>
  <c r="M254" i="13"/>
  <c r="L254" i="13"/>
  <c r="U254" i="13" s="1"/>
  <c r="K254" i="13"/>
  <c r="I254" i="13" s="1"/>
  <c r="J254" i="13"/>
  <c r="T254" i="13" s="1"/>
  <c r="Z253" i="13"/>
  <c r="Y253" i="13"/>
  <c r="X253" i="13"/>
  <c r="W253" i="13"/>
  <c r="V253" i="13"/>
  <c r="AA253" i="13" s="1"/>
  <c r="N253" i="13"/>
  <c r="M253" i="13"/>
  <c r="L253" i="13"/>
  <c r="K253" i="13"/>
  <c r="I253" i="13" s="1"/>
  <c r="J253" i="13"/>
  <c r="U253" i="13" s="1"/>
  <c r="Z252" i="13"/>
  <c r="Y252" i="13"/>
  <c r="X252" i="13"/>
  <c r="W252" i="13"/>
  <c r="AA252" i="13" s="1"/>
  <c r="V252" i="13"/>
  <c r="N252" i="13"/>
  <c r="M252" i="13"/>
  <c r="L252" i="13"/>
  <c r="K252" i="13"/>
  <c r="J252" i="13"/>
  <c r="U252" i="13" s="1"/>
  <c r="Z251" i="13"/>
  <c r="Y251" i="13"/>
  <c r="X251" i="13"/>
  <c r="W251" i="13"/>
  <c r="V251" i="13"/>
  <c r="AA251" i="13" s="1"/>
  <c r="N251" i="13"/>
  <c r="M251" i="13"/>
  <c r="L251" i="13"/>
  <c r="K251" i="13"/>
  <c r="T251" i="13" s="1"/>
  <c r="J251" i="13"/>
  <c r="I251" i="13"/>
  <c r="Z250" i="13"/>
  <c r="Y250" i="13"/>
  <c r="X250" i="13"/>
  <c r="W250" i="13"/>
  <c r="AA250" i="13" s="1"/>
  <c r="V250" i="13"/>
  <c r="N250" i="13"/>
  <c r="M250" i="13"/>
  <c r="L250" i="13"/>
  <c r="U250" i="13" s="1"/>
  <c r="K250" i="13"/>
  <c r="I250" i="13" s="1"/>
  <c r="J250" i="13"/>
  <c r="T250" i="13" s="1"/>
  <c r="Z249" i="13"/>
  <c r="Y249" i="13"/>
  <c r="X249" i="13"/>
  <c r="W249" i="13"/>
  <c r="V249" i="13"/>
  <c r="AA249" i="13" s="1"/>
  <c r="N249" i="13"/>
  <c r="M249" i="13"/>
  <c r="L249" i="13"/>
  <c r="K249" i="13"/>
  <c r="I249" i="13" s="1"/>
  <c r="J249" i="13"/>
  <c r="U249" i="13" s="1"/>
  <c r="Z248" i="13"/>
  <c r="Y248" i="13"/>
  <c r="X248" i="13"/>
  <c r="W248" i="13"/>
  <c r="AA248" i="13" s="1"/>
  <c r="V248" i="13"/>
  <c r="N248" i="13"/>
  <c r="M248" i="13"/>
  <c r="L248" i="13"/>
  <c r="K248" i="13"/>
  <c r="J248" i="13"/>
  <c r="U248" i="13" s="1"/>
  <c r="Z247" i="13"/>
  <c r="Y247" i="13"/>
  <c r="X247" i="13"/>
  <c r="W247" i="13"/>
  <c r="V247" i="13"/>
  <c r="AA247" i="13" s="1"/>
  <c r="N247" i="13"/>
  <c r="M247" i="13"/>
  <c r="L247" i="13"/>
  <c r="K247" i="13"/>
  <c r="T247" i="13" s="1"/>
  <c r="J247" i="13"/>
  <c r="I247" i="13"/>
  <c r="Z246" i="13"/>
  <c r="Y246" i="13"/>
  <c r="X246" i="13"/>
  <c r="W246" i="13"/>
  <c r="AA246" i="13" s="1"/>
  <c r="V246" i="13"/>
  <c r="N246" i="13"/>
  <c r="M246" i="13"/>
  <c r="L246" i="13"/>
  <c r="U246" i="13" s="1"/>
  <c r="K246" i="13"/>
  <c r="I246" i="13" s="1"/>
  <c r="J246" i="13"/>
  <c r="T246" i="13" s="1"/>
  <c r="Z245" i="13"/>
  <c r="Y245" i="13"/>
  <c r="X245" i="13"/>
  <c r="W245" i="13"/>
  <c r="V245" i="13"/>
  <c r="AA245" i="13" s="1"/>
  <c r="N245" i="13"/>
  <c r="M245" i="13"/>
  <c r="L245" i="13"/>
  <c r="K245" i="13"/>
  <c r="I245" i="13" s="1"/>
  <c r="J245" i="13"/>
  <c r="U245" i="13" s="1"/>
  <c r="Z244" i="13"/>
  <c r="Y244" i="13"/>
  <c r="X244" i="13"/>
  <c r="W244" i="13"/>
  <c r="AA244" i="13" s="1"/>
  <c r="V244" i="13"/>
  <c r="N244" i="13"/>
  <c r="M244" i="13"/>
  <c r="L244" i="13"/>
  <c r="K244" i="13"/>
  <c r="J244" i="13"/>
  <c r="U244" i="13" s="1"/>
  <c r="Z243" i="13"/>
  <c r="Y243" i="13"/>
  <c r="X243" i="13"/>
  <c r="W243" i="13"/>
  <c r="V243" i="13"/>
  <c r="AA243" i="13" s="1"/>
  <c r="N243" i="13"/>
  <c r="M243" i="13"/>
  <c r="L243" i="13"/>
  <c r="K243" i="13"/>
  <c r="T243" i="13" s="1"/>
  <c r="J243" i="13"/>
  <c r="I243" i="13"/>
  <c r="Z242" i="13"/>
  <c r="Y242" i="13"/>
  <c r="X242" i="13"/>
  <c r="W242" i="13"/>
  <c r="AA242" i="13" s="1"/>
  <c r="V242" i="13"/>
  <c r="N242" i="13"/>
  <c r="M242" i="13"/>
  <c r="L242" i="13"/>
  <c r="U242" i="13" s="1"/>
  <c r="K242" i="13"/>
  <c r="I242" i="13" s="1"/>
  <c r="J242" i="13"/>
  <c r="T242" i="13" s="1"/>
  <c r="Z241" i="13"/>
  <c r="Y241" i="13"/>
  <c r="X241" i="13"/>
  <c r="W241" i="13"/>
  <c r="V241" i="13"/>
  <c r="AA241" i="13" s="1"/>
  <c r="N241" i="13"/>
  <c r="M241" i="13"/>
  <c r="L241" i="13"/>
  <c r="K241" i="13"/>
  <c r="I241" i="13" s="1"/>
  <c r="J241" i="13"/>
  <c r="U241" i="13" s="1"/>
  <c r="Z240" i="13"/>
  <c r="Y240" i="13"/>
  <c r="X240" i="13"/>
  <c r="W240" i="13"/>
  <c r="AA240" i="13" s="1"/>
  <c r="V240" i="13"/>
  <c r="N240" i="13"/>
  <c r="M240" i="13"/>
  <c r="L240" i="13"/>
  <c r="K240" i="13"/>
  <c r="J240" i="13"/>
  <c r="U240" i="13" s="1"/>
  <c r="Z239" i="13"/>
  <c r="Y239" i="13"/>
  <c r="X239" i="13"/>
  <c r="W239" i="13"/>
  <c r="V239" i="13"/>
  <c r="AA239" i="13" s="1"/>
  <c r="N239" i="13"/>
  <c r="M239" i="13"/>
  <c r="L239" i="13"/>
  <c r="K239" i="13"/>
  <c r="T239" i="13" s="1"/>
  <c r="J239" i="13"/>
  <c r="I239" i="13"/>
  <c r="Z238" i="13"/>
  <c r="Y238" i="13"/>
  <c r="X238" i="13"/>
  <c r="W238" i="13"/>
  <c r="AA238" i="13" s="1"/>
  <c r="V238" i="13"/>
  <c r="N238" i="13"/>
  <c r="M238" i="13"/>
  <c r="L238" i="13"/>
  <c r="U238" i="13" s="1"/>
  <c r="K238" i="13"/>
  <c r="I238" i="13" s="1"/>
  <c r="J238" i="13"/>
  <c r="T238" i="13" s="1"/>
  <c r="Z237" i="13"/>
  <c r="Y237" i="13"/>
  <c r="X237" i="13"/>
  <c r="W237" i="13"/>
  <c r="V237" i="13"/>
  <c r="AA237" i="13" s="1"/>
  <c r="N237" i="13"/>
  <c r="M237" i="13"/>
  <c r="L237" i="13"/>
  <c r="K237" i="13"/>
  <c r="I237" i="13" s="1"/>
  <c r="J237" i="13"/>
  <c r="U237" i="13" s="1"/>
  <c r="Z236" i="13"/>
  <c r="Y236" i="13"/>
  <c r="X236" i="13"/>
  <c r="W236" i="13"/>
  <c r="AA236" i="13" s="1"/>
  <c r="V236" i="13"/>
  <c r="N236" i="13"/>
  <c r="M236" i="13"/>
  <c r="L236" i="13"/>
  <c r="K236" i="13"/>
  <c r="J236" i="13"/>
  <c r="U236" i="13" s="1"/>
  <c r="Z235" i="13"/>
  <c r="Y235" i="13"/>
  <c r="X235" i="13"/>
  <c r="W235" i="13"/>
  <c r="V235" i="13"/>
  <c r="AA235" i="13" s="1"/>
  <c r="N235" i="13"/>
  <c r="M235" i="13"/>
  <c r="L235" i="13"/>
  <c r="K235" i="13"/>
  <c r="T235" i="13" s="1"/>
  <c r="J235" i="13"/>
  <c r="I235" i="13"/>
  <c r="Z234" i="13"/>
  <c r="Y234" i="13"/>
  <c r="X234" i="13"/>
  <c r="W234" i="13"/>
  <c r="AA234" i="13" s="1"/>
  <c r="V234" i="13"/>
  <c r="N234" i="13"/>
  <c r="M234" i="13"/>
  <c r="L234" i="13"/>
  <c r="U234" i="13" s="1"/>
  <c r="K234" i="13"/>
  <c r="I234" i="13" s="1"/>
  <c r="J234" i="13"/>
  <c r="T234" i="13" s="1"/>
  <c r="Z233" i="13"/>
  <c r="Y233" i="13"/>
  <c r="X233" i="13"/>
  <c r="W233" i="13"/>
  <c r="V233" i="13"/>
  <c r="AA233" i="13" s="1"/>
  <c r="N233" i="13"/>
  <c r="M233" i="13"/>
  <c r="L233" i="13"/>
  <c r="K233" i="13"/>
  <c r="I233" i="13" s="1"/>
  <c r="J233" i="13"/>
  <c r="U233" i="13" s="1"/>
  <c r="Z232" i="13"/>
  <c r="Y232" i="13"/>
  <c r="X232" i="13"/>
  <c r="W232" i="13"/>
  <c r="AA232" i="13" s="1"/>
  <c r="V232" i="13"/>
  <c r="N232" i="13"/>
  <c r="M232" i="13"/>
  <c r="L232" i="13"/>
  <c r="K232" i="13"/>
  <c r="J232" i="13"/>
  <c r="U232" i="13" s="1"/>
  <c r="Z231" i="13"/>
  <c r="Y231" i="13"/>
  <c r="X231" i="13"/>
  <c r="W231" i="13"/>
  <c r="V231" i="13"/>
  <c r="AA231" i="13" s="1"/>
  <c r="N231" i="13"/>
  <c r="M231" i="13"/>
  <c r="L231" i="13"/>
  <c r="K231" i="13"/>
  <c r="T231" i="13" s="1"/>
  <c r="J231" i="13"/>
  <c r="I231" i="13"/>
  <c r="Z230" i="13"/>
  <c r="Y230" i="13"/>
  <c r="X230" i="13"/>
  <c r="W230" i="13"/>
  <c r="AA230" i="13" s="1"/>
  <c r="V230" i="13"/>
  <c r="N230" i="13"/>
  <c r="M230" i="13"/>
  <c r="L230" i="13"/>
  <c r="U230" i="13" s="1"/>
  <c r="K230" i="13"/>
  <c r="I230" i="13" s="1"/>
  <c r="J230" i="13"/>
  <c r="T230" i="13" s="1"/>
  <c r="Z229" i="13"/>
  <c r="Y229" i="13"/>
  <c r="X229" i="13"/>
  <c r="W229" i="13"/>
  <c r="V229" i="13"/>
  <c r="AA229" i="13" s="1"/>
  <c r="N229" i="13"/>
  <c r="M229" i="13"/>
  <c r="L229" i="13"/>
  <c r="K229" i="13"/>
  <c r="I229" i="13" s="1"/>
  <c r="J229" i="13"/>
  <c r="U229" i="13" s="1"/>
  <c r="Z228" i="13"/>
  <c r="Y228" i="13"/>
  <c r="X228" i="13"/>
  <c r="W228" i="13"/>
  <c r="AA228" i="13" s="1"/>
  <c r="V228" i="13"/>
  <c r="N228" i="13"/>
  <c r="M228" i="13"/>
  <c r="L228" i="13"/>
  <c r="K228" i="13"/>
  <c r="J228" i="13"/>
  <c r="U228" i="13" s="1"/>
  <c r="Z227" i="13"/>
  <c r="Y227" i="13"/>
  <c r="X227" i="13"/>
  <c r="W227" i="13"/>
  <c r="V227" i="13"/>
  <c r="AA227" i="13" s="1"/>
  <c r="N227" i="13"/>
  <c r="M227" i="13"/>
  <c r="L227" i="13"/>
  <c r="K227" i="13"/>
  <c r="T227" i="13" s="1"/>
  <c r="J227" i="13"/>
  <c r="I227" i="13"/>
  <c r="Z226" i="13"/>
  <c r="Y226" i="13"/>
  <c r="X226" i="13"/>
  <c r="W226" i="13"/>
  <c r="AA226" i="13" s="1"/>
  <c r="V226" i="13"/>
  <c r="N226" i="13"/>
  <c r="M226" i="13"/>
  <c r="L226" i="13"/>
  <c r="U226" i="13" s="1"/>
  <c r="K226" i="13"/>
  <c r="I226" i="13" s="1"/>
  <c r="J226" i="13"/>
  <c r="T226" i="13" s="1"/>
  <c r="Z225" i="13"/>
  <c r="Y225" i="13"/>
  <c r="X225" i="13"/>
  <c r="W225" i="13"/>
  <c r="V225" i="13"/>
  <c r="AA225" i="13" s="1"/>
  <c r="N225" i="13"/>
  <c r="M225" i="13"/>
  <c r="L225" i="13"/>
  <c r="K225" i="13"/>
  <c r="I225" i="13" s="1"/>
  <c r="J225" i="13"/>
  <c r="U225" i="13" s="1"/>
  <c r="Z224" i="13"/>
  <c r="Y224" i="13"/>
  <c r="X224" i="13"/>
  <c r="W224" i="13"/>
  <c r="AA224" i="13" s="1"/>
  <c r="V224" i="13"/>
  <c r="N224" i="13"/>
  <c r="M224" i="13"/>
  <c r="L224" i="13"/>
  <c r="K224" i="13"/>
  <c r="J224" i="13"/>
  <c r="U224" i="13" s="1"/>
  <c r="Z223" i="13"/>
  <c r="Y223" i="13"/>
  <c r="X223" i="13"/>
  <c r="W223" i="13"/>
  <c r="V223" i="13"/>
  <c r="AA223" i="13" s="1"/>
  <c r="N223" i="13"/>
  <c r="M223" i="13"/>
  <c r="L223" i="13"/>
  <c r="K223" i="13"/>
  <c r="T223" i="13" s="1"/>
  <c r="J223" i="13"/>
  <c r="I223" i="13"/>
  <c r="Z222" i="13"/>
  <c r="Y222" i="13"/>
  <c r="X222" i="13"/>
  <c r="W222" i="13"/>
  <c r="AA222" i="13" s="1"/>
  <c r="V222" i="13"/>
  <c r="N222" i="13"/>
  <c r="M222" i="13"/>
  <c r="L222" i="13"/>
  <c r="U222" i="13" s="1"/>
  <c r="K222" i="13"/>
  <c r="I222" i="13" s="1"/>
  <c r="J222" i="13"/>
  <c r="T222" i="13" s="1"/>
  <c r="Z221" i="13"/>
  <c r="Y221" i="13"/>
  <c r="X221" i="13"/>
  <c r="W221" i="13"/>
  <c r="V221" i="13"/>
  <c r="AA221" i="13" s="1"/>
  <c r="N221" i="13"/>
  <c r="M221" i="13"/>
  <c r="L221" i="13"/>
  <c r="K221" i="13"/>
  <c r="I221" i="13" s="1"/>
  <c r="J221" i="13"/>
  <c r="U221" i="13" s="1"/>
  <c r="Z220" i="13"/>
  <c r="Y220" i="13"/>
  <c r="X220" i="13"/>
  <c r="W220" i="13"/>
  <c r="AA220" i="13" s="1"/>
  <c r="V220" i="13"/>
  <c r="N220" i="13"/>
  <c r="M220" i="13"/>
  <c r="L220" i="13"/>
  <c r="K220" i="13"/>
  <c r="J220" i="13"/>
  <c r="U220" i="13" s="1"/>
  <c r="Z219" i="13"/>
  <c r="Y219" i="13"/>
  <c r="X219" i="13"/>
  <c r="W219" i="13"/>
  <c r="V219" i="13"/>
  <c r="AA219" i="13" s="1"/>
  <c r="N219" i="13"/>
  <c r="M219" i="13"/>
  <c r="L219" i="13"/>
  <c r="K219" i="13"/>
  <c r="T219" i="13" s="1"/>
  <c r="J219" i="13"/>
  <c r="I219" i="13"/>
  <c r="Z218" i="13"/>
  <c r="Y218" i="13"/>
  <c r="X218" i="13"/>
  <c r="W218" i="13"/>
  <c r="AA218" i="13" s="1"/>
  <c r="V218" i="13"/>
  <c r="N218" i="13"/>
  <c r="M218" i="13"/>
  <c r="L218" i="13"/>
  <c r="U218" i="13" s="1"/>
  <c r="K218" i="13"/>
  <c r="I218" i="13" s="1"/>
  <c r="J218" i="13"/>
  <c r="T218" i="13" s="1"/>
  <c r="Z217" i="13"/>
  <c r="Y217" i="13"/>
  <c r="X217" i="13"/>
  <c r="W217" i="13"/>
  <c r="V217" i="13"/>
  <c r="AA217" i="13" s="1"/>
  <c r="N217" i="13"/>
  <c r="M217" i="13"/>
  <c r="L217" i="13"/>
  <c r="K217" i="13"/>
  <c r="I217" i="13" s="1"/>
  <c r="J217" i="13"/>
  <c r="U217" i="13" s="1"/>
  <c r="Z216" i="13"/>
  <c r="Y216" i="13"/>
  <c r="X216" i="13"/>
  <c r="W216" i="13"/>
  <c r="AA216" i="13" s="1"/>
  <c r="V216" i="13"/>
  <c r="N216" i="13"/>
  <c r="M216" i="13"/>
  <c r="L216" i="13"/>
  <c r="K216" i="13"/>
  <c r="J216" i="13"/>
  <c r="U216" i="13" s="1"/>
  <c r="Z215" i="13"/>
  <c r="Y215" i="13"/>
  <c r="X215" i="13"/>
  <c r="W215" i="13"/>
  <c r="V215" i="13"/>
  <c r="AA215" i="13" s="1"/>
  <c r="N215" i="13"/>
  <c r="M215" i="13"/>
  <c r="L215" i="13"/>
  <c r="K215" i="13"/>
  <c r="T215" i="13" s="1"/>
  <c r="J215" i="13"/>
  <c r="I215" i="13"/>
  <c r="Z214" i="13"/>
  <c r="Y214" i="13"/>
  <c r="X214" i="13"/>
  <c r="W214" i="13"/>
  <c r="AA214" i="13" s="1"/>
  <c r="V214" i="13"/>
  <c r="N214" i="13"/>
  <c r="M214" i="13"/>
  <c r="L214" i="13"/>
  <c r="U214" i="13" s="1"/>
  <c r="K214" i="13"/>
  <c r="I214" i="13" s="1"/>
  <c r="J214" i="13"/>
  <c r="T214" i="13" s="1"/>
  <c r="Z213" i="13"/>
  <c r="Y213" i="13"/>
  <c r="X213" i="13"/>
  <c r="W213" i="13"/>
  <c r="V213" i="13"/>
  <c r="AA213" i="13" s="1"/>
  <c r="N213" i="13"/>
  <c r="M213" i="13"/>
  <c r="L213" i="13"/>
  <c r="K213" i="13"/>
  <c r="I213" i="13" s="1"/>
  <c r="J213" i="13"/>
  <c r="U213" i="13" s="1"/>
  <c r="Z212" i="13"/>
  <c r="Y212" i="13"/>
  <c r="X212" i="13"/>
  <c r="W212" i="13"/>
  <c r="AA212" i="13" s="1"/>
  <c r="V212" i="13"/>
  <c r="N212" i="13"/>
  <c r="M212" i="13"/>
  <c r="L212" i="13"/>
  <c r="K212" i="13"/>
  <c r="J212" i="13"/>
  <c r="U212" i="13" s="1"/>
  <c r="Z211" i="13"/>
  <c r="Y211" i="13"/>
  <c r="X211" i="13"/>
  <c r="W211" i="13"/>
  <c r="V211" i="13"/>
  <c r="AA211" i="13" s="1"/>
  <c r="N211" i="13"/>
  <c r="M211" i="13"/>
  <c r="L211" i="13"/>
  <c r="K211" i="13"/>
  <c r="T211" i="13" s="1"/>
  <c r="J211" i="13"/>
  <c r="I211" i="13"/>
  <c r="Z210" i="13"/>
  <c r="Y210" i="13"/>
  <c r="X210" i="13"/>
  <c r="W210" i="13"/>
  <c r="AA210" i="13" s="1"/>
  <c r="V210" i="13"/>
  <c r="N210" i="13"/>
  <c r="M210" i="13"/>
  <c r="L210" i="13"/>
  <c r="U210" i="13" s="1"/>
  <c r="K210" i="13"/>
  <c r="I210" i="13" s="1"/>
  <c r="J210" i="13"/>
  <c r="T210" i="13" s="1"/>
  <c r="Z209" i="13"/>
  <c r="Y209" i="13"/>
  <c r="X209" i="13"/>
  <c r="W209" i="13"/>
  <c r="V209" i="13"/>
  <c r="AA209" i="13" s="1"/>
  <c r="N209" i="13"/>
  <c r="M209" i="13"/>
  <c r="L209" i="13"/>
  <c r="K209" i="13"/>
  <c r="I209" i="13" s="1"/>
  <c r="U32" i="13" s="1"/>
  <c r="J209" i="13"/>
  <c r="U209" i="13" s="1"/>
  <c r="Z208" i="13"/>
  <c r="Y208" i="13"/>
  <c r="X208" i="13"/>
  <c r="W208" i="13"/>
  <c r="AA208" i="13" s="1"/>
  <c r="V208" i="13"/>
  <c r="N208" i="13"/>
  <c r="M208" i="13"/>
  <c r="L208" i="13"/>
  <c r="K208" i="13"/>
  <c r="J208" i="13"/>
  <c r="U208" i="13" s="1"/>
  <c r="Z207" i="13"/>
  <c r="Y207" i="13"/>
  <c r="X207" i="13"/>
  <c r="W207" i="13"/>
  <c r="V207" i="13"/>
  <c r="AA207" i="13" s="1"/>
  <c r="N207" i="13"/>
  <c r="M207" i="13"/>
  <c r="L207" i="13"/>
  <c r="K207" i="13"/>
  <c r="T207" i="13" s="1"/>
  <c r="J207" i="13"/>
  <c r="I207" i="13"/>
  <c r="Z206" i="13"/>
  <c r="Y206" i="13"/>
  <c r="X206" i="13"/>
  <c r="W206" i="13"/>
  <c r="AA206" i="13" s="1"/>
  <c r="V206" i="13"/>
  <c r="N206" i="13"/>
  <c r="M206" i="13"/>
  <c r="L206" i="13"/>
  <c r="U206" i="13" s="1"/>
  <c r="K206" i="13"/>
  <c r="I206" i="13" s="1"/>
  <c r="J206" i="13"/>
  <c r="T206" i="13" s="1"/>
  <c r="Z205" i="13"/>
  <c r="Y205" i="13"/>
  <c r="X205" i="13"/>
  <c r="W205" i="13"/>
  <c r="V205" i="13"/>
  <c r="AA205" i="13" s="1"/>
  <c r="N205" i="13"/>
  <c r="M205" i="13"/>
  <c r="L205" i="13"/>
  <c r="K205" i="13"/>
  <c r="I205" i="13" s="1"/>
  <c r="J205" i="13"/>
  <c r="U205" i="13" s="1"/>
  <c r="Z204" i="13"/>
  <c r="Y204" i="13"/>
  <c r="X204" i="13"/>
  <c r="W204" i="13"/>
  <c r="AA204" i="13" s="1"/>
  <c r="V204" i="13"/>
  <c r="N204" i="13"/>
  <c r="M204" i="13"/>
  <c r="L204" i="13"/>
  <c r="K204" i="13"/>
  <c r="J204" i="13"/>
  <c r="U204" i="13" s="1"/>
  <c r="Z203" i="13"/>
  <c r="Y203" i="13"/>
  <c r="X203" i="13"/>
  <c r="W203" i="13"/>
  <c r="V203" i="13"/>
  <c r="AA203" i="13" s="1"/>
  <c r="N203" i="13"/>
  <c r="M203" i="13"/>
  <c r="L203" i="13"/>
  <c r="K203" i="13"/>
  <c r="T203" i="13" s="1"/>
  <c r="J203" i="13"/>
  <c r="I203" i="13"/>
  <c r="Z202" i="13"/>
  <c r="Y202" i="13"/>
  <c r="X202" i="13"/>
  <c r="W202" i="13"/>
  <c r="AA202" i="13" s="1"/>
  <c r="V202" i="13"/>
  <c r="N202" i="13"/>
  <c r="M202" i="13"/>
  <c r="L202" i="13"/>
  <c r="U202" i="13" s="1"/>
  <c r="K202" i="13"/>
  <c r="I202" i="13" s="1"/>
  <c r="K36" i="13" s="1"/>
  <c r="J202" i="13"/>
  <c r="T202" i="13" s="1"/>
  <c r="Z201" i="13"/>
  <c r="Y201" i="13"/>
  <c r="X201" i="13"/>
  <c r="W201" i="13"/>
  <c r="V201" i="13"/>
  <c r="AA201" i="13" s="1"/>
  <c r="N201" i="13"/>
  <c r="M201" i="13"/>
  <c r="L201" i="13"/>
  <c r="K201" i="13"/>
  <c r="I201" i="13" s="1"/>
  <c r="K35" i="13" s="1"/>
  <c r="J201" i="13"/>
  <c r="U201" i="13" s="1"/>
  <c r="Z200" i="13"/>
  <c r="Y200" i="13"/>
  <c r="X200" i="13"/>
  <c r="W200" i="13"/>
  <c r="AA200" i="13" s="1"/>
  <c r="V200" i="13"/>
  <c r="N200" i="13"/>
  <c r="M200" i="13"/>
  <c r="L200" i="13"/>
  <c r="K200" i="13"/>
  <c r="J200" i="13"/>
  <c r="U200" i="13" s="1"/>
  <c r="Z199" i="13"/>
  <c r="Y199" i="13"/>
  <c r="X199" i="13"/>
  <c r="W199" i="13"/>
  <c r="V199" i="13"/>
  <c r="AA199" i="13" s="1"/>
  <c r="N199" i="13"/>
  <c r="M199" i="13"/>
  <c r="L199" i="13"/>
  <c r="K199" i="13"/>
  <c r="T199" i="13" s="1"/>
  <c r="J199" i="13"/>
  <c r="I199" i="13"/>
  <c r="Z198" i="13"/>
  <c r="Y198" i="13"/>
  <c r="X198" i="13"/>
  <c r="W198" i="13"/>
  <c r="AA198" i="13" s="1"/>
  <c r="V198" i="13"/>
  <c r="N198" i="13"/>
  <c r="M198" i="13"/>
  <c r="L198" i="13"/>
  <c r="U198" i="13" s="1"/>
  <c r="K198" i="13"/>
  <c r="I198" i="13" s="1"/>
  <c r="J198" i="13"/>
  <c r="T198" i="13" s="1"/>
  <c r="Z197" i="13"/>
  <c r="Y197" i="13"/>
  <c r="X197" i="13"/>
  <c r="W197" i="13"/>
  <c r="V197" i="13"/>
  <c r="AA197" i="13" s="1"/>
  <c r="N197" i="13"/>
  <c r="M197" i="13"/>
  <c r="L197" i="13"/>
  <c r="K197" i="13"/>
  <c r="I197" i="13" s="1"/>
  <c r="J197" i="13"/>
  <c r="U197" i="13" s="1"/>
  <c r="Z196" i="13"/>
  <c r="Y196" i="13"/>
  <c r="X196" i="13"/>
  <c r="W196" i="13"/>
  <c r="AA196" i="13" s="1"/>
  <c r="V196" i="13"/>
  <c r="N196" i="13"/>
  <c r="M196" i="13"/>
  <c r="L196" i="13"/>
  <c r="K196" i="13"/>
  <c r="J196" i="13"/>
  <c r="U196" i="13" s="1"/>
  <c r="Z195" i="13"/>
  <c r="Y195" i="13"/>
  <c r="X195" i="13"/>
  <c r="W195" i="13"/>
  <c r="V195" i="13"/>
  <c r="AA195" i="13" s="1"/>
  <c r="N195" i="13"/>
  <c r="M195" i="13"/>
  <c r="L195" i="13"/>
  <c r="K195" i="13"/>
  <c r="T195" i="13" s="1"/>
  <c r="J195" i="13"/>
  <c r="I195" i="13"/>
  <c r="Z194" i="13"/>
  <c r="Y194" i="13"/>
  <c r="X194" i="13"/>
  <c r="W194" i="13"/>
  <c r="AA194" i="13" s="1"/>
  <c r="V194" i="13"/>
  <c r="N194" i="13"/>
  <c r="M194" i="13"/>
  <c r="L194" i="13"/>
  <c r="U194" i="13" s="1"/>
  <c r="K194" i="13"/>
  <c r="I194" i="13" s="1"/>
  <c r="J194" i="13"/>
  <c r="T194" i="13" s="1"/>
  <c r="Z193" i="13"/>
  <c r="Y193" i="13"/>
  <c r="X193" i="13"/>
  <c r="W193" i="13"/>
  <c r="V193" i="13"/>
  <c r="AA193" i="13" s="1"/>
  <c r="N193" i="13"/>
  <c r="M193" i="13"/>
  <c r="L193" i="13"/>
  <c r="K193" i="13"/>
  <c r="I193" i="13" s="1"/>
  <c r="J193" i="13"/>
  <c r="U193" i="13" s="1"/>
  <c r="Z192" i="13"/>
  <c r="Y192" i="13"/>
  <c r="X192" i="13"/>
  <c r="W192" i="13"/>
  <c r="AA192" i="13" s="1"/>
  <c r="V192" i="13"/>
  <c r="N192" i="13"/>
  <c r="M192" i="13"/>
  <c r="L192" i="13"/>
  <c r="K192" i="13"/>
  <c r="J192" i="13"/>
  <c r="U192" i="13" s="1"/>
  <c r="Z191" i="13"/>
  <c r="Y191" i="13"/>
  <c r="X191" i="13"/>
  <c r="W191" i="13"/>
  <c r="V191" i="13"/>
  <c r="AA191" i="13" s="1"/>
  <c r="N191" i="13"/>
  <c r="M191" i="13"/>
  <c r="L191" i="13"/>
  <c r="K191" i="13"/>
  <c r="T191" i="13" s="1"/>
  <c r="J191" i="13"/>
  <c r="I191" i="13"/>
  <c r="Z190" i="13"/>
  <c r="Y190" i="13"/>
  <c r="X190" i="13"/>
  <c r="W190" i="13"/>
  <c r="AA190" i="13" s="1"/>
  <c r="V190" i="13"/>
  <c r="N190" i="13"/>
  <c r="M190" i="13"/>
  <c r="L190" i="13"/>
  <c r="U190" i="13" s="1"/>
  <c r="K190" i="13"/>
  <c r="I190" i="13" s="1"/>
  <c r="J190" i="13"/>
  <c r="T190" i="13" s="1"/>
  <c r="Z189" i="13"/>
  <c r="Y189" i="13"/>
  <c r="X189" i="13"/>
  <c r="W189" i="13"/>
  <c r="V189" i="13"/>
  <c r="AA189" i="13" s="1"/>
  <c r="N189" i="13"/>
  <c r="M189" i="13"/>
  <c r="L189" i="13"/>
  <c r="K189" i="13"/>
  <c r="I189" i="13" s="1"/>
  <c r="J189" i="13"/>
  <c r="U189" i="13" s="1"/>
  <c r="Z188" i="13"/>
  <c r="Y188" i="13"/>
  <c r="X188" i="13"/>
  <c r="W188" i="13"/>
  <c r="AA188" i="13" s="1"/>
  <c r="V188" i="13"/>
  <c r="N188" i="13"/>
  <c r="M188" i="13"/>
  <c r="L188" i="13"/>
  <c r="K188" i="13"/>
  <c r="J188" i="13"/>
  <c r="U188" i="13" s="1"/>
  <c r="Z187" i="13"/>
  <c r="Y187" i="13"/>
  <c r="X187" i="13"/>
  <c r="W187" i="13"/>
  <c r="V187" i="13"/>
  <c r="AA187" i="13" s="1"/>
  <c r="N187" i="13"/>
  <c r="M187" i="13"/>
  <c r="L187" i="13"/>
  <c r="K187" i="13"/>
  <c r="T187" i="13" s="1"/>
  <c r="J187" i="13"/>
  <c r="I187" i="13"/>
  <c r="Z186" i="13"/>
  <c r="Y186" i="13"/>
  <c r="X186" i="13"/>
  <c r="W186" i="13"/>
  <c r="AA186" i="13" s="1"/>
  <c r="V186" i="13"/>
  <c r="N186" i="13"/>
  <c r="M186" i="13"/>
  <c r="L186" i="13"/>
  <c r="U186" i="13" s="1"/>
  <c r="K186" i="13"/>
  <c r="I186" i="13" s="1"/>
  <c r="K31" i="13" s="1"/>
  <c r="J186" i="13"/>
  <c r="T186" i="13" s="1"/>
  <c r="Z185" i="13"/>
  <c r="Y185" i="13"/>
  <c r="X185" i="13"/>
  <c r="W185" i="13"/>
  <c r="V185" i="13"/>
  <c r="AA185" i="13" s="1"/>
  <c r="N185" i="13"/>
  <c r="M185" i="13"/>
  <c r="L185" i="13"/>
  <c r="K185" i="13"/>
  <c r="I185" i="13" s="1"/>
  <c r="K30" i="13" s="1"/>
  <c r="J185" i="13"/>
  <c r="U185" i="13" s="1"/>
  <c r="Z184" i="13"/>
  <c r="Y184" i="13"/>
  <c r="X184" i="13"/>
  <c r="W184" i="13"/>
  <c r="AA184" i="13" s="1"/>
  <c r="V184" i="13"/>
  <c r="N184" i="13"/>
  <c r="M184" i="13"/>
  <c r="L184" i="13"/>
  <c r="K184" i="13"/>
  <c r="J184" i="13"/>
  <c r="U184" i="13" s="1"/>
  <c r="Z183" i="13"/>
  <c r="Y183" i="13"/>
  <c r="X183" i="13"/>
  <c r="W183" i="13"/>
  <c r="V183" i="13"/>
  <c r="AA183" i="13" s="1"/>
  <c r="N183" i="13"/>
  <c r="M183" i="13"/>
  <c r="L183" i="13"/>
  <c r="K183" i="13"/>
  <c r="T183" i="13" s="1"/>
  <c r="J183" i="13"/>
  <c r="I183" i="13"/>
  <c r="Z182" i="13"/>
  <c r="Y182" i="13"/>
  <c r="X182" i="13"/>
  <c r="W182" i="13"/>
  <c r="AA182" i="13" s="1"/>
  <c r="V182" i="13"/>
  <c r="N182" i="13"/>
  <c r="M182" i="13"/>
  <c r="L182" i="13"/>
  <c r="U182" i="13" s="1"/>
  <c r="K182" i="13"/>
  <c r="I182" i="13" s="1"/>
  <c r="J182" i="13"/>
  <c r="T182" i="13" s="1"/>
  <c r="Z181" i="13"/>
  <c r="Y181" i="13"/>
  <c r="X181" i="13"/>
  <c r="W181" i="13"/>
  <c r="V181" i="13"/>
  <c r="AA181" i="13" s="1"/>
  <c r="N181" i="13"/>
  <c r="M181" i="13"/>
  <c r="L181" i="13"/>
  <c r="K181" i="13"/>
  <c r="I181" i="13" s="1"/>
  <c r="J181" i="13"/>
  <c r="U181" i="13" s="1"/>
  <c r="Z180" i="13"/>
  <c r="Y180" i="13"/>
  <c r="X180" i="13"/>
  <c r="W180" i="13"/>
  <c r="AA180" i="13" s="1"/>
  <c r="V180" i="13"/>
  <c r="N180" i="13"/>
  <c r="M180" i="13"/>
  <c r="L180" i="13"/>
  <c r="K180" i="13"/>
  <c r="J180" i="13"/>
  <c r="U180" i="13" s="1"/>
  <c r="Z179" i="13"/>
  <c r="Y179" i="13"/>
  <c r="X179" i="13"/>
  <c r="W179" i="13"/>
  <c r="V179" i="13"/>
  <c r="AA179" i="13" s="1"/>
  <c r="N179" i="13"/>
  <c r="M179" i="13"/>
  <c r="L179" i="13"/>
  <c r="K179" i="13"/>
  <c r="T179" i="13" s="1"/>
  <c r="J179" i="13"/>
  <c r="I179" i="13"/>
  <c r="Z178" i="13"/>
  <c r="Y178" i="13"/>
  <c r="X178" i="13"/>
  <c r="W178" i="13"/>
  <c r="AA178" i="13" s="1"/>
  <c r="V178" i="13"/>
  <c r="N178" i="13"/>
  <c r="M178" i="13"/>
  <c r="L178" i="13"/>
  <c r="U178" i="13" s="1"/>
  <c r="K178" i="13"/>
  <c r="I178" i="13" s="1"/>
  <c r="U30" i="13" s="1"/>
  <c r="J178" i="13"/>
  <c r="T178" i="13" s="1"/>
  <c r="Z177" i="13"/>
  <c r="Y177" i="13"/>
  <c r="X177" i="13"/>
  <c r="W177" i="13"/>
  <c r="V177" i="13"/>
  <c r="AA177" i="13" s="1"/>
  <c r="N177" i="13"/>
  <c r="M177" i="13"/>
  <c r="L177" i="13"/>
  <c r="K177" i="13"/>
  <c r="I177" i="13" s="1"/>
  <c r="J177" i="13"/>
  <c r="U177" i="13" s="1"/>
  <c r="Z176" i="13"/>
  <c r="Y176" i="13"/>
  <c r="X176" i="13"/>
  <c r="W176" i="13"/>
  <c r="AA176" i="13" s="1"/>
  <c r="V176" i="13"/>
  <c r="N176" i="13"/>
  <c r="M176" i="13"/>
  <c r="L176" i="13"/>
  <c r="K176" i="13"/>
  <c r="J176" i="13"/>
  <c r="U176" i="13" s="1"/>
  <c r="Z175" i="13"/>
  <c r="Y175" i="13"/>
  <c r="X175" i="13"/>
  <c r="W175" i="13"/>
  <c r="V175" i="13"/>
  <c r="AA175" i="13" s="1"/>
  <c r="N175" i="13"/>
  <c r="M175" i="13"/>
  <c r="L175" i="13"/>
  <c r="K175" i="13"/>
  <c r="T175" i="13" s="1"/>
  <c r="J175" i="13"/>
  <c r="I175" i="13"/>
  <c r="Z174" i="13"/>
  <c r="Y174" i="13"/>
  <c r="X174" i="13"/>
  <c r="W174" i="13"/>
  <c r="AA174" i="13" s="1"/>
  <c r="V174" i="13"/>
  <c r="N174" i="13"/>
  <c r="M174" i="13"/>
  <c r="L174" i="13"/>
  <c r="U174" i="13" s="1"/>
  <c r="K174" i="13"/>
  <c r="I174" i="13" s="1"/>
  <c r="K29" i="13" s="1"/>
  <c r="J174" i="13"/>
  <c r="T174" i="13" s="1"/>
  <c r="Z173" i="13"/>
  <c r="Y173" i="13"/>
  <c r="X173" i="13"/>
  <c r="W173" i="13"/>
  <c r="V173" i="13"/>
  <c r="AA173" i="13" s="1"/>
  <c r="N173" i="13"/>
  <c r="M173" i="13"/>
  <c r="L173" i="13"/>
  <c r="K173" i="13"/>
  <c r="I173" i="13" s="1"/>
  <c r="K28" i="13" s="1"/>
  <c r="J173" i="13"/>
  <c r="U173" i="13" s="1"/>
  <c r="Z172" i="13"/>
  <c r="Y172" i="13"/>
  <c r="X172" i="13"/>
  <c r="W172" i="13"/>
  <c r="AA172" i="13" s="1"/>
  <c r="V172" i="13"/>
  <c r="N172" i="13"/>
  <c r="M172" i="13"/>
  <c r="L172" i="13"/>
  <c r="K172" i="13"/>
  <c r="J172" i="13"/>
  <c r="U172" i="13" s="1"/>
  <c r="Z171" i="13"/>
  <c r="Y171" i="13"/>
  <c r="X171" i="13"/>
  <c r="W171" i="13"/>
  <c r="V171" i="13"/>
  <c r="AA171" i="13" s="1"/>
  <c r="N171" i="13"/>
  <c r="M171" i="13"/>
  <c r="L171" i="13"/>
  <c r="K171" i="13"/>
  <c r="T171" i="13" s="1"/>
  <c r="J171" i="13"/>
  <c r="I171" i="13"/>
  <c r="U28" i="13" s="1"/>
  <c r="Z170" i="13"/>
  <c r="Y170" i="13"/>
  <c r="X170" i="13"/>
  <c r="W170" i="13"/>
  <c r="AA170" i="13" s="1"/>
  <c r="V170" i="13"/>
  <c r="N170" i="13"/>
  <c r="M170" i="13"/>
  <c r="L170" i="13"/>
  <c r="U170" i="13" s="1"/>
  <c r="K170" i="13"/>
  <c r="I170" i="13" s="1"/>
  <c r="U27" i="13" s="1"/>
  <c r="J170" i="13"/>
  <c r="T170" i="13" s="1"/>
  <c r="Z169" i="13"/>
  <c r="Y169" i="13"/>
  <c r="X169" i="13"/>
  <c r="W169" i="13"/>
  <c r="V169" i="13"/>
  <c r="AA169" i="13" s="1"/>
  <c r="N169" i="13"/>
  <c r="M169" i="13"/>
  <c r="L169" i="13"/>
  <c r="K169" i="13"/>
  <c r="I169" i="13" s="1"/>
  <c r="J169" i="13"/>
  <c r="U169" i="13" s="1"/>
  <c r="Z168" i="13"/>
  <c r="Y168" i="13"/>
  <c r="X168" i="13"/>
  <c r="W168" i="13"/>
  <c r="AA168" i="13" s="1"/>
  <c r="V168" i="13"/>
  <c r="N168" i="13"/>
  <c r="M168" i="13"/>
  <c r="L168" i="13"/>
  <c r="K168" i="13"/>
  <c r="J168" i="13"/>
  <c r="U168" i="13" s="1"/>
  <c r="Z167" i="13"/>
  <c r="Y167" i="13"/>
  <c r="X167" i="13"/>
  <c r="W167" i="13"/>
  <c r="V167" i="13"/>
  <c r="AA167" i="13" s="1"/>
  <c r="N167" i="13"/>
  <c r="M167" i="13"/>
  <c r="L167" i="13"/>
  <c r="K167" i="13"/>
  <c r="T167" i="13" s="1"/>
  <c r="J167" i="13"/>
  <c r="I167" i="13"/>
  <c r="U26" i="13" s="1"/>
  <c r="Z166" i="13"/>
  <c r="Y166" i="13"/>
  <c r="X166" i="13"/>
  <c r="W166" i="13"/>
  <c r="AA166" i="13" s="1"/>
  <c r="V166" i="13"/>
  <c r="N166" i="13"/>
  <c r="M166" i="13"/>
  <c r="L166" i="13"/>
  <c r="U166" i="13" s="1"/>
  <c r="K166" i="13"/>
  <c r="I166" i="13" s="1"/>
  <c r="J166" i="13"/>
  <c r="T166" i="13" s="1"/>
  <c r="Z165" i="13"/>
  <c r="Y165" i="13"/>
  <c r="X165" i="13"/>
  <c r="W165" i="13"/>
  <c r="V165" i="13"/>
  <c r="AA165" i="13" s="1"/>
  <c r="N165" i="13"/>
  <c r="M165" i="13"/>
  <c r="L165" i="13"/>
  <c r="K165" i="13"/>
  <c r="I165" i="13" s="1"/>
  <c r="J165" i="13"/>
  <c r="U165" i="13" s="1"/>
  <c r="Z164" i="13"/>
  <c r="Y164" i="13"/>
  <c r="X164" i="13"/>
  <c r="W164" i="13"/>
  <c r="N164" i="13"/>
  <c r="M164" i="13"/>
  <c r="L164" i="13"/>
  <c r="K164" i="13"/>
  <c r="J164" i="13"/>
  <c r="U164" i="13" s="1"/>
  <c r="Z163" i="13"/>
  <c r="Y163" i="13"/>
  <c r="X163" i="13"/>
  <c r="W163" i="13"/>
  <c r="N163" i="13"/>
  <c r="M163" i="13"/>
  <c r="L163" i="13"/>
  <c r="K163" i="13"/>
  <c r="T163" i="13" s="1"/>
  <c r="J163" i="13"/>
  <c r="I163" i="13"/>
  <c r="Z162" i="13"/>
  <c r="Y162" i="13"/>
  <c r="X162" i="13"/>
  <c r="W162" i="13"/>
  <c r="N162" i="13"/>
  <c r="M162" i="13"/>
  <c r="L162" i="13"/>
  <c r="U162" i="13" s="1"/>
  <c r="K162" i="13"/>
  <c r="I162" i="13" s="1"/>
  <c r="U25" i="13" s="1"/>
  <c r="J162" i="13"/>
  <c r="Z161" i="13"/>
  <c r="Y161" i="13"/>
  <c r="X161" i="13"/>
  <c r="W161" i="13"/>
  <c r="N161" i="13"/>
  <c r="M161" i="13"/>
  <c r="L161" i="13"/>
  <c r="K161" i="13"/>
  <c r="I161" i="13" s="1"/>
  <c r="U24" i="13" s="1"/>
  <c r="J161" i="13"/>
  <c r="U161" i="13" s="1"/>
  <c r="Z160" i="13"/>
  <c r="Y160" i="13"/>
  <c r="X160" i="13"/>
  <c r="W160" i="13"/>
  <c r="N160" i="13"/>
  <c r="M160" i="13"/>
  <c r="L160" i="13"/>
  <c r="K160" i="13"/>
  <c r="J160" i="13"/>
  <c r="U160" i="13" s="1"/>
  <c r="Z159" i="13"/>
  <c r="Y159" i="13"/>
  <c r="X159" i="13"/>
  <c r="W159" i="13"/>
  <c r="N159" i="13"/>
  <c r="M159" i="13"/>
  <c r="L159" i="13"/>
  <c r="K159" i="13"/>
  <c r="T159" i="13" s="1"/>
  <c r="J159" i="13"/>
  <c r="I159" i="13"/>
  <c r="Z158" i="13"/>
  <c r="Y158" i="13"/>
  <c r="X158" i="13"/>
  <c r="W158" i="13"/>
  <c r="N158" i="13"/>
  <c r="M158" i="13"/>
  <c r="L158" i="13"/>
  <c r="U158" i="13" s="1"/>
  <c r="K158" i="13"/>
  <c r="I158" i="13" s="1"/>
  <c r="J158" i="13"/>
  <c r="Z157" i="13"/>
  <c r="Y157" i="13"/>
  <c r="X157" i="13"/>
  <c r="W157" i="13"/>
  <c r="N157" i="13"/>
  <c r="M157" i="13"/>
  <c r="L157" i="13"/>
  <c r="K157" i="13"/>
  <c r="I157" i="13" s="1"/>
  <c r="J157" i="13"/>
  <c r="U157" i="13" s="1"/>
  <c r="Z156" i="13"/>
  <c r="Y156" i="13"/>
  <c r="X156" i="13"/>
  <c r="W156" i="13"/>
  <c r="N156" i="13"/>
  <c r="M156" i="13"/>
  <c r="L156" i="13"/>
  <c r="K156" i="13"/>
  <c r="J156" i="13"/>
  <c r="U156" i="13" s="1"/>
  <c r="Z155" i="13"/>
  <c r="Y155" i="13"/>
  <c r="X155" i="13"/>
  <c r="W155" i="13"/>
  <c r="N155" i="13"/>
  <c r="M155" i="13"/>
  <c r="L155" i="13"/>
  <c r="K155" i="13"/>
  <c r="T155" i="13" s="1"/>
  <c r="J155" i="13"/>
  <c r="I155" i="13"/>
  <c r="K26" i="13" s="1"/>
  <c r="Z154" i="13"/>
  <c r="Y154" i="13"/>
  <c r="X154" i="13"/>
  <c r="W154" i="13"/>
  <c r="AA154" i="13" s="1"/>
  <c r="V154" i="13"/>
  <c r="N154" i="13"/>
  <c r="M154" i="13"/>
  <c r="L154" i="13"/>
  <c r="U154" i="13" s="1"/>
  <c r="K154" i="13"/>
  <c r="I154" i="13" s="1"/>
  <c r="K25" i="13" s="1"/>
  <c r="J154" i="13"/>
  <c r="T154" i="13" s="1"/>
  <c r="Z153" i="13"/>
  <c r="Y153" i="13"/>
  <c r="X153" i="13"/>
  <c r="W153" i="13"/>
  <c r="N153" i="13"/>
  <c r="M153" i="13"/>
  <c r="L153" i="13"/>
  <c r="K153" i="13"/>
  <c r="I153" i="13" s="1"/>
  <c r="K24" i="13" s="1"/>
  <c r="J153" i="13"/>
  <c r="U153" i="13" s="1"/>
  <c r="Z152" i="13"/>
  <c r="Y152" i="13"/>
  <c r="X152" i="13"/>
  <c r="W152" i="13"/>
  <c r="N152" i="13"/>
  <c r="M152" i="13"/>
  <c r="L152" i="13"/>
  <c r="K152" i="13"/>
  <c r="J152" i="13"/>
  <c r="U152" i="13" s="1"/>
  <c r="Z151" i="13"/>
  <c r="Y151" i="13"/>
  <c r="X151" i="13"/>
  <c r="W151" i="13"/>
  <c r="N151" i="13"/>
  <c r="M151" i="13"/>
  <c r="L151" i="13"/>
  <c r="K151" i="13"/>
  <c r="T151" i="13" s="1"/>
  <c r="J151" i="13"/>
  <c r="I151" i="13"/>
  <c r="U23" i="13" s="1"/>
  <c r="Z150" i="13"/>
  <c r="Y150" i="13"/>
  <c r="X150" i="13"/>
  <c r="W150" i="13"/>
  <c r="N150" i="13"/>
  <c r="M150" i="13"/>
  <c r="L150" i="13"/>
  <c r="U150" i="13" s="1"/>
  <c r="K150" i="13"/>
  <c r="I150" i="13" s="1"/>
  <c r="J150" i="13"/>
  <c r="Z149" i="13"/>
  <c r="Y149" i="13"/>
  <c r="X149" i="13"/>
  <c r="W149" i="13"/>
  <c r="N149" i="13"/>
  <c r="M149" i="13"/>
  <c r="L149" i="13"/>
  <c r="K149" i="13"/>
  <c r="I149" i="13" s="1"/>
  <c r="J149" i="13"/>
  <c r="U149" i="13" s="1"/>
  <c r="Z148" i="13"/>
  <c r="Y148" i="13"/>
  <c r="X148" i="13"/>
  <c r="W148" i="13"/>
  <c r="N148" i="13"/>
  <c r="M148" i="13"/>
  <c r="L148" i="13"/>
  <c r="K148" i="13"/>
  <c r="J148" i="13"/>
  <c r="U148" i="13" s="1"/>
  <c r="Z147" i="13"/>
  <c r="Y147" i="13"/>
  <c r="X147" i="13"/>
  <c r="W147" i="13"/>
  <c r="N147" i="13"/>
  <c r="M147" i="13"/>
  <c r="L147" i="13"/>
  <c r="K147" i="13"/>
  <c r="T147" i="13" s="1"/>
  <c r="J147" i="13"/>
  <c r="I147" i="13"/>
  <c r="Z146" i="13"/>
  <c r="Y146" i="13"/>
  <c r="X146" i="13"/>
  <c r="W146" i="13"/>
  <c r="N146" i="13"/>
  <c r="M146" i="13"/>
  <c r="L146" i="13"/>
  <c r="U146" i="13" s="1"/>
  <c r="K146" i="13"/>
  <c r="I146" i="13" s="1"/>
  <c r="K23" i="13" s="1"/>
  <c r="J146" i="13"/>
  <c r="Z145" i="13"/>
  <c r="Y145" i="13"/>
  <c r="X145" i="13"/>
  <c r="W145" i="13"/>
  <c r="N145" i="13"/>
  <c r="M145" i="13"/>
  <c r="L145" i="13"/>
  <c r="K145" i="13"/>
  <c r="I145" i="13" s="1"/>
  <c r="J145" i="13"/>
  <c r="U145" i="13" s="1"/>
  <c r="AB144" i="13"/>
  <c r="AA144" i="13"/>
  <c r="Y144" i="13"/>
  <c r="W144" i="13"/>
  <c r="U144" i="13"/>
  <c r="T144" i="13"/>
  <c r="S144" i="13"/>
  <c r="R144" i="13"/>
  <c r="Q144" i="13"/>
  <c r="P144" i="13"/>
  <c r="N144" i="13"/>
  <c r="Z144" i="13" s="1"/>
  <c r="M144" i="13"/>
  <c r="L144" i="13"/>
  <c r="X144" i="13" s="1"/>
  <c r="K144" i="13"/>
  <c r="J144" i="13"/>
  <c r="V143" i="13"/>
  <c r="N143" i="13"/>
  <c r="M143" i="13"/>
  <c r="L143" i="13"/>
  <c r="K143" i="13"/>
  <c r="J143" i="13"/>
  <c r="I143" i="13"/>
  <c r="N142" i="13"/>
  <c r="M142" i="13"/>
  <c r="L142" i="13"/>
  <c r="K142" i="13"/>
  <c r="I142" i="13" s="1"/>
  <c r="J142" i="13"/>
  <c r="N141" i="13"/>
  <c r="M141" i="13"/>
  <c r="L141" i="13"/>
  <c r="K141" i="13"/>
  <c r="J141" i="13"/>
  <c r="I141" i="13"/>
  <c r="N140" i="13"/>
  <c r="M140" i="13"/>
  <c r="L140" i="13"/>
  <c r="K140" i="13"/>
  <c r="I140" i="13" s="1"/>
  <c r="J140" i="13"/>
  <c r="N139" i="13"/>
  <c r="M139" i="13"/>
  <c r="L139" i="13"/>
  <c r="K139" i="13"/>
  <c r="J139" i="13"/>
  <c r="I139" i="13"/>
  <c r="N138" i="13"/>
  <c r="M138" i="13"/>
  <c r="L138" i="13"/>
  <c r="K138" i="13"/>
  <c r="I138" i="13" s="1"/>
  <c r="J138" i="13"/>
  <c r="N137" i="13"/>
  <c r="M137" i="13"/>
  <c r="L137" i="13"/>
  <c r="K137" i="13"/>
  <c r="J137" i="13"/>
  <c r="I137" i="13"/>
  <c r="N136" i="13"/>
  <c r="M136" i="13"/>
  <c r="L136" i="13"/>
  <c r="K136" i="13"/>
  <c r="I136" i="13" s="1"/>
  <c r="J136" i="13"/>
  <c r="N135" i="13"/>
  <c r="M135" i="13"/>
  <c r="L135" i="13"/>
  <c r="K135" i="13"/>
  <c r="J135" i="13"/>
  <c r="I135" i="13"/>
  <c r="N134" i="13"/>
  <c r="M134" i="13"/>
  <c r="L134" i="13"/>
  <c r="K134" i="13"/>
  <c r="I134" i="13" s="1"/>
  <c r="J134" i="13"/>
  <c r="N133" i="13"/>
  <c r="M133" i="13"/>
  <c r="L133" i="13"/>
  <c r="K133" i="13"/>
  <c r="J133" i="13"/>
  <c r="I133" i="13"/>
  <c r="N132" i="13"/>
  <c r="M132" i="13"/>
  <c r="L132" i="13"/>
  <c r="K132" i="13"/>
  <c r="I132" i="13" s="1"/>
  <c r="J132" i="13"/>
  <c r="N131" i="13"/>
  <c r="M131" i="13"/>
  <c r="L131" i="13"/>
  <c r="K131" i="13"/>
  <c r="J131" i="13"/>
  <c r="I131" i="13"/>
  <c r="N130" i="13"/>
  <c r="M130" i="13"/>
  <c r="L130" i="13"/>
  <c r="K130" i="13"/>
  <c r="I130" i="13" s="1"/>
  <c r="J130" i="13"/>
  <c r="N129" i="13"/>
  <c r="M129" i="13"/>
  <c r="L129" i="13"/>
  <c r="K129" i="13"/>
  <c r="J129" i="13"/>
  <c r="I129" i="13"/>
  <c r="N128" i="13"/>
  <c r="M128" i="13"/>
  <c r="L128" i="13"/>
  <c r="K128" i="13"/>
  <c r="I128" i="13" s="1"/>
  <c r="J128" i="13"/>
  <c r="N127" i="13"/>
  <c r="M127" i="13"/>
  <c r="L127" i="13"/>
  <c r="K127" i="13"/>
  <c r="J127" i="13"/>
  <c r="I127" i="13"/>
  <c r="N126" i="13"/>
  <c r="M126" i="13"/>
  <c r="L126" i="13"/>
  <c r="K126" i="13"/>
  <c r="I126" i="13" s="1"/>
  <c r="J126" i="13"/>
  <c r="N125" i="13"/>
  <c r="M125" i="13"/>
  <c r="L125" i="13"/>
  <c r="K125" i="13"/>
  <c r="J125" i="13"/>
  <c r="I125" i="13"/>
  <c r="N124" i="13"/>
  <c r="M124" i="13"/>
  <c r="L124" i="13"/>
  <c r="K124" i="13"/>
  <c r="I124" i="13" s="1"/>
  <c r="J124" i="13"/>
  <c r="N123" i="13"/>
  <c r="M123" i="13"/>
  <c r="L123" i="13"/>
  <c r="K123" i="13"/>
  <c r="J123" i="13"/>
  <c r="I123" i="13"/>
  <c r="N122" i="13"/>
  <c r="M122" i="13"/>
  <c r="L122" i="13"/>
  <c r="K122" i="13"/>
  <c r="I122" i="13" s="1"/>
  <c r="J122" i="13"/>
  <c r="N121" i="13"/>
  <c r="M121" i="13"/>
  <c r="L121" i="13"/>
  <c r="K121" i="13"/>
  <c r="J121" i="13"/>
  <c r="I121" i="13"/>
  <c r="N120" i="13"/>
  <c r="M120" i="13"/>
  <c r="L120" i="13"/>
  <c r="K120" i="13"/>
  <c r="I120" i="13" s="1"/>
  <c r="J120" i="13"/>
  <c r="N119" i="13"/>
  <c r="M119" i="13"/>
  <c r="L119" i="13"/>
  <c r="K119" i="13"/>
  <c r="J119" i="13"/>
  <c r="I119" i="13"/>
  <c r="N118" i="13"/>
  <c r="M118" i="13"/>
  <c r="L118" i="13"/>
  <c r="K118" i="13"/>
  <c r="I118" i="13" s="1"/>
  <c r="J118" i="13"/>
  <c r="N117" i="13"/>
  <c r="M117" i="13"/>
  <c r="L117" i="13"/>
  <c r="K117" i="13"/>
  <c r="J117" i="13"/>
  <c r="I117" i="13"/>
  <c r="N116" i="13"/>
  <c r="M116" i="13"/>
  <c r="L116" i="13"/>
  <c r="K116" i="13"/>
  <c r="I116" i="13" s="1"/>
  <c r="J116" i="13"/>
  <c r="N115" i="13"/>
  <c r="M115" i="13"/>
  <c r="L115" i="13"/>
  <c r="K115" i="13"/>
  <c r="J115" i="13"/>
  <c r="I115" i="13"/>
  <c r="N114" i="13"/>
  <c r="M114" i="13"/>
  <c r="L114" i="13"/>
  <c r="K114" i="13"/>
  <c r="I114" i="13" s="1"/>
  <c r="J114" i="13"/>
  <c r="N113" i="13"/>
  <c r="M113" i="13"/>
  <c r="L113" i="13"/>
  <c r="K113" i="13"/>
  <c r="J113" i="13"/>
  <c r="I113" i="13"/>
  <c r="N112" i="13"/>
  <c r="M112" i="13"/>
  <c r="L112" i="13"/>
  <c r="K112" i="13"/>
  <c r="I112" i="13" s="1"/>
  <c r="J112" i="13"/>
  <c r="N111" i="13"/>
  <c r="M111" i="13"/>
  <c r="L111" i="13"/>
  <c r="K111" i="13"/>
  <c r="J111" i="13"/>
  <c r="I111" i="13"/>
  <c r="N110" i="13"/>
  <c r="M110" i="13"/>
  <c r="L110" i="13"/>
  <c r="K110" i="13"/>
  <c r="I110" i="13" s="1"/>
  <c r="J110" i="13"/>
  <c r="N109" i="13"/>
  <c r="M109" i="13"/>
  <c r="L109" i="13"/>
  <c r="K109" i="13"/>
  <c r="J109" i="13"/>
  <c r="I109" i="13"/>
  <c r="N108" i="13"/>
  <c r="M108" i="13"/>
  <c r="L108" i="13"/>
  <c r="K108" i="13"/>
  <c r="I108" i="13" s="1"/>
  <c r="J108" i="13"/>
  <c r="N107" i="13"/>
  <c r="M107" i="13"/>
  <c r="L107" i="13"/>
  <c r="K107" i="13"/>
  <c r="J107" i="13"/>
  <c r="I107" i="13"/>
  <c r="N106" i="13"/>
  <c r="M106" i="13"/>
  <c r="L106" i="13"/>
  <c r="K106" i="13"/>
  <c r="I106" i="13" s="1"/>
  <c r="J106" i="13"/>
  <c r="N105" i="13"/>
  <c r="M105" i="13"/>
  <c r="L105" i="13"/>
  <c r="K105" i="13"/>
  <c r="J105" i="13"/>
  <c r="I105" i="13"/>
  <c r="N104" i="13"/>
  <c r="M104" i="13"/>
  <c r="L104" i="13"/>
  <c r="K104" i="13"/>
  <c r="I104" i="13" s="1"/>
  <c r="J104" i="13"/>
  <c r="N103" i="13"/>
  <c r="M103" i="13"/>
  <c r="L103" i="13"/>
  <c r="K103" i="13"/>
  <c r="J103" i="13"/>
  <c r="I103" i="13"/>
  <c r="N102" i="13"/>
  <c r="M102" i="13"/>
  <c r="L102" i="13"/>
  <c r="K102" i="13"/>
  <c r="I102" i="13" s="1"/>
  <c r="J102" i="13"/>
  <c r="N101" i="13"/>
  <c r="M101" i="13"/>
  <c r="L101" i="13"/>
  <c r="K101" i="13"/>
  <c r="J101" i="13"/>
  <c r="I101" i="13"/>
  <c r="N100" i="13"/>
  <c r="M100" i="13"/>
  <c r="L100" i="13"/>
  <c r="K100" i="13"/>
  <c r="I100" i="13" s="1"/>
  <c r="J100" i="13"/>
  <c r="N99" i="13"/>
  <c r="M99" i="13"/>
  <c r="L99" i="13"/>
  <c r="K99" i="13"/>
  <c r="J99" i="13"/>
  <c r="I99" i="13"/>
  <c r="N98" i="13"/>
  <c r="M98" i="13"/>
  <c r="L98" i="13"/>
  <c r="K98" i="13"/>
  <c r="I98" i="13" s="1"/>
  <c r="J98" i="13"/>
  <c r="N97" i="13"/>
  <c r="M97" i="13"/>
  <c r="L97" i="13"/>
  <c r="K97" i="13"/>
  <c r="J97" i="13"/>
  <c r="I97" i="13"/>
  <c r="N96" i="13"/>
  <c r="M96" i="13"/>
  <c r="L96" i="13"/>
  <c r="K96" i="13"/>
  <c r="I96" i="13" s="1"/>
  <c r="J96" i="13"/>
  <c r="N95" i="13"/>
  <c r="M95" i="13"/>
  <c r="L95" i="13"/>
  <c r="K95" i="13"/>
  <c r="J95" i="13"/>
  <c r="I95" i="13"/>
  <c r="N94" i="13"/>
  <c r="M94" i="13"/>
  <c r="L94" i="13"/>
  <c r="K94" i="13"/>
  <c r="I94" i="13" s="1"/>
  <c r="J94" i="13"/>
  <c r="N93" i="13"/>
  <c r="M93" i="13"/>
  <c r="L93" i="13"/>
  <c r="K93" i="13"/>
  <c r="J93" i="13"/>
  <c r="I93" i="13"/>
  <c r="N92" i="13"/>
  <c r="M92" i="13"/>
  <c r="L92" i="13"/>
  <c r="K92" i="13"/>
  <c r="I92" i="13" s="1"/>
  <c r="J92" i="13"/>
  <c r="N91" i="13"/>
  <c r="M91" i="13"/>
  <c r="L91" i="13"/>
  <c r="K91" i="13"/>
  <c r="J91" i="13"/>
  <c r="I91" i="13"/>
  <c r="N90" i="13"/>
  <c r="M90" i="13"/>
  <c r="L90" i="13"/>
  <c r="K90" i="13"/>
  <c r="I90" i="13" s="1"/>
  <c r="J90" i="13"/>
  <c r="N89" i="13"/>
  <c r="M89" i="13"/>
  <c r="L89" i="13"/>
  <c r="J89" i="13"/>
  <c r="L88" i="13"/>
  <c r="K88" i="13"/>
  <c r="J88" i="13"/>
  <c r="L87" i="13"/>
  <c r="K87" i="13"/>
  <c r="J87" i="13"/>
  <c r="L86" i="13"/>
  <c r="K86" i="13"/>
  <c r="J86" i="13"/>
  <c r="L85" i="13"/>
  <c r="K85" i="13"/>
  <c r="J85" i="13"/>
  <c r="L84" i="13"/>
  <c r="K84" i="13"/>
  <c r="J84" i="13"/>
  <c r="L83" i="13"/>
  <c r="K83" i="13"/>
  <c r="J83" i="13"/>
  <c r="L82" i="13"/>
  <c r="K82" i="13"/>
  <c r="J82" i="13"/>
  <c r="L81" i="13"/>
  <c r="K81" i="13"/>
  <c r="J81" i="13"/>
  <c r="N80" i="13"/>
  <c r="M80" i="13"/>
  <c r="L80" i="13"/>
  <c r="K80" i="13"/>
  <c r="I80" i="13" s="1"/>
  <c r="J80" i="13"/>
  <c r="N79" i="13"/>
  <c r="M79" i="13"/>
  <c r="L79" i="13"/>
  <c r="K79" i="13"/>
  <c r="J79" i="13"/>
  <c r="I79" i="13" s="1"/>
  <c r="N78" i="13"/>
  <c r="M78" i="13"/>
  <c r="L78" i="13"/>
  <c r="J78" i="13"/>
  <c r="L77" i="13"/>
  <c r="K77" i="13"/>
  <c r="J77" i="13"/>
  <c r="J76" i="13"/>
  <c r="J75" i="13"/>
  <c r="J74" i="13"/>
  <c r="J73" i="13"/>
  <c r="J72" i="13"/>
  <c r="J71" i="13"/>
  <c r="J70" i="13"/>
  <c r="N69" i="13"/>
  <c r="M69" i="13"/>
  <c r="J69" i="13"/>
  <c r="N68" i="13"/>
  <c r="M68" i="13"/>
  <c r="J68" i="13"/>
  <c r="N67" i="13"/>
  <c r="M67" i="13"/>
  <c r="K67" i="13"/>
  <c r="J67" i="13"/>
  <c r="E67" i="13"/>
  <c r="L67" i="13" s="1"/>
  <c r="I67" i="13" s="1"/>
  <c r="N66" i="13"/>
  <c r="M66" i="13"/>
  <c r="L66" i="13"/>
  <c r="K66" i="13"/>
  <c r="I66" i="13" s="1"/>
  <c r="J66" i="13"/>
  <c r="N65" i="13"/>
  <c r="M65" i="13"/>
  <c r="L65" i="13"/>
  <c r="K65" i="13"/>
  <c r="J65" i="13"/>
  <c r="I65" i="13" s="1"/>
  <c r="N64" i="13"/>
  <c r="M64" i="13"/>
  <c r="L64" i="13"/>
  <c r="K64" i="13"/>
  <c r="I64" i="13" s="1"/>
  <c r="J64" i="13"/>
  <c r="N63" i="13"/>
  <c r="M63" i="13"/>
  <c r="L63" i="13"/>
  <c r="K63" i="13"/>
  <c r="J63" i="13"/>
  <c r="I63" i="13" s="1"/>
  <c r="N62" i="13"/>
  <c r="M62" i="13"/>
  <c r="L62" i="13"/>
  <c r="K62" i="13"/>
  <c r="I62" i="13" s="1"/>
  <c r="J62" i="13"/>
  <c r="N61" i="13"/>
  <c r="M61" i="13"/>
  <c r="L61" i="13"/>
  <c r="K61" i="13"/>
  <c r="J61" i="13"/>
  <c r="I61" i="13" s="1"/>
  <c r="N60" i="13"/>
  <c r="M60" i="13"/>
  <c r="L60" i="13"/>
  <c r="K60" i="13"/>
  <c r="I60" i="13" s="1"/>
  <c r="J60" i="13"/>
  <c r="L38" i="13"/>
  <c r="K38" i="13"/>
  <c r="J38" i="13"/>
  <c r="V37" i="13"/>
  <c r="U37" i="13"/>
  <c r="T37" i="13"/>
  <c r="L37" i="13"/>
  <c r="K37" i="13"/>
  <c r="J37" i="13"/>
  <c r="V35" i="13"/>
  <c r="U35" i="13"/>
  <c r="T35" i="13"/>
  <c r="V34" i="13"/>
  <c r="U34" i="13"/>
  <c r="T34" i="13"/>
  <c r="V33" i="13"/>
  <c r="U33" i="13"/>
  <c r="T33" i="13"/>
  <c r="L33" i="13"/>
  <c r="K33" i="13"/>
  <c r="J33" i="13"/>
  <c r="L32" i="13"/>
  <c r="K32" i="13"/>
  <c r="J32" i="13"/>
  <c r="V31" i="13"/>
  <c r="U31" i="13"/>
  <c r="T31" i="13"/>
  <c r="E12" i="13"/>
  <c r="K8" i="13" s="1"/>
  <c r="D12" i="13"/>
  <c r="K10" i="13"/>
  <c r="K9" i="13"/>
  <c r="K7" i="13"/>
  <c r="K6" i="13"/>
  <c r="J5" i="13"/>
  <c r="L4" i="13"/>
  <c r="K4" i="13"/>
  <c r="J4" i="13"/>
  <c r="P3" i="13"/>
  <c r="O3" i="13"/>
  <c r="N3" i="13"/>
  <c r="M3" i="13"/>
  <c r="L3" i="13"/>
  <c r="K3" i="13"/>
  <c r="J3" i="13"/>
  <c r="K2" i="13"/>
  <c r="D1" i="13"/>
  <c r="L5" i="13" s="1"/>
  <c r="I522" i="12"/>
  <c r="I521" i="12"/>
  <c r="I520" i="12"/>
  <c r="I519" i="12"/>
  <c r="C517" i="12"/>
  <c r="C516" i="12"/>
  <c r="C515" i="12"/>
  <c r="C513" i="12"/>
  <c r="C511" i="12"/>
  <c r="C510" i="12"/>
  <c r="J507" i="12"/>
  <c r="I507" i="12"/>
  <c r="X502" i="12"/>
  <c r="X503" i="12" s="1"/>
  <c r="AK498" i="12"/>
  <c r="AK503" i="12" s="1"/>
  <c r="AK504" i="12" s="1"/>
  <c r="AA498" i="12"/>
  <c r="Y498" i="12"/>
  <c r="X497" i="12"/>
  <c r="C518" i="12" s="1"/>
  <c r="S496" i="12"/>
  <c r="AE495" i="12"/>
  <c r="AE496" i="12" s="1"/>
  <c r="S495" i="12"/>
  <c r="AE494" i="12"/>
  <c r="S494" i="12"/>
  <c r="AE493" i="12"/>
  <c r="U493" i="12"/>
  <c r="S493" i="12"/>
  <c r="X492" i="12"/>
  <c r="X493" i="12" s="1"/>
  <c r="U492" i="12"/>
  <c r="S492" i="12"/>
  <c r="U491" i="12"/>
  <c r="S491" i="12"/>
  <c r="AK490" i="12"/>
  <c r="AK495" i="12" s="1"/>
  <c r="AK496" i="12" s="1"/>
  <c r="AE490" i="12"/>
  <c r="J490" i="12"/>
  <c r="J491" i="12" s="1"/>
  <c r="X489" i="12"/>
  <c r="X494" i="12" s="1"/>
  <c r="X495" i="12" s="1"/>
  <c r="T489" i="12"/>
  <c r="R489" i="12"/>
  <c r="D489" i="12"/>
  <c r="Q488" i="12"/>
  <c r="C512" i="12" s="1"/>
  <c r="J488" i="12"/>
  <c r="J489" i="12" s="1"/>
  <c r="D488" i="12"/>
  <c r="AK487" i="12"/>
  <c r="AK488" i="12" s="1"/>
  <c r="X487" i="12"/>
  <c r="D487" i="12"/>
  <c r="X486" i="12"/>
  <c r="D486" i="12"/>
  <c r="AK485" i="12"/>
  <c r="AK486" i="12" s="1"/>
  <c r="J485" i="12"/>
  <c r="D485" i="12"/>
  <c r="D484" i="12"/>
  <c r="D483" i="12"/>
  <c r="AK482" i="12"/>
  <c r="Q482" i="12"/>
  <c r="Q483" i="12" s="1"/>
  <c r="D482" i="12"/>
  <c r="X481" i="12"/>
  <c r="X484" i="12" s="1"/>
  <c r="X485" i="12" s="1"/>
  <c r="F480" i="12"/>
  <c r="Q479" i="12"/>
  <c r="Q484" i="12" s="1"/>
  <c r="Q485" i="12" s="1"/>
  <c r="K479" i="12"/>
  <c r="K478" i="12"/>
  <c r="F478" i="12"/>
  <c r="AK477" i="12"/>
  <c r="AK478" i="12" s="1"/>
  <c r="H476" i="12"/>
  <c r="H507" i="12" s="1"/>
  <c r="O507" i="12" s="1"/>
  <c r="G476" i="12"/>
  <c r="G507" i="12" s="1"/>
  <c r="N507" i="12" s="1"/>
  <c r="F476" i="12"/>
  <c r="Z462" i="12" s="1"/>
  <c r="E476" i="12"/>
  <c r="Y462" i="12" s="1"/>
  <c r="D476" i="12"/>
  <c r="D507" i="12" s="1"/>
  <c r="K507" i="12" s="1"/>
  <c r="AK475" i="12"/>
  <c r="AK476" i="12" s="1"/>
  <c r="K475" i="12"/>
  <c r="K480" i="12" s="1"/>
  <c r="K481" i="12" s="1"/>
  <c r="D475" i="12"/>
  <c r="C508" i="12" s="1"/>
  <c r="X474" i="12"/>
  <c r="X475" i="12" s="1"/>
  <c r="AK472" i="12"/>
  <c r="L471" i="12"/>
  <c r="AA470" i="12"/>
  <c r="Y470" i="12"/>
  <c r="Q470" i="12"/>
  <c r="Q473" i="12" s="1"/>
  <c r="Q474" i="12" s="1"/>
  <c r="L470" i="12"/>
  <c r="X469" i="12"/>
  <c r="X472" i="12" s="1"/>
  <c r="X473" i="12" s="1"/>
  <c r="N469" i="12"/>
  <c r="L469" i="12"/>
  <c r="S468" i="12"/>
  <c r="N468" i="12"/>
  <c r="L468" i="12"/>
  <c r="S467" i="12"/>
  <c r="AE466" i="12"/>
  <c r="AE467" i="12" s="1"/>
  <c r="S466" i="12"/>
  <c r="M466" i="12"/>
  <c r="K466" i="12"/>
  <c r="U465" i="12"/>
  <c r="S465" i="12"/>
  <c r="J465" i="12"/>
  <c r="J468" i="12" s="1"/>
  <c r="J469" i="12" s="1"/>
  <c r="AE464" i="12"/>
  <c r="AE465" i="12" s="1"/>
  <c r="U464" i="12"/>
  <c r="S464" i="12"/>
  <c r="U463" i="12"/>
  <c r="S463" i="12"/>
  <c r="AB462" i="12"/>
  <c r="AA462" i="12"/>
  <c r="X462" i="12"/>
  <c r="AK461" i="12"/>
  <c r="AK466" i="12" s="1"/>
  <c r="AK467" i="12" s="1"/>
  <c r="AE461" i="12"/>
  <c r="X461" i="12"/>
  <c r="C514" i="12" s="1"/>
  <c r="T461" i="12"/>
  <c r="R461" i="12"/>
  <c r="Q460" i="12"/>
  <c r="Q465" i="12" s="1"/>
  <c r="Q466" i="12" s="1"/>
  <c r="X458" i="12"/>
  <c r="X459" i="12" s="1"/>
  <c r="X456" i="12"/>
  <c r="X457" i="12" s="1"/>
  <c r="AB454" i="12"/>
  <c r="AA454" i="12"/>
  <c r="Y454" i="12"/>
  <c r="X454" i="12"/>
  <c r="X453" i="12"/>
  <c r="AK452" i="12"/>
  <c r="AK457" i="12" s="1"/>
  <c r="AK458" i="12" s="1"/>
  <c r="B450" i="12"/>
  <c r="N399" i="12"/>
  <c r="M399" i="12"/>
  <c r="L399" i="12"/>
  <c r="K399" i="12"/>
  <c r="J399" i="12"/>
  <c r="I399" i="12" s="1"/>
  <c r="N398" i="12"/>
  <c r="M398" i="12"/>
  <c r="L398" i="12"/>
  <c r="K398" i="12"/>
  <c r="I398" i="12" s="1"/>
  <c r="J398" i="12"/>
  <c r="N397" i="12"/>
  <c r="M397" i="12"/>
  <c r="L397" i="12"/>
  <c r="K397" i="12"/>
  <c r="J397" i="12"/>
  <c r="I397" i="12" s="1"/>
  <c r="N396" i="12"/>
  <c r="M396" i="12"/>
  <c r="L396" i="12"/>
  <c r="K396" i="12"/>
  <c r="I396" i="12" s="1"/>
  <c r="J396" i="12"/>
  <c r="N395" i="12"/>
  <c r="M395" i="12"/>
  <c r="L395" i="12"/>
  <c r="K395" i="12"/>
  <c r="J395" i="12"/>
  <c r="I395" i="12" s="1"/>
  <c r="N394" i="12"/>
  <c r="M394" i="12"/>
  <c r="L394" i="12"/>
  <c r="K394" i="12"/>
  <c r="I394" i="12" s="1"/>
  <c r="J394" i="12"/>
  <c r="N393" i="12"/>
  <c r="M393" i="12"/>
  <c r="L393" i="12"/>
  <c r="K393" i="12"/>
  <c r="J393" i="12"/>
  <c r="I393" i="12" s="1"/>
  <c r="N392" i="12"/>
  <c r="M392" i="12"/>
  <c r="L392" i="12"/>
  <c r="K392" i="12"/>
  <c r="I392" i="12" s="1"/>
  <c r="J392" i="12"/>
  <c r="N391" i="12"/>
  <c r="M391" i="12"/>
  <c r="L391" i="12"/>
  <c r="K391" i="12"/>
  <c r="J391" i="12"/>
  <c r="I391" i="12" s="1"/>
  <c r="N390" i="12"/>
  <c r="M390" i="12"/>
  <c r="L390" i="12"/>
  <c r="K390" i="12"/>
  <c r="I390" i="12" s="1"/>
  <c r="J390" i="12"/>
  <c r="N389" i="12"/>
  <c r="M389" i="12"/>
  <c r="L389" i="12"/>
  <c r="K389" i="12"/>
  <c r="J389" i="12"/>
  <c r="I389" i="12" s="1"/>
  <c r="N388" i="12"/>
  <c r="M388" i="12"/>
  <c r="L388" i="12"/>
  <c r="K388" i="12"/>
  <c r="I388" i="12" s="1"/>
  <c r="J388" i="12"/>
  <c r="N387" i="12"/>
  <c r="M387" i="12"/>
  <c r="L387" i="12"/>
  <c r="K387" i="12"/>
  <c r="J387" i="12"/>
  <c r="I387" i="12" s="1"/>
  <c r="N386" i="12"/>
  <c r="M386" i="12"/>
  <c r="L386" i="12"/>
  <c r="K386" i="12"/>
  <c r="I386" i="12" s="1"/>
  <c r="J386" i="12"/>
  <c r="N385" i="12"/>
  <c r="M385" i="12"/>
  <c r="L385" i="12"/>
  <c r="K385" i="12"/>
  <c r="J385" i="12"/>
  <c r="I385" i="12" s="1"/>
  <c r="N384" i="12"/>
  <c r="M384" i="12"/>
  <c r="L384" i="12"/>
  <c r="K384" i="12"/>
  <c r="I384" i="12" s="1"/>
  <c r="J384" i="12"/>
  <c r="N383" i="12"/>
  <c r="M383" i="12"/>
  <c r="L383" i="12"/>
  <c r="K383" i="12"/>
  <c r="J383" i="12"/>
  <c r="I383" i="12" s="1"/>
  <c r="N382" i="12"/>
  <c r="M382" i="12"/>
  <c r="L382" i="12"/>
  <c r="K382" i="12"/>
  <c r="I382" i="12" s="1"/>
  <c r="J382" i="12"/>
  <c r="N381" i="12"/>
  <c r="M381" i="12"/>
  <c r="L381" i="12"/>
  <c r="K381" i="12"/>
  <c r="J381" i="12"/>
  <c r="I381" i="12" s="1"/>
  <c r="N380" i="12"/>
  <c r="M380" i="12"/>
  <c r="L380" i="12"/>
  <c r="K380" i="12"/>
  <c r="I380" i="12" s="1"/>
  <c r="J380" i="12"/>
  <c r="N379" i="12"/>
  <c r="M379" i="12"/>
  <c r="L379" i="12"/>
  <c r="K379" i="12"/>
  <c r="J379" i="12"/>
  <c r="I379" i="12" s="1"/>
  <c r="N378" i="12"/>
  <c r="M378" i="12"/>
  <c r="L378" i="12"/>
  <c r="K378" i="12"/>
  <c r="I378" i="12" s="1"/>
  <c r="J378" i="12"/>
  <c r="N377" i="12"/>
  <c r="M377" i="12"/>
  <c r="L377" i="12"/>
  <c r="K377" i="12"/>
  <c r="J377" i="12"/>
  <c r="I377" i="12" s="1"/>
  <c r="N376" i="12"/>
  <c r="M376" i="12"/>
  <c r="L376" i="12"/>
  <c r="K376" i="12"/>
  <c r="I376" i="12" s="1"/>
  <c r="J376" i="12"/>
  <c r="N375" i="12"/>
  <c r="M375" i="12"/>
  <c r="L375" i="12"/>
  <c r="K375" i="12"/>
  <c r="J375" i="12"/>
  <c r="I375" i="12" s="1"/>
  <c r="N374" i="12"/>
  <c r="M374" i="12"/>
  <c r="L374" i="12"/>
  <c r="K374" i="12"/>
  <c r="I374" i="12" s="1"/>
  <c r="J374" i="12"/>
  <c r="N373" i="12"/>
  <c r="M373" i="12"/>
  <c r="L373" i="12"/>
  <c r="K373" i="12"/>
  <c r="J373" i="12"/>
  <c r="I373" i="12" s="1"/>
  <c r="N372" i="12"/>
  <c r="M372" i="12"/>
  <c r="L372" i="12"/>
  <c r="K372" i="12"/>
  <c r="I372" i="12" s="1"/>
  <c r="J372" i="12"/>
  <c r="N371" i="12"/>
  <c r="M371" i="12"/>
  <c r="L371" i="12"/>
  <c r="K371" i="12"/>
  <c r="J371" i="12"/>
  <c r="I371" i="12" s="1"/>
  <c r="N370" i="12"/>
  <c r="M370" i="12"/>
  <c r="L370" i="12"/>
  <c r="K370" i="12"/>
  <c r="I370" i="12" s="1"/>
  <c r="J370" i="12"/>
  <c r="N369" i="12"/>
  <c r="M369" i="12"/>
  <c r="L369" i="12"/>
  <c r="K369" i="12"/>
  <c r="J369" i="12"/>
  <c r="I369" i="12" s="1"/>
  <c r="N368" i="12"/>
  <c r="M368" i="12"/>
  <c r="L368" i="12"/>
  <c r="K368" i="12"/>
  <c r="I368" i="12" s="1"/>
  <c r="J368" i="12"/>
  <c r="N367" i="12"/>
  <c r="M367" i="12"/>
  <c r="L367" i="12"/>
  <c r="K367" i="12"/>
  <c r="J367" i="12"/>
  <c r="I367" i="12" s="1"/>
  <c r="N366" i="12"/>
  <c r="M366" i="12"/>
  <c r="L366" i="12"/>
  <c r="K366" i="12"/>
  <c r="I366" i="12" s="1"/>
  <c r="J366" i="12"/>
  <c r="N365" i="12"/>
  <c r="M365" i="12"/>
  <c r="L365" i="12"/>
  <c r="K365" i="12"/>
  <c r="J365" i="12"/>
  <c r="I365" i="12" s="1"/>
  <c r="N364" i="12"/>
  <c r="M364" i="12"/>
  <c r="L364" i="12"/>
  <c r="K364" i="12"/>
  <c r="I364" i="12" s="1"/>
  <c r="J364" i="12"/>
  <c r="N363" i="12"/>
  <c r="M363" i="12"/>
  <c r="L363" i="12"/>
  <c r="K363" i="12"/>
  <c r="J363" i="12"/>
  <c r="I363" i="12" s="1"/>
  <c r="N362" i="12"/>
  <c r="M362" i="12"/>
  <c r="L362" i="12"/>
  <c r="K362" i="12"/>
  <c r="I362" i="12" s="1"/>
  <c r="J362" i="12"/>
  <c r="N361" i="12"/>
  <c r="M361" i="12"/>
  <c r="L361" i="12"/>
  <c r="K361" i="12"/>
  <c r="J361" i="12"/>
  <c r="I361" i="12" s="1"/>
  <c r="N360" i="12"/>
  <c r="M360" i="12"/>
  <c r="L360" i="12"/>
  <c r="K360" i="12"/>
  <c r="I360" i="12" s="1"/>
  <c r="J360" i="12"/>
  <c r="N359" i="12"/>
  <c r="M359" i="12"/>
  <c r="L359" i="12"/>
  <c r="K359" i="12"/>
  <c r="J359" i="12"/>
  <c r="I359" i="12" s="1"/>
  <c r="N358" i="12"/>
  <c r="M358" i="12"/>
  <c r="L358" i="12"/>
  <c r="K358" i="12"/>
  <c r="I358" i="12" s="1"/>
  <c r="J358" i="12"/>
  <c r="N357" i="12"/>
  <c r="M357" i="12"/>
  <c r="L357" i="12"/>
  <c r="K357" i="12"/>
  <c r="J357" i="12"/>
  <c r="I357" i="12" s="1"/>
  <c r="N356" i="12"/>
  <c r="M356" i="12"/>
  <c r="L356" i="12"/>
  <c r="K356" i="12"/>
  <c r="I356" i="12" s="1"/>
  <c r="J356" i="12"/>
  <c r="N355" i="12"/>
  <c r="M355" i="12"/>
  <c r="L355" i="12"/>
  <c r="K355" i="12"/>
  <c r="J355" i="12"/>
  <c r="I355" i="12" s="1"/>
  <c r="N354" i="12"/>
  <c r="M354" i="12"/>
  <c r="L354" i="12"/>
  <c r="K354" i="12"/>
  <c r="I354" i="12" s="1"/>
  <c r="J354" i="12"/>
  <c r="Z353" i="12"/>
  <c r="Y353" i="12"/>
  <c r="X353" i="12"/>
  <c r="W353" i="12"/>
  <c r="V353" i="12"/>
  <c r="AA353" i="12" s="1"/>
  <c r="N353" i="12"/>
  <c r="M353" i="12"/>
  <c r="L353" i="12"/>
  <c r="K353" i="12"/>
  <c r="I353" i="12" s="1"/>
  <c r="J353" i="12"/>
  <c r="U353" i="12" s="1"/>
  <c r="Z352" i="12"/>
  <c r="Y352" i="12"/>
  <c r="X352" i="12"/>
  <c r="W352" i="12"/>
  <c r="AA352" i="12" s="1"/>
  <c r="V352" i="12"/>
  <c r="N352" i="12"/>
  <c r="M352" i="12"/>
  <c r="L352" i="12"/>
  <c r="K352" i="12"/>
  <c r="J352" i="12"/>
  <c r="U352" i="12" s="1"/>
  <c r="Z351" i="12"/>
  <c r="Y351" i="12"/>
  <c r="X351" i="12"/>
  <c r="W351" i="12"/>
  <c r="V351" i="12"/>
  <c r="AA351" i="12" s="1"/>
  <c r="N351" i="12"/>
  <c r="M351" i="12"/>
  <c r="L351" i="12"/>
  <c r="K351" i="12"/>
  <c r="T351" i="12" s="1"/>
  <c r="J351" i="12"/>
  <c r="I351" i="12"/>
  <c r="Z350" i="12"/>
  <c r="Y350" i="12"/>
  <c r="X350" i="12"/>
  <c r="W350" i="12"/>
  <c r="AA350" i="12" s="1"/>
  <c r="V350" i="12"/>
  <c r="N350" i="12"/>
  <c r="M350" i="12"/>
  <c r="L350" i="12"/>
  <c r="U350" i="12" s="1"/>
  <c r="K350" i="12"/>
  <c r="I350" i="12" s="1"/>
  <c r="J350" i="12"/>
  <c r="T350" i="12" s="1"/>
  <c r="Z349" i="12"/>
  <c r="Y349" i="12"/>
  <c r="X349" i="12"/>
  <c r="W349" i="12"/>
  <c r="V349" i="12"/>
  <c r="AA349" i="12" s="1"/>
  <c r="N349" i="12"/>
  <c r="M349" i="12"/>
  <c r="L349" i="12"/>
  <c r="K349" i="12"/>
  <c r="I349" i="12" s="1"/>
  <c r="J349" i="12"/>
  <c r="U349" i="12" s="1"/>
  <c r="Z348" i="12"/>
  <c r="Y348" i="12"/>
  <c r="X348" i="12"/>
  <c r="W348" i="12"/>
  <c r="AA348" i="12" s="1"/>
  <c r="V348" i="12"/>
  <c r="N348" i="12"/>
  <c r="M348" i="12"/>
  <c r="L348" i="12"/>
  <c r="K348" i="12"/>
  <c r="J348" i="12"/>
  <c r="U348" i="12" s="1"/>
  <c r="Z347" i="12"/>
  <c r="Y347" i="12"/>
  <c r="X347" i="12"/>
  <c r="W347" i="12"/>
  <c r="V347" i="12"/>
  <c r="AA347" i="12" s="1"/>
  <c r="N347" i="12"/>
  <c r="M347" i="12"/>
  <c r="L347" i="12"/>
  <c r="K347" i="12"/>
  <c r="T347" i="12" s="1"/>
  <c r="J347" i="12"/>
  <c r="I347" i="12"/>
  <c r="Z346" i="12"/>
  <c r="Y346" i="12"/>
  <c r="X346" i="12"/>
  <c r="W346" i="12"/>
  <c r="AA346" i="12" s="1"/>
  <c r="V346" i="12"/>
  <c r="N346" i="12"/>
  <c r="M346" i="12"/>
  <c r="L346" i="12"/>
  <c r="U346" i="12" s="1"/>
  <c r="K346" i="12"/>
  <c r="I346" i="12" s="1"/>
  <c r="J346" i="12"/>
  <c r="T346" i="12" s="1"/>
  <c r="Z345" i="12"/>
  <c r="Y345" i="12"/>
  <c r="X345" i="12"/>
  <c r="W345" i="12"/>
  <c r="V345" i="12"/>
  <c r="AA345" i="12" s="1"/>
  <c r="N345" i="12"/>
  <c r="M345" i="12"/>
  <c r="L345" i="12"/>
  <c r="K345" i="12"/>
  <c r="I345" i="12" s="1"/>
  <c r="J345" i="12"/>
  <c r="U345" i="12" s="1"/>
  <c r="Z344" i="12"/>
  <c r="Y344" i="12"/>
  <c r="X344" i="12"/>
  <c r="W344" i="12"/>
  <c r="AA344" i="12" s="1"/>
  <c r="V344" i="12"/>
  <c r="N344" i="12"/>
  <c r="M344" i="12"/>
  <c r="L344" i="12"/>
  <c r="K344" i="12"/>
  <c r="J344" i="12"/>
  <c r="U344" i="12" s="1"/>
  <c r="Z343" i="12"/>
  <c r="Y343" i="12"/>
  <c r="X343" i="12"/>
  <c r="W343" i="12"/>
  <c r="V343" i="12"/>
  <c r="AA343" i="12" s="1"/>
  <c r="N343" i="12"/>
  <c r="M343" i="12"/>
  <c r="L343" i="12"/>
  <c r="K343" i="12"/>
  <c r="T343" i="12" s="1"/>
  <c r="J343" i="12"/>
  <c r="I343" i="12"/>
  <c r="Z342" i="12"/>
  <c r="Y342" i="12"/>
  <c r="X342" i="12"/>
  <c r="W342" i="12"/>
  <c r="N342" i="12"/>
  <c r="M342" i="12"/>
  <c r="L342" i="12"/>
  <c r="U342" i="12" s="1"/>
  <c r="K342" i="12"/>
  <c r="I342" i="12" s="1"/>
  <c r="J342" i="12"/>
  <c r="Z341" i="12"/>
  <c r="Y341" i="12"/>
  <c r="X341" i="12"/>
  <c r="W341" i="12"/>
  <c r="N341" i="12"/>
  <c r="M341" i="12"/>
  <c r="L341" i="12"/>
  <c r="K341" i="12"/>
  <c r="I341" i="12" s="1"/>
  <c r="J341" i="12"/>
  <c r="U341" i="12" s="1"/>
  <c r="Z340" i="12"/>
  <c r="Y340" i="12"/>
  <c r="X340" i="12"/>
  <c r="W340" i="12"/>
  <c r="N340" i="12"/>
  <c r="M340" i="12"/>
  <c r="L340" i="12"/>
  <c r="K340" i="12"/>
  <c r="J340" i="12"/>
  <c r="U340" i="12" s="1"/>
  <c r="Z339" i="12"/>
  <c r="Y339" i="12"/>
  <c r="X339" i="12"/>
  <c r="W339" i="12"/>
  <c r="N339" i="12"/>
  <c r="M339" i="12"/>
  <c r="L339" i="12"/>
  <c r="K339" i="12"/>
  <c r="T339" i="12" s="1"/>
  <c r="J339" i="12"/>
  <c r="I339" i="12"/>
  <c r="Z338" i="12"/>
  <c r="Y338" i="12"/>
  <c r="X338" i="12"/>
  <c r="W338" i="12"/>
  <c r="N338" i="12"/>
  <c r="M338" i="12"/>
  <c r="L338" i="12"/>
  <c r="U338" i="12" s="1"/>
  <c r="K338" i="12"/>
  <c r="I338" i="12" s="1"/>
  <c r="J338" i="12"/>
  <c r="Z337" i="12"/>
  <c r="Y337" i="12"/>
  <c r="X337" i="12"/>
  <c r="W337" i="12"/>
  <c r="N337" i="12"/>
  <c r="M337" i="12"/>
  <c r="L337" i="12"/>
  <c r="K337" i="12"/>
  <c r="I337" i="12" s="1"/>
  <c r="J337" i="12"/>
  <c r="U337" i="12" s="1"/>
  <c r="Z336" i="12"/>
  <c r="Y336" i="12"/>
  <c r="X336" i="12"/>
  <c r="W336" i="12"/>
  <c r="N336" i="12"/>
  <c r="M336" i="12"/>
  <c r="L336" i="12"/>
  <c r="K336" i="12"/>
  <c r="J336" i="12"/>
  <c r="U336" i="12" s="1"/>
  <c r="Z335" i="12"/>
  <c r="Y335" i="12"/>
  <c r="X335" i="12"/>
  <c r="W335" i="12"/>
  <c r="N335" i="12"/>
  <c r="M335" i="12"/>
  <c r="L335" i="12"/>
  <c r="K335" i="12"/>
  <c r="T335" i="12" s="1"/>
  <c r="J335" i="12"/>
  <c r="I335" i="12"/>
  <c r="Z334" i="12"/>
  <c r="Y334" i="12"/>
  <c r="X334" i="12"/>
  <c r="W334" i="12"/>
  <c r="N334" i="12"/>
  <c r="M334" i="12"/>
  <c r="L334" i="12"/>
  <c r="U334" i="12" s="1"/>
  <c r="K334" i="12"/>
  <c r="I334" i="12" s="1"/>
  <c r="J334" i="12"/>
  <c r="Z333" i="12"/>
  <c r="Y333" i="12"/>
  <c r="X333" i="12"/>
  <c r="W333" i="12"/>
  <c r="V333" i="12"/>
  <c r="AA333" i="12" s="1"/>
  <c r="N333" i="12"/>
  <c r="M333" i="12"/>
  <c r="L333" i="12"/>
  <c r="K333" i="12"/>
  <c r="I333" i="12" s="1"/>
  <c r="J333" i="12"/>
  <c r="U333" i="12" s="1"/>
  <c r="Z332" i="12"/>
  <c r="Y332" i="12"/>
  <c r="X332" i="12"/>
  <c r="W332" i="12"/>
  <c r="AA332" i="12" s="1"/>
  <c r="V332" i="12"/>
  <c r="N332" i="12"/>
  <c r="M332" i="12"/>
  <c r="L332" i="12"/>
  <c r="K332" i="12"/>
  <c r="J332" i="12"/>
  <c r="U332" i="12" s="1"/>
  <c r="Z331" i="12"/>
  <c r="Y331" i="12"/>
  <c r="X331" i="12"/>
  <c r="W331" i="12"/>
  <c r="N331" i="12"/>
  <c r="M331" i="12"/>
  <c r="L331" i="12"/>
  <c r="K331" i="12"/>
  <c r="T331" i="12" s="1"/>
  <c r="J331" i="12"/>
  <c r="I331" i="12"/>
  <c r="Z330" i="12"/>
  <c r="Y330" i="12"/>
  <c r="X330" i="12"/>
  <c r="W330" i="12"/>
  <c r="N330" i="12"/>
  <c r="M330" i="12"/>
  <c r="L330" i="12"/>
  <c r="U330" i="12" s="1"/>
  <c r="K330" i="12"/>
  <c r="I330" i="12" s="1"/>
  <c r="J330" i="12"/>
  <c r="Z329" i="12"/>
  <c r="Y329" i="12"/>
  <c r="X329" i="12"/>
  <c r="W329" i="12"/>
  <c r="N329" i="12"/>
  <c r="M329" i="12"/>
  <c r="L329" i="12"/>
  <c r="K329" i="12"/>
  <c r="I329" i="12" s="1"/>
  <c r="J329" i="12"/>
  <c r="U329" i="12" s="1"/>
  <c r="Z328" i="12"/>
  <c r="Y328" i="12"/>
  <c r="X328" i="12"/>
  <c r="W328" i="12"/>
  <c r="N328" i="12"/>
  <c r="M328" i="12"/>
  <c r="L328" i="12"/>
  <c r="K328" i="12"/>
  <c r="J328" i="12"/>
  <c r="U328" i="12" s="1"/>
  <c r="Z327" i="12"/>
  <c r="Y327" i="12"/>
  <c r="X327" i="12"/>
  <c r="W327" i="12"/>
  <c r="N327" i="12"/>
  <c r="M327" i="12"/>
  <c r="L327" i="12"/>
  <c r="K327" i="12"/>
  <c r="T327" i="12" s="1"/>
  <c r="J327" i="12"/>
  <c r="I327" i="12"/>
  <c r="Z326" i="12"/>
  <c r="Y326" i="12"/>
  <c r="X326" i="12"/>
  <c r="W326" i="12"/>
  <c r="N326" i="12"/>
  <c r="M326" i="12"/>
  <c r="L326" i="12"/>
  <c r="U326" i="12" s="1"/>
  <c r="K326" i="12"/>
  <c r="I326" i="12" s="1"/>
  <c r="J326" i="12"/>
  <c r="Z325" i="12"/>
  <c r="Y325" i="12"/>
  <c r="X325" i="12"/>
  <c r="W325" i="12"/>
  <c r="N325" i="12"/>
  <c r="M325" i="12"/>
  <c r="L325" i="12"/>
  <c r="K325" i="12"/>
  <c r="I325" i="12" s="1"/>
  <c r="J325" i="12"/>
  <c r="U325" i="12" s="1"/>
  <c r="Z324" i="12"/>
  <c r="Y324" i="12"/>
  <c r="X324" i="12"/>
  <c r="W324" i="12"/>
  <c r="N324" i="12"/>
  <c r="M324" i="12"/>
  <c r="L324" i="12"/>
  <c r="K324" i="12"/>
  <c r="J324" i="12"/>
  <c r="U324" i="12" s="1"/>
  <c r="Z323" i="12"/>
  <c r="Y323" i="12"/>
  <c r="X323" i="12"/>
  <c r="W323" i="12"/>
  <c r="N323" i="12"/>
  <c r="M323" i="12"/>
  <c r="L323" i="12"/>
  <c r="K323" i="12"/>
  <c r="T323" i="12" s="1"/>
  <c r="J323" i="12"/>
  <c r="I323" i="12"/>
  <c r="Z322" i="12"/>
  <c r="Y322" i="12"/>
  <c r="X322" i="12"/>
  <c r="W322" i="12"/>
  <c r="AA322" i="12" s="1"/>
  <c r="V322" i="12"/>
  <c r="N322" i="12"/>
  <c r="M322" i="12"/>
  <c r="L322" i="12"/>
  <c r="U322" i="12" s="1"/>
  <c r="K322" i="12"/>
  <c r="I322" i="12" s="1"/>
  <c r="J322" i="12"/>
  <c r="T322" i="12" s="1"/>
  <c r="Z321" i="12"/>
  <c r="Y321" i="12"/>
  <c r="X321" i="12"/>
  <c r="W321" i="12"/>
  <c r="V321" i="12"/>
  <c r="AA321" i="12" s="1"/>
  <c r="N321" i="12"/>
  <c r="M321" i="12"/>
  <c r="L321" i="12"/>
  <c r="K321" i="12"/>
  <c r="I321" i="12" s="1"/>
  <c r="J321" i="12"/>
  <c r="U321" i="12" s="1"/>
  <c r="Z320" i="12"/>
  <c r="Y320" i="12"/>
  <c r="X320" i="12"/>
  <c r="W320" i="12"/>
  <c r="N320" i="12"/>
  <c r="M320" i="12"/>
  <c r="L320" i="12"/>
  <c r="K320" i="12"/>
  <c r="J320" i="12"/>
  <c r="U320" i="12" s="1"/>
  <c r="Z319" i="12"/>
  <c r="Y319" i="12"/>
  <c r="X319" i="12"/>
  <c r="W319" i="12"/>
  <c r="N319" i="12"/>
  <c r="M319" i="12"/>
  <c r="L319" i="12"/>
  <c r="K319" i="12"/>
  <c r="T319" i="12" s="1"/>
  <c r="J319" i="12"/>
  <c r="I319" i="12"/>
  <c r="Z318" i="12"/>
  <c r="Y318" i="12"/>
  <c r="X318" i="12"/>
  <c r="W318" i="12"/>
  <c r="N318" i="12"/>
  <c r="M318" i="12"/>
  <c r="L318" i="12"/>
  <c r="U318" i="12" s="1"/>
  <c r="K318" i="12"/>
  <c r="J318" i="12"/>
  <c r="Z317" i="12"/>
  <c r="Y317" i="12"/>
  <c r="X317" i="12"/>
  <c r="W317" i="12"/>
  <c r="N317" i="12"/>
  <c r="M317" i="12"/>
  <c r="L317" i="12"/>
  <c r="K317" i="12"/>
  <c r="I317" i="12" s="1"/>
  <c r="J317" i="12"/>
  <c r="Z316" i="12"/>
  <c r="Y316" i="12"/>
  <c r="X316" i="12"/>
  <c r="W316" i="12"/>
  <c r="N316" i="12"/>
  <c r="M316" i="12"/>
  <c r="L316" i="12"/>
  <c r="K316" i="12"/>
  <c r="I316" i="12" s="1"/>
  <c r="J316" i="12"/>
  <c r="U316" i="12" s="1"/>
  <c r="Z315" i="12"/>
  <c r="Y315" i="12"/>
  <c r="X315" i="12"/>
  <c r="W315" i="12"/>
  <c r="N315" i="12"/>
  <c r="M315" i="12"/>
  <c r="L315" i="12"/>
  <c r="K315" i="12"/>
  <c r="T315" i="12" s="1"/>
  <c r="J315" i="12"/>
  <c r="U315" i="12" s="1"/>
  <c r="I315" i="12"/>
  <c r="Z314" i="12"/>
  <c r="Y314" i="12"/>
  <c r="X314" i="12"/>
  <c r="W314" i="12"/>
  <c r="N314" i="12"/>
  <c r="M314" i="12"/>
  <c r="L314" i="12"/>
  <c r="U314" i="12" s="1"/>
  <c r="K314" i="12"/>
  <c r="J314" i="12"/>
  <c r="Z313" i="12"/>
  <c r="Y313" i="12"/>
  <c r="X313" i="12"/>
  <c r="W313" i="12"/>
  <c r="N313" i="12"/>
  <c r="M313" i="12"/>
  <c r="L313" i="12"/>
  <c r="K313" i="12"/>
  <c r="I313" i="12" s="1"/>
  <c r="J313" i="12"/>
  <c r="Z312" i="12"/>
  <c r="Y312" i="12"/>
  <c r="X312" i="12"/>
  <c r="W312" i="12"/>
  <c r="N312" i="12"/>
  <c r="M312" i="12"/>
  <c r="L312" i="12"/>
  <c r="K312" i="12"/>
  <c r="I312" i="12" s="1"/>
  <c r="J312" i="12"/>
  <c r="U312" i="12" s="1"/>
  <c r="Z311" i="12"/>
  <c r="Y311" i="12"/>
  <c r="X311" i="12"/>
  <c r="W311" i="12"/>
  <c r="V311" i="12"/>
  <c r="AA311" i="12" s="1"/>
  <c r="N311" i="12"/>
  <c r="M311" i="12"/>
  <c r="L311" i="12"/>
  <c r="K311" i="12"/>
  <c r="T311" i="12" s="1"/>
  <c r="J311" i="12"/>
  <c r="U311" i="12" s="1"/>
  <c r="I311" i="12"/>
  <c r="Z310" i="12"/>
  <c r="Y310" i="12"/>
  <c r="X310" i="12"/>
  <c r="W310" i="12"/>
  <c r="AA310" i="12" s="1"/>
  <c r="V310" i="12"/>
  <c r="N310" i="12"/>
  <c r="M310" i="12"/>
  <c r="L310" i="12"/>
  <c r="U310" i="12" s="1"/>
  <c r="K310" i="12"/>
  <c r="J310" i="12"/>
  <c r="I310" i="12" s="1"/>
  <c r="Z309" i="12"/>
  <c r="Y309" i="12"/>
  <c r="X309" i="12"/>
  <c r="W309" i="12"/>
  <c r="N309" i="12"/>
  <c r="M309" i="12"/>
  <c r="L309" i="12"/>
  <c r="K309" i="12"/>
  <c r="I309" i="12" s="1"/>
  <c r="J309" i="12"/>
  <c r="Z308" i="12"/>
  <c r="Y308" i="12"/>
  <c r="X308" i="12"/>
  <c r="W308" i="12"/>
  <c r="N308" i="12"/>
  <c r="M308" i="12"/>
  <c r="L308" i="12"/>
  <c r="K308" i="12"/>
  <c r="I308" i="12" s="1"/>
  <c r="J308" i="12"/>
  <c r="U308" i="12" s="1"/>
  <c r="Z307" i="12"/>
  <c r="Y307" i="12"/>
  <c r="X307" i="12"/>
  <c r="W307" i="12"/>
  <c r="N307" i="12"/>
  <c r="M307" i="12"/>
  <c r="L307" i="12"/>
  <c r="K307" i="12"/>
  <c r="T307" i="12" s="1"/>
  <c r="J307" i="12"/>
  <c r="U307" i="12" s="1"/>
  <c r="I307" i="12"/>
  <c r="Z306" i="12"/>
  <c r="Y306" i="12"/>
  <c r="X306" i="12"/>
  <c r="W306" i="12"/>
  <c r="N306" i="12"/>
  <c r="M306" i="12"/>
  <c r="L306" i="12"/>
  <c r="U306" i="12" s="1"/>
  <c r="K306" i="12"/>
  <c r="J306" i="12"/>
  <c r="Z305" i="12"/>
  <c r="Y305" i="12"/>
  <c r="X305" i="12"/>
  <c r="W305" i="12"/>
  <c r="N305" i="12"/>
  <c r="M305" i="12"/>
  <c r="L305" i="12"/>
  <c r="K305" i="12"/>
  <c r="I305" i="12" s="1"/>
  <c r="J305" i="12"/>
  <c r="Z304" i="12"/>
  <c r="Y304" i="12"/>
  <c r="X304" i="12"/>
  <c r="W304" i="12"/>
  <c r="N304" i="12"/>
  <c r="M304" i="12"/>
  <c r="L304" i="12"/>
  <c r="K304" i="12"/>
  <c r="I304" i="12" s="1"/>
  <c r="J304" i="12"/>
  <c r="U304" i="12" s="1"/>
  <c r="Z303" i="12"/>
  <c r="Y303" i="12"/>
  <c r="X303" i="12"/>
  <c r="W303" i="12"/>
  <c r="N303" i="12"/>
  <c r="M303" i="12"/>
  <c r="L303" i="12"/>
  <c r="K303" i="12"/>
  <c r="T303" i="12" s="1"/>
  <c r="V303" i="12" s="1"/>
  <c r="AA303" i="12" s="1"/>
  <c r="J303" i="12"/>
  <c r="U303" i="12" s="1"/>
  <c r="I303" i="12"/>
  <c r="Z302" i="12"/>
  <c r="Y302" i="12"/>
  <c r="X302" i="12"/>
  <c r="W302" i="12"/>
  <c r="N302" i="12"/>
  <c r="M302" i="12"/>
  <c r="L302" i="12"/>
  <c r="U302" i="12" s="1"/>
  <c r="K302" i="12"/>
  <c r="J302" i="12"/>
  <c r="Z301" i="12"/>
  <c r="Y301" i="12"/>
  <c r="X301" i="12"/>
  <c r="W301" i="12"/>
  <c r="N301" i="12"/>
  <c r="M301" i="12"/>
  <c r="L301" i="12"/>
  <c r="K301" i="12"/>
  <c r="I301" i="12" s="1"/>
  <c r="J301" i="12"/>
  <c r="Z300" i="12"/>
  <c r="Y300" i="12"/>
  <c r="X300" i="12"/>
  <c r="W300" i="12"/>
  <c r="AA300" i="12" s="1"/>
  <c r="V300" i="12"/>
  <c r="N300" i="12"/>
  <c r="M300" i="12"/>
  <c r="L300" i="12"/>
  <c r="K300" i="12"/>
  <c r="I300" i="12" s="1"/>
  <c r="J300" i="12"/>
  <c r="U300" i="12" s="1"/>
  <c r="Z299" i="12"/>
  <c r="Y299" i="12"/>
  <c r="X299" i="12"/>
  <c r="W299" i="12"/>
  <c r="V299" i="12"/>
  <c r="AA299" i="12" s="1"/>
  <c r="N299" i="12"/>
  <c r="M299" i="12"/>
  <c r="L299" i="12"/>
  <c r="K299" i="12"/>
  <c r="T299" i="12" s="1"/>
  <c r="J299" i="12"/>
  <c r="U299" i="12" s="1"/>
  <c r="I299" i="12"/>
  <c r="Z298" i="12"/>
  <c r="Y298" i="12"/>
  <c r="X298" i="12"/>
  <c r="W298" i="12"/>
  <c r="N298" i="12"/>
  <c r="M298" i="12"/>
  <c r="L298" i="12"/>
  <c r="U298" i="12" s="1"/>
  <c r="K298" i="12"/>
  <c r="J298" i="12"/>
  <c r="Z297" i="12"/>
  <c r="Y297" i="12"/>
  <c r="X297" i="12"/>
  <c r="W297" i="12"/>
  <c r="N297" i="12"/>
  <c r="M297" i="12"/>
  <c r="L297" i="12"/>
  <c r="K297" i="12"/>
  <c r="I297" i="12" s="1"/>
  <c r="J297" i="12"/>
  <c r="Z296" i="12"/>
  <c r="Y296" i="12"/>
  <c r="X296" i="12"/>
  <c r="W296" i="12"/>
  <c r="N296" i="12"/>
  <c r="M296" i="12"/>
  <c r="L296" i="12"/>
  <c r="K296" i="12"/>
  <c r="I296" i="12" s="1"/>
  <c r="J296" i="12"/>
  <c r="U296" i="12" s="1"/>
  <c r="Z295" i="12"/>
  <c r="Y295" i="12"/>
  <c r="X295" i="12"/>
  <c r="W295" i="12"/>
  <c r="N295" i="12"/>
  <c r="M295" i="12"/>
  <c r="L295" i="12"/>
  <c r="K295" i="12"/>
  <c r="T295" i="12" s="1"/>
  <c r="V295" i="12" s="1"/>
  <c r="AA295" i="12" s="1"/>
  <c r="J295" i="12"/>
  <c r="U295" i="12" s="1"/>
  <c r="I295" i="12"/>
  <c r="Z294" i="12"/>
  <c r="Y294" i="12"/>
  <c r="X294" i="12"/>
  <c r="W294" i="12"/>
  <c r="N294" i="12"/>
  <c r="M294" i="12"/>
  <c r="L294" i="12"/>
  <c r="U294" i="12" s="1"/>
  <c r="K294" i="12"/>
  <c r="J294" i="12"/>
  <c r="Z293" i="12"/>
  <c r="Y293" i="12"/>
  <c r="X293" i="12"/>
  <c r="W293" i="12"/>
  <c r="N293" i="12"/>
  <c r="M293" i="12"/>
  <c r="L293" i="12"/>
  <c r="K293" i="12"/>
  <c r="I293" i="12" s="1"/>
  <c r="J293" i="12"/>
  <c r="Z292" i="12"/>
  <c r="Y292" i="12"/>
  <c r="X292" i="12"/>
  <c r="W292" i="12"/>
  <c r="AA292" i="12" s="1"/>
  <c r="V292" i="12"/>
  <c r="N292" i="12"/>
  <c r="M292" i="12"/>
  <c r="L292" i="12"/>
  <c r="K292" i="12"/>
  <c r="I292" i="12" s="1"/>
  <c r="J292" i="12"/>
  <c r="U292" i="12" s="1"/>
  <c r="Y291" i="12"/>
  <c r="X291" i="12"/>
  <c r="W291" i="12"/>
  <c r="V291" i="12"/>
  <c r="N291" i="12"/>
  <c r="M291" i="12"/>
  <c r="L291" i="12"/>
  <c r="K291" i="12"/>
  <c r="T291" i="12" s="1"/>
  <c r="Z291" i="12" s="1"/>
  <c r="J291" i="12"/>
  <c r="U291" i="12" s="1"/>
  <c r="I291" i="12"/>
  <c r="V290" i="12"/>
  <c r="N290" i="12"/>
  <c r="M290" i="12"/>
  <c r="L290" i="12"/>
  <c r="U290" i="12" s="1"/>
  <c r="K290" i="12"/>
  <c r="J290" i="12"/>
  <c r="I290" i="12" s="1"/>
  <c r="N289" i="12"/>
  <c r="M289" i="12"/>
  <c r="L289" i="12"/>
  <c r="K289" i="12"/>
  <c r="I289" i="12" s="1"/>
  <c r="J289" i="12"/>
  <c r="Z288" i="12"/>
  <c r="Y288" i="12"/>
  <c r="X288" i="12"/>
  <c r="W288" i="12"/>
  <c r="AA288" i="12" s="1"/>
  <c r="V288" i="12"/>
  <c r="N288" i="12"/>
  <c r="M288" i="12"/>
  <c r="L288" i="12"/>
  <c r="K288" i="12"/>
  <c r="I288" i="12" s="1"/>
  <c r="J288" i="12"/>
  <c r="U288" i="12" s="1"/>
  <c r="Y287" i="12"/>
  <c r="V287" i="12"/>
  <c r="N287" i="12"/>
  <c r="M287" i="12"/>
  <c r="L287" i="12"/>
  <c r="K287" i="12"/>
  <c r="T287" i="12" s="1"/>
  <c r="J287" i="12"/>
  <c r="U287" i="12" s="1"/>
  <c r="I287" i="12"/>
  <c r="Z286" i="12"/>
  <c r="Y286" i="12"/>
  <c r="X286" i="12"/>
  <c r="W286" i="12"/>
  <c r="AA286" i="12" s="1"/>
  <c r="V286" i="12"/>
  <c r="N286" i="12"/>
  <c r="M286" i="12"/>
  <c r="L286" i="12"/>
  <c r="U286" i="12" s="1"/>
  <c r="K286" i="12"/>
  <c r="J286" i="12"/>
  <c r="I286" i="12" s="1"/>
  <c r="V285" i="12"/>
  <c r="N285" i="12"/>
  <c r="M285" i="12"/>
  <c r="L285" i="12"/>
  <c r="K285" i="12"/>
  <c r="I285" i="12" s="1"/>
  <c r="J285" i="12"/>
  <c r="N284" i="12"/>
  <c r="M284" i="12"/>
  <c r="L284" i="12"/>
  <c r="K284" i="12"/>
  <c r="I284" i="12" s="1"/>
  <c r="J284" i="12"/>
  <c r="U284" i="12" s="1"/>
  <c r="Z283" i="12"/>
  <c r="Y283" i="12"/>
  <c r="V283" i="12"/>
  <c r="N283" i="12"/>
  <c r="M283" i="12"/>
  <c r="L283" i="12"/>
  <c r="K283" i="12"/>
  <c r="T283" i="12" s="1"/>
  <c r="J283" i="12"/>
  <c r="U283" i="12" s="1"/>
  <c r="I283" i="12"/>
  <c r="Z282" i="12"/>
  <c r="Y282" i="12"/>
  <c r="X282" i="12"/>
  <c r="W282" i="12"/>
  <c r="AA282" i="12" s="1"/>
  <c r="V282" i="12"/>
  <c r="N282" i="12"/>
  <c r="M282" i="12"/>
  <c r="L282" i="12"/>
  <c r="U282" i="12" s="1"/>
  <c r="K282" i="12"/>
  <c r="J282" i="12"/>
  <c r="I282" i="12" s="1"/>
  <c r="Z281" i="12"/>
  <c r="Y281" i="12"/>
  <c r="V281" i="12"/>
  <c r="N281" i="12"/>
  <c r="M281" i="12"/>
  <c r="L281" i="12"/>
  <c r="K281" i="12"/>
  <c r="I281" i="12" s="1"/>
  <c r="J281" i="12"/>
  <c r="Z280" i="12"/>
  <c r="Y280" i="12"/>
  <c r="X280" i="12"/>
  <c r="W280" i="12"/>
  <c r="AA280" i="12" s="1"/>
  <c r="V280" i="12"/>
  <c r="N280" i="12"/>
  <c r="M280" i="12"/>
  <c r="L280" i="12"/>
  <c r="K280" i="12"/>
  <c r="I280" i="12" s="1"/>
  <c r="J280" i="12"/>
  <c r="U280" i="12" s="1"/>
  <c r="Z279" i="12"/>
  <c r="Y279" i="12"/>
  <c r="X279" i="12"/>
  <c r="W279" i="12"/>
  <c r="V279" i="12"/>
  <c r="AA279" i="12" s="1"/>
  <c r="N279" i="12"/>
  <c r="M279" i="12"/>
  <c r="L279" i="12"/>
  <c r="K279" i="12"/>
  <c r="T279" i="12" s="1"/>
  <c r="J279" i="12"/>
  <c r="U279" i="12" s="1"/>
  <c r="I279" i="12"/>
  <c r="Z278" i="12"/>
  <c r="Y278" i="12"/>
  <c r="X278" i="12"/>
  <c r="W278" i="12"/>
  <c r="AA278" i="12" s="1"/>
  <c r="V278" i="12"/>
  <c r="N278" i="12"/>
  <c r="M278" i="12"/>
  <c r="L278" i="12"/>
  <c r="U278" i="12" s="1"/>
  <c r="K278" i="12"/>
  <c r="J278" i="12"/>
  <c r="I278" i="12" s="1"/>
  <c r="Z277" i="12"/>
  <c r="Y277" i="12"/>
  <c r="X277" i="12"/>
  <c r="W277" i="12"/>
  <c r="V277" i="12"/>
  <c r="AA277" i="12" s="1"/>
  <c r="N277" i="12"/>
  <c r="M277" i="12"/>
  <c r="L277" i="12"/>
  <c r="K277" i="12"/>
  <c r="I277" i="12" s="1"/>
  <c r="J277" i="12"/>
  <c r="Z276" i="12"/>
  <c r="Y276" i="12"/>
  <c r="X276" i="12"/>
  <c r="W276" i="12"/>
  <c r="AA276" i="12" s="1"/>
  <c r="V276" i="12"/>
  <c r="N276" i="12"/>
  <c r="M276" i="12"/>
  <c r="L276" i="12"/>
  <c r="K276" i="12"/>
  <c r="I276" i="12" s="1"/>
  <c r="J276" i="12"/>
  <c r="U276" i="12" s="1"/>
  <c r="V275" i="12"/>
  <c r="N275" i="12"/>
  <c r="M275" i="12"/>
  <c r="L275" i="12"/>
  <c r="K275" i="12"/>
  <c r="T275" i="12" s="1"/>
  <c r="J275" i="12"/>
  <c r="U275" i="12" s="1"/>
  <c r="I275" i="12"/>
  <c r="Z274" i="12"/>
  <c r="Y274" i="12"/>
  <c r="X274" i="12"/>
  <c r="W274" i="12"/>
  <c r="AA274" i="12" s="1"/>
  <c r="V274" i="12"/>
  <c r="N274" i="12"/>
  <c r="M274" i="12"/>
  <c r="L274" i="12"/>
  <c r="U274" i="12" s="1"/>
  <c r="K274" i="12"/>
  <c r="J274" i="12"/>
  <c r="I274" i="12" s="1"/>
  <c r="V273" i="12"/>
  <c r="N273" i="12"/>
  <c r="M273" i="12"/>
  <c r="L273" i="12"/>
  <c r="K273" i="12"/>
  <c r="I273" i="12" s="1"/>
  <c r="J273" i="12"/>
  <c r="Z272" i="12"/>
  <c r="Y272" i="12"/>
  <c r="X272" i="12"/>
  <c r="W272" i="12"/>
  <c r="AA272" i="12" s="1"/>
  <c r="V272" i="12"/>
  <c r="N272" i="12"/>
  <c r="M272" i="12"/>
  <c r="L272" i="12"/>
  <c r="K272" i="12"/>
  <c r="I272" i="12" s="1"/>
  <c r="J272" i="12"/>
  <c r="U272" i="12" s="1"/>
  <c r="V271" i="12"/>
  <c r="N271" i="12"/>
  <c r="M271" i="12"/>
  <c r="L271" i="12"/>
  <c r="K271" i="12"/>
  <c r="T271" i="12" s="1"/>
  <c r="J271" i="12"/>
  <c r="U271" i="12" s="1"/>
  <c r="I271" i="12"/>
  <c r="V270" i="12"/>
  <c r="N270" i="12"/>
  <c r="M270" i="12"/>
  <c r="L270" i="12"/>
  <c r="U270" i="12" s="1"/>
  <c r="K270" i="12"/>
  <c r="J270" i="12"/>
  <c r="I270" i="12" s="1"/>
  <c r="Z269" i="12"/>
  <c r="Y269" i="12"/>
  <c r="X269" i="12"/>
  <c r="W269" i="12"/>
  <c r="V269" i="12"/>
  <c r="AA269" i="12" s="1"/>
  <c r="N269" i="12"/>
  <c r="M269" i="12"/>
  <c r="L269" i="12"/>
  <c r="K269" i="12"/>
  <c r="I269" i="12" s="1"/>
  <c r="J269" i="12"/>
  <c r="N268" i="12"/>
  <c r="M268" i="12"/>
  <c r="L268" i="12"/>
  <c r="K268" i="12"/>
  <c r="I268" i="12" s="1"/>
  <c r="J268" i="12"/>
  <c r="U268" i="12" s="1"/>
  <c r="N267" i="12"/>
  <c r="M267" i="12"/>
  <c r="L267" i="12"/>
  <c r="K267" i="12"/>
  <c r="T267" i="12" s="1"/>
  <c r="J267" i="12"/>
  <c r="U267" i="12" s="1"/>
  <c r="I267" i="12"/>
  <c r="N266" i="12"/>
  <c r="M266" i="12"/>
  <c r="L266" i="12"/>
  <c r="U266" i="12" s="1"/>
  <c r="K266" i="12"/>
  <c r="J266" i="12"/>
  <c r="Z265" i="12"/>
  <c r="Y265" i="12"/>
  <c r="X265" i="12"/>
  <c r="W265" i="12"/>
  <c r="V265" i="12"/>
  <c r="AA265" i="12" s="1"/>
  <c r="N265" i="12"/>
  <c r="M265" i="12"/>
  <c r="L265" i="12"/>
  <c r="K265" i="12"/>
  <c r="I265" i="12" s="1"/>
  <c r="J265" i="12"/>
  <c r="N264" i="12"/>
  <c r="M264" i="12"/>
  <c r="L264" i="12"/>
  <c r="K264" i="12"/>
  <c r="I264" i="12" s="1"/>
  <c r="J264" i="12"/>
  <c r="U264" i="12" s="1"/>
  <c r="Z263" i="12"/>
  <c r="Y263" i="12"/>
  <c r="X263" i="12"/>
  <c r="W263" i="12"/>
  <c r="V263" i="12"/>
  <c r="AA263" i="12" s="1"/>
  <c r="N263" i="12"/>
  <c r="M263" i="12"/>
  <c r="L263" i="12"/>
  <c r="K263" i="12"/>
  <c r="T263" i="12" s="1"/>
  <c r="J263" i="12"/>
  <c r="U263" i="12" s="1"/>
  <c r="I263" i="12"/>
  <c r="Z262" i="12"/>
  <c r="Y262" i="12"/>
  <c r="X262" i="12"/>
  <c r="W262" i="12"/>
  <c r="AA262" i="12" s="1"/>
  <c r="V262" i="12"/>
  <c r="N262" i="12"/>
  <c r="M262" i="12"/>
  <c r="L262" i="12"/>
  <c r="U262" i="12" s="1"/>
  <c r="K262" i="12"/>
  <c r="J262" i="12"/>
  <c r="I262" i="12" s="1"/>
  <c r="Y261" i="12"/>
  <c r="X261" i="12"/>
  <c r="W261" i="12"/>
  <c r="V261" i="12"/>
  <c r="N261" i="12"/>
  <c r="M261" i="12"/>
  <c r="L261" i="12"/>
  <c r="K261" i="12"/>
  <c r="I261" i="12" s="1"/>
  <c r="J261" i="12"/>
  <c r="N260" i="12"/>
  <c r="M260" i="12"/>
  <c r="L260" i="12"/>
  <c r="K260" i="12"/>
  <c r="I260" i="12" s="1"/>
  <c r="J260" i="12"/>
  <c r="U260" i="12" s="1"/>
  <c r="N259" i="12"/>
  <c r="M259" i="12"/>
  <c r="L259" i="12"/>
  <c r="K259" i="12"/>
  <c r="T259" i="12" s="1"/>
  <c r="J259" i="12"/>
  <c r="U259" i="12" s="1"/>
  <c r="I259" i="12"/>
  <c r="Z258" i="12"/>
  <c r="Y258" i="12"/>
  <c r="X258" i="12"/>
  <c r="W258" i="12"/>
  <c r="AA258" i="12" s="1"/>
  <c r="V258" i="12"/>
  <c r="N258" i="12"/>
  <c r="M258" i="12"/>
  <c r="L258" i="12"/>
  <c r="U258" i="12" s="1"/>
  <c r="K258" i="12"/>
  <c r="J258" i="12"/>
  <c r="I258" i="12" s="1"/>
  <c r="Z257" i="12"/>
  <c r="Y257" i="12"/>
  <c r="X257" i="12"/>
  <c r="W257" i="12"/>
  <c r="V257" i="12"/>
  <c r="AA257" i="12" s="1"/>
  <c r="N257" i="12"/>
  <c r="M257" i="12"/>
  <c r="L257" i="12"/>
  <c r="K257" i="12"/>
  <c r="I257" i="12" s="1"/>
  <c r="J257" i="12"/>
  <c r="Z256" i="12"/>
  <c r="Y256" i="12"/>
  <c r="X256" i="12"/>
  <c r="W256" i="12"/>
  <c r="AA256" i="12" s="1"/>
  <c r="V256" i="12"/>
  <c r="N256" i="12"/>
  <c r="M256" i="12"/>
  <c r="L256" i="12"/>
  <c r="K256" i="12"/>
  <c r="I256" i="12" s="1"/>
  <c r="J256" i="12"/>
  <c r="U256" i="12" s="1"/>
  <c r="Z255" i="12"/>
  <c r="Y255" i="12"/>
  <c r="X255" i="12"/>
  <c r="W255" i="12"/>
  <c r="V255" i="12"/>
  <c r="AA255" i="12" s="1"/>
  <c r="N255" i="12"/>
  <c r="M255" i="12"/>
  <c r="L255" i="12"/>
  <c r="K255" i="12"/>
  <c r="T255" i="12" s="1"/>
  <c r="J255" i="12"/>
  <c r="U255" i="12" s="1"/>
  <c r="I255" i="12"/>
  <c r="Z254" i="12"/>
  <c r="Y254" i="12"/>
  <c r="X254" i="12"/>
  <c r="W254" i="12"/>
  <c r="AA254" i="12" s="1"/>
  <c r="V254" i="12"/>
  <c r="N254" i="12"/>
  <c r="M254" i="12"/>
  <c r="L254" i="12"/>
  <c r="U254" i="12" s="1"/>
  <c r="K254" i="12"/>
  <c r="J254" i="12"/>
  <c r="I254" i="12" s="1"/>
  <c r="Z253" i="12"/>
  <c r="Y253" i="12"/>
  <c r="X253" i="12"/>
  <c r="W253" i="12"/>
  <c r="V253" i="12"/>
  <c r="AA253" i="12" s="1"/>
  <c r="N253" i="12"/>
  <c r="M253" i="12"/>
  <c r="L253" i="12"/>
  <c r="K253" i="12"/>
  <c r="I253" i="12" s="1"/>
  <c r="J253" i="12"/>
  <c r="N252" i="12"/>
  <c r="M252" i="12"/>
  <c r="L252" i="12"/>
  <c r="K252" i="12"/>
  <c r="I252" i="12" s="1"/>
  <c r="J252" i="12"/>
  <c r="U252" i="12" s="1"/>
  <c r="Z251" i="12"/>
  <c r="Y251" i="12"/>
  <c r="X251" i="12"/>
  <c r="W251" i="12"/>
  <c r="V251" i="12"/>
  <c r="AA251" i="12" s="1"/>
  <c r="N251" i="12"/>
  <c r="M251" i="12"/>
  <c r="L251" i="12"/>
  <c r="K251" i="12"/>
  <c r="T251" i="12" s="1"/>
  <c r="J251" i="12"/>
  <c r="U251" i="12" s="1"/>
  <c r="I251" i="12"/>
  <c r="N250" i="12"/>
  <c r="M250" i="12"/>
  <c r="L250" i="12"/>
  <c r="U250" i="12" s="1"/>
  <c r="K250" i="12"/>
  <c r="J250" i="12"/>
  <c r="N249" i="12"/>
  <c r="M249" i="12"/>
  <c r="L249" i="12"/>
  <c r="K249" i="12"/>
  <c r="I249" i="12" s="1"/>
  <c r="J249" i="12"/>
  <c r="N248" i="12"/>
  <c r="M248" i="12"/>
  <c r="L248" i="12"/>
  <c r="K248" i="12"/>
  <c r="I248" i="12" s="1"/>
  <c r="J248" i="12"/>
  <c r="U248" i="12" s="1"/>
  <c r="Y247" i="12"/>
  <c r="X247" i="12"/>
  <c r="W247" i="12"/>
  <c r="V247" i="12"/>
  <c r="N247" i="12"/>
  <c r="M247" i="12"/>
  <c r="L247" i="12"/>
  <c r="K247" i="12"/>
  <c r="T247" i="12" s="1"/>
  <c r="Z247" i="12" s="1"/>
  <c r="J247" i="12"/>
  <c r="U247" i="12" s="1"/>
  <c r="I247" i="12"/>
  <c r="N246" i="12"/>
  <c r="M246" i="12"/>
  <c r="L246" i="12"/>
  <c r="U246" i="12" s="1"/>
  <c r="K246" i="12"/>
  <c r="J246" i="12"/>
  <c r="N245" i="12"/>
  <c r="M245" i="12"/>
  <c r="L245" i="12"/>
  <c r="K245" i="12"/>
  <c r="I245" i="12" s="1"/>
  <c r="J245" i="12"/>
  <c r="N244" i="12"/>
  <c r="M244" i="12"/>
  <c r="L244" i="12"/>
  <c r="K244" i="12"/>
  <c r="I244" i="12" s="1"/>
  <c r="J244" i="12"/>
  <c r="U244" i="12" s="1"/>
  <c r="Z243" i="12"/>
  <c r="Y243" i="12"/>
  <c r="X243" i="12"/>
  <c r="W243" i="12"/>
  <c r="V243" i="12"/>
  <c r="AA243" i="12" s="1"/>
  <c r="N243" i="12"/>
  <c r="M243" i="12"/>
  <c r="L243" i="12"/>
  <c r="K243" i="12"/>
  <c r="T243" i="12" s="1"/>
  <c r="J243" i="12"/>
  <c r="U243" i="12" s="1"/>
  <c r="I243" i="12"/>
  <c r="Z242" i="12"/>
  <c r="Y242" i="12"/>
  <c r="X242" i="12"/>
  <c r="W242" i="12"/>
  <c r="AA242" i="12" s="1"/>
  <c r="V242" i="12"/>
  <c r="N242" i="12"/>
  <c r="M242" i="12"/>
  <c r="L242" i="12"/>
  <c r="U242" i="12" s="1"/>
  <c r="K242" i="12"/>
  <c r="J242" i="12"/>
  <c r="I242" i="12" s="1"/>
  <c r="N241" i="12"/>
  <c r="M241" i="12"/>
  <c r="L241" i="12"/>
  <c r="K241" i="12"/>
  <c r="I241" i="12" s="1"/>
  <c r="J241" i="12"/>
  <c r="Z240" i="12"/>
  <c r="Y240" i="12"/>
  <c r="X240" i="12"/>
  <c r="W240" i="12"/>
  <c r="AA240" i="12" s="1"/>
  <c r="V240" i="12"/>
  <c r="N240" i="12"/>
  <c r="M240" i="12"/>
  <c r="L240" i="12"/>
  <c r="K240" i="12"/>
  <c r="I240" i="12" s="1"/>
  <c r="J240" i="12"/>
  <c r="U240" i="12" s="1"/>
  <c r="Z239" i="12"/>
  <c r="Y239" i="12"/>
  <c r="X239" i="12"/>
  <c r="W239" i="12"/>
  <c r="V239" i="12"/>
  <c r="AA239" i="12" s="1"/>
  <c r="N239" i="12"/>
  <c r="M239" i="12"/>
  <c r="L239" i="12"/>
  <c r="K239" i="12"/>
  <c r="T239" i="12" s="1"/>
  <c r="J239" i="12"/>
  <c r="U239" i="12" s="1"/>
  <c r="I239" i="12"/>
  <c r="Z238" i="12"/>
  <c r="Y238" i="12"/>
  <c r="X238" i="12"/>
  <c r="W238" i="12"/>
  <c r="AA238" i="12" s="1"/>
  <c r="V238" i="12"/>
  <c r="N238" i="12"/>
  <c r="M238" i="12"/>
  <c r="L238" i="12"/>
  <c r="U238" i="12" s="1"/>
  <c r="K238" i="12"/>
  <c r="J238" i="12"/>
  <c r="I238" i="12" s="1"/>
  <c r="Z237" i="12"/>
  <c r="Y237" i="12"/>
  <c r="X237" i="12"/>
  <c r="W237" i="12"/>
  <c r="V237" i="12"/>
  <c r="AA237" i="12" s="1"/>
  <c r="N237" i="12"/>
  <c r="M237" i="12"/>
  <c r="L237" i="12"/>
  <c r="K237" i="12"/>
  <c r="I237" i="12" s="1"/>
  <c r="J237" i="12"/>
  <c r="Z236" i="12"/>
  <c r="Y236" i="12"/>
  <c r="X236" i="12"/>
  <c r="W236" i="12"/>
  <c r="AA236" i="12" s="1"/>
  <c r="V236" i="12"/>
  <c r="N236" i="12"/>
  <c r="M236" i="12"/>
  <c r="L236" i="12"/>
  <c r="K236" i="12"/>
  <c r="I236" i="12" s="1"/>
  <c r="U38" i="12" s="1"/>
  <c r="T38" i="12" s="1"/>
  <c r="J236" i="12"/>
  <c r="U236" i="12" s="1"/>
  <c r="Z235" i="12"/>
  <c r="Y235" i="12"/>
  <c r="X235" i="12"/>
  <c r="W235" i="12"/>
  <c r="V235" i="12"/>
  <c r="AA235" i="12" s="1"/>
  <c r="N235" i="12"/>
  <c r="M235" i="12"/>
  <c r="L235" i="12"/>
  <c r="K235" i="12"/>
  <c r="T235" i="12" s="1"/>
  <c r="J235" i="12"/>
  <c r="U235" i="12" s="1"/>
  <c r="I235" i="12"/>
  <c r="U37" i="12" s="1"/>
  <c r="T37" i="12" s="1"/>
  <c r="N234" i="12"/>
  <c r="M234" i="12"/>
  <c r="L234" i="12"/>
  <c r="U234" i="12" s="1"/>
  <c r="K234" i="12"/>
  <c r="J234" i="12"/>
  <c r="N233" i="12"/>
  <c r="M233" i="12"/>
  <c r="L233" i="12"/>
  <c r="K233" i="12"/>
  <c r="I233" i="12" s="1"/>
  <c r="J233" i="12"/>
  <c r="U233" i="12" s="1"/>
  <c r="Z232" i="12"/>
  <c r="Y232" i="12"/>
  <c r="X232" i="12"/>
  <c r="W232" i="12"/>
  <c r="AA232" i="12" s="1"/>
  <c r="V232" i="12"/>
  <c r="N232" i="12"/>
  <c r="M232" i="12"/>
  <c r="L232" i="12"/>
  <c r="K232" i="12"/>
  <c r="I232" i="12" s="1"/>
  <c r="J232" i="12"/>
  <c r="U232" i="12" s="1"/>
  <c r="Z231" i="12"/>
  <c r="Y231" i="12"/>
  <c r="X231" i="12"/>
  <c r="W231" i="12"/>
  <c r="V231" i="12"/>
  <c r="AA231" i="12" s="1"/>
  <c r="N231" i="12"/>
  <c r="M231" i="12"/>
  <c r="L231" i="12"/>
  <c r="K231" i="12"/>
  <c r="T231" i="12" s="1"/>
  <c r="J231" i="12"/>
  <c r="U231" i="12" s="1"/>
  <c r="I231" i="12"/>
  <c r="U33" i="12" s="1"/>
  <c r="T33" i="12" s="1"/>
  <c r="Z230" i="12"/>
  <c r="Y230" i="12"/>
  <c r="X230" i="12"/>
  <c r="W230" i="12"/>
  <c r="AA230" i="12" s="1"/>
  <c r="V230" i="12"/>
  <c r="N230" i="12"/>
  <c r="M230" i="12"/>
  <c r="L230" i="12"/>
  <c r="U230" i="12" s="1"/>
  <c r="K230" i="12"/>
  <c r="J230" i="12"/>
  <c r="I230" i="12" s="1"/>
  <c r="V229" i="12"/>
  <c r="N229" i="12"/>
  <c r="M229" i="12"/>
  <c r="L229" i="12"/>
  <c r="K229" i="12"/>
  <c r="I229" i="12" s="1"/>
  <c r="J229" i="12"/>
  <c r="U229" i="12" s="1"/>
  <c r="N228" i="12"/>
  <c r="M228" i="12"/>
  <c r="L228" i="12"/>
  <c r="K228" i="12"/>
  <c r="I228" i="12" s="1"/>
  <c r="J228" i="12"/>
  <c r="U228" i="12" s="1"/>
  <c r="N227" i="12"/>
  <c r="M227" i="12"/>
  <c r="L227" i="12"/>
  <c r="K227" i="12"/>
  <c r="T227" i="12" s="1"/>
  <c r="J227" i="12"/>
  <c r="U227" i="12" s="1"/>
  <c r="I227" i="12"/>
  <c r="N226" i="12"/>
  <c r="M226" i="12"/>
  <c r="L226" i="12"/>
  <c r="U226" i="12" s="1"/>
  <c r="K226" i="12"/>
  <c r="J226" i="12"/>
  <c r="Z225" i="12"/>
  <c r="Y225" i="12"/>
  <c r="X225" i="12"/>
  <c r="W225" i="12"/>
  <c r="V225" i="12"/>
  <c r="AA225" i="12" s="1"/>
  <c r="N225" i="12"/>
  <c r="M225" i="12"/>
  <c r="L225" i="12"/>
  <c r="K225" i="12"/>
  <c r="I225" i="12" s="1"/>
  <c r="J225" i="12"/>
  <c r="Z224" i="12"/>
  <c r="Y224" i="12"/>
  <c r="X224" i="12"/>
  <c r="W224" i="12"/>
  <c r="AA224" i="12" s="1"/>
  <c r="V224" i="12"/>
  <c r="N224" i="12"/>
  <c r="M224" i="12"/>
  <c r="L224" i="12"/>
  <c r="K224" i="12"/>
  <c r="I224" i="12" s="1"/>
  <c r="J224" i="12"/>
  <c r="U224" i="12" s="1"/>
  <c r="Z223" i="12"/>
  <c r="Y223" i="12"/>
  <c r="X223" i="12"/>
  <c r="W223" i="12"/>
  <c r="V223" i="12"/>
  <c r="AA223" i="12" s="1"/>
  <c r="N223" i="12"/>
  <c r="M223" i="12"/>
  <c r="L223" i="12"/>
  <c r="K223" i="12"/>
  <c r="T223" i="12" s="1"/>
  <c r="J223" i="12"/>
  <c r="U223" i="12" s="1"/>
  <c r="I223" i="12"/>
  <c r="Z222" i="12"/>
  <c r="Y222" i="12"/>
  <c r="X222" i="12"/>
  <c r="W222" i="12"/>
  <c r="AA222" i="12" s="1"/>
  <c r="V222" i="12"/>
  <c r="N222" i="12"/>
  <c r="M222" i="12"/>
  <c r="L222" i="12"/>
  <c r="U222" i="12" s="1"/>
  <c r="K222" i="12"/>
  <c r="J222" i="12"/>
  <c r="I222" i="12" s="1"/>
  <c r="Z221" i="12"/>
  <c r="Y221" i="12"/>
  <c r="X221" i="12"/>
  <c r="W221" i="12"/>
  <c r="V221" i="12"/>
  <c r="AA221" i="12" s="1"/>
  <c r="N221" i="12"/>
  <c r="M221" i="12"/>
  <c r="L221" i="12"/>
  <c r="K221" i="12"/>
  <c r="I221" i="12" s="1"/>
  <c r="J221" i="12"/>
  <c r="Z220" i="12"/>
  <c r="Y220" i="12"/>
  <c r="X220" i="12"/>
  <c r="W220" i="12"/>
  <c r="AA220" i="12" s="1"/>
  <c r="V220" i="12"/>
  <c r="N220" i="12"/>
  <c r="M220" i="12"/>
  <c r="L220" i="12"/>
  <c r="K220" i="12"/>
  <c r="I220" i="12" s="1"/>
  <c r="J220" i="12"/>
  <c r="U220" i="12" s="1"/>
  <c r="Z219" i="12"/>
  <c r="Y219" i="12"/>
  <c r="X219" i="12"/>
  <c r="W219" i="12"/>
  <c r="V219" i="12"/>
  <c r="AA219" i="12" s="1"/>
  <c r="N219" i="12"/>
  <c r="M219" i="12"/>
  <c r="L219" i="12"/>
  <c r="K219" i="12"/>
  <c r="T219" i="12" s="1"/>
  <c r="J219" i="12"/>
  <c r="U219" i="12" s="1"/>
  <c r="I219" i="12"/>
  <c r="Z218" i="12"/>
  <c r="Y218" i="12"/>
  <c r="X218" i="12"/>
  <c r="W218" i="12"/>
  <c r="AA218" i="12" s="1"/>
  <c r="V218" i="12"/>
  <c r="N218" i="12"/>
  <c r="M218" i="12"/>
  <c r="L218" i="12"/>
  <c r="U218" i="12" s="1"/>
  <c r="K218" i="12"/>
  <c r="J218" i="12"/>
  <c r="I218" i="12" s="1"/>
  <c r="Z217" i="12"/>
  <c r="Y217" i="12"/>
  <c r="X217" i="12"/>
  <c r="W217" i="12"/>
  <c r="V217" i="12"/>
  <c r="AA217" i="12" s="1"/>
  <c r="N217" i="12"/>
  <c r="M217" i="12"/>
  <c r="L217" i="12"/>
  <c r="K217" i="12"/>
  <c r="I217" i="12" s="1"/>
  <c r="J217" i="12"/>
  <c r="Z216" i="12"/>
  <c r="Y216" i="12"/>
  <c r="X216" i="12"/>
  <c r="W216" i="12"/>
  <c r="AA216" i="12" s="1"/>
  <c r="V216" i="12"/>
  <c r="N216" i="12"/>
  <c r="M216" i="12"/>
  <c r="L216" i="12"/>
  <c r="K216" i="12"/>
  <c r="I216" i="12" s="1"/>
  <c r="J216" i="12"/>
  <c r="U216" i="12" s="1"/>
  <c r="N215" i="12"/>
  <c r="M215" i="12"/>
  <c r="Y215" i="12" s="1"/>
  <c r="L215" i="12"/>
  <c r="K215" i="12"/>
  <c r="T215" i="12" s="1"/>
  <c r="J215" i="12"/>
  <c r="U215" i="12" s="1"/>
  <c r="I215" i="12"/>
  <c r="Z214" i="12"/>
  <c r="Y214" i="12"/>
  <c r="X214" i="12"/>
  <c r="W214" i="12"/>
  <c r="AA214" i="12" s="1"/>
  <c r="V214" i="12"/>
  <c r="N214" i="12"/>
  <c r="M214" i="12"/>
  <c r="L214" i="12"/>
  <c r="U214" i="12" s="1"/>
  <c r="K214" i="12"/>
  <c r="J214" i="12"/>
  <c r="I214" i="12" s="1"/>
  <c r="Y213" i="12"/>
  <c r="X213" i="12"/>
  <c r="W213" i="12"/>
  <c r="V213" i="12"/>
  <c r="N213" i="12"/>
  <c r="M213" i="12"/>
  <c r="L213" i="12"/>
  <c r="K213" i="12"/>
  <c r="I213" i="12" s="1"/>
  <c r="J213" i="12"/>
  <c r="V212" i="12"/>
  <c r="N212" i="12"/>
  <c r="M212" i="12"/>
  <c r="L212" i="12"/>
  <c r="K212" i="12"/>
  <c r="I212" i="12" s="1"/>
  <c r="J212" i="12"/>
  <c r="U212" i="12" s="1"/>
  <c r="N211" i="12"/>
  <c r="M211" i="12"/>
  <c r="L211" i="12"/>
  <c r="K211" i="12"/>
  <c r="T211" i="12" s="1"/>
  <c r="J211" i="12"/>
  <c r="U211" i="12" s="1"/>
  <c r="I211" i="12"/>
  <c r="Z210" i="12"/>
  <c r="Y210" i="12"/>
  <c r="X210" i="12"/>
  <c r="W210" i="12"/>
  <c r="AA210" i="12" s="1"/>
  <c r="V210" i="12"/>
  <c r="N210" i="12"/>
  <c r="M210" i="12"/>
  <c r="L210" i="12"/>
  <c r="U210" i="12" s="1"/>
  <c r="K210" i="12"/>
  <c r="J210" i="12"/>
  <c r="I210" i="12" s="1"/>
  <c r="Z209" i="12"/>
  <c r="Y209" i="12"/>
  <c r="W209" i="12"/>
  <c r="N209" i="12"/>
  <c r="M209" i="12"/>
  <c r="L209" i="12"/>
  <c r="K209" i="12"/>
  <c r="I209" i="12" s="1"/>
  <c r="U32" i="12" s="1"/>
  <c r="T32" i="12" s="1"/>
  <c r="J209" i="12"/>
  <c r="Z208" i="12"/>
  <c r="Y208" i="12"/>
  <c r="W208" i="12"/>
  <c r="N208" i="12"/>
  <c r="M208" i="12"/>
  <c r="L208" i="12"/>
  <c r="K208" i="12"/>
  <c r="I208" i="12" s="1"/>
  <c r="J208" i="12"/>
  <c r="U208" i="12" s="1"/>
  <c r="Z207" i="12"/>
  <c r="Y207" i="12"/>
  <c r="X207" i="12"/>
  <c r="W207" i="12"/>
  <c r="V207" i="12"/>
  <c r="AA207" i="12" s="1"/>
  <c r="N207" i="12"/>
  <c r="M207" i="12"/>
  <c r="L207" i="12"/>
  <c r="K207" i="12"/>
  <c r="T207" i="12" s="1"/>
  <c r="J207" i="12"/>
  <c r="U207" i="12" s="1"/>
  <c r="I207" i="12"/>
  <c r="Z206" i="12"/>
  <c r="Y206" i="12"/>
  <c r="X206" i="12"/>
  <c r="W206" i="12"/>
  <c r="AA206" i="12" s="1"/>
  <c r="V206" i="12"/>
  <c r="N206" i="12"/>
  <c r="M206" i="12"/>
  <c r="L206" i="12"/>
  <c r="U206" i="12" s="1"/>
  <c r="K206" i="12"/>
  <c r="J206" i="12"/>
  <c r="I206" i="12" s="1"/>
  <c r="Z205" i="12"/>
  <c r="Y205" i="12"/>
  <c r="X205" i="12"/>
  <c r="W205" i="12"/>
  <c r="V205" i="12"/>
  <c r="AA205" i="12" s="1"/>
  <c r="N205" i="12"/>
  <c r="M205" i="12"/>
  <c r="L205" i="12"/>
  <c r="K205" i="12"/>
  <c r="I205" i="12" s="1"/>
  <c r="J205" i="12"/>
  <c r="Z204" i="12"/>
  <c r="Y204" i="12"/>
  <c r="X204" i="12"/>
  <c r="W204" i="12"/>
  <c r="AA204" i="12" s="1"/>
  <c r="V204" i="12"/>
  <c r="N204" i="12"/>
  <c r="M204" i="12"/>
  <c r="L204" i="12"/>
  <c r="K204" i="12"/>
  <c r="I204" i="12" s="1"/>
  <c r="J204" i="12"/>
  <c r="U204" i="12" s="1"/>
  <c r="Z203" i="12"/>
  <c r="Y203" i="12"/>
  <c r="X203" i="12"/>
  <c r="W203" i="12"/>
  <c r="V203" i="12"/>
  <c r="AA203" i="12" s="1"/>
  <c r="N203" i="12"/>
  <c r="M203" i="12"/>
  <c r="L203" i="12"/>
  <c r="K203" i="12"/>
  <c r="T203" i="12" s="1"/>
  <c r="J203" i="12"/>
  <c r="U203" i="12" s="1"/>
  <c r="I203" i="12"/>
  <c r="K37" i="12" s="1"/>
  <c r="J37" i="12" s="1"/>
  <c r="Z202" i="12"/>
  <c r="Y202" i="12"/>
  <c r="X202" i="12"/>
  <c r="W202" i="12"/>
  <c r="AA202" i="12" s="1"/>
  <c r="V202" i="12"/>
  <c r="N202" i="12"/>
  <c r="M202" i="12"/>
  <c r="L202" i="12"/>
  <c r="U202" i="12" s="1"/>
  <c r="K202" i="12"/>
  <c r="J202" i="12"/>
  <c r="I202" i="12" s="1"/>
  <c r="K36" i="12" s="1"/>
  <c r="J36" i="12" s="1"/>
  <c r="Z201" i="12"/>
  <c r="Y201" i="12"/>
  <c r="X201" i="12"/>
  <c r="W201" i="12"/>
  <c r="V201" i="12"/>
  <c r="AA201" i="12" s="1"/>
  <c r="N201" i="12"/>
  <c r="M201" i="12"/>
  <c r="L201" i="12"/>
  <c r="K201" i="12"/>
  <c r="I201" i="12" s="1"/>
  <c r="K35" i="12" s="1"/>
  <c r="J35" i="12" s="1"/>
  <c r="J201" i="12"/>
  <c r="Z200" i="12"/>
  <c r="Y200" i="12"/>
  <c r="X200" i="12"/>
  <c r="W200" i="12"/>
  <c r="AA200" i="12" s="1"/>
  <c r="V200" i="12"/>
  <c r="N200" i="12"/>
  <c r="M200" i="12"/>
  <c r="L200" i="12"/>
  <c r="K200" i="12"/>
  <c r="I200" i="12" s="1"/>
  <c r="J200" i="12"/>
  <c r="U200" i="12" s="1"/>
  <c r="Z199" i="12"/>
  <c r="Y199" i="12"/>
  <c r="X199" i="12"/>
  <c r="W199" i="12"/>
  <c r="V199" i="12"/>
  <c r="AA199" i="12" s="1"/>
  <c r="N199" i="12"/>
  <c r="M199" i="12"/>
  <c r="L199" i="12"/>
  <c r="K199" i="12"/>
  <c r="T199" i="12" s="1"/>
  <c r="J199" i="12"/>
  <c r="U199" i="12" s="1"/>
  <c r="I199" i="12"/>
  <c r="U31" i="12" s="1"/>
  <c r="T31" i="12" s="1"/>
  <c r="Z198" i="12"/>
  <c r="Y198" i="12"/>
  <c r="X198" i="12"/>
  <c r="W198" i="12"/>
  <c r="AA198" i="12" s="1"/>
  <c r="V198" i="12"/>
  <c r="N198" i="12"/>
  <c r="M198" i="12"/>
  <c r="L198" i="12"/>
  <c r="U198" i="12" s="1"/>
  <c r="K198" i="12"/>
  <c r="J198" i="12"/>
  <c r="I198" i="12" s="1"/>
  <c r="Z197" i="12"/>
  <c r="Y197" i="12"/>
  <c r="X197" i="12"/>
  <c r="W197" i="12"/>
  <c r="V197" i="12"/>
  <c r="AA197" i="12" s="1"/>
  <c r="N197" i="12"/>
  <c r="M197" i="12"/>
  <c r="L197" i="12"/>
  <c r="K197" i="12"/>
  <c r="I197" i="12" s="1"/>
  <c r="J197" i="12"/>
  <c r="Z196" i="12"/>
  <c r="Y196" i="12"/>
  <c r="X196" i="12"/>
  <c r="W196" i="12"/>
  <c r="AA196" i="12" s="1"/>
  <c r="V196" i="12"/>
  <c r="N196" i="12"/>
  <c r="M196" i="12"/>
  <c r="L196" i="12"/>
  <c r="K196" i="12"/>
  <c r="I196" i="12" s="1"/>
  <c r="K34" i="12" s="1"/>
  <c r="J34" i="12" s="1"/>
  <c r="J196" i="12"/>
  <c r="U196" i="12" s="1"/>
  <c r="N195" i="12"/>
  <c r="M195" i="12"/>
  <c r="L195" i="12"/>
  <c r="K195" i="12"/>
  <c r="T195" i="12" s="1"/>
  <c r="J195" i="12"/>
  <c r="U195" i="12" s="1"/>
  <c r="I195" i="12"/>
  <c r="K33" i="12" s="1"/>
  <c r="J33" i="12" s="1"/>
  <c r="Z194" i="12"/>
  <c r="Y194" i="12"/>
  <c r="X194" i="12"/>
  <c r="W194" i="12"/>
  <c r="AA194" i="12" s="1"/>
  <c r="V194" i="12"/>
  <c r="N194" i="12"/>
  <c r="M194" i="12"/>
  <c r="L194" i="12"/>
  <c r="U194" i="12" s="1"/>
  <c r="K194" i="12"/>
  <c r="J194" i="12"/>
  <c r="I194" i="12" s="1"/>
  <c r="N193" i="12"/>
  <c r="M193" i="12"/>
  <c r="L193" i="12"/>
  <c r="K193" i="12"/>
  <c r="I193" i="12" s="1"/>
  <c r="J193" i="12"/>
  <c r="V192" i="12"/>
  <c r="N192" i="12"/>
  <c r="M192" i="12"/>
  <c r="L192" i="12"/>
  <c r="K192" i="12"/>
  <c r="I192" i="12" s="1"/>
  <c r="J192" i="12"/>
  <c r="U192" i="12" s="1"/>
  <c r="N191" i="12"/>
  <c r="M191" i="12"/>
  <c r="L191" i="12"/>
  <c r="K191" i="12"/>
  <c r="T191" i="12" s="1"/>
  <c r="J191" i="12"/>
  <c r="U191" i="12" s="1"/>
  <c r="I191" i="12"/>
  <c r="N190" i="12"/>
  <c r="M190" i="12"/>
  <c r="L190" i="12"/>
  <c r="U190" i="12" s="1"/>
  <c r="K190" i="12"/>
  <c r="J190" i="12"/>
  <c r="V189" i="12"/>
  <c r="N189" i="12"/>
  <c r="M189" i="12"/>
  <c r="L189" i="12"/>
  <c r="K189" i="12"/>
  <c r="I189" i="12" s="1"/>
  <c r="J189" i="12"/>
  <c r="N188" i="12"/>
  <c r="M188" i="12"/>
  <c r="L188" i="12"/>
  <c r="K188" i="12"/>
  <c r="I188" i="12" s="1"/>
  <c r="J188" i="12"/>
  <c r="U188" i="12" s="1"/>
  <c r="N187" i="12"/>
  <c r="M187" i="12"/>
  <c r="L187" i="12"/>
  <c r="K187" i="12"/>
  <c r="T187" i="12" s="1"/>
  <c r="J187" i="12"/>
  <c r="U187" i="12" s="1"/>
  <c r="I187" i="12"/>
  <c r="K32" i="12" s="1"/>
  <c r="J32" i="12" s="1"/>
  <c r="Z186" i="12"/>
  <c r="Y186" i="12"/>
  <c r="X186" i="12"/>
  <c r="W186" i="12"/>
  <c r="AA186" i="12" s="1"/>
  <c r="V186" i="12"/>
  <c r="N186" i="12"/>
  <c r="M186" i="12"/>
  <c r="L186" i="12"/>
  <c r="U186" i="12" s="1"/>
  <c r="K186" i="12"/>
  <c r="J186" i="12"/>
  <c r="I186" i="12" s="1"/>
  <c r="K31" i="12" s="1"/>
  <c r="J31" i="12" s="1"/>
  <c r="Z185" i="12"/>
  <c r="Y185" i="12"/>
  <c r="X185" i="12"/>
  <c r="W185" i="12"/>
  <c r="V185" i="12"/>
  <c r="AA185" i="12" s="1"/>
  <c r="N185" i="12"/>
  <c r="M185" i="12"/>
  <c r="L185" i="12"/>
  <c r="K185" i="12"/>
  <c r="I185" i="12" s="1"/>
  <c r="K30" i="12" s="1"/>
  <c r="J30" i="12" s="1"/>
  <c r="J185" i="12"/>
  <c r="Z184" i="12"/>
  <c r="Y184" i="12"/>
  <c r="X184" i="12"/>
  <c r="W184" i="12"/>
  <c r="AA184" i="12" s="1"/>
  <c r="V184" i="12"/>
  <c r="N184" i="12"/>
  <c r="M184" i="12"/>
  <c r="L184" i="12"/>
  <c r="K184" i="12"/>
  <c r="I184" i="12" s="1"/>
  <c r="J184" i="12"/>
  <c r="U184" i="12" s="1"/>
  <c r="Z183" i="12"/>
  <c r="Y183" i="12"/>
  <c r="X183" i="12"/>
  <c r="W183" i="12"/>
  <c r="V183" i="12"/>
  <c r="AA183" i="12" s="1"/>
  <c r="N183" i="12"/>
  <c r="M183" i="12"/>
  <c r="L183" i="12"/>
  <c r="K183" i="12"/>
  <c r="T183" i="12" s="1"/>
  <c r="J183" i="12"/>
  <c r="U183" i="12" s="1"/>
  <c r="I183" i="12"/>
  <c r="Z182" i="12"/>
  <c r="Y182" i="12"/>
  <c r="X182" i="12"/>
  <c r="W182" i="12"/>
  <c r="AA182" i="12" s="1"/>
  <c r="V182" i="12"/>
  <c r="N182" i="12"/>
  <c r="M182" i="12"/>
  <c r="L182" i="12"/>
  <c r="U182" i="12" s="1"/>
  <c r="K182" i="12"/>
  <c r="J182" i="12"/>
  <c r="I182" i="12" s="1"/>
  <c r="Z181" i="12"/>
  <c r="Y181" i="12"/>
  <c r="X181" i="12"/>
  <c r="W181" i="12"/>
  <c r="V181" i="12"/>
  <c r="AA181" i="12" s="1"/>
  <c r="N181" i="12"/>
  <c r="M181" i="12"/>
  <c r="L181" i="12"/>
  <c r="K181" i="12"/>
  <c r="I181" i="12" s="1"/>
  <c r="J181" i="12"/>
  <c r="Z180" i="12"/>
  <c r="Y180" i="12"/>
  <c r="X180" i="12"/>
  <c r="W180" i="12"/>
  <c r="AA180" i="12" s="1"/>
  <c r="V180" i="12"/>
  <c r="N180" i="12"/>
  <c r="M180" i="12"/>
  <c r="L180" i="12"/>
  <c r="K180" i="12"/>
  <c r="I180" i="12" s="1"/>
  <c r="J180" i="12"/>
  <c r="U180" i="12" s="1"/>
  <c r="V179" i="12"/>
  <c r="N179" i="12"/>
  <c r="M179" i="12"/>
  <c r="L179" i="12"/>
  <c r="K179" i="12"/>
  <c r="T179" i="12" s="1"/>
  <c r="J179" i="12"/>
  <c r="U179" i="12" s="1"/>
  <c r="I179" i="12"/>
  <c r="N178" i="12"/>
  <c r="M178" i="12"/>
  <c r="L178" i="12"/>
  <c r="U178" i="12" s="1"/>
  <c r="K178" i="12"/>
  <c r="J178" i="12"/>
  <c r="Z177" i="12"/>
  <c r="Y177" i="12"/>
  <c r="X177" i="12"/>
  <c r="W177" i="12"/>
  <c r="V177" i="12"/>
  <c r="AA177" i="12" s="1"/>
  <c r="N177" i="12"/>
  <c r="M177" i="12"/>
  <c r="L177" i="12"/>
  <c r="K177" i="12"/>
  <c r="I177" i="12" s="1"/>
  <c r="J177" i="12"/>
  <c r="N176" i="12"/>
  <c r="M176" i="12"/>
  <c r="L176" i="12"/>
  <c r="K176" i="12"/>
  <c r="I176" i="12" s="1"/>
  <c r="J176" i="12"/>
  <c r="U176" i="12" s="1"/>
  <c r="Z175" i="12"/>
  <c r="Y175" i="12"/>
  <c r="X175" i="12"/>
  <c r="W175" i="12"/>
  <c r="V175" i="12"/>
  <c r="AA175" i="12" s="1"/>
  <c r="N175" i="12"/>
  <c r="M175" i="12"/>
  <c r="L175" i="12"/>
  <c r="K175" i="12"/>
  <c r="T175" i="12" s="1"/>
  <c r="J175" i="12"/>
  <c r="U175" i="12" s="1"/>
  <c r="I175" i="12"/>
  <c r="Z174" i="12"/>
  <c r="Y174" i="12"/>
  <c r="X174" i="12"/>
  <c r="W174" i="12"/>
  <c r="AA174" i="12" s="1"/>
  <c r="V174" i="12"/>
  <c r="N174" i="12"/>
  <c r="M174" i="12"/>
  <c r="L174" i="12"/>
  <c r="U174" i="12" s="1"/>
  <c r="K174" i="12"/>
  <c r="J174" i="12"/>
  <c r="I174" i="12" s="1"/>
  <c r="K29" i="12" s="1"/>
  <c r="J29" i="12" s="1"/>
  <c r="Z173" i="12"/>
  <c r="Y173" i="12"/>
  <c r="X173" i="12"/>
  <c r="W173" i="12"/>
  <c r="V173" i="12"/>
  <c r="AA173" i="12" s="1"/>
  <c r="N173" i="12"/>
  <c r="M173" i="12"/>
  <c r="L173" i="12"/>
  <c r="K173" i="12"/>
  <c r="I173" i="12" s="1"/>
  <c r="K28" i="12" s="1"/>
  <c r="J28" i="12" s="1"/>
  <c r="J173" i="12"/>
  <c r="Z172" i="12"/>
  <c r="Y172" i="12"/>
  <c r="X172" i="12"/>
  <c r="W172" i="12"/>
  <c r="AA172" i="12" s="1"/>
  <c r="V172" i="12"/>
  <c r="N172" i="12"/>
  <c r="M172" i="12"/>
  <c r="L172" i="12"/>
  <c r="K172" i="12"/>
  <c r="I172" i="12" s="1"/>
  <c r="J172" i="12"/>
  <c r="U172" i="12" s="1"/>
  <c r="Z171" i="12"/>
  <c r="Y171" i="12"/>
  <c r="X171" i="12"/>
  <c r="W171" i="12"/>
  <c r="V171" i="12"/>
  <c r="AA171" i="12" s="1"/>
  <c r="N171" i="12"/>
  <c r="M171" i="12"/>
  <c r="L171" i="12"/>
  <c r="K171" i="12"/>
  <c r="T171" i="12" s="1"/>
  <c r="J171" i="12"/>
  <c r="U171" i="12" s="1"/>
  <c r="I171" i="12"/>
  <c r="U28" i="12" s="1"/>
  <c r="T28" i="12" s="1"/>
  <c r="Z170" i="12"/>
  <c r="Y170" i="12"/>
  <c r="X170" i="12"/>
  <c r="W170" i="12"/>
  <c r="AA170" i="12" s="1"/>
  <c r="V170" i="12"/>
  <c r="N170" i="12"/>
  <c r="M170" i="12"/>
  <c r="L170" i="12"/>
  <c r="U170" i="12" s="1"/>
  <c r="K170" i="12"/>
  <c r="J170" i="12"/>
  <c r="I170" i="12" s="1"/>
  <c r="U27" i="12" s="1"/>
  <c r="T27" i="12" s="1"/>
  <c r="N169" i="12"/>
  <c r="M169" i="12"/>
  <c r="L169" i="12"/>
  <c r="K169" i="12"/>
  <c r="I169" i="12" s="1"/>
  <c r="J169" i="12"/>
  <c r="N168" i="12"/>
  <c r="M168" i="12"/>
  <c r="L168" i="12"/>
  <c r="K168" i="12"/>
  <c r="I168" i="12" s="1"/>
  <c r="J168" i="12"/>
  <c r="U168" i="12" s="1"/>
  <c r="Z167" i="12"/>
  <c r="Y167" i="12"/>
  <c r="X167" i="12"/>
  <c r="W167" i="12"/>
  <c r="V167" i="12"/>
  <c r="AA167" i="12" s="1"/>
  <c r="N167" i="12"/>
  <c r="M167" i="12"/>
  <c r="L167" i="12"/>
  <c r="K167" i="12"/>
  <c r="T167" i="12" s="1"/>
  <c r="J167" i="12"/>
  <c r="U167" i="12" s="1"/>
  <c r="I167" i="12"/>
  <c r="U26" i="12" s="1"/>
  <c r="T26" i="12" s="1"/>
  <c r="V166" i="12"/>
  <c r="N166" i="12"/>
  <c r="M166" i="12"/>
  <c r="L166" i="12"/>
  <c r="U166" i="12" s="1"/>
  <c r="K166" i="12"/>
  <c r="J166" i="12"/>
  <c r="I166" i="12" s="1"/>
  <c r="N165" i="12"/>
  <c r="M165" i="12"/>
  <c r="L165" i="12"/>
  <c r="K165" i="12"/>
  <c r="I165" i="12" s="1"/>
  <c r="J165" i="12"/>
  <c r="Z164" i="12"/>
  <c r="Y164" i="12"/>
  <c r="X164" i="12"/>
  <c r="W164" i="12"/>
  <c r="AA164" i="12" s="1"/>
  <c r="V164" i="12"/>
  <c r="N164" i="12"/>
  <c r="M164" i="12"/>
  <c r="L164" i="12"/>
  <c r="K164" i="12"/>
  <c r="I164" i="12" s="1"/>
  <c r="J164" i="12"/>
  <c r="U164" i="12" s="1"/>
  <c r="N163" i="12"/>
  <c r="M163" i="12"/>
  <c r="L163" i="12"/>
  <c r="K163" i="12"/>
  <c r="T163" i="12" s="1"/>
  <c r="J163" i="12"/>
  <c r="U163" i="12" s="1"/>
  <c r="I163" i="12"/>
  <c r="Z162" i="12"/>
  <c r="Y162" i="12"/>
  <c r="X162" i="12"/>
  <c r="W162" i="12"/>
  <c r="AA162" i="12" s="1"/>
  <c r="V162" i="12"/>
  <c r="N162" i="12"/>
  <c r="M162" i="12"/>
  <c r="L162" i="12"/>
  <c r="U162" i="12" s="1"/>
  <c r="K162" i="12"/>
  <c r="J162" i="12"/>
  <c r="I162" i="12" s="1"/>
  <c r="U25" i="12" s="1"/>
  <c r="T25" i="12" s="1"/>
  <c r="Z161" i="12"/>
  <c r="Y161" i="12"/>
  <c r="X161" i="12"/>
  <c r="W161" i="12"/>
  <c r="V161" i="12"/>
  <c r="AA161" i="12" s="1"/>
  <c r="N161" i="12"/>
  <c r="M161" i="12"/>
  <c r="L161" i="12"/>
  <c r="K161" i="12"/>
  <c r="I161" i="12" s="1"/>
  <c r="U24" i="12" s="1"/>
  <c r="T24" i="12" s="1"/>
  <c r="J161" i="12"/>
  <c r="N160" i="12"/>
  <c r="M160" i="12"/>
  <c r="L160" i="12"/>
  <c r="K160" i="12"/>
  <c r="I160" i="12" s="1"/>
  <c r="J160" i="12"/>
  <c r="U160" i="12" s="1"/>
  <c r="Z159" i="12"/>
  <c r="Y159" i="12"/>
  <c r="X159" i="12"/>
  <c r="W159" i="12"/>
  <c r="V159" i="12"/>
  <c r="AA159" i="12" s="1"/>
  <c r="N159" i="12"/>
  <c r="M159" i="12"/>
  <c r="L159" i="12"/>
  <c r="K159" i="12"/>
  <c r="T159" i="12" s="1"/>
  <c r="J159" i="12"/>
  <c r="U159" i="12" s="1"/>
  <c r="I159" i="12"/>
  <c r="Z158" i="12"/>
  <c r="Y158" i="12"/>
  <c r="X158" i="12"/>
  <c r="W158" i="12"/>
  <c r="AA158" i="12" s="1"/>
  <c r="V158" i="12"/>
  <c r="N158" i="12"/>
  <c r="M158" i="12"/>
  <c r="L158" i="12"/>
  <c r="U158" i="12" s="1"/>
  <c r="K158" i="12"/>
  <c r="J158" i="12"/>
  <c r="I158" i="12" s="1"/>
  <c r="N157" i="12"/>
  <c r="M157" i="12"/>
  <c r="L157" i="12"/>
  <c r="K157" i="12"/>
  <c r="I157" i="12" s="1"/>
  <c r="J157" i="12"/>
  <c r="Z156" i="12"/>
  <c r="Y156" i="12"/>
  <c r="X156" i="12"/>
  <c r="W156" i="12"/>
  <c r="AA156" i="12" s="1"/>
  <c r="V156" i="12"/>
  <c r="N156" i="12"/>
  <c r="M156" i="12"/>
  <c r="L156" i="12"/>
  <c r="K156" i="12"/>
  <c r="I156" i="12" s="1"/>
  <c r="J156" i="12"/>
  <c r="U156" i="12" s="1"/>
  <c r="Z155" i="12"/>
  <c r="Y155" i="12"/>
  <c r="X155" i="12"/>
  <c r="W155" i="12"/>
  <c r="V155" i="12"/>
  <c r="AA155" i="12" s="1"/>
  <c r="N155" i="12"/>
  <c r="M155" i="12"/>
  <c r="L155" i="12"/>
  <c r="K155" i="12"/>
  <c r="T155" i="12" s="1"/>
  <c r="J155" i="12"/>
  <c r="U155" i="12" s="1"/>
  <c r="I155" i="12"/>
  <c r="K26" i="12" s="1"/>
  <c r="J26" i="12" s="1"/>
  <c r="Z154" i="12"/>
  <c r="Y154" i="12"/>
  <c r="X154" i="12"/>
  <c r="W154" i="12"/>
  <c r="AA154" i="12" s="1"/>
  <c r="V154" i="12"/>
  <c r="N154" i="12"/>
  <c r="M154" i="12"/>
  <c r="L154" i="12"/>
  <c r="U154" i="12" s="1"/>
  <c r="K154" i="12"/>
  <c r="J154" i="12"/>
  <c r="I154" i="12" s="1"/>
  <c r="K25" i="12" s="1"/>
  <c r="J25" i="12" s="1"/>
  <c r="Z153" i="12"/>
  <c r="Y153" i="12"/>
  <c r="X153" i="12"/>
  <c r="W153" i="12"/>
  <c r="V153" i="12"/>
  <c r="AA153" i="12" s="1"/>
  <c r="N153" i="12"/>
  <c r="M153" i="12"/>
  <c r="L153" i="12"/>
  <c r="K153" i="12"/>
  <c r="I153" i="12" s="1"/>
  <c r="K24" i="12" s="1"/>
  <c r="J24" i="12" s="1"/>
  <c r="J153" i="12"/>
  <c r="Z152" i="12"/>
  <c r="Y152" i="12"/>
  <c r="X152" i="12"/>
  <c r="W152" i="12"/>
  <c r="AA152" i="12" s="1"/>
  <c r="V152" i="12"/>
  <c r="N152" i="12"/>
  <c r="M152" i="12"/>
  <c r="L152" i="12"/>
  <c r="K152" i="12"/>
  <c r="I152" i="12" s="1"/>
  <c r="J152" i="12"/>
  <c r="U152" i="12" s="1"/>
  <c r="Z151" i="12"/>
  <c r="Y151" i="12"/>
  <c r="X151" i="12"/>
  <c r="W151" i="12"/>
  <c r="V151" i="12"/>
  <c r="AA151" i="12" s="1"/>
  <c r="N151" i="12"/>
  <c r="M151" i="12"/>
  <c r="L151" i="12"/>
  <c r="K151" i="12"/>
  <c r="T151" i="12" s="1"/>
  <c r="J151" i="12"/>
  <c r="U151" i="12" s="1"/>
  <c r="I151" i="12"/>
  <c r="U23" i="12" s="1"/>
  <c r="T23" i="12" s="1"/>
  <c r="Z150" i="12"/>
  <c r="Y150" i="12"/>
  <c r="X150" i="12"/>
  <c r="W150" i="12"/>
  <c r="AA150" i="12" s="1"/>
  <c r="V150" i="12"/>
  <c r="N150" i="12"/>
  <c r="M150" i="12"/>
  <c r="L150" i="12"/>
  <c r="U150" i="12" s="1"/>
  <c r="K150" i="12"/>
  <c r="J150" i="12"/>
  <c r="I150" i="12" s="1"/>
  <c r="Z149" i="12"/>
  <c r="Y149" i="12"/>
  <c r="X149" i="12"/>
  <c r="W149" i="12"/>
  <c r="V149" i="12"/>
  <c r="AA149" i="12" s="1"/>
  <c r="N149" i="12"/>
  <c r="M149" i="12"/>
  <c r="L149" i="12"/>
  <c r="K149" i="12"/>
  <c r="I149" i="12" s="1"/>
  <c r="J149" i="12"/>
  <c r="Z148" i="12"/>
  <c r="Y148" i="12"/>
  <c r="X148" i="12"/>
  <c r="W148" i="12"/>
  <c r="AA148" i="12" s="1"/>
  <c r="V148" i="12"/>
  <c r="N148" i="12"/>
  <c r="M148" i="12"/>
  <c r="L148" i="12"/>
  <c r="K148" i="12"/>
  <c r="I148" i="12" s="1"/>
  <c r="J148" i="12"/>
  <c r="U148" i="12" s="1"/>
  <c r="Z147" i="12"/>
  <c r="Y147" i="12"/>
  <c r="X147" i="12"/>
  <c r="W147" i="12"/>
  <c r="V147" i="12"/>
  <c r="AA147" i="12" s="1"/>
  <c r="N147" i="12"/>
  <c r="M147" i="12"/>
  <c r="L147" i="12"/>
  <c r="K147" i="12"/>
  <c r="T147" i="12" s="1"/>
  <c r="J147" i="12"/>
  <c r="U147" i="12" s="1"/>
  <c r="I147" i="12"/>
  <c r="Z146" i="12"/>
  <c r="Y146" i="12"/>
  <c r="X146" i="12"/>
  <c r="W146" i="12"/>
  <c r="AA146" i="12" s="1"/>
  <c r="V146" i="12"/>
  <c r="N146" i="12"/>
  <c r="M146" i="12"/>
  <c r="L146" i="12"/>
  <c r="U146" i="12" s="1"/>
  <c r="K146" i="12"/>
  <c r="J146" i="12"/>
  <c r="I146" i="12" s="1"/>
  <c r="K23" i="12" s="1"/>
  <c r="J23" i="12" s="1"/>
  <c r="Z145" i="12"/>
  <c r="Y145" i="12"/>
  <c r="X145" i="12"/>
  <c r="W145" i="12"/>
  <c r="V145" i="12"/>
  <c r="AA145" i="12" s="1"/>
  <c r="N145" i="12"/>
  <c r="M145" i="12"/>
  <c r="L145" i="12"/>
  <c r="K145" i="12"/>
  <c r="I145" i="12" s="1"/>
  <c r="J145" i="12"/>
  <c r="AB144" i="12"/>
  <c r="AA144" i="12"/>
  <c r="Y144" i="12"/>
  <c r="W144" i="12"/>
  <c r="U144" i="12"/>
  <c r="T144" i="12"/>
  <c r="S144" i="12"/>
  <c r="R144" i="12"/>
  <c r="Q144" i="12"/>
  <c r="P144" i="12"/>
  <c r="N144" i="12"/>
  <c r="Z144" i="12" s="1"/>
  <c r="M144" i="12"/>
  <c r="L144" i="12"/>
  <c r="X144" i="12" s="1"/>
  <c r="K144" i="12"/>
  <c r="I144" i="12" s="1"/>
  <c r="J144" i="12"/>
  <c r="V143" i="12"/>
  <c r="N143" i="12"/>
  <c r="M143" i="12"/>
  <c r="L143" i="12"/>
  <c r="K143" i="12"/>
  <c r="J143" i="12"/>
  <c r="I143" i="12"/>
  <c r="N142" i="12"/>
  <c r="M142" i="12"/>
  <c r="L142" i="12"/>
  <c r="K142" i="12"/>
  <c r="I142" i="12" s="1"/>
  <c r="J142" i="12"/>
  <c r="N141" i="12"/>
  <c r="M141" i="12"/>
  <c r="L141" i="12"/>
  <c r="K141" i="12"/>
  <c r="J141" i="12"/>
  <c r="I141" i="12"/>
  <c r="N140" i="12"/>
  <c r="M140" i="12"/>
  <c r="L140" i="12"/>
  <c r="K140" i="12"/>
  <c r="I140" i="12" s="1"/>
  <c r="J140" i="12"/>
  <c r="N139" i="12"/>
  <c r="M139" i="12"/>
  <c r="L139" i="12"/>
  <c r="K139" i="12"/>
  <c r="J139" i="12"/>
  <c r="I139" i="12"/>
  <c r="N138" i="12"/>
  <c r="M138" i="12"/>
  <c r="L138" i="12"/>
  <c r="K138" i="12"/>
  <c r="I138" i="12" s="1"/>
  <c r="J138" i="12"/>
  <c r="N137" i="12"/>
  <c r="M137" i="12"/>
  <c r="L137" i="12"/>
  <c r="K137" i="12"/>
  <c r="J137" i="12"/>
  <c r="I137" i="12"/>
  <c r="N136" i="12"/>
  <c r="M136" i="12"/>
  <c r="L136" i="12"/>
  <c r="K136" i="12"/>
  <c r="I136" i="12" s="1"/>
  <c r="J136" i="12"/>
  <c r="N135" i="12"/>
  <c r="M135" i="12"/>
  <c r="L135" i="12"/>
  <c r="K135" i="12"/>
  <c r="J135" i="12"/>
  <c r="I135" i="12"/>
  <c r="N134" i="12"/>
  <c r="M134" i="12"/>
  <c r="L134" i="12"/>
  <c r="K134" i="12"/>
  <c r="I134" i="12" s="1"/>
  <c r="J134" i="12"/>
  <c r="N133" i="12"/>
  <c r="M133" i="12"/>
  <c r="L133" i="12"/>
  <c r="K133" i="12"/>
  <c r="J133" i="12"/>
  <c r="I133" i="12"/>
  <c r="N132" i="12"/>
  <c r="M132" i="12"/>
  <c r="L132" i="12"/>
  <c r="K132" i="12"/>
  <c r="I132" i="12" s="1"/>
  <c r="J132" i="12"/>
  <c r="N131" i="12"/>
  <c r="M131" i="12"/>
  <c r="L131" i="12"/>
  <c r="K131" i="12"/>
  <c r="J131" i="12"/>
  <c r="I131" i="12"/>
  <c r="N130" i="12"/>
  <c r="M130" i="12"/>
  <c r="L130" i="12"/>
  <c r="K130" i="12"/>
  <c r="I130" i="12" s="1"/>
  <c r="J130" i="12"/>
  <c r="N129" i="12"/>
  <c r="M129" i="12"/>
  <c r="L129" i="12"/>
  <c r="K129" i="12"/>
  <c r="J129" i="12"/>
  <c r="I129" i="12"/>
  <c r="N128" i="12"/>
  <c r="M128" i="12"/>
  <c r="L128" i="12"/>
  <c r="K128" i="12"/>
  <c r="I128" i="12" s="1"/>
  <c r="J128" i="12"/>
  <c r="N127" i="12"/>
  <c r="M127" i="12"/>
  <c r="L127" i="12"/>
  <c r="K127" i="12"/>
  <c r="J127" i="12"/>
  <c r="I127" i="12"/>
  <c r="N126" i="12"/>
  <c r="M126" i="12"/>
  <c r="L126" i="12"/>
  <c r="K126" i="12"/>
  <c r="I126" i="12" s="1"/>
  <c r="J126" i="12"/>
  <c r="N125" i="12"/>
  <c r="M125" i="12"/>
  <c r="L125" i="12"/>
  <c r="K125" i="12"/>
  <c r="J125" i="12"/>
  <c r="I125" i="12"/>
  <c r="N124" i="12"/>
  <c r="M124" i="12"/>
  <c r="L124" i="12"/>
  <c r="K124" i="12"/>
  <c r="I124" i="12" s="1"/>
  <c r="J124" i="12"/>
  <c r="N123" i="12"/>
  <c r="M123" i="12"/>
  <c r="L123" i="12"/>
  <c r="K123" i="12"/>
  <c r="J123" i="12"/>
  <c r="I123" i="12"/>
  <c r="N122" i="12"/>
  <c r="M122" i="12"/>
  <c r="L122" i="12"/>
  <c r="K122" i="12"/>
  <c r="I122" i="12" s="1"/>
  <c r="J122" i="12"/>
  <c r="N121" i="12"/>
  <c r="M121" i="12"/>
  <c r="L121" i="12"/>
  <c r="K121" i="12"/>
  <c r="J121" i="12"/>
  <c r="I121" i="12"/>
  <c r="N120" i="12"/>
  <c r="M120" i="12"/>
  <c r="L120" i="12"/>
  <c r="K120" i="12"/>
  <c r="I120" i="12" s="1"/>
  <c r="J120" i="12"/>
  <c r="N119" i="12"/>
  <c r="M119" i="12"/>
  <c r="L119" i="12"/>
  <c r="K119" i="12"/>
  <c r="J119" i="12"/>
  <c r="I119" i="12"/>
  <c r="N118" i="12"/>
  <c r="M118" i="12"/>
  <c r="L118" i="12"/>
  <c r="K118" i="12"/>
  <c r="I118" i="12" s="1"/>
  <c r="J118" i="12"/>
  <c r="N117" i="12"/>
  <c r="M117" i="12"/>
  <c r="L117" i="12"/>
  <c r="K117" i="12"/>
  <c r="J117" i="12"/>
  <c r="I117" i="12"/>
  <c r="N116" i="12"/>
  <c r="M116" i="12"/>
  <c r="L116" i="12"/>
  <c r="K116" i="12"/>
  <c r="I116" i="12" s="1"/>
  <c r="J116" i="12"/>
  <c r="N115" i="12"/>
  <c r="M115" i="12"/>
  <c r="L115" i="12"/>
  <c r="K115" i="12"/>
  <c r="J115" i="12"/>
  <c r="I115" i="12"/>
  <c r="N114" i="12"/>
  <c r="M114" i="12"/>
  <c r="L114" i="12"/>
  <c r="K114" i="12"/>
  <c r="I114" i="12" s="1"/>
  <c r="J114" i="12"/>
  <c r="N113" i="12"/>
  <c r="M113" i="12"/>
  <c r="L113" i="12"/>
  <c r="K113" i="12"/>
  <c r="J113" i="12"/>
  <c r="I113" i="12"/>
  <c r="N112" i="12"/>
  <c r="M112" i="12"/>
  <c r="L112" i="12"/>
  <c r="K112" i="12"/>
  <c r="I112" i="12" s="1"/>
  <c r="J112" i="12"/>
  <c r="N111" i="12"/>
  <c r="M111" i="12"/>
  <c r="L111" i="12"/>
  <c r="K111" i="12"/>
  <c r="J111" i="12"/>
  <c r="I111" i="12"/>
  <c r="N110" i="12"/>
  <c r="M110" i="12"/>
  <c r="L110" i="12"/>
  <c r="K110" i="12"/>
  <c r="I110" i="12" s="1"/>
  <c r="J110" i="12"/>
  <c r="N109" i="12"/>
  <c r="M109" i="12"/>
  <c r="L109" i="12"/>
  <c r="K109" i="12"/>
  <c r="J109" i="12"/>
  <c r="I109" i="12"/>
  <c r="N108" i="12"/>
  <c r="M108" i="12"/>
  <c r="L108" i="12"/>
  <c r="K108" i="12"/>
  <c r="I108" i="12" s="1"/>
  <c r="J108" i="12"/>
  <c r="N107" i="12"/>
  <c r="M107" i="12"/>
  <c r="L107" i="12"/>
  <c r="K107" i="12"/>
  <c r="J107" i="12"/>
  <c r="I107" i="12"/>
  <c r="N106" i="12"/>
  <c r="M106" i="12"/>
  <c r="L106" i="12"/>
  <c r="K106" i="12"/>
  <c r="I106" i="12" s="1"/>
  <c r="J106" i="12"/>
  <c r="N105" i="12"/>
  <c r="M105" i="12"/>
  <c r="L105" i="12"/>
  <c r="K105" i="12"/>
  <c r="J105" i="12"/>
  <c r="I105" i="12"/>
  <c r="N104" i="12"/>
  <c r="M104" i="12"/>
  <c r="L104" i="12"/>
  <c r="K104" i="12"/>
  <c r="I104" i="12" s="1"/>
  <c r="J104" i="12"/>
  <c r="N103" i="12"/>
  <c r="M103" i="12"/>
  <c r="L103" i="12"/>
  <c r="K103" i="12"/>
  <c r="J103" i="12"/>
  <c r="I103" i="12"/>
  <c r="N102" i="12"/>
  <c r="M102" i="12"/>
  <c r="L102" i="12"/>
  <c r="K102" i="12"/>
  <c r="I102" i="12" s="1"/>
  <c r="J102" i="12"/>
  <c r="N101" i="12"/>
  <c r="M101" i="12"/>
  <c r="L101" i="12"/>
  <c r="K101" i="12"/>
  <c r="J101" i="12"/>
  <c r="I101" i="12"/>
  <c r="N100" i="12"/>
  <c r="M100" i="12"/>
  <c r="L100" i="12"/>
  <c r="K100" i="12"/>
  <c r="I100" i="12" s="1"/>
  <c r="J100" i="12"/>
  <c r="N99" i="12"/>
  <c r="M99" i="12"/>
  <c r="L99" i="12"/>
  <c r="K99" i="12"/>
  <c r="J99" i="12"/>
  <c r="I99" i="12"/>
  <c r="N98" i="12"/>
  <c r="M98" i="12"/>
  <c r="L98" i="12"/>
  <c r="K98" i="12"/>
  <c r="I98" i="12" s="1"/>
  <c r="J98" i="12"/>
  <c r="N97" i="12"/>
  <c r="M97" i="12"/>
  <c r="L97" i="12"/>
  <c r="K97" i="12"/>
  <c r="J97" i="12"/>
  <c r="I97" i="12"/>
  <c r="N96" i="12"/>
  <c r="M96" i="12"/>
  <c r="L96" i="12"/>
  <c r="K96" i="12"/>
  <c r="I96" i="12" s="1"/>
  <c r="J96" i="12"/>
  <c r="N95" i="12"/>
  <c r="M95" i="12"/>
  <c r="L95" i="12"/>
  <c r="K95" i="12"/>
  <c r="J95" i="12"/>
  <c r="I95" i="12"/>
  <c r="N94" i="12"/>
  <c r="M94" i="12"/>
  <c r="L94" i="12"/>
  <c r="K94" i="12"/>
  <c r="I94" i="12" s="1"/>
  <c r="J94" i="12"/>
  <c r="N93" i="12"/>
  <c r="M93" i="12"/>
  <c r="L93" i="12"/>
  <c r="K93" i="12"/>
  <c r="J93" i="12"/>
  <c r="I93" i="12"/>
  <c r="N92" i="12"/>
  <c r="M92" i="12"/>
  <c r="L92" i="12"/>
  <c r="K92" i="12"/>
  <c r="I92" i="12" s="1"/>
  <c r="J92" i="12"/>
  <c r="N91" i="12"/>
  <c r="M91" i="12"/>
  <c r="L91" i="12"/>
  <c r="K91" i="12"/>
  <c r="J91" i="12"/>
  <c r="I91" i="12"/>
  <c r="N90" i="12"/>
  <c r="M90" i="12"/>
  <c r="L90" i="12"/>
  <c r="K90" i="12"/>
  <c r="I90" i="12" s="1"/>
  <c r="J90" i="12"/>
  <c r="N89" i="12"/>
  <c r="M89" i="12"/>
  <c r="L89" i="12"/>
  <c r="J89" i="12"/>
  <c r="L88" i="12"/>
  <c r="K88" i="12"/>
  <c r="J88" i="12"/>
  <c r="L87" i="12"/>
  <c r="K87" i="12"/>
  <c r="J87" i="12"/>
  <c r="L86" i="12"/>
  <c r="K86" i="12"/>
  <c r="J86" i="12"/>
  <c r="L85" i="12"/>
  <c r="K85" i="12"/>
  <c r="J85" i="12"/>
  <c r="L84" i="12"/>
  <c r="K84" i="12"/>
  <c r="J84" i="12"/>
  <c r="L83" i="12"/>
  <c r="K83" i="12"/>
  <c r="J83" i="12"/>
  <c r="L82" i="12"/>
  <c r="K82" i="12"/>
  <c r="J82" i="12"/>
  <c r="L81" i="12"/>
  <c r="K81" i="12"/>
  <c r="J81" i="12"/>
  <c r="N80" i="12"/>
  <c r="M80" i="12"/>
  <c r="L80" i="12"/>
  <c r="K80" i="12"/>
  <c r="J80" i="12"/>
  <c r="N79" i="12"/>
  <c r="M79" i="12"/>
  <c r="L79" i="12"/>
  <c r="K79" i="12"/>
  <c r="J79" i="12"/>
  <c r="I79" i="12" s="1"/>
  <c r="N78" i="12"/>
  <c r="M78" i="12"/>
  <c r="L78" i="12"/>
  <c r="J78" i="12"/>
  <c r="L77" i="12"/>
  <c r="K77" i="12"/>
  <c r="J77" i="12"/>
  <c r="J76" i="12"/>
  <c r="J75" i="12"/>
  <c r="J74" i="12"/>
  <c r="J73" i="12"/>
  <c r="J72" i="12"/>
  <c r="J71" i="12"/>
  <c r="J70" i="12"/>
  <c r="N69" i="12"/>
  <c r="M69" i="12"/>
  <c r="J69" i="12"/>
  <c r="N68" i="12"/>
  <c r="M68" i="12"/>
  <c r="J68" i="12"/>
  <c r="N67" i="12"/>
  <c r="M67" i="12"/>
  <c r="K67" i="12"/>
  <c r="J67" i="12"/>
  <c r="E67" i="12"/>
  <c r="L67" i="12" s="1"/>
  <c r="I67" i="12" s="1"/>
  <c r="N66" i="12"/>
  <c r="M66" i="12"/>
  <c r="L66" i="12"/>
  <c r="K66" i="12"/>
  <c r="J66" i="12"/>
  <c r="N65" i="12"/>
  <c r="M65" i="12"/>
  <c r="L65" i="12"/>
  <c r="K65" i="12"/>
  <c r="J65" i="12"/>
  <c r="N64" i="12"/>
  <c r="M64" i="12"/>
  <c r="L64" i="12"/>
  <c r="K64" i="12"/>
  <c r="J64" i="12"/>
  <c r="I64" i="12" s="1"/>
  <c r="N63" i="12"/>
  <c r="M63" i="12"/>
  <c r="L63" i="12"/>
  <c r="K63" i="12"/>
  <c r="J63" i="12"/>
  <c r="N62" i="12"/>
  <c r="M62" i="12"/>
  <c r="L62" i="12"/>
  <c r="K62" i="12"/>
  <c r="J62" i="12"/>
  <c r="N61" i="12"/>
  <c r="M61" i="12"/>
  <c r="L61" i="12"/>
  <c r="K61" i="12"/>
  <c r="J61" i="12"/>
  <c r="N60" i="12"/>
  <c r="M60" i="12"/>
  <c r="L60" i="12"/>
  <c r="K60" i="12"/>
  <c r="J60" i="12"/>
  <c r="I60" i="12" s="1"/>
  <c r="V38" i="12"/>
  <c r="L38" i="12"/>
  <c r="K38" i="12"/>
  <c r="J38" i="12"/>
  <c r="V37" i="12"/>
  <c r="L37" i="12"/>
  <c r="L36" i="12"/>
  <c r="V35" i="12"/>
  <c r="U35" i="12"/>
  <c r="T35" i="12"/>
  <c r="L35" i="12"/>
  <c r="V34" i="12"/>
  <c r="U34" i="12"/>
  <c r="T34" i="12"/>
  <c r="L34" i="12"/>
  <c r="V33" i="12"/>
  <c r="L33" i="12"/>
  <c r="L32" i="12"/>
  <c r="L31" i="12"/>
  <c r="L30" i="12"/>
  <c r="L29" i="12"/>
  <c r="V28" i="12"/>
  <c r="L28" i="12"/>
  <c r="V27" i="12"/>
  <c r="L26" i="12"/>
  <c r="V25" i="12"/>
  <c r="L25" i="12"/>
  <c r="L24" i="12"/>
  <c r="L23" i="12"/>
  <c r="E12" i="12"/>
  <c r="K8" i="12" s="1"/>
  <c r="D12" i="12"/>
  <c r="K10" i="12"/>
  <c r="K9" i="12"/>
  <c r="K7" i="12"/>
  <c r="K6" i="12"/>
  <c r="J5" i="12"/>
  <c r="L4" i="12"/>
  <c r="K4" i="12"/>
  <c r="J4" i="12"/>
  <c r="P3" i="12"/>
  <c r="O3" i="12"/>
  <c r="N3" i="12"/>
  <c r="M3" i="12"/>
  <c r="L3" i="12"/>
  <c r="K3" i="12"/>
  <c r="J3" i="12"/>
  <c r="K2" i="12"/>
  <c r="D1" i="12"/>
  <c r="I522" i="11"/>
  <c r="I521" i="11"/>
  <c r="I520" i="11"/>
  <c r="I519" i="11"/>
  <c r="C517" i="11"/>
  <c r="C516" i="11"/>
  <c r="C515" i="11"/>
  <c r="C513" i="11"/>
  <c r="C511" i="11"/>
  <c r="C510" i="11"/>
  <c r="C509" i="11"/>
  <c r="N507" i="11"/>
  <c r="J507" i="11"/>
  <c r="I507" i="11"/>
  <c r="X502" i="11"/>
  <c r="X503" i="11" s="1"/>
  <c r="AK498" i="11"/>
  <c r="AA498" i="11"/>
  <c r="Y498" i="11"/>
  <c r="X497" i="11"/>
  <c r="C518" i="11" s="1"/>
  <c r="S496" i="11"/>
  <c r="AE495" i="11"/>
  <c r="AE496" i="11" s="1"/>
  <c r="S495" i="11"/>
  <c r="AE494" i="11"/>
  <c r="S494" i="11"/>
  <c r="AE493" i="11"/>
  <c r="U493" i="11"/>
  <c r="S493" i="11"/>
  <c r="X492" i="11"/>
  <c r="X493" i="11" s="1"/>
  <c r="U492" i="11"/>
  <c r="S492" i="11"/>
  <c r="U491" i="11"/>
  <c r="S491" i="11"/>
  <c r="AK490" i="11"/>
  <c r="AK495" i="11" s="1"/>
  <c r="AK496" i="11" s="1"/>
  <c r="AE490" i="11"/>
  <c r="Z490" i="11"/>
  <c r="X489" i="11"/>
  <c r="X494" i="11" s="1"/>
  <c r="X495" i="11" s="1"/>
  <c r="T489" i="11"/>
  <c r="R489" i="11"/>
  <c r="D489" i="11"/>
  <c r="Q488" i="11"/>
  <c r="C512" i="11" s="1"/>
  <c r="J488" i="11"/>
  <c r="J489" i="11" s="1"/>
  <c r="D488" i="11"/>
  <c r="AK487" i="11"/>
  <c r="AK488" i="11" s="1"/>
  <c r="D487" i="11"/>
  <c r="D486" i="11"/>
  <c r="AK485" i="11"/>
  <c r="AK486" i="11" s="1"/>
  <c r="X485" i="11"/>
  <c r="J485" i="11"/>
  <c r="J490" i="11" s="1"/>
  <c r="J491" i="11" s="1"/>
  <c r="D485" i="11"/>
  <c r="D484" i="11"/>
  <c r="D483" i="11"/>
  <c r="AK482" i="11"/>
  <c r="Z482" i="11"/>
  <c r="Q482" i="11"/>
  <c r="Q483" i="11" s="1"/>
  <c r="D482" i="11"/>
  <c r="X481" i="11"/>
  <c r="X484" i="11" s="1"/>
  <c r="F480" i="11"/>
  <c r="Q479" i="11"/>
  <c r="Q484" i="11" s="1"/>
  <c r="Q485" i="11" s="1"/>
  <c r="K479" i="11"/>
  <c r="AK478" i="11"/>
  <c r="K478" i="11"/>
  <c r="F478" i="11"/>
  <c r="AK477" i="11"/>
  <c r="H476" i="11"/>
  <c r="H507" i="11" s="1"/>
  <c r="O507" i="11" s="1"/>
  <c r="G476" i="11"/>
  <c r="G507" i="11" s="1"/>
  <c r="F476" i="11"/>
  <c r="E476" i="11"/>
  <c r="E507" i="11" s="1"/>
  <c r="L507" i="11" s="1"/>
  <c r="D476" i="11"/>
  <c r="D507" i="11" s="1"/>
  <c r="K507" i="11" s="1"/>
  <c r="AK475" i="11"/>
  <c r="AK476" i="11" s="1"/>
  <c r="Q475" i="11"/>
  <c r="Q476" i="11" s="1"/>
  <c r="K475" i="11"/>
  <c r="K480" i="11" s="1"/>
  <c r="K481" i="11" s="1"/>
  <c r="D475" i="11"/>
  <c r="C508" i="11" s="1"/>
  <c r="X474" i="11"/>
  <c r="X475" i="11" s="1"/>
  <c r="AK472" i="11"/>
  <c r="L471" i="11"/>
  <c r="AA470" i="11"/>
  <c r="Y470" i="11"/>
  <c r="Q470" i="11"/>
  <c r="Q473" i="11" s="1"/>
  <c r="Q474" i="11" s="1"/>
  <c r="L470" i="11"/>
  <c r="X469" i="11"/>
  <c r="X472" i="11" s="1"/>
  <c r="X473" i="11" s="1"/>
  <c r="N469" i="11"/>
  <c r="L469" i="11"/>
  <c r="S468" i="11"/>
  <c r="N468" i="11"/>
  <c r="L468" i="11"/>
  <c r="S467" i="11"/>
  <c r="AE466" i="11"/>
  <c r="AE467" i="11" s="1"/>
  <c r="S466" i="11"/>
  <c r="M466" i="11"/>
  <c r="K466" i="11"/>
  <c r="U465" i="11"/>
  <c r="S465" i="11"/>
  <c r="J465" i="11"/>
  <c r="J468" i="11" s="1"/>
  <c r="J469" i="11" s="1"/>
  <c r="AE464" i="11"/>
  <c r="AE465" i="11" s="1"/>
  <c r="U464" i="11"/>
  <c r="S464" i="11"/>
  <c r="U463" i="11"/>
  <c r="S463" i="11"/>
  <c r="AB462" i="11"/>
  <c r="AA462" i="11"/>
  <c r="Y462" i="11"/>
  <c r="X462" i="11"/>
  <c r="AK461" i="11"/>
  <c r="AK466" i="11" s="1"/>
  <c r="AK467" i="11" s="1"/>
  <c r="AE461" i="11"/>
  <c r="X461" i="11"/>
  <c r="T461" i="11"/>
  <c r="R461" i="11"/>
  <c r="Q460" i="11"/>
  <c r="Q465" i="11" s="1"/>
  <c r="Q466" i="11" s="1"/>
  <c r="X458" i="11"/>
  <c r="X459" i="11" s="1"/>
  <c r="X456" i="11"/>
  <c r="X457" i="11" s="1"/>
  <c r="AB454" i="11"/>
  <c r="AA454" i="11"/>
  <c r="Y454" i="11"/>
  <c r="X454" i="11"/>
  <c r="X453" i="11"/>
  <c r="AK452" i="11"/>
  <c r="AK457" i="11" s="1"/>
  <c r="AK458" i="11" s="1"/>
  <c r="B450" i="11"/>
  <c r="N399" i="11"/>
  <c r="M399" i="11"/>
  <c r="L399" i="11"/>
  <c r="K399" i="11"/>
  <c r="J399" i="11"/>
  <c r="I399" i="11" s="1"/>
  <c r="N398" i="11"/>
  <c r="M398" i="11"/>
  <c r="L398" i="11"/>
  <c r="K398" i="11"/>
  <c r="J398" i="11"/>
  <c r="N397" i="11"/>
  <c r="M397" i="11"/>
  <c r="L397" i="11"/>
  <c r="K397" i="11"/>
  <c r="J397" i="11"/>
  <c r="I397" i="11" s="1"/>
  <c r="N396" i="11"/>
  <c r="M396" i="11"/>
  <c r="L396" i="11"/>
  <c r="K396" i="11"/>
  <c r="J396" i="11"/>
  <c r="N395" i="11"/>
  <c r="M395" i="11"/>
  <c r="L395" i="11"/>
  <c r="K395" i="11"/>
  <c r="J395" i="11"/>
  <c r="I395" i="11" s="1"/>
  <c r="N394" i="11"/>
  <c r="M394" i="11"/>
  <c r="L394" i="11"/>
  <c r="K394" i="11"/>
  <c r="J394" i="11"/>
  <c r="N393" i="11"/>
  <c r="M393" i="11"/>
  <c r="L393" i="11"/>
  <c r="K393" i="11"/>
  <c r="J393" i="11"/>
  <c r="I393" i="11" s="1"/>
  <c r="N392" i="11"/>
  <c r="M392" i="11"/>
  <c r="L392" i="11"/>
  <c r="K392" i="11"/>
  <c r="J392" i="11"/>
  <c r="N391" i="11"/>
  <c r="M391" i="11"/>
  <c r="L391" i="11"/>
  <c r="K391" i="11"/>
  <c r="J391" i="11"/>
  <c r="I391" i="11" s="1"/>
  <c r="N390" i="11"/>
  <c r="M390" i="11"/>
  <c r="L390" i="11"/>
  <c r="K390" i="11"/>
  <c r="J390" i="11"/>
  <c r="N389" i="11"/>
  <c r="M389" i="11"/>
  <c r="L389" i="11"/>
  <c r="K389" i="11"/>
  <c r="J389" i="11"/>
  <c r="I389" i="11" s="1"/>
  <c r="N388" i="11"/>
  <c r="M388" i="11"/>
  <c r="L388" i="11"/>
  <c r="K388" i="11"/>
  <c r="J388" i="11"/>
  <c r="N387" i="11"/>
  <c r="M387" i="11"/>
  <c r="L387" i="11"/>
  <c r="K387" i="11"/>
  <c r="J387" i="11"/>
  <c r="I387" i="11" s="1"/>
  <c r="N386" i="11"/>
  <c r="M386" i="11"/>
  <c r="L386" i="11"/>
  <c r="K386" i="11"/>
  <c r="J386" i="11"/>
  <c r="N385" i="11"/>
  <c r="M385" i="11"/>
  <c r="L385" i="11"/>
  <c r="K385" i="11"/>
  <c r="J385" i="11"/>
  <c r="I385" i="11" s="1"/>
  <c r="N384" i="11"/>
  <c r="M384" i="11"/>
  <c r="L384" i="11"/>
  <c r="K384" i="11"/>
  <c r="J384" i="11"/>
  <c r="N383" i="11"/>
  <c r="M383" i="11"/>
  <c r="L383" i="11"/>
  <c r="K383" i="11"/>
  <c r="J383" i="11"/>
  <c r="I383" i="11" s="1"/>
  <c r="N382" i="11"/>
  <c r="M382" i="11"/>
  <c r="L382" i="11"/>
  <c r="K382" i="11"/>
  <c r="J382" i="11"/>
  <c r="N381" i="11"/>
  <c r="M381" i="11"/>
  <c r="L381" i="11"/>
  <c r="K381" i="11"/>
  <c r="J381" i="11"/>
  <c r="I381" i="11" s="1"/>
  <c r="N380" i="11"/>
  <c r="M380" i="11"/>
  <c r="L380" i="11"/>
  <c r="K380" i="11"/>
  <c r="J380" i="11"/>
  <c r="N379" i="11"/>
  <c r="M379" i="11"/>
  <c r="L379" i="11"/>
  <c r="K379" i="11"/>
  <c r="J379" i="11"/>
  <c r="I379" i="11" s="1"/>
  <c r="N378" i="11"/>
  <c r="M378" i="11"/>
  <c r="L378" i="11"/>
  <c r="K378" i="11"/>
  <c r="J378" i="11"/>
  <c r="N377" i="11"/>
  <c r="M377" i="11"/>
  <c r="L377" i="11"/>
  <c r="K377" i="11"/>
  <c r="J377" i="11"/>
  <c r="I377" i="11" s="1"/>
  <c r="N376" i="11"/>
  <c r="M376" i="11"/>
  <c r="L376" i="11"/>
  <c r="K376" i="11"/>
  <c r="J376" i="11"/>
  <c r="N375" i="11"/>
  <c r="M375" i="11"/>
  <c r="L375" i="11"/>
  <c r="K375" i="11"/>
  <c r="J375" i="11"/>
  <c r="I375" i="11" s="1"/>
  <c r="N374" i="11"/>
  <c r="M374" i="11"/>
  <c r="L374" i="11"/>
  <c r="K374" i="11"/>
  <c r="J374" i="11"/>
  <c r="N373" i="11"/>
  <c r="M373" i="11"/>
  <c r="L373" i="11"/>
  <c r="K373" i="11"/>
  <c r="J373" i="11"/>
  <c r="I373" i="11" s="1"/>
  <c r="N372" i="11"/>
  <c r="M372" i="11"/>
  <c r="L372" i="11"/>
  <c r="K372" i="11"/>
  <c r="J372" i="11"/>
  <c r="N371" i="11"/>
  <c r="M371" i="11"/>
  <c r="L371" i="11"/>
  <c r="K371" i="11"/>
  <c r="J371" i="11"/>
  <c r="I371" i="11" s="1"/>
  <c r="N370" i="11"/>
  <c r="M370" i="11"/>
  <c r="L370" i="11"/>
  <c r="K370" i="11"/>
  <c r="J370" i="11"/>
  <c r="N369" i="11"/>
  <c r="M369" i="11"/>
  <c r="L369" i="11"/>
  <c r="K369" i="11"/>
  <c r="J369" i="11"/>
  <c r="I369" i="11" s="1"/>
  <c r="N368" i="11"/>
  <c r="M368" i="11"/>
  <c r="L368" i="11"/>
  <c r="K368" i="11"/>
  <c r="J368" i="11"/>
  <c r="N367" i="11"/>
  <c r="M367" i="11"/>
  <c r="L367" i="11"/>
  <c r="K367" i="11"/>
  <c r="J367" i="11"/>
  <c r="I367" i="11" s="1"/>
  <c r="N366" i="11"/>
  <c r="M366" i="11"/>
  <c r="L366" i="11"/>
  <c r="K366" i="11"/>
  <c r="J366" i="11"/>
  <c r="N365" i="11"/>
  <c r="M365" i="11"/>
  <c r="L365" i="11"/>
  <c r="K365" i="11"/>
  <c r="J365" i="11"/>
  <c r="I365" i="11" s="1"/>
  <c r="N364" i="11"/>
  <c r="M364" i="11"/>
  <c r="L364" i="11"/>
  <c r="K364" i="11"/>
  <c r="J364" i="11"/>
  <c r="N363" i="11"/>
  <c r="M363" i="11"/>
  <c r="L363" i="11"/>
  <c r="K363" i="11"/>
  <c r="J363" i="11"/>
  <c r="I363" i="11" s="1"/>
  <c r="N362" i="11"/>
  <c r="M362" i="11"/>
  <c r="L362" i="11"/>
  <c r="K362" i="11"/>
  <c r="J362" i="11"/>
  <c r="N361" i="11"/>
  <c r="M361" i="11"/>
  <c r="L361" i="11"/>
  <c r="K361" i="11"/>
  <c r="J361" i="11"/>
  <c r="I361" i="11" s="1"/>
  <c r="N360" i="11"/>
  <c r="M360" i="11"/>
  <c r="L360" i="11"/>
  <c r="K360" i="11"/>
  <c r="J360" i="11"/>
  <c r="N359" i="11"/>
  <c r="M359" i="11"/>
  <c r="L359" i="11"/>
  <c r="K359" i="11"/>
  <c r="J359" i="11"/>
  <c r="I359" i="11" s="1"/>
  <c r="N358" i="11"/>
  <c r="M358" i="11"/>
  <c r="L358" i="11"/>
  <c r="K358" i="11"/>
  <c r="J358" i="11"/>
  <c r="N357" i="11"/>
  <c r="M357" i="11"/>
  <c r="L357" i="11"/>
  <c r="K357" i="11"/>
  <c r="J357" i="11"/>
  <c r="I357" i="11" s="1"/>
  <c r="N356" i="11"/>
  <c r="M356" i="11"/>
  <c r="L356" i="11"/>
  <c r="K356" i="11"/>
  <c r="J356" i="11"/>
  <c r="N355" i="11"/>
  <c r="M355" i="11"/>
  <c r="L355" i="11"/>
  <c r="K355" i="11"/>
  <c r="J355" i="11"/>
  <c r="I355" i="11" s="1"/>
  <c r="N354" i="11"/>
  <c r="M354" i="11"/>
  <c r="L354" i="11"/>
  <c r="K354" i="11"/>
  <c r="J354" i="11"/>
  <c r="Y353" i="11"/>
  <c r="X353" i="11"/>
  <c r="W353" i="11"/>
  <c r="V353" i="11"/>
  <c r="N353" i="11"/>
  <c r="M353" i="11"/>
  <c r="T353" i="11" s="1"/>
  <c r="Z353" i="11" s="1"/>
  <c r="L353" i="11"/>
  <c r="K353" i="11"/>
  <c r="P353" i="11" s="1"/>
  <c r="J353" i="11"/>
  <c r="U353" i="11" s="1"/>
  <c r="I353" i="11"/>
  <c r="V352" i="11"/>
  <c r="U352" i="11"/>
  <c r="N352" i="11"/>
  <c r="M352" i="11"/>
  <c r="L352" i="11"/>
  <c r="K352" i="11"/>
  <c r="J352" i="11"/>
  <c r="N351" i="11"/>
  <c r="M351" i="11"/>
  <c r="L351" i="11"/>
  <c r="K351" i="11"/>
  <c r="T351" i="11" s="1"/>
  <c r="J351" i="11"/>
  <c r="U350" i="11"/>
  <c r="N350" i="11"/>
  <c r="M350" i="11"/>
  <c r="L350" i="11"/>
  <c r="K350" i="11"/>
  <c r="I350" i="11" s="1"/>
  <c r="J350" i="11"/>
  <c r="X349" i="11"/>
  <c r="N349" i="11"/>
  <c r="M349" i="11"/>
  <c r="L349" i="11"/>
  <c r="K349" i="11"/>
  <c r="T349" i="11" s="1"/>
  <c r="J349" i="11"/>
  <c r="U348" i="11"/>
  <c r="N348" i="11"/>
  <c r="M348" i="11"/>
  <c r="L348" i="11"/>
  <c r="K348" i="11"/>
  <c r="J348" i="11"/>
  <c r="N347" i="11"/>
  <c r="M347" i="11"/>
  <c r="L347" i="11"/>
  <c r="K347" i="11"/>
  <c r="T347" i="11" s="1"/>
  <c r="J347" i="11"/>
  <c r="V346" i="11"/>
  <c r="N346" i="11"/>
  <c r="M346" i="11"/>
  <c r="L346" i="11"/>
  <c r="K346" i="11"/>
  <c r="J346" i="11"/>
  <c r="N345" i="11"/>
  <c r="M345" i="11"/>
  <c r="L345" i="11"/>
  <c r="K345" i="11"/>
  <c r="J345" i="11"/>
  <c r="U345" i="11" s="1"/>
  <c r="Z344" i="11"/>
  <c r="W344" i="11"/>
  <c r="V344" i="11"/>
  <c r="N344" i="11"/>
  <c r="M344" i="11"/>
  <c r="L344" i="11"/>
  <c r="K344" i="11"/>
  <c r="J344" i="11"/>
  <c r="U344" i="11" s="1"/>
  <c r="N343" i="11"/>
  <c r="M343" i="11"/>
  <c r="L343" i="11"/>
  <c r="K343" i="11"/>
  <c r="J343" i="11"/>
  <c r="I343" i="11"/>
  <c r="X342" i="11"/>
  <c r="U342" i="11"/>
  <c r="N342" i="11"/>
  <c r="M342" i="11"/>
  <c r="L342" i="11"/>
  <c r="K342" i="11"/>
  <c r="I342" i="11" s="1"/>
  <c r="J342" i="11"/>
  <c r="W341" i="11"/>
  <c r="N341" i="11"/>
  <c r="M341" i="11"/>
  <c r="L341" i="11"/>
  <c r="K341" i="11"/>
  <c r="T341" i="11" s="1"/>
  <c r="J341" i="11"/>
  <c r="U341" i="11" s="1"/>
  <c r="V340" i="11"/>
  <c r="U340" i="11"/>
  <c r="N340" i="11"/>
  <c r="M340" i="11"/>
  <c r="L340" i="11"/>
  <c r="K340" i="11"/>
  <c r="J340" i="11"/>
  <c r="N339" i="11"/>
  <c r="M339" i="11"/>
  <c r="L339" i="11"/>
  <c r="K339" i="11"/>
  <c r="J339" i="11"/>
  <c r="I339" i="11"/>
  <c r="U338" i="11"/>
  <c r="N338" i="11"/>
  <c r="M338" i="11"/>
  <c r="L338" i="11"/>
  <c r="K338" i="11"/>
  <c r="I338" i="11" s="1"/>
  <c r="J338" i="11"/>
  <c r="N337" i="11"/>
  <c r="M337" i="11"/>
  <c r="L337" i="11"/>
  <c r="K337" i="11"/>
  <c r="J337" i="11"/>
  <c r="I337" i="11"/>
  <c r="Z336" i="11"/>
  <c r="Y336" i="11"/>
  <c r="X336" i="11"/>
  <c r="W336" i="11"/>
  <c r="AA336" i="11" s="1"/>
  <c r="V336" i="11"/>
  <c r="N336" i="11"/>
  <c r="M336" i="11"/>
  <c r="L336" i="11"/>
  <c r="K336" i="11"/>
  <c r="J336" i="11"/>
  <c r="V335" i="11"/>
  <c r="N335" i="11"/>
  <c r="M335" i="11"/>
  <c r="L335" i="11"/>
  <c r="K335" i="11"/>
  <c r="J335" i="11"/>
  <c r="V334" i="11"/>
  <c r="U334" i="11"/>
  <c r="N334" i="11"/>
  <c r="M334" i="11"/>
  <c r="L334" i="11"/>
  <c r="K334" i="11"/>
  <c r="I334" i="11" s="1"/>
  <c r="J334" i="11"/>
  <c r="W333" i="11"/>
  <c r="V333" i="11"/>
  <c r="N333" i="11"/>
  <c r="M333" i="11"/>
  <c r="L333" i="11"/>
  <c r="K333" i="11"/>
  <c r="P333" i="11" s="1"/>
  <c r="J333" i="11"/>
  <c r="U333" i="11" s="1"/>
  <c r="I333" i="11"/>
  <c r="V332" i="11"/>
  <c r="U332" i="11"/>
  <c r="N332" i="11"/>
  <c r="M332" i="11"/>
  <c r="L332" i="11"/>
  <c r="K332" i="11"/>
  <c r="J332" i="11"/>
  <c r="Z331" i="11"/>
  <c r="Y331" i="11"/>
  <c r="X331" i="11"/>
  <c r="W331" i="11"/>
  <c r="V331" i="11"/>
  <c r="N331" i="11"/>
  <c r="M331" i="11"/>
  <c r="T331" i="11" s="1"/>
  <c r="L331" i="11"/>
  <c r="K331" i="11"/>
  <c r="J331" i="11"/>
  <c r="I331" i="11"/>
  <c r="W330" i="11"/>
  <c r="V330" i="11"/>
  <c r="N330" i="11"/>
  <c r="M330" i="11"/>
  <c r="L330" i="11"/>
  <c r="K330" i="11"/>
  <c r="J330" i="11"/>
  <c r="U330" i="11" s="1"/>
  <c r="W329" i="11"/>
  <c r="V329" i="11"/>
  <c r="N329" i="11"/>
  <c r="M329" i="11"/>
  <c r="L329" i="11"/>
  <c r="K329" i="11"/>
  <c r="P329" i="11" s="1"/>
  <c r="J329" i="11"/>
  <c r="U328" i="11"/>
  <c r="N328" i="11"/>
  <c r="M328" i="11"/>
  <c r="L328" i="11"/>
  <c r="K328" i="11"/>
  <c r="J328" i="11"/>
  <c r="Z327" i="11"/>
  <c r="Y327" i="11"/>
  <c r="X327" i="11"/>
  <c r="W327" i="11"/>
  <c r="V327" i="11"/>
  <c r="N327" i="11"/>
  <c r="M327" i="11"/>
  <c r="T327" i="11" s="1"/>
  <c r="L327" i="11"/>
  <c r="K327" i="11"/>
  <c r="J327" i="11"/>
  <c r="I327" i="11"/>
  <c r="U326" i="11"/>
  <c r="N326" i="11"/>
  <c r="M326" i="11"/>
  <c r="L326" i="11"/>
  <c r="K326" i="11"/>
  <c r="I326" i="11" s="1"/>
  <c r="J326" i="11"/>
  <c r="V325" i="11"/>
  <c r="N325" i="11"/>
  <c r="M325" i="11"/>
  <c r="L325" i="11"/>
  <c r="K325" i="11"/>
  <c r="J325" i="11"/>
  <c r="I325" i="11"/>
  <c r="U324" i="11"/>
  <c r="N324" i="11"/>
  <c r="M324" i="11"/>
  <c r="L324" i="11"/>
  <c r="K324" i="11"/>
  <c r="J324" i="11"/>
  <c r="Z323" i="11"/>
  <c r="Y323" i="11"/>
  <c r="W323" i="11"/>
  <c r="V323" i="11"/>
  <c r="N323" i="11"/>
  <c r="M323" i="11"/>
  <c r="L323" i="11"/>
  <c r="K323" i="11"/>
  <c r="U323" i="11" s="1"/>
  <c r="J323" i="11"/>
  <c r="Z322" i="11"/>
  <c r="Y322" i="11"/>
  <c r="X322" i="11"/>
  <c r="V322" i="11"/>
  <c r="N322" i="11"/>
  <c r="M322" i="11"/>
  <c r="L322" i="11"/>
  <c r="K322" i="11"/>
  <c r="J322" i="11"/>
  <c r="U322" i="11" s="1"/>
  <c r="X321" i="11"/>
  <c r="W321" i="11"/>
  <c r="V321" i="11"/>
  <c r="N321" i="11"/>
  <c r="M321" i="11"/>
  <c r="L321" i="11"/>
  <c r="K321" i="11"/>
  <c r="P321" i="11" s="1"/>
  <c r="J321" i="11"/>
  <c r="Z320" i="11"/>
  <c r="Y320" i="11"/>
  <c r="X320" i="11"/>
  <c r="W320" i="11"/>
  <c r="AA320" i="11" s="1"/>
  <c r="V320" i="11"/>
  <c r="N320" i="11"/>
  <c r="M320" i="11"/>
  <c r="L320" i="11"/>
  <c r="K320" i="11"/>
  <c r="J320" i="11"/>
  <c r="U320" i="11" s="1"/>
  <c r="X319" i="11"/>
  <c r="W319" i="11"/>
  <c r="V319" i="11"/>
  <c r="N319" i="11"/>
  <c r="M319" i="11"/>
  <c r="L319" i="11"/>
  <c r="K319" i="11"/>
  <c r="U319" i="11" s="1"/>
  <c r="J319" i="11"/>
  <c r="U318" i="11"/>
  <c r="N318" i="11"/>
  <c r="M318" i="11"/>
  <c r="L318" i="11"/>
  <c r="K318" i="11"/>
  <c r="I318" i="11" s="1"/>
  <c r="J318" i="11"/>
  <c r="W317" i="11"/>
  <c r="V317" i="11"/>
  <c r="N317" i="11"/>
  <c r="M317" i="11"/>
  <c r="L317" i="11"/>
  <c r="K317" i="11"/>
  <c r="T317" i="11" s="1"/>
  <c r="J317" i="11"/>
  <c r="U317" i="11" s="1"/>
  <c r="N316" i="11"/>
  <c r="M316" i="11"/>
  <c r="L316" i="11"/>
  <c r="K316" i="11"/>
  <c r="J316" i="11"/>
  <c r="V315" i="11"/>
  <c r="N315" i="11"/>
  <c r="M315" i="11"/>
  <c r="L315" i="11"/>
  <c r="K315" i="11"/>
  <c r="J315" i="11"/>
  <c r="Z314" i="11"/>
  <c r="Y314" i="11"/>
  <c r="X314" i="11"/>
  <c r="W314" i="11"/>
  <c r="AA314" i="11" s="1"/>
  <c r="V314" i="11"/>
  <c r="U314" i="11"/>
  <c r="N314" i="11"/>
  <c r="M314" i="11"/>
  <c r="L314" i="11"/>
  <c r="K314" i="11"/>
  <c r="I314" i="11" s="1"/>
  <c r="J314" i="11"/>
  <c r="N313" i="11"/>
  <c r="M313" i="11"/>
  <c r="L313" i="11"/>
  <c r="K313" i="11"/>
  <c r="T313" i="11" s="1"/>
  <c r="J313" i="11"/>
  <c r="U312" i="11"/>
  <c r="N312" i="11"/>
  <c r="M312" i="11"/>
  <c r="L312" i="11"/>
  <c r="K312" i="11"/>
  <c r="J312" i="11"/>
  <c r="N311" i="11"/>
  <c r="M311" i="11"/>
  <c r="L311" i="11"/>
  <c r="K311" i="11"/>
  <c r="T311" i="11" s="1"/>
  <c r="J311" i="11"/>
  <c r="Z310" i="11"/>
  <c r="Y310" i="11"/>
  <c r="X310" i="11"/>
  <c r="W310" i="11"/>
  <c r="AA310" i="11" s="1"/>
  <c r="V310" i="11"/>
  <c r="N310" i="11"/>
  <c r="M310" i="11"/>
  <c r="L310" i="11"/>
  <c r="K310" i="11"/>
  <c r="J310" i="11"/>
  <c r="U310" i="11" s="1"/>
  <c r="N309" i="11"/>
  <c r="M309" i="11"/>
  <c r="L309" i="11"/>
  <c r="K309" i="11"/>
  <c r="J309" i="11"/>
  <c r="U309" i="11" s="1"/>
  <c r="I309" i="11"/>
  <c r="V308" i="11"/>
  <c r="U308" i="11"/>
  <c r="N308" i="11"/>
  <c r="M308" i="11"/>
  <c r="L308" i="11"/>
  <c r="K308" i="11"/>
  <c r="J308" i="11"/>
  <c r="N307" i="11"/>
  <c r="M307" i="11"/>
  <c r="L307" i="11"/>
  <c r="K307" i="11"/>
  <c r="T307" i="11" s="1"/>
  <c r="J307" i="11"/>
  <c r="W306" i="11"/>
  <c r="N306" i="11"/>
  <c r="M306" i="11"/>
  <c r="L306" i="11"/>
  <c r="K306" i="11"/>
  <c r="I306" i="11" s="1"/>
  <c r="J306" i="11"/>
  <c r="U306" i="11" s="1"/>
  <c r="N305" i="11"/>
  <c r="M305" i="11"/>
  <c r="L305" i="11"/>
  <c r="K305" i="11"/>
  <c r="T305" i="11" s="1"/>
  <c r="J305" i="11"/>
  <c r="N304" i="11"/>
  <c r="M304" i="11"/>
  <c r="L304" i="11"/>
  <c r="K304" i="11"/>
  <c r="J304" i="11"/>
  <c r="U304" i="11" s="1"/>
  <c r="N303" i="11"/>
  <c r="M303" i="11"/>
  <c r="L303" i="11"/>
  <c r="K303" i="11"/>
  <c r="T303" i="11" s="1"/>
  <c r="J303" i="11"/>
  <c r="Z302" i="11"/>
  <c r="Y302" i="11"/>
  <c r="X302" i="11"/>
  <c r="W302" i="11"/>
  <c r="AA302" i="11" s="1"/>
  <c r="V302" i="11"/>
  <c r="N302" i="11"/>
  <c r="M302" i="11"/>
  <c r="L302" i="11"/>
  <c r="K302" i="11"/>
  <c r="J302" i="11"/>
  <c r="U302" i="11" s="1"/>
  <c r="N301" i="11"/>
  <c r="M301" i="11"/>
  <c r="L301" i="11"/>
  <c r="K301" i="11"/>
  <c r="J301" i="11"/>
  <c r="U301" i="11" s="1"/>
  <c r="I301" i="11"/>
  <c r="N300" i="11"/>
  <c r="M300" i="11"/>
  <c r="L300" i="11"/>
  <c r="K300" i="11"/>
  <c r="J300" i="11"/>
  <c r="U300" i="11" s="1"/>
  <c r="Z299" i="11"/>
  <c r="Y299" i="11"/>
  <c r="X299" i="11"/>
  <c r="W299" i="11"/>
  <c r="V299" i="11"/>
  <c r="N299" i="11"/>
  <c r="M299" i="11"/>
  <c r="L299" i="11"/>
  <c r="K299" i="11"/>
  <c r="U299" i="11" s="1"/>
  <c r="J299" i="11"/>
  <c r="N298" i="11"/>
  <c r="M298" i="11"/>
  <c r="L298" i="11"/>
  <c r="K298" i="11"/>
  <c r="J298" i="11"/>
  <c r="N297" i="11"/>
  <c r="M297" i="11"/>
  <c r="L297" i="11"/>
  <c r="K297" i="11"/>
  <c r="J297" i="11"/>
  <c r="X296" i="11"/>
  <c r="W296" i="11"/>
  <c r="V296" i="11"/>
  <c r="N296" i="11"/>
  <c r="M296" i="11"/>
  <c r="L296" i="11"/>
  <c r="K296" i="11"/>
  <c r="J296" i="11"/>
  <c r="U296" i="11" s="1"/>
  <c r="N295" i="11"/>
  <c r="M295" i="11"/>
  <c r="L295" i="11"/>
  <c r="K295" i="11"/>
  <c r="J295" i="11"/>
  <c r="I295" i="11"/>
  <c r="N294" i="11"/>
  <c r="M294" i="11"/>
  <c r="L294" i="11"/>
  <c r="K294" i="11"/>
  <c r="J294" i="11"/>
  <c r="U294" i="11" s="1"/>
  <c r="V293" i="11"/>
  <c r="N293" i="11"/>
  <c r="M293" i="11"/>
  <c r="L293" i="11"/>
  <c r="K293" i="11"/>
  <c r="J293" i="11"/>
  <c r="U293" i="11" s="1"/>
  <c r="I293" i="11"/>
  <c r="N292" i="11"/>
  <c r="M292" i="11"/>
  <c r="L292" i="11"/>
  <c r="K292" i="11"/>
  <c r="J292" i="11"/>
  <c r="U292" i="11" s="1"/>
  <c r="N291" i="11"/>
  <c r="M291" i="11"/>
  <c r="L291" i="11"/>
  <c r="K291" i="11"/>
  <c r="J291" i="11"/>
  <c r="I291" i="11"/>
  <c r="Z290" i="11"/>
  <c r="Y290" i="11"/>
  <c r="X290" i="11"/>
  <c r="W290" i="11"/>
  <c r="AA290" i="11" s="1"/>
  <c r="V290" i="11"/>
  <c r="U290" i="11"/>
  <c r="N290" i="11"/>
  <c r="M290" i="11"/>
  <c r="L290" i="11"/>
  <c r="K290" i="11"/>
  <c r="J290" i="11"/>
  <c r="N289" i="11"/>
  <c r="M289" i="11"/>
  <c r="L289" i="11"/>
  <c r="K289" i="11"/>
  <c r="J289" i="11"/>
  <c r="I289" i="11"/>
  <c r="U288" i="11"/>
  <c r="N288" i="11"/>
  <c r="M288" i="11"/>
  <c r="L288" i="11"/>
  <c r="K288" i="11"/>
  <c r="J288" i="11"/>
  <c r="N287" i="11"/>
  <c r="M287" i="11"/>
  <c r="L287" i="11"/>
  <c r="K287" i="11"/>
  <c r="J287" i="11"/>
  <c r="I287" i="11"/>
  <c r="U286" i="11"/>
  <c r="N286" i="11"/>
  <c r="M286" i="11"/>
  <c r="L286" i="11"/>
  <c r="K286" i="11"/>
  <c r="J286" i="11"/>
  <c r="N285" i="11"/>
  <c r="M285" i="11"/>
  <c r="L285" i="11"/>
  <c r="K285" i="11"/>
  <c r="J285" i="11"/>
  <c r="I285" i="11"/>
  <c r="U284" i="11"/>
  <c r="N284" i="11"/>
  <c r="M284" i="11"/>
  <c r="L284" i="11"/>
  <c r="K284" i="11"/>
  <c r="J284" i="11"/>
  <c r="Z283" i="11"/>
  <c r="Y283" i="11"/>
  <c r="X283" i="11"/>
  <c r="W283" i="11"/>
  <c r="V283" i="11"/>
  <c r="AA283" i="11" s="1"/>
  <c r="N283" i="11"/>
  <c r="M283" i="11"/>
  <c r="L283" i="11"/>
  <c r="K283" i="11"/>
  <c r="U283" i="11" s="1"/>
  <c r="J283" i="11"/>
  <c r="Z282" i="11"/>
  <c r="Y282" i="11"/>
  <c r="X282" i="11"/>
  <c r="W282" i="11"/>
  <c r="AA282" i="11" s="1"/>
  <c r="V282" i="11"/>
  <c r="N282" i="11"/>
  <c r="M282" i="11"/>
  <c r="L282" i="11"/>
  <c r="K282" i="11"/>
  <c r="J282" i="11"/>
  <c r="U282" i="11" s="1"/>
  <c r="Z281" i="11"/>
  <c r="Y281" i="11"/>
  <c r="X281" i="11"/>
  <c r="W281" i="11"/>
  <c r="V281" i="11"/>
  <c r="N281" i="11"/>
  <c r="M281" i="11"/>
  <c r="L281" i="11"/>
  <c r="K281" i="11"/>
  <c r="T281" i="11" s="1"/>
  <c r="J281" i="11"/>
  <c r="Y280" i="11"/>
  <c r="N280" i="11"/>
  <c r="M280" i="11"/>
  <c r="L280" i="11"/>
  <c r="K280" i="11"/>
  <c r="J280" i="11"/>
  <c r="Z279" i="11"/>
  <c r="Y279" i="11"/>
  <c r="X279" i="11"/>
  <c r="W279" i="11"/>
  <c r="V279" i="11"/>
  <c r="AA279" i="11" s="1"/>
  <c r="N279" i="11"/>
  <c r="M279" i="11"/>
  <c r="T279" i="11" s="1"/>
  <c r="L279" i="11"/>
  <c r="K279" i="11"/>
  <c r="J279" i="11"/>
  <c r="I279" i="11"/>
  <c r="V278" i="11"/>
  <c r="N278" i="11"/>
  <c r="M278" i="11"/>
  <c r="L278" i="11"/>
  <c r="K278" i="11"/>
  <c r="I278" i="11" s="1"/>
  <c r="J278" i="11"/>
  <c r="U278" i="11" s="1"/>
  <c r="V277" i="11"/>
  <c r="N277" i="11"/>
  <c r="M277" i="11"/>
  <c r="L277" i="11"/>
  <c r="K277" i="11"/>
  <c r="T277" i="11" s="1"/>
  <c r="J277" i="11"/>
  <c r="N276" i="11"/>
  <c r="M276" i="11"/>
  <c r="L276" i="11"/>
  <c r="K276" i="11"/>
  <c r="J276" i="11"/>
  <c r="U276" i="11" s="1"/>
  <c r="Z275" i="11"/>
  <c r="Y275" i="11"/>
  <c r="X275" i="11"/>
  <c r="W275" i="11"/>
  <c r="V275" i="11"/>
  <c r="N275" i="11"/>
  <c r="M275" i="11"/>
  <c r="T275" i="11" s="1"/>
  <c r="L275" i="11"/>
  <c r="K275" i="11"/>
  <c r="J275" i="11"/>
  <c r="I275" i="11"/>
  <c r="Z274" i="11"/>
  <c r="Y274" i="11"/>
  <c r="X274" i="11"/>
  <c r="W274" i="11"/>
  <c r="AA274" i="11" s="1"/>
  <c r="V274" i="11"/>
  <c r="N274" i="11"/>
  <c r="M274" i="11"/>
  <c r="L274" i="11"/>
  <c r="K274" i="11"/>
  <c r="J274" i="11"/>
  <c r="Z273" i="11"/>
  <c r="Y273" i="11"/>
  <c r="X273" i="11"/>
  <c r="W273" i="11"/>
  <c r="V273" i="11"/>
  <c r="AA273" i="11" s="1"/>
  <c r="N273" i="11"/>
  <c r="M273" i="11"/>
  <c r="T273" i="11" s="1"/>
  <c r="L273" i="11"/>
  <c r="K273" i="11"/>
  <c r="P273" i="11" s="1"/>
  <c r="J273" i="11"/>
  <c r="U273" i="11" s="1"/>
  <c r="I273" i="11"/>
  <c r="N272" i="11"/>
  <c r="M272" i="11"/>
  <c r="L272" i="11"/>
  <c r="K272" i="11"/>
  <c r="J272" i="11"/>
  <c r="I272" i="11" s="1"/>
  <c r="Z271" i="11"/>
  <c r="Y271" i="11"/>
  <c r="X271" i="11"/>
  <c r="W271" i="11"/>
  <c r="V271" i="11"/>
  <c r="AA271" i="11" s="1"/>
  <c r="N271" i="11"/>
  <c r="M271" i="11"/>
  <c r="L271" i="11"/>
  <c r="K271" i="11"/>
  <c r="I271" i="11" s="1"/>
  <c r="J271" i="11"/>
  <c r="N270" i="11"/>
  <c r="M270" i="11"/>
  <c r="L270" i="11"/>
  <c r="K270" i="11"/>
  <c r="J270" i="11"/>
  <c r="Z269" i="11"/>
  <c r="Y269" i="11"/>
  <c r="X269" i="11"/>
  <c r="W269" i="11"/>
  <c r="AA269" i="11" s="1"/>
  <c r="V269" i="11"/>
  <c r="N269" i="11"/>
  <c r="M269" i="11"/>
  <c r="L269" i="11"/>
  <c r="K269" i="11"/>
  <c r="I269" i="11" s="1"/>
  <c r="J269" i="11"/>
  <c r="N268" i="11"/>
  <c r="M268" i="11"/>
  <c r="L268" i="11"/>
  <c r="K268" i="11"/>
  <c r="J268" i="11"/>
  <c r="T268" i="11" s="1"/>
  <c r="N267" i="11"/>
  <c r="M267" i="11"/>
  <c r="L267" i="11"/>
  <c r="U267" i="11" s="1"/>
  <c r="K267" i="11"/>
  <c r="J267" i="11"/>
  <c r="I267" i="11"/>
  <c r="W266" i="11"/>
  <c r="V266" i="11"/>
  <c r="N266" i="11"/>
  <c r="M266" i="11"/>
  <c r="L266" i="11"/>
  <c r="U266" i="11" s="1"/>
  <c r="K266" i="11"/>
  <c r="I266" i="11" s="1"/>
  <c r="J266" i="11"/>
  <c r="N265" i="11"/>
  <c r="M265" i="11"/>
  <c r="Y265" i="11" s="1"/>
  <c r="L265" i="11"/>
  <c r="K265" i="11"/>
  <c r="T265" i="11" s="1"/>
  <c r="J265" i="11"/>
  <c r="U265" i="11" s="1"/>
  <c r="N264" i="11"/>
  <c r="M264" i="11"/>
  <c r="L264" i="11"/>
  <c r="K264" i="11"/>
  <c r="J264" i="11"/>
  <c r="T264" i="11" s="1"/>
  <c r="N263" i="11"/>
  <c r="M263" i="11"/>
  <c r="L263" i="11"/>
  <c r="U263" i="11" s="1"/>
  <c r="K263" i="11"/>
  <c r="J263" i="11"/>
  <c r="I263" i="11"/>
  <c r="Z262" i="11"/>
  <c r="Y262" i="11"/>
  <c r="X262" i="11"/>
  <c r="W262" i="11"/>
  <c r="AA262" i="11" s="1"/>
  <c r="V262" i="11"/>
  <c r="N262" i="11"/>
  <c r="M262" i="11"/>
  <c r="L262" i="11"/>
  <c r="U262" i="11" s="1"/>
  <c r="K262" i="11"/>
  <c r="I262" i="11" s="1"/>
  <c r="J262" i="11"/>
  <c r="Z261" i="11"/>
  <c r="Y261" i="11"/>
  <c r="X261" i="11"/>
  <c r="W261" i="11"/>
  <c r="AA261" i="11" s="1"/>
  <c r="V261" i="11"/>
  <c r="N261" i="11"/>
  <c r="M261" i="11"/>
  <c r="L261" i="11"/>
  <c r="K261" i="11"/>
  <c r="T261" i="11" s="1"/>
  <c r="J261" i="11"/>
  <c r="U261" i="11" s="1"/>
  <c r="N260" i="11"/>
  <c r="M260" i="11"/>
  <c r="L260" i="11"/>
  <c r="K260" i="11"/>
  <c r="J260" i="11"/>
  <c r="T260" i="11" s="1"/>
  <c r="N259" i="11"/>
  <c r="M259" i="11"/>
  <c r="L259" i="11"/>
  <c r="U259" i="11" s="1"/>
  <c r="K259" i="11"/>
  <c r="J259" i="11"/>
  <c r="T259" i="11" s="1"/>
  <c r="I259" i="11"/>
  <c r="N258" i="11"/>
  <c r="M258" i="11"/>
  <c r="L258" i="11"/>
  <c r="U258" i="11" s="1"/>
  <c r="K258" i="11"/>
  <c r="I258" i="11" s="1"/>
  <c r="J258" i="11"/>
  <c r="N257" i="11"/>
  <c r="M257" i="11"/>
  <c r="Y257" i="11" s="1"/>
  <c r="L257" i="11"/>
  <c r="K257" i="11"/>
  <c r="T257" i="11" s="1"/>
  <c r="X257" i="11" s="1"/>
  <c r="J257" i="11"/>
  <c r="U257" i="11" s="1"/>
  <c r="N256" i="11"/>
  <c r="M256" i="11"/>
  <c r="L256" i="11"/>
  <c r="K256" i="11"/>
  <c r="J256" i="11"/>
  <c r="T256" i="11" s="1"/>
  <c r="N255" i="11"/>
  <c r="M255" i="11"/>
  <c r="Y255" i="11" s="1"/>
  <c r="L255" i="11"/>
  <c r="U255" i="11" s="1"/>
  <c r="K255" i="11"/>
  <c r="W255" i="11" s="1"/>
  <c r="J255" i="11"/>
  <c r="T255" i="11" s="1"/>
  <c r="I255" i="11"/>
  <c r="Z254" i="11"/>
  <c r="Y254" i="11"/>
  <c r="X254" i="11"/>
  <c r="W254" i="11"/>
  <c r="AA254" i="11" s="1"/>
  <c r="V254" i="11"/>
  <c r="N254" i="11"/>
  <c r="M254" i="11"/>
  <c r="L254" i="11"/>
  <c r="U254" i="11" s="1"/>
  <c r="K254" i="11"/>
  <c r="I254" i="11" s="1"/>
  <c r="J254" i="11"/>
  <c r="N253" i="11"/>
  <c r="M253" i="11"/>
  <c r="L253" i="11"/>
  <c r="K253" i="11"/>
  <c r="T253" i="11" s="1"/>
  <c r="X253" i="11" s="1"/>
  <c r="J253" i="11"/>
  <c r="U253" i="11" s="1"/>
  <c r="V252" i="11"/>
  <c r="N252" i="11"/>
  <c r="M252" i="11"/>
  <c r="L252" i="11"/>
  <c r="K252" i="11"/>
  <c r="J252" i="11"/>
  <c r="T252" i="11" s="1"/>
  <c r="V251" i="11"/>
  <c r="N251" i="11"/>
  <c r="M251" i="11"/>
  <c r="Y251" i="11" s="1"/>
  <c r="L251" i="11"/>
  <c r="U251" i="11" s="1"/>
  <c r="K251" i="11"/>
  <c r="W251" i="11" s="1"/>
  <c r="J251" i="11"/>
  <c r="T251" i="11" s="1"/>
  <c r="I251" i="11"/>
  <c r="N250" i="11"/>
  <c r="M250" i="11"/>
  <c r="L250" i="11"/>
  <c r="U250" i="11" s="1"/>
  <c r="K250" i="11"/>
  <c r="I250" i="11" s="1"/>
  <c r="J250" i="11"/>
  <c r="N249" i="11"/>
  <c r="M249" i="11"/>
  <c r="L249" i="11"/>
  <c r="K249" i="11"/>
  <c r="T249" i="11" s="1"/>
  <c r="J249" i="11"/>
  <c r="U249" i="11" s="1"/>
  <c r="Z248" i="11"/>
  <c r="Y248" i="11"/>
  <c r="X248" i="11"/>
  <c r="W248" i="11"/>
  <c r="N248" i="11"/>
  <c r="M248" i="11"/>
  <c r="L248" i="11"/>
  <c r="K248" i="11"/>
  <c r="J248" i="11"/>
  <c r="T248" i="11" s="1"/>
  <c r="N247" i="11"/>
  <c r="M247" i="11"/>
  <c r="L247" i="11"/>
  <c r="U247" i="11" s="1"/>
  <c r="K247" i="11"/>
  <c r="J247" i="11"/>
  <c r="T247" i="11" s="1"/>
  <c r="I247" i="11"/>
  <c r="N246" i="11"/>
  <c r="M246" i="11"/>
  <c r="L246" i="11"/>
  <c r="U246" i="11" s="1"/>
  <c r="K246" i="11"/>
  <c r="I246" i="11" s="1"/>
  <c r="J246" i="11"/>
  <c r="Z245" i="11"/>
  <c r="Y245" i="11"/>
  <c r="X245" i="11"/>
  <c r="W245" i="11"/>
  <c r="AA245" i="11" s="1"/>
  <c r="V245" i="11"/>
  <c r="N245" i="11"/>
  <c r="M245" i="11"/>
  <c r="L245" i="11"/>
  <c r="K245" i="11"/>
  <c r="T245" i="11" s="1"/>
  <c r="J245" i="11"/>
  <c r="U245" i="11" s="1"/>
  <c r="V244" i="11"/>
  <c r="N244" i="11"/>
  <c r="M244" i="11"/>
  <c r="L244" i="11"/>
  <c r="K244" i="11"/>
  <c r="J244" i="11"/>
  <c r="T244" i="11" s="1"/>
  <c r="N243" i="11"/>
  <c r="M243" i="11"/>
  <c r="Y243" i="11" s="1"/>
  <c r="L243" i="11"/>
  <c r="U243" i="11" s="1"/>
  <c r="K243" i="11"/>
  <c r="W243" i="11" s="1"/>
  <c r="J243" i="11"/>
  <c r="T243" i="11" s="1"/>
  <c r="I243" i="11"/>
  <c r="N242" i="11"/>
  <c r="M242" i="11"/>
  <c r="L242" i="11"/>
  <c r="U242" i="11" s="1"/>
  <c r="K242" i="11"/>
  <c r="I242" i="11" s="1"/>
  <c r="J242" i="11"/>
  <c r="N241" i="11"/>
  <c r="M241" i="11"/>
  <c r="L241" i="11"/>
  <c r="K241" i="11"/>
  <c r="T241" i="11" s="1"/>
  <c r="J241" i="11"/>
  <c r="U241" i="11" s="1"/>
  <c r="N240" i="11"/>
  <c r="M240" i="11"/>
  <c r="L240" i="11"/>
  <c r="K240" i="11"/>
  <c r="J240" i="11"/>
  <c r="T240" i="11" s="1"/>
  <c r="N239" i="11"/>
  <c r="M239" i="11"/>
  <c r="L239" i="11"/>
  <c r="U239" i="11" s="1"/>
  <c r="K239" i="11"/>
  <c r="J239" i="11"/>
  <c r="T239" i="11" s="1"/>
  <c r="I239" i="11"/>
  <c r="N238" i="11"/>
  <c r="M238" i="11"/>
  <c r="L238" i="11"/>
  <c r="U238" i="11" s="1"/>
  <c r="K238" i="11"/>
  <c r="I238" i="11" s="1"/>
  <c r="J238" i="11"/>
  <c r="Z237" i="11"/>
  <c r="Y237" i="11"/>
  <c r="X237" i="11"/>
  <c r="W237" i="11"/>
  <c r="AA237" i="11" s="1"/>
  <c r="V237" i="11"/>
  <c r="N237" i="11"/>
  <c r="M237" i="11"/>
  <c r="L237" i="11"/>
  <c r="K237" i="11"/>
  <c r="T237" i="11" s="1"/>
  <c r="J237" i="11"/>
  <c r="U237" i="11" s="1"/>
  <c r="V236" i="11"/>
  <c r="N236" i="11"/>
  <c r="M236" i="11"/>
  <c r="L236" i="11"/>
  <c r="K236" i="11"/>
  <c r="J236" i="11"/>
  <c r="T236" i="11" s="1"/>
  <c r="V235" i="11"/>
  <c r="N235" i="11"/>
  <c r="M235" i="11"/>
  <c r="L235" i="11"/>
  <c r="U235" i="11" s="1"/>
  <c r="K235" i="11"/>
  <c r="J235" i="11"/>
  <c r="I235" i="11"/>
  <c r="N234" i="11"/>
  <c r="M234" i="11"/>
  <c r="L234" i="11"/>
  <c r="U234" i="11" s="1"/>
  <c r="K234" i="11"/>
  <c r="I234" i="11" s="1"/>
  <c r="J234" i="11"/>
  <c r="Z233" i="11"/>
  <c r="Y233" i="11"/>
  <c r="X233" i="11"/>
  <c r="W233" i="11"/>
  <c r="AA233" i="11" s="1"/>
  <c r="V233" i="11"/>
  <c r="N233" i="11"/>
  <c r="M233" i="11"/>
  <c r="L233" i="11"/>
  <c r="K233" i="11"/>
  <c r="T233" i="11" s="1"/>
  <c r="J233" i="11"/>
  <c r="U233" i="11" s="1"/>
  <c r="N232" i="11"/>
  <c r="M232" i="11"/>
  <c r="L232" i="11"/>
  <c r="K232" i="11"/>
  <c r="J232" i="11"/>
  <c r="T232" i="11" s="1"/>
  <c r="N231" i="11"/>
  <c r="M231" i="11"/>
  <c r="L231" i="11"/>
  <c r="U231" i="11" s="1"/>
  <c r="K231" i="11"/>
  <c r="J231" i="11"/>
  <c r="T231" i="11" s="1"/>
  <c r="I231" i="11"/>
  <c r="N230" i="11"/>
  <c r="M230" i="11"/>
  <c r="L230" i="11"/>
  <c r="U230" i="11" s="1"/>
  <c r="K230" i="11"/>
  <c r="I230" i="11" s="1"/>
  <c r="J230" i="11"/>
  <c r="N229" i="11"/>
  <c r="M229" i="11"/>
  <c r="Y229" i="11" s="1"/>
  <c r="L229" i="11"/>
  <c r="K229" i="11"/>
  <c r="T229" i="11" s="1"/>
  <c r="J229" i="11"/>
  <c r="U229" i="11" s="1"/>
  <c r="N228" i="11"/>
  <c r="M228" i="11"/>
  <c r="L228" i="11"/>
  <c r="K228" i="11"/>
  <c r="J228" i="11"/>
  <c r="T228" i="11" s="1"/>
  <c r="N227" i="11"/>
  <c r="M227" i="11"/>
  <c r="L227" i="11"/>
  <c r="U227" i="11" s="1"/>
  <c r="K227" i="11"/>
  <c r="W227" i="11" s="1"/>
  <c r="J227" i="11"/>
  <c r="T227" i="11" s="1"/>
  <c r="I227" i="11"/>
  <c r="Z226" i="11"/>
  <c r="Y226" i="11"/>
  <c r="X226" i="11"/>
  <c r="W226" i="11"/>
  <c r="V226" i="11"/>
  <c r="AA226" i="11" s="1"/>
  <c r="N226" i="11"/>
  <c r="M226" i="11"/>
  <c r="L226" i="11"/>
  <c r="U226" i="11" s="1"/>
  <c r="K226" i="11"/>
  <c r="I226" i="11" s="1"/>
  <c r="J226" i="11"/>
  <c r="N225" i="11"/>
  <c r="M225" i="11"/>
  <c r="L225" i="11"/>
  <c r="K225" i="11"/>
  <c r="T225" i="11" s="1"/>
  <c r="X225" i="11" s="1"/>
  <c r="J225" i="11"/>
  <c r="U225" i="11" s="1"/>
  <c r="N224" i="11"/>
  <c r="M224" i="11"/>
  <c r="L224" i="11"/>
  <c r="K224" i="11"/>
  <c r="J224" i="11"/>
  <c r="T224" i="11" s="1"/>
  <c r="N223" i="11"/>
  <c r="M223" i="11"/>
  <c r="Y223" i="11" s="1"/>
  <c r="L223" i="11"/>
  <c r="U223" i="11" s="1"/>
  <c r="K223" i="11"/>
  <c r="J223" i="11"/>
  <c r="T223" i="11" s="1"/>
  <c r="I223" i="11"/>
  <c r="Z222" i="11"/>
  <c r="Y222" i="11"/>
  <c r="X222" i="11"/>
  <c r="N222" i="11"/>
  <c r="M222" i="11"/>
  <c r="L222" i="11"/>
  <c r="U222" i="11" s="1"/>
  <c r="K222" i="11"/>
  <c r="I222" i="11" s="1"/>
  <c r="J222" i="11"/>
  <c r="N221" i="11"/>
  <c r="M221" i="11"/>
  <c r="L221" i="11"/>
  <c r="K221" i="11"/>
  <c r="T221" i="11" s="1"/>
  <c r="X221" i="11" s="1"/>
  <c r="J221" i="11"/>
  <c r="U221" i="11" s="1"/>
  <c r="N220" i="11"/>
  <c r="M220" i="11"/>
  <c r="L220" i="11"/>
  <c r="K220" i="11"/>
  <c r="J220" i="11"/>
  <c r="T220" i="11" s="1"/>
  <c r="N219" i="11"/>
  <c r="M219" i="11"/>
  <c r="Y219" i="11" s="1"/>
  <c r="L219" i="11"/>
  <c r="U219" i="11" s="1"/>
  <c r="K219" i="11"/>
  <c r="J219" i="11"/>
  <c r="T219" i="11" s="1"/>
  <c r="I219" i="11"/>
  <c r="N218" i="11"/>
  <c r="M218" i="11"/>
  <c r="L218" i="11"/>
  <c r="U218" i="11" s="1"/>
  <c r="K218" i="11"/>
  <c r="I218" i="11" s="1"/>
  <c r="J218" i="11"/>
  <c r="N217" i="11"/>
  <c r="M217" i="11"/>
  <c r="Y217" i="11" s="1"/>
  <c r="L217" i="11"/>
  <c r="K217" i="11"/>
  <c r="T217" i="11" s="1"/>
  <c r="J217" i="11"/>
  <c r="U217" i="11" s="1"/>
  <c r="V216" i="11"/>
  <c r="N216" i="11"/>
  <c r="M216" i="11"/>
  <c r="L216" i="11"/>
  <c r="K216" i="11"/>
  <c r="J216" i="11"/>
  <c r="T216" i="11" s="1"/>
  <c r="Y215" i="11"/>
  <c r="X215" i="11"/>
  <c r="W215" i="11"/>
  <c r="V215" i="11"/>
  <c r="N215" i="11"/>
  <c r="M215" i="11"/>
  <c r="L215" i="11"/>
  <c r="U215" i="11" s="1"/>
  <c r="K215" i="11"/>
  <c r="T215" i="11" s="1"/>
  <c r="Z215" i="11" s="1"/>
  <c r="J215" i="11"/>
  <c r="I215" i="11"/>
  <c r="Z214" i="11"/>
  <c r="Y214" i="11"/>
  <c r="X214" i="11"/>
  <c r="W214" i="11"/>
  <c r="AA214" i="11" s="1"/>
  <c r="V214" i="11"/>
  <c r="N214" i="11"/>
  <c r="M214" i="11"/>
  <c r="L214" i="11"/>
  <c r="U214" i="11" s="1"/>
  <c r="K214" i="11"/>
  <c r="I214" i="11" s="1"/>
  <c r="J214" i="11"/>
  <c r="N213" i="11"/>
  <c r="M213" i="11"/>
  <c r="L213" i="11"/>
  <c r="K213" i="11"/>
  <c r="T213" i="11" s="1"/>
  <c r="X213" i="11" s="1"/>
  <c r="J213" i="11"/>
  <c r="U213" i="11" s="1"/>
  <c r="N212" i="11"/>
  <c r="M212" i="11"/>
  <c r="L212" i="11"/>
  <c r="K212" i="11"/>
  <c r="J212" i="11"/>
  <c r="T212" i="11" s="1"/>
  <c r="N211" i="11"/>
  <c r="M211" i="11"/>
  <c r="Y211" i="11" s="1"/>
  <c r="L211" i="11"/>
  <c r="U211" i="11" s="1"/>
  <c r="K211" i="11"/>
  <c r="W211" i="11" s="1"/>
  <c r="J211" i="11"/>
  <c r="T211" i="11" s="1"/>
  <c r="I211" i="11"/>
  <c r="N210" i="11"/>
  <c r="M210" i="11"/>
  <c r="L210" i="11"/>
  <c r="U210" i="11" s="1"/>
  <c r="K210" i="11"/>
  <c r="I210" i="11" s="1"/>
  <c r="J210" i="11"/>
  <c r="V209" i="11"/>
  <c r="N209" i="11"/>
  <c r="M209" i="11"/>
  <c r="Y209" i="11" s="1"/>
  <c r="L209" i="11"/>
  <c r="K209" i="11"/>
  <c r="T209" i="11" s="1"/>
  <c r="X209" i="11" s="1"/>
  <c r="J209" i="11"/>
  <c r="U209" i="11" s="1"/>
  <c r="W208" i="11"/>
  <c r="V208" i="11"/>
  <c r="N208" i="11"/>
  <c r="M208" i="11"/>
  <c r="L208" i="11"/>
  <c r="K208" i="11"/>
  <c r="J208" i="11"/>
  <c r="T208" i="11" s="1"/>
  <c r="N207" i="11"/>
  <c r="M207" i="11"/>
  <c r="L207" i="11"/>
  <c r="U207" i="11" s="1"/>
  <c r="K207" i="11"/>
  <c r="J207" i="11"/>
  <c r="I207" i="11"/>
  <c r="N206" i="11"/>
  <c r="M206" i="11"/>
  <c r="L206" i="11"/>
  <c r="U206" i="11" s="1"/>
  <c r="K206" i="11"/>
  <c r="I206" i="11" s="1"/>
  <c r="J206" i="11"/>
  <c r="N205" i="11"/>
  <c r="M205" i="11"/>
  <c r="L205" i="11"/>
  <c r="K205" i="11"/>
  <c r="T205" i="11" s="1"/>
  <c r="J205" i="11"/>
  <c r="U205" i="11" s="1"/>
  <c r="Z204" i="11"/>
  <c r="Y204" i="11"/>
  <c r="X204" i="11"/>
  <c r="W204" i="11"/>
  <c r="AA204" i="11" s="1"/>
  <c r="V204" i="11"/>
  <c r="N204" i="11"/>
  <c r="M204" i="11"/>
  <c r="L204" i="11"/>
  <c r="K204" i="11"/>
  <c r="J204" i="11"/>
  <c r="T204" i="11" s="1"/>
  <c r="Y203" i="11"/>
  <c r="X203" i="11"/>
  <c r="W203" i="11"/>
  <c r="V203" i="11"/>
  <c r="N203" i="11"/>
  <c r="M203" i="11"/>
  <c r="L203" i="11"/>
  <c r="U203" i="11" s="1"/>
  <c r="K203" i="11"/>
  <c r="T203" i="11" s="1"/>
  <c r="Z203" i="11" s="1"/>
  <c r="J203" i="11"/>
  <c r="I203" i="11"/>
  <c r="V202" i="11"/>
  <c r="N202" i="11"/>
  <c r="M202" i="11"/>
  <c r="L202" i="11"/>
  <c r="U202" i="11" s="1"/>
  <c r="K202" i="11"/>
  <c r="I202" i="11" s="1"/>
  <c r="K36" i="11" s="1"/>
  <c r="J202" i="11"/>
  <c r="N201" i="11"/>
  <c r="M201" i="11"/>
  <c r="L201" i="11"/>
  <c r="K201" i="11"/>
  <c r="T201" i="11" s="1"/>
  <c r="X201" i="11" s="1"/>
  <c r="J201" i="11"/>
  <c r="U201" i="11" s="1"/>
  <c r="N200" i="11"/>
  <c r="M200" i="11"/>
  <c r="L200" i="11"/>
  <c r="K200" i="11"/>
  <c r="J200" i="11"/>
  <c r="T200" i="11" s="1"/>
  <c r="V199" i="11"/>
  <c r="N199" i="11"/>
  <c r="M199" i="11"/>
  <c r="L199" i="11"/>
  <c r="U199" i="11" s="1"/>
  <c r="K199" i="11"/>
  <c r="J199" i="11"/>
  <c r="T199" i="11" s="1"/>
  <c r="Z199" i="11" s="1"/>
  <c r="I199" i="11"/>
  <c r="N198" i="11"/>
  <c r="M198" i="11"/>
  <c r="L198" i="11"/>
  <c r="U198" i="11" s="1"/>
  <c r="K198" i="11"/>
  <c r="I198" i="11" s="1"/>
  <c r="J198" i="11"/>
  <c r="N197" i="11"/>
  <c r="M197" i="11"/>
  <c r="Y197" i="11" s="1"/>
  <c r="L197" i="11"/>
  <c r="K197" i="11"/>
  <c r="T197" i="11" s="1"/>
  <c r="X197" i="11" s="1"/>
  <c r="J197" i="11"/>
  <c r="U197" i="11" s="1"/>
  <c r="V196" i="11"/>
  <c r="N196" i="11"/>
  <c r="M196" i="11"/>
  <c r="L196" i="11"/>
  <c r="K196" i="11"/>
  <c r="J196" i="11"/>
  <c r="T196" i="11" s="1"/>
  <c r="N195" i="11"/>
  <c r="M195" i="11"/>
  <c r="L195" i="11"/>
  <c r="U195" i="11" s="1"/>
  <c r="K195" i="11"/>
  <c r="J195" i="11"/>
  <c r="T195" i="11" s="1"/>
  <c r="I195" i="11"/>
  <c r="N194" i="11"/>
  <c r="M194" i="11"/>
  <c r="L194" i="11"/>
  <c r="U194" i="11" s="1"/>
  <c r="K194" i="11"/>
  <c r="I194" i="11" s="1"/>
  <c r="J194" i="11"/>
  <c r="Z193" i="11"/>
  <c r="Y193" i="11"/>
  <c r="X193" i="11"/>
  <c r="W193" i="11"/>
  <c r="AA193" i="11" s="1"/>
  <c r="V193" i="11"/>
  <c r="N193" i="11"/>
  <c r="M193" i="11"/>
  <c r="L193" i="11"/>
  <c r="K193" i="11"/>
  <c r="T193" i="11" s="1"/>
  <c r="J193" i="11"/>
  <c r="U193" i="11" s="1"/>
  <c r="N192" i="11"/>
  <c r="M192" i="11"/>
  <c r="L192" i="11"/>
  <c r="K192" i="11"/>
  <c r="J192" i="11"/>
  <c r="T192" i="11" s="1"/>
  <c r="Z191" i="11"/>
  <c r="N191" i="11"/>
  <c r="M191" i="11"/>
  <c r="L191" i="11"/>
  <c r="U191" i="11" s="1"/>
  <c r="K191" i="11"/>
  <c r="J191" i="11"/>
  <c r="I191" i="11"/>
  <c r="Z190" i="11"/>
  <c r="Y190" i="11"/>
  <c r="X190" i="11"/>
  <c r="W190" i="11"/>
  <c r="AA190" i="11" s="1"/>
  <c r="V190" i="11"/>
  <c r="N190" i="11"/>
  <c r="M190" i="11"/>
  <c r="L190" i="11"/>
  <c r="U190" i="11" s="1"/>
  <c r="K190" i="11"/>
  <c r="I190" i="11" s="1"/>
  <c r="J190" i="11"/>
  <c r="Z189" i="11"/>
  <c r="Y189" i="11"/>
  <c r="X189" i="11"/>
  <c r="V189" i="11"/>
  <c r="N189" i="11"/>
  <c r="M189" i="11"/>
  <c r="L189" i="11"/>
  <c r="K189" i="11"/>
  <c r="T189" i="11" s="1"/>
  <c r="J189" i="11"/>
  <c r="U189" i="11" s="1"/>
  <c r="Z188" i="11"/>
  <c r="N188" i="11"/>
  <c r="M188" i="11"/>
  <c r="L188" i="11"/>
  <c r="K188" i="11"/>
  <c r="J188" i="11"/>
  <c r="T188" i="11" s="1"/>
  <c r="Y187" i="11"/>
  <c r="X187" i="11"/>
  <c r="W187" i="11"/>
  <c r="V187" i="11"/>
  <c r="N187" i="11"/>
  <c r="M187" i="11"/>
  <c r="L187" i="11"/>
  <c r="U187" i="11" s="1"/>
  <c r="K187" i="11"/>
  <c r="J187" i="11"/>
  <c r="T187" i="11" s="1"/>
  <c r="Z187" i="11" s="1"/>
  <c r="I187" i="11"/>
  <c r="V186" i="11"/>
  <c r="N186" i="11"/>
  <c r="M186" i="11"/>
  <c r="L186" i="11"/>
  <c r="U186" i="11" s="1"/>
  <c r="K186" i="11"/>
  <c r="I186" i="11" s="1"/>
  <c r="K31" i="11" s="1"/>
  <c r="J186" i="11"/>
  <c r="N185" i="11"/>
  <c r="M185" i="11"/>
  <c r="L185" i="11"/>
  <c r="K185" i="11"/>
  <c r="T185" i="11" s="1"/>
  <c r="J185" i="11"/>
  <c r="U185" i="11" s="1"/>
  <c r="N184" i="11"/>
  <c r="M184" i="11"/>
  <c r="L184" i="11"/>
  <c r="K184" i="11"/>
  <c r="J184" i="11"/>
  <c r="T184" i="11" s="1"/>
  <c r="N183" i="11"/>
  <c r="M183" i="11"/>
  <c r="L183" i="11"/>
  <c r="U183" i="11" s="1"/>
  <c r="K183" i="11"/>
  <c r="J183" i="11"/>
  <c r="T183" i="11" s="1"/>
  <c r="I183" i="11"/>
  <c r="Z182" i="11"/>
  <c r="Y182" i="11"/>
  <c r="X182" i="11"/>
  <c r="W182" i="11"/>
  <c r="V182" i="11"/>
  <c r="AA182" i="11" s="1"/>
  <c r="N182" i="11"/>
  <c r="M182" i="11"/>
  <c r="L182" i="11"/>
  <c r="U182" i="11" s="1"/>
  <c r="K182" i="11"/>
  <c r="I182" i="11" s="1"/>
  <c r="J182" i="11"/>
  <c r="Y181" i="11"/>
  <c r="X181" i="11"/>
  <c r="W181" i="11"/>
  <c r="V181" i="11"/>
  <c r="N181" i="11"/>
  <c r="M181" i="11"/>
  <c r="L181" i="11"/>
  <c r="K181" i="11"/>
  <c r="T181" i="11" s="1"/>
  <c r="J181" i="11"/>
  <c r="U181" i="11" s="1"/>
  <c r="Z180" i="11"/>
  <c r="Y180" i="11"/>
  <c r="X180" i="11"/>
  <c r="W180" i="11"/>
  <c r="AA180" i="11" s="1"/>
  <c r="V180" i="11"/>
  <c r="N180" i="11"/>
  <c r="M180" i="11"/>
  <c r="L180" i="11"/>
  <c r="K180" i="11"/>
  <c r="J180" i="11"/>
  <c r="T180" i="11" s="1"/>
  <c r="V179" i="11"/>
  <c r="N179" i="11"/>
  <c r="M179" i="11"/>
  <c r="L179" i="11"/>
  <c r="U179" i="11" s="1"/>
  <c r="K179" i="11"/>
  <c r="J179" i="11"/>
  <c r="T179" i="11" s="1"/>
  <c r="I179" i="11"/>
  <c r="V178" i="11"/>
  <c r="N178" i="11"/>
  <c r="M178" i="11"/>
  <c r="L178" i="11"/>
  <c r="U178" i="11" s="1"/>
  <c r="K178" i="11"/>
  <c r="I178" i="11" s="1"/>
  <c r="U30" i="11" s="1"/>
  <c r="J178" i="11"/>
  <c r="V177" i="11"/>
  <c r="N177" i="11"/>
  <c r="M177" i="11"/>
  <c r="Y177" i="11" s="1"/>
  <c r="L177" i="11"/>
  <c r="K177" i="11"/>
  <c r="T177" i="11" s="1"/>
  <c r="X177" i="11" s="1"/>
  <c r="J177" i="11"/>
  <c r="U177" i="11" s="1"/>
  <c r="V176" i="11"/>
  <c r="N176" i="11"/>
  <c r="M176" i="11"/>
  <c r="L176" i="11"/>
  <c r="K176" i="11"/>
  <c r="J176" i="11"/>
  <c r="T176" i="11" s="1"/>
  <c r="N175" i="11"/>
  <c r="M175" i="11"/>
  <c r="L175" i="11"/>
  <c r="U175" i="11" s="1"/>
  <c r="K175" i="11"/>
  <c r="J175" i="11"/>
  <c r="T175" i="11" s="1"/>
  <c r="I175" i="11"/>
  <c r="Y174" i="11"/>
  <c r="X174" i="11"/>
  <c r="W174" i="11"/>
  <c r="V174" i="11"/>
  <c r="N174" i="11"/>
  <c r="M174" i="11"/>
  <c r="L174" i="11"/>
  <c r="U174" i="11" s="1"/>
  <c r="K174" i="11"/>
  <c r="I174" i="11" s="1"/>
  <c r="K29" i="11" s="1"/>
  <c r="J174" i="11"/>
  <c r="V173" i="11"/>
  <c r="N173" i="11"/>
  <c r="M173" i="11"/>
  <c r="L173" i="11"/>
  <c r="K173" i="11"/>
  <c r="T173" i="11" s="1"/>
  <c r="J173" i="11"/>
  <c r="U173" i="11" s="1"/>
  <c r="N172" i="11"/>
  <c r="M172" i="11"/>
  <c r="L172" i="11"/>
  <c r="K172" i="11"/>
  <c r="J172" i="11"/>
  <c r="T172" i="11" s="1"/>
  <c r="Z171" i="11"/>
  <c r="Y171" i="11"/>
  <c r="X171" i="11"/>
  <c r="W171" i="11"/>
  <c r="V171" i="11"/>
  <c r="AA171" i="11" s="1"/>
  <c r="N171" i="11"/>
  <c r="M171" i="11"/>
  <c r="L171" i="11"/>
  <c r="U171" i="11" s="1"/>
  <c r="K171" i="11"/>
  <c r="P171" i="11" s="1"/>
  <c r="J171" i="11"/>
  <c r="T171" i="11" s="1"/>
  <c r="I171" i="11"/>
  <c r="N170" i="11"/>
  <c r="M170" i="11"/>
  <c r="L170" i="11"/>
  <c r="U170" i="11" s="1"/>
  <c r="K170" i="11"/>
  <c r="I170" i="11" s="1"/>
  <c r="U27" i="11" s="1"/>
  <c r="J170" i="11"/>
  <c r="V169" i="11"/>
  <c r="N169" i="11"/>
  <c r="M169" i="11"/>
  <c r="L169" i="11"/>
  <c r="K169" i="11"/>
  <c r="T169" i="11" s="1"/>
  <c r="X169" i="11" s="1"/>
  <c r="J169" i="11"/>
  <c r="U169" i="11" s="1"/>
  <c r="N168" i="11"/>
  <c r="M168" i="11"/>
  <c r="L168" i="11"/>
  <c r="K168" i="11"/>
  <c r="J168" i="11"/>
  <c r="T168" i="11" s="1"/>
  <c r="Z167" i="11"/>
  <c r="Y167" i="11"/>
  <c r="X167" i="11"/>
  <c r="W167" i="11"/>
  <c r="V167" i="11"/>
  <c r="AA167" i="11" s="1"/>
  <c r="N167" i="11"/>
  <c r="M167" i="11"/>
  <c r="L167" i="11"/>
  <c r="U167" i="11" s="1"/>
  <c r="K167" i="11"/>
  <c r="T167" i="11" s="1"/>
  <c r="J167" i="11"/>
  <c r="I167" i="11"/>
  <c r="N166" i="11"/>
  <c r="M166" i="11"/>
  <c r="L166" i="11"/>
  <c r="U166" i="11" s="1"/>
  <c r="K166" i="11"/>
  <c r="I166" i="11" s="1"/>
  <c r="J166" i="11"/>
  <c r="N165" i="11"/>
  <c r="M165" i="11"/>
  <c r="Y165" i="11" s="1"/>
  <c r="L165" i="11"/>
  <c r="K165" i="11"/>
  <c r="T165" i="11" s="1"/>
  <c r="X165" i="11" s="1"/>
  <c r="J165" i="11"/>
  <c r="U165" i="11" s="1"/>
  <c r="N164" i="11"/>
  <c r="M164" i="11"/>
  <c r="L164" i="11"/>
  <c r="K164" i="11"/>
  <c r="J164" i="11"/>
  <c r="T164" i="11" s="1"/>
  <c r="N163" i="11"/>
  <c r="M163" i="11"/>
  <c r="L163" i="11"/>
  <c r="U163" i="11" s="1"/>
  <c r="K163" i="11"/>
  <c r="J163" i="11"/>
  <c r="I163" i="11"/>
  <c r="Z162" i="11"/>
  <c r="Y162" i="11"/>
  <c r="X162" i="11"/>
  <c r="W162" i="11"/>
  <c r="AA162" i="11" s="1"/>
  <c r="V162" i="11"/>
  <c r="N162" i="11"/>
  <c r="M162" i="11"/>
  <c r="L162" i="11"/>
  <c r="U162" i="11" s="1"/>
  <c r="K162" i="11"/>
  <c r="I162" i="11" s="1"/>
  <c r="U25" i="11" s="1"/>
  <c r="J162" i="11"/>
  <c r="V161" i="11"/>
  <c r="N161" i="11"/>
  <c r="M161" i="11"/>
  <c r="L161" i="11"/>
  <c r="K161" i="11"/>
  <c r="T161" i="11" s="1"/>
  <c r="J161" i="11"/>
  <c r="U161" i="11" s="1"/>
  <c r="N160" i="11"/>
  <c r="M160" i="11"/>
  <c r="L160" i="11"/>
  <c r="K160" i="11"/>
  <c r="J160" i="11"/>
  <c r="T160" i="11" s="1"/>
  <c r="N159" i="11"/>
  <c r="M159" i="11"/>
  <c r="L159" i="11"/>
  <c r="U159" i="11" s="1"/>
  <c r="K159" i="11"/>
  <c r="J159" i="11"/>
  <c r="I159" i="11"/>
  <c r="N158" i="11"/>
  <c r="M158" i="11"/>
  <c r="L158" i="11"/>
  <c r="U158" i="11" s="1"/>
  <c r="K158" i="11"/>
  <c r="I158" i="11" s="1"/>
  <c r="J158" i="11"/>
  <c r="N157" i="11"/>
  <c r="M157" i="11"/>
  <c r="Y157" i="11" s="1"/>
  <c r="L157" i="11"/>
  <c r="K157" i="11"/>
  <c r="T157" i="11" s="1"/>
  <c r="X157" i="11" s="1"/>
  <c r="J157" i="11"/>
  <c r="U157" i="11" s="1"/>
  <c r="Z156" i="11"/>
  <c r="Y156" i="11"/>
  <c r="X156" i="11"/>
  <c r="W156" i="11"/>
  <c r="AA156" i="11" s="1"/>
  <c r="V156" i="11"/>
  <c r="N156" i="11"/>
  <c r="M156" i="11"/>
  <c r="L156" i="11"/>
  <c r="K156" i="11"/>
  <c r="J156" i="11"/>
  <c r="T156" i="11" s="1"/>
  <c r="Y155" i="11"/>
  <c r="X155" i="11"/>
  <c r="W155" i="11"/>
  <c r="V155" i="11"/>
  <c r="N155" i="11"/>
  <c r="M155" i="11"/>
  <c r="L155" i="11"/>
  <c r="U155" i="11" s="1"/>
  <c r="K155" i="11"/>
  <c r="T155" i="11" s="1"/>
  <c r="J155" i="11"/>
  <c r="I155" i="11"/>
  <c r="V154" i="11"/>
  <c r="N154" i="11"/>
  <c r="M154" i="11"/>
  <c r="L154" i="11"/>
  <c r="U154" i="11" s="1"/>
  <c r="K154" i="11"/>
  <c r="I154" i="11" s="1"/>
  <c r="K25" i="11" s="1"/>
  <c r="J154" i="11"/>
  <c r="N153" i="11"/>
  <c r="M153" i="11"/>
  <c r="L153" i="11"/>
  <c r="K153" i="11"/>
  <c r="T153" i="11" s="1"/>
  <c r="J153" i="11"/>
  <c r="U153" i="11" s="1"/>
  <c r="V152" i="11"/>
  <c r="N152" i="11"/>
  <c r="M152" i="11"/>
  <c r="L152" i="11"/>
  <c r="K152" i="11"/>
  <c r="J152" i="11"/>
  <c r="T152" i="11" s="1"/>
  <c r="X151" i="11"/>
  <c r="W151" i="11"/>
  <c r="V151" i="11"/>
  <c r="N151" i="11"/>
  <c r="M151" i="11"/>
  <c r="L151" i="11"/>
  <c r="U151" i="11" s="1"/>
  <c r="K151" i="11"/>
  <c r="P151" i="11" s="1"/>
  <c r="J151" i="11"/>
  <c r="T151" i="11" s="1"/>
  <c r="Z151" i="11" s="1"/>
  <c r="I151" i="11"/>
  <c r="X150" i="11"/>
  <c r="W150" i="11"/>
  <c r="V150" i="11"/>
  <c r="N150" i="11"/>
  <c r="M150" i="11"/>
  <c r="L150" i="11"/>
  <c r="U150" i="11" s="1"/>
  <c r="K150" i="11"/>
  <c r="I150" i="11" s="1"/>
  <c r="J150" i="11"/>
  <c r="N149" i="11"/>
  <c r="M149" i="11"/>
  <c r="L149" i="11"/>
  <c r="K149" i="11"/>
  <c r="T149" i="11" s="1"/>
  <c r="J149" i="11"/>
  <c r="U149" i="11" s="1"/>
  <c r="N148" i="11"/>
  <c r="M148" i="11"/>
  <c r="L148" i="11"/>
  <c r="K148" i="11"/>
  <c r="J148" i="11"/>
  <c r="T148" i="11" s="1"/>
  <c r="N147" i="11"/>
  <c r="M147" i="11"/>
  <c r="L147" i="11"/>
  <c r="U147" i="11" s="1"/>
  <c r="K147" i="11"/>
  <c r="J147" i="11"/>
  <c r="T147" i="11" s="1"/>
  <c r="I147" i="11"/>
  <c r="V146" i="11"/>
  <c r="N146" i="11"/>
  <c r="M146" i="11"/>
  <c r="L146" i="11"/>
  <c r="U146" i="11" s="1"/>
  <c r="K146" i="11"/>
  <c r="I146" i="11" s="1"/>
  <c r="K23" i="11" s="1"/>
  <c r="J146" i="11"/>
  <c r="N145" i="11"/>
  <c r="M145" i="11"/>
  <c r="L145" i="11"/>
  <c r="K145" i="11"/>
  <c r="T145" i="11" s="1"/>
  <c r="J145" i="11"/>
  <c r="U145" i="11" s="1"/>
  <c r="AB144" i="11"/>
  <c r="AA144" i="11"/>
  <c r="W144" i="11"/>
  <c r="U144" i="11"/>
  <c r="T144" i="11"/>
  <c r="S144" i="11"/>
  <c r="R144" i="11"/>
  <c r="Q144" i="11"/>
  <c r="P144" i="11"/>
  <c r="N144" i="11"/>
  <c r="Z144" i="11" s="1"/>
  <c r="M144" i="11"/>
  <c r="Y144" i="11" s="1"/>
  <c r="L144" i="11"/>
  <c r="X144" i="11" s="1"/>
  <c r="K144" i="11"/>
  <c r="J144" i="11"/>
  <c r="V143" i="11"/>
  <c r="N143" i="11"/>
  <c r="M143" i="11"/>
  <c r="L143" i="11"/>
  <c r="K143" i="11"/>
  <c r="J143" i="11"/>
  <c r="I143" i="11"/>
  <c r="N142" i="11"/>
  <c r="M142" i="11"/>
  <c r="L142" i="11"/>
  <c r="K142" i="11"/>
  <c r="I142" i="11" s="1"/>
  <c r="J142" i="11"/>
  <c r="N141" i="11"/>
  <c r="M141" i="11"/>
  <c r="L141" i="11"/>
  <c r="K141" i="11"/>
  <c r="J141" i="11"/>
  <c r="I141" i="11"/>
  <c r="N140" i="11"/>
  <c r="M140" i="11"/>
  <c r="L140" i="11"/>
  <c r="K140" i="11"/>
  <c r="I140" i="11" s="1"/>
  <c r="J140" i="11"/>
  <c r="N139" i="11"/>
  <c r="M139" i="11"/>
  <c r="L139" i="11"/>
  <c r="K139" i="11"/>
  <c r="J139" i="11"/>
  <c r="I139" i="11"/>
  <c r="N138" i="11"/>
  <c r="M138" i="11"/>
  <c r="L138" i="11"/>
  <c r="K138" i="11"/>
  <c r="I138" i="11" s="1"/>
  <c r="J138" i="11"/>
  <c r="N137" i="11"/>
  <c r="M137" i="11"/>
  <c r="L137" i="11"/>
  <c r="K137" i="11"/>
  <c r="J137" i="11"/>
  <c r="I137" i="11"/>
  <c r="N136" i="11"/>
  <c r="M136" i="11"/>
  <c r="L136" i="11"/>
  <c r="K136" i="11"/>
  <c r="I136" i="11" s="1"/>
  <c r="J136" i="11"/>
  <c r="N135" i="11"/>
  <c r="M135" i="11"/>
  <c r="L135" i="11"/>
  <c r="K135" i="11"/>
  <c r="J135" i="11"/>
  <c r="I135" i="11"/>
  <c r="N134" i="11"/>
  <c r="M134" i="11"/>
  <c r="L134" i="11"/>
  <c r="K134" i="11"/>
  <c r="I134" i="11" s="1"/>
  <c r="J134" i="11"/>
  <c r="N133" i="11"/>
  <c r="M133" i="11"/>
  <c r="L133" i="11"/>
  <c r="K133" i="11"/>
  <c r="J133" i="11"/>
  <c r="I133" i="11"/>
  <c r="N132" i="11"/>
  <c r="M132" i="11"/>
  <c r="L132" i="11"/>
  <c r="K132" i="11"/>
  <c r="I132" i="11" s="1"/>
  <c r="J132" i="11"/>
  <c r="N131" i="11"/>
  <c r="M131" i="11"/>
  <c r="L131" i="11"/>
  <c r="K131" i="11"/>
  <c r="J131" i="11"/>
  <c r="I131" i="11"/>
  <c r="N130" i="11"/>
  <c r="M130" i="11"/>
  <c r="L130" i="11"/>
  <c r="K130" i="11"/>
  <c r="I130" i="11" s="1"/>
  <c r="J130" i="11"/>
  <c r="N129" i="11"/>
  <c r="M129" i="11"/>
  <c r="L129" i="11"/>
  <c r="K129" i="11"/>
  <c r="J129" i="11"/>
  <c r="I129" i="11"/>
  <c r="N128" i="11"/>
  <c r="M128" i="11"/>
  <c r="L128" i="11"/>
  <c r="K128" i="11"/>
  <c r="I128" i="11" s="1"/>
  <c r="J128" i="11"/>
  <c r="N127" i="11"/>
  <c r="M127" i="11"/>
  <c r="L127" i="11"/>
  <c r="K127" i="11"/>
  <c r="J127" i="11"/>
  <c r="I127" i="11"/>
  <c r="N126" i="11"/>
  <c r="M126" i="11"/>
  <c r="L126" i="11"/>
  <c r="K126" i="11"/>
  <c r="I126" i="11" s="1"/>
  <c r="J126" i="11"/>
  <c r="N125" i="11"/>
  <c r="M125" i="11"/>
  <c r="L125" i="11"/>
  <c r="K125" i="11"/>
  <c r="J125" i="11"/>
  <c r="I125" i="11"/>
  <c r="N124" i="11"/>
  <c r="M124" i="11"/>
  <c r="L124" i="11"/>
  <c r="K124" i="11"/>
  <c r="I124" i="11" s="1"/>
  <c r="J124" i="11"/>
  <c r="N123" i="11"/>
  <c r="M123" i="11"/>
  <c r="L123" i="11"/>
  <c r="K123" i="11"/>
  <c r="J123" i="11"/>
  <c r="I123" i="11"/>
  <c r="N122" i="11"/>
  <c r="M122" i="11"/>
  <c r="L122" i="11"/>
  <c r="K122" i="11"/>
  <c r="I122" i="11" s="1"/>
  <c r="J122" i="11"/>
  <c r="N121" i="11"/>
  <c r="M121" i="11"/>
  <c r="L121" i="11"/>
  <c r="K121" i="11"/>
  <c r="J121" i="11"/>
  <c r="I121" i="11"/>
  <c r="N120" i="11"/>
  <c r="M120" i="11"/>
  <c r="L120" i="11"/>
  <c r="K120" i="11"/>
  <c r="I120" i="11" s="1"/>
  <c r="J120" i="11"/>
  <c r="N119" i="11"/>
  <c r="M119" i="11"/>
  <c r="L119" i="11"/>
  <c r="K119" i="11"/>
  <c r="J119" i="11"/>
  <c r="I119" i="11"/>
  <c r="N118" i="11"/>
  <c r="M118" i="11"/>
  <c r="L118" i="11"/>
  <c r="K118" i="11"/>
  <c r="I118" i="11" s="1"/>
  <c r="J118" i="11"/>
  <c r="N117" i="11"/>
  <c r="M117" i="11"/>
  <c r="L117" i="11"/>
  <c r="K117" i="11"/>
  <c r="J117" i="11"/>
  <c r="I117" i="11"/>
  <c r="N116" i="11"/>
  <c r="M116" i="11"/>
  <c r="L116" i="11"/>
  <c r="K116" i="11"/>
  <c r="I116" i="11" s="1"/>
  <c r="J116" i="11"/>
  <c r="N115" i="11"/>
  <c r="M115" i="11"/>
  <c r="L115" i="11"/>
  <c r="K115" i="11"/>
  <c r="J115" i="11"/>
  <c r="I115" i="11"/>
  <c r="N114" i="11"/>
  <c r="M114" i="11"/>
  <c r="L114" i="11"/>
  <c r="K114" i="11"/>
  <c r="I114" i="11" s="1"/>
  <c r="J114" i="11"/>
  <c r="N113" i="11"/>
  <c r="M113" i="11"/>
  <c r="L113" i="11"/>
  <c r="K113" i="11"/>
  <c r="J113" i="11"/>
  <c r="I113" i="11"/>
  <c r="N112" i="11"/>
  <c r="M112" i="11"/>
  <c r="L112" i="11"/>
  <c r="K112" i="11"/>
  <c r="I112" i="11" s="1"/>
  <c r="J112" i="11"/>
  <c r="N111" i="11"/>
  <c r="M111" i="11"/>
  <c r="L111" i="11"/>
  <c r="K111" i="11"/>
  <c r="J111" i="11"/>
  <c r="I111" i="11"/>
  <c r="N110" i="11"/>
  <c r="M110" i="11"/>
  <c r="L110" i="11"/>
  <c r="K110" i="11"/>
  <c r="I110" i="11" s="1"/>
  <c r="J110" i="11"/>
  <c r="N109" i="11"/>
  <c r="M109" i="11"/>
  <c r="L109" i="11"/>
  <c r="K109" i="11"/>
  <c r="J109" i="11"/>
  <c r="I109" i="11"/>
  <c r="N108" i="11"/>
  <c r="M108" i="11"/>
  <c r="L108" i="11"/>
  <c r="K108" i="11"/>
  <c r="I108" i="11" s="1"/>
  <c r="J108" i="11"/>
  <c r="N107" i="11"/>
  <c r="M107" i="11"/>
  <c r="L107" i="11"/>
  <c r="K107" i="11"/>
  <c r="J107" i="11"/>
  <c r="I107" i="11"/>
  <c r="N106" i="11"/>
  <c r="M106" i="11"/>
  <c r="L106" i="11"/>
  <c r="K106" i="11"/>
  <c r="I106" i="11" s="1"/>
  <c r="J106" i="11"/>
  <c r="N105" i="11"/>
  <c r="M105" i="11"/>
  <c r="L105" i="11"/>
  <c r="K105" i="11"/>
  <c r="J105" i="11"/>
  <c r="I105" i="11"/>
  <c r="N104" i="11"/>
  <c r="M104" i="11"/>
  <c r="L104" i="11"/>
  <c r="K104" i="11"/>
  <c r="I104" i="11" s="1"/>
  <c r="J104" i="11"/>
  <c r="N103" i="11"/>
  <c r="M103" i="11"/>
  <c r="L103" i="11"/>
  <c r="K103" i="11"/>
  <c r="J103" i="11"/>
  <c r="I103" i="11"/>
  <c r="N102" i="11"/>
  <c r="M102" i="11"/>
  <c r="L102" i="11"/>
  <c r="K102" i="11"/>
  <c r="I102" i="11" s="1"/>
  <c r="J102" i="11"/>
  <c r="N101" i="11"/>
  <c r="M101" i="11"/>
  <c r="L101" i="11"/>
  <c r="K101" i="11"/>
  <c r="J101" i="11"/>
  <c r="I101" i="11"/>
  <c r="N100" i="11"/>
  <c r="M100" i="11"/>
  <c r="L100" i="11"/>
  <c r="K100" i="11"/>
  <c r="I100" i="11" s="1"/>
  <c r="J100" i="11"/>
  <c r="N99" i="11"/>
  <c r="M99" i="11"/>
  <c r="L99" i="11"/>
  <c r="K99" i="11"/>
  <c r="J99" i="11"/>
  <c r="I99" i="11"/>
  <c r="N98" i="11"/>
  <c r="M98" i="11"/>
  <c r="L98" i="11"/>
  <c r="K98" i="11"/>
  <c r="I98" i="11" s="1"/>
  <c r="J98" i="11"/>
  <c r="N97" i="11"/>
  <c r="M97" i="11"/>
  <c r="L97" i="11"/>
  <c r="K97" i="11"/>
  <c r="J97" i="11"/>
  <c r="I97" i="11"/>
  <c r="N96" i="11"/>
  <c r="M96" i="11"/>
  <c r="L96" i="11"/>
  <c r="K96" i="11"/>
  <c r="I96" i="11" s="1"/>
  <c r="J96" i="11"/>
  <c r="N95" i="11"/>
  <c r="M95" i="11"/>
  <c r="L95" i="11"/>
  <c r="K95" i="11"/>
  <c r="J95" i="11"/>
  <c r="I95" i="11"/>
  <c r="N94" i="11"/>
  <c r="M94" i="11"/>
  <c r="L94" i="11"/>
  <c r="K94" i="11"/>
  <c r="I94" i="11" s="1"/>
  <c r="J94" i="11"/>
  <c r="N93" i="11"/>
  <c r="M93" i="11"/>
  <c r="L93" i="11"/>
  <c r="K93" i="11"/>
  <c r="J93" i="11"/>
  <c r="I93" i="11"/>
  <c r="N92" i="11"/>
  <c r="M92" i="11"/>
  <c r="L92" i="11"/>
  <c r="K92" i="11"/>
  <c r="I92" i="11" s="1"/>
  <c r="J92" i="11"/>
  <c r="N91" i="11"/>
  <c r="M91" i="11"/>
  <c r="L91" i="11"/>
  <c r="K91" i="11"/>
  <c r="J91" i="11"/>
  <c r="I91" i="11"/>
  <c r="N90" i="11"/>
  <c r="M90" i="11"/>
  <c r="L90" i="11"/>
  <c r="K90" i="11"/>
  <c r="I90" i="11" s="1"/>
  <c r="J90" i="11"/>
  <c r="N89" i="11"/>
  <c r="M89" i="11"/>
  <c r="L89" i="11"/>
  <c r="J89" i="11"/>
  <c r="L88" i="11"/>
  <c r="K88" i="11"/>
  <c r="J88" i="11"/>
  <c r="L87" i="11"/>
  <c r="K87" i="11"/>
  <c r="J87" i="11"/>
  <c r="L86" i="11"/>
  <c r="K86" i="11"/>
  <c r="J86" i="11"/>
  <c r="L85" i="11"/>
  <c r="K85" i="11"/>
  <c r="J85" i="11"/>
  <c r="L84" i="11"/>
  <c r="K84" i="11"/>
  <c r="J84" i="11"/>
  <c r="L83" i="11"/>
  <c r="K83" i="11"/>
  <c r="J83" i="11"/>
  <c r="L82" i="11"/>
  <c r="K82" i="11"/>
  <c r="J82" i="11"/>
  <c r="L81" i="11"/>
  <c r="K81" i="11"/>
  <c r="J81" i="11"/>
  <c r="N80" i="11"/>
  <c r="M80" i="11"/>
  <c r="L80" i="11"/>
  <c r="K80" i="11"/>
  <c r="I80" i="11" s="1"/>
  <c r="J80" i="11"/>
  <c r="N79" i="11"/>
  <c r="M79" i="11"/>
  <c r="L79" i="11"/>
  <c r="K79" i="11"/>
  <c r="J79" i="11"/>
  <c r="I79" i="11" s="1"/>
  <c r="N78" i="11"/>
  <c r="M78" i="11"/>
  <c r="L78" i="11"/>
  <c r="J78" i="11"/>
  <c r="L77" i="11"/>
  <c r="K77" i="11"/>
  <c r="J77" i="11"/>
  <c r="J76" i="11"/>
  <c r="J75" i="11"/>
  <c r="J74" i="11"/>
  <c r="J73" i="11"/>
  <c r="J72" i="11"/>
  <c r="J71" i="11"/>
  <c r="J70" i="11"/>
  <c r="N69" i="11"/>
  <c r="M69" i="11"/>
  <c r="J69" i="11"/>
  <c r="N68" i="11"/>
  <c r="M68" i="11"/>
  <c r="J68" i="11"/>
  <c r="N67" i="11"/>
  <c r="M67" i="11"/>
  <c r="K67" i="11"/>
  <c r="J67" i="11"/>
  <c r="E67" i="11"/>
  <c r="L67" i="11" s="1"/>
  <c r="I67" i="11" s="1"/>
  <c r="N66" i="11"/>
  <c r="M66" i="11"/>
  <c r="L66" i="11"/>
  <c r="K66" i="11"/>
  <c r="I66" i="11" s="1"/>
  <c r="J66" i="11"/>
  <c r="N65" i="11"/>
  <c r="M65" i="11"/>
  <c r="L65" i="11"/>
  <c r="K65" i="11"/>
  <c r="J65" i="11"/>
  <c r="I65" i="11" s="1"/>
  <c r="N64" i="11"/>
  <c r="M64" i="11"/>
  <c r="L64" i="11"/>
  <c r="K64" i="11"/>
  <c r="I64" i="11" s="1"/>
  <c r="J64" i="11"/>
  <c r="N63" i="11"/>
  <c r="M63" i="11"/>
  <c r="L63" i="11"/>
  <c r="K63" i="11"/>
  <c r="J63" i="11"/>
  <c r="I63" i="11" s="1"/>
  <c r="N62" i="11"/>
  <c r="M62" i="11"/>
  <c r="L62" i="11"/>
  <c r="K62" i="11"/>
  <c r="I62" i="11" s="1"/>
  <c r="J62" i="11"/>
  <c r="N61" i="11"/>
  <c r="M61" i="11"/>
  <c r="L61" i="11"/>
  <c r="K61" i="11"/>
  <c r="J61" i="11"/>
  <c r="I61" i="11" s="1"/>
  <c r="N60" i="11"/>
  <c r="M60" i="11"/>
  <c r="L60" i="11"/>
  <c r="K60" i="11"/>
  <c r="I60" i="11" s="1"/>
  <c r="J60" i="11"/>
  <c r="V37" i="11"/>
  <c r="U37" i="11"/>
  <c r="T37" i="11" s="1"/>
  <c r="L37" i="11"/>
  <c r="K37" i="11"/>
  <c r="J37" i="11" s="1"/>
  <c r="V35" i="11"/>
  <c r="U35" i="11"/>
  <c r="T35" i="11" s="1"/>
  <c r="V34" i="11"/>
  <c r="U34" i="11"/>
  <c r="T34" i="11" s="1"/>
  <c r="V33" i="11"/>
  <c r="U33" i="11"/>
  <c r="T33" i="11" s="1"/>
  <c r="L33" i="11"/>
  <c r="K33" i="11"/>
  <c r="J33" i="11" s="1"/>
  <c r="L32" i="11"/>
  <c r="K32" i="11"/>
  <c r="J32" i="11" s="1"/>
  <c r="V31" i="11"/>
  <c r="U31" i="11"/>
  <c r="T31" i="11" s="1"/>
  <c r="V28" i="11"/>
  <c r="U28" i="11"/>
  <c r="T28" i="11" s="1"/>
  <c r="V26" i="11"/>
  <c r="U26" i="11"/>
  <c r="T26" i="11" s="1"/>
  <c r="L26" i="11"/>
  <c r="K26" i="11"/>
  <c r="J26" i="11" s="1"/>
  <c r="V23" i="11"/>
  <c r="U23" i="11"/>
  <c r="T23" i="11" s="1"/>
  <c r="E12" i="11"/>
  <c r="D12" i="11"/>
  <c r="K10" i="11"/>
  <c r="K9" i="11"/>
  <c r="K8" i="11"/>
  <c r="K7" i="11"/>
  <c r="K6" i="11"/>
  <c r="J5" i="11"/>
  <c r="L4" i="11"/>
  <c r="K4" i="11"/>
  <c r="J4" i="11"/>
  <c r="P3" i="11"/>
  <c r="O3" i="11"/>
  <c r="N3" i="11"/>
  <c r="M3" i="11"/>
  <c r="L3" i="11"/>
  <c r="K3" i="11"/>
  <c r="J3" i="11"/>
  <c r="K2" i="11"/>
  <c r="D1" i="11"/>
  <c r="K5" i="11" s="1"/>
  <c r="I522" i="10"/>
  <c r="I521" i="10"/>
  <c r="I520" i="10"/>
  <c r="I519" i="10"/>
  <c r="C517" i="10"/>
  <c r="C515" i="10"/>
  <c r="C511" i="10"/>
  <c r="J507" i="10"/>
  <c r="I507" i="10"/>
  <c r="X502" i="10"/>
  <c r="X503" i="10" s="1"/>
  <c r="AK498" i="10"/>
  <c r="AK503" i="10" s="1"/>
  <c r="AK504" i="10" s="1"/>
  <c r="Y498" i="10"/>
  <c r="X497" i="10"/>
  <c r="C518" i="10" s="1"/>
  <c r="S496" i="10"/>
  <c r="AE495" i="10"/>
  <c r="AE496" i="10" s="1"/>
  <c r="S495" i="10"/>
  <c r="S494" i="10"/>
  <c r="U493" i="10"/>
  <c r="S493" i="10"/>
  <c r="X492" i="10"/>
  <c r="X493" i="10" s="1"/>
  <c r="U492" i="10"/>
  <c r="S492" i="10"/>
  <c r="U491" i="10"/>
  <c r="S491" i="10"/>
  <c r="Q491" i="10"/>
  <c r="Q492" i="10" s="1"/>
  <c r="AK490" i="10"/>
  <c r="AK493" i="10" s="1"/>
  <c r="AK494" i="10" s="1"/>
  <c r="AE490" i="10"/>
  <c r="AE493" i="10" s="1"/>
  <c r="AE494" i="10" s="1"/>
  <c r="J490" i="10"/>
  <c r="J491" i="10" s="1"/>
  <c r="X489" i="10"/>
  <c r="X494" i="10" s="1"/>
  <c r="X495" i="10" s="1"/>
  <c r="T489" i="10"/>
  <c r="D489" i="10"/>
  <c r="Q488" i="10"/>
  <c r="C512" i="10" s="1"/>
  <c r="J488" i="10"/>
  <c r="J489" i="10" s="1"/>
  <c r="D488" i="10"/>
  <c r="AK487" i="10"/>
  <c r="AK488" i="10" s="1"/>
  <c r="D487" i="10"/>
  <c r="X486" i="10"/>
  <c r="X487" i="10" s="1"/>
  <c r="D486" i="10"/>
  <c r="J485" i="10"/>
  <c r="C510" i="10" s="1"/>
  <c r="D485" i="10"/>
  <c r="Q484" i="10"/>
  <c r="Q485" i="10" s="1"/>
  <c r="D484" i="10"/>
  <c r="D483" i="10"/>
  <c r="AK482" i="10"/>
  <c r="AK485" i="10" s="1"/>
  <c r="AK486" i="10" s="1"/>
  <c r="Q482" i="10"/>
  <c r="Q483" i="10" s="1"/>
  <c r="D482" i="10"/>
  <c r="X481" i="10"/>
  <c r="X484" i="10" s="1"/>
  <c r="X485" i="10" s="1"/>
  <c r="F480" i="10"/>
  <c r="D480" i="10"/>
  <c r="D481" i="10" s="1"/>
  <c r="Q479" i="10"/>
  <c r="F478" i="10"/>
  <c r="AK477" i="10"/>
  <c r="AK478" i="10" s="1"/>
  <c r="H476" i="10"/>
  <c r="U489" i="10" s="1"/>
  <c r="G476" i="10"/>
  <c r="G507" i="10" s="1"/>
  <c r="N507" i="10" s="1"/>
  <c r="F476" i="10"/>
  <c r="Z498" i="10" s="1"/>
  <c r="E476" i="10"/>
  <c r="Y462" i="10" s="1"/>
  <c r="D476" i="10"/>
  <c r="Q489" i="10" s="1"/>
  <c r="AK475" i="10"/>
  <c r="AK476" i="10" s="1"/>
  <c r="K475" i="10"/>
  <c r="K480" i="10" s="1"/>
  <c r="K481" i="10" s="1"/>
  <c r="D475" i="10"/>
  <c r="C508" i="10" s="1"/>
  <c r="X474" i="10"/>
  <c r="X475" i="10" s="1"/>
  <c r="AK472" i="10"/>
  <c r="L471" i="10"/>
  <c r="AB470" i="10"/>
  <c r="AA470" i="10"/>
  <c r="X470" i="10"/>
  <c r="Q470" i="10"/>
  <c r="Q475" i="10" s="1"/>
  <c r="Q476" i="10" s="1"/>
  <c r="L470" i="10"/>
  <c r="X469" i="10"/>
  <c r="X472" i="10" s="1"/>
  <c r="X473" i="10" s="1"/>
  <c r="N469" i="10"/>
  <c r="L469" i="10"/>
  <c r="S468" i="10"/>
  <c r="N468" i="10"/>
  <c r="L468" i="10"/>
  <c r="S467" i="10"/>
  <c r="AE466" i="10"/>
  <c r="AE467" i="10" s="1"/>
  <c r="S466" i="10"/>
  <c r="N466" i="10"/>
  <c r="M466" i="10"/>
  <c r="J466" i="10"/>
  <c r="U465" i="10"/>
  <c r="S465" i="10"/>
  <c r="J465" i="10"/>
  <c r="J468" i="10" s="1"/>
  <c r="J469" i="10" s="1"/>
  <c r="AE464" i="10"/>
  <c r="AE465" i="10" s="1"/>
  <c r="U464" i="10"/>
  <c r="S464" i="10"/>
  <c r="U463" i="10"/>
  <c r="S463" i="10"/>
  <c r="AB462" i="10"/>
  <c r="AA462" i="10"/>
  <c r="X462" i="10"/>
  <c r="AK461" i="10"/>
  <c r="AK466" i="10" s="1"/>
  <c r="AK467" i="10" s="1"/>
  <c r="AE461" i="10"/>
  <c r="X461" i="10"/>
  <c r="C514" i="10" s="1"/>
  <c r="U461" i="10"/>
  <c r="T461" i="10"/>
  <c r="R461" i="10"/>
  <c r="Q461" i="10"/>
  <c r="Q460" i="10"/>
  <c r="Q465" i="10" s="1"/>
  <c r="Q466" i="10" s="1"/>
  <c r="X458" i="10"/>
  <c r="X459" i="10" s="1"/>
  <c r="X456" i="10"/>
  <c r="X457" i="10" s="1"/>
  <c r="AB454" i="10"/>
  <c r="AA454" i="10"/>
  <c r="X454" i="10"/>
  <c r="X453" i="10"/>
  <c r="C513" i="10" s="1"/>
  <c r="AK452" i="10"/>
  <c r="AK457" i="10" s="1"/>
  <c r="AK458" i="10" s="1"/>
  <c r="B450" i="10"/>
  <c r="N399" i="10"/>
  <c r="M399" i="10"/>
  <c r="L399" i="10"/>
  <c r="K399" i="10"/>
  <c r="J399" i="10"/>
  <c r="I399" i="10" s="1"/>
  <c r="N398" i="10"/>
  <c r="M398" i="10"/>
  <c r="L398" i="10"/>
  <c r="K398" i="10"/>
  <c r="I398" i="10" s="1"/>
  <c r="J398" i="10"/>
  <c r="N397" i="10"/>
  <c r="M397" i="10"/>
  <c r="L397" i="10"/>
  <c r="K397" i="10"/>
  <c r="J397" i="10"/>
  <c r="I397" i="10" s="1"/>
  <c r="N396" i="10"/>
  <c r="M396" i="10"/>
  <c r="L396" i="10"/>
  <c r="K396" i="10"/>
  <c r="I396" i="10" s="1"/>
  <c r="J396" i="10"/>
  <c r="N395" i="10"/>
  <c r="M395" i="10"/>
  <c r="L395" i="10"/>
  <c r="K395" i="10"/>
  <c r="J395" i="10"/>
  <c r="I395" i="10" s="1"/>
  <c r="N394" i="10"/>
  <c r="M394" i="10"/>
  <c r="L394" i="10"/>
  <c r="K394" i="10"/>
  <c r="I394" i="10" s="1"/>
  <c r="J394" i="10"/>
  <c r="N393" i="10"/>
  <c r="M393" i="10"/>
  <c r="L393" i="10"/>
  <c r="K393" i="10"/>
  <c r="J393" i="10"/>
  <c r="I393" i="10" s="1"/>
  <c r="N392" i="10"/>
  <c r="M392" i="10"/>
  <c r="L392" i="10"/>
  <c r="K392" i="10"/>
  <c r="I392" i="10" s="1"/>
  <c r="J392" i="10"/>
  <c r="N391" i="10"/>
  <c r="M391" i="10"/>
  <c r="L391" i="10"/>
  <c r="K391" i="10"/>
  <c r="J391" i="10"/>
  <c r="I391" i="10" s="1"/>
  <c r="N390" i="10"/>
  <c r="M390" i="10"/>
  <c r="L390" i="10"/>
  <c r="K390" i="10"/>
  <c r="I390" i="10" s="1"/>
  <c r="J390" i="10"/>
  <c r="N389" i="10"/>
  <c r="M389" i="10"/>
  <c r="L389" i="10"/>
  <c r="K389" i="10"/>
  <c r="J389" i="10"/>
  <c r="I389" i="10" s="1"/>
  <c r="N388" i="10"/>
  <c r="M388" i="10"/>
  <c r="L388" i="10"/>
  <c r="K388" i="10"/>
  <c r="I388" i="10" s="1"/>
  <c r="J388" i="10"/>
  <c r="N387" i="10"/>
  <c r="M387" i="10"/>
  <c r="L387" i="10"/>
  <c r="K387" i="10"/>
  <c r="J387" i="10"/>
  <c r="I387" i="10" s="1"/>
  <c r="N386" i="10"/>
  <c r="M386" i="10"/>
  <c r="L386" i="10"/>
  <c r="K386" i="10"/>
  <c r="I386" i="10" s="1"/>
  <c r="J386" i="10"/>
  <c r="N385" i="10"/>
  <c r="M385" i="10"/>
  <c r="L385" i="10"/>
  <c r="K385" i="10"/>
  <c r="J385" i="10"/>
  <c r="I385" i="10" s="1"/>
  <c r="N384" i="10"/>
  <c r="M384" i="10"/>
  <c r="L384" i="10"/>
  <c r="K384" i="10"/>
  <c r="I384" i="10" s="1"/>
  <c r="J384" i="10"/>
  <c r="N383" i="10"/>
  <c r="M383" i="10"/>
  <c r="L383" i="10"/>
  <c r="K383" i="10"/>
  <c r="J383" i="10"/>
  <c r="I383" i="10" s="1"/>
  <c r="N382" i="10"/>
  <c r="M382" i="10"/>
  <c r="L382" i="10"/>
  <c r="K382" i="10"/>
  <c r="I382" i="10" s="1"/>
  <c r="J382" i="10"/>
  <c r="N381" i="10"/>
  <c r="M381" i="10"/>
  <c r="L381" i="10"/>
  <c r="K381" i="10"/>
  <c r="J381" i="10"/>
  <c r="I381" i="10" s="1"/>
  <c r="N380" i="10"/>
  <c r="M380" i="10"/>
  <c r="L380" i="10"/>
  <c r="K380" i="10"/>
  <c r="I380" i="10" s="1"/>
  <c r="J380" i="10"/>
  <c r="N379" i="10"/>
  <c r="M379" i="10"/>
  <c r="L379" i="10"/>
  <c r="K379" i="10"/>
  <c r="J379" i="10"/>
  <c r="I379" i="10" s="1"/>
  <c r="N378" i="10"/>
  <c r="M378" i="10"/>
  <c r="L378" i="10"/>
  <c r="K378" i="10"/>
  <c r="I378" i="10" s="1"/>
  <c r="J378" i="10"/>
  <c r="N377" i="10"/>
  <c r="M377" i="10"/>
  <c r="L377" i="10"/>
  <c r="K377" i="10"/>
  <c r="J377" i="10"/>
  <c r="I377" i="10" s="1"/>
  <c r="N376" i="10"/>
  <c r="M376" i="10"/>
  <c r="L376" i="10"/>
  <c r="K376" i="10"/>
  <c r="I376" i="10" s="1"/>
  <c r="J376" i="10"/>
  <c r="N375" i="10"/>
  <c r="M375" i="10"/>
  <c r="L375" i="10"/>
  <c r="K375" i="10"/>
  <c r="J375" i="10"/>
  <c r="I375" i="10" s="1"/>
  <c r="N374" i="10"/>
  <c r="M374" i="10"/>
  <c r="L374" i="10"/>
  <c r="K374" i="10"/>
  <c r="I374" i="10" s="1"/>
  <c r="J374" i="10"/>
  <c r="N373" i="10"/>
  <c r="M373" i="10"/>
  <c r="L373" i="10"/>
  <c r="K373" i="10"/>
  <c r="J373" i="10"/>
  <c r="I373" i="10" s="1"/>
  <c r="N372" i="10"/>
  <c r="M372" i="10"/>
  <c r="L372" i="10"/>
  <c r="K372" i="10"/>
  <c r="I372" i="10" s="1"/>
  <c r="J372" i="10"/>
  <c r="N371" i="10"/>
  <c r="M371" i="10"/>
  <c r="L371" i="10"/>
  <c r="K371" i="10"/>
  <c r="J371" i="10"/>
  <c r="I371" i="10" s="1"/>
  <c r="N370" i="10"/>
  <c r="M370" i="10"/>
  <c r="L370" i="10"/>
  <c r="K370" i="10"/>
  <c r="I370" i="10" s="1"/>
  <c r="J370" i="10"/>
  <c r="N369" i="10"/>
  <c r="M369" i="10"/>
  <c r="L369" i="10"/>
  <c r="K369" i="10"/>
  <c r="J369" i="10"/>
  <c r="I369" i="10" s="1"/>
  <c r="N368" i="10"/>
  <c r="M368" i="10"/>
  <c r="L368" i="10"/>
  <c r="K368" i="10"/>
  <c r="I368" i="10" s="1"/>
  <c r="J368" i="10"/>
  <c r="N367" i="10"/>
  <c r="M367" i="10"/>
  <c r="L367" i="10"/>
  <c r="K367" i="10"/>
  <c r="J367" i="10"/>
  <c r="I367" i="10" s="1"/>
  <c r="N366" i="10"/>
  <c r="M366" i="10"/>
  <c r="L366" i="10"/>
  <c r="K366" i="10"/>
  <c r="I366" i="10" s="1"/>
  <c r="J366" i="10"/>
  <c r="N365" i="10"/>
  <c r="M365" i="10"/>
  <c r="L365" i="10"/>
  <c r="K365" i="10"/>
  <c r="J365" i="10"/>
  <c r="I365" i="10" s="1"/>
  <c r="N364" i="10"/>
  <c r="M364" i="10"/>
  <c r="L364" i="10"/>
  <c r="K364" i="10"/>
  <c r="I364" i="10" s="1"/>
  <c r="J364" i="10"/>
  <c r="N363" i="10"/>
  <c r="M363" i="10"/>
  <c r="L363" i="10"/>
  <c r="K363" i="10"/>
  <c r="J363" i="10"/>
  <c r="I363" i="10" s="1"/>
  <c r="N362" i="10"/>
  <c r="M362" i="10"/>
  <c r="L362" i="10"/>
  <c r="K362" i="10"/>
  <c r="I362" i="10" s="1"/>
  <c r="J362" i="10"/>
  <c r="N361" i="10"/>
  <c r="M361" i="10"/>
  <c r="L361" i="10"/>
  <c r="K361" i="10"/>
  <c r="J361" i="10"/>
  <c r="I361" i="10" s="1"/>
  <c r="N360" i="10"/>
  <c r="M360" i="10"/>
  <c r="L360" i="10"/>
  <c r="K360" i="10"/>
  <c r="I360" i="10" s="1"/>
  <c r="J360" i="10"/>
  <c r="N359" i="10"/>
  <c r="M359" i="10"/>
  <c r="L359" i="10"/>
  <c r="K359" i="10"/>
  <c r="J359" i="10"/>
  <c r="I359" i="10" s="1"/>
  <c r="N358" i="10"/>
  <c r="M358" i="10"/>
  <c r="L358" i="10"/>
  <c r="K358" i="10"/>
  <c r="I358" i="10" s="1"/>
  <c r="J358" i="10"/>
  <c r="N357" i="10"/>
  <c r="M357" i="10"/>
  <c r="L357" i="10"/>
  <c r="K357" i="10"/>
  <c r="J357" i="10"/>
  <c r="I357" i="10" s="1"/>
  <c r="N356" i="10"/>
  <c r="M356" i="10"/>
  <c r="L356" i="10"/>
  <c r="K356" i="10"/>
  <c r="I356" i="10" s="1"/>
  <c r="J356" i="10"/>
  <c r="N355" i="10"/>
  <c r="M355" i="10"/>
  <c r="L355" i="10"/>
  <c r="K355" i="10"/>
  <c r="J355" i="10"/>
  <c r="I355" i="10" s="1"/>
  <c r="N354" i="10"/>
  <c r="M354" i="10"/>
  <c r="L354" i="10"/>
  <c r="K354" i="10"/>
  <c r="I354" i="10" s="1"/>
  <c r="J354" i="10"/>
  <c r="Y353" i="10"/>
  <c r="X353" i="10"/>
  <c r="W353" i="10"/>
  <c r="V353" i="10"/>
  <c r="N353" i="10"/>
  <c r="M353" i="10"/>
  <c r="L353" i="10"/>
  <c r="K353" i="10"/>
  <c r="T353" i="10" s="1"/>
  <c r="J353" i="10"/>
  <c r="U353" i="10" s="1"/>
  <c r="V352" i="10"/>
  <c r="N352" i="10"/>
  <c r="M352" i="10"/>
  <c r="L352" i="10"/>
  <c r="K352" i="10"/>
  <c r="J352" i="10"/>
  <c r="T352" i="10" s="1"/>
  <c r="N351" i="10"/>
  <c r="M351" i="10"/>
  <c r="L351" i="10"/>
  <c r="K351" i="10"/>
  <c r="J351" i="10"/>
  <c r="I351" i="10"/>
  <c r="N350" i="10"/>
  <c r="M350" i="10"/>
  <c r="L350" i="10"/>
  <c r="U350" i="10" s="1"/>
  <c r="K350" i="10"/>
  <c r="I350" i="10" s="1"/>
  <c r="J350" i="10"/>
  <c r="Z349" i="10"/>
  <c r="Y349" i="10"/>
  <c r="X349" i="10"/>
  <c r="V349" i="10"/>
  <c r="N349" i="10"/>
  <c r="M349" i="10"/>
  <c r="L349" i="10"/>
  <c r="K349" i="10"/>
  <c r="T349" i="10" s="1"/>
  <c r="J349" i="10"/>
  <c r="U349" i="10" s="1"/>
  <c r="Z348" i="10"/>
  <c r="Y348" i="10"/>
  <c r="X348" i="10"/>
  <c r="W348" i="10"/>
  <c r="AA348" i="10" s="1"/>
  <c r="V348" i="10"/>
  <c r="N348" i="10"/>
  <c r="M348" i="10"/>
  <c r="L348" i="10"/>
  <c r="K348" i="10"/>
  <c r="J348" i="10"/>
  <c r="T348" i="10" s="1"/>
  <c r="N347" i="10"/>
  <c r="M347" i="10"/>
  <c r="L347" i="10"/>
  <c r="K347" i="10"/>
  <c r="J347" i="10"/>
  <c r="I347" i="10"/>
  <c r="V346" i="10"/>
  <c r="N346" i="10"/>
  <c r="M346" i="10"/>
  <c r="L346" i="10"/>
  <c r="U346" i="10" s="1"/>
  <c r="K346" i="10"/>
  <c r="I346" i="10" s="1"/>
  <c r="J346" i="10"/>
  <c r="T346" i="10" s="1"/>
  <c r="N345" i="10"/>
  <c r="M345" i="10"/>
  <c r="Y345" i="10" s="1"/>
  <c r="L345" i="10"/>
  <c r="K345" i="10"/>
  <c r="T345" i="10" s="1"/>
  <c r="J345" i="10"/>
  <c r="U345" i="10" s="1"/>
  <c r="N344" i="10"/>
  <c r="M344" i="10"/>
  <c r="L344" i="10"/>
  <c r="K344" i="10"/>
  <c r="J344" i="10"/>
  <c r="T344" i="10" s="1"/>
  <c r="Y343" i="10"/>
  <c r="V343" i="10"/>
  <c r="N343" i="10"/>
  <c r="M343" i="10"/>
  <c r="L343" i="10"/>
  <c r="K343" i="10"/>
  <c r="J343" i="10"/>
  <c r="I343" i="10"/>
  <c r="N342" i="10"/>
  <c r="M342" i="10"/>
  <c r="L342" i="10"/>
  <c r="U342" i="10" s="1"/>
  <c r="K342" i="10"/>
  <c r="I342" i="10" s="1"/>
  <c r="J342" i="10"/>
  <c r="N341" i="10"/>
  <c r="M341" i="10"/>
  <c r="L341" i="10"/>
  <c r="K341" i="10"/>
  <c r="T341" i="10" s="1"/>
  <c r="J341" i="10"/>
  <c r="U341" i="10" s="1"/>
  <c r="Y340" i="10"/>
  <c r="X340" i="10"/>
  <c r="W340" i="10"/>
  <c r="N340" i="10"/>
  <c r="M340" i="10"/>
  <c r="L340" i="10"/>
  <c r="K340" i="10"/>
  <c r="J340" i="10"/>
  <c r="T340" i="10" s="1"/>
  <c r="N339" i="10"/>
  <c r="M339" i="10"/>
  <c r="L339" i="10"/>
  <c r="K339" i="10"/>
  <c r="J339" i="10"/>
  <c r="I339" i="10"/>
  <c r="Z338" i="10"/>
  <c r="Y338" i="10"/>
  <c r="X338" i="10"/>
  <c r="W338" i="10"/>
  <c r="AA338" i="10" s="1"/>
  <c r="V338" i="10"/>
  <c r="N338" i="10"/>
  <c r="M338" i="10"/>
  <c r="L338" i="10"/>
  <c r="U338" i="10" s="1"/>
  <c r="K338" i="10"/>
  <c r="I338" i="10" s="1"/>
  <c r="J338" i="10"/>
  <c r="T338" i="10" s="1"/>
  <c r="N337" i="10"/>
  <c r="M337" i="10"/>
  <c r="Y337" i="10" s="1"/>
  <c r="L337" i="10"/>
  <c r="K337" i="10"/>
  <c r="T337" i="10" s="1"/>
  <c r="J337" i="10"/>
  <c r="U337" i="10" s="1"/>
  <c r="W336" i="10"/>
  <c r="V336" i="10"/>
  <c r="N336" i="10"/>
  <c r="M336" i="10"/>
  <c r="L336" i="10"/>
  <c r="K336" i="10"/>
  <c r="J336" i="10"/>
  <c r="T336" i="10" s="1"/>
  <c r="Z335" i="10"/>
  <c r="N335" i="10"/>
  <c r="M335" i="10"/>
  <c r="L335" i="10"/>
  <c r="K335" i="10"/>
  <c r="J335" i="10"/>
  <c r="I335" i="10"/>
  <c r="N334" i="10"/>
  <c r="M334" i="10"/>
  <c r="L334" i="10"/>
  <c r="U334" i="10" s="1"/>
  <c r="K334" i="10"/>
  <c r="I334" i="10" s="1"/>
  <c r="J334" i="10"/>
  <c r="Z333" i="10"/>
  <c r="Y333" i="10"/>
  <c r="X333" i="10"/>
  <c r="W333" i="10"/>
  <c r="V333" i="10"/>
  <c r="AA333" i="10" s="1"/>
  <c r="N333" i="10"/>
  <c r="M333" i="10"/>
  <c r="L333" i="10"/>
  <c r="K333" i="10"/>
  <c r="T333" i="10" s="1"/>
  <c r="J333" i="10"/>
  <c r="U333" i="10" s="1"/>
  <c r="N332" i="10"/>
  <c r="M332" i="10"/>
  <c r="L332" i="10"/>
  <c r="K332" i="10"/>
  <c r="J332" i="10"/>
  <c r="T332" i="10" s="1"/>
  <c r="Z331" i="10"/>
  <c r="Y331" i="10"/>
  <c r="X331" i="10"/>
  <c r="W331" i="10"/>
  <c r="V331" i="10"/>
  <c r="AA331" i="10" s="1"/>
  <c r="N331" i="10"/>
  <c r="M331" i="10"/>
  <c r="L331" i="10"/>
  <c r="K331" i="10"/>
  <c r="U331" i="10" s="1"/>
  <c r="J331" i="10"/>
  <c r="I331" i="10"/>
  <c r="Z330" i="10"/>
  <c r="Y330" i="10"/>
  <c r="X330" i="10"/>
  <c r="W330" i="10"/>
  <c r="AA330" i="10" s="1"/>
  <c r="V330" i="10"/>
  <c r="N330" i="10"/>
  <c r="M330" i="10"/>
  <c r="L330" i="10"/>
  <c r="U330" i="10" s="1"/>
  <c r="K330" i="10"/>
  <c r="I330" i="10" s="1"/>
  <c r="J330" i="10"/>
  <c r="T330" i="10" s="1"/>
  <c r="Z329" i="10"/>
  <c r="Y329" i="10"/>
  <c r="X329" i="10"/>
  <c r="W329" i="10"/>
  <c r="V329" i="10"/>
  <c r="AA329" i="10" s="1"/>
  <c r="N329" i="10"/>
  <c r="M329" i="10"/>
  <c r="L329" i="10"/>
  <c r="K329" i="10"/>
  <c r="T329" i="10" s="1"/>
  <c r="J329" i="10"/>
  <c r="U329" i="10" s="1"/>
  <c r="N328" i="10"/>
  <c r="M328" i="10"/>
  <c r="L328" i="10"/>
  <c r="K328" i="10"/>
  <c r="J328" i="10"/>
  <c r="T328" i="10" s="1"/>
  <c r="Z327" i="10"/>
  <c r="Y327" i="10"/>
  <c r="X327" i="10"/>
  <c r="W327" i="10"/>
  <c r="V327" i="10"/>
  <c r="AA327" i="10" s="1"/>
  <c r="N327" i="10"/>
  <c r="M327" i="10"/>
  <c r="L327" i="10"/>
  <c r="K327" i="10"/>
  <c r="U327" i="10" s="1"/>
  <c r="J327" i="10"/>
  <c r="I327" i="10"/>
  <c r="N326" i="10"/>
  <c r="M326" i="10"/>
  <c r="L326" i="10"/>
  <c r="U326" i="10" s="1"/>
  <c r="K326" i="10"/>
  <c r="I326" i="10" s="1"/>
  <c r="J326" i="10"/>
  <c r="V325" i="10"/>
  <c r="N325" i="10"/>
  <c r="M325" i="10"/>
  <c r="Y325" i="10" s="1"/>
  <c r="L325" i="10"/>
  <c r="K325" i="10"/>
  <c r="T325" i="10" s="1"/>
  <c r="J325" i="10"/>
  <c r="U325" i="10" s="1"/>
  <c r="N324" i="10"/>
  <c r="M324" i="10"/>
  <c r="L324" i="10"/>
  <c r="K324" i="10"/>
  <c r="J324" i="10"/>
  <c r="T324" i="10" s="1"/>
  <c r="Z323" i="10"/>
  <c r="Y323" i="10"/>
  <c r="X323" i="10"/>
  <c r="W323" i="10"/>
  <c r="V323" i="10"/>
  <c r="AA323" i="10" s="1"/>
  <c r="N323" i="10"/>
  <c r="M323" i="10"/>
  <c r="L323" i="10"/>
  <c r="K323" i="10"/>
  <c r="U323" i="10" s="1"/>
  <c r="J323" i="10"/>
  <c r="I323" i="10"/>
  <c r="Z322" i="10"/>
  <c r="Y322" i="10"/>
  <c r="X322" i="10"/>
  <c r="W322" i="10"/>
  <c r="AA322" i="10" s="1"/>
  <c r="V322" i="10"/>
  <c r="N322" i="10"/>
  <c r="M322" i="10"/>
  <c r="L322" i="10"/>
  <c r="U322" i="10" s="1"/>
  <c r="K322" i="10"/>
  <c r="I322" i="10" s="1"/>
  <c r="J322" i="10"/>
  <c r="T322" i="10" s="1"/>
  <c r="N321" i="10"/>
  <c r="M321" i="10"/>
  <c r="L321" i="10"/>
  <c r="K321" i="10"/>
  <c r="T321" i="10" s="1"/>
  <c r="J321" i="10"/>
  <c r="U321" i="10" s="1"/>
  <c r="N320" i="10"/>
  <c r="M320" i="10"/>
  <c r="L320" i="10"/>
  <c r="K320" i="10"/>
  <c r="J320" i="10"/>
  <c r="T320" i="10" s="1"/>
  <c r="N319" i="10"/>
  <c r="M319" i="10"/>
  <c r="L319" i="10"/>
  <c r="K319" i="10"/>
  <c r="J319" i="10"/>
  <c r="I319" i="10"/>
  <c r="N318" i="10"/>
  <c r="M318" i="10"/>
  <c r="L318" i="10"/>
  <c r="U318" i="10" s="1"/>
  <c r="K318" i="10"/>
  <c r="I318" i="10" s="1"/>
  <c r="J318" i="10"/>
  <c r="Z317" i="10"/>
  <c r="Y317" i="10"/>
  <c r="X317" i="10"/>
  <c r="W317" i="10"/>
  <c r="N317" i="10"/>
  <c r="M317" i="10"/>
  <c r="L317" i="10"/>
  <c r="K317" i="10"/>
  <c r="T317" i="10" s="1"/>
  <c r="V317" i="10" s="1"/>
  <c r="AA317" i="10" s="1"/>
  <c r="J317" i="10"/>
  <c r="U317" i="10" s="1"/>
  <c r="N316" i="10"/>
  <c r="M316" i="10"/>
  <c r="L316" i="10"/>
  <c r="K316" i="10"/>
  <c r="J316" i="10"/>
  <c r="T316" i="10" s="1"/>
  <c r="V315" i="10"/>
  <c r="N315" i="10"/>
  <c r="M315" i="10"/>
  <c r="L315" i="10"/>
  <c r="K315" i="10"/>
  <c r="J315" i="10"/>
  <c r="I315" i="10"/>
  <c r="Z314" i="10"/>
  <c r="Y314" i="10"/>
  <c r="X314" i="10"/>
  <c r="W314" i="10"/>
  <c r="AA314" i="10" s="1"/>
  <c r="V314" i="10"/>
  <c r="N314" i="10"/>
  <c r="M314" i="10"/>
  <c r="L314" i="10"/>
  <c r="U314" i="10" s="1"/>
  <c r="K314" i="10"/>
  <c r="I314" i="10" s="1"/>
  <c r="J314" i="10"/>
  <c r="T314" i="10" s="1"/>
  <c r="N313" i="10"/>
  <c r="M313" i="10"/>
  <c r="L313" i="10"/>
  <c r="K313" i="10"/>
  <c r="T313" i="10" s="1"/>
  <c r="J313" i="10"/>
  <c r="U313" i="10" s="1"/>
  <c r="N312" i="10"/>
  <c r="M312" i="10"/>
  <c r="L312" i="10"/>
  <c r="K312" i="10"/>
  <c r="J312" i="10"/>
  <c r="T312" i="10" s="1"/>
  <c r="N311" i="10"/>
  <c r="M311" i="10"/>
  <c r="L311" i="10"/>
  <c r="K311" i="10"/>
  <c r="J311" i="10"/>
  <c r="I311" i="10"/>
  <c r="Z310" i="10"/>
  <c r="Y310" i="10"/>
  <c r="X310" i="10"/>
  <c r="W310" i="10"/>
  <c r="AA310" i="10" s="1"/>
  <c r="V310" i="10"/>
  <c r="N310" i="10"/>
  <c r="M310" i="10"/>
  <c r="L310" i="10"/>
  <c r="U310" i="10" s="1"/>
  <c r="K310" i="10"/>
  <c r="I310" i="10" s="1"/>
  <c r="J310" i="10"/>
  <c r="T310" i="10" s="1"/>
  <c r="N309" i="10"/>
  <c r="M309" i="10"/>
  <c r="L309" i="10"/>
  <c r="K309" i="10"/>
  <c r="T309" i="10" s="1"/>
  <c r="J309" i="10"/>
  <c r="U309" i="10" s="1"/>
  <c r="V308" i="10"/>
  <c r="N308" i="10"/>
  <c r="M308" i="10"/>
  <c r="L308" i="10"/>
  <c r="K308" i="10"/>
  <c r="J308" i="10"/>
  <c r="T308" i="10" s="1"/>
  <c r="N307" i="10"/>
  <c r="M307" i="10"/>
  <c r="L307" i="10"/>
  <c r="K307" i="10"/>
  <c r="J307" i="10"/>
  <c r="I307" i="10"/>
  <c r="N306" i="10"/>
  <c r="M306" i="10"/>
  <c r="L306" i="10"/>
  <c r="U306" i="10" s="1"/>
  <c r="K306" i="10"/>
  <c r="I306" i="10" s="1"/>
  <c r="J306" i="10"/>
  <c r="N305" i="10"/>
  <c r="M305" i="10"/>
  <c r="L305" i="10"/>
  <c r="K305" i="10"/>
  <c r="T305" i="10" s="1"/>
  <c r="J305" i="10"/>
  <c r="U305" i="10" s="1"/>
  <c r="N304" i="10"/>
  <c r="M304" i="10"/>
  <c r="L304" i="10"/>
  <c r="K304" i="10"/>
  <c r="J304" i="10"/>
  <c r="T304" i="10" s="1"/>
  <c r="N303" i="10"/>
  <c r="M303" i="10"/>
  <c r="L303" i="10"/>
  <c r="K303" i="10"/>
  <c r="J303" i="10"/>
  <c r="I303" i="10"/>
  <c r="Z302" i="10"/>
  <c r="Y302" i="10"/>
  <c r="X302" i="10"/>
  <c r="W302" i="10"/>
  <c r="AA302" i="10" s="1"/>
  <c r="V302" i="10"/>
  <c r="N302" i="10"/>
  <c r="M302" i="10"/>
  <c r="L302" i="10"/>
  <c r="U302" i="10" s="1"/>
  <c r="K302" i="10"/>
  <c r="I302" i="10" s="1"/>
  <c r="J302" i="10"/>
  <c r="T302" i="10" s="1"/>
  <c r="N301" i="10"/>
  <c r="M301" i="10"/>
  <c r="L301" i="10"/>
  <c r="K301" i="10"/>
  <c r="T301" i="10" s="1"/>
  <c r="J301" i="10"/>
  <c r="U301" i="10" s="1"/>
  <c r="N300" i="10"/>
  <c r="M300" i="10"/>
  <c r="L300" i="10"/>
  <c r="K300" i="10"/>
  <c r="J300" i="10"/>
  <c r="T300" i="10" s="1"/>
  <c r="Z299" i="10"/>
  <c r="Y299" i="10"/>
  <c r="X299" i="10"/>
  <c r="W299" i="10"/>
  <c r="V299" i="10"/>
  <c r="AA299" i="10" s="1"/>
  <c r="N299" i="10"/>
  <c r="M299" i="10"/>
  <c r="L299" i="10"/>
  <c r="K299" i="10"/>
  <c r="U299" i="10" s="1"/>
  <c r="J299" i="10"/>
  <c r="I299" i="10"/>
  <c r="N298" i="10"/>
  <c r="M298" i="10"/>
  <c r="L298" i="10"/>
  <c r="U298" i="10" s="1"/>
  <c r="K298" i="10"/>
  <c r="I298" i="10" s="1"/>
  <c r="J298" i="10"/>
  <c r="N297" i="10"/>
  <c r="M297" i="10"/>
  <c r="L297" i="10"/>
  <c r="K297" i="10"/>
  <c r="T297" i="10" s="1"/>
  <c r="J297" i="10"/>
  <c r="U297" i="10" s="1"/>
  <c r="N296" i="10"/>
  <c r="M296" i="10"/>
  <c r="L296" i="10"/>
  <c r="K296" i="10"/>
  <c r="J296" i="10"/>
  <c r="T296" i="10" s="1"/>
  <c r="N295" i="10"/>
  <c r="M295" i="10"/>
  <c r="L295" i="10"/>
  <c r="K295" i="10"/>
  <c r="J295" i="10"/>
  <c r="I295" i="10"/>
  <c r="N294" i="10"/>
  <c r="M294" i="10"/>
  <c r="L294" i="10"/>
  <c r="U294" i="10" s="1"/>
  <c r="K294" i="10"/>
  <c r="I294" i="10" s="1"/>
  <c r="J294" i="10"/>
  <c r="V293" i="10"/>
  <c r="N293" i="10"/>
  <c r="M293" i="10"/>
  <c r="L293" i="10"/>
  <c r="K293" i="10"/>
  <c r="T293" i="10" s="1"/>
  <c r="J293" i="10"/>
  <c r="U293" i="10" s="1"/>
  <c r="N292" i="10"/>
  <c r="M292" i="10"/>
  <c r="L292" i="10"/>
  <c r="K292" i="10"/>
  <c r="J292" i="10"/>
  <c r="T292" i="10" s="1"/>
  <c r="N291" i="10"/>
  <c r="M291" i="10"/>
  <c r="L291" i="10"/>
  <c r="K291" i="10"/>
  <c r="J291" i="10"/>
  <c r="I291" i="10"/>
  <c r="Z290" i="10"/>
  <c r="Y290" i="10"/>
  <c r="X290" i="10"/>
  <c r="W290" i="10"/>
  <c r="AA290" i="10" s="1"/>
  <c r="V290" i="10"/>
  <c r="N290" i="10"/>
  <c r="M290" i="10"/>
  <c r="L290" i="10"/>
  <c r="U290" i="10" s="1"/>
  <c r="K290" i="10"/>
  <c r="I290" i="10" s="1"/>
  <c r="J290" i="10"/>
  <c r="T290" i="10" s="1"/>
  <c r="N289" i="10"/>
  <c r="M289" i="10"/>
  <c r="L289" i="10"/>
  <c r="K289" i="10"/>
  <c r="T289" i="10" s="1"/>
  <c r="J289" i="10"/>
  <c r="U289" i="10" s="1"/>
  <c r="N288" i="10"/>
  <c r="M288" i="10"/>
  <c r="L288" i="10"/>
  <c r="K288" i="10"/>
  <c r="J288" i="10"/>
  <c r="T288" i="10" s="1"/>
  <c r="Z287" i="10"/>
  <c r="Y287" i="10"/>
  <c r="X287" i="10"/>
  <c r="W287" i="10"/>
  <c r="V287" i="10"/>
  <c r="AA287" i="10" s="1"/>
  <c r="N287" i="10"/>
  <c r="M287" i="10"/>
  <c r="L287" i="10"/>
  <c r="K287" i="10"/>
  <c r="U287" i="10" s="1"/>
  <c r="J287" i="10"/>
  <c r="I287" i="10"/>
  <c r="N286" i="10"/>
  <c r="M286" i="10"/>
  <c r="L286" i="10"/>
  <c r="U286" i="10" s="1"/>
  <c r="K286" i="10"/>
  <c r="I286" i="10" s="1"/>
  <c r="J286" i="10"/>
  <c r="N285" i="10"/>
  <c r="M285" i="10"/>
  <c r="L285" i="10"/>
  <c r="K285" i="10"/>
  <c r="T285" i="10" s="1"/>
  <c r="J285" i="10"/>
  <c r="U285" i="10" s="1"/>
  <c r="N284" i="10"/>
  <c r="M284" i="10"/>
  <c r="L284" i="10"/>
  <c r="K284" i="10"/>
  <c r="J284" i="10"/>
  <c r="T284" i="10" s="1"/>
  <c r="N283" i="10"/>
  <c r="M283" i="10"/>
  <c r="L283" i="10"/>
  <c r="K283" i="10"/>
  <c r="J283" i="10"/>
  <c r="I283" i="10"/>
  <c r="Z282" i="10"/>
  <c r="Y282" i="10"/>
  <c r="X282" i="10"/>
  <c r="W282" i="10"/>
  <c r="AA282" i="10" s="1"/>
  <c r="V282" i="10"/>
  <c r="N282" i="10"/>
  <c r="M282" i="10"/>
  <c r="L282" i="10"/>
  <c r="U282" i="10" s="1"/>
  <c r="K282" i="10"/>
  <c r="I282" i="10" s="1"/>
  <c r="J282" i="10"/>
  <c r="T282" i="10" s="1"/>
  <c r="Z281" i="10"/>
  <c r="Y281" i="10"/>
  <c r="X281" i="10"/>
  <c r="W281" i="10"/>
  <c r="V281" i="10"/>
  <c r="AA281" i="10" s="1"/>
  <c r="N281" i="10"/>
  <c r="M281" i="10"/>
  <c r="L281" i="10"/>
  <c r="K281" i="10"/>
  <c r="T281" i="10" s="1"/>
  <c r="J281" i="10"/>
  <c r="U281" i="10" s="1"/>
  <c r="Z280" i="10"/>
  <c r="Y280" i="10"/>
  <c r="X280" i="10"/>
  <c r="W280" i="10"/>
  <c r="AA280" i="10" s="1"/>
  <c r="V280" i="10"/>
  <c r="N280" i="10"/>
  <c r="M280" i="10"/>
  <c r="L280" i="10"/>
  <c r="K280" i="10"/>
  <c r="J280" i="10"/>
  <c r="T280" i="10" s="1"/>
  <c r="Z279" i="10"/>
  <c r="Y279" i="10"/>
  <c r="X279" i="10"/>
  <c r="W279" i="10"/>
  <c r="V279" i="10"/>
  <c r="AA279" i="10" s="1"/>
  <c r="N279" i="10"/>
  <c r="M279" i="10"/>
  <c r="L279" i="10"/>
  <c r="K279" i="10"/>
  <c r="U279" i="10" s="1"/>
  <c r="J279" i="10"/>
  <c r="I279" i="10"/>
  <c r="N278" i="10"/>
  <c r="M278" i="10"/>
  <c r="L278" i="10"/>
  <c r="U278" i="10" s="1"/>
  <c r="K278" i="10"/>
  <c r="I278" i="10" s="1"/>
  <c r="J278" i="10"/>
  <c r="N277" i="10"/>
  <c r="M277" i="10"/>
  <c r="L277" i="10"/>
  <c r="K277" i="10"/>
  <c r="T277" i="10" s="1"/>
  <c r="J277" i="10"/>
  <c r="U277" i="10" s="1"/>
  <c r="N276" i="10"/>
  <c r="M276" i="10"/>
  <c r="L276" i="10"/>
  <c r="K276" i="10"/>
  <c r="J276" i="10"/>
  <c r="T276" i="10" s="1"/>
  <c r="Z275" i="10"/>
  <c r="Y275" i="10"/>
  <c r="X275" i="10"/>
  <c r="W275" i="10"/>
  <c r="V275" i="10"/>
  <c r="AA275" i="10" s="1"/>
  <c r="N275" i="10"/>
  <c r="M275" i="10"/>
  <c r="L275" i="10"/>
  <c r="K275" i="10"/>
  <c r="U275" i="10" s="1"/>
  <c r="J275" i="10"/>
  <c r="I275" i="10"/>
  <c r="Z274" i="10"/>
  <c r="Y274" i="10"/>
  <c r="X274" i="10"/>
  <c r="W274" i="10"/>
  <c r="AA274" i="10" s="1"/>
  <c r="V274" i="10"/>
  <c r="N274" i="10"/>
  <c r="M274" i="10"/>
  <c r="L274" i="10"/>
  <c r="U274" i="10" s="1"/>
  <c r="K274" i="10"/>
  <c r="I274" i="10" s="1"/>
  <c r="J274" i="10"/>
  <c r="T274" i="10" s="1"/>
  <c r="Z273" i="10"/>
  <c r="Y273" i="10"/>
  <c r="X273" i="10"/>
  <c r="W273" i="10"/>
  <c r="V273" i="10"/>
  <c r="AA273" i="10" s="1"/>
  <c r="N273" i="10"/>
  <c r="M273" i="10"/>
  <c r="L273" i="10"/>
  <c r="K273" i="10"/>
  <c r="T273" i="10" s="1"/>
  <c r="J273" i="10"/>
  <c r="U273" i="10" s="1"/>
  <c r="N272" i="10"/>
  <c r="M272" i="10"/>
  <c r="L272" i="10"/>
  <c r="K272" i="10"/>
  <c r="J272" i="10"/>
  <c r="T272" i="10" s="1"/>
  <c r="Z271" i="10"/>
  <c r="Y271" i="10"/>
  <c r="X271" i="10"/>
  <c r="W271" i="10"/>
  <c r="V271" i="10"/>
  <c r="AA271" i="10" s="1"/>
  <c r="N271" i="10"/>
  <c r="M271" i="10"/>
  <c r="L271" i="10"/>
  <c r="K271" i="10"/>
  <c r="U271" i="10" s="1"/>
  <c r="J271" i="10"/>
  <c r="I271" i="10"/>
  <c r="N270" i="10"/>
  <c r="M270" i="10"/>
  <c r="L270" i="10"/>
  <c r="U270" i="10" s="1"/>
  <c r="K270" i="10"/>
  <c r="I270" i="10" s="1"/>
  <c r="J270" i="10"/>
  <c r="N269" i="10"/>
  <c r="M269" i="10"/>
  <c r="L269" i="10"/>
  <c r="K269" i="10"/>
  <c r="T269" i="10" s="1"/>
  <c r="J269" i="10"/>
  <c r="U269" i="10" s="1"/>
  <c r="N268" i="10"/>
  <c r="M268" i="10"/>
  <c r="L268" i="10"/>
  <c r="K268" i="10"/>
  <c r="J268" i="10"/>
  <c r="T268" i="10" s="1"/>
  <c r="N267" i="10"/>
  <c r="M267" i="10"/>
  <c r="L267" i="10"/>
  <c r="K267" i="10"/>
  <c r="J267" i="10"/>
  <c r="I267" i="10"/>
  <c r="X266" i="10"/>
  <c r="W266" i="10"/>
  <c r="V266" i="10"/>
  <c r="N266" i="10"/>
  <c r="M266" i="10"/>
  <c r="L266" i="10"/>
  <c r="U266" i="10" s="1"/>
  <c r="K266" i="10"/>
  <c r="I266" i="10" s="1"/>
  <c r="J266" i="10"/>
  <c r="T266" i="10" s="1"/>
  <c r="Y266" i="10" s="1"/>
  <c r="Z265" i="10"/>
  <c r="N265" i="10"/>
  <c r="M265" i="10"/>
  <c r="Y265" i="10" s="1"/>
  <c r="L265" i="10"/>
  <c r="K265" i="10"/>
  <c r="T265" i="10" s="1"/>
  <c r="J265" i="10"/>
  <c r="U265" i="10" s="1"/>
  <c r="N264" i="10"/>
  <c r="M264" i="10"/>
  <c r="L264" i="10"/>
  <c r="K264" i="10"/>
  <c r="J264" i="10"/>
  <c r="T264" i="10" s="1"/>
  <c r="Z263" i="10"/>
  <c r="Y263" i="10"/>
  <c r="X263" i="10"/>
  <c r="W263" i="10"/>
  <c r="V263" i="10"/>
  <c r="AA263" i="10" s="1"/>
  <c r="N263" i="10"/>
  <c r="M263" i="10"/>
  <c r="L263" i="10"/>
  <c r="K263" i="10"/>
  <c r="U263" i="10" s="1"/>
  <c r="J263" i="10"/>
  <c r="I263" i="10"/>
  <c r="Z262" i="10"/>
  <c r="Y262" i="10"/>
  <c r="X262" i="10"/>
  <c r="W262" i="10"/>
  <c r="AA262" i="10" s="1"/>
  <c r="V262" i="10"/>
  <c r="N262" i="10"/>
  <c r="M262" i="10"/>
  <c r="L262" i="10"/>
  <c r="U262" i="10" s="1"/>
  <c r="K262" i="10"/>
  <c r="I262" i="10" s="1"/>
  <c r="J262" i="10"/>
  <c r="T262" i="10" s="1"/>
  <c r="Z261" i="10"/>
  <c r="Y261" i="10"/>
  <c r="X261" i="10"/>
  <c r="W261" i="10"/>
  <c r="V261" i="10"/>
  <c r="AA261" i="10" s="1"/>
  <c r="N261" i="10"/>
  <c r="M261" i="10"/>
  <c r="L261" i="10"/>
  <c r="K261" i="10"/>
  <c r="T261" i="10" s="1"/>
  <c r="J261" i="10"/>
  <c r="U261" i="10" s="1"/>
  <c r="N260" i="10"/>
  <c r="M260" i="10"/>
  <c r="L260" i="10"/>
  <c r="K260" i="10"/>
  <c r="J260" i="10"/>
  <c r="T260" i="10" s="1"/>
  <c r="N259" i="10"/>
  <c r="M259" i="10"/>
  <c r="L259" i="10"/>
  <c r="K259" i="10"/>
  <c r="J259" i="10"/>
  <c r="I259" i="10"/>
  <c r="N258" i="10"/>
  <c r="M258" i="10"/>
  <c r="L258" i="10"/>
  <c r="U258" i="10" s="1"/>
  <c r="K258" i="10"/>
  <c r="I258" i="10" s="1"/>
  <c r="J258" i="10"/>
  <c r="N257" i="10"/>
  <c r="M257" i="10"/>
  <c r="L257" i="10"/>
  <c r="K257" i="10"/>
  <c r="T257" i="10" s="1"/>
  <c r="J257" i="10"/>
  <c r="U257" i="10" s="1"/>
  <c r="N256" i="10"/>
  <c r="M256" i="10"/>
  <c r="L256" i="10"/>
  <c r="K256" i="10"/>
  <c r="J256" i="10"/>
  <c r="T256" i="10" s="1"/>
  <c r="N255" i="10"/>
  <c r="M255" i="10"/>
  <c r="L255" i="10"/>
  <c r="K255" i="10"/>
  <c r="J255" i="10"/>
  <c r="U255" i="10" s="1"/>
  <c r="I255" i="10"/>
  <c r="Z254" i="10"/>
  <c r="Y254" i="10"/>
  <c r="X254" i="10"/>
  <c r="W254" i="10"/>
  <c r="AA254" i="10" s="1"/>
  <c r="V254" i="10"/>
  <c r="N254" i="10"/>
  <c r="M254" i="10"/>
  <c r="L254" i="10"/>
  <c r="U254" i="10" s="1"/>
  <c r="K254" i="10"/>
  <c r="I254" i="10" s="1"/>
  <c r="J254" i="10"/>
  <c r="T254" i="10" s="1"/>
  <c r="N253" i="10"/>
  <c r="M253" i="10"/>
  <c r="L253" i="10"/>
  <c r="K253" i="10"/>
  <c r="T253" i="10" s="1"/>
  <c r="J253" i="10"/>
  <c r="U253" i="10" s="1"/>
  <c r="Y252" i="10"/>
  <c r="X252" i="10"/>
  <c r="W252" i="10"/>
  <c r="V252" i="10"/>
  <c r="N252" i="10"/>
  <c r="M252" i="10"/>
  <c r="L252" i="10"/>
  <c r="K252" i="10"/>
  <c r="J252" i="10"/>
  <c r="T252" i="10" s="1"/>
  <c r="V251" i="10"/>
  <c r="N251" i="10"/>
  <c r="M251" i="10"/>
  <c r="L251" i="10"/>
  <c r="K251" i="10"/>
  <c r="J251" i="10"/>
  <c r="U251" i="10" s="1"/>
  <c r="I251" i="10"/>
  <c r="N250" i="10"/>
  <c r="M250" i="10"/>
  <c r="L250" i="10"/>
  <c r="U250" i="10" s="1"/>
  <c r="K250" i="10"/>
  <c r="I250" i="10" s="1"/>
  <c r="J250" i="10"/>
  <c r="N249" i="10"/>
  <c r="M249" i="10"/>
  <c r="L249" i="10"/>
  <c r="K249" i="10"/>
  <c r="T249" i="10" s="1"/>
  <c r="J249" i="10"/>
  <c r="U249" i="10" s="1"/>
  <c r="Z248" i="10"/>
  <c r="Y248" i="10"/>
  <c r="X248" i="10"/>
  <c r="W248" i="10"/>
  <c r="AA248" i="10" s="1"/>
  <c r="V248" i="10"/>
  <c r="N248" i="10"/>
  <c r="M248" i="10"/>
  <c r="L248" i="10"/>
  <c r="K248" i="10"/>
  <c r="J248" i="10"/>
  <c r="T248" i="10" s="1"/>
  <c r="N247" i="10"/>
  <c r="M247" i="10"/>
  <c r="L247" i="10"/>
  <c r="K247" i="10"/>
  <c r="J247" i="10"/>
  <c r="I247" i="10"/>
  <c r="N246" i="10"/>
  <c r="M246" i="10"/>
  <c r="L246" i="10"/>
  <c r="U246" i="10" s="1"/>
  <c r="K246" i="10"/>
  <c r="I246" i="10" s="1"/>
  <c r="J246" i="10"/>
  <c r="Z245" i="10"/>
  <c r="Y245" i="10"/>
  <c r="X245" i="10"/>
  <c r="W245" i="10"/>
  <c r="V245" i="10"/>
  <c r="AA245" i="10" s="1"/>
  <c r="N245" i="10"/>
  <c r="M245" i="10"/>
  <c r="L245" i="10"/>
  <c r="K245" i="10"/>
  <c r="T245" i="10" s="1"/>
  <c r="J245" i="10"/>
  <c r="U245" i="10" s="1"/>
  <c r="V244" i="10"/>
  <c r="N244" i="10"/>
  <c r="M244" i="10"/>
  <c r="L244" i="10"/>
  <c r="K244" i="10"/>
  <c r="J244" i="10"/>
  <c r="T244" i="10" s="1"/>
  <c r="N243" i="10"/>
  <c r="M243" i="10"/>
  <c r="L243" i="10"/>
  <c r="K243" i="10"/>
  <c r="J243" i="10"/>
  <c r="U243" i="10" s="1"/>
  <c r="I243" i="10"/>
  <c r="N242" i="10"/>
  <c r="M242" i="10"/>
  <c r="L242" i="10"/>
  <c r="U242" i="10" s="1"/>
  <c r="K242" i="10"/>
  <c r="I242" i="10" s="1"/>
  <c r="J242" i="10"/>
  <c r="N241" i="10"/>
  <c r="M241" i="10"/>
  <c r="L241" i="10"/>
  <c r="K241" i="10"/>
  <c r="T241" i="10" s="1"/>
  <c r="J241" i="10"/>
  <c r="U241" i="10" s="1"/>
  <c r="N240" i="10"/>
  <c r="M240" i="10"/>
  <c r="L240" i="10"/>
  <c r="K240" i="10"/>
  <c r="J240" i="10"/>
  <c r="T240" i="10" s="1"/>
  <c r="N239" i="10"/>
  <c r="M239" i="10"/>
  <c r="L239" i="10"/>
  <c r="K239" i="10"/>
  <c r="J239" i="10"/>
  <c r="U239" i="10" s="1"/>
  <c r="I239" i="10"/>
  <c r="N238" i="10"/>
  <c r="M238" i="10"/>
  <c r="L238" i="10"/>
  <c r="U238" i="10" s="1"/>
  <c r="K238" i="10"/>
  <c r="I238" i="10" s="1"/>
  <c r="J238" i="10"/>
  <c r="Z237" i="10"/>
  <c r="Y237" i="10"/>
  <c r="X237" i="10"/>
  <c r="W237" i="10"/>
  <c r="V237" i="10"/>
  <c r="AA237" i="10" s="1"/>
  <c r="N237" i="10"/>
  <c r="M237" i="10"/>
  <c r="L237" i="10"/>
  <c r="K237" i="10"/>
  <c r="T237" i="10" s="1"/>
  <c r="J237" i="10"/>
  <c r="U237" i="10" s="1"/>
  <c r="N236" i="10"/>
  <c r="M236" i="10"/>
  <c r="L236" i="10"/>
  <c r="K236" i="10"/>
  <c r="J236" i="10"/>
  <c r="T236" i="10" s="1"/>
  <c r="N235" i="10"/>
  <c r="M235" i="10"/>
  <c r="L235" i="10"/>
  <c r="K235" i="10"/>
  <c r="J235" i="10"/>
  <c r="U235" i="10" s="1"/>
  <c r="I235" i="10"/>
  <c r="N234" i="10"/>
  <c r="M234" i="10"/>
  <c r="L234" i="10"/>
  <c r="U234" i="10" s="1"/>
  <c r="K234" i="10"/>
  <c r="J234" i="10"/>
  <c r="N233" i="10"/>
  <c r="M233" i="10"/>
  <c r="L233" i="10"/>
  <c r="K233" i="10"/>
  <c r="T233" i="10" s="1"/>
  <c r="J233" i="10"/>
  <c r="U233" i="10" s="1"/>
  <c r="Z232" i="10"/>
  <c r="Y232" i="10"/>
  <c r="X232" i="10"/>
  <c r="W232" i="10"/>
  <c r="AA232" i="10" s="1"/>
  <c r="V232" i="10"/>
  <c r="N232" i="10"/>
  <c r="M232" i="10"/>
  <c r="L232" i="10"/>
  <c r="K232" i="10"/>
  <c r="J232" i="10"/>
  <c r="T232" i="10" s="1"/>
  <c r="N231" i="10"/>
  <c r="M231" i="10"/>
  <c r="L231" i="10"/>
  <c r="K231" i="10"/>
  <c r="J231" i="10"/>
  <c r="U231" i="10" s="1"/>
  <c r="I231" i="10"/>
  <c r="N230" i="10"/>
  <c r="M230" i="10"/>
  <c r="L230" i="10"/>
  <c r="U230" i="10" s="1"/>
  <c r="K230" i="10"/>
  <c r="J230" i="10"/>
  <c r="N229" i="10"/>
  <c r="M229" i="10"/>
  <c r="L229" i="10"/>
  <c r="K229" i="10"/>
  <c r="T229" i="10" s="1"/>
  <c r="J229" i="10"/>
  <c r="U229" i="10" s="1"/>
  <c r="N228" i="10"/>
  <c r="M228" i="10"/>
  <c r="L228" i="10"/>
  <c r="K228" i="10"/>
  <c r="J228" i="10"/>
  <c r="T228" i="10" s="1"/>
  <c r="N227" i="10"/>
  <c r="M227" i="10"/>
  <c r="L227" i="10"/>
  <c r="K227" i="10"/>
  <c r="J227" i="10"/>
  <c r="U227" i="10" s="1"/>
  <c r="I227" i="10"/>
  <c r="Z226" i="10"/>
  <c r="Y226" i="10"/>
  <c r="X226" i="10"/>
  <c r="W226" i="10"/>
  <c r="AA226" i="10" s="1"/>
  <c r="V226" i="10"/>
  <c r="N226" i="10"/>
  <c r="M226" i="10"/>
  <c r="L226" i="10"/>
  <c r="U226" i="10" s="1"/>
  <c r="K226" i="10"/>
  <c r="J226" i="10"/>
  <c r="I226" i="10" s="1"/>
  <c r="N225" i="10"/>
  <c r="M225" i="10"/>
  <c r="L225" i="10"/>
  <c r="K225" i="10"/>
  <c r="T225" i="10" s="1"/>
  <c r="J225" i="10"/>
  <c r="U225" i="10" s="1"/>
  <c r="N224" i="10"/>
  <c r="M224" i="10"/>
  <c r="L224" i="10"/>
  <c r="K224" i="10"/>
  <c r="J224" i="10"/>
  <c r="T224" i="10" s="1"/>
  <c r="N223" i="10"/>
  <c r="M223" i="10"/>
  <c r="L223" i="10"/>
  <c r="K223" i="10"/>
  <c r="J223" i="10"/>
  <c r="U223" i="10" s="1"/>
  <c r="I223" i="10"/>
  <c r="Z222" i="10"/>
  <c r="Y222" i="10"/>
  <c r="X222" i="10"/>
  <c r="W222" i="10"/>
  <c r="N222" i="10"/>
  <c r="M222" i="10"/>
  <c r="L222" i="10"/>
  <c r="U222" i="10" s="1"/>
  <c r="K222" i="10"/>
  <c r="J222" i="10"/>
  <c r="N221" i="10"/>
  <c r="M221" i="10"/>
  <c r="L221" i="10"/>
  <c r="K221" i="10"/>
  <c r="T221" i="10" s="1"/>
  <c r="J221" i="10"/>
  <c r="U221" i="10" s="1"/>
  <c r="N220" i="10"/>
  <c r="M220" i="10"/>
  <c r="L220" i="10"/>
  <c r="K220" i="10"/>
  <c r="J220" i="10"/>
  <c r="T220" i="10" s="1"/>
  <c r="N219" i="10"/>
  <c r="M219" i="10"/>
  <c r="L219" i="10"/>
  <c r="K219" i="10"/>
  <c r="J219" i="10"/>
  <c r="U219" i="10" s="1"/>
  <c r="I219" i="10"/>
  <c r="N218" i="10"/>
  <c r="M218" i="10"/>
  <c r="L218" i="10"/>
  <c r="U218" i="10" s="1"/>
  <c r="K218" i="10"/>
  <c r="J218" i="10"/>
  <c r="N217" i="10"/>
  <c r="M217" i="10"/>
  <c r="L217" i="10"/>
  <c r="K217" i="10"/>
  <c r="T217" i="10" s="1"/>
  <c r="J217" i="10"/>
  <c r="U217" i="10" s="1"/>
  <c r="V216" i="10"/>
  <c r="N216" i="10"/>
  <c r="M216" i="10"/>
  <c r="L216" i="10"/>
  <c r="K216" i="10"/>
  <c r="J216" i="10"/>
  <c r="T216" i="10" s="1"/>
  <c r="Z215" i="10"/>
  <c r="Y215" i="10"/>
  <c r="X215" i="10"/>
  <c r="W215" i="10"/>
  <c r="V215" i="10"/>
  <c r="AA215" i="10" s="1"/>
  <c r="N215" i="10"/>
  <c r="M215" i="10"/>
  <c r="L215" i="10"/>
  <c r="K215" i="10"/>
  <c r="U215" i="10" s="1"/>
  <c r="J215" i="10"/>
  <c r="I215" i="10"/>
  <c r="X214" i="10"/>
  <c r="W214" i="10"/>
  <c r="V214" i="10"/>
  <c r="N214" i="10"/>
  <c r="M214" i="10"/>
  <c r="L214" i="10"/>
  <c r="U214" i="10" s="1"/>
  <c r="K214" i="10"/>
  <c r="J214" i="10"/>
  <c r="I214" i="10" s="1"/>
  <c r="N213" i="10"/>
  <c r="M213" i="10"/>
  <c r="L213" i="10"/>
  <c r="K213" i="10"/>
  <c r="T213" i="10" s="1"/>
  <c r="J213" i="10"/>
  <c r="U213" i="10" s="1"/>
  <c r="N212" i="10"/>
  <c r="M212" i="10"/>
  <c r="L212" i="10"/>
  <c r="K212" i="10"/>
  <c r="J212" i="10"/>
  <c r="T212" i="10" s="1"/>
  <c r="N211" i="10"/>
  <c r="M211" i="10"/>
  <c r="L211" i="10"/>
  <c r="K211" i="10"/>
  <c r="J211" i="10"/>
  <c r="U211" i="10" s="1"/>
  <c r="I211" i="10"/>
  <c r="N210" i="10"/>
  <c r="M210" i="10"/>
  <c r="L210" i="10"/>
  <c r="U210" i="10" s="1"/>
  <c r="K210" i="10"/>
  <c r="J210" i="10"/>
  <c r="V209" i="10"/>
  <c r="N209" i="10"/>
  <c r="M209" i="10"/>
  <c r="L209" i="10"/>
  <c r="K209" i="10"/>
  <c r="T209" i="10" s="1"/>
  <c r="J209" i="10"/>
  <c r="U209" i="10" s="1"/>
  <c r="N208" i="10"/>
  <c r="M208" i="10"/>
  <c r="L208" i="10"/>
  <c r="K208" i="10"/>
  <c r="J208" i="10"/>
  <c r="T208" i="10" s="1"/>
  <c r="N207" i="10"/>
  <c r="M207" i="10"/>
  <c r="L207" i="10"/>
  <c r="K207" i="10"/>
  <c r="J207" i="10"/>
  <c r="U207" i="10" s="1"/>
  <c r="I207" i="10"/>
  <c r="N206" i="10"/>
  <c r="M206" i="10"/>
  <c r="L206" i="10"/>
  <c r="U206" i="10" s="1"/>
  <c r="K206" i="10"/>
  <c r="J206" i="10"/>
  <c r="N205" i="10"/>
  <c r="M205" i="10"/>
  <c r="Y205" i="10" s="1"/>
  <c r="L205" i="10"/>
  <c r="K205" i="10"/>
  <c r="T205" i="10" s="1"/>
  <c r="J205" i="10"/>
  <c r="U205" i="10" s="1"/>
  <c r="Z204" i="10"/>
  <c r="Y204" i="10"/>
  <c r="X204" i="10"/>
  <c r="W204" i="10"/>
  <c r="AA204" i="10" s="1"/>
  <c r="V204" i="10"/>
  <c r="N204" i="10"/>
  <c r="M204" i="10"/>
  <c r="L204" i="10"/>
  <c r="K204" i="10"/>
  <c r="J204" i="10"/>
  <c r="T204" i="10" s="1"/>
  <c r="Y203" i="10"/>
  <c r="X203" i="10"/>
  <c r="W203" i="10"/>
  <c r="V203" i="10"/>
  <c r="N203" i="10"/>
  <c r="M203" i="10"/>
  <c r="L203" i="10"/>
  <c r="K203" i="10"/>
  <c r="T203" i="10" s="1"/>
  <c r="J203" i="10"/>
  <c r="U203" i="10" s="1"/>
  <c r="I203" i="10"/>
  <c r="V202" i="10"/>
  <c r="N202" i="10"/>
  <c r="M202" i="10"/>
  <c r="L202" i="10"/>
  <c r="U202" i="10" s="1"/>
  <c r="K202" i="10"/>
  <c r="J202" i="10"/>
  <c r="I202" i="10" s="1"/>
  <c r="K36" i="10" s="1"/>
  <c r="N201" i="10"/>
  <c r="M201" i="10"/>
  <c r="L201" i="10"/>
  <c r="K201" i="10"/>
  <c r="T201" i="10" s="1"/>
  <c r="J201" i="10"/>
  <c r="U201" i="10" s="1"/>
  <c r="N200" i="10"/>
  <c r="M200" i="10"/>
  <c r="L200" i="10"/>
  <c r="K200" i="10"/>
  <c r="J200" i="10"/>
  <c r="T200" i="10" s="1"/>
  <c r="V199" i="10"/>
  <c r="N199" i="10"/>
  <c r="M199" i="10"/>
  <c r="L199" i="10"/>
  <c r="K199" i="10"/>
  <c r="J199" i="10"/>
  <c r="U199" i="10" s="1"/>
  <c r="I199" i="10"/>
  <c r="N198" i="10"/>
  <c r="M198" i="10"/>
  <c r="L198" i="10"/>
  <c r="U198" i="10" s="1"/>
  <c r="K198" i="10"/>
  <c r="J198" i="10"/>
  <c r="N197" i="10"/>
  <c r="M197" i="10"/>
  <c r="L197" i="10"/>
  <c r="K197" i="10"/>
  <c r="T197" i="10" s="1"/>
  <c r="J197" i="10"/>
  <c r="U197" i="10" s="1"/>
  <c r="V196" i="10"/>
  <c r="N196" i="10"/>
  <c r="M196" i="10"/>
  <c r="L196" i="10"/>
  <c r="K196" i="10"/>
  <c r="J196" i="10"/>
  <c r="T196" i="10" s="1"/>
  <c r="N195" i="10"/>
  <c r="M195" i="10"/>
  <c r="L195" i="10"/>
  <c r="K195" i="10"/>
  <c r="J195" i="10"/>
  <c r="U195" i="10" s="1"/>
  <c r="I195" i="10"/>
  <c r="N194" i="10"/>
  <c r="M194" i="10"/>
  <c r="L194" i="10"/>
  <c r="U194" i="10" s="1"/>
  <c r="K194" i="10"/>
  <c r="J194" i="10"/>
  <c r="Z193" i="10"/>
  <c r="Y193" i="10"/>
  <c r="X193" i="10"/>
  <c r="W193" i="10"/>
  <c r="V193" i="10"/>
  <c r="AA193" i="10" s="1"/>
  <c r="N193" i="10"/>
  <c r="M193" i="10"/>
  <c r="L193" i="10"/>
  <c r="K193" i="10"/>
  <c r="U193" i="10" s="1"/>
  <c r="J193" i="10"/>
  <c r="N192" i="10"/>
  <c r="M192" i="10"/>
  <c r="L192" i="10"/>
  <c r="K192" i="10"/>
  <c r="I192" i="10" s="1"/>
  <c r="J192" i="10"/>
  <c r="T192" i="10" s="1"/>
  <c r="Z191" i="10"/>
  <c r="Y191" i="10"/>
  <c r="X191" i="10"/>
  <c r="W191" i="10"/>
  <c r="V191" i="10"/>
  <c r="AA191" i="10" s="1"/>
  <c r="N191" i="10"/>
  <c r="M191" i="10"/>
  <c r="L191" i="10"/>
  <c r="K191" i="10"/>
  <c r="T191" i="10" s="1"/>
  <c r="J191" i="10"/>
  <c r="U191" i="10" s="1"/>
  <c r="I191" i="10"/>
  <c r="Z190" i="10"/>
  <c r="Y190" i="10"/>
  <c r="X190" i="10"/>
  <c r="W190" i="10"/>
  <c r="AA190" i="10" s="1"/>
  <c r="V190" i="10"/>
  <c r="N190" i="10"/>
  <c r="M190" i="10"/>
  <c r="L190" i="10"/>
  <c r="U190" i="10" s="1"/>
  <c r="K190" i="10"/>
  <c r="J190" i="10"/>
  <c r="I190" i="10" s="1"/>
  <c r="Z189" i="10"/>
  <c r="Y189" i="10"/>
  <c r="X189" i="10"/>
  <c r="W189" i="10"/>
  <c r="V189" i="10"/>
  <c r="AA189" i="10" s="1"/>
  <c r="N189" i="10"/>
  <c r="M189" i="10"/>
  <c r="L189" i="10"/>
  <c r="K189" i="10"/>
  <c r="U189" i="10" s="1"/>
  <c r="J189" i="10"/>
  <c r="Z188" i="10"/>
  <c r="Y188" i="10"/>
  <c r="X188" i="10"/>
  <c r="W188" i="10"/>
  <c r="AA188" i="10" s="1"/>
  <c r="V188" i="10"/>
  <c r="N188" i="10"/>
  <c r="M188" i="10"/>
  <c r="L188" i="10"/>
  <c r="K188" i="10"/>
  <c r="I188" i="10" s="1"/>
  <c r="J188" i="10"/>
  <c r="T188" i="10" s="1"/>
  <c r="Y187" i="10"/>
  <c r="X187" i="10"/>
  <c r="W187" i="10"/>
  <c r="V187" i="10"/>
  <c r="N187" i="10"/>
  <c r="M187" i="10"/>
  <c r="L187" i="10"/>
  <c r="K187" i="10"/>
  <c r="T187" i="10" s="1"/>
  <c r="J187" i="10"/>
  <c r="U187" i="10" s="1"/>
  <c r="I187" i="10"/>
  <c r="V186" i="10"/>
  <c r="N186" i="10"/>
  <c r="M186" i="10"/>
  <c r="L186" i="10"/>
  <c r="U186" i="10" s="1"/>
  <c r="K186" i="10"/>
  <c r="J186" i="10"/>
  <c r="I186" i="10" s="1"/>
  <c r="K31" i="10" s="1"/>
  <c r="N185" i="10"/>
  <c r="M185" i="10"/>
  <c r="L185" i="10"/>
  <c r="K185" i="10"/>
  <c r="T185" i="10" s="1"/>
  <c r="J185" i="10"/>
  <c r="U185" i="10" s="1"/>
  <c r="Z184" i="10"/>
  <c r="Y184" i="10"/>
  <c r="X184" i="10"/>
  <c r="W184" i="10"/>
  <c r="AA184" i="10" s="1"/>
  <c r="V184" i="10"/>
  <c r="N184" i="10"/>
  <c r="M184" i="10"/>
  <c r="L184" i="10"/>
  <c r="K184" i="10"/>
  <c r="I184" i="10" s="1"/>
  <c r="J184" i="10"/>
  <c r="T184" i="10" s="1"/>
  <c r="N183" i="10"/>
  <c r="M183" i="10"/>
  <c r="L183" i="10"/>
  <c r="K183" i="10"/>
  <c r="J183" i="10"/>
  <c r="U183" i="10" s="1"/>
  <c r="I183" i="10"/>
  <c r="Z182" i="10"/>
  <c r="Y182" i="10"/>
  <c r="X182" i="10"/>
  <c r="W182" i="10"/>
  <c r="AA182" i="10" s="1"/>
  <c r="V182" i="10"/>
  <c r="N182" i="10"/>
  <c r="M182" i="10"/>
  <c r="L182" i="10"/>
  <c r="U182" i="10" s="1"/>
  <c r="K182" i="10"/>
  <c r="J182" i="10"/>
  <c r="I182" i="10" s="1"/>
  <c r="Z181" i="10"/>
  <c r="Y181" i="10"/>
  <c r="X181" i="10"/>
  <c r="W181" i="10"/>
  <c r="V181" i="10"/>
  <c r="AA181" i="10" s="1"/>
  <c r="N181" i="10"/>
  <c r="M181" i="10"/>
  <c r="L181" i="10"/>
  <c r="K181" i="10"/>
  <c r="U181" i="10" s="1"/>
  <c r="J181" i="10"/>
  <c r="Z180" i="10"/>
  <c r="Y180" i="10"/>
  <c r="X180" i="10"/>
  <c r="W180" i="10"/>
  <c r="AA180" i="10" s="1"/>
  <c r="V180" i="10"/>
  <c r="N180" i="10"/>
  <c r="M180" i="10"/>
  <c r="L180" i="10"/>
  <c r="K180" i="10"/>
  <c r="I180" i="10" s="1"/>
  <c r="J180" i="10"/>
  <c r="T180" i="10" s="1"/>
  <c r="N179" i="10"/>
  <c r="M179" i="10"/>
  <c r="L179" i="10"/>
  <c r="K179" i="10"/>
  <c r="J179" i="10"/>
  <c r="U179" i="10" s="1"/>
  <c r="I179" i="10"/>
  <c r="N178" i="10"/>
  <c r="M178" i="10"/>
  <c r="L178" i="10"/>
  <c r="U178" i="10" s="1"/>
  <c r="K178" i="10"/>
  <c r="J178" i="10"/>
  <c r="N177" i="10"/>
  <c r="M177" i="10"/>
  <c r="L177" i="10"/>
  <c r="K177" i="10"/>
  <c r="T177" i="10" s="1"/>
  <c r="J177" i="10"/>
  <c r="U177" i="10" s="1"/>
  <c r="N176" i="10"/>
  <c r="M176" i="10"/>
  <c r="L176" i="10"/>
  <c r="K176" i="10"/>
  <c r="I176" i="10" s="1"/>
  <c r="J176" i="10"/>
  <c r="T176" i="10" s="1"/>
  <c r="N175" i="10"/>
  <c r="M175" i="10"/>
  <c r="L175" i="10"/>
  <c r="K175" i="10"/>
  <c r="J175" i="10"/>
  <c r="U175" i="10" s="1"/>
  <c r="I175" i="10"/>
  <c r="Y174" i="10"/>
  <c r="X174" i="10"/>
  <c r="W174" i="10"/>
  <c r="V174" i="10"/>
  <c r="N174" i="10"/>
  <c r="M174" i="10"/>
  <c r="L174" i="10"/>
  <c r="U174" i="10" s="1"/>
  <c r="K174" i="10"/>
  <c r="J174" i="10"/>
  <c r="I174" i="10" s="1"/>
  <c r="K29" i="10" s="1"/>
  <c r="V173" i="10"/>
  <c r="N173" i="10"/>
  <c r="M173" i="10"/>
  <c r="L173" i="10"/>
  <c r="K173" i="10"/>
  <c r="T173" i="10" s="1"/>
  <c r="J173" i="10"/>
  <c r="U173" i="10" s="1"/>
  <c r="N172" i="10"/>
  <c r="M172" i="10"/>
  <c r="L172" i="10"/>
  <c r="K172" i="10"/>
  <c r="I172" i="10" s="1"/>
  <c r="J172" i="10"/>
  <c r="T172" i="10" s="1"/>
  <c r="Z171" i="10"/>
  <c r="Y171" i="10"/>
  <c r="X171" i="10"/>
  <c r="W171" i="10"/>
  <c r="V171" i="10"/>
  <c r="AA171" i="10" s="1"/>
  <c r="N171" i="10"/>
  <c r="M171" i="10"/>
  <c r="L171" i="10"/>
  <c r="K171" i="10"/>
  <c r="T171" i="10" s="1"/>
  <c r="J171" i="10"/>
  <c r="U171" i="10" s="1"/>
  <c r="I171" i="10"/>
  <c r="N170" i="10"/>
  <c r="M170" i="10"/>
  <c r="L170" i="10"/>
  <c r="U170" i="10" s="1"/>
  <c r="K170" i="10"/>
  <c r="J170" i="10"/>
  <c r="V169" i="10"/>
  <c r="N169" i="10"/>
  <c r="M169" i="10"/>
  <c r="L169" i="10"/>
  <c r="K169" i="10"/>
  <c r="T169" i="10" s="1"/>
  <c r="J169" i="10"/>
  <c r="U169" i="10" s="1"/>
  <c r="N168" i="10"/>
  <c r="M168" i="10"/>
  <c r="L168" i="10"/>
  <c r="K168" i="10"/>
  <c r="I168" i="10" s="1"/>
  <c r="J168" i="10"/>
  <c r="T168" i="10" s="1"/>
  <c r="Z167" i="10"/>
  <c r="Y167" i="10"/>
  <c r="X167" i="10"/>
  <c r="W167" i="10"/>
  <c r="V167" i="10"/>
  <c r="AA167" i="10" s="1"/>
  <c r="N167" i="10"/>
  <c r="M167" i="10"/>
  <c r="L167" i="10"/>
  <c r="K167" i="10"/>
  <c r="T167" i="10" s="1"/>
  <c r="J167" i="10"/>
  <c r="U167" i="10" s="1"/>
  <c r="I167" i="10"/>
  <c r="N166" i="10"/>
  <c r="M166" i="10"/>
  <c r="L166" i="10"/>
  <c r="U166" i="10" s="1"/>
  <c r="K166" i="10"/>
  <c r="J166" i="10"/>
  <c r="N165" i="10"/>
  <c r="M165" i="10"/>
  <c r="Y165" i="10" s="1"/>
  <c r="L165" i="10"/>
  <c r="K165" i="10"/>
  <c r="T165" i="10" s="1"/>
  <c r="J165" i="10"/>
  <c r="U165" i="10" s="1"/>
  <c r="X164" i="10"/>
  <c r="N164" i="10"/>
  <c r="M164" i="10"/>
  <c r="L164" i="10"/>
  <c r="K164" i="10"/>
  <c r="J164" i="10"/>
  <c r="T164" i="10" s="1"/>
  <c r="X163" i="10"/>
  <c r="N163" i="10"/>
  <c r="M163" i="10"/>
  <c r="L163" i="10"/>
  <c r="K163" i="10"/>
  <c r="J163" i="10"/>
  <c r="U163" i="10" s="1"/>
  <c r="I163" i="10"/>
  <c r="Z162" i="10"/>
  <c r="Y162" i="10"/>
  <c r="X162" i="10"/>
  <c r="W162" i="10"/>
  <c r="AA162" i="10" s="1"/>
  <c r="V162" i="10"/>
  <c r="N162" i="10"/>
  <c r="M162" i="10"/>
  <c r="L162" i="10"/>
  <c r="U162" i="10" s="1"/>
  <c r="K162" i="10"/>
  <c r="I162" i="10" s="1"/>
  <c r="U25" i="10" s="1"/>
  <c r="J162" i="10"/>
  <c r="T162" i="10" s="1"/>
  <c r="V161" i="10"/>
  <c r="N161" i="10"/>
  <c r="M161" i="10"/>
  <c r="L161" i="10"/>
  <c r="K161" i="10"/>
  <c r="T161" i="10" s="1"/>
  <c r="J161" i="10"/>
  <c r="U161" i="10" s="1"/>
  <c r="N160" i="10"/>
  <c r="M160" i="10"/>
  <c r="L160" i="10"/>
  <c r="K160" i="10"/>
  <c r="J160" i="10"/>
  <c r="T160" i="10" s="1"/>
  <c r="N159" i="10"/>
  <c r="M159" i="10"/>
  <c r="L159" i="10"/>
  <c r="K159" i="10"/>
  <c r="J159" i="10"/>
  <c r="U159" i="10" s="1"/>
  <c r="I159" i="10"/>
  <c r="N158" i="10"/>
  <c r="M158" i="10"/>
  <c r="L158" i="10"/>
  <c r="U158" i="10" s="1"/>
  <c r="K158" i="10"/>
  <c r="J158" i="10"/>
  <c r="N157" i="10"/>
  <c r="M157" i="10"/>
  <c r="L157" i="10"/>
  <c r="K157" i="10"/>
  <c r="T157" i="10" s="1"/>
  <c r="J157" i="10"/>
  <c r="U157" i="10" s="1"/>
  <c r="Z156" i="10"/>
  <c r="Y156" i="10"/>
  <c r="X156" i="10"/>
  <c r="W156" i="10"/>
  <c r="AA156" i="10" s="1"/>
  <c r="V156" i="10"/>
  <c r="N156" i="10"/>
  <c r="M156" i="10"/>
  <c r="L156" i="10"/>
  <c r="K156" i="10"/>
  <c r="J156" i="10"/>
  <c r="T156" i="10" s="1"/>
  <c r="Y155" i="10"/>
  <c r="X155" i="10"/>
  <c r="W155" i="10"/>
  <c r="V155" i="10"/>
  <c r="N155" i="10"/>
  <c r="M155" i="10"/>
  <c r="L155" i="10"/>
  <c r="K155" i="10"/>
  <c r="T155" i="10" s="1"/>
  <c r="J155" i="10"/>
  <c r="U155" i="10" s="1"/>
  <c r="I155" i="10"/>
  <c r="V154" i="10"/>
  <c r="N154" i="10"/>
  <c r="M154" i="10"/>
  <c r="L154" i="10"/>
  <c r="U154" i="10" s="1"/>
  <c r="K154" i="10"/>
  <c r="J154" i="10"/>
  <c r="I154" i="10" s="1"/>
  <c r="K25" i="10" s="1"/>
  <c r="N153" i="10"/>
  <c r="M153" i="10"/>
  <c r="L153" i="10"/>
  <c r="K153" i="10"/>
  <c r="T153" i="10" s="1"/>
  <c r="J153" i="10"/>
  <c r="U153" i="10" s="1"/>
  <c r="V152" i="10"/>
  <c r="N152" i="10"/>
  <c r="M152" i="10"/>
  <c r="L152" i="10"/>
  <c r="K152" i="10"/>
  <c r="J152" i="10"/>
  <c r="T152" i="10" s="1"/>
  <c r="N151" i="10"/>
  <c r="M151" i="10"/>
  <c r="L151" i="10"/>
  <c r="K151" i="10"/>
  <c r="J151" i="10"/>
  <c r="U151" i="10" s="1"/>
  <c r="I151" i="10"/>
  <c r="N150" i="10"/>
  <c r="M150" i="10"/>
  <c r="L150" i="10"/>
  <c r="U150" i="10" s="1"/>
  <c r="K150" i="10"/>
  <c r="J150" i="10"/>
  <c r="N149" i="10"/>
  <c r="M149" i="10"/>
  <c r="L149" i="10"/>
  <c r="K149" i="10"/>
  <c r="T149" i="10" s="1"/>
  <c r="J149" i="10"/>
  <c r="U149" i="10" s="1"/>
  <c r="N148" i="10"/>
  <c r="M148" i="10"/>
  <c r="L148" i="10"/>
  <c r="K148" i="10"/>
  <c r="J148" i="10"/>
  <c r="T148" i="10" s="1"/>
  <c r="N147" i="10"/>
  <c r="M147" i="10"/>
  <c r="L147" i="10"/>
  <c r="K147" i="10"/>
  <c r="J147" i="10"/>
  <c r="U147" i="10" s="1"/>
  <c r="I147" i="10"/>
  <c r="V146" i="10"/>
  <c r="N146" i="10"/>
  <c r="M146" i="10"/>
  <c r="L146" i="10"/>
  <c r="U146" i="10" s="1"/>
  <c r="K146" i="10"/>
  <c r="J146" i="10"/>
  <c r="I146" i="10" s="1"/>
  <c r="K23" i="10" s="1"/>
  <c r="N145" i="10"/>
  <c r="M145" i="10"/>
  <c r="L145" i="10"/>
  <c r="K145" i="10"/>
  <c r="T145" i="10" s="1"/>
  <c r="J145" i="10"/>
  <c r="U145" i="10" s="1"/>
  <c r="AB144" i="10"/>
  <c r="AA144" i="10"/>
  <c r="Y144" i="10"/>
  <c r="W144" i="10"/>
  <c r="U144" i="10"/>
  <c r="T144" i="10"/>
  <c r="S144" i="10"/>
  <c r="R144" i="10"/>
  <c r="Q144" i="10"/>
  <c r="P144" i="10"/>
  <c r="N144" i="10"/>
  <c r="Z144" i="10" s="1"/>
  <c r="M144" i="10"/>
  <c r="L144" i="10"/>
  <c r="X144" i="10" s="1"/>
  <c r="K144" i="10"/>
  <c r="J144" i="10"/>
  <c r="V143" i="10"/>
  <c r="N143" i="10"/>
  <c r="M143" i="10"/>
  <c r="L143" i="10"/>
  <c r="K143" i="10"/>
  <c r="J143" i="10"/>
  <c r="I143" i="10"/>
  <c r="N142" i="10"/>
  <c r="M142" i="10"/>
  <c r="L142" i="10"/>
  <c r="K142" i="10"/>
  <c r="I142" i="10" s="1"/>
  <c r="J142" i="10"/>
  <c r="N141" i="10"/>
  <c r="M141" i="10"/>
  <c r="L141" i="10"/>
  <c r="K141" i="10"/>
  <c r="J141" i="10"/>
  <c r="I141" i="10"/>
  <c r="N140" i="10"/>
  <c r="M140" i="10"/>
  <c r="L140" i="10"/>
  <c r="K140" i="10"/>
  <c r="I140" i="10" s="1"/>
  <c r="J140" i="10"/>
  <c r="N139" i="10"/>
  <c r="M139" i="10"/>
  <c r="L139" i="10"/>
  <c r="K139" i="10"/>
  <c r="J139" i="10"/>
  <c r="I139" i="10"/>
  <c r="N138" i="10"/>
  <c r="M138" i="10"/>
  <c r="L138" i="10"/>
  <c r="K138" i="10"/>
  <c r="I138" i="10" s="1"/>
  <c r="J138" i="10"/>
  <c r="N137" i="10"/>
  <c r="M137" i="10"/>
  <c r="L137" i="10"/>
  <c r="K137" i="10"/>
  <c r="J137" i="10"/>
  <c r="I137" i="10"/>
  <c r="N136" i="10"/>
  <c r="M136" i="10"/>
  <c r="L136" i="10"/>
  <c r="K136" i="10"/>
  <c r="I136" i="10" s="1"/>
  <c r="J136" i="10"/>
  <c r="N135" i="10"/>
  <c r="M135" i="10"/>
  <c r="L135" i="10"/>
  <c r="K135" i="10"/>
  <c r="J135" i="10"/>
  <c r="I135" i="10"/>
  <c r="N134" i="10"/>
  <c r="M134" i="10"/>
  <c r="L134" i="10"/>
  <c r="K134" i="10"/>
  <c r="I134" i="10" s="1"/>
  <c r="J134" i="10"/>
  <c r="N133" i="10"/>
  <c r="M133" i="10"/>
  <c r="L133" i="10"/>
  <c r="K133" i="10"/>
  <c r="J133" i="10"/>
  <c r="I133" i="10"/>
  <c r="N132" i="10"/>
  <c r="M132" i="10"/>
  <c r="L132" i="10"/>
  <c r="K132" i="10"/>
  <c r="I132" i="10" s="1"/>
  <c r="J132" i="10"/>
  <c r="N131" i="10"/>
  <c r="M131" i="10"/>
  <c r="L131" i="10"/>
  <c r="K131" i="10"/>
  <c r="J131" i="10"/>
  <c r="I131" i="10"/>
  <c r="N130" i="10"/>
  <c r="M130" i="10"/>
  <c r="L130" i="10"/>
  <c r="K130" i="10"/>
  <c r="I130" i="10" s="1"/>
  <c r="J130" i="10"/>
  <c r="N129" i="10"/>
  <c r="M129" i="10"/>
  <c r="L129" i="10"/>
  <c r="K129" i="10"/>
  <c r="J129" i="10"/>
  <c r="I129" i="10"/>
  <c r="N128" i="10"/>
  <c r="M128" i="10"/>
  <c r="L128" i="10"/>
  <c r="K128" i="10"/>
  <c r="I128" i="10" s="1"/>
  <c r="J128" i="10"/>
  <c r="N127" i="10"/>
  <c r="M127" i="10"/>
  <c r="L127" i="10"/>
  <c r="K127" i="10"/>
  <c r="J127" i="10"/>
  <c r="I127" i="10"/>
  <c r="N126" i="10"/>
  <c r="M126" i="10"/>
  <c r="L126" i="10"/>
  <c r="K126" i="10"/>
  <c r="I126" i="10" s="1"/>
  <c r="J126" i="10"/>
  <c r="N125" i="10"/>
  <c r="M125" i="10"/>
  <c r="L125" i="10"/>
  <c r="K125" i="10"/>
  <c r="J125" i="10"/>
  <c r="I125" i="10"/>
  <c r="N124" i="10"/>
  <c r="M124" i="10"/>
  <c r="L124" i="10"/>
  <c r="K124" i="10"/>
  <c r="I124" i="10" s="1"/>
  <c r="J124" i="10"/>
  <c r="N123" i="10"/>
  <c r="M123" i="10"/>
  <c r="L123" i="10"/>
  <c r="K123" i="10"/>
  <c r="J123" i="10"/>
  <c r="I123" i="10"/>
  <c r="N122" i="10"/>
  <c r="M122" i="10"/>
  <c r="L122" i="10"/>
  <c r="K122" i="10"/>
  <c r="I122" i="10" s="1"/>
  <c r="J122" i="10"/>
  <c r="N121" i="10"/>
  <c r="M121" i="10"/>
  <c r="L121" i="10"/>
  <c r="K121" i="10"/>
  <c r="J121" i="10"/>
  <c r="I121" i="10"/>
  <c r="N120" i="10"/>
  <c r="M120" i="10"/>
  <c r="L120" i="10"/>
  <c r="K120" i="10"/>
  <c r="I120" i="10" s="1"/>
  <c r="J120" i="10"/>
  <c r="N119" i="10"/>
  <c r="M119" i="10"/>
  <c r="L119" i="10"/>
  <c r="K119" i="10"/>
  <c r="J119" i="10"/>
  <c r="I119" i="10"/>
  <c r="N118" i="10"/>
  <c r="M118" i="10"/>
  <c r="L118" i="10"/>
  <c r="K118" i="10"/>
  <c r="I118" i="10" s="1"/>
  <c r="J118" i="10"/>
  <c r="N117" i="10"/>
  <c r="M117" i="10"/>
  <c r="L117" i="10"/>
  <c r="K117" i="10"/>
  <c r="J117" i="10"/>
  <c r="I117" i="10"/>
  <c r="N116" i="10"/>
  <c r="M116" i="10"/>
  <c r="L116" i="10"/>
  <c r="K116" i="10"/>
  <c r="I116" i="10" s="1"/>
  <c r="J116" i="10"/>
  <c r="N115" i="10"/>
  <c r="M115" i="10"/>
  <c r="L115" i="10"/>
  <c r="K115" i="10"/>
  <c r="J115" i="10"/>
  <c r="I115" i="10"/>
  <c r="N114" i="10"/>
  <c r="M114" i="10"/>
  <c r="L114" i="10"/>
  <c r="K114" i="10"/>
  <c r="I114" i="10" s="1"/>
  <c r="J114" i="10"/>
  <c r="N113" i="10"/>
  <c r="M113" i="10"/>
  <c r="L113" i="10"/>
  <c r="K113" i="10"/>
  <c r="J113" i="10"/>
  <c r="I113" i="10"/>
  <c r="N112" i="10"/>
  <c r="M112" i="10"/>
  <c r="L112" i="10"/>
  <c r="K112" i="10"/>
  <c r="I112" i="10" s="1"/>
  <c r="J112" i="10"/>
  <c r="N111" i="10"/>
  <c r="M111" i="10"/>
  <c r="L111" i="10"/>
  <c r="K111" i="10"/>
  <c r="J111" i="10"/>
  <c r="I111" i="10"/>
  <c r="N110" i="10"/>
  <c r="M110" i="10"/>
  <c r="L110" i="10"/>
  <c r="K110" i="10"/>
  <c r="I110" i="10" s="1"/>
  <c r="J110" i="10"/>
  <c r="N109" i="10"/>
  <c r="M109" i="10"/>
  <c r="L109" i="10"/>
  <c r="K109" i="10"/>
  <c r="J109" i="10"/>
  <c r="I109" i="10"/>
  <c r="N108" i="10"/>
  <c r="M108" i="10"/>
  <c r="L108" i="10"/>
  <c r="K108" i="10"/>
  <c r="I108" i="10" s="1"/>
  <c r="J108" i="10"/>
  <c r="N107" i="10"/>
  <c r="M107" i="10"/>
  <c r="L107" i="10"/>
  <c r="K107" i="10"/>
  <c r="J107" i="10"/>
  <c r="I107" i="10"/>
  <c r="N106" i="10"/>
  <c r="M106" i="10"/>
  <c r="L106" i="10"/>
  <c r="K106" i="10"/>
  <c r="I106" i="10" s="1"/>
  <c r="J106" i="10"/>
  <c r="N105" i="10"/>
  <c r="M105" i="10"/>
  <c r="L105" i="10"/>
  <c r="K105" i="10"/>
  <c r="J105" i="10"/>
  <c r="I105" i="10"/>
  <c r="N104" i="10"/>
  <c r="M104" i="10"/>
  <c r="L104" i="10"/>
  <c r="K104" i="10"/>
  <c r="I104" i="10" s="1"/>
  <c r="J104" i="10"/>
  <c r="N103" i="10"/>
  <c r="M103" i="10"/>
  <c r="L103" i="10"/>
  <c r="K103" i="10"/>
  <c r="J103" i="10"/>
  <c r="I103" i="10"/>
  <c r="N102" i="10"/>
  <c r="M102" i="10"/>
  <c r="L102" i="10"/>
  <c r="K102" i="10"/>
  <c r="I102" i="10" s="1"/>
  <c r="J102" i="10"/>
  <c r="N101" i="10"/>
  <c r="M101" i="10"/>
  <c r="L101" i="10"/>
  <c r="K101" i="10"/>
  <c r="J101" i="10"/>
  <c r="I101" i="10"/>
  <c r="N100" i="10"/>
  <c r="M100" i="10"/>
  <c r="L100" i="10"/>
  <c r="K100" i="10"/>
  <c r="I100" i="10" s="1"/>
  <c r="J100" i="10"/>
  <c r="N99" i="10"/>
  <c r="M99" i="10"/>
  <c r="L99" i="10"/>
  <c r="K99" i="10"/>
  <c r="J99" i="10"/>
  <c r="I99" i="10"/>
  <c r="N98" i="10"/>
  <c r="M98" i="10"/>
  <c r="L98" i="10"/>
  <c r="K98" i="10"/>
  <c r="I98" i="10" s="1"/>
  <c r="J98" i="10"/>
  <c r="N97" i="10"/>
  <c r="M97" i="10"/>
  <c r="L97" i="10"/>
  <c r="K97" i="10"/>
  <c r="J97" i="10"/>
  <c r="I97" i="10"/>
  <c r="N96" i="10"/>
  <c r="M96" i="10"/>
  <c r="L96" i="10"/>
  <c r="K96" i="10"/>
  <c r="I96" i="10" s="1"/>
  <c r="J96" i="10"/>
  <c r="N95" i="10"/>
  <c r="M95" i="10"/>
  <c r="L95" i="10"/>
  <c r="K95" i="10"/>
  <c r="J95" i="10"/>
  <c r="I95" i="10"/>
  <c r="N94" i="10"/>
  <c r="M94" i="10"/>
  <c r="L94" i="10"/>
  <c r="K94" i="10"/>
  <c r="I94" i="10" s="1"/>
  <c r="J94" i="10"/>
  <c r="N93" i="10"/>
  <c r="M93" i="10"/>
  <c r="L93" i="10"/>
  <c r="K93" i="10"/>
  <c r="J93" i="10"/>
  <c r="I93" i="10"/>
  <c r="N92" i="10"/>
  <c r="M92" i="10"/>
  <c r="L92" i="10"/>
  <c r="K92" i="10"/>
  <c r="I92" i="10" s="1"/>
  <c r="J92" i="10"/>
  <c r="N91" i="10"/>
  <c r="M91" i="10"/>
  <c r="L91" i="10"/>
  <c r="K91" i="10"/>
  <c r="J91" i="10"/>
  <c r="I91" i="10"/>
  <c r="N90" i="10"/>
  <c r="M90" i="10"/>
  <c r="L90" i="10"/>
  <c r="K90" i="10"/>
  <c r="I90" i="10" s="1"/>
  <c r="J90" i="10"/>
  <c r="N89" i="10"/>
  <c r="M89" i="10"/>
  <c r="L89" i="10"/>
  <c r="J89" i="10"/>
  <c r="L88" i="10"/>
  <c r="K88" i="10"/>
  <c r="J88" i="10"/>
  <c r="L87" i="10"/>
  <c r="K87" i="10"/>
  <c r="J87" i="10"/>
  <c r="L86" i="10"/>
  <c r="K86" i="10"/>
  <c r="J86" i="10"/>
  <c r="L85" i="10"/>
  <c r="K85" i="10"/>
  <c r="J85" i="10"/>
  <c r="L84" i="10"/>
  <c r="K84" i="10"/>
  <c r="J84" i="10"/>
  <c r="L83" i="10"/>
  <c r="K83" i="10"/>
  <c r="J83" i="10"/>
  <c r="L82" i="10"/>
  <c r="K82" i="10"/>
  <c r="J82" i="10"/>
  <c r="L81" i="10"/>
  <c r="K81" i="10"/>
  <c r="J81" i="10"/>
  <c r="N80" i="10"/>
  <c r="M80" i="10"/>
  <c r="L80" i="10"/>
  <c r="K80" i="10"/>
  <c r="I80" i="10" s="1"/>
  <c r="J80" i="10"/>
  <c r="N79" i="10"/>
  <c r="M79" i="10"/>
  <c r="L79" i="10"/>
  <c r="K79" i="10"/>
  <c r="J79" i="10"/>
  <c r="I79" i="10" s="1"/>
  <c r="N78" i="10"/>
  <c r="M78" i="10"/>
  <c r="L78" i="10"/>
  <c r="J78" i="10"/>
  <c r="L77" i="10"/>
  <c r="K77" i="10"/>
  <c r="J77" i="10"/>
  <c r="J76" i="10"/>
  <c r="J75" i="10"/>
  <c r="J74" i="10"/>
  <c r="J73" i="10"/>
  <c r="J72" i="10"/>
  <c r="J71" i="10"/>
  <c r="J70" i="10"/>
  <c r="N69" i="10"/>
  <c r="M69" i="10"/>
  <c r="J69" i="10"/>
  <c r="N68" i="10"/>
  <c r="M68" i="10"/>
  <c r="J68" i="10"/>
  <c r="N67" i="10"/>
  <c r="M67" i="10"/>
  <c r="K67" i="10"/>
  <c r="J67" i="10"/>
  <c r="E67" i="10"/>
  <c r="L67" i="10" s="1"/>
  <c r="I67" i="10" s="1"/>
  <c r="N66" i="10"/>
  <c r="M66" i="10"/>
  <c r="L66" i="10"/>
  <c r="K66" i="10"/>
  <c r="I66" i="10" s="1"/>
  <c r="J66" i="10"/>
  <c r="N65" i="10"/>
  <c r="M65" i="10"/>
  <c r="L65" i="10"/>
  <c r="K65" i="10"/>
  <c r="J65" i="10"/>
  <c r="I65" i="10" s="1"/>
  <c r="N64" i="10"/>
  <c r="M64" i="10"/>
  <c r="L64" i="10"/>
  <c r="K64" i="10"/>
  <c r="I64" i="10" s="1"/>
  <c r="J64" i="10"/>
  <c r="N63" i="10"/>
  <c r="M63" i="10"/>
  <c r="L63" i="10"/>
  <c r="K63" i="10"/>
  <c r="J63" i="10"/>
  <c r="I63" i="10" s="1"/>
  <c r="N62" i="10"/>
  <c r="M62" i="10"/>
  <c r="L62" i="10"/>
  <c r="K62" i="10"/>
  <c r="I62" i="10" s="1"/>
  <c r="J62" i="10"/>
  <c r="N61" i="10"/>
  <c r="M61" i="10"/>
  <c r="L61" i="10"/>
  <c r="K61" i="10"/>
  <c r="J61" i="10"/>
  <c r="I61" i="10" s="1"/>
  <c r="N60" i="10"/>
  <c r="M60" i="10"/>
  <c r="L60" i="10"/>
  <c r="K60" i="10"/>
  <c r="I60" i="10" s="1"/>
  <c r="J60" i="10"/>
  <c r="L38" i="10"/>
  <c r="K38" i="10"/>
  <c r="J38" i="10"/>
  <c r="V37" i="10"/>
  <c r="U37" i="10"/>
  <c r="T37" i="10"/>
  <c r="L37" i="10"/>
  <c r="K37" i="10"/>
  <c r="J37" i="10"/>
  <c r="V35" i="10"/>
  <c r="U35" i="10"/>
  <c r="T35" i="10"/>
  <c r="V34" i="10"/>
  <c r="U34" i="10"/>
  <c r="T34" i="10"/>
  <c r="V33" i="10"/>
  <c r="U33" i="10"/>
  <c r="T33" i="10"/>
  <c r="L33" i="10"/>
  <c r="K33" i="10"/>
  <c r="J33" i="10"/>
  <c r="L32" i="10"/>
  <c r="K32" i="10"/>
  <c r="J32" i="10"/>
  <c r="V31" i="10"/>
  <c r="U31" i="10"/>
  <c r="T31" i="10"/>
  <c r="V28" i="10"/>
  <c r="U28" i="10"/>
  <c r="T28" i="10"/>
  <c r="V26" i="10"/>
  <c r="U26" i="10"/>
  <c r="T26" i="10"/>
  <c r="L26" i="10"/>
  <c r="K26" i="10"/>
  <c r="J26" i="10"/>
  <c r="V23" i="10"/>
  <c r="U23" i="10"/>
  <c r="T23" i="10"/>
  <c r="E12" i="10"/>
  <c r="K8" i="10" s="1"/>
  <c r="D12" i="10"/>
  <c r="K10" i="10"/>
  <c r="K9" i="10"/>
  <c r="K7" i="10"/>
  <c r="K6" i="10"/>
  <c r="J5" i="10"/>
  <c r="L4" i="10"/>
  <c r="K4" i="10"/>
  <c r="J4" i="10"/>
  <c r="P3" i="10"/>
  <c r="O3" i="10"/>
  <c r="N3" i="10"/>
  <c r="M3" i="10"/>
  <c r="L3" i="10"/>
  <c r="K3" i="10"/>
  <c r="J3" i="10"/>
  <c r="K2" i="10"/>
  <c r="D1" i="10"/>
  <c r="K5" i="10" s="1"/>
  <c r="I522" i="9"/>
  <c r="I521" i="9"/>
  <c r="I520" i="9"/>
  <c r="I519" i="9"/>
  <c r="C517" i="9"/>
  <c r="C516" i="9"/>
  <c r="C515" i="9"/>
  <c r="C513" i="9"/>
  <c r="C511" i="9"/>
  <c r="C510" i="9"/>
  <c r="J507" i="9"/>
  <c r="I507" i="9"/>
  <c r="X502" i="9"/>
  <c r="X503" i="9" s="1"/>
  <c r="AK498" i="9"/>
  <c r="AK503" i="9" s="1"/>
  <c r="AK504" i="9" s="1"/>
  <c r="AA498" i="9"/>
  <c r="Y498" i="9"/>
  <c r="X497" i="9"/>
  <c r="C518" i="9" s="1"/>
  <c r="S496" i="9"/>
  <c r="AE495" i="9"/>
  <c r="AE496" i="9" s="1"/>
  <c r="S495" i="9"/>
  <c r="AE494" i="9"/>
  <c r="S494" i="9"/>
  <c r="AE493" i="9"/>
  <c r="U493" i="9"/>
  <c r="S493" i="9"/>
  <c r="X492" i="9"/>
  <c r="X493" i="9" s="1"/>
  <c r="U492" i="9"/>
  <c r="S492" i="9"/>
  <c r="U491" i="9"/>
  <c r="S491" i="9"/>
  <c r="AK490" i="9"/>
  <c r="AK493" i="9" s="1"/>
  <c r="AK494" i="9" s="1"/>
  <c r="AE490" i="9"/>
  <c r="J490" i="9"/>
  <c r="J491" i="9" s="1"/>
  <c r="X489" i="9"/>
  <c r="X494" i="9" s="1"/>
  <c r="X495" i="9" s="1"/>
  <c r="T489" i="9"/>
  <c r="R489" i="9"/>
  <c r="D489" i="9"/>
  <c r="Q488" i="9"/>
  <c r="Q491" i="9" s="1"/>
  <c r="Q492" i="9" s="1"/>
  <c r="J488" i="9"/>
  <c r="J489" i="9" s="1"/>
  <c r="D488" i="9"/>
  <c r="AK487" i="9"/>
  <c r="AK488" i="9" s="1"/>
  <c r="X487" i="9"/>
  <c r="D487" i="9"/>
  <c r="X486" i="9"/>
  <c r="D486" i="9"/>
  <c r="AK485" i="9"/>
  <c r="AK486" i="9" s="1"/>
  <c r="J485" i="9"/>
  <c r="D485" i="9"/>
  <c r="D484" i="9"/>
  <c r="D483" i="9"/>
  <c r="AK482" i="9"/>
  <c r="Q482" i="9"/>
  <c r="Q483" i="9" s="1"/>
  <c r="D482" i="9"/>
  <c r="X481" i="9"/>
  <c r="X484" i="9" s="1"/>
  <c r="X485" i="9" s="1"/>
  <c r="F480" i="9"/>
  <c r="Q479" i="9"/>
  <c r="Q484" i="9" s="1"/>
  <c r="Q485" i="9" s="1"/>
  <c r="K479" i="9"/>
  <c r="K478" i="9"/>
  <c r="F478" i="9"/>
  <c r="AK477" i="9"/>
  <c r="AK478" i="9" s="1"/>
  <c r="H476" i="9"/>
  <c r="U489" i="9" s="1"/>
  <c r="G476" i="9"/>
  <c r="G507" i="9" s="1"/>
  <c r="N507" i="9" s="1"/>
  <c r="F476" i="9"/>
  <c r="Z498" i="9" s="1"/>
  <c r="E476" i="9"/>
  <c r="E507" i="9" s="1"/>
  <c r="L507" i="9" s="1"/>
  <c r="D476" i="9"/>
  <c r="Q489" i="9" s="1"/>
  <c r="AK475" i="9"/>
  <c r="AK476" i="9" s="1"/>
  <c r="K475" i="9"/>
  <c r="K480" i="9" s="1"/>
  <c r="K481" i="9" s="1"/>
  <c r="D475" i="9"/>
  <c r="D480" i="9" s="1"/>
  <c r="D481" i="9" s="1"/>
  <c r="X474" i="9"/>
  <c r="X475" i="9" s="1"/>
  <c r="AK472" i="9"/>
  <c r="L471" i="9"/>
  <c r="AA470" i="9"/>
  <c r="Y470" i="9"/>
  <c r="Q470" i="9"/>
  <c r="Q475" i="9" s="1"/>
  <c r="Q476" i="9" s="1"/>
  <c r="L470" i="9"/>
  <c r="X469" i="9"/>
  <c r="X472" i="9" s="1"/>
  <c r="X473" i="9" s="1"/>
  <c r="N469" i="9"/>
  <c r="L469" i="9"/>
  <c r="S468" i="9"/>
  <c r="N468" i="9"/>
  <c r="L468" i="9"/>
  <c r="S467" i="9"/>
  <c r="AE466" i="9"/>
  <c r="AE467" i="9" s="1"/>
  <c r="S466" i="9"/>
  <c r="M466" i="9"/>
  <c r="K466" i="9"/>
  <c r="U465" i="9"/>
  <c r="S465" i="9"/>
  <c r="J465" i="9"/>
  <c r="J468" i="9" s="1"/>
  <c r="J469" i="9" s="1"/>
  <c r="AE464" i="9"/>
  <c r="AE465" i="9" s="1"/>
  <c r="U464" i="9"/>
  <c r="S464" i="9"/>
  <c r="U463" i="9"/>
  <c r="S463" i="9"/>
  <c r="AB462" i="9"/>
  <c r="AA462" i="9"/>
  <c r="Y462" i="9"/>
  <c r="X462" i="9"/>
  <c r="AK461" i="9"/>
  <c r="AK466" i="9" s="1"/>
  <c r="AK467" i="9" s="1"/>
  <c r="AE461" i="9"/>
  <c r="X461" i="9"/>
  <c r="C514" i="9" s="1"/>
  <c r="T461" i="9"/>
  <c r="R461" i="9"/>
  <c r="Q460" i="9"/>
  <c r="Q465" i="9" s="1"/>
  <c r="Q466" i="9" s="1"/>
  <c r="X458" i="9"/>
  <c r="X459" i="9" s="1"/>
  <c r="X456" i="9"/>
  <c r="X457" i="9" s="1"/>
  <c r="AB454" i="9"/>
  <c r="AA454" i="9"/>
  <c r="Y454" i="9"/>
  <c r="X454" i="9"/>
  <c r="X453" i="9"/>
  <c r="AK452" i="9"/>
  <c r="AK457" i="9" s="1"/>
  <c r="AK458" i="9" s="1"/>
  <c r="B450" i="9"/>
  <c r="N399" i="9"/>
  <c r="M399" i="9"/>
  <c r="L399" i="9"/>
  <c r="K399" i="9"/>
  <c r="J399" i="9"/>
  <c r="I399" i="9" s="1"/>
  <c r="N398" i="9"/>
  <c r="M398" i="9"/>
  <c r="L398" i="9"/>
  <c r="K398" i="9"/>
  <c r="I398" i="9" s="1"/>
  <c r="J398" i="9"/>
  <c r="N397" i="9"/>
  <c r="M397" i="9"/>
  <c r="L397" i="9"/>
  <c r="K397" i="9"/>
  <c r="J397" i="9"/>
  <c r="I397" i="9" s="1"/>
  <c r="N396" i="9"/>
  <c r="M396" i="9"/>
  <c r="L396" i="9"/>
  <c r="K396" i="9"/>
  <c r="I396" i="9" s="1"/>
  <c r="J396" i="9"/>
  <c r="N395" i="9"/>
  <c r="M395" i="9"/>
  <c r="L395" i="9"/>
  <c r="K395" i="9"/>
  <c r="J395" i="9"/>
  <c r="I395" i="9" s="1"/>
  <c r="N394" i="9"/>
  <c r="M394" i="9"/>
  <c r="L394" i="9"/>
  <c r="K394" i="9"/>
  <c r="I394" i="9" s="1"/>
  <c r="J394" i="9"/>
  <c r="N393" i="9"/>
  <c r="M393" i="9"/>
  <c r="L393" i="9"/>
  <c r="K393" i="9"/>
  <c r="J393" i="9"/>
  <c r="I393" i="9" s="1"/>
  <c r="N392" i="9"/>
  <c r="M392" i="9"/>
  <c r="L392" i="9"/>
  <c r="K392" i="9"/>
  <c r="I392" i="9" s="1"/>
  <c r="J392" i="9"/>
  <c r="N391" i="9"/>
  <c r="M391" i="9"/>
  <c r="L391" i="9"/>
  <c r="K391" i="9"/>
  <c r="J391" i="9"/>
  <c r="I391" i="9" s="1"/>
  <c r="N390" i="9"/>
  <c r="M390" i="9"/>
  <c r="L390" i="9"/>
  <c r="K390" i="9"/>
  <c r="I390" i="9" s="1"/>
  <c r="J390" i="9"/>
  <c r="N389" i="9"/>
  <c r="M389" i="9"/>
  <c r="L389" i="9"/>
  <c r="K389" i="9"/>
  <c r="J389" i="9"/>
  <c r="I389" i="9" s="1"/>
  <c r="N388" i="9"/>
  <c r="M388" i="9"/>
  <c r="L388" i="9"/>
  <c r="K388" i="9"/>
  <c r="I388" i="9" s="1"/>
  <c r="J388" i="9"/>
  <c r="N387" i="9"/>
  <c r="M387" i="9"/>
  <c r="L387" i="9"/>
  <c r="K387" i="9"/>
  <c r="J387" i="9"/>
  <c r="I387" i="9" s="1"/>
  <c r="N386" i="9"/>
  <c r="M386" i="9"/>
  <c r="L386" i="9"/>
  <c r="K386" i="9"/>
  <c r="I386" i="9" s="1"/>
  <c r="J386" i="9"/>
  <c r="N385" i="9"/>
  <c r="M385" i="9"/>
  <c r="L385" i="9"/>
  <c r="K385" i="9"/>
  <c r="J385" i="9"/>
  <c r="I385" i="9" s="1"/>
  <c r="N384" i="9"/>
  <c r="M384" i="9"/>
  <c r="L384" i="9"/>
  <c r="K384" i="9"/>
  <c r="I384" i="9" s="1"/>
  <c r="J384" i="9"/>
  <c r="N383" i="9"/>
  <c r="M383" i="9"/>
  <c r="L383" i="9"/>
  <c r="K383" i="9"/>
  <c r="J383" i="9"/>
  <c r="I383" i="9" s="1"/>
  <c r="N382" i="9"/>
  <c r="M382" i="9"/>
  <c r="L382" i="9"/>
  <c r="K382" i="9"/>
  <c r="I382" i="9" s="1"/>
  <c r="J382" i="9"/>
  <c r="N381" i="9"/>
  <c r="M381" i="9"/>
  <c r="L381" i="9"/>
  <c r="K381" i="9"/>
  <c r="J381" i="9"/>
  <c r="I381" i="9" s="1"/>
  <c r="N380" i="9"/>
  <c r="M380" i="9"/>
  <c r="L380" i="9"/>
  <c r="K380" i="9"/>
  <c r="I380" i="9" s="1"/>
  <c r="J380" i="9"/>
  <c r="N379" i="9"/>
  <c r="M379" i="9"/>
  <c r="L379" i="9"/>
  <c r="K379" i="9"/>
  <c r="J379" i="9"/>
  <c r="I379" i="9" s="1"/>
  <c r="N378" i="9"/>
  <c r="M378" i="9"/>
  <c r="L378" i="9"/>
  <c r="K378" i="9"/>
  <c r="I378" i="9" s="1"/>
  <c r="J378" i="9"/>
  <c r="N377" i="9"/>
  <c r="M377" i="9"/>
  <c r="L377" i="9"/>
  <c r="K377" i="9"/>
  <c r="J377" i="9"/>
  <c r="I377" i="9" s="1"/>
  <c r="N376" i="9"/>
  <c r="M376" i="9"/>
  <c r="L376" i="9"/>
  <c r="K376" i="9"/>
  <c r="I376" i="9" s="1"/>
  <c r="J376" i="9"/>
  <c r="N375" i="9"/>
  <c r="M375" i="9"/>
  <c r="L375" i="9"/>
  <c r="K375" i="9"/>
  <c r="J375" i="9"/>
  <c r="I375" i="9" s="1"/>
  <c r="N374" i="9"/>
  <c r="M374" i="9"/>
  <c r="L374" i="9"/>
  <c r="K374" i="9"/>
  <c r="I374" i="9" s="1"/>
  <c r="J374" i="9"/>
  <c r="N373" i="9"/>
  <c r="M373" i="9"/>
  <c r="L373" i="9"/>
  <c r="K373" i="9"/>
  <c r="J373" i="9"/>
  <c r="I373" i="9" s="1"/>
  <c r="N372" i="9"/>
  <c r="M372" i="9"/>
  <c r="L372" i="9"/>
  <c r="K372" i="9"/>
  <c r="I372" i="9" s="1"/>
  <c r="J372" i="9"/>
  <c r="N371" i="9"/>
  <c r="M371" i="9"/>
  <c r="L371" i="9"/>
  <c r="K371" i="9"/>
  <c r="J371" i="9"/>
  <c r="I371" i="9" s="1"/>
  <c r="N370" i="9"/>
  <c r="M370" i="9"/>
  <c r="L370" i="9"/>
  <c r="K370" i="9"/>
  <c r="I370" i="9" s="1"/>
  <c r="J370" i="9"/>
  <c r="N369" i="9"/>
  <c r="M369" i="9"/>
  <c r="L369" i="9"/>
  <c r="K369" i="9"/>
  <c r="J369" i="9"/>
  <c r="I369" i="9" s="1"/>
  <c r="N368" i="9"/>
  <c r="M368" i="9"/>
  <c r="L368" i="9"/>
  <c r="K368" i="9"/>
  <c r="I368" i="9" s="1"/>
  <c r="J368" i="9"/>
  <c r="N367" i="9"/>
  <c r="M367" i="9"/>
  <c r="L367" i="9"/>
  <c r="K367" i="9"/>
  <c r="J367" i="9"/>
  <c r="I367" i="9" s="1"/>
  <c r="N366" i="9"/>
  <c r="M366" i="9"/>
  <c r="L366" i="9"/>
  <c r="K366" i="9"/>
  <c r="I366" i="9" s="1"/>
  <c r="J366" i="9"/>
  <c r="N365" i="9"/>
  <c r="M365" i="9"/>
  <c r="L365" i="9"/>
  <c r="K365" i="9"/>
  <c r="J365" i="9"/>
  <c r="I365" i="9" s="1"/>
  <c r="N364" i="9"/>
  <c r="M364" i="9"/>
  <c r="L364" i="9"/>
  <c r="K364" i="9"/>
  <c r="I364" i="9" s="1"/>
  <c r="J364" i="9"/>
  <c r="N363" i="9"/>
  <c r="M363" i="9"/>
  <c r="L363" i="9"/>
  <c r="K363" i="9"/>
  <c r="J363" i="9"/>
  <c r="I363" i="9" s="1"/>
  <c r="N362" i="9"/>
  <c r="M362" i="9"/>
  <c r="L362" i="9"/>
  <c r="K362" i="9"/>
  <c r="I362" i="9" s="1"/>
  <c r="J362" i="9"/>
  <c r="N361" i="9"/>
  <c r="M361" i="9"/>
  <c r="L361" i="9"/>
  <c r="K361" i="9"/>
  <c r="J361" i="9"/>
  <c r="I361" i="9" s="1"/>
  <c r="N360" i="9"/>
  <c r="M360" i="9"/>
  <c r="L360" i="9"/>
  <c r="K360" i="9"/>
  <c r="I360" i="9" s="1"/>
  <c r="J360" i="9"/>
  <c r="N359" i="9"/>
  <c r="M359" i="9"/>
  <c r="L359" i="9"/>
  <c r="K359" i="9"/>
  <c r="J359" i="9"/>
  <c r="I359" i="9" s="1"/>
  <c r="N358" i="9"/>
  <c r="M358" i="9"/>
  <c r="L358" i="9"/>
  <c r="K358" i="9"/>
  <c r="I358" i="9" s="1"/>
  <c r="J358" i="9"/>
  <c r="N357" i="9"/>
  <c r="M357" i="9"/>
  <c r="L357" i="9"/>
  <c r="K357" i="9"/>
  <c r="J357" i="9"/>
  <c r="I357" i="9" s="1"/>
  <c r="N356" i="9"/>
  <c r="M356" i="9"/>
  <c r="L356" i="9"/>
  <c r="K356" i="9"/>
  <c r="I356" i="9" s="1"/>
  <c r="J356" i="9"/>
  <c r="N355" i="9"/>
  <c r="M355" i="9"/>
  <c r="L355" i="9"/>
  <c r="K355" i="9"/>
  <c r="J355" i="9"/>
  <c r="I355" i="9" s="1"/>
  <c r="N354" i="9"/>
  <c r="M354" i="9"/>
  <c r="L354" i="9"/>
  <c r="K354" i="9"/>
  <c r="I354" i="9" s="1"/>
  <c r="J354" i="9"/>
  <c r="Z353" i="9"/>
  <c r="Y353" i="9"/>
  <c r="X353" i="9"/>
  <c r="W353" i="9"/>
  <c r="V353" i="9"/>
  <c r="AA353" i="9" s="1"/>
  <c r="N353" i="9"/>
  <c r="M353" i="9"/>
  <c r="L353" i="9"/>
  <c r="K353" i="9"/>
  <c r="T353" i="9" s="1"/>
  <c r="J353" i="9"/>
  <c r="U353" i="9" s="1"/>
  <c r="Z352" i="9"/>
  <c r="Y352" i="9"/>
  <c r="X352" i="9"/>
  <c r="W352" i="9"/>
  <c r="AA352" i="9" s="1"/>
  <c r="V352" i="9"/>
  <c r="N352" i="9"/>
  <c r="M352" i="9"/>
  <c r="L352" i="9"/>
  <c r="K352" i="9"/>
  <c r="J352" i="9"/>
  <c r="T352" i="9" s="1"/>
  <c r="Z351" i="9"/>
  <c r="Y351" i="9"/>
  <c r="X351" i="9"/>
  <c r="W351" i="9"/>
  <c r="V351" i="9"/>
  <c r="AA351" i="9" s="1"/>
  <c r="N351" i="9"/>
  <c r="M351" i="9"/>
  <c r="L351" i="9"/>
  <c r="K351" i="9"/>
  <c r="T351" i="9" s="1"/>
  <c r="J351" i="9"/>
  <c r="U351" i="9" s="1"/>
  <c r="I351" i="9"/>
  <c r="Z350" i="9"/>
  <c r="Y350" i="9"/>
  <c r="X350" i="9"/>
  <c r="W350" i="9"/>
  <c r="AA350" i="9" s="1"/>
  <c r="V350" i="9"/>
  <c r="N350" i="9"/>
  <c r="M350" i="9"/>
  <c r="L350" i="9"/>
  <c r="U350" i="9" s="1"/>
  <c r="K350" i="9"/>
  <c r="I350" i="9" s="1"/>
  <c r="J350" i="9"/>
  <c r="T350" i="9" s="1"/>
  <c r="Z349" i="9"/>
  <c r="Y349" i="9"/>
  <c r="X349" i="9"/>
  <c r="W349" i="9"/>
  <c r="V349" i="9"/>
  <c r="AA349" i="9" s="1"/>
  <c r="N349" i="9"/>
  <c r="M349" i="9"/>
  <c r="L349" i="9"/>
  <c r="K349" i="9"/>
  <c r="T349" i="9" s="1"/>
  <c r="J349" i="9"/>
  <c r="U349" i="9" s="1"/>
  <c r="Z348" i="9"/>
  <c r="Y348" i="9"/>
  <c r="X348" i="9"/>
  <c r="W348" i="9"/>
  <c r="AA348" i="9" s="1"/>
  <c r="V348" i="9"/>
  <c r="N348" i="9"/>
  <c r="M348" i="9"/>
  <c r="L348" i="9"/>
  <c r="K348" i="9"/>
  <c r="J348" i="9"/>
  <c r="T348" i="9" s="1"/>
  <c r="Z347" i="9"/>
  <c r="Y347" i="9"/>
  <c r="X347" i="9"/>
  <c r="W347" i="9"/>
  <c r="V347" i="9"/>
  <c r="AA347" i="9" s="1"/>
  <c r="N347" i="9"/>
  <c r="M347" i="9"/>
  <c r="L347" i="9"/>
  <c r="K347" i="9"/>
  <c r="T347" i="9" s="1"/>
  <c r="J347" i="9"/>
  <c r="U347" i="9" s="1"/>
  <c r="I347" i="9"/>
  <c r="Z346" i="9"/>
  <c r="Y346" i="9"/>
  <c r="X346" i="9"/>
  <c r="W346" i="9"/>
  <c r="AA346" i="9" s="1"/>
  <c r="V346" i="9"/>
  <c r="N346" i="9"/>
  <c r="M346" i="9"/>
  <c r="L346" i="9"/>
  <c r="U346" i="9" s="1"/>
  <c r="K346" i="9"/>
  <c r="I346" i="9" s="1"/>
  <c r="J346" i="9"/>
  <c r="T346" i="9" s="1"/>
  <c r="Z345" i="9"/>
  <c r="Y345" i="9"/>
  <c r="X345" i="9"/>
  <c r="W345" i="9"/>
  <c r="V345" i="9"/>
  <c r="AA345" i="9" s="1"/>
  <c r="N345" i="9"/>
  <c r="M345" i="9"/>
  <c r="L345" i="9"/>
  <c r="K345" i="9"/>
  <c r="T345" i="9" s="1"/>
  <c r="J345" i="9"/>
  <c r="U345" i="9" s="1"/>
  <c r="Z344" i="9"/>
  <c r="Y344" i="9"/>
  <c r="X344" i="9"/>
  <c r="W344" i="9"/>
  <c r="AA344" i="9" s="1"/>
  <c r="V344" i="9"/>
  <c r="N344" i="9"/>
  <c r="M344" i="9"/>
  <c r="L344" i="9"/>
  <c r="K344" i="9"/>
  <c r="J344" i="9"/>
  <c r="T344" i="9" s="1"/>
  <c r="Z343" i="9"/>
  <c r="Y343" i="9"/>
  <c r="X343" i="9"/>
  <c r="W343" i="9"/>
  <c r="V343" i="9"/>
  <c r="AA343" i="9" s="1"/>
  <c r="N343" i="9"/>
  <c r="M343" i="9"/>
  <c r="L343" i="9"/>
  <c r="K343" i="9"/>
  <c r="T343" i="9" s="1"/>
  <c r="J343" i="9"/>
  <c r="U343" i="9" s="1"/>
  <c r="I343" i="9"/>
  <c r="Z342" i="9"/>
  <c r="Y342" i="9"/>
  <c r="X342" i="9"/>
  <c r="W342" i="9"/>
  <c r="AA342" i="9" s="1"/>
  <c r="V342" i="9"/>
  <c r="N342" i="9"/>
  <c r="M342" i="9"/>
  <c r="L342" i="9"/>
  <c r="U342" i="9" s="1"/>
  <c r="K342" i="9"/>
  <c r="I342" i="9" s="1"/>
  <c r="J342" i="9"/>
  <c r="T342" i="9" s="1"/>
  <c r="Z341" i="9"/>
  <c r="Y341" i="9"/>
  <c r="X341" i="9"/>
  <c r="W341" i="9"/>
  <c r="V341" i="9"/>
  <c r="AA341" i="9" s="1"/>
  <c r="N341" i="9"/>
  <c r="M341" i="9"/>
  <c r="L341" i="9"/>
  <c r="K341" i="9"/>
  <c r="T341" i="9" s="1"/>
  <c r="J341" i="9"/>
  <c r="U341" i="9" s="1"/>
  <c r="Z340" i="9"/>
  <c r="Y340" i="9"/>
  <c r="X340" i="9"/>
  <c r="W340" i="9"/>
  <c r="AA340" i="9" s="1"/>
  <c r="V340" i="9"/>
  <c r="N340" i="9"/>
  <c r="M340" i="9"/>
  <c r="L340" i="9"/>
  <c r="K340" i="9"/>
  <c r="J340" i="9"/>
  <c r="T340" i="9" s="1"/>
  <c r="Z339" i="9"/>
  <c r="Y339" i="9"/>
  <c r="X339" i="9"/>
  <c r="W339" i="9"/>
  <c r="V339" i="9"/>
  <c r="AA339" i="9" s="1"/>
  <c r="N339" i="9"/>
  <c r="M339" i="9"/>
  <c r="L339" i="9"/>
  <c r="K339" i="9"/>
  <c r="U339" i="9" s="1"/>
  <c r="J339" i="9"/>
  <c r="I339" i="9"/>
  <c r="Z338" i="9"/>
  <c r="Y338" i="9"/>
  <c r="X338" i="9"/>
  <c r="W338" i="9"/>
  <c r="AA338" i="9" s="1"/>
  <c r="V338" i="9"/>
  <c r="N338" i="9"/>
  <c r="M338" i="9"/>
  <c r="L338" i="9"/>
  <c r="U338" i="9" s="1"/>
  <c r="K338" i="9"/>
  <c r="I338" i="9" s="1"/>
  <c r="J338" i="9"/>
  <c r="T338" i="9" s="1"/>
  <c r="Z337" i="9"/>
  <c r="Y337" i="9"/>
  <c r="X337" i="9"/>
  <c r="W337" i="9"/>
  <c r="V337" i="9"/>
  <c r="AA337" i="9" s="1"/>
  <c r="N337" i="9"/>
  <c r="M337" i="9"/>
  <c r="L337" i="9"/>
  <c r="K337" i="9"/>
  <c r="T337" i="9" s="1"/>
  <c r="J337" i="9"/>
  <c r="U337" i="9" s="1"/>
  <c r="Z336" i="9"/>
  <c r="Y336" i="9"/>
  <c r="X336" i="9"/>
  <c r="W336" i="9"/>
  <c r="AA336" i="9" s="1"/>
  <c r="V336" i="9"/>
  <c r="N336" i="9"/>
  <c r="M336" i="9"/>
  <c r="L336" i="9"/>
  <c r="K336" i="9"/>
  <c r="J336" i="9"/>
  <c r="T336" i="9" s="1"/>
  <c r="Z335" i="9"/>
  <c r="Y335" i="9"/>
  <c r="X335" i="9"/>
  <c r="W335" i="9"/>
  <c r="V335" i="9"/>
  <c r="AA335" i="9" s="1"/>
  <c r="N335" i="9"/>
  <c r="M335" i="9"/>
  <c r="L335" i="9"/>
  <c r="K335" i="9"/>
  <c r="T335" i="9" s="1"/>
  <c r="J335" i="9"/>
  <c r="U335" i="9" s="1"/>
  <c r="I335" i="9"/>
  <c r="Z334" i="9"/>
  <c r="Y334" i="9"/>
  <c r="X334" i="9"/>
  <c r="W334" i="9"/>
  <c r="AA334" i="9" s="1"/>
  <c r="V334" i="9"/>
  <c r="N334" i="9"/>
  <c r="M334" i="9"/>
  <c r="L334" i="9"/>
  <c r="U334" i="9" s="1"/>
  <c r="K334" i="9"/>
  <c r="I334" i="9" s="1"/>
  <c r="J334" i="9"/>
  <c r="T334" i="9" s="1"/>
  <c r="Z333" i="9"/>
  <c r="Y333" i="9"/>
  <c r="X333" i="9"/>
  <c r="W333" i="9"/>
  <c r="V333" i="9"/>
  <c r="AA333" i="9" s="1"/>
  <c r="N333" i="9"/>
  <c r="M333" i="9"/>
  <c r="L333" i="9"/>
  <c r="K333" i="9"/>
  <c r="T333" i="9" s="1"/>
  <c r="J333" i="9"/>
  <c r="U333" i="9" s="1"/>
  <c r="Z332" i="9"/>
  <c r="Y332" i="9"/>
  <c r="X332" i="9"/>
  <c r="W332" i="9"/>
  <c r="AA332" i="9" s="1"/>
  <c r="V332" i="9"/>
  <c r="N332" i="9"/>
  <c r="M332" i="9"/>
  <c r="L332" i="9"/>
  <c r="K332" i="9"/>
  <c r="J332" i="9"/>
  <c r="T332" i="9" s="1"/>
  <c r="Z331" i="9"/>
  <c r="Y331" i="9"/>
  <c r="X331" i="9"/>
  <c r="W331" i="9"/>
  <c r="V331" i="9"/>
  <c r="AA331" i="9" s="1"/>
  <c r="N331" i="9"/>
  <c r="M331" i="9"/>
  <c r="L331" i="9"/>
  <c r="K331" i="9"/>
  <c r="T331" i="9" s="1"/>
  <c r="J331" i="9"/>
  <c r="U331" i="9" s="1"/>
  <c r="I331" i="9"/>
  <c r="Z330" i="9"/>
  <c r="Y330" i="9"/>
  <c r="X330" i="9"/>
  <c r="W330" i="9"/>
  <c r="AA330" i="9" s="1"/>
  <c r="V330" i="9"/>
  <c r="N330" i="9"/>
  <c r="M330" i="9"/>
  <c r="L330" i="9"/>
  <c r="U330" i="9" s="1"/>
  <c r="K330" i="9"/>
  <c r="I330" i="9" s="1"/>
  <c r="J330" i="9"/>
  <c r="T330" i="9" s="1"/>
  <c r="Z329" i="9"/>
  <c r="Y329" i="9"/>
  <c r="X329" i="9"/>
  <c r="W329" i="9"/>
  <c r="V329" i="9"/>
  <c r="AA329" i="9" s="1"/>
  <c r="N329" i="9"/>
  <c r="M329" i="9"/>
  <c r="L329" i="9"/>
  <c r="K329" i="9"/>
  <c r="T329" i="9" s="1"/>
  <c r="J329" i="9"/>
  <c r="U329" i="9" s="1"/>
  <c r="Z328" i="9"/>
  <c r="Y328" i="9"/>
  <c r="X328" i="9"/>
  <c r="W328" i="9"/>
  <c r="AA328" i="9" s="1"/>
  <c r="V328" i="9"/>
  <c r="N328" i="9"/>
  <c r="M328" i="9"/>
  <c r="L328" i="9"/>
  <c r="K328" i="9"/>
  <c r="J328" i="9"/>
  <c r="T328" i="9" s="1"/>
  <c r="Z327" i="9"/>
  <c r="Y327" i="9"/>
  <c r="X327" i="9"/>
  <c r="W327" i="9"/>
  <c r="V327" i="9"/>
  <c r="AA327" i="9" s="1"/>
  <c r="N327" i="9"/>
  <c r="M327" i="9"/>
  <c r="L327" i="9"/>
  <c r="K327" i="9"/>
  <c r="T327" i="9" s="1"/>
  <c r="J327" i="9"/>
  <c r="U327" i="9" s="1"/>
  <c r="I327" i="9"/>
  <c r="Z326" i="9"/>
  <c r="Y326" i="9"/>
  <c r="X326" i="9"/>
  <c r="W326" i="9"/>
  <c r="AA326" i="9" s="1"/>
  <c r="V326" i="9"/>
  <c r="N326" i="9"/>
  <c r="M326" i="9"/>
  <c r="L326" i="9"/>
  <c r="U326" i="9" s="1"/>
  <c r="K326" i="9"/>
  <c r="I326" i="9" s="1"/>
  <c r="J326" i="9"/>
  <c r="T326" i="9" s="1"/>
  <c r="Z325" i="9"/>
  <c r="Y325" i="9"/>
  <c r="X325" i="9"/>
  <c r="W325" i="9"/>
  <c r="V325" i="9"/>
  <c r="AA325" i="9" s="1"/>
  <c r="N325" i="9"/>
  <c r="M325" i="9"/>
  <c r="L325" i="9"/>
  <c r="K325" i="9"/>
  <c r="T325" i="9" s="1"/>
  <c r="J325" i="9"/>
  <c r="U325" i="9" s="1"/>
  <c r="Z324" i="9"/>
  <c r="Y324" i="9"/>
  <c r="X324" i="9"/>
  <c r="W324" i="9"/>
  <c r="AA324" i="9" s="1"/>
  <c r="V324" i="9"/>
  <c r="N324" i="9"/>
  <c r="M324" i="9"/>
  <c r="L324" i="9"/>
  <c r="K324" i="9"/>
  <c r="J324" i="9"/>
  <c r="T324" i="9" s="1"/>
  <c r="Z323" i="9"/>
  <c r="Y323" i="9"/>
  <c r="X323" i="9"/>
  <c r="W323" i="9"/>
  <c r="V323" i="9"/>
  <c r="AA323" i="9" s="1"/>
  <c r="N323" i="9"/>
  <c r="M323" i="9"/>
  <c r="L323" i="9"/>
  <c r="K323" i="9"/>
  <c r="T323" i="9" s="1"/>
  <c r="J323" i="9"/>
  <c r="U323" i="9" s="1"/>
  <c r="I323" i="9"/>
  <c r="Z322" i="9"/>
  <c r="Y322" i="9"/>
  <c r="X322" i="9"/>
  <c r="W322" i="9"/>
  <c r="AA322" i="9" s="1"/>
  <c r="V322" i="9"/>
  <c r="N322" i="9"/>
  <c r="M322" i="9"/>
  <c r="L322" i="9"/>
  <c r="U322" i="9" s="1"/>
  <c r="K322" i="9"/>
  <c r="I322" i="9" s="1"/>
  <c r="J322" i="9"/>
  <c r="T322" i="9" s="1"/>
  <c r="Z321" i="9"/>
  <c r="Y321" i="9"/>
  <c r="X321" i="9"/>
  <c r="W321" i="9"/>
  <c r="V321" i="9"/>
  <c r="AA321" i="9" s="1"/>
  <c r="N321" i="9"/>
  <c r="M321" i="9"/>
  <c r="L321" i="9"/>
  <c r="K321" i="9"/>
  <c r="T321" i="9" s="1"/>
  <c r="J321" i="9"/>
  <c r="U321" i="9" s="1"/>
  <c r="Z320" i="9"/>
  <c r="Y320" i="9"/>
  <c r="X320" i="9"/>
  <c r="W320" i="9"/>
  <c r="AA320" i="9" s="1"/>
  <c r="V320" i="9"/>
  <c r="N320" i="9"/>
  <c r="M320" i="9"/>
  <c r="L320" i="9"/>
  <c r="K320" i="9"/>
  <c r="J320" i="9"/>
  <c r="T320" i="9" s="1"/>
  <c r="Z319" i="9"/>
  <c r="Y319" i="9"/>
  <c r="X319" i="9"/>
  <c r="W319" i="9"/>
  <c r="V319" i="9"/>
  <c r="AA319" i="9" s="1"/>
  <c r="N319" i="9"/>
  <c r="M319" i="9"/>
  <c r="L319" i="9"/>
  <c r="K319" i="9"/>
  <c r="T319" i="9" s="1"/>
  <c r="J319" i="9"/>
  <c r="U319" i="9" s="1"/>
  <c r="I319" i="9"/>
  <c r="Z318" i="9"/>
  <c r="Y318" i="9"/>
  <c r="X318" i="9"/>
  <c r="W318" i="9"/>
  <c r="AA318" i="9" s="1"/>
  <c r="V318" i="9"/>
  <c r="N318" i="9"/>
  <c r="M318" i="9"/>
  <c r="L318" i="9"/>
  <c r="U318" i="9" s="1"/>
  <c r="K318" i="9"/>
  <c r="I318" i="9" s="1"/>
  <c r="J318" i="9"/>
  <c r="T318" i="9" s="1"/>
  <c r="Z317" i="9"/>
  <c r="Y317" i="9"/>
  <c r="X317" i="9"/>
  <c r="W317" i="9"/>
  <c r="V317" i="9"/>
  <c r="AA317" i="9" s="1"/>
  <c r="N317" i="9"/>
  <c r="M317" i="9"/>
  <c r="L317" i="9"/>
  <c r="K317" i="9"/>
  <c r="T317" i="9" s="1"/>
  <c r="J317" i="9"/>
  <c r="U317" i="9" s="1"/>
  <c r="Z316" i="9"/>
  <c r="Y316" i="9"/>
  <c r="X316" i="9"/>
  <c r="W316" i="9"/>
  <c r="AA316" i="9" s="1"/>
  <c r="V316" i="9"/>
  <c r="N316" i="9"/>
  <c r="M316" i="9"/>
  <c r="L316" i="9"/>
  <c r="K316" i="9"/>
  <c r="J316" i="9"/>
  <c r="T316" i="9" s="1"/>
  <c r="Z315" i="9"/>
  <c r="Y315" i="9"/>
  <c r="X315" i="9"/>
  <c r="W315" i="9"/>
  <c r="V315" i="9"/>
  <c r="AA315" i="9" s="1"/>
  <c r="N315" i="9"/>
  <c r="M315" i="9"/>
  <c r="L315" i="9"/>
  <c r="K315" i="9"/>
  <c r="T315" i="9" s="1"/>
  <c r="J315" i="9"/>
  <c r="U315" i="9" s="1"/>
  <c r="I315" i="9"/>
  <c r="Z314" i="9"/>
  <c r="Y314" i="9"/>
  <c r="X314" i="9"/>
  <c r="W314" i="9"/>
  <c r="AA314" i="9" s="1"/>
  <c r="V314" i="9"/>
  <c r="N314" i="9"/>
  <c r="M314" i="9"/>
  <c r="L314" i="9"/>
  <c r="U314" i="9" s="1"/>
  <c r="K314" i="9"/>
  <c r="I314" i="9" s="1"/>
  <c r="J314" i="9"/>
  <c r="T314" i="9" s="1"/>
  <c r="Z313" i="9"/>
  <c r="Y313" i="9"/>
  <c r="X313" i="9"/>
  <c r="W313" i="9"/>
  <c r="V313" i="9"/>
  <c r="AA313" i="9" s="1"/>
  <c r="N313" i="9"/>
  <c r="M313" i="9"/>
  <c r="L313" i="9"/>
  <c r="K313" i="9"/>
  <c r="T313" i="9" s="1"/>
  <c r="J313" i="9"/>
  <c r="U313" i="9" s="1"/>
  <c r="Z312" i="9"/>
  <c r="Y312" i="9"/>
  <c r="X312" i="9"/>
  <c r="W312" i="9"/>
  <c r="AA312" i="9" s="1"/>
  <c r="V312" i="9"/>
  <c r="N312" i="9"/>
  <c r="M312" i="9"/>
  <c r="L312" i="9"/>
  <c r="K312" i="9"/>
  <c r="J312" i="9"/>
  <c r="T312" i="9" s="1"/>
  <c r="Z311" i="9"/>
  <c r="Y311" i="9"/>
  <c r="X311" i="9"/>
  <c r="W311" i="9"/>
  <c r="V311" i="9"/>
  <c r="AA311" i="9" s="1"/>
  <c r="N311" i="9"/>
  <c r="M311" i="9"/>
  <c r="L311" i="9"/>
  <c r="K311" i="9"/>
  <c r="T311" i="9" s="1"/>
  <c r="J311" i="9"/>
  <c r="U311" i="9" s="1"/>
  <c r="I311" i="9"/>
  <c r="Z310" i="9"/>
  <c r="Y310" i="9"/>
  <c r="X310" i="9"/>
  <c r="W310" i="9"/>
  <c r="AA310" i="9" s="1"/>
  <c r="V310" i="9"/>
  <c r="N310" i="9"/>
  <c r="M310" i="9"/>
  <c r="L310" i="9"/>
  <c r="U310" i="9" s="1"/>
  <c r="K310" i="9"/>
  <c r="I310" i="9" s="1"/>
  <c r="J310" i="9"/>
  <c r="T310" i="9" s="1"/>
  <c r="Z309" i="9"/>
  <c r="Y309" i="9"/>
  <c r="X309" i="9"/>
  <c r="W309" i="9"/>
  <c r="V309" i="9"/>
  <c r="AA309" i="9" s="1"/>
  <c r="N309" i="9"/>
  <c r="M309" i="9"/>
  <c r="L309" i="9"/>
  <c r="K309" i="9"/>
  <c r="T309" i="9" s="1"/>
  <c r="J309" i="9"/>
  <c r="U309" i="9" s="1"/>
  <c r="Z308" i="9"/>
  <c r="Y308" i="9"/>
  <c r="X308" i="9"/>
  <c r="W308" i="9"/>
  <c r="AA308" i="9" s="1"/>
  <c r="V308" i="9"/>
  <c r="N308" i="9"/>
  <c r="M308" i="9"/>
  <c r="L308" i="9"/>
  <c r="K308" i="9"/>
  <c r="J308" i="9"/>
  <c r="T308" i="9" s="1"/>
  <c r="Z307" i="9"/>
  <c r="Y307" i="9"/>
  <c r="X307" i="9"/>
  <c r="W307" i="9"/>
  <c r="V307" i="9"/>
  <c r="AA307" i="9" s="1"/>
  <c r="N307" i="9"/>
  <c r="M307" i="9"/>
  <c r="L307" i="9"/>
  <c r="K307" i="9"/>
  <c r="T307" i="9" s="1"/>
  <c r="J307" i="9"/>
  <c r="U307" i="9" s="1"/>
  <c r="I307" i="9"/>
  <c r="Z306" i="9"/>
  <c r="Y306" i="9"/>
  <c r="X306" i="9"/>
  <c r="W306" i="9"/>
  <c r="AA306" i="9" s="1"/>
  <c r="V306" i="9"/>
  <c r="N306" i="9"/>
  <c r="M306" i="9"/>
  <c r="L306" i="9"/>
  <c r="U306" i="9" s="1"/>
  <c r="K306" i="9"/>
  <c r="I306" i="9" s="1"/>
  <c r="J306" i="9"/>
  <c r="T306" i="9" s="1"/>
  <c r="Z305" i="9"/>
  <c r="Y305" i="9"/>
  <c r="X305" i="9"/>
  <c r="W305" i="9"/>
  <c r="V305" i="9"/>
  <c r="AA305" i="9" s="1"/>
  <c r="N305" i="9"/>
  <c r="M305" i="9"/>
  <c r="L305" i="9"/>
  <c r="K305" i="9"/>
  <c r="T305" i="9" s="1"/>
  <c r="J305" i="9"/>
  <c r="U305" i="9" s="1"/>
  <c r="Z304" i="9"/>
  <c r="Y304" i="9"/>
  <c r="X304" i="9"/>
  <c r="W304" i="9"/>
  <c r="AA304" i="9" s="1"/>
  <c r="V304" i="9"/>
  <c r="N304" i="9"/>
  <c r="M304" i="9"/>
  <c r="L304" i="9"/>
  <c r="K304" i="9"/>
  <c r="J304" i="9"/>
  <c r="T304" i="9" s="1"/>
  <c r="Z303" i="9"/>
  <c r="Y303" i="9"/>
  <c r="X303" i="9"/>
  <c r="W303" i="9"/>
  <c r="V303" i="9"/>
  <c r="AA303" i="9" s="1"/>
  <c r="N303" i="9"/>
  <c r="M303" i="9"/>
  <c r="L303" i="9"/>
  <c r="K303" i="9"/>
  <c r="T303" i="9" s="1"/>
  <c r="J303" i="9"/>
  <c r="U303" i="9" s="1"/>
  <c r="I303" i="9"/>
  <c r="Z302" i="9"/>
  <c r="Y302" i="9"/>
  <c r="X302" i="9"/>
  <c r="W302" i="9"/>
  <c r="AA302" i="9" s="1"/>
  <c r="V302" i="9"/>
  <c r="N302" i="9"/>
  <c r="M302" i="9"/>
  <c r="L302" i="9"/>
  <c r="U302" i="9" s="1"/>
  <c r="K302" i="9"/>
  <c r="I302" i="9" s="1"/>
  <c r="J302" i="9"/>
  <c r="T302" i="9" s="1"/>
  <c r="Z301" i="9"/>
  <c r="Y301" i="9"/>
  <c r="X301" i="9"/>
  <c r="W301" i="9"/>
  <c r="V301" i="9"/>
  <c r="AA301" i="9" s="1"/>
  <c r="N301" i="9"/>
  <c r="M301" i="9"/>
  <c r="L301" i="9"/>
  <c r="K301" i="9"/>
  <c r="T301" i="9" s="1"/>
  <c r="J301" i="9"/>
  <c r="U301" i="9" s="1"/>
  <c r="Z300" i="9"/>
  <c r="Y300" i="9"/>
  <c r="X300" i="9"/>
  <c r="W300" i="9"/>
  <c r="AA300" i="9" s="1"/>
  <c r="V300" i="9"/>
  <c r="N300" i="9"/>
  <c r="M300" i="9"/>
  <c r="L300" i="9"/>
  <c r="K300" i="9"/>
  <c r="J300" i="9"/>
  <c r="T300" i="9" s="1"/>
  <c r="Z299" i="9"/>
  <c r="Y299" i="9"/>
  <c r="X299" i="9"/>
  <c r="W299" i="9"/>
  <c r="V299" i="9"/>
  <c r="AA299" i="9" s="1"/>
  <c r="N299" i="9"/>
  <c r="M299" i="9"/>
  <c r="L299" i="9"/>
  <c r="K299" i="9"/>
  <c r="T299" i="9" s="1"/>
  <c r="J299" i="9"/>
  <c r="U299" i="9" s="1"/>
  <c r="I299" i="9"/>
  <c r="Z298" i="9"/>
  <c r="Y298" i="9"/>
  <c r="X298" i="9"/>
  <c r="W298" i="9"/>
  <c r="AA298" i="9" s="1"/>
  <c r="V298" i="9"/>
  <c r="N298" i="9"/>
  <c r="M298" i="9"/>
  <c r="L298" i="9"/>
  <c r="U298" i="9" s="1"/>
  <c r="K298" i="9"/>
  <c r="I298" i="9" s="1"/>
  <c r="J298" i="9"/>
  <c r="T298" i="9" s="1"/>
  <c r="Z297" i="9"/>
  <c r="Y297" i="9"/>
  <c r="X297" i="9"/>
  <c r="W297" i="9"/>
  <c r="V297" i="9"/>
  <c r="AA297" i="9" s="1"/>
  <c r="N297" i="9"/>
  <c r="M297" i="9"/>
  <c r="L297" i="9"/>
  <c r="K297" i="9"/>
  <c r="T297" i="9" s="1"/>
  <c r="J297" i="9"/>
  <c r="U297" i="9" s="1"/>
  <c r="Z296" i="9"/>
  <c r="Y296" i="9"/>
  <c r="X296" i="9"/>
  <c r="W296" i="9"/>
  <c r="AA296" i="9" s="1"/>
  <c r="V296" i="9"/>
  <c r="N296" i="9"/>
  <c r="M296" i="9"/>
  <c r="L296" i="9"/>
  <c r="K296" i="9"/>
  <c r="J296" i="9"/>
  <c r="T296" i="9" s="1"/>
  <c r="Z295" i="9"/>
  <c r="Y295" i="9"/>
  <c r="X295" i="9"/>
  <c r="W295" i="9"/>
  <c r="V295" i="9"/>
  <c r="AA295" i="9" s="1"/>
  <c r="N295" i="9"/>
  <c r="M295" i="9"/>
  <c r="L295" i="9"/>
  <c r="K295" i="9"/>
  <c r="T295" i="9" s="1"/>
  <c r="J295" i="9"/>
  <c r="U295" i="9" s="1"/>
  <c r="I295" i="9"/>
  <c r="Z294" i="9"/>
  <c r="Y294" i="9"/>
  <c r="X294" i="9"/>
  <c r="W294" i="9"/>
  <c r="AA294" i="9" s="1"/>
  <c r="V294" i="9"/>
  <c r="N294" i="9"/>
  <c r="M294" i="9"/>
  <c r="L294" i="9"/>
  <c r="U294" i="9" s="1"/>
  <c r="K294" i="9"/>
  <c r="I294" i="9" s="1"/>
  <c r="J294" i="9"/>
  <c r="T294" i="9" s="1"/>
  <c r="Z293" i="9"/>
  <c r="Y293" i="9"/>
  <c r="X293" i="9"/>
  <c r="W293" i="9"/>
  <c r="V293" i="9"/>
  <c r="AA293" i="9" s="1"/>
  <c r="N293" i="9"/>
  <c r="M293" i="9"/>
  <c r="L293" i="9"/>
  <c r="K293" i="9"/>
  <c r="T293" i="9" s="1"/>
  <c r="J293" i="9"/>
  <c r="U293" i="9" s="1"/>
  <c r="Z292" i="9"/>
  <c r="Y292" i="9"/>
  <c r="X292" i="9"/>
  <c r="W292" i="9"/>
  <c r="AA292" i="9" s="1"/>
  <c r="V292" i="9"/>
  <c r="N292" i="9"/>
  <c r="M292" i="9"/>
  <c r="L292" i="9"/>
  <c r="K292" i="9"/>
  <c r="J292" i="9"/>
  <c r="T292" i="9" s="1"/>
  <c r="Z291" i="9"/>
  <c r="Y291" i="9"/>
  <c r="X291" i="9"/>
  <c r="W291" i="9"/>
  <c r="V291" i="9"/>
  <c r="AA291" i="9" s="1"/>
  <c r="N291" i="9"/>
  <c r="M291" i="9"/>
  <c r="L291" i="9"/>
  <c r="K291" i="9"/>
  <c r="T291" i="9" s="1"/>
  <c r="J291" i="9"/>
  <c r="U291" i="9" s="1"/>
  <c r="I291" i="9"/>
  <c r="Z290" i="9"/>
  <c r="Y290" i="9"/>
  <c r="X290" i="9"/>
  <c r="W290" i="9"/>
  <c r="AA290" i="9" s="1"/>
  <c r="V290" i="9"/>
  <c r="N290" i="9"/>
  <c r="M290" i="9"/>
  <c r="L290" i="9"/>
  <c r="U290" i="9" s="1"/>
  <c r="K290" i="9"/>
  <c r="J290" i="9"/>
  <c r="I290" i="9" s="1"/>
  <c r="Z289" i="9"/>
  <c r="Y289" i="9"/>
  <c r="X289" i="9"/>
  <c r="W289" i="9"/>
  <c r="V289" i="9"/>
  <c r="AA289" i="9" s="1"/>
  <c r="N289" i="9"/>
  <c r="M289" i="9"/>
  <c r="L289" i="9"/>
  <c r="K289" i="9"/>
  <c r="T289" i="9" s="1"/>
  <c r="J289" i="9"/>
  <c r="U289" i="9" s="1"/>
  <c r="Z288" i="9"/>
  <c r="Y288" i="9"/>
  <c r="X288" i="9"/>
  <c r="W288" i="9"/>
  <c r="AA288" i="9" s="1"/>
  <c r="V288" i="9"/>
  <c r="N288" i="9"/>
  <c r="M288" i="9"/>
  <c r="L288" i="9"/>
  <c r="K288" i="9"/>
  <c r="J288" i="9"/>
  <c r="T288" i="9" s="1"/>
  <c r="Z287" i="9"/>
  <c r="Y287" i="9"/>
  <c r="X287" i="9"/>
  <c r="W287" i="9"/>
  <c r="V287" i="9"/>
  <c r="AA287" i="9" s="1"/>
  <c r="N287" i="9"/>
  <c r="M287" i="9"/>
  <c r="L287" i="9"/>
  <c r="K287" i="9"/>
  <c r="T287" i="9" s="1"/>
  <c r="J287" i="9"/>
  <c r="U287" i="9" s="1"/>
  <c r="I287" i="9"/>
  <c r="Z286" i="9"/>
  <c r="Y286" i="9"/>
  <c r="X286" i="9"/>
  <c r="W286" i="9"/>
  <c r="AA286" i="9" s="1"/>
  <c r="V286" i="9"/>
  <c r="N286" i="9"/>
  <c r="M286" i="9"/>
  <c r="L286" i="9"/>
  <c r="U286" i="9" s="1"/>
  <c r="K286" i="9"/>
  <c r="J286" i="9"/>
  <c r="I286" i="9" s="1"/>
  <c r="Z285" i="9"/>
  <c r="Y285" i="9"/>
  <c r="X285" i="9"/>
  <c r="W285" i="9"/>
  <c r="V285" i="9"/>
  <c r="AA285" i="9" s="1"/>
  <c r="N285" i="9"/>
  <c r="M285" i="9"/>
  <c r="L285" i="9"/>
  <c r="K285" i="9"/>
  <c r="T285" i="9" s="1"/>
  <c r="J285" i="9"/>
  <c r="U285" i="9" s="1"/>
  <c r="Z284" i="9"/>
  <c r="Y284" i="9"/>
  <c r="X284" i="9"/>
  <c r="W284" i="9"/>
  <c r="AA284" i="9" s="1"/>
  <c r="V284" i="9"/>
  <c r="N284" i="9"/>
  <c r="M284" i="9"/>
  <c r="L284" i="9"/>
  <c r="K284" i="9"/>
  <c r="J284" i="9"/>
  <c r="T284" i="9" s="1"/>
  <c r="Z283" i="9"/>
  <c r="Y283" i="9"/>
  <c r="X283" i="9"/>
  <c r="W283" i="9"/>
  <c r="V283" i="9"/>
  <c r="AA283" i="9" s="1"/>
  <c r="N283" i="9"/>
  <c r="M283" i="9"/>
  <c r="L283" i="9"/>
  <c r="K283" i="9"/>
  <c r="T283" i="9" s="1"/>
  <c r="J283" i="9"/>
  <c r="U283" i="9" s="1"/>
  <c r="I283" i="9"/>
  <c r="Z282" i="9"/>
  <c r="Y282" i="9"/>
  <c r="X282" i="9"/>
  <c r="W282" i="9"/>
  <c r="AA282" i="9" s="1"/>
  <c r="V282" i="9"/>
  <c r="N282" i="9"/>
  <c r="M282" i="9"/>
  <c r="L282" i="9"/>
  <c r="U282" i="9" s="1"/>
  <c r="K282" i="9"/>
  <c r="J282" i="9"/>
  <c r="I282" i="9" s="1"/>
  <c r="Z281" i="9"/>
  <c r="Y281" i="9"/>
  <c r="X281" i="9"/>
  <c r="W281" i="9"/>
  <c r="V281" i="9"/>
  <c r="AA281" i="9" s="1"/>
  <c r="N281" i="9"/>
  <c r="M281" i="9"/>
  <c r="L281" i="9"/>
  <c r="K281" i="9"/>
  <c r="T281" i="9" s="1"/>
  <c r="J281" i="9"/>
  <c r="U281" i="9" s="1"/>
  <c r="Z280" i="9"/>
  <c r="Y280" i="9"/>
  <c r="X280" i="9"/>
  <c r="W280" i="9"/>
  <c r="AA280" i="9" s="1"/>
  <c r="V280" i="9"/>
  <c r="N280" i="9"/>
  <c r="M280" i="9"/>
  <c r="L280" i="9"/>
  <c r="K280" i="9"/>
  <c r="J280" i="9"/>
  <c r="T280" i="9" s="1"/>
  <c r="Z279" i="9"/>
  <c r="Y279" i="9"/>
  <c r="X279" i="9"/>
  <c r="W279" i="9"/>
  <c r="V279" i="9"/>
  <c r="AA279" i="9" s="1"/>
  <c r="N279" i="9"/>
  <c r="M279" i="9"/>
  <c r="L279" i="9"/>
  <c r="K279" i="9"/>
  <c r="T279" i="9" s="1"/>
  <c r="J279" i="9"/>
  <c r="U279" i="9" s="1"/>
  <c r="I279" i="9"/>
  <c r="Z278" i="9"/>
  <c r="Y278" i="9"/>
  <c r="X278" i="9"/>
  <c r="W278" i="9"/>
  <c r="AA278" i="9" s="1"/>
  <c r="V278" i="9"/>
  <c r="N278" i="9"/>
  <c r="M278" i="9"/>
  <c r="L278" i="9"/>
  <c r="U278" i="9" s="1"/>
  <c r="K278" i="9"/>
  <c r="I278" i="9" s="1"/>
  <c r="J278" i="9"/>
  <c r="T278" i="9" s="1"/>
  <c r="Z277" i="9"/>
  <c r="Y277" i="9"/>
  <c r="X277" i="9"/>
  <c r="W277" i="9"/>
  <c r="V277" i="9"/>
  <c r="AA277" i="9" s="1"/>
  <c r="N277" i="9"/>
  <c r="M277" i="9"/>
  <c r="L277" i="9"/>
  <c r="K277" i="9"/>
  <c r="T277" i="9" s="1"/>
  <c r="J277" i="9"/>
  <c r="U277" i="9" s="1"/>
  <c r="Z276" i="9"/>
  <c r="Y276" i="9"/>
  <c r="X276" i="9"/>
  <c r="W276" i="9"/>
  <c r="AA276" i="9" s="1"/>
  <c r="V276" i="9"/>
  <c r="N276" i="9"/>
  <c r="M276" i="9"/>
  <c r="L276" i="9"/>
  <c r="K276" i="9"/>
  <c r="J276" i="9"/>
  <c r="T276" i="9" s="1"/>
  <c r="Z275" i="9"/>
  <c r="Y275" i="9"/>
  <c r="X275" i="9"/>
  <c r="W275" i="9"/>
  <c r="V275" i="9"/>
  <c r="AA275" i="9" s="1"/>
  <c r="N275" i="9"/>
  <c r="M275" i="9"/>
  <c r="L275" i="9"/>
  <c r="K275" i="9"/>
  <c r="T275" i="9" s="1"/>
  <c r="J275" i="9"/>
  <c r="U275" i="9" s="1"/>
  <c r="I275" i="9"/>
  <c r="Z274" i="9"/>
  <c r="Y274" i="9"/>
  <c r="X274" i="9"/>
  <c r="W274" i="9"/>
  <c r="AA274" i="9" s="1"/>
  <c r="V274" i="9"/>
  <c r="N274" i="9"/>
  <c r="M274" i="9"/>
  <c r="L274" i="9"/>
  <c r="U274" i="9" s="1"/>
  <c r="K274" i="9"/>
  <c r="J274" i="9"/>
  <c r="I274" i="9" s="1"/>
  <c r="Z273" i="9"/>
  <c r="Y273" i="9"/>
  <c r="X273" i="9"/>
  <c r="W273" i="9"/>
  <c r="V273" i="9"/>
  <c r="AA273" i="9" s="1"/>
  <c r="N273" i="9"/>
  <c r="M273" i="9"/>
  <c r="L273" i="9"/>
  <c r="K273" i="9"/>
  <c r="T273" i="9" s="1"/>
  <c r="J273" i="9"/>
  <c r="U273" i="9" s="1"/>
  <c r="Z272" i="9"/>
  <c r="Y272" i="9"/>
  <c r="X272" i="9"/>
  <c r="W272" i="9"/>
  <c r="AA272" i="9" s="1"/>
  <c r="V272" i="9"/>
  <c r="N272" i="9"/>
  <c r="M272" i="9"/>
  <c r="L272" i="9"/>
  <c r="K272" i="9"/>
  <c r="J272" i="9"/>
  <c r="T272" i="9" s="1"/>
  <c r="Z271" i="9"/>
  <c r="Y271" i="9"/>
  <c r="X271" i="9"/>
  <c r="W271" i="9"/>
  <c r="V271" i="9"/>
  <c r="AA271" i="9" s="1"/>
  <c r="N271" i="9"/>
  <c r="M271" i="9"/>
  <c r="L271" i="9"/>
  <c r="K271" i="9"/>
  <c r="T271" i="9" s="1"/>
  <c r="J271" i="9"/>
  <c r="U271" i="9" s="1"/>
  <c r="I271" i="9"/>
  <c r="Z270" i="9"/>
  <c r="Y270" i="9"/>
  <c r="X270" i="9"/>
  <c r="W270" i="9"/>
  <c r="AA270" i="9" s="1"/>
  <c r="V270" i="9"/>
  <c r="N270" i="9"/>
  <c r="M270" i="9"/>
  <c r="L270" i="9"/>
  <c r="U270" i="9" s="1"/>
  <c r="K270" i="9"/>
  <c r="J270" i="9"/>
  <c r="I270" i="9" s="1"/>
  <c r="Z269" i="9"/>
  <c r="Y269" i="9"/>
  <c r="X269" i="9"/>
  <c r="W269" i="9"/>
  <c r="V269" i="9"/>
  <c r="AA269" i="9" s="1"/>
  <c r="N269" i="9"/>
  <c r="M269" i="9"/>
  <c r="L269" i="9"/>
  <c r="K269" i="9"/>
  <c r="T269" i="9" s="1"/>
  <c r="J269" i="9"/>
  <c r="U269" i="9" s="1"/>
  <c r="Z268" i="9"/>
  <c r="Y268" i="9"/>
  <c r="X268" i="9"/>
  <c r="W268" i="9"/>
  <c r="AA268" i="9" s="1"/>
  <c r="V268" i="9"/>
  <c r="N268" i="9"/>
  <c r="M268" i="9"/>
  <c r="L268" i="9"/>
  <c r="K268" i="9"/>
  <c r="J268" i="9"/>
  <c r="T268" i="9" s="1"/>
  <c r="Z267" i="9"/>
  <c r="Y267" i="9"/>
  <c r="X267" i="9"/>
  <c r="W267" i="9"/>
  <c r="V267" i="9"/>
  <c r="AA267" i="9" s="1"/>
  <c r="N267" i="9"/>
  <c r="M267" i="9"/>
  <c r="L267" i="9"/>
  <c r="K267" i="9"/>
  <c r="T267" i="9" s="1"/>
  <c r="J267" i="9"/>
  <c r="U267" i="9" s="1"/>
  <c r="I267" i="9"/>
  <c r="Z266" i="9"/>
  <c r="Y266" i="9"/>
  <c r="X266" i="9"/>
  <c r="W266" i="9"/>
  <c r="AA266" i="9" s="1"/>
  <c r="V266" i="9"/>
  <c r="N266" i="9"/>
  <c r="M266" i="9"/>
  <c r="L266" i="9"/>
  <c r="U266" i="9" s="1"/>
  <c r="K266" i="9"/>
  <c r="J266" i="9"/>
  <c r="I266" i="9" s="1"/>
  <c r="Z265" i="9"/>
  <c r="Y265" i="9"/>
  <c r="X265" i="9"/>
  <c r="W265" i="9"/>
  <c r="V265" i="9"/>
  <c r="AA265" i="9" s="1"/>
  <c r="N265" i="9"/>
  <c r="M265" i="9"/>
  <c r="L265" i="9"/>
  <c r="K265" i="9"/>
  <c r="T265" i="9" s="1"/>
  <c r="J265" i="9"/>
  <c r="U265" i="9" s="1"/>
  <c r="Z264" i="9"/>
  <c r="Y264" i="9"/>
  <c r="X264" i="9"/>
  <c r="W264" i="9"/>
  <c r="AA264" i="9" s="1"/>
  <c r="V264" i="9"/>
  <c r="N264" i="9"/>
  <c r="M264" i="9"/>
  <c r="L264" i="9"/>
  <c r="K264" i="9"/>
  <c r="J264" i="9"/>
  <c r="T264" i="9" s="1"/>
  <c r="Z263" i="9"/>
  <c r="Y263" i="9"/>
  <c r="X263" i="9"/>
  <c r="W263" i="9"/>
  <c r="V263" i="9"/>
  <c r="AA263" i="9" s="1"/>
  <c r="N263" i="9"/>
  <c r="M263" i="9"/>
  <c r="L263" i="9"/>
  <c r="K263" i="9"/>
  <c r="T263" i="9" s="1"/>
  <c r="J263" i="9"/>
  <c r="U263" i="9" s="1"/>
  <c r="I263" i="9"/>
  <c r="Z262" i="9"/>
  <c r="Y262" i="9"/>
  <c r="X262" i="9"/>
  <c r="W262" i="9"/>
  <c r="AA262" i="9" s="1"/>
  <c r="V262" i="9"/>
  <c r="N262" i="9"/>
  <c r="M262" i="9"/>
  <c r="L262" i="9"/>
  <c r="U262" i="9" s="1"/>
  <c r="K262" i="9"/>
  <c r="J262" i="9"/>
  <c r="I262" i="9" s="1"/>
  <c r="Z261" i="9"/>
  <c r="Y261" i="9"/>
  <c r="X261" i="9"/>
  <c r="W261" i="9"/>
  <c r="V261" i="9"/>
  <c r="AA261" i="9" s="1"/>
  <c r="N261" i="9"/>
  <c r="M261" i="9"/>
  <c r="L261" i="9"/>
  <c r="K261" i="9"/>
  <c r="T261" i="9" s="1"/>
  <c r="J261" i="9"/>
  <c r="U261" i="9" s="1"/>
  <c r="Z260" i="9"/>
  <c r="Y260" i="9"/>
  <c r="X260" i="9"/>
  <c r="W260" i="9"/>
  <c r="AA260" i="9" s="1"/>
  <c r="V260" i="9"/>
  <c r="N260" i="9"/>
  <c r="M260" i="9"/>
  <c r="L260" i="9"/>
  <c r="K260" i="9"/>
  <c r="J260" i="9"/>
  <c r="T260" i="9" s="1"/>
  <c r="Z259" i="9"/>
  <c r="Y259" i="9"/>
  <c r="X259" i="9"/>
  <c r="W259" i="9"/>
  <c r="V259" i="9"/>
  <c r="AA259" i="9" s="1"/>
  <c r="N259" i="9"/>
  <c r="M259" i="9"/>
  <c r="L259" i="9"/>
  <c r="K259" i="9"/>
  <c r="T259" i="9" s="1"/>
  <c r="J259" i="9"/>
  <c r="U259" i="9" s="1"/>
  <c r="I259" i="9"/>
  <c r="Z258" i="9"/>
  <c r="Y258" i="9"/>
  <c r="X258" i="9"/>
  <c r="W258" i="9"/>
  <c r="AA258" i="9" s="1"/>
  <c r="V258" i="9"/>
  <c r="N258" i="9"/>
  <c r="M258" i="9"/>
  <c r="L258" i="9"/>
  <c r="U258" i="9" s="1"/>
  <c r="K258" i="9"/>
  <c r="J258" i="9"/>
  <c r="I258" i="9" s="1"/>
  <c r="Z257" i="9"/>
  <c r="Y257" i="9"/>
  <c r="X257" i="9"/>
  <c r="W257" i="9"/>
  <c r="V257" i="9"/>
  <c r="AA257" i="9" s="1"/>
  <c r="N257" i="9"/>
  <c r="M257" i="9"/>
  <c r="L257" i="9"/>
  <c r="K257" i="9"/>
  <c r="T257" i="9" s="1"/>
  <c r="J257" i="9"/>
  <c r="U257" i="9" s="1"/>
  <c r="Z256" i="9"/>
  <c r="Y256" i="9"/>
  <c r="X256" i="9"/>
  <c r="W256" i="9"/>
  <c r="AA256" i="9" s="1"/>
  <c r="V256" i="9"/>
  <c r="N256" i="9"/>
  <c r="M256" i="9"/>
  <c r="L256" i="9"/>
  <c r="K256" i="9"/>
  <c r="J256" i="9"/>
  <c r="T256" i="9" s="1"/>
  <c r="Z255" i="9"/>
  <c r="Y255" i="9"/>
  <c r="X255" i="9"/>
  <c r="W255" i="9"/>
  <c r="V255" i="9"/>
  <c r="AA255" i="9" s="1"/>
  <c r="N255" i="9"/>
  <c r="M255" i="9"/>
  <c r="L255" i="9"/>
  <c r="K255" i="9"/>
  <c r="T255" i="9" s="1"/>
  <c r="J255" i="9"/>
  <c r="U255" i="9" s="1"/>
  <c r="I255" i="9"/>
  <c r="Z254" i="9"/>
  <c r="Y254" i="9"/>
  <c r="X254" i="9"/>
  <c r="W254" i="9"/>
  <c r="AA254" i="9" s="1"/>
  <c r="V254" i="9"/>
  <c r="N254" i="9"/>
  <c r="M254" i="9"/>
  <c r="L254" i="9"/>
  <c r="U254" i="9" s="1"/>
  <c r="K254" i="9"/>
  <c r="J254" i="9"/>
  <c r="I254" i="9" s="1"/>
  <c r="Z253" i="9"/>
  <c r="Y253" i="9"/>
  <c r="X253" i="9"/>
  <c r="W253" i="9"/>
  <c r="V253" i="9"/>
  <c r="AA253" i="9" s="1"/>
  <c r="N253" i="9"/>
  <c r="M253" i="9"/>
  <c r="L253" i="9"/>
  <c r="K253" i="9"/>
  <c r="T253" i="9" s="1"/>
  <c r="J253" i="9"/>
  <c r="U253" i="9" s="1"/>
  <c r="Z252" i="9"/>
  <c r="Y252" i="9"/>
  <c r="X252" i="9"/>
  <c r="W252" i="9"/>
  <c r="AA252" i="9" s="1"/>
  <c r="V252" i="9"/>
  <c r="N252" i="9"/>
  <c r="M252" i="9"/>
  <c r="L252" i="9"/>
  <c r="K252" i="9"/>
  <c r="J252" i="9"/>
  <c r="T252" i="9" s="1"/>
  <c r="Z251" i="9"/>
  <c r="Y251" i="9"/>
  <c r="X251" i="9"/>
  <c r="W251" i="9"/>
  <c r="V251" i="9"/>
  <c r="AA251" i="9" s="1"/>
  <c r="N251" i="9"/>
  <c r="M251" i="9"/>
  <c r="L251" i="9"/>
  <c r="K251" i="9"/>
  <c r="T251" i="9" s="1"/>
  <c r="J251" i="9"/>
  <c r="U251" i="9" s="1"/>
  <c r="I251" i="9"/>
  <c r="Z250" i="9"/>
  <c r="Y250" i="9"/>
  <c r="X250" i="9"/>
  <c r="W250" i="9"/>
  <c r="AA250" i="9" s="1"/>
  <c r="V250" i="9"/>
  <c r="N250" i="9"/>
  <c r="M250" i="9"/>
  <c r="L250" i="9"/>
  <c r="U250" i="9" s="1"/>
  <c r="K250" i="9"/>
  <c r="J250" i="9"/>
  <c r="I250" i="9" s="1"/>
  <c r="Z249" i="9"/>
  <c r="Y249" i="9"/>
  <c r="X249" i="9"/>
  <c r="W249" i="9"/>
  <c r="V249" i="9"/>
  <c r="AA249" i="9" s="1"/>
  <c r="N249" i="9"/>
  <c r="M249" i="9"/>
  <c r="L249" i="9"/>
  <c r="K249" i="9"/>
  <c r="T249" i="9" s="1"/>
  <c r="J249" i="9"/>
  <c r="U249" i="9" s="1"/>
  <c r="Z248" i="9"/>
  <c r="Y248" i="9"/>
  <c r="X248" i="9"/>
  <c r="W248" i="9"/>
  <c r="AA248" i="9" s="1"/>
  <c r="V248" i="9"/>
  <c r="N248" i="9"/>
  <c r="M248" i="9"/>
  <c r="L248" i="9"/>
  <c r="K248" i="9"/>
  <c r="J248" i="9"/>
  <c r="T248" i="9" s="1"/>
  <c r="Z247" i="9"/>
  <c r="Y247" i="9"/>
  <c r="X247" i="9"/>
  <c r="W247" i="9"/>
  <c r="V247" i="9"/>
  <c r="AA247" i="9" s="1"/>
  <c r="N247" i="9"/>
  <c r="M247" i="9"/>
  <c r="L247" i="9"/>
  <c r="K247" i="9"/>
  <c r="T247" i="9" s="1"/>
  <c r="J247" i="9"/>
  <c r="U247" i="9" s="1"/>
  <c r="I247" i="9"/>
  <c r="Z246" i="9"/>
  <c r="Y246" i="9"/>
  <c r="X246" i="9"/>
  <c r="W246" i="9"/>
  <c r="AA246" i="9" s="1"/>
  <c r="V246" i="9"/>
  <c r="N246" i="9"/>
  <c r="M246" i="9"/>
  <c r="L246" i="9"/>
  <c r="U246" i="9" s="1"/>
  <c r="K246" i="9"/>
  <c r="J246" i="9"/>
  <c r="I246" i="9" s="1"/>
  <c r="Z245" i="9"/>
  <c r="Y245" i="9"/>
  <c r="X245" i="9"/>
  <c r="W245" i="9"/>
  <c r="V245" i="9"/>
  <c r="AA245" i="9" s="1"/>
  <c r="N245" i="9"/>
  <c r="M245" i="9"/>
  <c r="L245" i="9"/>
  <c r="K245" i="9"/>
  <c r="T245" i="9" s="1"/>
  <c r="J245" i="9"/>
  <c r="U245" i="9" s="1"/>
  <c r="Z244" i="9"/>
  <c r="Y244" i="9"/>
  <c r="X244" i="9"/>
  <c r="W244" i="9"/>
  <c r="AA244" i="9" s="1"/>
  <c r="V244" i="9"/>
  <c r="N244" i="9"/>
  <c r="M244" i="9"/>
  <c r="L244" i="9"/>
  <c r="K244" i="9"/>
  <c r="J244" i="9"/>
  <c r="T244" i="9" s="1"/>
  <c r="Z243" i="9"/>
  <c r="Y243" i="9"/>
  <c r="X243" i="9"/>
  <c r="W243" i="9"/>
  <c r="V243" i="9"/>
  <c r="AA243" i="9" s="1"/>
  <c r="N243" i="9"/>
  <c r="M243" i="9"/>
  <c r="L243" i="9"/>
  <c r="K243" i="9"/>
  <c r="T243" i="9" s="1"/>
  <c r="J243" i="9"/>
  <c r="U243" i="9" s="1"/>
  <c r="I243" i="9"/>
  <c r="Z242" i="9"/>
  <c r="Y242" i="9"/>
  <c r="X242" i="9"/>
  <c r="W242" i="9"/>
  <c r="AA242" i="9" s="1"/>
  <c r="V242" i="9"/>
  <c r="N242" i="9"/>
  <c r="M242" i="9"/>
  <c r="L242" i="9"/>
  <c r="U242" i="9" s="1"/>
  <c r="K242" i="9"/>
  <c r="J242" i="9"/>
  <c r="I242" i="9" s="1"/>
  <c r="Z241" i="9"/>
  <c r="Y241" i="9"/>
  <c r="X241" i="9"/>
  <c r="W241" i="9"/>
  <c r="V241" i="9"/>
  <c r="AA241" i="9" s="1"/>
  <c r="N241" i="9"/>
  <c r="M241" i="9"/>
  <c r="L241" i="9"/>
  <c r="K241" i="9"/>
  <c r="T241" i="9" s="1"/>
  <c r="J241" i="9"/>
  <c r="U241" i="9" s="1"/>
  <c r="Z240" i="9"/>
  <c r="Y240" i="9"/>
  <c r="X240" i="9"/>
  <c r="W240" i="9"/>
  <c r="AA240" i="9" s="1"/>
  <c r="V240" i="9"/>
  <c r="N240" i="9"/>
  <c r="M240" i="9"/>
  <c r="L240" i="9"/>
  <c r="K240" i="9"/>
  <c r="J240" i="9"/>
  <c r="T240" i="9" s="1"/>
  <c r="Z239" i="9"/>
  <c r="Y239" i="9"/>
  <c r="X239" i="9"/>
  <c r="W239" i="9"/>
  <c r="V239" i="9"/>
  <c r="AA239" i="9" s="1"/>
  <c r="N239" i="9"/>
  <c r="M239" i="9"/>
  <c r="L239" i="9"/>
  <c r="K239" i="9"/>
  <c r="T239" i="9" s="1"/>
  <c r="J239" i="9"/>
  <c r="U239" i="9" s="1"/>
  <c r="I239" i="9"/>
  <c r="Z238" i="9"/>
  <c r="Y238" i="9"/>
  <c r="X238" i="9"/>
  <c r="W238" i="9"/>
  <c r="AA238" i="9" s="1"/>
  <c r="V238" i="9"/>
  <c r="N238" i="9"/>
  <c r="M238" i="9"/>
  <c r="L238" i="9"/>
  <c r="U238" i="9" s="1"/>
  <c r="K238" i="9"/>
  <c r="J238" i="9"/>
  <c r="I238" i="9" s="1"/>
  <c r="Z237" i="9"/>
  <c r="Y237" i="9"/>
  <c r="X237" i="9"/>
  <c r="W237" i="9"/>
  <c r="V237" i="9"/>
  <c r="AA237" i="9" s="1"/>
  <c r="N237" i="9"/>
  <c r="M237" i="9"/>
  <c r="L237" i="9"/>
  <c r="K237" i="9"/>
  <c r="T237" i="9" s="1"/>
  <c r="J237" i="9"/>
  <c r="U237" i="9" s="1"/>
  <c r="Z236" i="9"/>
  <c r="Y236" i="9"/>
  <c r="X236" i="9"/>
  <c r="W236" i="9"/>
  <c r="AA236" i="9" s="1"/>
  <c r="V236" i="9"/>
  <c r="N236" i="9"/>
  <c r="M236" i="9"/>
  <c r="L236" i="9"/>
  <c r="K236" i="9"/>
  <c r="J236" i="9"/>
  <c r="T236" i="9" s="1"/>
  <c r="Z235" i="9"/>
  <c r="Y235" i="9"/>
  <c r="X235" i="9"/>
  <c r="W235" i="9"/>
  <c r="V235" i="9"/>
  <c r="AA235" i="9" s="1"/>
  <c r="N235" i="9"/>
  <c r="M235" i="9"/>
  <c r="L235" i="9"/>
  <c r="K235" i="9"/>
  <c r="T235" i="9" s="1"/>
  <c r="J235" i="9"/>
  <c r="U235" i="9" s="1"/>
  <c r="I235" i="9"/>
  <c r="Z234" i="9"/>
  <c r="Y234" i="9"/>
  <c r="X234" i="9"/>
  <c r="W234" i="9"/>
  <c r="AA234" i="9" s="1"/>
  <c r="V234" i="9"/>
  <c r="N234" i="9"/>
  <c r="M234" i="9"/>
  <c r="L234" i="9"/>
  <c r="U234" i="9" s="1"/>
  <c r="K234" i="9"/>
  <c r="J234" i="9"/>
  <c r="I234" i="9" s="1"/>
  <c r="Z233" i="9"/>
  <c r="Y233" i="9"/>
  <c r="X233" i="9"/>
  <c r="W233" i="9"/>
  <c r="V233" i="9"/>
  <c r="AA233" i="9" s="1"/>
  <c r="N233" i="9"/>
  <c r="M233" i="9"/>
  <c r="L233" i="9"/>
  <c r="K233" i="9"/>
  <c r="T233" i="9" s="1"/>
  <c r="J233" i="9"/>
  <c r="U233" i="9" s="1"/>
  <c r="Z232" i="9"/>
  <c r="Y232" i="9"/>
  <c r="X232" i="9"/>
  <c r="W232" i="9"/>
  <c r="AA232" i="9" s="1"/>
  <c r="V232" i="9"/>
  <c r="N232" i="9"/>
  <c r="M232" i="9"/>
  <c r="L232" i="9"/>
  <c r="K232" i="9"/>
  <c r="J232" i="9"/>
  <c r="T232" i="9" s="1"/>
  <c r="Z231" i="9"/>
  <c r="Y231" i="9"/>
  <c r="X231" i="9"/>
  <c r="W231" i="9"/>
  <c r="V231" i="9"/>
  <c r="AA231" i="9" s="1"/>
  <c r="N231" i="9"/>
  <c r="M231" i="9"/>
  <c r="L231" i="9"/>
  <c r="K231" i="9"/>
  <c r="T231" i="9" s="1"/>
  <c r="J231" i="9"/>
  <c r="U231" i="9" s="1"/>
  <c r="I231" i="9"/>
  <c r="Z230" i="9"/>
  <c r="Y230" i="9"/>
  <c r="X230" i="9"/>
  <c r="W230" i="9"/>
  <c r="AA230" i="9" s="1"/>
  <c r="V230" i="9"/>
  <c r="N230" i="9"/>
  <c r="M230" i="9"/>
  <c r="L230" i="9"/>
  <c r="U230" i="9" s="1"/>
  <c r="K230" i="9"/>
  <c r="I230" i="9" s="1"/>
  <c r="J230" i="9"/>
  <c r="T230" i="9" s="1"/>
  <c r="Z229" i="9"/>
  <c r="Y229" i="9"/>
  <c r="X229" i="9"/>
  <c r="W229" i="9"/>
  <c r="V229" i="9"/>
  <c r="AA229" i="9" s="1"/>
  <c r="N229" i="9"/>
  <c r="M229" i="9"/>
  <c r="L229" i="9"/>
  <c r="K229" i="9"/>
  <c r="T229" i="9" s="1"/>
  <c r="J229" i="9"/>
  <c r="U229" i="9" s="1"/>
  <c r="Z228" i="9"/>
  <c r="Y228" i="9"/>
  <c r="X228" i="9"/>
  <c r="W228" i="9"/>
  <c r="AA228" i="9" s="1"/>
  <c r="V228" i="9"/>
  <c r="N228" i="9"/>
  <c r="M228" i="9"/>
  <c r="L228" i="9"/>
  <c r="K228" i="9"/>
  <c r="J228" i="9"/>
  <c r="T228" i="9" s="1"/>
  <c r="Z227" i="9"/>
  <c r="Y227" i="9"/>
  <c r="X227" i="9"/>
  <c r="W227" i="9"/>
  <c r="V227" i="9"/>
  <c r="AA227" i="9" s="1"/>
  <c r="N227" i="9"/>
  <c r="M227" i="9"/>
  <c r="L227" i="9"/>
  <c r="K227" i="9"/>
  <c r="T227" i="9" s="1"/>
  <c r="J227" i="9"/>
  <c r="U227" i="9" s="1"/>
  <c r="I227" i="9"/>
  <c r="Z226" i="9"/>
  <c r="Y226" i="9"/>
  <c r="X226" i="9"/>
  <c r="W226" i="9"/>
  <c r="AA226" i="9" s="1"/>
  <c r="V226" i="9"/>
  <c r="N226" i="9"/>
  <c r="M226" i="9"/>
  <c r="L226" i="9"/>
  <c r="U226" i="9" s="1"/>
  <c r="K226" i="9"/>
  <c r="J226" i="9"/>
  <c r="I226" i="9" s="1"/>
  <c r="Z225" i="9"/>
  <c r="Y225" i="9"/>
  <c r="X225" i="9"/>
  <c r="W225" i="9"/>
  <c r="V225" i="9"/>
  <c r="AA225" i="9" s="1"/>
  <c r="N225" i="9"/>
  <c r="M225" i="9"/>
  <c r="L225" i="9"/>
  <c r="K225" i="9"/>
  <c r="T225" i="9" s="1"/>
  <c r="J225" i="9"/>
  <c r="U225" i="9" s="1"/>
  <c r="Z224" i="9"/>
  <c r="Y224" i="9"/>
  <c r="X224" i="9"/>
  <c r="W224" i="9"/>
  <c r="AA224" i="9" s="1"/>
  <c r="V224" i="9"/>
  <c r="N224" i="9"/>
  <c r="M224" i="9"/>
  <c r="L224" i="9"/>
  <c r="K224" i="9"/>
  <c r="J224" i="9"/>
  <c r="T224" i="9" s="1"/>
  <c r="Z223" i="9"/>
  <c r="Y223" i="9"/>
  <c r="X223" i="9"/>
  <c r="W223" i="9"/>
  <c r="V223" i="9"/>
  <c r="AA223" i="9" s="1"/>
  <c r="N223" i="9"/>
  <c r="M223" i="9"/>
  <c r="L223" i="9"/>
  <c r="K223" i="9"/>
  <c r="T223" i="9" s="1"/>
  <c r="J223" i="9"/>
  <c r="U223" i="9" s="1"/>
  <c r="I223" i="9"/>
  <c r="Z222" i="9"/>
  <c r="Y222" i="9"/>
  <c r="X222" i="9"/>
  <c r="W222" i="9"/>
  <c r="AA222" i="9" s="1"/>
  <c r="V222" i="9"/>
  <c r="N222" i="9"/>
  <c r="M222" i="9"/>
  <c r="L222" i="9"/>
  <c r="U222" i="9" s="1"/>
  <c r="K222" i="9"/>
  <c r="J222" i="9"/>
  <c r="I222" i="9" s="1"/>
  <c r="Z221" i="9"/>
  <c r="Y221" i="9"/>
  <c r="X221" i="9"/>
  <c r="W221" i="9"/>
  <c r="V221" i="9"/>
  <c r="AA221" i="9" s="1"/>
  <c r="N221" i="9"/>
  <c r="M221" i="9"/>
  <c r="L221" i="9"/>
  <c r="K221" i="9"/>
  <c r="T221" i="9" s="1"/>
  <c r="J221" i="9"/>
  <c r="U221" i="9" s="1"/>
  <c r="Z220" i="9"/>
  <c r="Y220" i="9"/>
  <c r="X220" i="9"/>
  <c r="W220" i="9"/>
  <c r="AA220" i="9" s="1"/>
  <c r="V220" i="9"/>
  <c r="N220" i="9"/>
  <c r="M220" i="9"/>
  <c r="L220" i="9"/>
  <c r="K220" i="9"/>
  <c r="J220" i="9"/>
  <c r="T220" i="9" s="1"/>
  <c r="Z219" i="9"/>
  <c r="Y219" i="9"/>
  <c r="X219" i="9"/>
  <c r="W219" i="9"/>
  <c r="V219" i="9"/>
  <c r="AA219" i="9" s="1"/>
  <c r="N219" i="9"/>
  <c r="M219" i="9"/>
  <c r="L219" i="9"/>
  <c r="K219" i="9"/>
  <c r="T219" i="9" s="1"/>
  <c r="J219" i="9"/>
  <c r="U219" i="9" s="1"/>
  <c r="I219" i="9"/>
  <c r="Z218" i="9"/>
  <c r="Y218" i="9"/>
  <c r="X218" i="9"/>
  <c r="W218" i="9"/>
  <c r="AA218" i="9" s="1"/>
  <c r="V218" i="9"/>
  <c r="N218" i="9"/>
  <c r="M218" i="9"/>
  <c r="L218" i="9"/>
  <c r="U218" i="9" s="1"/>
  <c r="K218" i="9"/>
  <c r="I218" i="9" s="1"/>
  <c r="J218" i="9"/>
  <c r="T218" i="9" s="1"/>
  <c r="Z217" i="9"/>
  <c r="Y217" i="9"/>
  <c r="X217" i="9"/>
  <c r="W217" i="9"/>
  <c r="V217" i="9"/>
  <c r="AA217" i="9" s="1"/>
  <c r="N217" i="9"/>
  <c r="M217" i="9"/>
  <c r="L217" i="9"/>
  <c r="K217" i="9"/>
  <c r="T217" i="9" s="1"/>
  <c r="J217" i="9"/>
  <c r="U217" i="9" s="1"/>
  <c r="Z216" i="9"/>
  <c r="Y216" i="9"/>
  <c r="X216" i="9"/>
  <c r="W216" i="9"/>
  <c r="AA216" i="9" s="1"/>
  <c r="V216" i="9"/>
  <c r="N216" i="9"/>
  <c r="M216" i="9"/>
  <c r="L216" i="9"/>
  <c r="K216" i="9"/>
  <c r="J216" i="9"/>
  <c r="T216" i="9" s="1"/>
  <c r="Z215" i="9"/>
  <c r="Y215" i="9"/>
  <c r="X215" i="9"/>
  <c r="W215" i="9"/>
  <c r="V215" i="9"/>
  <c r="AA215" i="9" s="1"/>
  <c r="N215" i="9"/>
  <c r="M215" i="9"/>
  <c r="L215" i="9"/>
  <c r="K215" i="9"/>
  <c r="T215" i="9" s="1"/>
  <c r="J215" i="9"/>
  <c r="U215" i="9" s="1"/>
  <c r="I215" i="9"/>
  <c r="Z214" i="9"/>
  <c r="Y214" i="9"/>
  <c r="X214" i="9"/>
  <c r="W214" i="9"/>
  <c r="AA214" i="9" s="1"/>
  <c r="V214" i="9"/>
  <c r="N214" i="9"/>
  <c r="M214" i="9"/>
  <c r="L214" i="9"/>
  <c r="U214" i="9" s="1"/>
  <c r="K214" i="9"/>
  <c r="J214" i="9"/>
  <c r="I214" i="9" s="1"/>
  <c r="Z213" i="9"/>
  <c r="Y213" i="9"/>
  <c r="X213" i="9"/>
  <c r="W213" i="9"/>
  <c r="V213" i="9"/>
  <c r="AA213" i="9" s="1"/>
  <c r="N213" i="9"/>
  <c r="M213" i="9"/>
  <c r="L213" i="9"/>
  <c r="K213" i="9"/>
  <c r="T213" i="9" s="1"/>
  <c r="J213" i="9"/>
  <c r="U213" i="9" s="1"/>
  <c r="Z212" i="9"/>
  <c r="Y212" i="9"/>
  <c r="X212" i="9"/>
  <c r="W212" i="9"/>
  <c r="AA212" i="9" s="1"/>
  <c r="V212" i="9"/>
  <c r="N212" i="9"/>
  <c r="M212" i="9"/>
  <c r="L212" i="9"/>
  <c r="K212" i="9"/>
  <c r="J212" i="9"/>
  <c r="T212" i="9" s="1"/>
  <c r="Z211" i="9"/>
  <c r="Y211" i="9"/>
  <c r="X211" i="9"/>
  <c r="W211" i="9"/>
  <c r="V211" i="9"/>
  <c r="AA211" i="9" s="1"/>
  <c r="N211" i="9"/>
  <c r="M211" i="9"/>
  <c r="L211" i="9"/>
  <c r="K211" i="9"/>
  <c r="T211" i="9" s="1"/>
  <c r="J211" i="9"/>
  <c r="U211" i="9" s="1"/>
  <c r="I211" i="9"/>
  <c r="Z210" i="9"/>
  <c r="Y210" i="9"/>
  <c r="X210" i="9"/>
  <c r="W210" i="9"/>
  <c r="AA210" i="9" s="1"/>
  <c r="V210" i="9"/>
  <c r="N210" i="9"/>
  <c r="M210" i="9"/>
  <c r="L210" i="9"/>
  <c r="U210" i="9" s="1"/>
  <c r="K210" i="9"/>
  <c r="J210" i="9"/>
  <c r="I210" i="9" s="1"/>
  <c r="Z209" i="9"/>
  <c r="Y209" i="9"/>
  <c r="X209" i="9"/>
  <c r="W209" i="9"/>
  <c r="V209" i="9"/>
  <c r="AA209" i="9" s="1"/>
  <c r="N209" i="9"/>
  <c r="M209" i="9"/>
  <c r="L209" i="9"/>
  <c r="K209" i="9"/>
  <c r="T209" i="9" s="1"/>
  <c r="J209" i="9"/>
  <c r="U209" i="9" s="1"/>
  <c r="Z208" i="9"/>
  <c r="Y208" i="9"/>
  <c r="X208" i="9"/>
  <c r="W208" i="9"/>
  <c r="AA208" i="9" s="1"/>
  <c r="V208" i="9"/>
  <c r="N208" i="9"/>
  <c r="M208" i="9"/>
  <c r="L208" i="9"/>
  <c r="K208" i="9"/>
  <c r="J208" i="9"/>
  <c r="T208" i="9" s="1"/>
  <c r="Z207" i="9"/>
  <c r="Y207" i="9"/>
  <c r="X207" i="9"/>
  <c r="W207" i="9"/>
  <c r="V207" i="9"/>
  <c r="AA207" i="9" s="1"/>
  <c r="N207" i="9"/>
  <c r="M207" i="9"/>
  <c r="L207" i="9"/>
  <c r="K207" i="9"/>
  <c r="T207" i="9" s="1"/>
  <c r="J207" i="9"/>
  <c r="U207" i="9" s="1"/>
  <c r="I207" i="9"/>
  <c r="Z206" i="9"/>
  <c r="Y206" i="9"/>
  <c r="X206" i="9"/>
  <c r="W206" i="9"/>
  <c r="AA206" i="9" s="1"/>
  <c r="V206" i="9"/>
  <c r="N206" i="9"/>
  <c r="M206" i="9"/>
  <c r="L206" i="9"/>
  <c r="U206" i="9" s="1"/>
  <c r="K206" i="9"/>
  <c r="J206" i="9"/>
  <c r="I206" i="9" s="1"/>
  <c r="Z205" i="9"/>
  <c r="Y205" i="9"/>
  <c r="X205" i="9"/>
  <c r="W205" i="9"/>
  <c r="V205" i="9"/>
  <c r="AA205" i="9" s="1"/>
  <c r="N205" i="9"/>
  <c r="M205" i="9"/>
  <c r="L205" i="9"/>
  <c r="K205" i="9"/>
  <c r="T205" i="9" s="1"/>
  <c r="J205" i="9"/>
  <c r="U205" i="9" s="1"/>
  <c r="Z204" i="9"/>
  <c r="Y204" i="9"/>
  <c r="X204" i="9"/>
  <c r="W204" i="9"/>
  <c r="AA204" i="9" s="1"/>
  <c r="V204" i="9"/>
  <c r="N204" i="9"/>
  <c r="M204" i="9"/>
  <c r="L204" i="9"/>
  <c r="K204" i="9"/>
  <c r="J204" i="9"/>
  <c r="T204" i="9" s="1"/>
  <c r="Z203" i="9"/>
  <c r="Y203" i="9"/>
  <c r="X203" i="9"/>
  <c r="W203" i="9"/>
  <c r="V203" i="9"/>
  <c r="AA203" i="9" s="1"/>
  <c r="N203" i="9"/>
  <c r="M203" i="9"/>
  <c r="L203" i="9"/>
  <c r="K203" i="9"/>
  <c r="T203" i="9" s="1"/>
  <c r="J203" i="9"/>
  <c r="U203" i="9" s="1"/>
  <c r="I203" i="9"/>
  <c r="Z202" i="9"/>
  <c r="Y202" i="9"/>
  <c r="X202" i="9"/>
  <c r="W202" i="9"/>
  <c r="AA202" i="9" s="1"/>
  <c r="V202" i="9"/>
  <c r="N202" i="9"/>
  <c r="M202" i="9"/>
  <c r="L202" i="9"/>
  <c r="U202" i="9" s="1"/>
  <c r="K202" i="9"/>
  <c r="J202" i="9"/>
  <c r="I202" i="9" s="1"/>
  <c r="K36" i="9" s="1"/>
  <c r="Z201" i="9"/>
  <c r="Y201" i="9"/>
  <c r="X201" i="9"/>
  <c r="W201" i="9"/>
  <c r="V201" i="9"/>
  <c r="AA201" i="9" s="1"/>
  <c r="N201" i="9"/>
  <c r="M201" i="9"/>
  <c r="L201" i="9"/>
  <c r="K201" i="9"/>
  <c r="T201" i="9" s="1"/>
  <c r="J201" i="9"/>
  <c r="U201" i="9" s="1"/>
  <c r="Z200" i="9"/>
  <c r="Y200" i="9"/>
  <c r="X200" i="9"/>
  <c r="W200" i="9"/>
  <c r="AA200" i="9" s="1"/>
  <c r="V200" i="9"/>
  <c r="N200" i="9"/>
  <c r="M200" i="9"/>
  <c r="L200" i="9"/>
  <c r="K200" i="9"/>
  <c r="J200" i="9"/>
  <c r="T200" i="9" s="1"/>
  <c r="Z199" i="9"/>
  <c r="Y199" i="9"/>
  <c r="X199" i="9"/>
  <c r="W199" i="9"/>
  <c r="V199" i="9"/>
  <c r="AA199" i="9" s="1"/>
  <c r="N199" i="9"/>
  <c r="M199" i="9"/>
  <c r="L199" i="9"/>
  <c r="K199" i="9"/>
  <c r="T199" i="9" s="1"/>
  <c r="J199" i="9"/>
  <c r="U199" i="9" s="1"/>
  <c r="I199" i="9"/>
  <c r="Z198" i="9"/>
  <c r="Y198" i="9"/>
  <c r="X198" i="9"/>
  <c r="W198" i="9"/>
  <c r="AA198" i="9" s="1"/>
  <c r="V198" i="9"/>
  <c r="N198" i="9"/>
  <c r="M198" i="9"/>
  <c r="L198" i="9"/>
  <c r="U198" i="9" s="1"/>
  <c r="K198" i="9"/>
  <c r="J198" i="9"/>
  <c r="I198" i="9" s="1"/>
  <c r="Z197" i="9"/>
  <c r="Y197" i="9"/>
  <c r="X197" i="9"/>
  <c r="W197" i="9"/>
  <c r="V197" i="9"/>
  <c r="AA197" i="9" s="1"/>
  <c r="N197" i="9"/>
  <c r="M197" i="9"/>
  <c r="L197" i="9"/>
  <c r="K197" i="9"/>
  <c r="T197" i="9" s="1"/>
  <c r="J197" i="9"/>
  <c r="U197" i="9" s="1"/>
  <c r="Z196" i="9"/>
  <c r="Y196" i="9"/>
  <c r="X196" i="9"/>
  <c r="W196" i="9"/>
  <c r="AA196" i="9" s="1"/>
  <c r="V196" i="9"/>
  <c r="N196" i="9"/>
  <c r="M196" i="9"/>
  <c r="L196" i="9"/>
  <c r="K196" i="9"/>
  <c r="J196" i="9"/>
  <c r="T196" i="9" s="1"/>
  <c r="Z195" i="9"/>
  <c r="Y195" i="9"/>
  <c r="X195" i="9"/>
  <c r="W195" i="9"/>
  <c r="V195" i="9"/>
  <c r="AA195" i="9" s="1"/>
  <c r="N195" i="9"/>
  <c r="M195" i="9"/>
  <c r="L195" i="9"/>
  <c r="K195" i="9"/>
  <c r="T195" i="9" s="1"/>
  <c r="J195" i="9"/>
  <c r="U195" i="9" s="1"/>
  <c r="I195" i="9"/>
  <c r="Z194" i="9"/>
  <c r="Y194" i="9"/>
  <c r="X194" i="9"/>
  <c r="W194" i="9"/>
  <c r="AA194" i="9" s="1"/>
  <c r="V194" i="9"/>
  <c r="N194" i="9"/>
  <c r="M194" i="9"/>
  <c r="L194" i="9"/>
  <c r="U194" i="9" s="1"/>
  <c r="K194" i="9"/>
  <c r="J194" i="9"/>
  <c r="I194" i="9" s="1"/>
  <c r="Z193" i="9"/>
  <c r="Y193" i="9"/>
  <c r="X193" i="9"/>
  <c r="W193" i="9"/>
  <c r="V193" i="9"/>
  <c r="AA193" i="9" s="1"/>
  <c r="N193" i="9"/>
  <c r="M193" i="9"/>
  <c r="L193" i="9"/>
  <c r="K193" i="9"/>
  <c r="T193" i="9" s="1"/>
  <c r="J193" i="9"/>
  <c r="U193" i="9" s="1"/>
  <c r="Z192" i="9"/>
  <c r="Y192" i="9"/>
  <c r="X192" i="9"/>
  <c r="W192" i="9"/>
  <c r="AA192" i="9" s="1"/>
  <c r="V192" i="9"/>
  <c r="N192" i="9"/>
  <c r="M192" i="9"/>
  <c r="L192" i="9"/>
  <c r="K192" i="9"/>
  <c r="J192" i="9"/>
  <c r="T192" i="9" s="1"/>
  <c r="Z191" i="9"/>
  <c r="Y191" i="9"/>
  <c r="X191" i="9"/>
  <c r="W191" i="9"/>
  <c r="V191" i="9"/>
  <c r="AA191" i="9" s="1"/>
  <c r="N191" i="9"/>
  <c r="M191" i="9"/>
  <c r="L191" i="9"/>
  <c r="K191" i="9"/>
  <c r="T191" i="9" s="1"/>
  <c r="J191" i="9"/>
  <c r="U191" i="9" s="1"/>
  <c r="I191" i="9"/>
  <c r="Z190" i="9"/>
  <c r="Y190" i="9"/>
  <c r="X190" i="9"/>
  <c r="W190" i="9"/>
  <c r="AA190" i="9" s="1"/>
  <c r="V190" i="9"/>
  <c r="N190" i="9"/>
  <c r="M190" i="9"/>
  <c r="L190" i="9"/>
  <c r="U190" i="9" s="1"/>
  <c r="K190" i="9"/>
  <c r="J190" i="9"/>
  <c r="I190" i="9" s="1"/>
  <c r="Z189" i="9"/>
  <c r="Y189" i="9"/>
  <c r="X189" i="9"/>
  <c r="W189" i="9"/>
  <c r="V189" i="9"/>
  <c r="AA189" i="9" s="1"/>
  <c r="N189" i="9"/>
  <c r="M189" i="9"/>
  <c r="L189" i="9"/>
  <c r="K189" i="9"/>
  <c r="T189" i="9" s="1"/>
  <c r="J189" i="9"/>
  <c r="U189" i="9" s="1"/>
  <c r="Z188" i="9"/>
  <c r="Y188" i="9"/>
  <c r="X188" i="9"/>
  <c r="W188" i="9"/>
  <c r="AA188" i="9" s="1"/>
  <c r="V188" i="9"/>
  <c r="N188" i="9"/>
  <c r="M188" i="9"/>
  <c r="L188" i="9"/>
  <c r="K188" i="9"/>
  <c r="J188" i="9"/>
  <c r="T188" i="9" s="1"/>
  <c r="Z187" i="9"/>
  <c r="Y187" i="9"/>
  <c r="X187" i="9"/>
  <c r="W187" i="9"/>
  <c r="V187" i="9"/>
  <c r="AA187" i="9" s="1"/>
  <c r="N187" i="9"/>
  <c r="M187" i="9"/>
  <c r="L187" i="9"/>
  <c r="K187" i="9"/>
  <c r="T187" i="9" s="1"/>
  <c r="J187" i="9"/>
  <c r="U187" i="9" s="1"/>
  <c r="I187" i="9"/>
  <c r="Z186" i="9"/>
  <c r="Y186" i="9"/>
  <c r="X186" i="9"/>
  <c r="W186" i="9"/>
  <c r="AA186" i="9" s="1"/>
  <c r="V186" i="9"/>
  <c r="N186" i="9"/>
  <c r="M186" i="9"/>
  <c r="L186" i="9"/>
  <c r="U186" i="9" s="1"/>
  <c r="K186" i="9"/>
  <c r="J186" i="9"/>
  <c r="I186" i="9" s="1"/>
  <c r="K31" i="9" s="1"/>
  <c r="Z185" i="9"/>
  <c r="Y185" i="9"/>
  <c r="X185" i="9"/>
  <c r="W185" i="9"/>
  <c r="V185" i="9"/>
  <c r="AA185" i="9" s="1"/>
  <c r="N185" i="9"/>
  <c r="M185" i="9"/>
  <c r="L185" i="9"/>
  <c r="K185" i="9"/>
  <c r="T185" i="9" s="1"/>
  <c r="J185" i="9"/>
  <c r="U185" i="9" s="1"/>
  <c r="Z184" i="9"/>
  <c r="Y184" i="9"/>
  <c r="X184" i="9"/>
  <c r="W184" i="9"/>
  <c r="AA184" i="9" s="1"/>
  <c r="V184" i="9"/>
  <c r="N184" i="9"/>
  <c r="M184" i="9"/>
  <c r="L184" i="9"/>
  <c r="K184" i="9"/>
  <c r="J184" i="9"/>
  <c r="T184" i="9" s="1"/>
  <c r="Z183" i="9"/>
  <c r="Y183" i="9"/>
  <c r="X183" i="9"/>
  <c r="W183" i="9"/>
  <c r="V183" i="9"/>
  <c r="AA183" i="9" s="1"/>
  <c r="N183" i="9"/>
  <c r="M183" i="9"/>
  <c r="L183" i="9"/>
  <c r="K183" i="9"/>
  <c r="T183" i="9" s="1"/>
  <c r="J183" i="9"/>
  <c r="U183" i="9" s="1"/>
  <c r="I183" i="9"/>
  <c r="Z182" i="9"/>
  <c r="Y182" i="9"/>
  <c r="X182" i="9"/>
  <c r="W182" i="9"/>
  <c r="AA182" i="9" s="1"/>
  <c r="V182" i="9"/>
  <c r="N182" i="9"/>
  <c r="M182" i="9"/>
  <c r="L182" i="9"/>
  <c r="U182" i="9" s="1"/>
  <c r="K182" i="9"/>
  <c r="J182" i="9"/>
  <c r="I182" i="9" s="1"/>
  <c r="Z181" i="9"/>
  <c r="Y181" i="9"/>
  <c r="X181" i="9"/>
  <c r="W181" i="9"/>
  <c r="V181" i="9"/>
  <c r="AA181" i="9" s="1"/>
  <c r="N181" i="9"/>
  <c r="M181" i="9"/>
  <c r="L181" i="9"/>
  <c r="K181" i="9"/>
  <c r="T181" i="9" s="1"/>
  <c r="J181" i="9"/>
  <c r="U181" i="9" s="1"/>
  <c r="Z180" i="9"/>
  <c r="Y180" i="9"/>
  <c r="X180" i="9"/>
  <c r="W180" i="9"/>
  <c r="AA180" i="9" s="1"/>
  <c r="V180" i="9"/>
  <c r="N180" i="9"/>
  <c r="M180" i="9"/>
  <c r="L180" i="9"/>
  <c r="K180" i="9"/>
  <c r="J180" i="9"/>
  <c r="T180" i="9" s="1"/>
  <c r="Z179" i="9"/>
  <c r="Y179" i="9"/>
  <c r="X179" i="9"/>
  <c r="W179" i="9"/>
  <c r="V179" i="9"/>
  <c r="AA179" i="9" s="1"/>
  <c r="N179" i="9"/>
  <c r="M179" i="9"/>
  <c r="L179" i="9"/>
  <c r="K179" i="9"/>
  <c r="T179" i="9" s="1"/>
  <c r="J179" i="9"/>
  <c r="U179" i="9" s="1"/>
  <c r="I179" i="9"/>
  <c r="Z178" i="9"/>
  <c r="Y178" i="9"/>
  <c r="X178" i="9"/>
  <c r="W178" i="9"/>
  <c r="AA178" i="9" s="1"/>
  <c r="V178" i="9"/>
  <c r="N178" i="9"/>
  <c r="M178" i="9"/>
  <c r="L178" i="9"/>
  <c r="U178" i="9" s="1"/>
  <c r="K178" i="9"/>
  <c r="J178" i="9"/>
  <c r="I178" i="9" s="1"/>
  <c r="U30" i="9" s="1"/>
  <c r="Z177" i="9"/>
  <c r="Y177" i="9"/>
  <c r="X177" i="9"/>
  <c r="W177" i="9"/>
  <c r="V177" i="9"/>
  <c r="AA177" i="9" s="1"/>
  <c r="N177" i="9"/>
  <c r="M177" i="9"/>
  <c r="L177" i="9"/>
  <c r="K177" i="9"/>
  <c r="T177" i="9" s="1"/>
  <c r="J177" i="9"/>
  <c r="U177" i="9" s="1"/>
  <c r="Z176" i="9"/>
  <c r="Y176" i="9"/>
  <c r="X176" i="9"/>
  <c r="W176" i="9"/>
  <c r="AA176" i="9" s="1"/>
  <c r="V176" i="9"/>
  <c r="N176" i="9"/>
  <c r="M176" i="9"/>
  <c r="L176" i="9"/>
  <c r="K176" i="9"/>
  <c r="J176" i="9"/>
  <c r="T176" i="9" s="1"/>
  <c r="Z175" i="9"/>
  <c r="Y175" i="9"/>
  <c r="X175" i="9"/>
  <c r="W175" i="9"/>
  <c r="V175" i="9"/>
  <c r="AA175" i="9" s="1"/>
  <c r="N175" i="9"/>
  <c r="M175" i="9"/>
  <c r="L175" i="9"/>
  <c r="K175" i="9"/>
  <c r="T175" i="9" s="1"/>
  <c r="J175" i="9"/>
  <c r="U175" i="9" s="1"/>
  <c r="I175" i="9"/>
  <c r="Z174" i="9"/>
  <c r="Y174" i="9"/>
  <c r="X174" i="9"/>
  <c r="W174" i="9"/>
  <c r="AA174" i="9" s="1"/>
  <c r="V174" i="9"/>
  <c r="N174" i="9"/>
  <c r="M174" i="9"/>
  <c r="L174" i="9"/>
  <c r="U174" i="9" s="1"/>
  <c r="K174" i="9"/>
  <c r="J174" i="9"/>
  <c r="I174" i="9" s="1"/>
  <c r="K29" i="9" s="1"/>
  <c r="Z173" i="9"/>
  <c r="Y173" i="9"/>
  <c r="X173" i="9"/>
  <c r="W173" i="9"/>
  <c r="V173" i="9"/>
  <c r="AA173" i="9" s="1"/>
  <c r="N173" i="9"/>
  <c r="M173" i="9"/>
  <c r="L173" i="9"/>
  <c r="K173" i="9"/>
  <c r="T173" i="9" s="1"/>
  <c r="J173" i="9"/>
  <c r="U173" i="9" s="1"/>
  <c r="Z172" i="9"/>
  <c r="Y172" i="9"/>
  <c r="X172" i="9"/>
  <c r="W172" i="9"/>
  <c r="AA172" i="9" s="1"/>
  <c r="V172" i="9"/>
  <c r="N172" i="9"/>
  <c r="M172" i="9"/>
  <c r="L172" i="9"/>
  <c r="K172" i="9"/>
  <c r="J172" i="9"/>
  <c r="T172" i="9" s="1"/>
  <c r="Z171" i="9"/>
  <c r="Y171" i="9"/>
  <c r="X171" i="9"/>
  <c r="W171" i="9"/>
  <c r="V171" i="9"/>
  <c r="AA171" i="9" s="1"/>
  <c r="N171" i="9"/>
  <c r="M171" i="9"/>
  <c r="L171" i="9"/>
  <c r="K171" i="9"/>
  <c r="T171" i="9" s="1"/>
  <c r="J171" i="9"/>
  <c r="U171" i="9" s="1"/>
  <c r="I171" i="9"/>
  <c r="Z170" i="9"/>
  <c r="Y170" i="9"/>
  <c r="X170" i="9"/>
  <c r="W170" i="9"/>
  <c r="AA170" i="9" s="1"/>
  <c r="V170" i="9"/>
  <c r="N170" i="9"/>
  <c r="M170" i="9"/>
  <c r="L170" i="9"/>
  <c r="U170" i="9" s="1"/>
  <c r="K170" i="9"/>
  <c r="J170" i="9"/>
  <c r="I170" i="9" s="1"/>
  <c r="U27" i="9" s="1"/>
  <c r="Z169" i="9"/>
  <c r="Y169" i="9"/>
  <c r="X169" i="9"/>
  <c r="W169" i="9"/>
  <c r="V169" i="9"/>
  <c r="AA169" i="9" s="1"/>
  <c r="N169" i="9"/>
  <c r="M169" i="9"/>
  <c r="L169" i="9"/>
  <c r="K169" i="9"/>
  <c r="T169" i="9" s="1"/>
  <c r="J169" i="9"/>
  <c r="U169" i="9" s="1"/>
  <c r="Z168" i="9"/>
  <c r="Y168" i="9"/>
  <c r="X168" i="9"/>
  <c r="W168" i="9"/>
  <c r="AA168" i="9" s="1"/>
  <c r="V168" i="9"/>
  <c r="N168" i="9"/>
  <c r="M168" i="9"/>
  <c r="L168" i="9"/>
  <c r="K168" i="9"/>
  <c r="J168" i="9"/>
  <c r="T168" i="9" s="1"/>
  <c r="Z167" i="9"/>
  <c r="Y167" i="9"/>
  <c r="X167" i="9"/>
  <c r="W167" i="9"/>
  <c r="V167" i="9"/>
  <c r="AA167" i="9" s="1"/>
  <c r="N167" i="9"/>
  <c r="M167" i="9"/>
  <c r="L167" i="9"/>
  <c r="K167" i="9"/>
  <c r="T167" i="9" s="1"/>
  <c r="J167" i="9"/>
  <c r="U167" i="9" s="1"/>
  <c r="I167" i="9"/>
  <c r="Z166" i="9"/>
  <c r="Y166" i="9"/>
  <c r="X166" i="9"/>
  <c r="W166" i="9"/>
  <c r="AA166" i="9" s="1"/>
  <c r="V166" i="9"/>
  <c r="N166" i="9"/>
  <c r="M166" i="9"/>
  <c r="L166" i="9"/>
  <c r="U166" i="9" s="1"/>
  <c r="K166" i="9"/>
  <c r="J166" i="9"/>
  <c r="I166" i="9" s="1"/>
  <c r="Z165" i="9"/>
  <c r="Y165" i="9"/>
  <c r="X165" i="9"/>
  <c r="W165" i="9"/>
  <c r="V165" i="9"/>
  <c r="AA165" i="9" s="1"/>
  <c r="N165" i="9"/>
  <c r="M165" i="9"/>
  <c r="L165" i="9"/>
  <c r="K165" i="9"/>
  <c r="T165" i="9" s="1"/>
  <c r="J165" i="9"/>
  <c r="U165" i="9" s="1"/>
  <c r="Z164" i="9"/>
  <c r="Y164" i="9"/>
  <c r="X164" i="9"/>
  <c r="W164" i="9"/>
  <c r="AA164" i="9" s="1"/>
  <c r="V164" i="9"/>
  <c r="N164" i="9"/>
  <c r="M164" i="9"/>
  <c r="L164" i="9"/>
  <c r="K164" i="9"/>
  <c r="J164" i="9"/>
  <c r="T164" i="9" s="1"/>
  <c r="Z163" i="9"/>
  <c r="Y163" i="9"/>
  <c r="X163" i="9"/>
  <c r="W163" i="9"/>
  <c r="V163" i="9"/>
  <c r="AA163" i="9" s="1"/>
  <c r="N163" i="9"/>
  <c r="M163" i="9"/>
  <c r="L163" i="9"/>
  <c r="K163" i="9"/>
  <c r="T163" i="9" s="1"/>
  <c r="J163" i="9"/>
  <c r="U163" i="9" s="1"/>
  <c r="I163" i="9"/>
  <c r="Z162" i="9"/>
  <c r="Y162" i="9"/>
  <c r="X162" i="9"/>
  <c r="W162" i="9"/>
  <c r="AA162" i="9" s="1"/>
  <c r="V162" i="9"/>
  <c r="N162" i="9"/>
  <c r="M162" i="9"/>
  <c r="L162" i="9"/>
  <c r="U162" i="9" s="1"/>
  <c r="K162" i="9"/>
  <c r="I162" i="9" s="1"/>
  <c r="U25" i="9" s="1"/>
  <c r="J162" i="9"/>
  <c r="T162" i="9" s="1"/>
  <c r="Z161" i="9"/>
  <c r="Y161" i="9"/>
  <c r="X161" i="9"/>
  <c r="W161" i="9"/>
  <c r="V161" i="9"/>
  <c r="AA161" i="9" s="1"/>
  <c r="N161" i="9"/>
  <c r="M161" i="9"/>
  <c r="L161" i="9"/>
  <c r="K161" i="9"/>
  <c r="T161" i="9" s="1"/>
  <c r="J161" i="9"/>
  <c r="U161" i="9" s="1"/>
  <c r="Z160" i="9"/>
  <c r="Y160" i="9"/>
  <c r="X160" i="9"/>
  <c r="W160" i="9"/>
  <c r="AA160" i="9" s="1"/>
  <c r="V160" i="9"/>
  <c r="N160" i="9"/>
  <c r="M160" i="9"/>
  <c r="L160" i="9"/>
  <c r="K160" i="9"/>
  <c r="J160" i="9"/>
  <c r="T160" i="9" s="1"/>
  <c r="Z159" i="9"/>
  <c r="Y159" i="9"/>
  <c r="X159" i="9"/>
  <c r="W159" i="9"/>
  <c r="V159" i="9"/>
  <c r="AA159" i="9" s="1"/>
  <c r="N159" i="9"/>
  <c r="M159" i="9"/>
  <c r="L159" i="9"/>
  <c r="K159" i="9"/>
  <c r="T159" i="9" s="1"/>
  <c r="J159" i="9"/>
  <c r="U159" i="9" s="1"/>
  <c r="I159" i="9"/>
  <c r="Z158" i="9"/>
  <c r="Y158" i="9"/>
  <c r="X158" i="9"/>
  <c r="W158" i="9"/>
  <c r="AA158" i="9" s="1"/>
  <c r="V158" i="9"/>
  <c r="N158" i="9"/>
  <c r="M158" i="9"/>
  <c r="L158" i="9"/>
  <c r="U158" i="9" s="1"/>
  <c r="K158" i="9"/>
  <c r="I158" i="9" s="1"/>
  <c r="J158" i="9"/>
  <c r="T158" i="9" s="1"/>
  <c r="Z157" i="9"/>
  <c r="Y157" i="9"/>
  <c r="X157" i="9"/>
  <c r="W157" i="9"/>
  <c r="V157" i="9"/>
  <c r="AA157" i="9" s="1"/>
  <c r="N157" i="9"/>
  <c r="M157" i="9"/>
  <c r="L157" i="9"/>
  <c r="K157" i="9"/>
  <c r="T157" i="9" s="1"/>
  <c r="J157" i="9"/>
  <c r="U157" i="9" s="1"/>
  <c r="Z156" i="9"/>
  <c r="Y156" i="9"/>
  <c r="X156" i="9"/>
  <c r="W156" i="9"/>
  <c r="AA156" i="9" s="1"/>
  <c r="V156" i="9"/>
  <c r="N156" i="9"/>
  <c r="M156" i="9"/>
  <c r="L156" i="9"/>
  <c r="K156" i="9"/>
  <c r="J156" i="9"/>
  <c r="T156" i="9" s="1"/>
  <c r="Z155" i="9"/>
  <c r="Y155" i="9"/>
  <c r="X155" i="9"/>
  <c r="W155" i="9"/>
  <c r="V155" i="9"/>
  <c r="AA155" i="9" s="1"/>
  <c r="N155" i="9"/>
  <c r="M155" i="9"/>
  <c r="L155" i="9"/>
  <c r="K155" i="9"/>
  <c r="T155" i="9" s="1"/>
  <c r="J155" i="9"/>
  <c r="U155" i="9" s="1"/>
  <c r="I155" i="9"/>
  <c r="Z154" i="9"/>
  <c r="Y154" i="9"/>
  <c r="X154" i="9"/>
  <c r="W154" i="9"/>
  <c r="AA154" i="9" s="1"/>
  <c r="V154" i="9"/>
  <c r="N154" i="9"/>
  <c r="M154" i="9"/>
  <c r="L154" i="9"/>
  <c r="U154" i="9" s="1"/>
  <c r="K154" i="9"/>
  <c r="J154" i="9"/>
  <c r="I154" i="9" s="1"/>
  <c r="K25" i="9" s="1"/>
  <c r="Z153" i="9"/>
  <c r="Y153" i="9"/>
  <c r="X153" i="9"/>
  <c r="W153" i="9"/>
  <c r="V153" i="9"/>
  <c r="AA153" i="9" s="1"/>
  <c r="N153" i="9"/>
  <c r="M153" i="9"/>
  <c r="L153" i="9"/>
  <c r="K153" i="9"/>
  <c r="T153" i="9" s="1"/>
  <c r="J153" i="9"/>
  <c r="U153" i="9" s="1"/>
  <c r="Z152" i="9"/>
  <c r="Y152" i="9"/>
  <c r="X152" i="9"/>
  <c r="W152" i="9"/>
  <c r="AA152" i="9" s="1"/>
  <c r="V152" i="9"/>
  <c r="N152" i="9"/>
  <c r="M152" i="9"/>
  <c r="L152" i="9"/>
  <c r="K152" i="9"/>
  <c r="J152" i="9"/>
  <c r="T152" i="9" s="1"/>
  <c r="Z151" i="9"/>
  <c r="Y151" i="9"/>
  <c r="X151" i="9"/>
  <c r="W151" i="9"/>
  <c r="V151" i="9"/>
  <c r="AA151" i="9" s="1"/>
  <c r="N151" i="9"/>
  <c r="M151" i="9"/>
  <c r="L151" i="9"/>
  <c r="K151" i="9"/>
  <c r="T151" i="9" s="1"/>
  <c r="J151" i="9"/>
  <c r="U151" i="9" s="1"/>
  <c r="I151" i="9"/>
  <c r="Z150" i="9"/>
  <c r="Y150" i="9"/>
  <c r="X150" i="9"/>
  <c r="W150" i="9"/>
  <c r="AA150" i="9" s="1"/>
  <c r="V150" i="9"/>
  <c r="N150" i="9"/>
  <c r="M150" i="9"/>
  <c r="L150" i="9"/>
  <c r="U150" i="9" s="1"/>
  <c r="K150" i="9"/>
  <c r="J150" i="9"/>
  <c r="I150" i="9" s="1"/>
  <c r="Z149" i="9"/>
  <c r="Y149" i="9"/>
  <c r="X149" i="9"/>
  <c r="W149" i="9"/>
  <c r="V149" i="9"/>
  <c r="AA149" i="9" s="1"/>
  <c r="N149" i="9"/>
  <c r="M149" i="9"/>
  <c r="L149" i="9"/>
  <c r="K149" i="9"/>
  <c r="T149" i="9" s="1"/>
  <c r="J149" i="9"/>
  <c r="U149" i="9" s="1"/>
  <c r="Z148" i="9"/>
  <c r="Y148" i="9"/>
  <c r="X148" i="9"/>
  <c r="W148" i="9"/>
  <c r="AA148" i="9" s="1"/>
  <c r="V148" i="9"/>
  <c r="N148" i="9"/>
  <c r="M148" i="9"/>
  <c r="L148" i="9"/>
  <c r="K148" i="9"/>
  <c r="J148" i="9"/>
  <c r="T148" i="9" s="1"/>
  <c r="Z147" i="9"/>
  <c r="Y147" i="9"/>
  <c r="X147" i="9"/>
  <c r="W147" i="9"/>
  <c r="V147" i="9"/>
  <c r="AA147" i="9" s="1"/>
  <c r="N147" i="9"/>
  <c r="M147" i="9"/>
  <c r="L147" i="9"/>
  <c r="K147" i="9"/>
  <c r="T147" i="9" s="1"/>
  <c r="J147" i="9"/>
  <c r="U147" i="9" s="1"/>
  <c r="I147" i="9"/>
  <c r="Z146" i="9"/>
  <c r="Y146" i="9"/>
  <c r="X146" i="9"/>
  <c r="W146" i="9"/>
  <c r="AA146" i="9" s="1"/>
  <c r="V146" i="9"/>
  <c r="N146" i="9"/>
  <c r="M146" i="9"/>
  <c r="L146" i="9"/>
  <c r="U146" i="9" s="1"/>
  <c r="K146" i="9"/>
  <c r="J146" i="9"/>
  <c r="I146" i="9" s="1"/>
  <c r="K23" i="9" s="1"/>
  <c r="Z145" i="9"/>
  <c r="Y145" i="9"/>
  <c r="X145" i="9"/>
  <c r="W145" i="9"/>
  <c r="V145" i="9"/>
  <c r="AA145" i="9" s="1"/>
  <c r="N145" i="9"/>
  <c r="M145" i="9"/>
  <c r="L145" i="9"/>
  <c r="K145" i="9"/>
  <c r="T145" i="9" s="1"/>
  <c r="J145" i="9"/>
  <c r="U145" i="9" s="1"/>
  <c r="AB144" i="9"/>
  <c r="AA144" i="9"/>
  <c r="Y144" i="9"/>
  <c r="W144" i="9"/>
  <c r="U144" i="9"/>
  <c r="T144" i="9"/>
  <c r="S144" i="9"/>
  <c r="R144" i="9"/>
  <c r="Q144" i="9"/>
  <c r="P144" i="9"/>
  <c r="N144" i="9"/>
  <c r="Z144" i="9" s="1"/>
  <c r="M144" i="9"/>
  <c r="L144" i="9"/>
  <c r="X144" i="9" s="1"/>
  <c r="K144" i="9"/>
  <c r="J144" i="9"/>
  <c r="V143" i="9"/>
  <c r="N143" i="9"/>
  <c r="M143" i="9"/>
  <c r="L143" i="9"/>
  <c r="K143" i="9"/>
  <c r="J143" i="9"/>
  <c r="I143" i="9"/>
  <c r="N142" i="9"/>
  <c r="M142" i="9"/>
  <c r="L142" i="9"/>
  <c r="K142" i="9"/>
  <c r="I142" i="9" s="1"/>
  <c r="J142" i="9"/>
  <c r="N141" i="9"/>
  <c r="M141" i="9"/>
  <c r="L141" i="9"/>
  <c r="K141" i="9"/>
  <c r="J141" i="9"/>
  <c r="I141" i="9"/>
  <c r="N140" i="9"/>
  <c r="M140" i="9"/>
  <c r="L140" i="9"/>
  <c r="K140" i="9"/>
  <c r="I140" i="9" s="1"/>
  <c r="J140" i="9"/>
  <c r="N139" i="9"/>
  <c r="M139" i="9"/>
  <c r="L139" i="9"/>
  <c r="K139" i="9"/>
  <c r="J139" i="9"/>
  <c r="I139" i="9"/>
  <c r="N138" i="9"/>
  <c r="M138" i="9"/>
  <c r="L138" i="9"/>
  <c r="K138" i="9"/>
  <c r="I138" i="9" s="1"/>
  <c r="J138" i="9"/>
  <c r="N137" i="9"/>
  <c r="M137" i="9"/>
  <c r="L137" i="9"/>
  <c r="K137" i="9"/>
  <c r="J137" i="9"/>
  <c r="I137" i="9"/>
  <c r="N136" i="9"/>
  <c r="M136" i="9"/>
  <c r="L136" i="9"/>
  <c r="K136" i="9"/>
  <c r="I136" i="9" s="1"/>
  <c r="J136" i="9"/>
  <c r="N135" i="9"/>
  <c r="M135" i="9"/>
  <c r="L135" i="9"/>
  <c r="K135" i="9"/>
  <c r="J135" i="9"/>
  <c r="I135" i="9"/>
  <c r="N134" i="9"/>
  <c r="M134" i="9"/>
  <c r="L134" i="9"/>
  <c r="K134" i="9"/>
  <c r="I134" i="9" s="1"/>
  <c r="J134" i="9"/>
  <c r="N133" i="9"/>
  <c r="M133" i="9"/>
  <c r="L133" i="9"/>
  <c r="K133" i="9"/>
  <c r="J133" i="9"/>
  <c r="I133" i="9"/>
  <c r="N132" i="9"/>
  <c r="M132" i="9"/>
  <c r="L132" i="9"/>
  <c r="K132" i="9"/>
  <c r="I132" i="9" s="1"/>
  <c r="J132" i="9"/>
  <c r="N131" i="9"/>
  <c r="M131" i="9"/>
  <c r="L131" i="9"/>
  <c r="K131" i="9"/>
  <c r="J131" i="9"/>
  <c r="I131" i="9"/>
  <c r="N130" i="9"/>
  <c r="M130" i="9"/>
  <c r="L130" i="9"/>
  <c r="K130" i="9"/>
  <c r="I130" i="9" s="1"/>
  <c r="J130" i="9"/>
  <c r="N129" i="9"/>
  <c r="M129" i="9"/>
  <c r="L129" i="9"/>
  <c r="K129" i="9"/>
  <c r="J129" i="9"/>
  <c r="I129" i="9"/>
  <c r="N128" i="9"/>
  <c r="M128" i="9"/>
  <c r="L128" i="9"/>
  <c r="K128" i="9"/>
  <c r="I128" i="9" s="1"/>
  <c r="J128" i="9"/>
  <c r="N127" i="9"/>
  <c r="M127" i="9"/>
  <c r="L127" i="9"/>
  <c r="K127" i="9"/>
  <c r="J127" i="9"/>
  <c r="I127" i="9"/>
  <c r="N126" i="9"/>
  <c r="M126" i="9"/>
  <c r="L126" i="9"/>
  <c r="K126" i="9"/>
  <c r="I126" i="9" s="1"/>
  <c r="J126" i="9"/>
  <c r="N125" i="9"/>
  <c r="M125" i="9"/>
  <c r="L125" i="9"/>
  <c r="K125" i="9"/>
  <c r="J125" i="9"/>
  <c r="I125" i="9"/>
  <c r="N124" i="9"/>
  <c r="M124" i="9"/>
  <c r="L124" i="9"/>
  <c r="K124" i="9"/>
  <c r="I124" i="9" s="1"/>
  <c r="J124" i="9"/>
  <c r="N123" i="9"/>
  <c r="M123" i="9"/>
  <c r="L123" i="9"/>
  <c r="K123" i="9"/>
  <c r="J123" i="9"/>
  <c r="I123" i="9"/>
  <c r="N122" i="9"/>
  <c r="M122" i="9"/>
  <c r="L122" i="9"/>
  <c r="K122" i="9"/>
  <c r="I122" i="9" s="1"/>
  <c r="J122" i="9"/>
  <c r="N121" i="9"/>
  <c r="M121" i="9"/>
  <c r="L121" i="9"/>
  <c r="K121" i="9"/>
  <c r="J121" i="9"/>
  <c r="I121" i="9"/>
  <c r="N120" i="9"/>
  <c r="M120" i="9"/>
  <c r="L120" i="9"/>
  <c r="K120" i="9"/>
  <c r="I120" i="9" s="1"/>
  <c r="J120" i="9"/>
  <c r="N119" i="9"/>
  <c r="M119" i="9"/>
  <c r="L119" i="9"/>
  <c r="K119" i="9"/>
  <c r="J119" i="9"/>
  <c r="I119" i="9"/>
  <c r="N118" i="9"/>
  <c r="M118" i="9"/>
  <c r="L118" i="9"/>
  <c r="K118" i="9"/>
  <c r="I118" i="9" s="1"/>
  <c r="J118" i="9"/>
  <c r="N117" i="9"/>
  <c r="M117" i="9"/>
  <c r="L117" i="9"/>
  <c r="K117" i="9"/>
  <c r="J117" i="9"/>
  <c r="I117" i="9"/>
  <c r="N116" i="9"/>
  <c r="M116" i="9"/>
  <c r="L116" i="9"/>
  <c r="K116" i="9"/>
  <c r="I116" i="9" s="1"/>
  <c r="J116" i="9"/>
  <c r="N115" i="9"/>
  <c r="M115" i="9"/>
  <c r="L115" i="9"/>
  <c r="K115" i="9"/>
  <c r="J115" i="9"/>
  <c r="I115" i="9"/>
  <c r="N114" i="9"/>
  <c r="M114" i="9"/>
  <c r="L114" i="9"/>
  <c r="K114" i="9"/>
  <c r="I114" i="9" s="1"/>
  <c r="J114" i="9"/>
  <c r="N113" i="9"/>
  <c r="M113" i="9"/>
  <c r="L113" i="9"/>
  <c r="K113" i="9"/>
  <c r="J113" i="9"/>
  <c r="I113" i="9"/>
  <c r="N112" i="9"/>
  <c r="M112" i="9"/>
  <c r="L112" i="9"/>
  <c r="K112" i="9"/>
  <c r="I112" i="9" s="1"/>
  <c r="J112" i="9"/>
  <c r="N111" i="9"/>
  <c r="M111" i="9"/>
  <c r="L111" i="9"/>
  <c r="K111" i="9"/>
  <c r="J111" i="9"/>
  <c r="I111" i="9"/>
  <c r="N110" i="9"/>
  <c r="M110" i="9"/>
  <c r="L110" i="9"/>
  <c r="K110" i="9"/>
  <c r="I110" i="9" s="1"/>
  <c r="J110" i="9"/>
  <c r="N109" i="9"/>
  <c r="M109" i="9"/>
  <c r="L109" i="9"/>
  <c r="K109" i="9"/>
  <c r="J109" i="9"/>
  <c r="I109" i="9"/>
  <c r="N108" i="9"/>
  <c r="M108" i="9"/>
  <c r="L108" i="9"/>
  <c r="K108" i="9"/>
  <c r="I108" i="9" s="1"/>
  <c r="J108" i="9"/>
  <c r="N107" i="9"/>
  <c r="M107" i="9"/>
  <c r="L107" i="9"/>
  <c r="K107" i="9"/>
  <c r="J107" i="9"/>
  <c r="I107" i="9"/>
  <c r="N106" i="9"/>
  <c r="M106" i="9"/>
  <c r="L106" i="9"/>
  <c r="K106" i="9"/>
  <c r="I106" i="9" s="1"/>
  <c r="J106" i="9"/>
  <c r="N105" i="9"/>
  <c r="M105" i="9"/>
  <c r="L105" i="9"/>
  <c r="K105" i="9"/>
  <c r="J105" i="9"/>
  <c r="I105" i="9"/>
  <c r="N104" i="9"/>
  <c r="M104" i="9"/>
  <c r="L104" i="9"/>
  <c r="K104" i="9"/>
  <c r="I104" i="9" s="1"/>
  <c r="J104" i="9"/>
  <c r="N103" i="9"/>
  <c r="M103" i="9"/>
  <c r="L103" i="9"/>
  <c r="K103" i="9"/>
  <c r="J103" i="9"/>
  <c r="I103" i="9"/>
  <c r="N102" i="9"/>
  <c r="M102" i="9"/>
  <c r="L102" i="9"/>
  <c r="K102" i="9"/>
  <c r="I102" i="9" s="1"/>
  <c r="J102" i="9"/>
  <c r="N101" i="9"/>
  <c r="M101" i="9"/>
  <c r="L101" i="9"/>
  <c r="K101" i="9"/>
  <c r="J101" i="9"/>
  <c r="I101" i="9"/>
  <c r="N100" i="9"/>
  <c r="M100" i="9"/>
  <c r="L100" i="9"/>
  <c r="K100" i="9"/>
  <c r="I100" i="9" s="1"/>
  <c r="J100" i="9"/>
  <c r="N99" i="9"/>
  <c r="M99" i="9"/>
  <c r="L99" i="9"/>
  <c r="K99" i="9"/>
  <c r="J99" i="9"/>
  <c r="I99" i="9"/>
  <c r="N98" i="9"/>
  <c r="M98" i="9"/>
  <c r="L98" i="9"/>
  <c r="K98" i="9"/>
  <c r="I98" i="9" s="1"/>
  <c r="J98" i="9"/>
  <c r="N97" i="9"/>
  <c r="M97" i="9"/>
  <c r="L97" i="9"/>
  <c r="K97" i="9"/>
  <c r="J97" i="9"/>
  <c r="I97" i="9"/>
  <c r="N96" i="9"/>
  <c r="M96" i="9"/>
  <c r="L96" i="9"/>
  <c r="K96" i="9"/>
  <c r="I96" i="9" s="1"/>
  <c r="J96" i="9"/>
  <c r="N95" i="9"/>
  <c r="M95" i="9"/>
  <c r="L95" i="9"/>
  <c r="K95" i="9"/>
  <c r="J95" i="9"/>
  <c r="I95" i="9"/>
  <c r="N94" i="9"/>
  <c r="M94" i="9"/>
  <c r="L94" i="9"/>
  <c r="K94" i="9"/>
  <c r="I94" i="9" s="1"/>
  <c r="J94" i="9"/>
  <c r="N93" i="9"/>
  <c r="M93" i="9"/>
  <c r="L93" i="9"/>
  <c r="K93" i="9"/>
  <c r="J93" i="9"/>
  <c r="I93" i="9"/>
  <c r="N92" i="9"/>
  <c r="M92" i="9"/>
  <c r="L92" i="9"/>
  <c r="K92" i="9"/>
  <c r="I92" i="9" s="1"/>
  <c r="J92" i="9"/>
  <c r="N91" i="9"/>
  <c r="M91" i="9"/>
  <c r="L91" i="9"/>
  <c r="K91" i="9"/>
  <c r="J91" i="9"/>
  <c r="I91" i="9"/>
  <c r="N90" i="9"/>
  <c r="M90" i="9"/>
  <c r="L90" i="9"/>
  <c r="K90" i="9"/>
  <c r="I90" i="9" s="1"/>
  <c r="J90" i="9"/>
  <c r="N89" i="9"/>
  <c r="M89" i="9"/>
  <c r="L89" i="9"/>
  <c r="J89" i="9"/>
  <c r="L88" i="9"/>
  <c r="K88" i="9"/>
  <c r="J88" i="9"/>
  <c r="L87" i="9"/>
  <c r="K87" i="9"/>
  <c r="J87" i="9"/>
  <c r="L86" i="9"/>
  <c r="K86" i="9"/>
  <c r="J86" i="9"/>
  <c r="L85" i="9"/>
  <c r="K85" i="9"/>
  <c r="J85" i="9"/>
  <c r="L84" i="9"/>
  <c r="K84" i="9"/>
  <c r="J84" i="9"/>
  <c r="L83" i="9"/>
  <c r="K83" i="9"/>
  <c r="J83" i="9"/>
  <c r="L82" i="9"/>
  <c r="K82" i="9"/>
  <c r="J82" i="9"/>
  <c r="L81" i="9"/>
  <c r="K81" i="9"/>
  <c r="J81" i="9"/>
  <c r="N80" i="9"/>
  <c r="M80" i="9"/>
  <c r="L80" i="9"/>
  <c r="K80" i="9"/>
  <c r="I80" i="9" s="1"/>
  <c r="J80" i="9"/>
  <c r="N79" i="9"/>
  <c r="M79" i="9"/>
  <c r="L79" i="9"/>
  <c r="K79" i="9"/>
  <c r="J79" i="9"/>
  <c r="I79" i="9" s="1"/>
  <c r="N78" i="9"/>
  <c r="M78" i="9"/>
  <c r="L78" i="9"/>
  <c r="J78" i="9"/>
  <c r="L77" i="9"/>
  <c r="K77" i="9"/>
  <c r="J77" i="9"/>
  <c r="J76" i="9"/>
  <c r="J75" i="9"/>
  <c r="J74" i="9"/>
  <c r="J73" i="9"/>
  <c r="J72" i="9"/>
  <c r="J71" i="9"/>
  <c r="J70" i="9"/>
  <c r="N69" i="9"/>
  <c r="M69" i="9"/>
  <c r="J69" i="9"/>
  <c r="N68" i="9"/>
  <c r="M68" i="9"/>
  <c r="J68" i="9"/>
  <c r="N67" i="9"/>
  <c r="M67" i="9"/>
  <c r="K67" i="9"/>
  <c r="J67" i="9"/>
  <c r="E67" i="9"/>
  <c r="L67" i="9" s="1"/>
  <c r="I67" i="9" s="1"/>
  <c r="N66" i="9"/>
  <c r="M66" i="9"/>
  <c r="L66" i="9"/>
  <c r="K66" i="9"/>
  <c r="I66" i="9" s="1"/>
  <c r="J66" i="9"/>
  <c r="N65" i="9"/>
  <c r="M65" i="9"/>
  <c r="L65" i="9"/>
  <c r="K65" i="9"/>
  <c r="J65" i="9"/>
  <c r="I65" i="9" s="1"/>
  <c r="N64" i="9"/>
  <c r="M64" i="9"/>
  <c r="L64" i="9"/>
  <c r="K64" i="9"/>
  <c r="I64" i="9" s="1"/>
  <c r="J64" i="9"/>
  <c r="N63" i="9"/>
  <c r="M63" i="9"/>
  <c r="L63" i="9"/>
  <c r="K63" i="9"/>
  <c r="J63" i="9"/>
  <c r="I63" i="9" s="1"/>
  <c r="N62" i="9"/>
  <c r="M62" i="9"/>
  <c r="L62" i="9"/>
  <c r="K62" i="9"/>
  <c r="I62" i="9" s="1"/>
  <c r="J62" i="9"/>
  <c r="N61" i="9"/>
  <c r="M61" i="9"/>
  <c r="L61" i="9"/>
  <c r="K61" i="9"/>
  <c r="J61" i="9"/>
  <c r="I61" i="9" s="1"/>
  <c r="N60" i="9"/>
  <c r="M60" i="9"/>
  <c r="L60" i="9"/>
  <c r="K60" i="9"/>
  <c r="I60" i="9" s="1"/>
  <c r="J60" i="9"/>
  <c r="L38" i="9"/>
  <c r="K38" i="9"/>
  <c r="J38" i="9"/>
  <c r="V37" i="9"/>
  <c r="U37" i="9"/>
  <c r="T37" i="9"/>
  <c r="L37" i="9"/>
  <c r="K37" i="9"/>
  <c r="J37" i="9"/>
  <c r="V35" i="9"/>
  <c r="U35" i="9"/>
  <c r="T35" i="9"/>
  <c r="V34" i="9"/>
  <c r="U34" i="9"/>
  <c r="T34" i="9"/>
  <c r="V33" i="9"/>
  <c r="U33" i="9"/>
  <c r="T33" i="9"/>
  <c r="L33" i="9"/>
  <c r="K33" i="9"/>
  <c r="J33" i="9"/>
  <c r="L32" i="9"/>
  <c r="K32" i="9"/>
  <c r="J32" i="9"/>
  <c r="V31" i="9"/>
  <c r="U31" i="9"/>
  <c r="T31" i="9"/>
  <c r="V28" i="9"/>
  <c r="U28" i="9"/>
  <c r="T28" i="9"/>
  <c r="V26" i="9"/>
  <c r="U26" i="9"/>
  <c r="T26" i="9"/>
  <c r="L26" i="9"/>
  <c r="K26" i="9"/>
  <c r="J26" i="9"/>
  <c r="V23" i="9"/>
  <c r="U23" i="9"/>
  <c r="T23" i="9"/>
  <c r="E12" i="9"/>
  <c r="K8" i="9" s="1"/>
  <c r="D12" i="9"/>
  <c r="K10" i="9"/>
  <c r="K9" i="9"/>
  <c r="K7" i="9"/>
  <c r="K6" i="9"/>
  <c r="J5" i="9"/>
  <c r="L4" i="9"/>
  <c r="K4" i="9"/>
  <c r="J4" i="9"/>
  <c r="P3" i="9"/>
  <c r="O3" i="9"/>
  <c r="N3" i="9"/>
  <c r="M3" i="9"/>
  <c r="L3" i="9"/>
  <c r="K3" i="9"/>
  <c r="J3" i="9"/>
  <c r="K2" i="9"/>
  <c r="D1" i="9"/>
  <c r="K5" i="9" s="1"/>
  <c r="I522" i="8"/>
  <c r="I521" i="8"/>
  <c r="I520" i="8"/>
  <c r="I519" i="8"/>
  <c r="C517" i="8"/>
  <c r="C516" i="8"/>
  <c r="C515" i="8"/>
  <c r="C513" i="8"/>
  <c r="C511" i="8"/>
  <c r="C510" i="8"/>
  <c r="J507" i="8"/>
  <c r="I507" i="8"/>
  <c r="X502" i="8"/>
  <c r="X503" i="8" s="1"/>
  <c r="AK498" i="8"/>
  <c r="AK503" i="8" s="1"/>
  <c r="AK504" i="8" s="1"/>
  <c r="AA498" i="8"/>
  <c r="Y498" i="8"/>
  <c r="X497" i="8"/>
  <c r="C518" i="8" s="1"/>
  <c r="S496" i="8"/>
  <c r="AE495" i="8"/>
  <c r="AE496" i="8" s="1"/>
  <c r="S495" i="8"/>
  <c r="AE494" i="8"/>
  <c r="S494" i="8"/>
  <c r="AE493" i="8"/>
  <c r="U493" i="8"/>
  <c r="S493" i="8"/>
  <c r="X492" i="8"/>
  <c r="X493" i="8" s="1"/>
  <c r="U492" i="8"/>
  <c r="S492" i="8"/>
  <c r="U491" i="8"/>
  <c r="S491" i="8"/>
  <c r="AK490" i="8"/>
  <c r="AK493" i="8" s="1"/>
  <c r="AK494" i="8" s="1"/>
  <c r="AE490" i="8"/>
  <c r="J490" i="8"/>
  <c r="J491" i="8" s="1"/>
  <c r="X489" i="8"/>
  <c r="X494" i="8" s="1"/>
  <c r="X495" i="8" s="1"/>
  <c r="T489" i="8"/>
  <c r="R489" i="8"/>
  <c r="D489" i="8"/>
  <c r="Q488" i="8"/>
  <c r="Q491" i="8" s="1"/>
  <c r="Q492" i="8" s="1"/>
  <c r="J488" i="8"/>
  <c r="J489" i="8" s="1"/>
  <c r="D488" i="8"/>
  <c r="AK487" i="8"/>
  <c r="AK488" i="8" s="1"/>
  <c r="X487" i="8"/>
  <c r="D487" i="8"/>
  <c r="X486" i="8"/>
  <c r="D486" i="8"/>
  <c r="AK485" i="8"/>
  <c r="AK486" i="8" s="1"/>
  <c r="J485" i="8"/>
  <c r="D485" i="8"/>
  <c r="D484" i="8"/>
  <c r="D483" i="8"/>
  <c r="AK482" i="8"/>
  <c r="Q482" i="8"/>
  <c r="Q483" i="8" s="1"/>
  <c r="D482" i="8"/>
  <c r="X481" i="8"/>
  <c r="X484" i="8" s="1"/>
  <c r="X485" i="8" s="1"/>
  <c r="F480" i="8"/>
  <c r="Q479" i="8"/>
  <c r="Q484" i="8" s="1"/>
  <c r="Q485" i="8" s="1"/>
  <c r="K479" i="8"/>
  <c r="K478" i="8"/>
  <c r="F478" i="8"/>
  <c r="AK477" i="8"/>
  <c r="AK478" i="8" s="1"/>
  <c r="H476" i="8"/>
  <c r="U489" i="8" s="1"/>
  <c r="G476" i="8"/>
  <c r="G507" i="8" s="1"/>
  <c r="N507" i="8" s="1"/>
  <c r="F476" i="8"/>
  <c r="Z498" i="8" s="1"/>
  <c r="E476" i="8"/>
  <c r="Y462" i="8" s="1"/>
  <c r="D476" i="8"/>
  <c r="Q489" i="8" s="1"/>
  <c r="AK475" i="8"/>
  <c r="AK476" i="8" s="1"/>
  <c r="K475" i="8"/>
  <c r="K480" i="8" s="1"/>
  <c r="K481" i="8" s="1"/>
  <c r="D475" i="8"/>
  <c r="D480" i="8" s="1"/>
  <c r="D481" i="8" s="1"/>
  <c r="X474" i="8"/>
  <c r="X475" i="8" s="1"/>
  <c r="AK472" i="8"/>
  <c r="L471" i="8"/>
  <c r="AA470" i="8"/>
  <c r="Y470" i="8"/>
  <c r="Q470" i="8"/>
  <c r="Q475" i="8" s="1"/>
  <c r="Q476" i="8" s="1"/>
  <c r="L470" i="8"/>
  <c r="X469" i="8"/>
  <c r="X472" i="8" s="1"/>
  <c r="X473" i="8" s="1"/>
  <c r="N469" i="8"/>
  <c r="L469" i="8"/>
  <c r="S468" i="8"/>
  <c r="N468" i="8"/>
  <c r="L468" i="8"/>
  <c r="S467" i="8"/>
  <c r="AE466" i="8"/>
  <c r="AE467" i="8" s="1"/>
  <c r="S466" i="8"/>
  <c r="M466" i="8"/>
  <c r="K466" i="8"/>
  <c r="U465" i="8"/>
  <c r="S465" i="8"/>
  <c r="J465" i="8"/>
  <c r="J468" i="8" s="1"/>
  <c r="J469" i="8" s="1"/>
  <c r="AE464" i="8"/>
  <c r="AE465" i="8" s="1"/>
  <c r="U464" i="8"/>
  <c r="S464" i="8"/>
  <c r="U463" i="8"/>
  <c r="S463" i="8"/>
  <c r="AB462" i="8"/>
  <c r="AA462" i="8"/>
  <c r="X462" i="8"/>
  <c r="AK461" i="8"/>
  <c r="AK466" i="8" s="1"/>
  <c r="AK467" i="8" s="1"/>
  <c r="AE461" i="8"/>
  <c r="X461" i="8"/>
  <c r="C514" i="8" s="1"/>
  <c r="T461" i="8"/>
  <c r="R461" i="8"/>
  <c r="Q460" i="8"/>
  <c r="Q465" i="8" s="1"/>
  <c r="Q466" i="8" s="1"/>
  <c r="X458" i="8"/>
  <c r="X459" i="8" s="1"/>
  <c r="X456" i="8"/>
  <c r="X457" i="8" s="1"/>
  <c r="AB454" i="8"/>
  <c r="AA454" i="8"/>
  <c r="Y454" i="8"/>
  <c r="X454" i="8"/>
  <c r="X453" i="8"/>
  <c r="AK452" i="8"/>
  <c r="AK457" i="8" s="1"/>
  <c r="AK458" i="8" s="1"/>
  <c r="B450" i="8"/>
  <c r="N399" i="8"/>
  <c r="M399" i="8"/>
  <c r="L399" i="8"/>
  <c r="K399" i="8"/>
  <c r="J399" i="8"/>
  <c r="I399" i="8" s="1"/>
  <c r="N398" i="8"/>
  <c r="M398" i="8"/>
  <c r="L398" i="8"/>
  <c r="K398" i="8"/>
  <c r="I398" i="8" s="1"/>
  <c r="J398" i="8"/>
  <c r="N397" i="8"/>
  <c r="M397" i="8"/>
  <c r="L397" i="8"/>
  <c r="K397" i="8"/>
  <c r="J397" i="8"/>
  <c r="I397" i="8" s="1"/>
  <c r="N396" i="8"/>
  <c r="M396" i="8"/>
  <c r="L396" i="8"/>
  <c r="K396" i="8"/>
  <c r="I396" i="8" s="1"/>
  <c r="J396" i="8"/>
  <c r="N395" i="8"/>
  <c r="M395" i="8"/>
  <c r="L395" i="8"/>
  <c r="K395" i="8"/>
  <c r="J395" i="8"/>
  <c r="I395" i="8" s="1"/>
  <c r="N394" i="8"/>
  <c r="M394" i="8"/>
  <c r="L394" i="8"/>
  <c r="K394" i="8"/>
  <c r="I394" i="8" s="1"/>
  <c r="J394" i="8"/>
  <c r="N393" i="8"/>
  <c r="M393" i="8"/>
  <c r="L393" i="8"/>
  <c r="K393" i="8"/>
  <c r="J393" i="8"/>
  <c r="I393" i="8" s="1"/>
  <c r="N392" i="8"/>
  <c r="M392" i="8"/>
  <c r="L392" i="8"/>
  <c r="K392" i="8"/>
  <c r="I392" i="8" s="1"/>
  <c r="J392" i="8"/>
  <c r="N391" i="8"/>
  <c r="M391" i="8"/>
  <c r="L391" i="8"/>
  <c r="K391" i="8"/>
  <c r="J391" i="8"/>
  <c r="I391" i="8" s="1"/>
  <c r="N390" i="8"/>
  <c r="M390" i="8"/>
  <c r="L390" i="8"/>
  <c r="K390" i="8"/>
  <c r="I390" i="8" s="1"/>
  <c r="J390" i="8"/>
  <c r="N389" i="8"/>
  <c r="M389" i="8"/>
  <c r="L389" i="8"/>
  <c r="K389" i="8"/>
  <c r="J389" i="8"/>
  <c r="I389" i="8" s="1"/>
  <c r="N388" i="8"/>
  <c r="M388" i="8"/>
  <c r="L388" i="8"/>
  <c r="K388" i="8"/>
  <c r="I388" i="8" s="1"/>
  <c r="J388" i="8"/>
  <c r="N387" i="8"/>
  <c r="M387" i="8"/>
  <c r="L387" i="8"/>
  <c r="K387" i="8"/>
  <c r="J387" i="8"/>
  <c r="I387" i="8" s="1"/>
  <c r="N386" i="8"/>
  <c r="M386" i="8"/>
  <c r="L386" i="8"/>
  <c r="K386" i="8"/>
  <c r="I386" i="8" s="1"/>
  <c r="J386" i="8"/>
  <c r="N385" i="8"/>
  <c r="M385" i="8"/>
  <c r="L385" i="8"/>
  <c r="K385" i="8"/>
  <c r="J385" i="8"/>
  <c r="I385" i="8" s="1"/>
  <c r="N384" i="8"/>
  <c r="M384" i="8"/>
  <c r="L384" i="8"/>
  <c r="K384" i="8"/>
  <c r="I384" i="8" s="1"/>
  <c r="J384" i="8"/>
  <c r="N383" i="8"/>
  <c r="M383" i="8"/>
  <c r="L383" i="8"/>
  <c r="K383" i="8"/>
  <c r="J383" i="8"/>
  <c r="I383" i="8" s="1"/>
  <c r="N382" i="8"/>
  <c r="M382" i="8"/>
  <c r="L382" i="8"/>
  <c r="K382" i="8"/>
  <c r="I382" i="8" s="1"/>
  <c r="J382" i="8"/>
  <c r="N381" i="8"/>
  <c r="M381" i="8"/>
  <c r="L381" i="8"/>
  <c r="K381" i="8"/>
  <c r="J381" i="8"/>
  <c r="I381" i="8" s="1"/>
  <c r="N380" i="8"/>
  <c r="M380" i="8"/>
  <c r="L380" i="8"/>
  <c r="K380" i="8"/>
  <c r="I380" i="8" s="1"/>
  <c r="J380" i="8"/>
  <c r="N379" i="8"/>
  <c r="M379" i="8"/>
  <c r="L379" i="8"/>
  <c r="K379" i="8"/>
  <c r="J379" i="8"/>
  <c r="I379" i="8" s="1"/>
  <c r="N378" i="8"/>
  <c r="M378" i="8"/>
  <c r="L378" i="8"/>
  <c r="K378" i="8"/>
  <c r="I378" i="8" s="1"/>
  <c r="J378" i="8"/>
  <c r="N377" i="8"/>
  <c r="M377" i="8"/>
  <c r="L377" i="8"/>
  <c r="K377" i="8"/>
  <c r="J377" i="8"/>
  <c r="I377" i="8" s="1"/>
  <c r="N376" i="8"/>
  <c r="M376" i="8"/>
  <c r="L376" i="8"/>
  <c r="K376" i="8"/>
  <c r="I376" i="8" s="1"/>
  <c r="J376" i="8"/>
  <c r="N375" i="8"/>
  <c r="M375" i="8"/>
  <c r="L375" i="8"/>
  <c r="K375" i="8"/>
  <c r="J375" i="8"/>
  <c r="I375" i="8" s="1"/>
  <c r="N374" i="8"/>
  <c r="M374" i="8"/>
  <c r="L374" i="8"/>
  <c r="K374" i="8"/>
  <c r="I374" i="8" s="1"/>
  <c r="J374" i="8"/>
  <c r="N373" i="8"/>
  <c r="M373" i="8"/>
  <c r="L373" i="8"/>
  <c r="K373" i="8"/>
  <c r="J373" i="8"/>
  <c r="I373" i="8" s="1"/>
  <c r="N372" i="8"/>
  <c r="M372" i="8"/>
  <c r="L372" i="8"/>
  <c r="K372" i="8"/>
  <c r="I372" i="8" s="1"/>
  <c r="J372" i="8"/>
  <c r="N371" i="8"/>
  <c r="M371" i="8"/>
  <c r="L371" i="8"/>
  <c r="K371" i="8"/>
  <c r="J371" i="8"/>
  <c r="I371" i="8" s="1"/>
  <c r="N370" i="8"/>
  <c r="M370" i="8"/>
  <c r="L370" i="8"/>
  <c r="K370" i="8"/>
  <c r="I370" i="8" s="1"/>
  <c r="J370" i="8"/>
  <c r="N369" i="8"/>
  <c r="M369" i="8"/>
  <c r="L369" i="8"/>
  <c r="K369" i="8"/>
  <c r="J369" i="8"/>
  <c r="I369" i="8" s="1"/>
  <c r="N368" i="8"/>
  <c r="M368" i="8"/>
  <c r="L368" i="8"/>
  <c r="K368" i="8"/>
  <c r="I368" i="8" s="1"/>
  <c r="J368" i="8"/>
  <c r="N367" i="8"/>
  <c r="M367" i="8"/>
  <c r="L367" i="8"/>
  <c r="K367" i="8"/>
  <c r="J367" i="8"/>
  <c r="I367" i="8" s="1"/>
  <c r="N366" i="8"/>
  <c r="M366" i="8"/>
  <c r="L366" i="8"/>
  <c r="K366" i="8"/>
  <c r="I366" i="8" s="1"/>
  <c r="J366" i="8"/>
  <c r="N365" i="8"/>
  <c r="M365" i="8"/>
  <c r="L365" i="8"/>
  <c r="K365" i="8"/>
  <c r="J365" i="8"/>
  <c r="I365" i="8" s="1"/>
  <c r="N364" i="8"/>
  <c r="M364" i="8"/>
  <c r="L364" i="8"/>
  <c r="K364" i="8"/>
  <c r="I364" i="8" s="1"/>
  <c r="J364" i="8"/>
  <c r="N363" i="8"/>
  <c r="M363" i="8"/>
  <c r="L363" i="8"/>
  <c r="K363" i="8"/>
  <c r="J363" i="8"/>
  <c r="I363" i="8" s="1"/>
  <c r="N362" i="8"/>
  <c r="M362" i="8"/>
  <c r="L362" i="8"/>
  <c r="K362" i="8"/>
  <c r="I362" i="8" s="1"/>
  <c r="J362" i="8"/>
  <c r="N361" i="8"/>
  <c r="M361" i="8"/>
  <c r="L361" i="8"/>
  <c r="K361" i="8"/>
  <c r="J361" i="8"/>
  <c r="I361" i="8" s="1"/>
  <c r="N360" i="8"/>
  <c r="M360" i="8"/>
  <c r="L360" i="8"/>
  <c r="K360" i="8"/>
  <c r="I360" i="8" s="1"/>
  <c r="J360" i="8"/>
  <c r="N359" i="8"/>
  <c r="M359" i="8"/>
  <c r="L359" i="8"/>
  <c r="K359" i="8"/>
  <c r="J359" i="8"/>
  <c r="I359" i="8" s="1"/>
  <c r="N358" i="8"/>
  <c r="M358" i="8"/>
  <c r="L358" i="8"/>
  <c r="K358" i="8"/>
  <c r="I358" i="8" s="1"/>
  <c r="J358" i="8"/>
  <c r="N357" i="8"/>
  <c r="M357" i="8"/>
  <c r="L357" i="8"/>
  <c r="K357" i="8"/>
  <c r="J357" i="8"/>
  <c r="I357" i="8" s="1"/>
  <c r="N356" i="8"/>
  <c r="M356" i="8"/>
  <c r="L356" i="8"/>
  <c r="K356" i="8"/>
  <c r="I356" i="8" s="1"/>
  <c r="J356" i="8"/>
  <c r="N355" i="8"/>
  <c r="M355" i="8"/>
  <c r="L355" i="8"/>
  <c r="K355" i="8"/>
  <c r="J355" i="8"/>
  <c r="I355" i="8" s="1"/>
  <c r="N354" i="8"/>
  <c r="M354" i="8"/>
  <c r="L354" i="8"/>
  <c r="K354" i="8"/>
  <c r="I354" i="8" s="1"/>
  <c r="J354" i="8"/>
  <c r="Y353" i="8"/>
  <c r="X353" i="8"/>
  <c r="W353" i="8"/>
  <c r="V353" i="8"/>
  <c r="N353" i="8"/>
  <c r="M353" i="8"/>
  <c r="L353" i="8"/>
  <c r="K353" i="8"/>
  <c r="I353" i="8" s="1"/>
  <c r="J353" i="8"/>
  <c r="V352" i="8"/>
  <c r="N352" i="8"/>
  <c r="M352" i="8"/>
  <c r="L352" i="8"/>
  <c r="K352" i="8"/>
  <c r="J352" i="8"/>
  <c r="N351" i="8"/>
  <c r="M351" i="8"/>
  <c r="L351" i="8"/>
  <c r="K351" i="8"/>
  <c r="J351" i="8"/>
  <c r="I351" i="8"/>
  <c r="N350" i="8"/>
  <c r="M350" i="8"/>
  <c r="L350" i="8"/>
  <c r="K350" i="8"/>
  <c r="I350" i="8" s="1"/>
  <c r="J350" i="8"/>
  <c r="T349" i="8"/>
  <c r="X349" i="8" s="1"/>
  <c r="N349" i="8"/>
  <c r="M349" i="8"/>
  <c r="L349" i="8"/>
  <c r="K349" i="8"/>
  <c r="J349" i="8"/>
  <c r="U349" i="8" s="1"/>
  <c r="Y348" i="8"/>
  <c r="W348" i="8"/>
  <c r="V348" i="8"/>
  <c r="N348" i="8"/>
  <c r="M348" i="8"/>
  <c r="L348" i="8"/>
  <c r="K348" i="8"/>
  <c r="J348" i="8"/>
  <c r="N347" i="8"/>
  <c r="M347" i="8"/>
  <c r="L347" i="8"/>
  <c r="K347" i="8"/>
  <c r="J347" i="8"/>
  <c r="I347" i="8"/>
  <c r="V346" i="8"/>
  <c r="N346" i="8"/>
  <c r="M346" i="8"/>
  <c r="L346" i="8"/>
  <c r="K346" i="8"/>
  <c r="J346" i="8"/>
  <c r="N345" i="8"/>
  <c r="M345" i="8"/>
  <c r="L345" i="8"/>
  <c r="K345" i="8"/>
  <c r="J345" i="8"/>
  <c r="Z344" i="8"/>
  <c r="X344" i="8"/>
  <c r="V344" i="8"/>
  <c r="N344" i="8"/>
  <c r="M344" i="8"/>
  <c r="L344" i="8"/>
  <c r="K344" i="8"/>
  <c r="J344" i="8"/>
  <c r="Y343" i="8"/>
  <c r="X343" i="8"/>
  <c r="W343" i="8"/>
  <c r="V343" i="8"/>
  <c r="N343" i="8"/>
  <c r="M343" i="8"/>
  <c r="L343" i="8"/>
  <c r="K343" i="8"/>
  <c r="U343" i="8" s="1"/>
  <c r="J343" i="8"/>
  <c r="I343" i="8"/>
  <c r="X342" i="8"/>
  <c r="V342" i="8"/>
  <c r="N342" i="8"/>
  <c r="M342" i="8"/>
  <c r="L342" i="8"/>
  <c r="U342" i="8" s="1"/>
  <c r="K342" i="8"/>
  <c r="J342" i="8"/>
  <c r="Z341" i="8"/>
  <c r="T341" i="8"/>
  <c r="V341" i="8" s="1"/>
  <c r="N341" i="8"/>
  <c r="M341" i="8"/>
  <c r="L341" i="8"/>
  <c r="K341" i="8"/>
  <c r="J341" i="8"/>
  <c r="U341" i="8" s="1"/>
  <c r="Y340" i="8"/>
  <c r="W340" i="8"/>
  <c r="V340" i="8"/>
  <c r="N340" i="8"/>
  <c r="M340" i="8"/>
  <c r="L340" i="8"/>
  <c r="K340" i="8"/>
  <c r="J340" i="8"/>
  <c r="N339" i="8"/>
  <c r="M339" i="8"/>
  <c r="L339" i="8"/>
  <c r="K339" i="8"/>
  <c r="J339" i="8"/>
  <c r="U339" i="8" s="1"/>
  <c r="I339" i="8"/>
  <c r="Z338" i="8"/>
  <c r="X338" i="8"/>
  <c r="W338" i="8"/>
  <c r="V338" i="8"/>
  <c r="N338" i="8"/>
  <c r="M338" i="8"/>
  <c r="L338" i="8"/>
  <c r="U338" i="8" s="1"/>
  <c r="K338" i="8"/>
  <c r="J338" i="8"/>
  <c r="I338" i="8" s="1"/>
  <c r="T337" i="8"/>
  <c r="X337" i="8" s="1"/>
  <c r="N337" i="8"/>
  <c r="M337" i="8"/>
  <c r="L337" i="8"/>
  <c r="K337" i="8"/>
  <c r="J337" i="8"/>
  <c r="U337" i="8" s="1"/>
  <c r="X336" i="8"/>
  <c r="W336" i="8"/>
  <c r="V336" i="8"/>
  <c r="N336" i="8"/>
  <c r="M336" i="8"/>
  <c r="L336" i="8"/>
  <c r="K336" i="8"/>
  <c r="J336" i="8"/>
  <c r="Z335" i="8"/>
  <c r="Y335" i="8"/>
  <c r="N335" i="8"/>
  <c r="M335" i="8"/>
  <c r="L335" i="8"/>
  <c r="K335" i="8"/>
  <c r="J335" i="8"/>
  <c r="I335" i="8"/>
  <c r="N334" i="8"/>
  <c r="M334" i="8"/>
  <c r="L334" i="8"/>
  <c r="K334" i="8"/>
  <c r="J334" i="8"/>
  <c r="Z333" i="8"/>
  <c r="Y333" i="8"/>
  <c r="X333" i="8"/>
  <c r="W333" i="8"/>
  <c r="V333" i="8"/>
  <c r="AA333" i="8" s="1"/>
  <c r="N333" i="8"/>
  <c r="M333" i="8"/>
  <c r="T333" i="8" s="1"/>
  <c r="L333" i="8"/>
  <c r="K333" i="8"/>
  <c r="J333" i="8"/>
  <c r="I333" i="8"/>
  <c r="N332" i="8"/>
  <c r="M332" i="8"/>
  <c r="L332" i="8"/>
  <c r="K332" i="8"/>
  <c r="J332" i="8"/>
  <c r="U332" i="8" s="1"/>
  <c r="Z331" i="8"/>
  <c r="Y331" i="8"/>
  <c r="X331" i="8"/>
  <c r="W331" i="8"/>
  <c r="V331" i="8"/>
  <c r="N331" i="8"/>
  <c r="M331" i="8"/>
  <c r="L331" i="8"/>
  <c r="K331" i="8"/>
  <c r="P331" i="8" s="1"/>
  <c r="J331" i="8"/>
  <c r="U331" i="8" s="1"/>
  <c r="Z330" i="8"/>
  <c r="Y330" i="8"/>
  <c r="X330" i="8"/>
  <c r="W330" i="8"/>
  <c r="AA330" i="8" s="1"/>
  <c r="V330" i="8"/>
  <c r="U330" i="8"/>
  <c r="N330" i="8"/>
  <c r="M330" i="8"/>
  <c r="L330" i="8"/>
  <c r="K330" i="8"/>
  <c r="J330" i="8"/>
  <c r="Z329" i="8"/>
  <c r="Y329" i="8"/>
  <c r="X329" i="8"/>
  <c r="W329" i="8"/>
  <c r="V329" i="8"/>
  <c r="N329" i="8"/>
  <c r="M329" i="8"/>
  <c r="T329" i="8" s="1"/>
  <c r="L329" i="8"/>
  <c r="K329" i="8"/>
  <c r="P329" i="8" s="1"/>
  <c r="J329" i="8"/>
  <c r="I329" i="8"/>
  <c r="U328" i="8"/>
  <c r="N328" i="8"/>
  <c r="M328" i="8"/>
  <c r="L328" i="8"/>
  <c r="K328" i="8"/>
  <c r="J328" i="8"/>
  <c r="Z327" i="8"/>
  <c r="Y327" i="8"/>
  <c r="X327" i="8"/>
  <c r="W327" i="8"/>
  <c r="V327" i="8"/>
  <c r="AA327" i="8" s="1"/>
  <c r="N327" i="8"/>
  <c r="M327" i="8"/>
  <c r="L327" i="8"/>
  <c r="K327" i="8"/>
  <c r="P327" i="8" s="1"/>
  <c r="J327" i="8"/>
  <c r="U326" i="8"/>
  <c r="N326" i="8"/>
  <c r="M326" i="8"/>
  <c r="L326" i="8"/>
  <c r="K326" i="8"/>
  <c r="J326" i="8"/>
  <c r="V325" i="8"/>
  <c r="N325" i="8"/>
  <c r="M325" i="8"/>
  <c r="L325" i="8"/>
  <c r="K325" i="8"/>
  <c r="T325" i="8" s="1"/>
  <c r="J325" i="8"/>
  <c r="U324" i="8"/>
  <c r="N324" i="8"/>
  <c r="M324" i="8"/>
  <c r="L324" i="8"/>
  <c r="K324" i="8"/>
  <c r="I324" i="8" s="1"/>
  <c r="J324" i="8"/>
  <c r="Z323" i="8"/>
  <c r="Y323" i="8"/>
  <c r="X323" i="8"/>
  <c r="W323" i="8"/>
  <c r="V323" i="8"/>
  <c r="N323" i="8"/>
  <c r="M323" i="8"/>
  <c r="T323" i="8" s="1"/>
  <c r="L323" i="8"/>
  <c r="K323" i="8"/>
  <c r="P323" i="8" s="1"/>
  <c r="J323" i="8"/>
  <c r="I323" i="8"/>
  <c r="Z322" i="8"/>
  <c r="Y322" i="8"/>
  <c r="X322" i="8"/>
  <c r="W322" i="8"/>
  <c r="AA322" i="8" s="1"/>
  <c r="V322" i="8"/>
  <c r="N322" i="8"/>
  <c r="M322" i="8"/>
  <c r="L322" i="8"/>
  <c r="K322" i="8"/>
  <c r="J322" i="8"/>
  <c r="U322" i="8" s="1"/>
  <c r="N321" i="8"/>
  <c r="M321" i="8"/>
  <c r="L321" i="8"/>
  <c r="K321" i="8"/>
  <c r="T321" i="8" s="1"/>
  <c r="J321" i="8"/>
  <c r="U321" i="8" s="1"/>
  <c r="N320" i="8"/>
  <c r="M320" i="8"/>
  <c r="L320" i="8"/>
  <c r="K320" i="8"/>
  <c r="J320" i="8"/>
  <c r="U320" i="8" s="1"/>
  <c r="N319" i="8"/>
  <c r="M319" i="8"/>
  <c r="L319" i="8"/>
  <c r="K319" i="8"/>
  <c r="T319" i="8" s="1"/>
  <c r="J319" i="8"/>
  <c r="U319" i="8" s="1"/>
  <c r="Z318" i="8"/>
  <c r="Y318" i="8"/>
  <c r="X318" i="8"/>
  <c r="W318" i="8"/>
  <c r="AA318" i="8" s="1"/>
  <c r="V318" i="8"/>
  <c r="U318" i="8"/>
  <c r="N318" i="8"/>
  <c r="M318" i="8"/>
  <c r="L318" i="8"/>
  <c r="K318" i="8"/>
  <c r="J318" i="8"/>
  <c r="Y317" i="8"/>
  <c r="V317" i="8"/>
  <c r="N317" i="8"/>
  <c r="M317" i="8"/>
  <c r="L317" i="8"/>
  <c r="K317" i="8"/>
  <c r="T317" i="8" s="1"/>
  <c r="J317" i="8"/>
  <c r="U317" i="8" s="1"/>
  <c r="N316" i="8"/>
  <c r="M316" i="8"/>
  <c r="L316" i="8"/>
  <c r="K316" i="8"/>
  <c r="J316" i="8"/>
  <c r="U316" i="8" s="1"/>
  <c r="V315" i="8"/>
  <c r="N315" i="8"/>
  <c r="M315" i="8"/>
  <c r="L315" i="8"/>
  <c r="K315" i="8"/>
  <c r="T315" i="8" s="1"/>
  <c r="J315" i="8"/>
  <c r="U315" i="8" s="1"/>
  <c r="N314" i="8"/>
  <c r="M314" i="8"/>
  <c r="L314" i="8"/>
  <c r="K314" i="8"/>
  <c r="J314" i="8"/>
  <c r="U314" i="8" s="1"/>
  <c r="N313" i="8"/>
  <c r="M313" i="8"/>
  <c r="L313" i="8"/>
  <c r="K313" i="8"/>
  <c r="T313" i="8" s="1"/>
  <c r="J313" i="8"/>
  <c r="U313" i="8" s="1"/>
  <c r="N312" i="8"/>
  <c r="M312" i="8"/>
  <c r="L312" i="8"/>
  <c r="K312" i="8"/>
  <c r="J312" i="8"/>
  <c r="U312" i="8" s="1"/>
  <c r="N311" i="8"/>
  <c r="M311" i="8"/>
  <c r="L311" i="8"/>
  <c r="K311" i="8"/>
  <c r="T311" i="8" s="1"/>
  <c r="J311" i="8"/>
  <c r="U311" i="8" s="1"/>
  <c r="Z310" i="8"/>
  <c r="Y310" i="8"/>
  <c r="X310" i="8"/>
  <c r="W310" i="8"/>
  <c r="AA310" i="8" s="1"/>
  <c r="V310" i="8"/>
  <c r="U310" i="8"/>
  <c r="N310" i="8"/>
  <c r="M310" i="8"/>
  <c r="L310" i="8"/>
  <c r="K310" i="8"/>
  <c r="J310" i="8"/>
  <c r="N309" i="8"/>
  <c r="M309" i="8"/>
  <c r="L309" i="8"/>
  <c r="K309" i="8"/>
  <c r="J309" i="8"/>
  <c r="I309" i="8"/>
  <c r="V308" i="8"/>
  <c r="N308" i="8"/>
  <c r="M308" i="8"/>
  <c r="L308" i="8"/>
  <c r="K308" i="8"/>
  <c r="J308" i="8"/>
  <c r="U308" i="8" s="1"/>
  <c r="N307" i="8"/>
  <c r="M307" i="8"/>
  <c r="L307" i="8"/>
  <c r="K307" i="8"/>
  <c r="T307" i="8" s="1"/>
  <c r="J307" i="8"/>
  <c r="U307" i="8" s="1"/>
  <c r="N306" i="8"/>
  <c r="M306" i="8"/>
  <c r="L306" i="8"/>
  <c r="K306" i="8"/>
  <c r="J306" i="8"/>
  <c r="U306" i="8" s="1"/>
  <c r="Y305" i="8"/>
  <c r="N305" i="8"/>
  <c r="M305" i="8"/>
  <c r="L305" i="8"/>
  <c r="K305" i="8"/>
  <c r="J305" i="8"/>
  <c r="U304" i="8"/>
  <c r="N304" i="8"/>
  <c r="M304" i="8"/>
  <c r="L304" i="8"/>
  <c r="K304" i="8"/>
  <c r="J304" i="8"/>
  <c r="N303" i="8"/>
  <c r="M303" i="8"/>
  <c r="L303" i="8"/>
  <c r="K303" i="8"/>
  <c r="J303" i="8"/>
  <c r="Z302" i="8"/>
  <c r="Y302" i="8"/>
  <c r="X302" i="8"/>
  <c r="W302" i="8"/>
  <c r="AA302" i="8" s="1"/>
  <c r="V302" i="8"/>
  <c r="N302" i="8"/>
  <c r="M302" i="8"/>
  <c r="L302" i="8"/>
  <c r="K302" i="8"/>
  <c r="J302" i="8"/>
  <c r="U302" i="8" s="1"/>
  <c r="N301" i="8"/>
  <c r="M301" i="8"/>
  <c r="L301" i="8"/>
  <c r="K301" i="8"/>
  <c r="T301" i="8" s="1"/>
  <c r="J301" i="8"/>
  <c r="U301" i="8" s="1"/>
  <c r="N300" i="8"/>
  <c r="M300" i="8"/>
  <c r="L300" i="8"/>
  <c r="K300" i="8"/>
  <c r="J300" i="8"/>
  <c r="U300" i="8" s="1"/>
  <c r="Z299" i="8"/>
  <c r="Y299" i="8"/>
  <c r="X299" i="8"/>
  <c r="W299" i="8"/>
  <c r="V299" i="8"/>
  <c r="N299" i="8"/>
  <c r="M299" i="8"/>
  <c r="T299" i="8" s="1"/>
  <c r="L299" i="8"/>
  <c r="K299" i="8"/>
  <c r="P299" i="8" s="1"/>
  <c r="J299" i="8"/>
  <c r="U299" i="8" s="1"/>
  <c r="I299" i="8"/>
  <c r="N298" i="8"/>
  <c r="M298" i="8"/>
  <c r="L298" i="8"/>
  <c r="K298" i="8"/>
  <c r="J298" i="8"/>
  <c r="U298" i="8" s="1"/>
  <c r="N297" i="8"/>
  <c r="M297" i="8"/>
  <c r="L297" i="8"/>
  <c r="K297" i="8"/>
  <c r="J297" i="8"/>
  <c r="U297" i="8" s="1"/>
  <c r="I297" i="8"/>
  <c r="N296" i="8"/>
  <c r="M296" i="8"/>
  <c r="L296" i="8"/>
  <c r="K296" i="8"/>
  <c r="J296" i="8"/>
  <c r="U296" i="8" s="1"/>
  <c r="N295" i="8"/>
  <c r="M295" i="8"/>
  <c r="L295" i="8"/>
  <c r="K295" i="8"/>
  <c r="J295" i="8"/>
  <c r="U295" i="8" s="1"/>
  <c r="I295" i="8"/>
  <c r="N294" i="8"/>
  <c r="M294" i="8"/>
  <c r="L294" i="8"/>
  <c r="K294" i="8"/>
  <c r="J294" i="8"/>
  <c r="U294" i="8" s="1"/>
  <c r="V293" i="8"/>
  <c r="N293" i="8"/>
  <c r="M293" i="8"/>
  <c r="L293" i="8"/>
  <c r="K293" i="8"/>
  <c r="J293" i="8"/>
  <c r="U293" i="8" s="1"/>
  <c r="I293" i="8"/>
  <c r="N292" i="8"/>
  <c r="M292" i="8"/>
  <c r="L292" i="8"/>
  <c r="K292" i="8"/>
  <c r="J292" i="8"/>
  <c r="U292" i="8" s="1"/>
  <c r="N291" i="8"/>
  <c r="M291" i="8"/>
  <c r="L291" i="8"/>
  <c r="K291" i="8"/>
  <c r="J291" i="8"/>
  <c r="U291" i="8" s="1"/>
  <c r="I291" i="8"/>
  <c r="Z290" i="8"/>
  <c r="Y290" i="8"/>
  <c r="X290" i="8"/>
  <c r="W290" i="8"/>
  <c r="AA290" i="8" s="1"/>
  <c r="V290" i="8"/>
  <c r="U290" i="8"/>
  <c r="N290" i="8"/>
  <c r="M290" i="8"/>
  <c r="L290" i="8"/>
  <c r="K290" i="8"/>
  <c r="J290" i="8"/>
  <c r="N289" i="8"/>
  <c r="M289" i="8"/>
  <c r="L289" i="8"/>
  <c r="K289" i="8"/>
  <c r="J289" i="8"/>
  <c r="N288" i="8"/>
  <c r="M288" i="8"/>
  <c r="L288" i="8"/>
  <c r="K288" i="8"/>
  <c r="I288" i="8" s="1"/>
  <c r="J288" i="8"/>
  <c r="U288" i="8" s="1"/>
  <c r="Z287" i="8"/>
  <c r="Y287" i="8"/>
  <c r="X287" i="8"/>
  <c r="W287" i="8"/>
  <c r="V287" i="8"/>
  <c r="AA287" i="8" s="1"/>
  <c r="N287" i="8"/>
  <c r="M287" i="8"/>
  <c r="L287" i="8"/>
  <c r="K287" i="8"/>
  <c r="T287" i="8" s="1"/>
  <c r="J287" i="8"/>
  <c r="U287" i="8" s="1"/>
  <c r="I287" i="8"/>
  <c r="N286" i="8"/>
  <c r="M286" i="8"/>
  <c r="L286" i="8"/>
  <c r="K286" i="8"/>
  <c r="J286" i="8"/>
  <c r="N285" i="8"/>
  <c r="M285" i="8"/>
  <c r="L285" i="8"/>
  <c r="K285" i="8"/>
  <c r="I285" i="8" s="1"/>
  <c r="J285" i="8"/>
  <c r="N284" i="8"/>
  <c r="M284" i="8"/>
  <c r="L284" i="8"/>
  <c r="K284" i="8"/>
  <c r="I284" i="8" s="1"/>
  <c r="J284" i="8"/>
  <c r="U284" i="8" s="1"/>
  <c r="N283" i="8"/>
  <c r="M283" i="8"/>
  <c r="Y283" i="8" s="1"/>
  <c r="L283" i="8"/>
  <c r="K283" i="8"/>
  <c r="T283" i="8" s="1"/>
  <c r="J283" i="8"/>
  <c r="U283" i="8" s="1"/>
  <c r="I283" i="8"/>
  <c r="Z282" i="8"/>
  <c r="Y282" i="8"/>
  <c r="X282" i="8"/>
  <c r="W282" i="8"/>
  <c r="AA282" i="8" s="1"/>
  <c r="V282" i="8"/>
  <c r="N282" i="8"/>
  <c r="M282" i="8"/>
  <c r="L282" i="8"/>
  <c r="U282" i="8" s="1"/>
  <c r="K282" i="8"/>
  <c r="J282" i="8"/>
  <c r="I282" i="8" s="1"/>
  <c r="Z281" i="8"/>
  <c r="N281" i="8"/>
  <c r="M281" i="8"/>
  <c r="L281" i="8"/>
  <c r="K281" i="8"/>
  <c r="I281" i="8" s="1"/>
  <c r="J281" i="8"/>
  <c r="Z280" i="8"/>
  <c r="Y280" i="8"/>
  <c r="X280" i="8"/>
  <c r="W280" i="8"/>
  <c r="AA280" i="8" s="1"/>
  <c r="V280" i="8"/>
  <c r="N280" i="8"/>
  <c r="M280" i="8"/>
  <c r="L280" i="8"/>
  <c r="K280" i="8"/>
  <c r="I280" i="8" s="1"/>
  <c r="J280" i="8"/>
  <c r="U280" i="8" s="1"/>
  <c r="Z279" i="8"/>
  <c r="Y279" i="8"/>
  <c r="X279" i="8"/>
  <c r="W279" i="8"/>
  <c r="V279" i="8"/>
  <c r="AA279" i="8" s="1"/>
  <c r="N279" i="8"/>
  <c r="M279" i="8"/>
  <c r="L279" i="8"/>
  <c r="K279" i="8"/>
  <c r="T279" i="8" s="1"/>
  <c r="J279" i="8"/>
  <c r="U279" i="8" s="1"/>
  <c r="I279" i="8"/>
  <c r="N278" i="8"/>
  <c r="M278" i="8"/>
  <c r="L278" i="8"/>
  <c r="U278" i="8" s="1"/>
  <c r="K278" i="8"/>
  <c r="J278" i="8"/>
  <c r="N277" i="8"/>
  <c r="M277" i="8"/>
  <c r="L277" i="8"/>
  <c r="K277" i="8"/>
  <c r="I277" i="8" s="1"/>
  <c r="J277" i="8"/>
  <c r="N276" i="8"/>
  <c r="M276" i="8"/>
  <c r="L276" i="8"/>
  <c r="K276" i="8"/>
  <c r="I276" i="8" s="1"/>
  <c r="J276" i="8"/>
  <c r="U276" i="8" s="1"/>
  <c r="Z275" i="8"/>
  <c r="Y275" i="8"/>
  <c r="X275" i="8"/>
  <c r="W275" i="8"/>
  <c r="V275" i="8"/>
  <c r="AA275" i="8" s="1"/>
  <c r="N275" i="8"/>
  <c r="M275" i="8"/>
  <c r="L275" i="8"/>
  <c r="K275" i="8"/>
  <c r="T275" i="8" s="1"/>
  <c r="J275" i="8"/>
  <c r="U275" i="8" s="1"/>
  <c r="I275" i="8"/>
  <c r="Z274" i="8"/>
  <c r="Y274" i="8"/>
  <c r="X274" i="8"/>
  <c r="W274" i="8"/>
  <c r="AA274" i="8" s="1"/>
  <c r="V274" i="8"/>
  <c r="N274" i="8"/>
  <c r="M274" i="8"/>
  <c r="L274" i="8"/>
  <c r="U274" i="8" s="1"/>
  <c r="K274" i="8"/>
  <c r="J274" i="8"/>
  <c r="I274" i="8" s="1"/>
  <c r="Z273" i="8"/>
  <c r="Y273" i="8"/>
  <c r="X273" i="8"/>
  <c r="W273" i="8"/>
  <c r="V273" i="8"/>
  <c r="AA273" i="8" s="1"/>
  <c r="N273" i="8"/>
  <c r="M273" i="8"/>
  <c r="L273" i="8"/>
  <c r="K273" i="8"/>
  <c r="I273" i="8" s="1"/>
  <c r="J273" i="8"/>
  <c r="N272" i="8"/>
  <c r="M272" i="8"/>
  <c r="L272" i="8"/>
  <c r="K272" i="8"/>
  <c r="I272" i="8" s="1"/>
  <c r="J272" i="8"/>
  <c r="U272" i="8" s="1"/>
  <c r="Z271" i="8"/>
  <c r="Y271" i="8"/>
  <c r="X271" i="8"/>
  <c r="W271" i="8"/>
  <c r="V271" i="8"/>
  <c r="AA271" i="8" s="1"/>
  <c r="N271" i="8"/>
  <c r="M271" i="8"/>
  <c r="L271" i="8"/>
  <c r="K271" i="8"/>
  <c r="T271" i="8" s="1"/>
  <c r="J271" i="8"/>
  <c r="U271" i="8" s="1"/>
  <c r="I271" i="8"/>
  <c r="N270" i="8"/>
  <c r="M270" i="8"/>
  <c r="L270" i="8"/>
  <c r="U270" i="8" s="1"/>
  <c r="K270" i="8"/>
  <c r="J270" i="8"/>
  <c r="N269" i="8"/>
  <c r="M269" i="8"/>
  <c r="L269" i="8"/>
  <c r="K269" i="8"/>
  <c r="I269" i="8" s="1"/>
  <c r="J269" i="8"/>
  <c r="N268" i="8"/>
  <c r="M268" i="8"/>
  <c r="L268" i="8"/>
  <c r="K268" i="8"/>
  <c r="I268" i="8" s="1"/>
  <c r="J268" i="8"/>
  <c r="U268" i="8" s="1"/>
  <c r="N267" i="8"/>
  <c r="M267" i="8"/>
  <c r="Y267" i="8" s="1"/>
  <c r="L267" i="8"/>
  <c r="K267" i="8"/>
  <c r="T267" i="8" s="1"/>
  <c r="J267" i="8"/>
  <c r="U267" i="8" s="1"/>
  <c r="I267" i="8"/>
  <c r="X266" i="8"/>
  <c r="N266" i="8"/>
  <c r="M266" i="8"/>
  <c r="L266" i="8"/>
  <c r="U266" i="8" s="1"/>
  <c r="K266" i="8"/>
  <c r="J266" i="8"/>
  <c r="W265" i="8"/>
  <c r="V265" i="8"/>
  <c r="N265" i="8"/>
  <c r="M265" i="8"/>
  <c r="L265" i="8"/>
  <c r="K265" i="8"/>
  <c r="I265" i="8" s="1"/>
  <c r="J265" i="8"/>
  <c r="N264" i="8"/>
  <c r="M264" i="8"/>
  <c r="L264" i="8"/>
  <c r="K264" i="8"/>
  <c r="I264" i="8" s="1"/>
  <c r="J264" i="8"/>
  <c r="U264" i="8" s="1"/>
  <c r="W263" i="8"/>
  <c r="V263" i="8"/>
  <c r="N263" i="8"/>
  <c r="M263" i="8"/>
  <c r="L263" i="8"/>
  <c r="K263" i="8"/>
  <c r="T263" i="8" s="1"/>
  <c r="J263" i="8"/>
  <c r="U263" i="8" s="1"/>
  <c r="I263" i="8"/>
  <c r="Z262" i="8"/>
  <c r="Y262" i="8"/>
  <c r="X262" i="8"/>
  <c r="W262" i="8"/>
  <c r="AA262" i="8" s="1"/>
  <c r="V262" i="8"/>
  <c r="N262" i="8"/>
  <c r="M262" i="8"/>
  <c r="L262" i="8"/>
  <c r="U262" i="8" s="1"/>
  <c r="K262" i="8"/>
  <c r="J262" i="8"/>
  <c r="I262" i="8" s="1"/>
  <c r="Z261" i="8"/>
  <c r="Y261" i="8"/>
  <c r="N261" i="8"/>
  <c r="M261" i="8"/>
  <c r="L261" i="8"/>
  <c r="K261" i="8"/>
  <c r="I261" i="8" s="1"/>
  <c r="J261" i="8"/>
  <c r="N260" i="8"/>
  <c r="M260" i="8"/>
  <c r="L260" i="8"/>
  <c r="K260" i="8"/>
  <c r="I260" i="8" s="1"/>
  <c r="J260" i="8"/>
  <c r="U260" i="8" s="1"/>
  <c r="N259" i="8"/>
  <c r="M259" i="8"/>
  <c r="Y259" i="8" s="1"/>
  <c r="L259" i="8"/>
  <c r="K259" i="8"/>
  <c r="T259" i="8" s="1"/>
  <c r="J259" i="8"/>
  <c r="U259" i="8" s="1"/>
  <c r="I259" i="8"/>
  <c r="N258" i="8"/>
  <c r="M258" i="8"/>
  <c r="L258" i="8"/>
  <c r="U258" i="8" s="1"/>
  <c r="K258" i="8"/>
  <c r="J258" i="8"/>
  <c r="N257" i="8"/>
  <c r="M257" i="8"/>
  <c r="L257" i="8"/>
  <c r="K257" i="8"/>
  <c r="I257" i="8" s="1"/>
  <c r="J257" i="8"/>
  <c r="N256" i="8"/>
  <c r="M256" i="8"/>
  <c r="L256" i="8"/>
  <c r="K256" i="8"/>
  <c r="I256" i="8" s="1"/>
  <c r="J256" i="8"/>
  <c r="U256" i="8" s="1"/>
  <c r="N255" i="8"/>
  <c r="M255" i="8"/>
  <c r="L255" i="8"/>
  <c r="K255" i="8"/>
  <c r="T255" i="8" s="1"/>
  <c r="J255" i="8"/>
  <c r="U255" i="8" s="1"/>
  <c r="I255" i="8"/>
  <c r="Z254" i="8"/>
  <c r="Y254" i="8"/>
  <c r="X254" i="8"/>
  <c r="W254" i="8"/>
  <c r="AA254" i="8" s="1"/>
  <c r="V254" i="8"/>
  <c r="N254" i="8"/>
  <c r="M254" i="8"/>
  <c r="L254" i="8"/>
  <c r="U254" i="8" s="1"/>
  <c r="K254" i="8"/>
  <c r="J254" i="8"/>
  <c r="I254" i="8" s="1"/>
  <c r="N253" i="8"/>
  <c r="M253" i="8"/>
  <c r="L253" i="8"/>
  <c r="K253" i="8"/>
  <c r="I253" i="8" s="1"/>
  <c r="J253" i="8"/>
  <c r="Z252" i="8"/>
  <c r="Y252" i="8"/>
  <c r="X252" i="8"/>
  <c r="W252" i="8"/>
  <c r="AA252" i="8" s="1"/>
  <c r="V252" i="8"/>
  <c r="N252" i="8"/>
  <c r="M252" i="8"/>
  <c r="L252" i="8"/>
  <c r="K252" i="8"/>
  <c r="I252" i="8" s="1"/>
  <c r="J252" i="8"/>
  <c r="U252" i="8" s="1"/>
  <c r="V251" i="8"/>
  <c r="N251" i="8"/>
  <c r="M251" i="8"/>
  <c r="L251" i="8"/>
  <c r="K251" i="8"/>
  <c r="T251" i="8" s="1"/>
  <c r="J251" i="8"/>
  <c r="U251" i="8" s="1"/>
  <c r="I251" i="8"/>
  <c r="N250" i="8"/>
  <c r="M250" i="8"/>
  <c r="L250" i="8"/>
  <c r="U250" i="8" s="1"/>
  <c r="K250" i="8"/>
  <c r="J250" i="8"/>
  <c r="N249" i="8"/>
  <c r="M249" i="8"/>
  <c r="L249" i="8"/>
  <c r="K249" i="8"/>
  <c r="I249" i="8" s="1"/>
  <c r="J249" i="8"/>
  <c r="Z248" i="8"/>
  <c r="Y248" i="8"/>
  <c r="X248" i="8"/>
  <c r="W248" i="8"/>
  <c r="AA248" i="8" s="1"/>
  <c r="V248" i="8"/>
  <c r="N248" i="8"/>
  <c r="M248" i="8"/>
  <c r="L248" i="8"/>
  <c r="K248" i="8"/>
  <c r="I248" i="8" s="1"/>
  <c r="J248" i="8"/>
  <c r="U248" i="8" s="1"/>
  <c r="N247" i="8"/>
  <c r="M247" i="8"/>
  <c r="L247" i="8"/>
  <c r="K247" i="8"/>
  <c r="T247" i="8" s="1"/>
  <c r="J247" i="8"/>
  <c r="U247" i="8" s="1"/>
  <c r="I247" i="8"/>
  <c r="N246" i="8"/>
  <c r="M246" i="8"/>
  <c r="L246" i="8"/>
  <c r="U246" i="8" s="1"/>
  <c r="K246" i="8"/>
  <c r="J246" i="8"/>
  <c r="Z245" i="8"/>
  <c r="Y245" i="8"/>
  <c r="X245" i="8"/>
  <c r="W245" i="8"/>
  <c r="V245" i="8"/>
  <c r="AA245" i="8" s="1"/>
  <c r="N245" i="8"/>
  <c r="M245" i="8"/>
  <c r="L245" i="8"/>
  <c r="K245" i="8"/>
  <c r="I245" i="8" s="1"/>
  <c r="J245" i="8"/>
  <c r="V244" i="8"/>
  <c r="N244" i="8"/>
  <c r="M244" i="8"/>
  <c r="L244" i="8"/>
  <c r="K244" i="8"/>
  <c r="I244" i="8" s="1"/>
  <c r="J244" i="8"/>
  <c r="U244" i="8" s="1"/>
  <c r="N243" i="8"/>
  <c r="M243" i="8"/>
  <c r="L243" i="8"/>
  <c r="K243" i="8"/>
  <c r="T243" i="8" s="1"/>
  <c r="J243" i="8"/>
  <c r="U243" i="8" s="1"/>
  <c r="I243" i="8"/>
  <c r="N242" i="8"/>
  <c r="M242" i="8"/>
  <c r="L242" i="8"/>
  <c r="U242" i="8" s="1"/>
  <c r="K242" i="8"/>
  <c r="J242" i="8"/>
  <c r="N241" i="8"/>
  <c r="M241" i="8"/>
  <c r="L241" i="8"/>
  <c r="K241" i="8"/>
  <c r="I241" i="8" s="1"/>
  <c r="J241" i="8"/>
  <c r="W240" i="8"/>
  <c r="V240" i="8"/>
  <c r="N240" i="8"/>
  <c r="M240" i="8"/>
  <c r="L240" i="8"/>
  <c r="K240" i="8"/>
  <c r="I240" i="8" s="1"/>
  <c r="J240" i="8"/>
  <c r="U240" i="8" s="1"/>
  <c r="W239" i="8"/>
  <c r="V239" i="8"/>
  <c r="N239" i="8"/>
  <c r="M239" i="8"/>
  <c r="L239" i="8"/>
  <c r="K239" i="8"/>
  <c r="T239" i="8" s="1"/>
  <c r="J239" i="8"/>
  <c r="U239" i="8" s="1"/>
  <c r="I239" i="8"/>
  <c r="N238" i="8"/>
  <c r="M238" i="8"/>
  <c r="L238" i="8"/>
  <c r="U238" i="8" s="1"/>
  <c r="K238" i="8"/>
  <c r="J238" i="8"/>
  <c r="Z237" i="8"/>
  <c r="Y237" i="8"/>
  <c r="X237" i="8"/>
  <c r="W237" i="8"/>
  <c r="V237" i="8"/>
  <c r="AA237" i="8" s="1"/>
  <c r="N237" i="8"/>
  <c r="M237" i="8"/>
  <c r="L237" i="8"/>
  <c r="K237" i="8"/>
  <c r="I237" i="8" s="1"/>
  <c r="J237" i="8"/>
  <c r="Z236" i="8"/>
  <c r="Y236" i="8"/>
  <c r="X236" i="8"/>
  <c r="N236" i="8"/>
  <c r="M236" i="8"/>
  <c r="L236" i="8"/>
  <c r="K236" i="8"/>
  <c r="I236" i="8" s="1"/>
  <c r="U38" i="8" s="1"/>
  <c r="J236" i="8"/>
  <c r="U236" i="8" s="1"/>
  <c r="Z235" i="8"/>
  <c r="Y235" i="8"/>
  <c r="X235" i="8"/>
  <c r="N235" i="8"/>
  <c r="M235" i="8"/>
  <c r="L235" i="8"/>
  <c r="K235" i="8"/>
  <c r="T235" i="8" s="1"/>
  <c r="V235" i="8" s="1"/>
  <c r="J235" i="8"/>
  <c r="U235" i="8" s="1"/>
  <c r="I235" i="8"/>
  <c r="N234" i="8"/>
  <c r="M234" i="8"/>
  <c r="L234" i="8"/>
  <c r="U234" i="8" s="1"/>
  <c r="K234" i="8"/>
  <c r="J234" i="8"/>
  <c r="N233" i="8"/>
  <c r="M233" i="8"/>
  <c r="L233" i="8"/>
  <c r="K233" i="8"/>
  <c r="I233" i="8" s="1"/>
  <c r="J233" i="8"/>
  <c r="N232" i="8"/>
  <c r="M232" i="8"/>
  <c r="L232" i="8"/>
  <c r="K232" i="8"/>
  <c r="I232" i="8" s="1"/>
  <c r="J232" i="8"/>
  <c r="U232" i="8" s="1"/>
  <c r="Z231" i="8"/>
  <c r="Y231" i="8"/>
  <c r="X231" i="8"/>
  <c r="W231" i="8"/>
  <c r="V231" i="8"/>
  <c r="AA231" i="8" s="1"/>
  <c r="N231" i="8"/>
  <c r="M231" i="8"/>
  <c r="L231" i="8"/>
  <c r="K231" i="8"/>
  <c r="T231" i="8" s="1"/>
  <c r="J231" i="8"/>
  <c r="U231" i="8" s="1"/>
  <c r="I231" i="8"/>
  <c r="Z230" i="8"/>
  <c r="Y230" i="8"/>
  <c r="X230" i="8"/>
  <c r="W230" i="8"/>
  <c r="AA230" i="8" s="1"/>
  <c r="V230" i="8"/>
  <c r="N230" i="8"/>
  <c r="M230" i="8"/>
  <c r="L230" i="8"/>
  <c r="U230" i="8" s="1"/>
  <c r="K230" i="8"/>
  <c r="J230" i="8"/>
  <c r="I230" i="8" s="1"/>
  <c r="N229" i="8"/>
  <c r="M229" i="8"/>
  <c r="L229" i="8"/>
  <c r="K229" i="8"/>
  <c r="I229" i="8" s="1"/>
  <c r="J229" i="8"/>
  <c r="N228" i="8"/>
  <c r="M228" i="8"/>
  <c r="L228" i="8"/>
  <c r="K228" i="8"/>
  <c r="I228" i="8" s="1"/>
  <c r="J228" i="8"/>
  <c r="U228" i="8" s="1"/>
  <c r="N227" i="8"/>
  <c r="M227" i="8"/>
  <c r="L227" i="8"/>
  <c r="K227" i="8"/>
  <c r="T227" i="8" s="1"/>
  <c r="J227" i="8"/>
  <c r="U227" i="8" s="1"/>
  <c r="I227" i="8"/>
  <c r="Z226" i="8"/>
  <c r="Y226" i="8"/>
  <c r="X226" i="8"/>
  <c r="W226" i="8"/>
  <c r="AA226" i="8" s="1"/>
  <c r="V226" i="8"/>
  <c r="N226" i="8"/>
  <c r="M226" i="8"/>
  <c r="L226" i="8"/>
  <c r="U226" i="8" s="1"/>
  <c r="K226" i="8"/>
  <c r="J226" i="8"/>
  <c r="I226" i="8" s="1"/>
  <c r="N225" i="8"/>
  <c r="M225" i="8"/>
  <c r="L225" i="8"/>
  <c r="K225" i="8"/>
  <c r="I225" i="8" s="1"/>
  <c r="J225" i="8"/>
  <c r="N224" i="8"/>
  <c r="M224" i="8"/>
  <c r="L224" i="8"/>
  <c r="K224" i="8"/>
  <c r="I224" i="8" s="1"/>
  <c r="J224" i="8"/>
  <c r="U224" i="8" s="1"/>
  <c r="N223" i="8"/>
  <c r="M223" i="8"/>
  <c r="Y223" i="8" s="1"/>
  <c r="L223" i="8"/>
  <c r="K223" i="8"/>
  <c r="T223" i="8" s="1"/>
  <c r="J223" i="8"/>
  <c r="U223" i="8" s="1"/>
  <c r="I223" i="8"/>
  <c r="Z222" i="8"/>
  <c r="Y222" i="8"/>
  <c r="X222" i="8"/>
  <c r="W222" i="8"/>
  <c r="AA222" i="8" s="1"/>
  <c r="V222" i="8"/>
  <c r="N222" i="8"/>
  <c r="M222" i="8"/>
  <c r="L222" i="8"/>
  <c r="U222" i="8" s="1"/>
  <c r="K222" i="8"/>
  <c r="J222" i="8"/>
  <c r="I222" i="8" s="1"/>
  <c r="Z221" i="8"/>
  <c r="Y221" i="8"/>
  <c r="X221" i="8"/>
  <c r="W221" i="8"/>
  <c r="V221" i="8"/>
  <c r="AA221" i="8" s="1"/>
  <c r="N221" i="8"/>
  <c r="M221" i="8"/>
  <c r="L221" i="8"/>
  <c r="K221" i="8"/>
  <c r="I221" i="8" s="1"/>
  <c r="J221" i="8"/>
  <c r="Z220" i="8"/>
  <c r="Y220" i="8"/>
  <c r="X220" i="8"/>
  <c r="W220" i="8"/>
  <c r="AA220" i="8" s="1"/>
  <c r="V220" i="8"/>
  <c r="N220" i="8"/>
  <c r="M220" i="8"/>
  <c r="L220" i="8"/>
  <c r="K220" i="8"/>
  <c r="I220" i="8" s="1"/>
  <c r="J220" i="8"/>
  <c r="U220" i="8" s="1"/>
  <c r="N219" i="8"/>
  <c r="M219" i="8"/>
  <c r="Y219" i="8" s="1"/>
  <c r="L219" i="8"/>
  <c r="K219" i="8"/>
  <c r="T219" i="8" s="1"/>
  <c r="J219" i="8"/>
  <c r="U219" i="8" s="1"/>
  <c r="I219" i="8"/>
  <c r="N218" i="8"/>
  <c r="M218" i="8"/>
  <c r="L218" i="8"/>
  <c r="U218" i="8" s="1"/>
  <c r="K218" i="8"/>
  <c r="J218" i="8"/>
  <c r="N217" i="8"/>
  <c r="M217" i="8"/>
  <c r="L217" i="8"/>
  <c r="K217" i="8"/>
  <c r="I217" i="8" s="1"/>
  <c r="J217" i="8"/>
  <c r="U217" i="8" s="1"/>
  <c r="V216" i="8"/>
  <c r="N216" i="8"/>
  <c r="M216" i="8"/>
  <c r="L216" i="8"/>
  <c r="K216" i="8"/>
  <c r="I216" i="8" s="1"/>
  <c r="J216" i="8"/>
  <c r="U216" i="8" s="1"/>
  <c r="Z215" i="8"/>
  <c r="Y215" i="8"/>
  <c r="X215" i="8"/>
  <c r="W215" i="8"/>
  <c r="V215" i="8"/>
  <c r="AA215" i="8" s="1"/>
  <c r="N215" i="8"/>
  <c r="M215" i="8"/>
  <c r="L215" i="8"/>
  <c r="K215" i="8"/>
  <c r="T215" i="8" s="1"/>
  <c r="J215" i="8"/>
  <c r="U215" i="8" s="1"/>
  <c r="I215" i="8"/>
  <c r="N214" i="8"/>
  <c r="M214" i="8"/>
  <c r="L214" i="8"/>
  <c r="U214" i="8" s="1"/>
  <c r="K214" i="8"/>
  <c r="J214" i="8"/>
  <c r="N213" i="8"/>
  <c r="M213" i="8"/>
  <c r="L213" i="8"/>
  <c r="K213" i="8"/>
  <c r="I213" i="8" s="1"/>
  <c r="J213" i="8"/>
  <c r="U213" i="8" s="1"/>
  <c r="N212" i="8"/>
  <c r="M212" i="8"/>
  <c r="L212" i="8"/>
  <c r="K212" i="8"/>
  <c r="J212" i="8"/>
  <c r="U212" i="8" s="1"/>
  <c r="N211" i="8"/>
  <c r="M211" i="8"/>
  <c r="Y211" i="8" s="1"/>
  <c r="L211" i="8"/>
  <c r="K211" i="8"/>
  <c r="T211" i="8" s="1"/>
  <c r="J211" i="8"/>
  <c r="U211" i="8" s="1"/>
  <c r="I211" i="8"/>
  <c r="N210" i="8"/>
  <c r="M210" i="8"/>
  <c r="L210" i="8"/>
  <c r="U210" i="8" s="1"/>
  <c r="K210" i="8"/>
  <c r="J210" i="8"/>
  <c r="V209" i="8"/>
  <c r="N209" i="8"/>
  <c r="M209" i="8"/>
  <c r="L209" i="8"/>
  <c r="K209" i="8"/>
  <c r="I209" i="8" s="1"/>
  <c r="U32" i="8" s="1"/>
  <c r="J209" i="8"/>
  <c r="U209" i="8" s="1"/>
  <c r="Z208" i="8"/>
  <c r="N208" i="8"/>
  <c r="M208" i="8"/>
  <c r="L208" i="8"/>
  <c r="K208" i="8"/>
  <c r="I208" i="8" s="1"/>
  <c r="J208" i="8"/>
  <c r="U208" i="8" s="1"/>
  <c r="N207" i="8"/>
  <c r="M207" i="8"/>
  <c r="L207" i="8"/>
  <c r="K207" i="8"/>
  <c r="T207" i="8" s="1"/>
  <c r="J207" i="8"/>
  <c r="U207" i="8" s="1"/>
  <c r="I207" i="8"/>
  <c r="N206" i="8"/>
  <c r="M206" i="8"/>
  <c r="L206" i="8"/>
  <c r="U206" i="8" s="1"/>
  <c r="K206" i="8"/>
  <c r="J206" i="8"/>
  <c r="N205" i="8"/>
  <c r="M205" i="8"/>
  <c r="L205" i="8"/>
  <c r="K205" i="8"/>
  <c r="I205" i="8" s="1"/>
  <c r="J205" i="8"/>
  <c r="U205" i="8" s="1"/>
  <c r="Z204" i="8"/>
  <c r="Y204" i="8"/>
  <c r="X204" i="8"/>
  <c r="W204" i="8"/>
  <c r="AA204" i="8" s="1"/>
  <c r="V204" i="8"/>
  <c r="N204" i="8"/>
  <c r="M204" i="8"/>
  <c r="L204" i="8"/>
  <c r="K204" i="8"/>
  <c r="J204" i="8"/>
  <c r="U204" i="8" s="1"/>
  <c r="Y203" i="8"/>
  <c r="X203" i="8"/>
  <c r="W203" i="8"/>
  <c r="V203" i="8"/>
  <c r="N203" i="8"/>
  <c r="M203" i="8"/>
  <c r="L203" i="8"/>
  <c r="K203" i="8"/>
  <c r="T203" i="8" s="1"/>
  <c r="J203" i="8"/>
  <c r="U203" i="8" s="1"/>
  <c r="I203" i="8"/>
  <c r="V202" i="8"/>
  <c r="N202" i="8"/>
  <c r="M202" i="8"/>
  <c r="L202" i="8"/>
  <c r="U202" i="8" s="1"/>
  <c r="K202" i="8"/>
  <c r="J202" i="8"/>
  <c r="I202" i="8" s="1"/>
  <c r="K36" i="8" s="1"/>
  <c r="N201" i="8"/>
  <c r="M201" i="8"/>
  <c r="L201" i="8"/>
  <c r="K201" i="8"/>
  <c r="I201" i="8" s="1"/>
  <c r="K35" i="8" s="1"/>
  <c r="J201" i="8"/>
  <c r="U201" i="8" s="1"/>
  <c r="N200" i="8"/>
  <c r="M200" i="8"/>
  <c r="L200" i="8"/>
  <c r="K200" i="8"/>
  <c r="J200" i="8"/>
  <c r="U200" i="8" s="1"/>
  <c r="V199" i="8"/>
  <c r="N199" i="8"/>
  <c r="M199" i="8"/>
  <c r="Y199" i="8" s="1"/>
  <c r="L199" i="8"/>
  <c r="K199" i="8"/>
  <c r="T199" i="8" s="1"/>
  <c r="J199" i="8"/>
  <c r="U199" i="8" s="1"/>
  <c r="I199" i="8"/>
  <c r="N198" i="8"/>
  <c r="M198" i="8"/>
  <c r="L198" i="8"/>
  <c r="U198" i="8" s="1"/>
  <c r="K198" i="8"/>
  <c r="J198" i="8"/>
  <c r="N197" i="8"/>
  <c r="M197" i="8"/>
  <c r="L197" i="8"/>
  <c r="K197" i="8"/>
  <c r="I197" i="8" s="1"/>
  <c r="J197" i="8"/>
  <c r="U197" i="8" s="1"/>
  <c r="V196" i="8"/>
  <c r="N196" i="8"/>
  <c r="M196" i="8"/>
  <c r="L196" i="8"/>
  <c r="K196" i="8"/>
  <c r="J196" i="8"/>
  <c r="U196" i="8" s="1"/>
  <c r="N195" i="8"/>
  <c r="M195" i="8"/>
  <c r="L195" i="8"/>
  <c r="K195" i="8"/>
  <c r="T195" i="8" s="1"/>
  <c r="J195" i="8"/>
  <c r="U195" i="8" s="1"/>
  <c r="I195" i="8"/>
  <c r="N194" i="8"/>
  <c r="M194" i="8"/>
  <c r="L194" i="8"/>
  <c r="U194" i="8" s="1"/>
  <c r="K194" i="8"/>
  <c r="J194" i="8"/>
  <c r="Z193" i="8"/>
  <c r="Y193" i="8"/>
  <c r="X193" i="8"/>
  <c r="W193" i="8"/>
  <c r="V193" i="8"/>
  <c r="AA193" i="8" s="1"/>
  <c r="N193" i="8"/>
  <c r="M193" i="8"/>
  <c r="L193" i="8"/>
  <c r="K193" i="8"/>
  <c r="I193" i="8" s="1"/>
  <c r="J193" i="8"/>
  <c r="N192" i="8"/>
  <c r="M192" i="8"/>
  <c r="L192" i="8"/>
  <c r="K192" i="8"/>
  <c r="I192" i="8" s="1"/>
  <c r="J192" i="8"/>
  <c r="U192" i="8" s="1"/>
  <c r="Z191" i="8"/>
  <c r="Y191" i="8"/>
  <c r="X191" i="8"/>
  <c r="W191" i="8"/>
  <c r="V191" i="8"/>
  <c r="AA191" i="8" s="1"/>
  <c r="N191" i="8"/>
  <c r="M191" i="8"/>
  <c r="L191" i="8"/>
  <c r="K191" i="8"/>
  <c r="T191" i="8" s="1"/>
  <c r="J191" i="8"/>
  <c r="U191" i="8" s="1"/>
  <c r="I191" i="8"/>
  <c r="Z190" i="8"/>
  <c r="Y190" i="8"/>
  <c r="X190" i="8"/>
  <c r="W190" i="8"/>
  <c r="AA190" i="8" s="1"/>
  <c r="V190" i="8"/>
  <c r="N190" i="8"/>
  <c r="M190" i="8"/>
  <c r="L190" i="8"/>
  <c r="U190" i="8" s="1"/>
  <c r="K190" i="8"/>
  <c r="J190" i="8"/>
  <c r="I190" i="8" s="1"/>
  <c r="Z189" i="8"/>
  <c r="Y189" i="8"/>
  <c r="X189" i="8"/>
  <c r="W189" i="8"/>
  <c r="V189" i="8"/>
  <c r="AA189" i="8" s="1"/>
  <c r="N189" i="8"/>
  <c r="M189" i="8"/>
  <c r="L189" i="8"/>
  <c r="K189" i="8"/>
  <c r="I189" i="8" s="1"/>
  <c r="J189" i="8"/>
  <c r="Z188" i="8"/>
  <c r="Y188" i="8"/>
  <c r="X188" i="8"/>
  <c r="W188" i="8"/>
  <c r="AA188" i="8" s="1"/>
  <c r="V188" i="8"/>
  <c r="N188" i="8"/>
  <c r="M188" i="8"/>
  <c r="L188" i="8"/>
  <c r="K188" i="8"/>
  <c r="I188" i="8" s="1"/>
  <c r="J188" i="8"/>
  <c r="U188" i="8" s="1"/>
  <c r="Y187" i="8"/>
  <c r="X187" i="8"/>
  <c r="W187" i="8"/>
  <c r="V187" i="8"/>
  <c r="N187" i="8"/>
  <c r="M187" i="8"/>
  <c r="L187" i="8"/>
  <c r="K187" i="8"/>
  <c r="T187" i="8" s="1"/>
  <c r="J187" i="8"/>
  <c r="U187" i="8" s="1"/>
  <c r="I187" i="8"/>
  <c r="V186" i="8"/>
  <c r="N186" i="8"/>
  <c r="M186" i="8"/>
  <c r="L186" i="8"/>
  <c r="U186" i="8" s="1"/>
  <c r="K186" i="8"/>
  <c r="J186" i="8"/>
  <c r="I186" i="8" s="1"/>
  <c r="K31" i="8" s="1"/>
  <c r="N185" i="8"/>
  <c r="M185" i="8"/>
  <c r="L185" i="8"/>
  <c r="K185" i="8"/>
  <c r="I185" i="8" s="1"/>
  <c r="K30" i="8" s="1"/>
  <c r="J185" i="8"/>
  <c r="U185" i="8" s="1"/>
  <c r="Y184" i="8"/>
  <c r="X184" i="8"/>
  <c r="W184" i="8"/>
  <c r="V184" i="8"/>
  <c r="N184" i="8"/>
  <c r="M184" i="8"/>
  <c r="L184" i="8"/>
  <c r="K184" i="8"/>
  <c r="I184" i="8" s="1"/>
  <c r="J184" i="8"/>
  <c r="U184" i="8" s="1"/>
  <c r="N183" i="8"/>
  <c r="M183" i="8"/>
  <c r="Y183" i="8" s="1"/>
  <c r="L183" i="8"/>
  <c r="K183" i="8"/>
  <c r="T183" i="8" s="1"/>
  <c r="J183" i="8"/>
  <c r="U183" i="8" s="1"/>
  <c r="I183" i="8"/>
  <c r="Z182" i="8"/>
  <c r="Y182" i="8"/>
  <c r="X182" i="8"/>
  <c r="W182" i="8"/>
  <c r="AA182" i="8" s="1"/>
  <c r="V182" i="8"/>
  <c r="N182" i="8"/>
  <c r="M182" i="8"/>
  <c r="L182" i="8"/>
  <c r="U182" i="8" s="1"/>
  <c r="K182" i="8"/>
  <c r="J182" i="8"/>
  <c r="I182" i="8" s="1"/>
  <c r="Z181" i="8"/>
  <c r="Y181" i="8"/>
  <c r="X181" i="8"/>
  <c r="W181" i="8"/>
  <c r="V181" i="8"/>
  <c r="AA181" i="8" s="1"/>
  <c r="N181" i="8"/>
  <c r="M181" i="8"/>
  <c r="L181" i="8"/>
  <c r="K181" i="8"/>
  <c r="I181" i="8" s="1"/>
  <c r="J181" i="8"/>
  <c r="Z180" i="8"/>
  <c r="Y180" i="8"/>
  <c r="X180" i="8"/>
  <c r="W180" i="8"/>
  <c r="AA180" i="8" s="1"/>
  <c r="V180" i="8"/>
  <c r="N180" i="8"/>
  <c r="M180" i="8"/>
  <c r="L180" i="8"/>
  <c r="K180" i="8"/>
  <c r="I180" i="8" s="1"/>
  <c r="J180" i="8"/>
  <c r="U180" i="8" s="1"/>
  <c r="Z179" i="8"/>
  <c r="Y179" i="8"/>
  <c r="X179" i="8"/>
  <c r="W179" i="8"/>
  <c r="V179" i="8"/>
  <c r="AA179" i="8" s="1"/>
  <c r="N179" i="8"/>
  <c r="M179" i="8"/>
  <c r="L179" i="8"/>
  <c r="K179" i="8"/>
  <c r="T179" i="8" s="1"/>
  <c r="J179" i="8"/>
  <c r="U179" i="8" s="1"/>
  <c r="I179" i="8"/>
  <c r="N178" i="8"/>
  <c r="M178" i="8"/>
  <c r="L178" i="8"/>
  <c r="U178" i="8" s="1"/>
  <c r="K178" i="8"/>
  <c r="J178" i="8"/>
  <c r="N177" i="8"/>
  <c r="M177" i="8"/>
  <c r="L177" i="8"/>
  <c r="K177" i="8"/>
  <c r="I177" i="8" s="1"/>
  <c r="J177" i="8"/>
  <c r="U177" i="8" s="1"/>
  <c r="N176" i="8"/>
  <c r="M176" i="8"/>
  <c r="L176" i="8"/>
  <c r="K176" i="8"/>
  <c r="J176" i="8"/>
  <c r="U176" i="8" s="1"/>
  <c r="N175" i="8"/>
  <c r="M175" i="8"/>
  <c r="L175" i="8"/>
  <c r="K175" i="8"/>
  <c r="T175" i="8" s="1"/>
  <c r="J175" i="8"/>
  <c r="U175" i="8" s="1"/>
  <c r="I175" i="8"/>
  <c r="Y174" i="8"/>
  <c r="X174" i="8"/>
  <c r="W174" i="8"/>
  <c r="V174" i="8"/>
  <c r="N174" i="8"/>
  <c r="M174" i="8"/>
  <c r="L174" i="8"/>
  <c r="U174" i="8" s="1"/>
  <c r="K174" i="8"/>
  <c r="J174" i="8"/>
  <c r="I174" i="8" s="1"/>
  <c r="K29" i="8" s="1"/>
  <c r="V173" i="8"/>
  <c r="N173" i="8"/>
  <c r="M173" i="8"/>
  <c r="L173" i="8"/>
  <c r="K173" i="8"/>
  <c r="I173" i="8" s="1"/>
  <c r="K28" i="8" s="1"/>
  <c r="J173" i="8"/>
  <c r="U173" i="8" s="1"/>
  <c r="N172" i="8"/>
  <c r="M172" i="8"/>
  <c r="L172" i="8"/>
  <c r="K172" i="8"/>
  <c r="J172" i="8"/>
  <c r="U172" i="8" s="1"/>
  <c r="Z171" i="8"/>
  <c r="Y171" i="8"/>
  <c r="X171" i="8"/>
  <c r="W171" i="8"/>
  <c r="V171" i="8"/>
  <c r="AA171" i="8" s="1"/>
  <c r="N171" i="8"/>
  <c r="M171" i="8"/>
  <c r="L171" i="8"/>
  <c r="K171" i="8"/>
  <c r="T171" i="8" s="1"/>
  <c r="J171" i="8"/>
  <c r="U171" i="8" s="1"/>
  <c r="I171" i="8"/>
  <c r="N170" i="8"/>
  <c r="M170" i="8"/>
  <c r="L170" i="8"/>
  <c r="U170" i="8" s="1"/>
  <c r="K170" i="8"/>
  <c r="J170" i="8"/>
  <c r="V169" i="8"/>
  <c r="N169" i="8"/>
  <c r="M169" i="8"/>
  <c r="L169" i="8"/>
  <c r="K169" i="8"/>
  <c r="I169" i="8" s="1"/>
  <c r="J169" i="8"/>
  <c r="U169" i="8" s="1"/>
  <c r="N168" i="8"/>
  <c r="M168" i="8"/>
  <c r="L168" i="8"/>
  <c r="K168" i="8"/>
  <c r="J168" i="8"/>
  <c r="U168" i="8" s="1"/>
  <c r="Z167" i="8"/>
  <c r="Y167" i="8"/>
  <c r="X167" i="8"/>
  <c r="W167" i="8"/>
  <c r="V167" i="8"/>
  <c r="AA167" i="8" s="1"/>
  <c r="N167" i="8"/>
  <c r="M167" i="8"/>
  <c r="L167" i="8"/>
  <c r="K167" i="8"/>
  <c r="T167" i="8" s="1"/>
  <c r="J167" i="8"/>
  <c r="U167" i="8" s="1"/>
  <c r="I167" i="8"/>
  <c r="N166" i="8"/>
  <c r="M166" i="8"/>
  <c r="L166" i="8"/>
  <c r="U166" i="8" s="1"/>
  <c r="K166" i="8"/>
  <c r="J166" i="8"/>
  <c r="N165" i="8"/>
  <c r="M165" i="8"/>
  <c r="L165" i="8"/>
  <c r="K165" i="8"/>
  <c r="I165" i="8" s="1"/>
  <c r="J165" i="8"/>
  <c r="U165" i="8" s="1"/>
  <c r="N164" i="8"/>
  <c r="M164" i="8"/>
  <c r="L164" i="8"/>
  <c r="K164" i="8"/>
  <c r="J164" i="8"/>
  <c r="U164" i="8" s="1"/>
  <c r="N163" i="8"/>
  <c r="M163" i="8"/>
  <c r="Y163" i="8" s="1"/>
  <c r="L163" i="8"/>
  <c r="K163" i="8"/>
  <c r="T163" i="8" s="1"/>
  <c r="J163" i="8"/>
  <c r="U163" i="8" s="1"/>
  <c r="I163" i="8"/>
  <c r="Z162" i="8"/>
  <c r="Y162" i="8"/>
  <c r="X162" i="8"/>
  <c r="W162" i="8"/>
  <c r="AA162" i="8" s="1"/>
  <c r="V162" i="8"/>
  <c r="N162" i="8"/>
  <c r="M162" i="8"/>
  <c r="L162" i="8"/>
  <c r="U162" i="8" s="1"/>
  <c r="K162" i="8"/>
  <c r="J162" i="8"/>
  <c r="I162" i="8" s="1"/>
  <c r="U25" i="8" s="1"/>
  <c r="V161" i="8"/>
  <c r="N161" i="8"/>
  <c r="M161" i="8"/>
  <c r="L161" i="8"/>
  <c r="K161" i="8"/>
  <c r="I161" i="8" s="1"/>
  <c r="U24" i="8" s="1"/>
  <c r="J161" i="8"/>
  <c r="U161" i="8" s="1"/>
  <c r="N160" i="8"/>
  <c r="M160" i="8"/>
  <c r="L160" i="8"/>
  <c r="K160" i="8"/>
  <c r="I160" i="8" s="1"/>
  <c r="J160" i="8"/>
  <c r="U160" i="8" s="1"/>
  <c r="N159" i="8"/>
  <c r="M159" i="8"/>
  <c r="Y159" i="8" s="1"/>
  <c r="L159" i="8"/>
  <c r="K159" i="8"/>
  <c r="T159" i="8" s="1"/>
  <c r="J159" i="8"/>
  <c r="U159" i="8" s="1"/>
  <c r="I159" i="8"/>
  <c r="N158" i="8"/>
  <c r="M158" i="8"/>
  <c r="L158" i="8"/>
  <c r="U158" i="8" s="1"/>
  <c r="K158" i="8"/>
  <c r="J158" i="8"/>
  <c r="N157" i="8"/>
  <c r="M157" i="8"/>
  <c r="L157" i="8"/>
  <c r="K157" i="8"/>
  <c r="I157" i="8" s="1"/>
  <c r="J157" i="8"/>
  <c r="U157" i="8" s="1"/>
  <c r="Z156" i="8"/>
  <c r="Y156" i="8"/>
  <c r="X156" i="8"/>
  <c r="W156" i="8"/>
  <c r="AA156" i="8" s="1"/>
  <c r="V156" i="8"/>
  <c r="N156" i="8"/>
  <c r="M156" i="8"/>
  <c r="L156" i="8"/>
  <c r="K156" i="8"/>
  <c r="J156" i="8"/>
  <c r="U156" i="8" s="1"/>
  <c r="Y155" i="8"/>
  <c r="X155" i="8"/>
  <c r="W155" i="8"/>
  <c r="V155" i="8"/>
  <c r="N155" i="8"/>
  <c r="M155" i="8"/>
  <c r="L155" i="8"/>
  <c r="K155" i="8"/>
  <c r="T155" i="8" s="1"/>
  <c r="J155" i="8"/>
  <c r="U155" i="8" s="1"/>
  <c r="I155" i="8"/>
  <c r="V154" i="8"/>
  <c r="N154" i="8"/>
  <c r="M154" i="8"/>
  <c r="L154" i="8"/>
  <c r="U154" i="8" s="1"/>
  <c r="K154" i="8"/>
  <c r="J154" i="8"/>
  <c r="I154" i="8" s="1"/>
  <c r="K25" i="8" s="1"/>
  <c r="N153" i="8"/>
  <c r="M153" i="8"/>
  <c r="L153" i="8"/>
  <c r="K153" i="8"/>
  <c r="I153" i="8" s="1"/>
  <c r="K24" i="8" s="1"/>
  <c r="J153" i="8"/>
  <c r="U153" i="8" s="1"/>
  <c r="V152" i="8"/>
  <c r="N152" i="8"/>
  <c r="M152" i="8"/>
  <c r="L152" i="8"/>
  <c r="K152" i="8"/>
  <c r="I152" i="8" s="1"/>
  <c r="J152" i="8"/>
  <c r="U152" i="8" s="1"/>
  <c r="N151" i="8"/>
  <c r="M151" i="8"/>
  <c r="L151" i="8"/>
  <c r="K151" i="8"/>
  <c r="T151" i="8" s="1"/>
  <c r="J151" i="8"/>
  <c r="U151" i="8" s="1"/>
  <c r="I151" i="8"/>
  <c r="N150" i="8"/>
  <c r="M150" i="8"/>
  <c r="L150" i="8"/>
  <c r="U150" i="8" s="1"/>
  <c r="K150" i="8"/>
  <c r="J150" i="8"/>
  <c r="N149" i="8"/>
  <c r="M149" i="8"/>
  <c r="L149" i="8"/>
  <c r="K149" i="8"/>
  <c r="I149" i="8" s="1"/>
  <c r="J149" i="8"/>
  <c r="U149" i="8" s="1"/>
  <c r="N148" i="8"/>
  <c r="M148" i="8"/>
  <c r="L148" i="8"/>
  <c r="K148" i="8"/>
  <c r="I148" i="8" s="1"/>
  <c r="J148" i="8"/>
  <c r="U148" i="8" s="1"/>
  <c r="N147" i="8"/>
  <c r="M147" i="8"/>
  <c r="L147" i="8"/>
  <c r="K147" i="8"/>
  <c r="T147" i="8" s="1"/>
  <c r="J147" i="8"/>
  <c r="U147" i="8" s="1"/>
  <c r="I147" i="8"/>
  <c r="V146" i="8"/>
  <c r="N146" i="8"/>
  <c r="M146" i="8"/>
  <c r="L146" i="8"/>
  <c r="U146" i="8" s="1"/>
  <c r="K146" i="8"/>
  <c r="J146" i="8"/>
  <c r="I146" i="8" s="1"/>
  <c r="K23" i="8" s="1"/>
  <c r="N145" i="8"/>
  <c r="M145" i="8"/>
  <c r="L145" i="8"/>
  <c r="K145" i="8"/>
  <c r="I145" i="8" s="1"/>
  <c r="J145" i="8"/>
  <c r="U145" i="8" s="1"/>
  <c r="AB144" i="8"/>
  <c r="AA144" i="8"/>
  <c r="Y144" i="8"/>
  <c r="W144" i="8"/>
  <c r="U144" i="8"/>
  <c r="T144" i="8"/>
  <c r="S144" i="8"/>
  <c r="R144" i="8"/>
  <c r="Q144" i="8"/>
  <c r="P144" i="8"/>
  <c r="N144" i="8"/>
  <c r="Z144" i="8" s="1"/>
  <c r="M144" i="8"/>
  <c r="L144" i="8"/>
  <c r="X144" i="8" s="1"/>
  <c r="K144" i="8"/>
  <c r="I144" i="8" s="1"/>
  <c r="J144" i="8"/>
  <c r="V143" i="8"/>
  <c r="N143" i="8"/>
  <c r="M143" i="8"/>
  <c r="L143" i="8"/>
  <c r="K143" i="8"/>
  <c r="J143" i="8"/>
  <c r="I143" i="8"/>
  <c r="N142" i="8"/>
  <c r="M142" i="8"/>
  <c r="L142" i="8"/>
  <c r="K142" i="8"/>
  <c r="I142" i="8" s="1"/>
  <c r="J142" i="8"/>
  <c r="N141" i="8"/>
  <c r="M141" i="8"/>
  <c r="L141" i="8"/>
  <c r="K141" i="8"/>
  <c r="J141" i="8"/>
  <c r="I141" i="8"/>
  <c r="N140" i="8"/>
  <c r="M140" i="8"/>
  <c r="L140" i="8"/>
  <c r="K140" i="8"/>
  <c r="I140" i="8" s="1"/>
  <c r="J140" i="8"/>
  <c r="N139" i="8"/>
  <c r="M139" i="8"/>
  <c r="L139" i="8"/>
  <c r="K139" i="8"/>
  <c r="J139" i="8"/>
  <c r="I139" i="8"/>
  <c r="N138" i="8"/>
  <c r="M138" i="8"/>
  <c r="L138" i="8"/>
  <c r="K138" i="8"/>
  <c r="I138" i="8" s="1"/>
  <c r="J138" i="8"/>
  <c r="N137" i="8"/>
  <c r="M137" i="8"/>
  <c r="L137" i="8"/>
  <c r="K137" i="8"/>
  <c r="J137" i="8"/>
  <c r="I137" i="8"/>
  <c r="N136" i="8"/>
  <c r="M136" i="8"/>
  <c r="L136" i="8"/>
  <c r="K136" i="8"/>
  <c r="I136" i="8" s="1"/>
  <c r="J136" i="8"/>
  <c r="N135" i="8"/>
  <c r="M135" i="8"/>
  <c r="L135" i="8"/>
  <c r="K135" i="8"/>
  <c r="J135" i="8"/>
  <c r="I135" i="8"/>
  <c r="N134" i="8"/>
  <c r="M134" i="8"/>
  <c r="L134" i="8"/>
  <c r="K134" i="8"/>
  <c r="I134" i="8" s="1"/>
  <c r="J134" i="8"/>
  <c r="N133" i="8"/>
  <c r="M133" i="8"/>
  <c r="L133" i="8"/>
  <c r="K133" i="8"/>
  <c r="J133" i="8"/>
  <c r="I133" i="8"/>
  <c r="N132" i="8"/>
  <c r="M132" i="8"/>
  <c r="L132" i="8"/>
  <c r="K132" i="8"/>
  <c r="I132" i="8" s="1"/>
  <c r="J132" i="8"/>
  <c r="N131" i="8"/>
  <c r="M131" i="8"/>
  <c r="L131" i="8"/>
  <c r="K131" i="8"/>
  <c r="J131" i="8"/>
  <c r="I131" i="8"/>
  <c r="N130" i="8"/>
  <c r="M130" i="8"/>
  <c r="L130" i="8"/>
  <c r="K130" i="8"/>
  <c r="I130" i="8" s="1"/>
  <c r="J130" i="8"/>
  <c r="N129" i="8"/>
  <c r="M129" i="8"/>
  <c r="L129" i="8"/>
  <c r="K129" i="8"/>
  <c r="J129" i="8"/>
  <c r="I129" i="8"/>
  <c r="N128" i="8"/>
  <c r="M128" i="8"/>
  <c r="L128" i="8"/>
  <c r="K128" i="8"/>
  <c r="I128" i="8" s="1"/>
  <c r="J128" i="8"/>
  <c r="N127" i="8"/>
  <c r="M127" i="8"/>
  <c r="L127" i="8"/>
  <c r="K127" i="8"/>
  <c r="J127" i="8"/>
  <c r="I127" i="8"/>
  <c r="N126" i="8"/>
  <c r="M126" i="8"/>
  <c r="L126" i="8"/>
  <c r="K126" i="8"/>
  <c r="I126" i="8" s="1"/>
  <c r="J126" i="8"/>
  <c r="N125" i="8"/>
  <c r="M125" i="8"/>
  <c r="L125" i="8"/>
  <c r="K125" i="8"/>
  <c r="J125" i="8"/>
  <c r="I125" i="8"/>
  <c r="N124" i="8"/>
  <c r="M124" i="8"/>
  <c r="L124" i="8"/>
  <c r="K124" i="8"/>
  <c r="I124" i="8" s="1"/>
  <c r="J124" i="8"/>
  <c r="N123" i="8"/>
  <c r="M123" i="8"/>
  <c r="L123" i="8"/>
  <c r="K123" i="8"/>
  <c r="J123" i="8"/>
  <c r="I123" i="8"/>
  <c r="N122" i="8"/>
  <c r="M122" i="8"/>
  <c r="L122" i="8"/>
  <c r="K122" i="8"/>
  <c r="I122" i="8" s="1"/>
  <c r="J122" i="8"/>
  <c r="N121" i="8"/>
  <c r="M121" i="8"/>
  <c r="L121" i="8"/>
  <c r="K121" i="8"/>
  <c r="J121" i="8"/>
  <c r="I121" i="8"/>
  <c r="N120" i="8"/>
  <c r="M120" i="8"/>
  <c r="L120" i="8"/>
  <c r="K120" i="8"/>
  <c r="I120" i="8" s="1"/>
  <c r="J120" i="8"/>
  <c r="N119" i="8"/>
  <c r="M119" i="8"/>
  <c r="L119" i="8"/>
  <c r="K119" i="8"/>
  <c r="J119" i="8"/>
  <c r="I119" i="8"/>
  <c r="N118" i="8"/>
  <c r="M118" i="8"/>
  <c r="L118" i="8"/>
  <c r="K118" i="8"/>
  <c r="I118" i="8" s="1"/>
  <c r="J118" i="8"/>
  <c r="N117" i="8"/>
  <c r="M117" i="8"/>
  <c r="L117" i="8"/>
  <c r="K117" i="8"/>
  <c r="J117" i="8"/>
  <c r="I117" i="8"/>
  <c r="N116" i="8"/>
  <c r="M116" i="8"/>
  <c r="L116" i="8"/>
  <c r="K116" i="8"/>
  <c r="I116" i="8" s="1"/>
  <c r="J116" i="8"/>
  <c r="N115" i="8"/>
  <c r="M115" i="8"/>
  <c r="L115" i="8"/>
  <c r="K115" i="8"/>
  <c r="J115" i="8"/>
  <c r="I115" i="8"/>
  <c r="N114" i="8"/>
  <c r="M114" i="8"/>
  <c r="L114" i="8"/>
  <c r="K114" i="8"/>
  <c r="I114" i="8" s="1"/>
  <c r="J114" i="8"/>
  <c r="N113" i="8"/>
  <c r="M113" i="8"/>
  <c r="L113" i="8"/>
  <c r="K113" i="8"/>
  <c r="J113" i="8"/>
  <c r="I113" i="8"/>
  <c r="N112" i="8"/>
  <c r="M112" i="8"/>
  <c r="L112" i="8"/>
  <c r="K112" i="8"/>
  <c r="I112" i="8" s="1"/>
  <c r="J112" i="8"/>
  <c r="N111" i="8"/>
  <c r="M111" i="8"/>
  <c r="L111" i="8"/>
  <c r="K111" i="8"/>
  <c r="J111" i="8"/>
  <c r="I111" i="8"/>
  <c r="N110" i="8"/>
  <c r="M110" i="8"/>
  <c r="L110" i="8"/>
  <c r="K110" i="8"/>
  <c r="I110" i="8" s="1"/>
  <c r="J110" i="8"/>
  <c r="N109" i="8"/>
  <c r="M109" i="8"/>
  <c r="L109" i="8"/>
  <c r="K109" i="8"/>
  <c r="J109" i="8"/>
  <c r="I109" i="8"/>
  <c r="N108" i="8"/>
  <c r="M108" i="8"/>
  <c r="L108" i="8"/>
  <c r="K108" i="8"/>
  <c r="I108" i="8" s="1"/>
  <c r="J108" i="8"/>
  <c r="N107" i="8"/>
  <c r="M107" i="8"/>
  <c r="L107" i="8"/>
  <c r="K107" i="8"/>
  <c r="J107" i="8"/>
  <c r="I107" i="8"/>
  <c r="N106" i="8"/>
  <c r="M106" i="8"/>
  <c r="L106" i="8"/>
  <c r="K106" i="8"/>
  <c r="I106" i="8" s="1"/>
  <c r="J106" i="8"/>
  <c r="N105" i="8"/>
  <c r="M105" i="8"/>
  <c r="L105" i="8"/>
  <c r="K105" i="8"/>
  <c r="J105" i="8"/>
  <c r="I105" i="8"/>
  <c r="N104" i="8"/>
  <c r="M104" i="8"/>
  <c r="L104" i="8"/>
  <c r="K104" i="8"/>
  <c r="I104" i="8" s="1"/>
  <c r="J104" i="8"/>
  <c r="N103" i="8"/>
  <c r="M103" i="8"/>
  <c r="L103" i="8"/>
  <c r="K103" i="8"/>
  <c r="J103" i="8"/>
  <c r="I103" i="8"/>
  <c r="N102" i="8"/>
  <c r="M102" i="8"/>
  <c r="L102" i="8"/>
  <c r="K102" i="8"/>
  <c r="I102" i="8" s="1"/>
  <c r="J102" i="8"/>
  <c r="N101" i="8"/>
  <c r="M101" i="8"/>
  <c r="L101" i="8"/>
  <c r="K101" i="8"/>
  <c r="J101" i="8"/>
  <c r="I101" i="8"/>
  <c r="N100" i="8"/>
  <c r="M100" i="8"/>
  <c r="L100" i="8"/>
  <c r="K100" i="8"/>
  <c r="I100" i="8" s="1"/>
  <c r="J100" i="8"/>
  <c r="N99" i="8"/>
  <c r="M99" i="8"/>
  <c r="L99" i="8"/>
  <c r="K99" i="8"/>
  <c r="J99" i="8"/>
  <c r="I99" i="8"/>
  <c r="N98" i="8"/>
  <c r="M98" i="8"/>
  <c r="L98" i="8"/>
  <c r="K98" i="8"/>
  <c r="I98" i="8" s="1"/>
  <c r="J98" i="8"/>
  <c r="N97" i="8"/>
  <c r="M97" i="8"/>
  <c r="L97" i="8"/>
  <c r="K97" i="8"/>
  <c r="J97" i="8"/>
  <c r="I97" i="8"/>
  <c r="N96" i="8"/>
  <c r="M96" i="8"/>
  <c r="L96" i="8"/>
  <c r="K96" i="8"/>
  <c r="I96" i="8" s="1"/>
  <c r="J96" i="8"/>
  <c r="N95" i="8"/>
  <c r="M95" i="8"/>
  <c r="L95" i="8"/>
  <c r="K95" i="8"/>
  <c r="J95" i="8"/>
  <c r="I95" i="8"/>
  <c r="N94" i="8"/>
  <c r="M94" i="8"/>
  <c r="L94" i="8"/>
  <c r="K94" i="8"/>
  <c r="I94" i="8" s="1"/>
  <c r="J94" i="8"/>
  <c r="N93" i="8"/>
  <c r="M93" i="8"/>
  <c r="L93" i="8"/>
  <c r="K93" i="8"/>
  <c r="J93" i="8"/>
  <c r="I93" i="8"/>
  <c r="N92" i="8"/>
  <c r="M92" i="8"/>
  <c r="L92" i="8"/>
  <c r="K92" i="8"/>
  <c r="I92" i="8" s="1"/>
  <c r="J92" i="8"/>
  <c r="N91" i="8"/>
  <c r="M91" i="8"/>
  <c r="L91" i="8"/>
  <c r="K91" i="8"/>
  <c r="J91" i="8"/>
  <c r="I91" i="8"/>
  <c r="N90" i="8"/>
  <c r="M90" i="8"/>
  <c r="L90" i="8"/>
  <c r="K90" i="8"/>
  <c r="I90" i="8" s="1"/>
  <c r="J90" i="8"/>
  <c r="N89" i="8"/>
  <c r="M89" i="8"/>
  <c r="L89" i="8"/>
  <c r="J89" i="8"/>
  <c r="L88" i="8"/>
  <c r="K88" i="8"/>
  <c r="J88" i="8"/>
  <c r="L87" i="8"/>
  <c r="K87" i="8"/>
  <c r="J87" i="8"/>
  <c r="L86" i="8"/>
  <c r="K86" i="8"/>
  <c r="J86" i="8"/>
  <c r="L85" i="8"/>
  <c r="K85" i="8"/>
  <c r="J85" i="8"/>
  <c r="L84" i="8"/>
  <c r="K84" i="8"/>
  <c r="J84" i="8"/>
  <c r="L83" i="8"/>
  <c r="K83" i="8"/>
  <c r="J83" i="8"/>
  <c r="L82" i="8"/>
  <c r="K82" i="8"/>
  <c r="J82" i="8"/>
  <c r="L81" i="8"/>
  <c r="K81" i="8"/>
  <c r="J81" i="8"/>
  <c r="N80" i="8"/>
  <c r="M80" i="8"/>
  <c r="L80" i="8"/>
  <c r="K80" i="8"/>
  <c r="I80" i="8" s="1"/>
  <c r="J80" i="8"/>
  <c r="N79" i="8"/>
  <c r="M79" i="8"/>
  <c r="L79" i="8"/>
  <c r="K79" i="8"/>
  <c r="J79" i="8"/>
  <c r="I79" i="8" s="1"/>
  <c r="N78" i="8"/>
  <c r="M78" i="8"/>
  <c r="L78" i="8"/>
  <c r="J78" i="8"/>
  <c r="L77" i="8"/>
  <c r="K77" i="8"/>
  <c r="J77" i="8"/>
  <c r="J76" i="8"/>
  <c r="J75" i="8"/>
  <c r="J74" i="8"/>
  <c r="J73" i="8"/>
  <c r="J72" i="8"/>
  <c r="J71" i="8"/>
  <c r="J70" i="8"/>
  <c r="N69" i="8"/>
  <c r="M69" i="8"/>
  <c r="J69" i="8"/>
  <c r="N68" i="8"/>
  <c r="M68" i="8"/>
  <c r="J68" i="8"/>
  <c r="N67" i="8"/>
  <c r="M67" i="8"/>
  <c r="K67" i="8"/>
  <c r="J67" i="8"/>
  <c r="E67" i="8"/>
  <c r="L67" i="8" s="1"/>
  <c r="I67" i="8" s="1"/>
  <c r="N66" i="8"/>
  <c r="M66" i="8"/>
  <c r="L66" i="8"/>
  <c r="K66" i="8"/>
  <c r="I66" i="8" s="1"/>
  <c r="J66" i="8"/>
  <c r="N65" i="8"/>
  <c r="M65" i="8"/>
  <c r="L65" i="8"/>
  <c r="K65" i="8"/>
  <c r="J65" i="8"/>
  <c r="I65" i="8" s="1"/>
  <c r="N64" i="8"/>
  <c r="M64" i="8"/>
  <c r="L64" i="8"/>
  <c r="K64" i="8"/>
  <c r="I64" i="8" s="1"/>
  <c r="J64" i="8"/>
  <c r="N63" i="8"/>
  <c r="M63" i="8"/>
  <c r="L63" i="8"/>
  <c r="K63" i="8"/>
  <c r="J63" i="8"/>
  <c r="I63" i="8" s="1"/>
  <c r="N62" i="8"/>
  <c r="M62" i="8"/>
  <c r="L62" i="8"/>
  <c r="K62" i="8"/>
  <c r="I62" i="8" s="1"/>
  <c r="J62" i="8"/>
  <c r="N61" i="8"/>
  <c r="M61" i="8"/>
  <c r="L61" i="8"/>
  <c r="K61" i="8"/>
  <c r="J61" i="8"/>
  <c r="I61" i="8" s="1"/>
  <c r="N60" i="8"/>
  <c r="M60" i="8"/>
  <c r="L60" i="8"/>
  <c r="K60" i="8"/>
  <c r="I60" i="8" s="1"/>
  <c r="J60" i="8"/>
  <c r="L38" i="8"/>
  <c r="K38" i="8"/>
  <c r="J38" i="8"/>
  <c r="V37" i="8"/>
  <c r="U37" i="8"/>
  <c r="T37" i="8"/>
  <c r="L37" i="8"/>
  <c r="K37" i="8"/>
  <c r="J37" i="8"/>
  <c r="V35" i="8"/>
  <c r="U35" i="8"/>
  <c r="T35" i="8"/>
  <c r="V34" i="8"/>
  <c r="U34" i="8"/>
  <c r="T34" i="8"/>
  <c r="V33" i="8"/>
  <c r="U33" i="8"/>
  <c r="T33" i="8"/>
  <c r="L33" i="8"/>
  <c r="K33" i="8"/>
  <c r="J33" i="8"/>
  <c r="L32" i="8"/>
  <c r="K32" i="8"/>
  <c r="J32" i="8"/>
  <c r="V31" i="8"/>
  <c r="U31" i="8"/>
  <c r="T31" i="8"/>
  <c r="V28" i="8"/>
  <c r="U28" i="8"/>
  <c r="T28" i="8"/>
  <c r="V26" i="8"/>
  <c r="U26" i="8"/>
  <c r="T26" i="8"/>
  <c r="L26" i="8"/>
  <c r="K26" i="8"/>
  <c r="J26" i="8"/>
  <c r="V23" i="8"/>
  <c r="U23" i="8"/>
  <c r="T23" i="8"/>
  <c r="E12" i="8"/>
  <c r="K8" i="8" s="1"/>
  <c r="D12" i="8"/>
  <c r="K10" i="8"/>
  <c r="K9" i="8"/>
  <c r="K7" i="8"/>
  <c r="K6" i="8"/>
  <c r="J5" i="8"/>
  <c r="L4" i="8"/>
  <c r="K4" i="8"/>
  <c r="J4" i="8"/>
  <c r="P3" i="8"/>
  <c r="O3" i="8"/>
  <c r="N3" i="8"/>
  <c r="M3" i="8"/>
  <c r="L3" i="8"/>
  <c r="K3" i="8"/>
  <c r="J3" i="8"/>
  <c r="K2" i="8"/>
  <c r="D1" i="8"/>
  <c r="L5" i="8" s="1"/>
  <c r="I522" i="7"/>
  <c r="I521" i="7"/>
  <c r="I520" i="7"/>
  <c r="I519" i="7"/>
  <c r="C516" i="7"/>
  <c r="C510" i="7"/>
  <c r="J507" i="7"/>
  <c r="I507" i="7"/>
  <c r="X502" i="7"/>
  <c r="X503" i="7" s="1"/>
  <c r="AK498" i="7"/>
  <c r="AK503" i="7" s="1"/>
  <c r="AK504" i="7" s="1"/>
  <c r="AA498" i="7"/>
  <c r="Y498" i="7"/>
  <c r="X497" i="7"/>
  <c r="C518" i="7" s="1"/>
  <c r="S496" i="7"/>
  <c r="AE495" i="7"/>
  <c r="AE496" i="7" s="1"/>
  <c r="S495" i="7"/>
  <c r="AE494" i="7"/>
  <c r="S494" i="7"/>
  <c r="AE493" i="7"/>
  <c r="U493" i="7"/>
  <c r="S493" i="7"/>
  <c r="X492" i="7"/>
  <c r="X493" i="7" s="1"/>
  <c r="U492" i="7"/>
  <c r="S492" i="7"/>
  <c r="U491" i="7"/>
  <c r="S491" i="7"/>
  <c r="AK490" i="7"/>
  <c r="AK495" i="7" s="1"/>
  <c r="AK496" i="7" s="1"/>
  <c r="AE490" i="7"/>
  <c r="J490" i="7"/>
  <c r="J491" i="7" s="1"/>
  <c r="X489" i="7"/>
  <c r="X494" i="7" s="1"/>
  <c r="X495" i="7" s="1"/>
  <c r="T489" i="7"/>
  <c r="R489" i="7"/>
  <c r="D489" i="7"/>
  <c r="Q488" i="7"/>
  <c r="C512" i="7" s="1"/>
  <c r="J488" i="7"/>
  <c r="J489" i="7" s="1"/>
  <c r="D488" i="7"/>
  <c r="AK487" i="7"/>
  <c r="AK488" i="7" s="1"/>
  <c r="X487" i="7"/>
  <c r="D487" i="7"/>
  <c r="X486" i="7"/>
  <c r="D486" i="7"/>
  <c r="AK485" i="7"/>
  <c r="AK486" i="7" s="1"/>
  <c r="J485" i="7"/>
  <c r="D485" i="7"/>
  <c r="D484" i="7"/>
  <c r="D483" i="7"/>
  <c r="AK482" i="7"/>
  <c r="Q482" i="7"/>
  <c r="Q483" i="7" s="1"/>
  <c r="D482" i="7"/>
  <c r="X481" i="7"/>
  <c r="X484" i="7" s="1"/>
  <c r="X485" i="7" s="1"/>
  <c r="F480" i="7"/>
  <c r="Q479" i="7"/>
  <c r="Q484" i="7" s="1"/>
  <c r="Q485" i="7" s="1"/>
  <c r="K479" i="7"/>
  <c r="K478" i="7"/>
  <c r="F478" i="7"/>
  <c r="AK477" i="7"/>
  <c r="AK478" i="7" s="1"/>
  <c r="H476" i="7"/>
  <c r="H507" i="7" s="1"/>
  <c r="O507" i="7" s="1"/>
  <c r="G476" i="7"/>
  <c r="G507" i="7" s="1"/>
  <c r="N507" i="7" s="1"/>
  <c r="F476" i="7"/>
  <c r="Z462" i="7" s="1"/>
  <c r="E476" i="7"/>
  <c r="Y462" i="7" s="1"/>
  <c r="D476" i="7"/>
  <c r="D507" i="7" s="1"/>
  <c r="K507" i="7" s="1"/>
  <c r="AK475" i="7"/>
  <c r="AK476" i="7" s="1"/>
  <c r="K475" i="7"/>
  <c r="K480" i="7" s="1"/>
  <c r="K481" i="7" s="1"/>
  <c r="D475" i="7"/>
  <c r="C508" i="7" s="1"/>
  <c r="X474" i="7"/>
  <c r="X475" i="7" s="1"/>
  <c r="AK472" i="7"/>
  <c r="L471" i="7"/>
  <c r="AA470" i="7"/>
  <c r="Y470" i="7"/>
  <c r="Q470" i="7"/>
  <c r="Q473" i="7" s="1"/>
  <c r="Q474" i="7" s="1"/>
  <c r="L470" i="7"/>
  <c r="X469" i="7"/>
  <c r="C515" i="7" s="1"/>
  <c r="N469" i="7"/>
  <c r="L469" i="7"/>
  <c r="S468" i="7"/>
  <c r="N468" i="7"/>
  <c r="L468" i="7"/>
  <c r="S467" i="7"/>
  <c r="AE466" i="7"/>
  <c r="AE467" i="7" s="1"/>
  <c r="S466" i="7"/>
  <c r="M466" i="7"/>
  <c r="K466" i="7"/>
  <c r="U465" i="7"/>
  <c r="S465" i="7"/>
  <c r="J465" i="7"/>
  <c r="J468" i="7" s="1"/>
  <c r="J469" i="7" s="1"/>
  <c r="AE464" i="7"/>
  <c r="AE465" i="7" s="1"/>
  <c r="U464" i="7"/>
  <c r="S464" i="7"/>
  <c r="U463" i="7"/>
  <c r="S463" i="7"/>
  <c r="AB462" i="7"/>
  <c r="AA462" i="7"/>
  <c r="X462" i="7"/>
  <c r="AK461" i="7"/>
  <c r="AK466" i="7" s="1"/>
  <c r="AK467" i="7" s="1"/>
  <c r="AE461" i="7"/>
  <c r="X461" i="7"/>
  <c r="C514" i="7" s="1"/>
  <c r="T461" i="7"/>
  <c r="R461" i="7"/>
  <c r="Q460" i="7"/>
  <c r="Q465" i="7" s="1"/>
  <c r="Q466" i="7" s="1"/>
  <c r="X458" i="7"/>
  <c r="X459" i="7" s="1"/>
  <c r="X456" i="7"/>
  <c r="X457" i="7" s="1"/>
  <c r="AB454" i="7"/>
  <c r="AA454" i="7"/>
  <c r="Z454" i="7"/>
  <c r="X454" i="7"/>
  <c r="X453" i="7"/>
  <c r="C513" i="7" s="1"/>
  <c r="AK452" i="7"/>
  <c r="AK457" i="7" s="1"/>
  <c r="AK458" i="7" s="1"/>
  <c r="B450" i="7"/>
  <c r="N399" i="7"/>
  <c r="M399" i="7"/>
  <c r="L399" i="7"/>
  <c r="K399" i="7"/>
  <c r="J399" i="7"/>
  <c r="I399" i="7" s="1"/>
  <c r="N398" i="7"/>
  <c r="M398" i="7"/>
  <c r="L398" i="7"/>
  <c r="K398" i="7"/>
  <c r="I398" i="7" s="1"/>
  <c r="J398" i="7"/>
  <c r="N397" i="7"/>
  <c r="M397" i="7"/>
  <c r="L397" i="7"/>
  <c r="K397" i="7"/>
  <c r="J397" i="7"/>
  <c r="I397" i="7" s="1"/>
  <c r="N396" i="7"/>
  <c r="M396" i="7"/>
  <c r="L396" i="7"/>
  <c r="K396" i="7"/>
  <c r="I396" i="7" s="1"/>
  <c r="J396" i="7"/>
  <c r="N395" i="7"/>
  <c r="M395" i="7"/>
  <c r="L395" i="7"/>
  <c r="K395" i="7"/>
  <c r="J395" i="7"/>
  <c r="I395" i="7" s="1"/>
  <c r="N394" i="7"/>
  <c r="M394" i="7"/>
  <c r="L394" i="7"/>
  <c r="K394" i="7"/>
  <c r="I394" i="7" s="1"/>
  <c r="J394" i="7"/>
  <c r="N393" i="7"/>
  <c r="M393" i="7"/>
  <c r="L393" i="7"/>
  <c r="K393" i="7"/>
  <c r="J393" i="7"/>
  <c r="I393" i="7" s="1"/>
  <c r="N392" i="7"/>
  <c r="M392" i="7"/>
  <c r="L392" i="7"/>
  <c r="K392" i="7"/>
  <c r="I392" i="7" s="1"/>
  <c r="J392" i="7"/>
  <c r="N391" i="7"/>
  <c r="M391" i="7"/>
  <c r="L391" i="7"/>
  <c r="K391" i="7"/>
  <c r="J391" i="7"/>
  <c r="I391" i="7" s="1"/>
  <c r="N390" i="7"/>
  <c r="M390" i="7"/>
  <c r="L390" i="7"/>
  <c r="K390" i="7"/>
  <c r="I390" i="7" s="1"/>
  <c r="J390" i="7"/>
  <c r="N389" i="7"/>
  <c r="M389" i="7"/>
  <c r="L389" i="7"/>
  <c r="K389" i="7"/>
  <c r="J389" i="7"/>
  <c r="I389" i="7" s="1"/>
  <c r="N388" i="7"/>
  <c r="M388" i="7"/>
  <c r="L388" i="7"/>
  <c r="K388" i="7"/>
  <c r="I388" i="7" s="1"/>
  <c r="J388" i="7"/>
  <c r="N387" i="7"/>
  <c r="M387" i="7"/>
  <c r="L387" i="7"/>
  <c r="K387" i="7"/>
  <c r="J387" i="7"/>
  <c r="I387" i="7" s="1"/>
  <c r="N386" i="7"/>
  <c r="M386" i="7"/>
  <c r="L386" i="7"/>
  <c r="K386" i="7"/>
  <c r="I386" i="7" s="1"/>
  <c r="J386" i="7"/>
  <c r="N385" i="7"/>
  <c r="M385" i="7"/>
  <c r="L385" i="7"/>
  <c r="K385" i="7"/>
  <c r="J385" i="7"/>
  <c r="I385" i="7" s="1"/>
  <c r="N384" i="7"/>
  <c r="M384" i="7"/>
  <c r="L384" i="7"/>
  <c r="K384" i="7"/>
  <c r="I384" i="7" s="1"/>
  <c r="J384" i="7"/>
  <c r="N383" i="7"/>
  <c r="M383" i="7"/>
  <c r="L383" i="7"/>
  <c r="K383" i="7"/>
  <c r="J383" i="7"/>
  <c r="I383" i="7" s="1"/>
  <c r="N382" i="7"/>
  <c r="M382" i="7"/>
  <c r="L382" i="7"/>
  <c r="K382" i="7"/>
  <c r="I382" i="7" s="1"/>
  <c r="J382" i="7"/>
  <c r="N381" i="7"/>
  <c r="M381" i="7"/>
  <c r="L381" i="7"/>
  <c r="K381" i="7"/>
  <c r="J381" i="7"/>
  <c r="I381" i="7" s="1"/>
  <c r="N380" i="7"/>
  <c r="M380" i="7"/>
  <c r="L380" i="7"/>
  <c r="K380" i="7"/>
  <c r="I380" i="7" s="1"/>
  <c r="J380" i="7"/>
  <c r="N379" i="7"/>
  <c r="M379" i="7"/>
  <c r="L379" i="7"/>
  <c r="K379" i="7"/>
  <c r="J379" i="7"/>
  <c r="I379" i="7" s="1"/>
  <c r="N378" i="7"/>
  <c r="M378" i="7"/>
  <c r="L378" i="7"/>
  <c r="K378" i="7"/>
  <c r="I378" i="7" s="1"/>
  <c r="J378" i="7"/>
  <c r="N377" i="7"/>
  <c r="M377" i="7"/>
  <c r="L377" i="7"/>
  <c r="K377" i="7"/>
  <c r="J377" i="7"/>
  <c r="I377" i="7" s="1"/>
  <c r="N376" i="7"/>
  <c r="M376" i="7"/>
  <c r="L376" i="7"/>
  <c r="K376" i="7"/>
  <c r="I376" i="7" s="1"/>
  <c r="J376" i="7"/>
  <c r="N375" i="7"/>
  <c r="M375" i="7"/>
  <c r="L375" i="7"/>
  <c r="K375" i="7"/>
  <c r="J375" i="7"/>
  <c r="I375" i="7" s="1"/>
  <c r="N374" i="7"/>
  <c r="M374" i="7"/>
  <c r="L374" i="7"/>
  <c r="K374" i="7"/>
  <c r="I374" i="7" s="1"/>
  <c r="J374" i="7"/>
  <c r="N373" i="7"/>
  <c r="M373" i="7"/>
  <c r="L373" i="7"/>
  <c r="K373" i="7"/>
  <c r="J373" i="7"/>
  <c r="I373" i="7" s="1"/>
  <c r="N372" i="7"/>
  <c r="M372" i="7"/>
  <c r="L372" i="7"/>
  <c r="K372" i="7"/>
  <c r="I372" i="7" s="1"/>
  <c r="J372" i="7"/>
  <c r="N371" i="7"/>
  <c r="M371" i="7"/>
  <c r="L371" i="7"/>
  <c r="K371" i="7"/>
  <c r="J371" i="7"/>
  <c r="I371" i="7" s="1"/>
  <c r="N370" i="7"/>
  <c r="M370" i="7"/>
  <c r="L370" i="7"/>
  <c r="K370" i="7"/>
  <c r="I370" i="7" s="1"/>
  <c r="J370" i="7"/>
  <c r="N369" i="7"/>
  <c r="M369" i="7"/>
  <c r="L369" i="7"/>
  <c r="K369" i="7"/>
  <c r="J369" i="7"/>
  <c r="I369" i="7" s="1"/>
  <c r="N368" i="7"/>
  <c r="M368" i="7"/>
  <c r="L368" i="7"/>
  <c r="K368" i="7"/>
  <c r="I368" i="7" s="1"/>
  <c r="J368" i="7"/>
  <c r="N367" i="7"/>
  <c r="M367" i="7"/>
  <c r="L367" i="7"/>
  <c r="K367" i="7"/>
  <c r="J367" i="7"/>
  <c r="I367" i="7" s="1"/>
  <c r="N366" i="7"/>
  <c r="M366" i="7"/>
  <c r="L366" i="7"/>
  <c r="K366" i="7"/>
  <c r="I366" i="7" s="1"/>
  <c r="J366" i="7"/>
  <c r="N365" i="7"/>
  <c r="M365" i="7"/>
  <c r="L365" i="7"/>
  <c r="K365" i="7"/>
  <c r="J365" i="7"/>
  <c r="I365" i="7" s="1"/>
  <c r="N364" i="7"/>
  <c r="M364" i="7"/>
  <c r="L364" i="7"/>
  <c r="K364" i="7"/>
  <c r="I364" i="7" s="1"/>
  <c r="J364" i="7"/>
  <c r="N363" i="7"/>
  <c r="M363" i="7"/>
  <c r="L363" i="7"/>
  <c r="K363" i="7"/>
  <c r="J363" i="7"/>
  <c r="I363" i="7" s="1"/>
  <c r="N362" i="7"/>
  <c r="M362" i="7"/>
  <c r="L362" i="7"/>
  <c r="K362" i="7"/>
  <c r="I362" i="7" s="1"/>
  <c r="J362" i="7"/>
  <c r="N361" i="7"/>
  <c r="M361" i="7"/>
  <c r="L361" i="7"/>
  <c r="K361" i="7"/>
  <c r="J361" i="7"/>
  <c r="I361" i="7" s="1"/>
  <c r="N360" i="7"/>
  <c r="M360" i="7"/>
  <c r="L360" i="7"/>
  <c r="K360" i="7"/>
  <c r="I360" i="7" s="1"/>
  <c r="J360" i="7"/>
  <c r="N359" i="7"/>
  <c r="M359" i="7"/>
  <c r="L359" i="7"/>
  <c r="K359" i="7"/>
  <c r="J359" i="7"/>
  <c r="I359" i="7" s="1"/>
  <c r="N358" i="7"/>
  <c r="M358" i="7"/>
  <c r="L358" i="7"/>
  <c r="K358" i="7"/>
  <c r="I358" i="7" s="1"/>
  <c r="J358" i="7"/>
  <c r="N357" i="7"/>
  <c r="M357" i="7"/>
  <c r="L357" i="7"/>
  <c r="K357" i="7"/>
  <c r="J357" i="7"/>
  <c r="I357" i="7" s="1"/>
  <c r="N356" i="7"/>
  <c r="M356" i="7"/>
  <c r="L356" i="7"/>
  <c r="K356" i="7"/>
  <c r="I356" i="7" s="1"/>
  <c r="J356" i="7"/>
  <c r="N355" i="7"/>
  <c r="M355" i="7"/>
  <c r="L355" i="7"/>
  <c r="K355" i="7"/>
  <c r="J355" i="7"/>
  <c r="I355" i="7" s="1"/>
  <c r="N354" i="7"/>
  <c r="M354" i="7"/>
  <c r="L354" i="7"/>
  <c r="K354" i="7"/>
  <c r="I354" i="7" s="1"/>
  <c r="J354" i="7"/>
  <c r="Y353" i="7"/>
  <c r="X353" i="7"/>
  <c r="W353" i="7"/>
  <c r="V353" i="7"/>
  <c r="N353" i="7"/>
  <c r="M353" i="7"/>
  <c r="L353" i="7"/>
  <c r="K353" i="7"/>
  <c r="I353" i="7" s="1"/>
  <c r="J353" i="7"/>
  <c r="U353" i="7" s="1"/>
  <c r="V352" i="7"/>
  <c r="N352" i="7"/>
  <c r="M352" i="7"/>
  <c r="L352" i="7"/>
  <c r="K352" i="7"/>
  <c r="J352" i="7"/>
  <c r="U352" i="7" s="1"/>
  <c r="N351" i="7"/>
  <c r="M351" i="7"/>
  <c r="L351" i="7"/>
  <c r="K351" i="7"/>
  <c r="T351" i="7" s="1"/>
  <c r="J351" i="7"/>
  <c r="I351" i="7"/>
  <c r="N350" i="7"/>
  <c r="M350" i="7"/>
  <c r="L350" i="7"/>
  <c r="U350" i="7" s="1"/>
  <c r="K350" i="7"/>
  <c r="I350" i="7" s="1"/>
  <c r="J350" i="7"/>
  <c r="W349" i="7"/>
  <c r="V349" i="7"/>
  <c r="N349" i="7"/>
  <c r="M349" i="7"/>
  <c r="L349" i="7"/>
  <c r="K349" i="7"/>
  <c r="I349" i="7" s="1"/>
  <c r="J349" i="7"/>
  <c r="U349" i="7" s="1"/>
  <c r="W348" i="7"/>
  <c r="V348" i="7"/>
  <c r="N348" i="7"/>
  <c r="M348" i="7"/>
  <c r="L348" i="7"/>
  <c r="K348" i="7"/>
  <c r="J348" i="7"/>
  <c r="U348" i="7" s="1"/>
  <c r="N347" i="7"/>
  <c r="M347" i="7"/>
  <c r="L347" i="7"/>
  <c r="K347" i="7"/>
  <c r="T347" i="7" s="1"/>
  <c r="J347" i="7"/>
  <c r="I347" i="7"/>
  <c r="V346" i="7"/>
  <c r="N346" i="7"/>
  <c r="M346" i="7"/>
  <c r="L346" i="7"/>
  <c r="U346" i="7" s="1"/>
  <c r="K346" i="7"/>
  <c r="I346" i="7" s="1"/>
  <c r="J346" i="7"/>
  <c r="T346" i="7" s="1"/>
  <c r="N345" i="7"/>
  <c r="M345" i="7"/>
  <c r="L345" i="7"/>
  <c r="K345" i="7"/>
  <c r="I345" i="7" s="1"/>
  <c r="J345" i="7"/>
  <c r="U345" i="7" s="1"/>
  <c r="Z344" i="7"/>
  <c r="N344" i="7"/>
  <c r="M344" i="7"/>
  <c r="L344" i="7"/>
  <c r="K344" i="7"/>
  <c r="J344" i="7"/>
  <c r="U344" i="7" s="1"/>
  <c r="V343" i="7"/>
  <c r="N343" i="7"/>
  <c r="M343" i="7"/>
  <c r="L343" i="7"/>
  <c r="K343" i="7"/>
  <c r="T343" i="7" s="1"/>
  <c r="J343" i="7"/>
  <c r="I343" i="7"/>
  <c r="N342" i="7"/>
  <c r="M342" i="7"/>
  <c r="L342" i="7"/>
  <c r="U342" i="7" s="1"/>
  <c r="K342" i="7"/>
  <c r="I342" i="7" s="1"/>
  <c r="J342" i="7"/>
  <c r="N341" i="7"/>
  <c r="M341" i="7"/>
  <c r="L341" i="7"/>
  <c r="K341" i="7"/>
  <c r="I341" i="7" s="1"/>
  <c r="J341" i="7"/>
  <c r="U341" i="7" s="1"/>
  <c r="N340" i="7"/>
  <c r="M340" i="7"/>
  <c r="L340" i="7"/>
  <c r="K340" i="7"/>
  <c r="J340" i="7"/>
  <c r="U340" i="7" s="1"/>
  <c r="N339" i="7"/>
  <c r="M339" i="7"/>
  <c r="L339" i="7"/>
  <c r="K339" i="7"/>
  <c r="T339" i="7" s="1"/>
  <c r="J339" i="7"/>
  <c r="I339" i="7"/>
  <c r="Z338" i="7"/>
  <c r="Y338" i="7"/>
  <c r="X338" i="7"/>
  <c r="W338" i="7"/>
  <c r="AA338" i="7" s="1"/>
  <c r="V338" i="7"/>
  <c r="N338" i="7"/>
  <c r="M338" i="7"/>
  <c r="L338" i="7"/>
  <c r="U338" i="7" s="1"/>
  <c r="K338" i="7"/>
  <c r="I338" i="7" s="1"/>
  <c r="J338" i="7"/>
  <c r="T338" i="7" s="1"/>
  <c r="N337" i="7"/>
  <c r="M337" i="7"/>
  <c r="L337" i="7"/>
  <c r="K337" i="7"/>
  <c r="I337" i="7" s="1"/>
  <c r="J337" i="7"/>
  <c r="U337" i="7" s="1"/>
  <c r="Z336" i="7"/>
  <c r="Y336" i="7"/>
  <c r="X336" i="7"/>
  <c r="W336" i="7"/>
  <c r="N336" i="7"/>
  <c r="M336" i="7"/>
  <c r="L336" i="7"/>
  <c r="K336" i="7"/>
  <c r="J336" i="7"/>
  <c r="U336" i="7" s="1"/>
  <c r="W335" i="7"/>
  <c r="N335" i="7"/>
  <c r="M335" i="7"/>
  <c r="L335" i="7"/>
  <c r="K335" i="7"/>
  <c r="T335" i="7" s="1"/>
  <c r="J335" i="7"/>
  <c r="I335" i="7"/>
  <c r="W334" i="7"/>
  <c r="N334" i="7"/>
  <c r="M334" i="7"/>
  <c r="L334" i="7"/>
  <c r="U334" i="7" s="1"/>
  <c r="K334" i="7"/>
  <c r="I334" i="7" s="1"/>
  <c r="J334" i="7"/>
  <c r="Z333" i="7"/>
  <c r="Y333" i="7"/>
  <c r="X333" i="7"/>
  <c r="V333" i="7"/>
  <c r="N333" i="7"/>
  <c r="M333" i="7"/>
  <c r="L333" i="7"/>
  <c r="K333" i="7"/>
  <c r="I333" i="7" s="1"/>
  <c r="J333" i="7"/>
  <c r="U333" i="7" s="1"/>
  <c r="N332" i="7"/>
  <c r="M332" i="7"/>
  <c r="L332" i="7"/>
  <c r="K332" i="7"/>
  <c r="J332" i="7"/>
  <c r="U332" i="7" s="1"/>
  <c r="Z331" i="7"/>
  <c r="Y331" i="7"/>
  <c r="X331" i="7"/>
  <c r="W331" i="7"/>
  <c r="V331" i="7"/>
  <c r="AA331" i="7" s="1"/>
  <c r="N331" i="7"/>
  <c r="M331" i="7"/>
  <c r="L331" i="7"/>
  <c r="K331" i="7"/>
  <c r="T331" i="7" s="1"/>
  <c r="J331" i="7"/>
  <c r="I331" i="7"/>
  <c r="Z330" i="7"/>
  <c r="Y330" i="7"/>
  <c r="X330" i="7"/>
  <c r="W330" i="7"/>
  <c r="AA330" i="7" s="1"/>
  <c r="V330" i="7"/>
  <c r="N330" i="7"/>
  <c r="M330" i="7"/>
  <c r="L330" i="7"/>
  <c r="U330" i="7" s="1"/>
  <c r="K330" i="7"/>
  <c r="I330" i="7" s="1"/>
  <c r="J330" i="7"/>
  <c r="T330" i="7" s="1"/>
  <c r="Z329" i="7"/>
  <c r="Y329" i="7"/>
  <c r="X329" i="7"/>
  <c r="W329" i="7"/>
  <c r="V329" i="7"/>
  <c r="AA329" i="7" s="1"/>
  <c r="N329" i="7"/>
  <c r="M329" i="7"/>
  <c r="L329" i="7"/>
  <c r="K329" i="7"/>
  <c r="I329" i="7" s="1"/>
  <c r="J329" i="7"/>
  <c r="U329" i="7" s="1"/>
  <c r="N328" i="7"/>
  <c r="M328" i="7"/>
  <c r="L328" i="7"/>
  <c r="K328" i="7"/>
  <c r="J328" i="7"/>
  <c r="U328" i="7" s="1"/>
  <c r="Z327" i="7"/>
  <c r="Y327" i="7"/>
  <c r="X327" i="7"/>
  <c r="W327" i="7"/>
  <c r="V327" i="7"/>
  <c r="AA327" i="7" s="1"/>
  <c r="N327" i="7"/>
  <c r="M327" i="7"/>
  <c r="L327" i="7"/>
  <c r="K327" i="7"/>
  <c r="T327" i="7" s="1"/>
  <c r="J327" i="7"/>
  <c r="I327" i="7"/>
  <c r="N326" i="7"/>
  <c r="M326" i="7"/>
  <c r="L326" i="7"/>
  <c r="U326" i="7" s="1"/>
  <c r="K326" i="7"/>
  <c r="I326" i="7" s="1"/>
  <c r="J326" i="7"/>
  <c r="V325" i="7"/>
  <c r="N325" i="7"/>
  <c r="M325" i="7"/>
  <c r="L325" i="7"/>
  <c r="K325" i="7"/>
  <c r="I325" i="7" s="1"/>
  <c r="J325" i="7"/>
  <c r="U325" i="7" s="1"/>
  <c r="N324" i="7"/>
  <c r="M324" i="7"/>
  <c r="L324" i="7"/>
  <c r="K324" i="7"/>
  <c r="J324" i="7"/>
  <c r="U324" i="7" s="1"/>
  <c r="Y323" i="7"/>
  <c r="W323" i="7"/>
  <c r="V323" i="7"/>
  <c r="N323" i="7"/>
  <c r="M323" i="7"/>
  <c r="L323" i="7"/>
  <c r="K323" i="7"/>
  <c r="T323" i="7" s="1"/>
  <c r="J323" i="7"/>
  <c r="I323" i="7"/>
  <c r="N322" i="7"/>
  <c r="M322" i="7"/>
  <c r="L322" i="7"/>
  <c r="U322" i="7" s="1"/>
  <c r="K322" i="7"/>
  <c r="I322" i="7" s="1"/>
  <c r="J322" i="7"/>
  <c r="Z321" i="7"/>
  <c r="Y321" i="7"/>
  <c r="X321" i="7"/>
  <c r="W321" i="7"/>
  <c r="V321" i="7"/>
  <c r="AA321" i="7" s="1"/>
  <c r="N321" i="7"/>
  <c r="M321" i="7"/>
  <c r="L321" i="7"/>
  <c r="K321" i="7"/>
  <c r="I321" i="7" s="1"/>
  <c r="J321" i="7"/>
  <c r="U321" i="7" s="1"/>
  <c r="N320" i="7"/>
  <c r="M320" i="7"/>
  <c r="L320" i="7"/>
  <c r="K320" i="7"/>
  <c r="J320" i="7"/>
  <c r="U320" i="7" s="1"/>
  <c r="N319" i="7"/>
  <c r="M319" i="7"/>
  <c r="L319" i="7"/>
  <c r="K319" i="7"/>
  <c r="T319" i="7" s="1"/>
  <c r="J319" i="7"/>
  <c r="U319" i="7" s="1"/>
  <c r="I319" i="7"/>
  <c r="Y318" i="7"/>
  <c r="X318" i="7"/>
  <c r="W318" i="7"/>
  <c r="V318" i="7"/>
  <c r="N318" i="7"/>
  <c r="M318" i="7"/>
  <c r="L318" i="7"/>
  <c r="U318" i="7" s="1"/>
  <c r="K318" i="7"/>
  <c r="I318" i="7" s="1"/>
  <c r="J318" i="7"/>
  <c r="T318" i="7" s="1"/>
  <c r="N317" i="7"/>
  <c r="M317" i="7"/>
  <c r="L317" i="7"/>
  <c r="K317" i="7"/>
  <c r="I317" i="7" s="1"/>
  <c r="J317" i="7"/>
  <c r="U317" i="7" s="1"/>
  <c r="N316" i="7"/>
  <c r="M316" i="7"/>
  <c r="L316" i="7"/>
  <c r="K316" i="7"/>
  <c r="J316" i="7"/>
  <c r="U316" i="7" s="1"/>
  <c r="V315" i="7"/>
  <c r="N315" i="7"/>
  <c r="M315" i="7"/>
  <c r="L315" i="7"/>
  <c r="K315" i="7"/>
  <c r="T315" i="7" s="1"/>
  <c r="J315" i="7"/>
  <c r="I315" i="7"/>
  <c r="Z314" i="7"/>
  <c r="Y314" i="7"/>
  <c r="X314" i="7"/>
  <c r="W314" i="7"/>
  <c r="AA314" i="7" s="1"/>
  <c r="V314" i="7"/>
  <c r="N314" i="7"/>
  <c r="M314" i="7"/>
  <c r="L314" i="7"/>
  <c r="U314" i="7" s="1"/>
  <c r="K314" i="7"/>
  <c r="I314" i="7" s="1"/>
  <c r="J314" i="7"/>
  <c r="T314" i="7" s="1"/>
  <c r="N313" i="7"/>
  <c r="M313" i="7"/>
  <c r="L313" i="7"/>
  <c r="K313" i="7"/>
  <c r="I313" i="7" s="1"/>
  <c r="J313" i="7"/>
  <c r="U313" i="7" s="1"/>
  <c r="N312" i="7"/>
  <c r="M312" i="7"/>
  <c r="L312" i="7"/>
  <c r="K312" i="7"/>
  <c r="J312" i="7"/>
  <c r="U312" i="7" s="1"/>
  <c r="N311" i="7"/>
  <c r="M311" i="7"/>
  <c r="L311" i="7"/>
  <c r="K311" i="7"/>
  <c r="T311" i="7" s="1"/>
  <c r="J311" i="7"/>
  <c r="U311" i="7" s="1"/>
  <c r="I311" i="7"/>
  <c r="Z310" i="7"/>
  <c r="Y310" i="7"/>
  <c r="X310" i="7"/>
  <c r="W310" i="7"/>
  <c r="AA310" i="7" s="1"/>
  <c r="V310" i="7"/>
  <c r="N310" i="7"/>
  <c r="M310" i="7"/>
  <c r="L310" i="7"/>
  <c r="U310" i="7" s="1"/>
  <c r="K310" i="7"/>
  <c r="I310" i="7" s="1"/>
  <c r="J310" i="7"/>
  <c r="T310" i="7" s="1"/>
  <c r="N309" i="7"/>
  <c r="M309" i="7"/>
  <c r="L309" i="7"/>
  <c r="K309" i="7"/>
  <c r="I309" i="7" s="1"/>
  <c r="J309" i="7"/>
  <c r="U309" i="7" s="1"/>
  <c r="V308" i="7"/>
  <c r="N308" i="7"/>
  <c r="M308" i="7"/>
  <c r="L308" i="7"/>
  <c r="K308" i="7"/>
  <c r="J308" i="7"/>
  <c r="U308" i="7" s="1"/>
  <c r="N307" i="7"/>
  <c r="M307" i="7"/>
  <c r="L307" i="7"/>
  <c r="K307" i="7"/>
  <c r="T307" i="7" s="1"/>
  <c r="J307" i="7"/>
  <c r="U307" i="7" s="1"/>
  <c r="I307" i="7"/>
  <c r="N306" i="7"/>
  <c r="M306" i="7"/>
  <c r="L306" i="7"/>
  <c r="U306" i="7" s="1"/>
  <c r="K306" i="7"/>
  <c r="I306" i="7" s="1"/>
  <c r="J306" i="7"/>
  <c r="N305" i="7"/>
  <c r="M305" i="7"/>
  <c r="L305" i="7"/>
  <c r="K305" i="7"/>
  <c r="I305" i="7" s="1"/>
  <c r="J305" i="7"/>
  <c r="U305" i="7" s="1"/>
  <c r="N304" i="7"/>
  <c r="M304" i="7"/>
  <c r="L304" i="7"/>
  <c r="K304" i="7"/>
  <c r="J304" i="7"/>
  <c r="U304" i="7" s="1"/>
  <c r="N303" i="7"/>
  <c r="M303" i="7"/>
  <c r="L303" i="7"/>
  <c r="K303" i="7"/>
  <c r="T303" i="7" s="1"/>
  <c r="J303" i="7"/>
  <c r="I303" i="7"/>
  <c r="Z302" i="7"/>
  <c r="Y302" i="7"/>
  <c r="X302" i="7"/>
  <c r="W302" i="7"/>
  <c r="AA302" i="7" s="1"/>
  <c r="V302" i="7"/>
  <c r="N302" i="7"/>
  <c r="M302" i="7"/>
  <c r="L302" i="7"/>
  <c r="U302" i="7" s="1"/>
  <c r="K302" i="7"/>
  <c r="I302" i="7" s="1"/>
  <c r="J302" i="7"/>
  <c r="T302" i="7" s="1"/>
  <c r="N301" i="7"/>
  <c r="M301" i="7"/>
  <c r="L301" i="7"/>
  <c r="K301" i="7"/>
  <c r="I301" i="7" s="1"/>
  <c r="J301" i="7"/>
  <c r="U301" i="7" s="1"/>
  <c r="N300" i="7"/>
  <c r="M300" i="7"/>
  <c r="L300" i="7"/>
  <c r="K300" i="7"/>
  <c r="J300" i="7"/>
  <c r="U300" i="7" s="1"/>
  <c r="Z299" i="7"/>
  <c r="Y299" i="7"/>
  <c r="X299" i="7"/>
  <c r="W299" i="7"/>
  <c r="V299" i="7"/>
  <c r="AA299" i="7" s="1"/>
  <c r="N299" i="7"/>
  <c r="M299" i="7"/>
  <c r="L299" i="7"/>
  <c r="K299" i="7"/>
  <c r="T299" i="7" s="1"/>
  <c r="J299" i="7"/>
  <c r="I299" i="7"/>
  <c r="N298" i="7"/>
  <c r="M298" i="7"/>
  <c r="L298" i="7"/>
  <c r="U298" i="7" s="1"/>
  <c r="K298" i="7"/>
  <c r="I298" i="7" s="1"/>
  <c r="J298" i="7"/>
  <c r="N297" i="7"/>
  <c r="M297" i="7"/>
  <c r="L297" i="7"/>
  <c r="K297" i="7"/>
  <c r="I297" i="7" s="1"/>
  <c r="J297" i="7"/>
  <c r="U297" i="7" s="1"/>
  <c r="N296" i="7"/>
  <c r="M296" i="7"/>
  <c r="L296" i="7"/>
  <c r="K296" i="7"/>
  <c r="J296" i="7"/>
  <c r="U296" i="7" s="1"/>
  <c r="N295" i="7"/>
  <c r="M295" i="7"/>
  <c r="L295" i="7"/>
  <c r="K295" i="7"/>
  <c r="T295" i="7" s="1"/>
  <c r="J295" i="7"/>
  <c r="I295" i="7"/>
  <c r="N294" i="7"/>
  <c r="M294" i="7"/>
  <c r="L294" i="7"/>
  <c r="U294" i="7" s="1"/>
  <c r="K294" i="7"/>
  <c r="I294" i="7" s="1"/>
  <c r="J294" i="7"/>
  <c r="V293" i="7"/>
  <c r="N293" i="7"/>
  <c r="M293" i="7"/>
  <c r="L293" i="7"/>
  <c r="K293" i="7"/>
  <c r="I293" i="7" s="1"/>
  <c r="J293" i="7"/>
  <c r="U293" i="7" s="1"/>
  <c r="N292" i="7"/>
  <c r="M292" i="7"/>
  <c r="L292" i="7"/>
  <c r="K292" i="7"/>
  <c r="J292" i="7"/>
  <c r="U292" i="7" s="1"/>
  <c r="N291" i="7"/>
  <c r="M291" i="7"/>
  <c r="L291" i="7"/>
  <c r="K291" i="7"/>
  <c r="T291" i="7" s="1"/>
  <c r="J291" i="7"/>
  <c r="U291" i="7" s="1"/>
  <c r="I291" i="7"/>
  <c r="Z290" i="7"/>
  <c r="Y290" i="7"/>
  <c r="X290" i="7"/>
  <c r="W290" i="7"/>
  <c r="AA290" i="7" s="1"/>
  <c r="V290" i="7"/>
  <c r="N290" i="7"/>
  <c r="M290" i="7"/>
  <c r="L290" i="7"/>
  <c r="U290" i="7" s="1"/>
  <c r="K290" i="7"/>
  <c r="I290" i="7" s="1"/>
  <c r="J290" i="7"/>
  <c r="T290" i="7" s="1"/>
  <c r="N289" i="7"/>
  <c r="M289" i="7"/>
  <c r="L289" i="7"/>
  <c r="K289" i="7"/>
  <c r="I289" i="7" s="1"/>
  <c r="J289" i="7"/>
  <c r="U289" i="7" s="1"/>
  <c r="N288" i="7"/>
  <c r="M288" i="7"/>
  <c r="L288" i="7"/>
  <c r="K288" i="7"/>
  <c r="J288" i="7"/>
  <c r="U288" i="7" s="1"/>
  <c r="X287" i="7"/>
  <c r="W287" i="7"/>
  <c r="V287" i="7"/>
  <c r="N287" i="7"/>
  <c r="M287" i="7"/>
  <c r="L287" i="7"/>
  <c r="K287" i="7"/>
  <c r="T287" i="7" s="1"/>
  <c r="J287" i="7"/>
  <c r="I287" i="7"/>
  <c r="N286" i="7"/>
  <c r="M286" i="7"/>
  <c r="L286" i="7"/>
  <c r="U286" i="7" s="1"/>
  <c r="K286" i="7"/>
  <c r="I286" i="7" s="1"/>
  <c r="J286" i="7"/>
  <c r="N285" i="7"/>
  <c r="M285" i="7"/>
  <c r="L285" i="7"/>
  <c r="K285" i="7"/>
  <c r="I285" i="7" s="1"/>
  <c r="J285" i="7"/>
  <c r="U285" i="7" s="1"/>
  <c r="N284" i="7"/>
  <c r="M284" i="7"/>
  <c r="L284" i="7"/>
  <c r="K284" i="7"/>
  <c r="J284" i="7"/>
  <c r="U284" i="7" s="1"/>
  <c r="Z283" i="7"/>
  <c r="Y283" i="7"/>
  <c r="X283" i="7"/>
  <c r="W283" i="7"/>
  <c r="V283" i="7"/>
  <c r="AA283" i="7" s="1"/>
  <c r="N283" i="7"/>
  <c r="M283" i="7"/>
  <c r="L283" i="7"/>
  <c r="K283" i="7"/>
  <c r="T283" i="7" s="1"/>
  <c r="J283" i="7"/>
  <c r="I283" i="7"/>
  <c r="Z282" i="7"/>
  <c r="Y282" i="7"/>
  <c r="X282" i="7"/>
  <c r="W282" i="7"/>
  <c r="AA282" i="7" s="1"/>
  <c r="V282" i="7"/>
  <c r="N282" i="7"/>
  <c r="M282" i="7"/>
  <c r="L282" i="7"/>
  <c r="U282" i="7" s="1"/>
  <c r="K282" i="7"/>
  <c r="I282" i="7" s="1"/>
  <c r="J282" i="7"/>
  <c r="T282" i="7" s="1"/>
  <c r="Z281" i="7"/>
  <c r="Y281" i="7"/>
  <c r="X281" i="7"/>
  <c r="W281" i="7"/>
  <c r="V281" i="7"/>
  <c r="AA281" i="7" s="1"/>
  <c r="N281" i="7"/>
  <c r="M281" i="7"/>
  <c r="L281" i="7"/>
  <c r="K281" i="7"/>
  <c r="I281" i="7" s="1"/>
  <c r="J281" i="7"/>
  <c r="U281" i="7" s="1"/>
  <c r="Y280" i="7"/>
  <c r="X280" i="7"/>
  <c r="W280" i="7"/>
  <c r="V280" i="7"/>
  <c r="N280" i="7"/>
  <c r="M280" i="7"/>
  <c r="L280" i="7"/>
  <c r="K280" i="7"/>
  <c r="J280" i="7"/>
  <c r="U280" i="7" s="1"/>
  <c r="Z279" i="7"/>
  <c r="Y279" i="7"/>
  <c r="X279" i="7"/>
  <c r="W279" i="7"/>
  <c r="V279" i="7"/>
  <c r="AA279" i="7" s="1"/>
  <c r="N279" i="7"/>
  <c r="M279" i="7"/>
  <c r="L279" i="7"/>
  <c r="K279" i="7"/>
  <c r="T279" i="7" s="1"/>
  <c r="J279" i="7"/>
  <c r="I279" i="7"/>
  <c r="N278" i="7"/>
  <c r="M278" i="7"/>
  <c r="L278" i="7"/>
  <c r="U278" i="7" s="1"/>
  <c r="K278" i="7"/>
  <c r="I278" i="7" s="1"/>
  <c r="J278" i="7"/>
  <c r="N277" i="7"/>
  <c r="M277" i="7"/>
  <c r="L277" i="7"/>
  <c r="K277" i="7"/>
  <c r="I277" i="7" s="1"/>
  <c r="J277" i="7"/>
  <c r="U277" i="7" s="1"/>
  <c r="N276" i="7"/>
  <c r="M276" i="7"/>
  <c r="L276" i="7"/>
  <c r="K276" i="7"/>
  <c r="J276" i="7"/>
  <c r="U276" i="7" s="1"/>
  <c r="Z275" i="7"/>
  <c r="Y275" i="7"/>
  <c r="X275" i="7"/>
  <c r="W275" i="7"/>
  <c r="V275" i="7"/>
  <c r="AA275" i="7" s="1"/>
  <c r="N275" i="7"/>
  <c r="M275" i="7"/>
  <c r="L275" i="7"/>
  <c r="K275" i="7"/>
  <c r="T275" i="7" s="1"/>
  <c r="J275" i="7"/>
  <c r="I275" i="7"/>
  <c r="Z274" i="7"/>
  <c r="Y274" i="7"/>
  <c r="X274" i="7"/>
  <c r="W274" i="7"/>
  <c r="AA274" i="7" s="1"/>
  <c r="V274" i="7"/>
  <c r="N274" i="7"/>
  <c r="M274" i="7"/>
  <c r="L274" i="7"/>
  <c r="U274" i="7" s="1"/>
  <c r="K274" i="7"/>
  <c r="I274" i="7" s="1"/>
  <c r="J274" i="7"/>
  <c r="T274" i="7" s="1"/>
  <c r="Z273" i="7"/>
  <c r="Y273" i="7"/>
  <c r="X273" i="7"/>
  <c r="W273" i="7"/>
  <c r="V273" i="7"/>
  <c r="AA273" i="7" s="1"/>
  <c r="N273" i="7"/>
  <c r="M273" i="7"/>
  <c r="L273" i="7"/>
  <c r="K273" i="7"/>
  <c r="I273" i="7" s="1"/>
  <c r="J273" i="7"/>
  <c r="U273" i="7" s="1"/>
  <c r="N272" i="7"/>
  <c r="M272" i="7"/>
  <c r="L272" i="7"/>
  <c r="K272" i="7"/>
  <c r="J272" i="7"/>
  <c r="U272" i="7" s="1"/>
  <c r="Z271" i="7"/>
  <c r="Y271" i="7"/>
  <c r="X271" i="7"/>
  <c r="W271" i="7"/>
  <c r="V271" i="7"/>
  <c r="AA271" i="7" s="1"/>
  <c r="N271" i="7"/>
  <c r="M271" i="7"/>
  <c r="L271" i="7"/>
  <c r="K271" i="7"/>
  <c r="T271" i="7" s="1"/>
  <c r="J271" i="7"/>
  <c r="I271" i="7"/>
  <c r="N270" i="7"/>
  <c r="M270" i="7"/>
  <c r="L270" i="7"/>
  <c r="U270" i="7" s="1"/>
  <c r="K270" i="7"/>
  <c r="I270" i="7" s="1"/>
  <c r="J270" i="7"/>
  <c r="Z269" i="7"/>
  <c r="Y269" i="7"/>
  <c r="X269" i="7"/>
  <c r="W269" i="7"/>
  <c r="V269" i="7"/>
  <c r="AA269" i="7" s="1"/>
  <c r="N269" i="7"/>
  <c r="M269" i="7"/>
  <c r="L269" i="7"/>
  <c r="K269" i="7"/>
  <c r="I269" i="7" s="1"/>
  <c r="J269" i="7"/>
  <c r="U269" i="7" s="1"/>
  <c r="N268" i="7"/>
  <c r="M268" i="7"/>
  <c r="L268" i="7"/>
  <c r="K268" i="7"/>
  <c r="J268" i="7"/>
  <c r="U268" i="7" s="1"/>
  <c r="N267" i="7"/>
  <c r="M267" i="7"/>
  <c r="L267" i="7"/>
  <c r="K267" i="7"/>
  <c r="T267" i="7" s="1"/>
  <c r="J267" i="7"/>
  <c r="I267" i="7"/>
  <c r="W266" i="7"/>
  <c r="V266" i="7"/>
  <c r="N266" i="7"/>
  <c r="M266" i="7"/>
  <c r="L266" i="7"/>
  <c r="U266" i="7" s="1"/>
  <c r="K266" i="7"/>
  <c r="I266" i="7" s="1"/>
  <c r="J266" i="7"/>
  <c r="T266" i="7" s="1"/>
  <c r="Y266" i="7" s="1"/>
  <c r="N265" i="7"/>
  <c r="M265" i="7"/>
  <c r="L265" i="7"/>
  <c r="K265" i="7"/>
  <c r="I265" i="7" s="1"/>
  <c r="J265" i="7"/>
  <c r="U265" i="7" s="1"/>
  <c r="N264" i="7"/>
  <c r="M264" i="7"/>
  <c r="L264" i="7"/>
  <c r="K264" i="7"/>
  <c r="J264" i="7"/>
  <c r="U264" i="7" s="1"/>
  <c r="W263" i="7"/>
  <c r="V263" i="7"/>
  <c r="N263" i="7"/>
  <c r="M263" i="7"/>
  <c r="L263" i="7"/>
  <c r="K263" i="7"/>
  <c r="T263" i="7" s="1"/>
  <c r="J263" i="7"/>
  <c r="I263" i="7"/>
  <c r="Z262" i="7"/>
  <c r="Y262" i="7"/>
  <c r="X262" i="7"/>
  <c r="W262" i="7"/>
  <c r="AA262" i="7" s="1"/>
  <c r="V262" i="7"/>
  <c r="N262" i="7"/>
  <c r="M262" i="7"/>
  <c r="L262" i="7"/>
  <c r="U262" i="7" s="1"/>
  <c r="K262" i="7"/>
  <c r="I262" i="7" s="1"/>
  <c r="J262" i="7"/>
  <c r="T262" i="7" s="1"/>
  <c r="Z261" i="7"/>
  <c r="Y261" i="7"/>
  <c r="X261" i="7"/>
  <c r="W261" i="7"/>
  <c r="V261" i="7"/>
  <c r="AA261" i="7" s="1"/>
  <c r="N261" i="7"/>
  <c r="M261" i="7"/>
  <c r="L261" i="7"/>
  <c r="K261" i="7"/>
  <c r="I261" i="7" s="1"/>
  <c r="J261" i="7"/>
  <c r="U261" i="7" s="1"/>
  <c r="N260" i="7"/>
  <c r="M260" i="7"/>
  <c r="L260" i="7"/>
  <c r="K260" i="7"/>
  <c r="J260" i="7"/>
  <c r="U260" i="7" s="1"/>
  <c r="N259" i="7"/>
  <c r="M259" i="7"/>
  <c r="L259" i="7"/>
  <c r="K259" i="7"/>
  <c r="T259" i="7" s="1"/>
  <c r="J259" i="7"/>
  <c r="I259" i="7"/>
  <c r="N258" i="7"/>
  <c r="M258" i="7"/>
  <c r="L258" i="7"/>
  <c r="U258" i="7" s="1"/>
  <c r="K258" i="7"/>
  <c r="I258" i="7" s="1"/>
  <c r="J258" i="7"/>
  <c r="N257" i="7"/>
  <c r="M257" i="7"/>
  <c r="L257" i="7"/>
  <c r="K257" i="7"/>
  <c r="I257" i="7" s="1"/>
  <c r="J257" i="7"/>
  <c r="U257" i="7" s="1"/>
  <c r="N256" i="7"/>
  <c r="M256" i="7"/>
  <c r="L256" i="7"/>
  <c r="K256" i="7"/>
  <c r="J256" i="7"/>
  <c r="U256" i="7" s="1"/>
  <c r="N255" i="7"/>
  <c r="M255" i="7"/>
  <c r="L255" i="7"/>
  <c r="K255" i="7"/>
  <c r="T255" i="7" s="1"/>
  <c r="J255" i="7"/>
  <c r="I255" i="7"/>
  <c r="Z254" i="7"/>
  <c r="Y254" i="7"/>
  <c r="X254" i="7"/>
  <c r="W254" i="7"/>
  <c r="AA254" i="7" s="1"/>
  <c r="V254" i="7"/>
  <c r="N254" i="7"/>
  <c r="M254" i="7"/>
  <c r="L254" i="7"/>
  <c r="U254" i="7" s="1"/>
  <c r="K254" i="7"/>
  <c r="I254" i="7" s="1"/>
  <c r="J254" i="7"/>
  <c r="T254" i="7" s="1"/>
  <c r="N253" i="7"/>
  <c r="M253" i="7"/>
  <c r="L253" i="7"/>
  <c r="K253" i="7"/>
  <c r="I253" i="7" s="1"/>
  <c r="J253" i="7"/>
  <c r="U253" i="7" s="1"/>
  <c r="N252" i="7"/>
  <c r="M252" i="7"/>
  <c r="L252" i="7"/>
  <c r="K252" i="7"/>
  <c r="J252" i="7"/>
  <c r="U252" i="7" s="1"/>
  <c r="V251" i="7"/>
  <c r="N251" i="7"/>
  <c r="M251" i="7"/>
  <c r="L251" i="7"/>
  <c r="K251" i="7"/>
  <c r="T251" i="7" s="1"/>
  <c r="J251" i="7"/>
  <c r="I251" i="7"/>
  <c r="N250" i="7"/>
  <c r="M250" i="7"/>
  <c r="L250" i="7"/>
  <c r="U250" i="7" s="1"/>
  <c r="K250" i="7"/>
  <c r="I250" i="7" s="1"/>
  <c r="J250" i="7"/>
  <c r="N249" i="7"/>
  <c r="M249" i="7"/>
  <c r="L249" i="7"/>
  <c r="K249" i="7"/>
  <c r="I249" i="7" s="1"/>
  <c r="J249" i="7"/>
  <c r="U249" i="7" s="1"/>
  <c r="Z248" i="7"/>
  <c r="Y248" i="7"/>
  <c r="X248" i="7"/>
  <c r="W248" i="7"/>
  <c r="AA248" i="7" s="1"/>
  <c r="V248" i="7"/>
  <c r="N248" i="7"/>
  <c r="M248" i="7"/>
  <c r="L248" i="7"/>
  <c r="K248" i="7"/>
  <c r="J248" i="7"/>
  <c r="U248" i="7" s="1"/>
  <c r="N247" i="7"/>
  <c r="M247" i="7"/>
  <c r="L247" i="7"/>
  <c r="K247" i="7"/>
  <c r="T247" i="7" s="1"/>
  <c r="J247" i="7"/>
  <c r="I247" i="7"/>
  <c r="N246" i="7"/>
  <c r="M246" i="7"/>
  <c r="L246" i="7"/>
  <c r="U246" i="7" s="1"/>
  <c r="K246" i="7"/>
  <c r="I246" i="7" s="1"/>
  <c r="J246" i="7"/>
  <c r="Z245" i="7"/>
  <c r="Y245" i="7"/>
  <c r="X245" i="7"/>
  <c r="W245" i="7"/>
  <c r="V245" i="7"/>
  <c r="AA245" i="7" s="1"/>
  <c r="N245" i="7"/>
  <c r="M245" i="7"/>
  <c r="L245" i="7"/>
  <c r="K245" i="7"/>
  <c r="I245" i="7" s="1"/>
  <c r="J245" i="7"/>
  <c r="U245" i="7" s="1"/>
  <c r="V244" i="7"/>
  <c r="N244" i="7"/>
  <c r="M244" i="7"/>
  <c r="L244" i="7"/>
  <c r="K244" i="7"/>
  <c r="J244" i="7"/>
  <c r="U244" i="7" s="1"/>
  <c r="N243" i="7"/>
  <c r="M243" i="7"/>
  <c r="L243" i="7"/>
  <c r="K243" i="7"/>
  <c r="T243" i="7" s="1"/>
  <c r="J243" i="7"/>
  <c r="I243" i="7"/>
  <c r="N242" i="7"/>
  <c r="M242" i="7"/>
  <c r="L242" i="7"/>
  <c r="U242" i="7" s="1"/>
  <c r="K242" i="7"/>
  <c r="I242" i="7" s="1"/>
  <c r="J242" i="7"/>
  <c r="N241" i="7"/>
  <c r="M241" i="7"/>
  <c r="L241" i="7"/>
  <c r="K241" i="7"/>
  <c r="I241" i="7" s="1"/>
  <c r="J241" i="7"/>
  <c r="U241" i="7" s="1"/>
  <c r="N240" i="7"/>
  <c r="M240" i="7"/>
  <c r="L240" i="7"/>
  <c r="K240" i="7"/>
  <c r="J240" i="7"/>
  <c r="U240" i="7" s="1"/>
  <c r="N239" i="7"/>
  <c r="M239" i="7"/>
  <c r="L239" i="7"/>
  <c r="K239" i="7"/>
  <c r="T239" i="7" s="1"/>
  <c r="J239" i="7"/>
  <c r="I239" i="7"/>
  <c r="N238" i="7"/>
  <c r="M238" i="7"/>
  <c r="L238" i="7"/>
  <c r="U238" i="7" s="1"/>
  <c r="K238" i="7"/>
  <c r="I238" i="7" s="1"/>
  <c r="J238" i="7"/>
  <c r="N237" i="7"/>
  <c r="M237" i="7"/>
  <c r="L237" i="7"/>
  <c r="K237" i="7"/>
  <c r="I237" i="7" s="1"/>
  <c r="J237" i="7"/>
  <c r="U237" i="7" s="1"/>
  <c r="V236" i="7"/>
  <c r="N236" i="7"/>
  <c r="M236" i="7"/>
  <c r="L236" i="7"/>
  <c r="K236" i="7"/>
  <c r="J236" i="7"/>
  <c r="U236" i="7" s="1"/>
  <c r="V235" i="7"/>
  <c r="N235" i="7"/>
  <c r="M235" i="7"/>
  <c r="L235" i="7"/>
  <c r="K235" i="7"/>
  <c r="T235" i="7" s="1"/>
  <c r="J235" i="7"/>
  <c r="I235" i="7"/>
  <c r="N234" i="7"/>
  <c r="M234" i="7"/>
  <c r="L234" i="7"/>
  <c r="U234" i="7" s="1"/>
  <c r="K234" i="7"/>
  <c r="I234" i="7" s="1"/>
  <c r="J234" i="7"/>
  <c r="Z233" i="7"/>
  <c r="Y233" i="7"/>
  <c r="X233" i="7"/>
  <c r="W233" i="7"/>
  <c r="V233" i="7"/>
  <c r="AA233" i="7" s="1"/>
  <c r="N233" i="7"/>
  <c r="M233" i="7"/>
  <c r="L233" i="7"/>
  <c r="K233" i="7"/>
  <c r="I233" i="7" s="1"/>
  <c r="J233" i="7"/>
  <c r="U233" i="7" s="1"/>
  <c r="Z232" i="7"/>
  <c r="Y232" i="7"/>
  <c r="X232" i="7"/>
  <c r="W232" i="7"/>
  <c r="AA232" i="7" s="1"/>
  <c r="V232" i="7"/>
  <c r="N232" i="7"/>
  <c r="M232" i="7"/>
  <c r="L232" i="7"/>
  <c r="K232" i="7"/>
  <c r="J232" i="7"/>
  <c r="U232" i="7" s="1"/>
  <c r="N231" i="7"/>
  <c r="M231" i="7"/>
  <c r="Y231" i="7" s="1"/>
  <c r="L231" i="7"/>
  <c r="K231" i="7"/>
  <c r="T231" i="7" s="1"/>
  <c r="J231" i="7"/>
  <c r="U231" i="7" s="1"/>
  <c r="I231" i="7"/>
  <c r="N230" i="7"/>
  <c r="M230" i="7"/>
  <c r="L230" i="7"/>
  <c r="U230" i="7" s="1"/>
  <c r="K230" i="7"/>
  <c r="J230" i="7"/>
  <c r="N229" i="7"/>
  <c r="M229" i="7"/>
  <c r="L229" i="7"/>
  <c r="K229" i="7"/>
  <c r="I229" i="7" s="1"/>
  <c r="J229" i="7"/>
  <c r="U229" i="7" s="1"/>
  <c r="N228" i="7"/>
  <c r="M228" i="7"/>
  <c r="L228" i="7"/>
  <c r="K228" i="7"/>
  <c r="J228" i="7"/>
  <c r="U228" i="7" s="1"/>
  <c r="N227" i="7"/>
  <c r="M227" i="7"/>
  <c r="L227" i="7"/>
  <c r="K227" i="7"/>
  <c r="T227" i="7" s="1"/>
  <c r="J227" i="7"/>
  <c r="U227" i="7" s="1"/>
  <c r="I227" i="7"/>
  <c r="Z226" i="7"/>
  <c r="Y226" i="7"/>
  <c r="X226" i="7"/>
  <c r="W226" i="7"/>
  <c r="AA226" i="7" s="1"/>
  <c r="V226" i="7"/>
  <c r="N226" i="7"/>
  <c r="M226" i="7"/>
  <c r="L226" i="7"/>
  <c r="U226" i="7" s="1"/>
  <c r="K226" i="7"/>
  <c r="J226" i="7"/>
  <c r="I226" i="7" s="1"/>
  <c r="N225" i="7"/>
  <c r="M225" i="7"/>
  <c r="L225" i="7"/>
  <c r="K225" i="7"/>
  <c r="I225" i="7" s="1"/>
  <c r="J225" i="7"/>
  <c r="U225" i="7" s="1"/>
  <c r="N224" i="7"/>
  <c r="M224" i="7"/>
  <c r="L224" i="7"/>
  <c r="K224" i="7"/>
  <c r="J224" i="7"/>
  <c r="U224" i="7" s="1"/>
  <c r="N223" i="7"/>
  <c r="M223" i="7"/>
  <c r="Y223" i="7" s="1"/>
  <c r="L223" i="7"/>
  <c r="K223" i="7"/>
  <c r="T223" i="7" s="1"/>
  <c r="J223" i="7"/>
  <c r="U223" i="7" s="1"/>
  <c r="I223" i="7"/>
  <c r="Z222" i="7"/>
  <c r="Y222" i="7"/>
  <c r="X222" i="7"/>
  <c r="W222" i="7"/>
  <c r="AA222" i="7" s="1"/>
  <c r="V222" i="7"/>
  <c r="N222" i="7"/>
  <c r="M222" i="7"/>
  <c r="L222" i="7"/>
  <c r="U222" i="7" s="1"/>
  <c r="K222" i="7"/>
  <c r="I222" i="7" s="1"/>
  <c r="J222" i="7"/>
  <c r="T222" i="7" s="1"/>
  <c r="Z221" i="7"/>
  <c r="Y221" i="7"/>
  <c r="X221" i="7"/>
  <c r="W221" i="7"/>
  <c r="V221" i="7"/>
  <c r="AA221" i="7" s="1"/>
  <c r="N221" i="7"/>
  <c r="M221" i="7"/>
  <c r="L221" i="7"/>
  <c r="K221" i="7"/>
  <c r="I221" i="7" s="1"/>
  <c r="J221" i="7"/>
  <c r="U221" i="7" s="1"/>
  <c r="Z220" i="7"/>
  <c r="Y220" i="7"/>
  <c r="X220" i="7"/>
  <c r="W220" i="7"/>
  <c r="AA220" i="7" s="1"/>
  <c r="V220" i="7"/>
  <c r="N220" i="7"/>
  <c r="M220" i="7"/>
  <c r="L220" i="7"/>
  <c r="K220" i="7"/>
  <c r="J220" i="7"/>
  <c r="U220" i="7" s="1"/>
  <c r="Z219" i="7"/>
  <c r="Y219" i="7"/>
  <c r="X219" i="7"/>
  <c r="W219" i="7"/>
  <c r="V219" i="7"/>
  <c r="AA219" i="7" s="1"/>
  <c r="N219" i="7"/>
  <c r="M219" i="7"/>
  <c r="L219" i="7"/>
  <c r="K219" i="7"/>
  <c r="T219" i="7" s="1"/>
  <c r="J219" i="7"/>
  <c r="U219" i="7" s="1"/>
  <c r="I219" i="7"/>
  <c r="X218" i="7"/>
  <c r="W218" i="7"/>
  <c r="V218" i="7"/>
  <c r="N218" i="7"/>
  <c r="M218" i="7"/>
  <c r="L218" i="7"/>
  <c r="U218" i="7" s="1"/>
  <c r="K218" i="7"/>
  <c r="J218" i="7"/>
  <c r="I218" i="7" s="1"/>
  <c r="N217" i="7"/>
  <c r="M217" i="7"/>
  <c r="L217" i="7"/>
  <c r="K217" i="7"/>
  <c r="I217" i="7" s="1"/>
  <c r="J217" i="7"/>
  <c r="U217" i="7" s="1"/>
  <c r="V216" i="7"/>
  <c r="N216" i="7"/>
  <c r="M216" i="7"/>
  <c r="L216" i="7"/>
  <c r="K216" i="7"/>
  <c r="J216" i="7"/>
  <c r="U216" i="7" s="1"/>
  <c r="N215" i="7"/>
  <c r="M215" i="7"/>
  <c r="L215" i="7"/>
  <c r="K215" i="7"/>
  <c r="T215" i="7" s="1"/>
  <c r="J215" i="7"/>
  <c r="U215" i="7" s="1"/>
  <c r="I215" i="7"/>
  <c r="N214" i="7"/>
  <c r="M214" i="7"/>
  <c r="L214" i="7"/>
  <c r="U214" i="7" s="1"/>
  <c r="K214" i="7"/>
  <c r="J214" i="7"/>
  <c r="N213" i="7"/>
  <c r="M213" i="7"/>
  <c r="L213" i="7"/>
  <c r="K213" i="7"/>
  <c r="I213" i="7" s="1"/>
  <c r="J213" i="7"/>
  <c r="U213" i="7" s="1"/>
  <c r="N212" i="7"/>
  <c r="M212" i="7"/>
  <c r="L212" i="7"/>
  <c r="K212" i="7"/>
  <c r="J212" i="7"/>
  <c r="U212" i="7" s="1"/>
  <c r="N211" i="7"/>
  <c r="M211" i="7"/>
  <c r="L211" i="7"/>
  <c r="K211" i="7"/>
  <c r="T211" i="7" s="1"/>
  <c r="J211" i="7"/>
  <c r="U211" i="7" s="1"/>
  <c r="I211" i="7"/>
  <c r="N210" i="7"/>
  <c r="M210" i="7"/>
  <c r="L210" i="7"/>
  <c r="U210" i="7" s="1"/>
  <c r="K210" i="7"/>
  <c r="J210" i="7"/>
  <c r="V209" i="7"/>
  <c r="N209" i="7"/>
  <c r="M209" i="7"/>
  <c r="L209" i="7"/>
  <c r="K209" i="7"/>
  <c r="I209" i="7" s="1"/>
  <c r="U32" i="7" s="1"/>
  <c r="J209" i="7"/>
  <c r="U209" i="7" s="1"/>
  <c r="Z208" i="7"/>
  <c r="Y208" i="7"/>
  <c r="X208" i="7"/>
  <c r="W208" i="7"/>
  <c r="AA208" i="7" s="1"/>
  <c r="V208" i="7"/>
  <c r="N208" i="7"/>
  <c r="M208" i="7"/>
  <c r="L208" i="7"/>
  <c r="K208" i="7"/>
  <c r="I208" i="7" s="1"/>
  <c r="J208" i="7"/>
  <c r="U208" i="7" s="1"/>
  <c r="N207" i="7"/>
  <c r="M207" i="7"/>
  <c r="L207" i="7"/>
  <c r="K207" i="7"/>
  <c r="T207" i="7" s="1"/>
  <c r="J207" i="7"/>
  <c r="U207" i="7" s="1"/>
  <c r="I207" i="7"/>
  <c r="N206" i="7"/>
  <c r="M206" i="7"/>
  <c r="L206" i="7"/>
  <c r="U206" i="7" s="1"/>
  <c r="K206" i="7"/>
  <c r="J206" i="7"/>
  <c r="N205" i="7"/>
  <c r="M205" i="7"/>
  <c r="L205" i="7"/>
  <c r="K205" i="7"/>
  <c r="I205" i="7" s="1"/>
  <c r="J205" i="7"/>
  <c r="U205" i="7" s="1"/>
  <c r="Z204" i="7"/>
  <c r="Y204" i="7"/>
  <c r="X204" i="7"/>
  <c r="W204" i="7"/>
  <c r="AA204" i="7" s="1"/>
  <c r="V204" i="7"/>
  <c r="N204" i="7"/>
  <c r="M204" i="7"/>
  <c r="L204" i="7"/>
  <c r="K204" i="7"/>
  <c r="J204" i="7"/>
  <c r="U204" i="7" s="1"/>
  <c r="Y203" i="7"/>
  <c r="X203" i="7"/>
  <c r="W203" i="7"/>
  <c r="V203" i="7"/>
  <c r="N203" i="7"/>
  <c r="M203" i="7"/>
  <c r="L203" i="7"/>
  <c r="K203" i="7"/>
  <c r="T203" i="7" s="1"/>
  <c r="J203" i="7"/>
  <c r="U203" i="7" s="1"/>
  <c r="I203" i="7"/>
  <c r="V202" i="7"/>
  <c r="N202" i="7"/>
  <c r="M202" i="7"/>
  <c r="L202" i="7"/>
  <c r="U202" i="7" s="1"/>
  <c r="K202" i="7"/>
  <c r="J202" i="7"/>
  <c r="I202" i="7" s="1"/>
  <c r="K36" i="7" s="1"/>
  <c r="N201" i="7"/>
  <c r="M201" i="7"/>
  <c r="L201" i="7"/>
  <c r="K201" i="7"/>
  <c r="I201" i="7" s="1"/>
  <c r="K35" i="7" s="1"/>
  <c r="J201" i="7"/>
  <c r="U201" i="7" s="1"/>
  <c r="N200" i="7"/>
  <c r="M200" i="7"/>
  <c r="L200" i="7"/>
  <c r="K200" i="7"/>
  <c r="J200" i="7"/>
  <c r="U200" i="7" s="1"/>
  <c r="V199" i="7"/>
  <c r="N199" i="7"/>
  <c r="M199" i="7"/>
  <c r="L199" i="7"/>
  <c r="K199" i="7"/>
  <c r="T199" i="7" s="1"/>
  <c r="J199" i="7"/>
  <c r="U199" i="7" s="1"/>
  <c r="I199" i="7"/>
  <c r="N198" i="7"/>
  <c r="M198" i="7"/>
  <c r="L198" i="7"/>
  <c r="U198" i="7" s="1"/>
  <c r="K198" i="7"/>
  <c r="J198" i="7"/>
  <c r="N197" i="7"/>
  <c r="M197" i="7"/>
  <c r="L197" i="7"/>
  <c r="K197" i="7"/>
  <c r="I197" i="7" s="1"/>
  <c r="J197" i="7"/>
  <c r="U197" i="7" s="1"/>
  <c r="V196" i="7"/>
  <c r="N196" i="7"/>
  <c r="M196" i="7"/>
  <c r="L196" i="7"/>
  <c r="K196" i="7"/>
  <c r="J196" i="7"/>
  <c r="U196" i="7" s="1"/>
  <c r="N195" i="7"/>
  <c r="M195" i="7"/>
  <c r="Y195" i="7" s="1"/>
  <c r="L195" i="7"/>
  <c r="K195" i="7"/>
  <c r="T195" i="7" s="1"/>
  <c r="J195" i="7"/>
  <c r="U195" i="7" s="1"/>
  <c r="I195" i="7"/>
  <c r="N194" i="7"/>
  <c r="M194" i="7"/>
  <c r="L194" i="7"/>
  <c r="U194" i="7" s="1"/>
  <c r="K194" i="7"/>
  <c r="J194" i="7"/>
  <c r="Z193" i="7"/>
  <c r="Y193" i="7"/>
  <c r="X193" i="7"/>
  <c r="W193" i="7"/>
  <c r="V193" i="7"/>
  <c r="AA193" i="7" s="1"/>
  <c r="N193" i="7"/>
  <c r="M193" i="7"/>
  <c r="L193" i="7"/>
  <c r="K193" i="7"/>
  <c r="I193" i="7" s="1"/>
  <c r="J193" i="7"/>
  <c r="N192" i="7"/>
  <c r="M192" i="7"/>
  <c r="L192" i="7"/>
  <c r="K192" i="7"/>
  <c r="I192" i="7" s="1"/>
  <c r="J192" i="7"/>
  <c r="U192" i="7" s="1"/>
  <c r="Z191" i="7"/>
  <c r="N191" i="7"/>
  <c r="M191" i="7"/>
  <c r="Y191" i="7" s="1"/>
  <c r="L191" i="7"/>
  <c r="K191" i="7"/>
  <c r="T191" i="7" s="1"/>
  <c r="J191" i="7"/>
  <c r="U191" i="7" s="1"/>
  <c r="I191" i="7"/>
  <c r="Z190" i="7"/>
  <c r="Y190" i="7"/>
  <c r="X190" i="7"/>
  <c r="W190" i="7"/>
  <c r="AA190" i="7" s="1"/>
  <c r="V190" i="7"/>
  <c r="N190" i="7"/>
  <c r="M190" i="7"/>
  <c r="L190" i="7"/>
  <c r="U190" i="7" s="1"/>
  <c r="K190" i="7"/>
  <c r="J190" i="7"/>
  <c r="I190" i="7" s="1"/>
  <c r="Z189" i="7"/>
  <c r="Y189" i="7"/>
  <c r="X189" i="7"/>
  <c r="W189" i="7"/>
  <c r="V189" i="7"/>
  <c r="AA189" i="7" s="1"/>
  <c r="N189" i="7"/>
  <c r="M189" i="7"/>
  <c r="L189" i="7"/>
  <c r="K189" i="7"/>
  <c r="I189" i="7" s="1"/>
  <c r="J189" i="7"/>
  <c r="Z188" i="7"/>
  <c r="N188" i="7"/>
  <c r="M188" i="7"/>
  <c r="L188" i="7"/>
  <c r="K188" i="7"/>
  <c r="I188" i="7" s="1"/>
  <c r="J188" i="7"/>
  <c r="U188" i="7" s="1"/>
  <c r="Y187" i="7"/>
  <c r="X187" i="7"/>
  <c r="W187" i="7"/>
  <c r="V187" i="7"/>
  <c r="N187" i="7"/>
  <c r="M187" i="7"/>
  <c r="L187" i="7"/>
  <c r="K187" i="7"/>
  <c r="T187" i="7" s="1"/>
  <c r="J187" i="7"/>
  <c r="U187" i="7" s="1"/>
  <c r="I187" i="7"/>
  <c r="V186" i="7"/>
  <c r="N186" i="7"/>
  <c r="M186" i="7"/>
  <c r="L186" i="7"/>
  <c r="U186" i="7" s="1"/>
  <c r="K186" i="7"/>
  <c r="J186" i="7"/>
  <c r="I186" i="7" s="1"/>
  <c r="K31" i="7" s="1"/>
  <c r="N185" i="7"/>
  <c r="M185" i="7"/>
  <c r="L185" i="7"/>
  <c r="K185" i="7"/>
  <c r="I185" i="7" s="1"/>
  <c r="K30" i="7" s="1"/>
  <c r="J185" i="7"/>
  <c r="U185" i="7" s="1"/>
  <c r="X184" i="7"/>
  <c r="W184" i="7"/>
  <c r="V184" i="7"/>
  <c r="N184" i="7"/>
  <c r="M184" i="7"/>
  <c r="L184" i="7"/>
  <c r="K184" i="7"/>
  <c r="I184" i="7" s="1"/>
  <c r="J184" i="7"/>
  <c r="U184" i="7" s="1"/>
  <c r="N183" i="7"/>
  <c r="M183" i="7"/>
  <c r="L183" i="7"/>
  <c r="K183" i="7"/>
  <c r="T183" i="7" s="1"/>
  <c r="J183" i="7"/>
  <c r="U183" i="7" s="1"/>
  <c r="I183" i="7"/>
  <c r="Z182" i="7"/>
  <c r="Y182" i="7"/>
  <c r="X182" i="7"/>
  <c r="W182" i="7"/>
  <c r="AA182" i="7" s="1"/>
  <c r="V182" i="7"/>
  <c r="N182" i="7"/>
  <c r="M182" i="7"/>
  <c r="L182" i="7"/>
  <c r="U182" i="7" s="1"/>
  <c r="K182" i="7"/>
  <c r="J182" i="7"/>
  <c r="I182" i="7" s="1"/>
  <c r="Z181" i="7"/>
  <c r="Y181" i="7"/>
  <c r="X181" i="7"/>
  <c r="W181" i="7"/>
  <c r="V181" i="7"/>
  <c r="AA181" i="7" s="1"/>
  <c r="N181" i="7"/>
  <c r="M181" i="7"/>
  <c r="L181" i="7"/>
  <c r="K181" i="7"/>
  <c r="I181" i="7" s="1"/>
  <c r="J181" i="7"/>
  <c r="Z180" i="7"/>
  <c r="Y180" i="7"/>
  <c r="X180" i="7"/>
  <c r="W180" i="7"/>
  <c r="AA180" i="7" s="1"/>
  <c r="V180" i="7"/>
  <c r="N180" i="7"/>
  <c r="M180" i="7"/>
  <c r="L180" i="7"/>
  <c r="K180" i="7"/>
  <c r="I180" i="7" s="1"/>
  <c r="J180" i="7"/>
  <c r="U180" i="7" s="1"/>
  <c r="V179" i="7"/>
  <c r="N179" i="7"/>
  <c r="M179" i="7"/>
  <c r="L179" i="7"/>
  <c r="K179" i="7"/>
  <c r="T179" i="7" s="1"/>
  <c r="J179" i="7"/>
  <c r="U179" i="7" s="1"/>
  <c r="I179" i="7"/>
  <c r="N178" i="7"/>
  <c r="M178" i="7"/>
  <c r="L178" i="7"/>
  <c r="U178" i="7" s="1"/>
  <c r="K178" i="7"/>
  <c r="J178" i="7"/>
  <c r="V177" i="7"/>
  <c r="N177" i="7"/>
  <c r="M177" i="7"/>
  <c r="L177" i="7"/>
  <c r="K177" i="7"/>
  <c r="I177" i="7" s="1"/>
  <c r="J177" i="7"/>
  <c r="U177" i="7" s="1"/>
  <c r="N176" i="7"/>
  <c r="M176" i="7"/>
  <c r="L176" i="7"/>
  <c r="K176" i="7"/>
  <c r="I176" i="7" s="1"/>
  <c r="J176" i="7"/>
  <c r="U176" i="7" s="1"/>
  <c r="N175" i="7"/>
  <c r="M175" i="7"/>
  <c r="Y175" i="7" s="1"/>
  <c r="L175" i="7"/>
  <c r="K175" i="7"/>
  <c r="T175" i="7" s="1"/>
  <c r="J175" i="7"/>
  <c r="U175" i="7" s="1"/>
  <c r="I175" i="7"/>
  <c r="Y174" i="7"/>
  <c r="X174" i="7"/>
  <c r="W174" i="7"/>
  <c r="V174" i="7"/>
  <c r="N174" i="7"/>
  <c r="M174" i="7"/>
  <c r="L174" i="7"/>
  <c r="U174" i="7" s="1"/>
  <c r="K174" i="7"/>
  <c r="J174" i="7"/>
  <c r="I174" i="7" s="1"/>
  <c r="K29" i="7" s="1"/>
  <c r="V173" i="7"/>
  <c r="N173" i="7"/>
  <c r="M173" i="7"/>
  <c r="L173" i="7"/>
  <c r="K173" i="7"/>
  <c r="I173" i="7" s="1"/>
  <c r="K28" i="7" s="1"/>
  <c r="J173" i="7"/>
  <c r="U173" i="7" s="1"/>
  <c r="N172" i="7"/>
  <c r="M172" i="7"/>
  <c r="L172" i="7"/>
  <c r="K172" i="7"/>
  <c r="I172" i="7" s="1"/>
  <c r="J172" i="7"/>
  <c r="U172" i="7" s="1"/>
  <c r="Z171" i="7"/>
  <c r="Y171" i="7"/>
  <c r="X171" i="7"/>
  <c r="W171" i="7"/>
  <c r="V171" i="7"/>
  <c r="AA171" i="7" s="1"/>
  <c r="N171" i="7"/>
  <c r="M171" i="7"/>
  <c r="L171" i="7"/>
  <c r="K171" i="7"/>
  <c r="T171" i="7" s="1"/>
  <c r="J171" i="7"/>
  <c r="U171" i="7" s="1"/>
  <c r="I171" i="7"/>
  <c r="N170" i="7"/>
  <c r="M170" i="7"/>
  <c r="L170" i="7"/>
  <c r="U170" i="7" s="1"/>
  <c r="K170" i="7"/>
  <c r="J170" i="7"/>
  <c r="V169" i="7"/>
  <c r="N169" i="7"/>
  <c r="M169" i="7"/>
  <c r="L169" i="7"/>
  <c r="K169" i="7"/>
  <c r="I169" i="7" s="1"/>
  <c r="J169" i="7"/>
  <c r="N168" i="7"/>
  <c r="M168" i="7"/>
  <c r="L168" i="7"/>
  <c r="K168" i="7"/>
  <c r="I168" i="7" s="1"/>
  <c r="J168" i="7"/>
  <c r="U168" i="7" s="1"/>
  <c r="Z167" i="7"/>
  <c r="Y167" i="7"/>
  <c r="X167" i="7"/>
  <c r="W167" i="7"/>
  <c r="V167" i="7"/>
  <c r="AA167" i="7" s="1"/>
  <c r="N167" i="7"/>
  <c r="M167" i="7"/>
  <c r="L167" i="7"/>
  <c r="K167" i="7"/>
  <c r="T167" i="7" s="1"/>
  <c r="J167" i="7"/>
  <c r="U167" i="7" s="1"/>
  <c r="I167" i="7"/>
  <c r="Z166" i="7"/>
  <c r="Y166" i="7"/>
  <c r="X166" i="7"/>
  <c r="W166" i="7"/>
  <c r="AA166" i="7" s="1"/>
  <c r="V166" i="7"/>
  <c r="N166" i="7"/>
  <c r="M166" i="7"/>
  <c r="L166" i="7"/>
  <c r="U166" i="7" s="1"/>
  <c r="K166" i="7"/>
  <c r="J166" i="7"/>
  <c r="I166" i="7" s="1"/>
  <c r="W165" i="7"/>
  <c r="V165" i="7"/>
  <c r="N165" i="7"/>
  <c r="M165" i="7"/>
  <c r="L165" i="7"/>
  <c r="K165" i="7"/>
  <c r="I165" i="7" s="1"/>
  <c r="J165" i="7"/>
  <c r="N164" i="7"/>
  <c r="M164" i="7"/>
  <c r="L164" i="7"/>
  <c r="K164" i="7"/>
  <c r="I164" i="7" s="1"/>
  <c r="J164" i="7"/>
  <c r="U164" i="7" s="1"/>
  <c r="N163" i="7"/>
  <c r="M163" i="7"/>
  <c r="L163" i="7"/>
  <c r="K163" i="7"/>
  <c r="T163" i="7" s="1"/>
  <c r="J163" i="7"/>
  <c r="U163" i="7" s="1"/>
  <c r="I163" i="7"/>
  <c r="Z162" i="7"/>
  <c r="Y162" i="7"/>
  <c r="X162" i="7"/>
  <c r="W162" i="7"/>
  <c r="AA162" i="7" s="1"/>
  <c r="V162" i="7"/>
  <c r="N162" i="7"/>
  <c r="M162" i="7"/>
  <c r="L162" i="7"/>
  <c r="U162" i="7" s="1"/>
  <c r="K162" i="7"/>
  <c r="J162" i="7"/>
  <c r="I162" i="7" s="1"/>
  <c r="U25" i="7" s="1"/>
  <c r="V161" i="7"/>
  <c r="N161" i="7"/>
  <c r="M161" i="7"/>
  <c r="L161" i="7"/>
  <c r="K161" i="7"/>
  <c r="I161" i="7" s="1"/>
  <c r="U24" i="7" s="1"/>
  <c r="J161" i="7"/>
  <c r="N160" i="7"/>
  <c r="M160" i="7"/>
  <c r="L160" i="7"/>
  <c r="K160" i="7"/>
  <c r="I160" i="7" s="1"/>
  <c r="J160" i="7"/>
  <c r="U160" i="7" s="1"/>
  <c r="Z159" i="7"/>
  <c r="Y159" i="7"/>
  <c r="X159" i="7"/>
  <c r="W159" i="7"/>
  <c r="V159" i="7"/>
  <c r="AA159" i="7" s="1"/>
  <c r="N159" i="7"/>
  <c r="M159" i="7"/>
  <c r="L159" i="7"/>
  <c r="K159" i="7"/>
  <c r="T159" i="7" s="1"/>
  <c r="J159" i="7"/>
  <c r="U159" i="7" s="1"/>
  <c r="I159" i="7"/>
  <c r="N158" i="7"/>
  <c r="M158" i="7"/>
  <c r="L158" i="7"/>
  <c r="U158" i="7" s="1"/>
  <c r="K158" i="7"/>
  <c r="J158" i="7"/>
  <c r="N157" i="7"/>
  <c r="M157" i="7"/>
  <c r="L157" i="7"/>
  <c r="K157" i="7"/>
  <c r="I157" i="7" s="1"/>
  <c r="J157" i="7"/>
  <c r="U157" i="7" s="1"/>
  <c r="Z156" i="7"/>
  <c r="Y156" i="7"/>
  <c r="X156" i="7"/>
  <c r="W156" i="7"/>
  <c r="AA156" i="7" s="1"/>
  <c r="V156" i="7"/>
  <c r="N156" i="7"/>
  <c r="M156" i="7"/>
  <c r="L156" i="7"/>
  <c r="K156" i="7"/>
  <c r="J156" i="7"/>
  <c r="U156" i="7" s="1"/>
  <c r="Y155" i="7"/>
  <c r="X155" i="7"/>
  <c r="W155" i="7"/>
  <c r="V155" i="7"/>
  <c r="N155" i="7"/>
  <c r="M155" i="7"/>
  <c r="L155" i="7"/>
  <c r="K155" i="7"/>
  <c r="T155" i="7" s="1"/>
  <c r="Z155" i="7" s="1"/>
  <c r="J155" i="7"/>
  <c r="U155" i="7" s="1"/>
  <c r="I155" i="7"/>
  <c r="V154" i="7"/>
  <c r="N154" i="7"/>
  <c r="M154" i="7"/>
  <c r="L154" i="7"/>
  <c r="U154" i="7" s="1"/>
  <c r="K154" i="7"/>
  <c r="J154" i="7"/>
  <c r="I154" i="7" s="1"/>
  <c r="K25" i="7" s="1"/>
  <c r="N153" i="7"/>
  <c r="M153" i="7"/>
  <c r="L153" i="7"/>
  <c r="K153" i="7"/>
  <c r="I153" i="7" s="1"/>
  <c r="K24" i="7" s="1"/>
  <c r="J153" i="7"/>
  <c r="U153" i="7" s="1"/>
  <c r="V152" i="7"/>
  <c r="N152" i="7"/>
  <c r="M152" i="7"/>
  <c r="L152" i="7"/>
  <c r="K152" i="7"/>
  <c r="I152" i="7" s="1"/>
  <c r="J152" i="7"/>
  <c r="U152" i="7" s="1"/>
  <c r="N151" i="7"/>
  <c r="M151" i="7"/>
  <c r="L151" i="7"/>
  <c r="K151" i="7"/>
  <c r="T151" i="7" s="1"/>
  <c r="J151" i="7"/>
  <c r="U151" i="7" s="1"/>
  <c r="I151" i="7"/>
  <c r="N150" i="7"/>
  <c r="M150" i="7"/>
  <c r="L150" i="7"/>
  <c r="U150" i="7" s="1"/>
  <c r="K150" i="7"/>
  <c r="J150" i="7"/>
  <c r="N149" i="7"/>
  <c r="M149" i="7"/>
  <c r="L149" i="7"/>
  <c r="K149" i="7"/>
  <c r="I149" i="7" s="1"/>
  <c r="J149" i="7"/>
  <c r="N148" i="7"/>
  <c r="M148" i="7"/>
  <c r="L148" i="7"/>
  <c r="K148" i="7"/>
  <c r="I148" i="7" s="1"/>
  <c r="J148" i="7"/>
  <c r="U148" i="7" s="1"/>
  <c r="N147" i="7"/>
  <c r="M147" i="7"/>
  <c r="L147" i="7"/>
  <c r="K147" i="7"/>
  <c r="T147" i="7" s="1"/>
  <c r="J147" i="7"/>
  <c r="U147" i="7" s="1"/>
  <c r="I147" i="7"/>
  <c r="V146" i="7"/>
  <c r="N146" i="7"/>
  <c r="M146" i="7"/>
  <c r="L146" i="7"/>
  <c r="U146" i="7" s="1"/>
  <c r="K146" i="7"/>
  <c r="J146" i="7"/>
  <c r="I146" i="7" s="1"/>
  <c r="K23" i="7" s="1"/>
  <c r="N145" i="7"/>
  <c r="M145" i="7"/>
  <c r="L145" i="7"/>
  <c r="K145" i="7"/>
  <c r="I145" i="7" s="1"/>
  <c r="J145" i="7"/>
  <c r="U145" i="7" s="1"/>
  <c r="AB144" i="7"/>
  <c r="AA144" i="7"/>
  <c r="Y144" i="7"/>
  <c r="W144" i="7"/>
  <c r="U144" i="7"/>
  <c r="T144" i="7"/>
  <c r="S144" i="7"/>
  <c r="R144" i="7"/>
  <c r="Q144" i="7"/>
  <c r="P144" i="7"/>
  <c r="N144" i="7"/>
  <c r="Z144" i="7" s="1"/>
  <c r="M144" i="7"/>
  <c r="L144" i="7"/>
  <c r="X144" i="7" s="1"/>
  <c r="K144" i="7"/>
  <c r="I144" i="7" s="1"/>
  <c r="J144" i="7"/>
  <c r="V143" i="7"/>
  <c r="N143" i="7"/>
  <c r="M143" i="7"/>
  <c r="L143" i="7"/>
  <c r="K143" i="7"/>
  <c r="J143" i="7"/>
  <c r="I143" i="7"/>
  <c r="N142" i="7"/>
  <c r="M142" i="7"/>
  <c r="L142" i="7"/>
  <c r="K142" i="7"/>
  <c r="I142" i="7" s="1"/>
  <c r="J142" i="7"/>
  <c r="N141" i="7"/>
  <c r="M141" i="7"/>
  <c r="L141" i="7"/>
  <c r="K141" i="7"/>
  <c r="J141" i="7"/>
  <c r="I141" i="7"/>
  <c r="N140" i="7"/>
  <c r="M140" i="7"/>
  <c r="L140" i="7"/>
  <c r="K140" i="7"/>
  <c r="I140" i="7" s="1"/>
  <c r="J140" i="7"/>
  <c r="N139" i="7"/>
  <c r="M139" i="7"/>
  <c r="L139" i="7"/>
  <c r="K139" i="7"/>
  <c r="J139" i="7"/>
  <c r="I139" i="7"/>
  <c r="N138" i="7"/>
  <c r="M138" i="7"/>
  <c r="L138" i="7"/>
  <c r="K138" i="7"/>
  <c r="I138" i="7" s="1"/>
  <c r="J138" i="7"/>
  <c r="N137" i="7"/>
  <c r="M137" i="7"/>
  <c r="L137" i="7"/>
  <c r="K137" i="7"/>
  <c r="J137" i="7"/>
  <c r="I137" i="7"/>
  <c r="N136" i="7"/>
  <c r="M136" i="7"/>
  <c r="L136" i="7"/>
  <c r="K136" i="7"/>
  <c r="I136" i="7" s="1"/>
  <c r="J136" i="7"/>
  <c r="N135" i="7"/>
  <c r="M135" i="7"/>
  <c r="L135" i="7"/>
  <c r="K135" i="7"/>
  <c r="J135" i="7"/>
  <c r="I135" i="7"/>
  <c r="N134" i="7"/>
  <c r="M134" i="7"/>
  <c r="L134" i="7"/>
  <c r="K134" i="7"/>
  <c r="I134" i="7" s="1"/>
  <c r="J134" i="7"/>
  <c r="N133" i="7"/>
  <c r="M133" i="7"/>
  <c r="L133" i="7"/>
  <c r="K133" i="7"/>
  <c r="J133" i="7"/>
  <c r="I133" i="7"/>
  <c r="N132" i="7"/>
  <c r="M132" i="7"/>
  <c r="L132" i="7"/>
  <c r="K132" i="7"/>
  <c r="I132" i="7" s="1"/>
  <c r="J132" i="7"/>
  <c r="N131" i="7"/>
  <c r="M131" i="7"/>
  <c r="L131" i="7"/>
  <c r="K131" i="7"/>
  <c r="J131" i="7"/>
  <c r="I131" i="7"/>
  <c r="N130" i="7"/>
  <c r="M130" i="7"/>
  <c r="L130" i="7"/>
  <c r="K130" i="7"/>
  <c r="I130" i="7" s="1"/>
  <c r="J130" i="7"/>
  <c r="N129" i="7"/>
  <c r="M129" i="7"/>
  <c r="L129" i="7"/>
  <c r="K129" i="7"/>
  <c r="J129" i="7"/>
  <c r="I129" i="7"/>
  <c r="N128" i="7"/>
  <c r="M128" i="7"/>
  <c r="L128" i="7"/>
  <c r="K128" i="7"/>
  <c r="I128" i="7" s="1"/>
  <c r="J128" i="7"/>
  <c r="N127" i="7"/>
  <c r="M127" i="7"/>
  <c r="L127" i="7"/>
  <c r="K127" i="7"/>
  <c r="J127" i="7"/>
  <c r="I127" i="7"/>
  <c r="N126" i="7"/>
  <c r="M126" i="7"/>
  <c r="L126" i="7"/>
  <c r="K126" i="7"/>
  <c r="I126" i="7" s="1"/>
  <c r="J126" i="7"/>
  <c r="N125" i="7"/>
  <c r="M125" i="7"/>
  <c r="L125" i="7"/>
  <c r="K125" i="7"/>
  <c r="J125" i="7"/>
  <c r="I125" i="7"/>
  <c r="N124" i="7"/>
  <c r="M124" i="7"/>
  <c r="L124" i="7"/>
  <c r="K124" i="7"/>
  <c r="I124" i="7" s="1"/>
  <c r="J124" i="7"/>
  <c r="N123" i="7"/>
  <c r="M123" i="7"/>
  <c r="L123" i="7"/>
  <c r="K123" i="7"/>
  <c r="J123" i="7"/>
  <c r="I123" i="7"/>
  <c r="N122" i="7"/>
  <c r="M122" i="7"/>
  <c r="L122" i="7"/>
  <c r="K122" i="7"/>
  <c r="I122" i="7" s="1"/>
  <c r="J122" i="7"/>
  <c r="N121" i="7"/>
  <c r="M121" i="7"/>
  <c r="L121" i="7"/>
  <c r="K121" i="7"/>
  <c r="J121" i="7"/>
  <c r="I121" i="7"/>
  <c r="N120" i="7"/>
  <c r="M120" i="7"/>
  <c r="L120" i="7"/>
  <c r="K120" i="7"/>
  <c r="I120" i="7" s="1"/>
  <c r="J120" i="7"/>
  <c r="N119" i="7"/>
  <c r="M119" i="7"/>
  <c r="L119" i="7"/>
  <c r="K119" i="7"/>
  <c r="J119" i="7"/>
  <c r="I119" i="7"/>
  <c r="N118" i="7"/>
  <c r="M118" i="7"/>
  <c r="L118" i="7"/>
  <c r="K118" i="7"/>
  <c r="I118" i="7" s="1"/>
  <c r="J118" i="7"/>
  <c r="N117" i="7"/>
  <c r="M117" i="7"/>
  <c r="L117" i="7"/>
  <c r="K117" i="7"/>
  <c r="J117" i="7"/>
  <c r="I117" i="7"/>
  <c r="N116" i="7"/>
  <c r="M116" i="7"/>
  <c r="L116" i="7"/>
  <c r="K116" i="7"/>
  <c r="I116" i="7" s="1"/>
  <c r="J116" i="7"/>
  <c r="N115" i="7"/>
  <c r="M115" i="7"/>
  <c r="L115" i="7"/>
  <c r="K115" i="7"/>
  <c r="J115" i="7"/>
  <c r="I115" i="7"/>
  <c r="N114" i="7"/>
  <c r="M114" i="7"/>
  <c r="L114" i="7"/>
  <c r="K114" i="7"/>
  <c r="I114" i="7" s="1"/>
  <c r="J114" i="7"/>
  <c r="N113" i="7"/>
  <c r="M113" i="7"/>
  <c r="L113" i="7"/>
  <c r="K113" i="7"/>
  <c r="J113" i="7"/>
  <c r="I113" i="7"/>
  <c r="N112" i="7"/>
  <c r="M112" i="7"/>
  <c r="L112" i="7"/>
  <c r="K112" i="7"/>
  <c r="I112" i="7" s="1"/>
  <c r="J112" i="7"/>
  <c r="N111" i="7"/>
  <c r="M111" i="7"/>
  <c r="L111" i="7"/>
  <c r="K111" i="7"/>
  <c r="J111" i="7"/>
  <c r="I111" i="7"/>
  <c r="N110" i="7"/>
  <c r="M110" i="7"/>
  <c r="L110" i="7"/>
  <c r="K110" i="7"/>
  <c r="I110" i="7" s="1"/>
  <c r="J110" i="7"/>
  <c r="N109" i="7"/>
  <c r="M109" i="7"/>
  <c r="L109" i="7"/>
  <c r="K109" i="7"/>
  <c r="J109" i="7"/>
  <c r="I109" i="7"/>
  <c r="N108" i="7"/>
  <c r="M108" i="7"/>
  <c r="L108" i="7"/>
  <c r="K108" i="7"/>
  <c r="I108" i="7" s="1"/>
  <c r="J108" i="7"/>
  <c r="N107" i="7"/>
  <c r="M107" i="7"/>
  <c r="L107" i="7"/>
  <c r="K107" i="7"/>
  <c r="J107" i="7"/>
  <c r="I107" i="7"/>
  <c r="N106" i="7"/>
  <c r="M106" i="7"/>
  <c r="L106" i="7"/>
  <c r="K106" i="7"/>
  <c r="I106" i="7" s="1"/>
  <c r="J106" i="7"/>
  <c r="N105" i="7"/>
  <c r="M105" i="7"/>
  <c r="L105" i="7"/>
  <c r="K105" i="7"/>
  <c r="J105" i="7"/>
  <c r="I105" i="7"/>
  <c r="N104" i="7"/>
  <c r="M104" i="7"/>
  <c r="L104" i="7"/>
  <c r="K104" i="7"/>
  <c r="I104" i="7" s="1"/>
  <c r="J104" i="7"/>
  <c r="N103" i="7"/>
  <c r="M103" i="7"/>
  <c r="L103" i="7"/>
  <c r="K103" i="7"/>
  <c r="J103" i="7"/>
  <c r="I103" i="7"/>
  <c r="N102" i="7"/>
  <c r="M102" i="7"/>
  <c r="L102" i="7"/>
  <c r="K102" i="7"/>
  <c r="I102" i="7" s="1"/>
  <c r="J102" i="7"/>
  <c r="N101" i="7"/>
  <c r="M101" i="7"/>
  <c r="L101" i="7"/>
  <c r="K101" i="7"/>
  <c r="J101" i="7"/>
  <c r="I101" i="7"/>
  <c r="N100" i="7"/>
  <c r="M100" i="7"/>
  <c r="L100" i="7"/>
  <c r="K100" i="7"/>
  <c r="I100" i="7" s="1"/>
  <c r="J100" i="7"/>
  <c r="N99" i="7"/>
  <c r="M99" i="7"/>
  <c r="L99" i="7"/>
  <c r="K99" i="7"/>
  <c r="J99" i="7"/>
  <c r="I99" i="7"/>
  <c r="N98" i="7"/>
  <c r="M98" i="7"/>
  <c r="L98" i="7"/>
  <c r="K98" i="7"/>
  <c r="I98" i="7" s="1"/>
  <c r="J98" i="7"/>
  <c r="N97" i="7"/>
  <c r="M97" i="7"/>
  <c r="L97" i="7"/>
  <c r="K97" i="7"/>
  <c r="J97" i="7"/>
  <c r="I97" i="7"/>
  <c r="N96" i="7"/>
  <c r="M96" i="7"/>
  <c r="L96" i="7"/>
  <c r="K96" i="7"/>
  <c r="I96" i="7" s="1"/>
  <c r="J96" i="7"/>
  <c r="N95" i="7"/>
  <c r="M95" i="7"/>
  <c r="L95" i="7"/>
  <c r="K95" i="7"/>
  <c r="J95" i="7"/>
  <c r="I95" i="7"/>
  <c r="N94" i="7"/>
  <c r="M94" i="7"/>
  <c r="L94" i="7"/>
  <c r="K94" i="7"/>
  <c r="I94" i="7" s="1"/>
  <c r="J94" i="7"/>
  <c r="N93" i="7"/>
  <c r="M93" i="7"/>
  <c r="L93" i="7"/>
  <c r="K93" i="7"/>
  <c r="J93" i="7"/>
  <c r="I93" i="7"/>
  <c r="N92" i="7"/>
  <c r="M92" i="7"/>
  <c r="L92" i="7"/>
  <c r="K92" i="7"/>
  <c r="I92" i="7" s="1"/>
  <c r="J92" i="7"/>
  <c r="N91" i="7"/>
  <c r="M91" i="7"/>
  <c r="L91" i="7"/>
  <c r="K91" i="7"/>
  <c r="J91" i="7"/>
  <c r="I91" i="7"/>
  <c r="N90" i="7"/>
  <c r="M90" i="7"/>
  <c r="L90" i="7"/>
  <c r="K90" i="7"/>
  <c r="I90" i="7" s="1"/>
  <c r="J90" i="7"/>
  <c r="N89" i="7"/>
  <c r="M89" i="7"/>
  <c r="L89" i="7"/>
  <c r="J89" i="7"/>
  <c r="L88" i="7"/>
  <c r="K88" i="7"/>
  <c r="J88" i="7"/>
  <c r="L87" i="7"/>
  <c r="K87" i="7"/>
  <c r="J87" i="7"/>
  <c r="L86" i="7"/>
  <c r="K86" i="7"/>
  <c r="J86" i="7"/>
  <c r="L85" i="7"/>
  <c r="K85" i="7"/>
  <c r="J85" i="7"/>
  <c r="L84" i="7"/>
  <c r="K84" i="7"/>
  <c r="J84" i="7"/>
  <c r="L83" i="7"/>
  <c r="K83" i="7"/>
  <c r="J83" i="7"/>
  <c r="L82" i="7"/>
  <c r="K82" i="7"/>
  <c r="J82" i="7"/>
  <c r="L81" i="7"/>
  <c r="K81" i="7"/>
  <c r="J81" i="7"/>
  <c r="N80" i="7"/>
  <c r="M80" i="7"/>
  <c r="L80" i="7"/>
  <c r="K80" i="7"/>
  <c r="I80" i="7" s="1"/>
  <c r="J80" i="7"/>
  <c r="N79" i="7"/>
  <c r="M79" i="7"/>
  <c r="L79" i="7"/>
  <c r="K79" i="7"/>
  <c r="J79" i="7"/>
  <c r="I79" i="7" s="1"/>
  <c r="N78" i="7"/>
  <c r="M78" i="7"/>
  <c r="L78" i="7"/>
  <c r="J78" i="7"/>
  <c r="L77" i="7"/>
  <c r="K77" i="7"/>
  <c r="J77" i="7"/>
  <c r="J76" i="7"/>
  <c r="J75" i="7"/>
  <c r="J74" i="7"/>
  <c r="J73" i="7"/>
  <c r="J72" i="7"/>
  <c r="J71" i="7"/>
  <c r="J70" i="7"/>
  <c r="N69" i="7"/>
  <c r="M69" i="7"/>
  <c r="J69" i="7"/>
  <c r="N68" i="7"/>
  <c r="M68" i="7"/>
  <c r="J68" i="7"/>
  <c r="N67" i="7"/>
  <c r="M67" i="7"/>
  <c r="K67" i="7"/>
  <c r="J67" i="7"/>
  <c r="E67" i="7"/>
  <c r="L67" i="7" s="1"/>
  <c r="I67" i="7" s="1"/>
  <c r="N66" i="7"/>
  <c r="M66" i="7"/>
  <c r="L66" i="7"/>
  <c r="K66" i="7"/>
  <c r="I66" i="7" s="1"/>
  <c r="J66" i="7"/>
  <c r="N65" i="7"/>
  <c r="M65" i="7"/>
  <c r="L65" i="7"/>
  <c r="K65" i="7"/>
  <c r="J65" i="7"/>
  <c r="I65" i="7" s="1"/>
  <c r="N64" i="7"/>
  <c r="M64" i="7"/>
  <c r="L64" i="7"/>
  <c r="K64" i="7"/>
  <c r="I64" i="7" s="1"/>
  <c r="J64" i="7"/>
  <c r="N63" i="7"/>
  <c r="M63" i="7"/>
  <c r="L63" i="7"/>
  <c r="K63" i="7"/>
  <c r="J63" i="7"/>
  <c r="I63" i="7" s="1"/>
  <c r="N62" i="7"/>
  <c r="M62" i="7"/>
  <c r="L62" i="7"/>
  <c r="K62" i="7"/>
  <c r="I62" i="7" s="1"/>
  <c r="J62" i="7"/>
  <c r="N61" i="7"/>
  <c r="M61" i="7"/>
  <c r="L61" i="7"/>
  <c r="K61" i="7"/>
  <c r="J61" i="7"/>
  <c r="I61" i="7" s="1"/>
  <c r="N60" i="7"/>
  <c r="M60" i="7"/>
  <c r="L60" i="7"/>
  <c r="K60" i="7"/>
  <c r="I60" i="7" s="1"/>
  <c r="J60" i="7"/>
  <c r="L38" i="7"/>
  <c r="K38" i="7"/>
  <c r="J38" i="7"/>
  <c r="V37" i="7"/>
  <c r="U37" i="7"/>
  <c r="T37" i="7"/>
  <c r="L37" i="7"/>
  <c r="K37" i="7"/>
  <c r="J37" i="7"/>
  <c r="V35" i="7"/>
  <c r="U35" i="7"/>
  <c r="T35" i="7"/>
  <c r="V34" i="7"/>
  <c r="U34" i="7"/>
  <c r="T34" i="7"/>
  <c r="V33" i="7"/>
  <c r="U33" i="7"/>
  <c r="T33" i="7"/>
  <c r="L33" i="7"/>
  <c r="K33" i="7"/>
  <c r="J33" i="7"/>
  <c r="L32" i="7"/>
  <c r="K32" i="7"/>
  <c r="J32" i="7"/>
  <c r="V31" i="7"/>
  <c r="U31" i="7"/>
  <c r="T31" i="7"/>
  <c r="V28" i="7"/>
  <c r="U28" i="7"/>
  <c r="T28" i="7"/>
  <c r="V26" i="7"/>
  <c r="U26" i="7"/>
  <c r="T26" i="7"/>
  <c r="L26" i="7"/>
  <c r="K26" i="7"/>
  <c r="J26" i="7"/>
  <c r="V23" i="7"/>
  <c r="U23" i="7"/>
  <c r="T23" i="7"/>
  <c r="E12" i="7"/>
  <c r="K8" i="7" s="1"/>
  <c r="D12" i="7"/>
  <c r="K10" i="7"/>
  <c r="K9" i="7"/>
  <c r="K7" i="7"/>
  <c r="K6" i="7"/>
  <c r="J5" i="7"/>
  <c r="L4" i="7"/>
  <c r="K4" i="7"/>
  <c r="J4" i="7"/>
  <c r="P3" i="7"/>
  <c r="O3" i="7"/>
  <c r="N3" i="7"/>
  <c r="M3" i="7"/>
  <c r="L3" i="7"/>
  <c r="K3" i="7"/>
  <c r="J3" i="7"/>
  <c r="K2" i="7"/>
  <c r="D1" i="7"/>
  <c r="L5" i="7" s="1"/>
  <c r="I522" i="6"/>
  <c r="I521" i="6"/>
  <c r="I520" i="6"/>
  <c r="I519" i="6"/>
  <c r="C517" i="6"/>
  <c r="C516" i="6"/>
  <c r="C515" i="6"/>
  <c r="C513" i="6"/>
  <c r="C511" i="6"/>
  <c r="C510" i="6"/>
  <c r="J507" i="6"/>
  <c r="I507" i="6"/>
  <c r="X502" i="6"/>
  <c r="X503" i="6" s="1"/>
  <c r="AK498" i="6"/>
  <c r="AK503" i="6" s="1"/>
  <c r="AK504" i="6" s="1"/>
  <c r="AA498" i="6"/>
  <c r="Y498" i="6"/>
  <c r="X497" i="6"/>
  <c r="C518" i="6" s="1"/>
  <c r="S496" i="6"/>
  <c r="AE495" i="6"/>
  <c r="AE496" i="6" s="1"/>
  <c r="S495" i="6"/>
  <c r="AE494" i="6"/>
  <c r="S494" i="6"/>
  <c r="AE493" i="6"/>
  <c r="U493" i="6"/>
  <c r="S493" i="6"/>
  <c r="X492" i="6"/>
  <c r="X493" i="6" s="1"/>
  <c r="U492" i="6"/>
  <c r="S492" i="6"/>
  <c r="U491" i="6"/>
  <c r="S491" i="6"/>
  <c r="AK490" i="6"/>
  <c r="AK495" i="6" s="1"/>
  <c r="AK496" i="6" s="1"/>
  <c r="AE490" i="6"/>
  <c r="J490" i="6"/>
  <c r="J491" i="6" s="1"/>
  <c r="X489" i="6"/>
  <c r="X494" i="6" s="1"/>
  <c r="X495" i="6" s="1"/>
  <c r="T489" i="6"/>
  <c r="R489" i="6"/>
  <c r="D489" i="6"/>
  <c r="Q488" i="6"/>
  <c r="C512" i="6" s="1"/>
  <c r="J488" i="6"/>
  <c r="J489" i="6" s="1"/>
  <c r="D488" i="6"/>
  <c r="AK487" i="6"/>
  <c r="AK488" i="6" s="1"/>
  <c r="X487" i="6"/>
  <c r="D487" i="6"/>
  <c r="X486" i="6"/>
  <c r="D486" i="6"/>
  <c r="AK485" i="6"/>
  <c r="AK486" i="6" s="1"/>
  <c r="J485" i="6"/>
  <c r="D485" i="6"/>
  <c r="D484" i="6"/>
  <c r="D483" i="6"/>
  <c r="AK482" i="6"/>
  <c r="Q482" i="6"/>
  <c r="Q483" i="6" s="1"/>
  <c r="D482" i="6"/>
  <c r="X481" i="6"/>
  <c r="X484" i="6" s="1"/>
  <c r="X485" i="6" s="1"/>
  <c r="F480" i="6"/>
  <c r="Q479" i="6"/>
  <c r="Q484" i="6" s="1"/>
  <c r="Q485" i="6" s="1"/>
  <c r="K479" i="6"/>
  <c r="K478" i="6"/>
  <c r="F478" i="6"/>
  <c r="AK477" i="6"/>
  <c r="AK478" i="6" s="1"/>
  <c r="H476" i="6"/>
  <c r="H507" i="6" s="1"/>
  <c r="O507" i="6" s="1"/>
  <c r="G476" i="6"/>
  <c r="G507" i="6" s="1"/>
  <c r="N507" i="6" s="1"/>
  <c r="F476" i="6"/>
  <c r="Z462" i="6" s="1"/>
  <c r="E476" i="6"/>
  <c r="E507" i="6" s="1"/>
  <c r="L507" i="6" s="1"/>
  <c r="D476" i="6"/>
  <c r="D507" i="6" s="1"/>
  <c r="K507" i="6" s="1"/>
  <c r="AK475" i="6"/>
  <c r="AK476" i="6" s="1"/>
  <c r="K475" i="6"/>
  <c r="K480" i="6" s="1"/>
  <c r="K481" i="6" s="1"/>
  <c r="D475" i="6"/>
  <c r="C508" i="6" s="1"/>
  <c r="X474" i="6"/>
  <c r="X475" i="6" s="1"/>
  <c r="AK472" i="6"/>
  <c r="L471" i="6"/>
  <c r="AA470" i="6"/>
  <c r="Y470" i="6"/>
  <c r="Q470" i="6"/>
  <c r="Q473" i="6" s="1"/>
  <c r="Q474" i="6" s="1"/>
  <c r="L470" i="6"/>
  <c r="X469" i="6"/>
  <c r="X472" i="6" s="1"/>
  <c r="X473" i="6" s="1"/>
  <c r="N469" i="6"/>
  <c r="L469" i="6"/>
  <c r="S468" i="6"/>
  <c r="N468" i="6"/>
  <c r="L468" i="6"/>
  <c r="S467" i="6"/>
  <c r="AE466" i="6"/>
  <c r="AE467" i="6" s="1"/>
  <c r="S466" i="6"/>
  <c r="M466" i="6"/>
  <c r="K466" i="6"/>
  <c r="U465" i="6"/>
  <c r="S465" i="6"/>
  <c r="J465" i="6"/>
  <c r="J468" i="6" s="1"/>
  <c r="J469" i="6" s="1"/>
  <c r="AE464" i="6"/>
  <c r="AE465" i="6" s="1"/>
  <c r="U464" i="6"/>
  <c r="S464" i="6"/>
  <c r="U463" i="6"/>
  <c r="S463" i="6"/>
  <c r="AB462" i="6"/>
  <c r="AA462" i="6"/>
  <c r="Y462" i="6"/>
  <c r="X462" i="6"/>
  <c r="AK461" i="6"/>
  <c r="AK466" i="6" s="1"/>
  <c r="AK467" i="6" s="1"/>
  <c r="AE461" i="6"/>
  <c r="X461" i="6"/>
  <c r="C514" i="6" s="1"/>
  <c r="T461" i="6"/>
  <c r="R461" i="6"/>
  <c r="Q460" i="6"/>
  <c r="Q465" i="6" s="1"/>
  <c r="Q466" i="6" s="1"/>
  <c r="X458" i="6"/>
  <c r="X459" i="6" s="1"/>
  <c r="X456" i="6"/>
  <c r="X457" i="6" s="1"/>
  <c r="AB454" i="6"/>
  <c r="AA454" i="6"/>
  <c r="Y454" i="6"/>
  <c r="X454" i="6"/>
  <c r="X453" i="6"/>
  <c r="AK452" i="6"/>
  <c r="AK457" i="6" s="1"/>
  <c r="AK458" i="6" s="1"/>
  <c r="B450" i="6"/>
  <c r="N399" i="6"/>
  <c r="M399" i="6"/>
  <c r="L399" i="6"/>
  <c r="K399" i="6"/>
  <c r="J399" i="6"/>
  <c r="I399" i="6" s="1"/>
  <c r="N398" i="6"/>
  <c r="M398" i="6"/>
  <c r="L398" i="6"/>
  <c r="K398" i="6"/>
  <c r="I398" i="6" s="1"/>
  <c r="J398" i="6"/>
  <c r="N397" i="6"/>
  <c r="M397" i="6"/>
  <c r="L397" i="6"/>
  <c r="K397" i="6"/>
  <c r="J397" i="6"/>
  <c r="I397" i="6" s="1"/>
  <c r="N396" i="6"/>
  <c r="M396" i="6"/>
  <c r="L396" i="6"/>
  <c r="K396" i="6"/>
  <c r="I396" i="6" s="1"/>
  <c r="J396" i="6"/>
  <c r="N395" i="6"/>
  <c r="M395" i="6"/>
  <c r="L395" i="6"/>
  <c r="K395" i="6"/>
  <c r="J395" i="6"/>
  <c r="I395" i="6" s="1"/>
  <c r="N394" i="6"/>
  <c r="M394" i="6"/>
  <c r="L394" i="6"/>
  <c r="K394" i="6"/>
  <c r="I394" i="6" s="1"/>
  <c r="J394" i="6"/>
  <c r="N393" i="6"/>
  <c r="M393" i="6"/>
  <c r="L393" i="6"/>
  <c r="K393" i="6"/>
  <c r="J393" i="6"/>
  <c r="I393" i="6" s="1"/>
  <c r="N392" i="6"/>
  <c r="M392" i="6"/>
  <c r="L392" i="6"/>
  <c r="K392" i="6"/>
  <c r="I392" i="6" s="1"/>
  <c r="J392" i="6"/>
  <c r="N391" i="6"/>
  <c r="M391" i="6"/>
  <c r="L391" i="6"/>
  <c r="K391" i="6"/>
  <c r="J391" i="6"/>
  <c r="I391" i="6" s="1"/>
  <c r="N390" i="6"/>
  <c r="M390" i="6"/>
  <c r="L390" i="6"/>
  <c r="K390" i="6"/>
  <c r="I390" i="6" s="1"/>
  <c r="J390" i="6"/>
  <c r="N389" i="6"/>
  <c r="M389" i="6"/>
  <c r="L389" i="6"/>
  <c r="K389" i="6"/>
  <c r="J389" i="6"/>
  <c r="I389" i="6" s="1"/>
  <c r="N388" i="6"/>
  <c r="M388" i="6"/>
  <c r="L388" i="6"/>
  <c r="K388" i="6"/>
  <c r="I388" i="6" s="1"/>
  <c r="J388" i="6"/>
  <c r="N387" i="6"/>
  <c r="M387" i="6"/>
  <c r="L387" i="6"/>
  <c r="K387" i="6"/>
  <c r="J387" i="6"/>
  <c r="I387" i="6" s="1"/>
  <c r="N386" i="6"/>
  <c r="M386" i="6"/>
  <c r="L386" i="6"/>
  <c r="K386" i="6"/>
  <c r="I386" i="6" s="1"/>
  <c r="J386" i="6"/>
  <c r="N385" i="6"/>
  <c r="M385" i="6"/>
  <c r="L385" i="6"/>
  <c r="K385" i="6"/>
  <c r="J385" i="6"/>
  <c r="I385" i="6" s="1"/>
  <c r="N384" i="6"/>
  <c r="M384" i="6"/>
  <c r="L384" i="6"/>
  <c r="K384" i="6"/>
  <c r="I384" i="6" s="1"/>
  <c r="J384" i="6"/>
  <c r="N383" i="6"/>
  <c r="M383" i="6"/>
  <c r="L383" i="6"/>
  <c r="K383" i="6"/>
  <c r="J383" i="6"/>
  <c r="I383" i="6" s="1"/>
  <c r="N382" i="6"/>
  <c r="M382" i="6"/>
  <c r="L382" i="6"/>
  <c r="K382" i="6"/>
  <c r="I382" i="6" s="1"/>
  <c r="J382" i="6"/>
  <c r="N381" i="6"/>
  <c r="M381" i="6"/>
  <c r="L381" i="6"/>
  <c r="K381" i="6"/>
  <c r="J381" i="6"/>
  <c r="I381" i="6" s="1"/>
  <c r="N380" i="6"/>
  <c r="M380" i="6"/>
  <c r="L380" i="6"/>
  <c r="K380" i="6"/>
  <c r="I380" i="6" s="1"/>
  <c r="J380" i="6"/>
  <c r="N379" i="6"/>
  <c r="M379" i="6"/>
  <c r="L379" i="6"/>
  <c r="K379" i="6"/>
  <c r="J379" i="6"/>
  <c r="I379" i="6" s="1"/>
  <c r="N378" i="6"/>
  <c r="M378" i="6"/>
  <c r="L378" i="6"/>
  <c r="K378" i="6"/>
  <c r="I378" i="6" s="1"/>
  <c r="J378" i="6"/>
  <c r="N377" i="6"/>
  <c r="M377" i="6"/>
  <c r="L377" i="6"/>
  <c r="K377" i="6"/>
  <c r="J377" i="6"/>
  <c r="I377" i="6" s="1"/>
  <c r="N376" i="6"/>
  <c r="M376" i="6"/>
  <c r="L376" i="6"/>
  <c r="K376" i="6"/>
  <c r="I376" i="6" s="1"/>
  <c r="J376" i="6"/>
  <c r="N375" i="6"/>
  <c r="M375" i="6"/>
  <c r="L375" i="6"/>
  <c r="K375" i="6"/>
  <c r="J375" i="6"/>
  <c r="I375" i="6" s="1"/>
  <c r="N374" i="6"/>
  <c r="M374" i="6"/>
  <c r="L374" i="6"/>
  <c r="K374" i="6"/>
  <c r="I374" i="6" s="1"/>
  <c r="J374" i="6"/>
  <c r="N373" i="6"/>
  <c r="M373" i="6"/>
  <c r="L373" i="6"/>
  <c r="K373" i="6"/>
  <c r="J373" i="6"/>
  <c r="I373" i="6" s="1"/>
  <c r="N372" i="6"/>
  <c r="M372" i="6"/>
  <c r="L372" i="6"/>
  <c r="K372" i="6"/>
  <c r="I372" i="6" s="1"/>
  <c r="J372" i="6"/>
  <c r="N371" i="6"/>
  <c r="M371" i="6"/>
  <c r="L371" i="6"/>
  <c r="K371" i="6"/>
  <c r="J371" i="6"/>
  <c r="I371" i="6" s="1"/>
  <c r="N370" i="6"/>
  <c r="M370" i="6"/>
  <c r="L370" i="6"/>
  <c r="K370" i="6"/>
  <c r="I370" i="6" s="1"/>
  <c r="J370" i="6"/>
  <c r="N369" i="6"/>
  <c r="M369" i="6"/>
  <c r="L369" i="6"/>
  <c r="K369" i="6"/>
  <c r="J369" i="6"/>
  <c r="I369" i="6" s="1"/>
  <c r="N368" i="6"/>
  <c r="M368" i="6"/>
  <c r="L368" i="6"/>
  <c r="K368" i="6"/>
  <c r="I368" i="6" s="1"/>
  <c r="J368" i="6"/>
  <c r="N367" i="6"/>
  <c r="M367" i="6"/>
  <c r="L367" i="6"/>
  <c r="K367" i="6"/>
  <c r="J367" i="6"/>
  <c r="I367" i="6" s="1"/>
  <c r="N366" i="6"/>
  <c r="M366" i="6"/>
  <c r="L366" i="6"/>
  <c r="K366" i="6"/>
  <c r="I366" i="6" s="1"/>
  <c r="J366" i="6"/>
  <c r="N365" i="6"/>
  <c r="M365" i="6"/>
  <c r="L365" i="6"/>
  <c r="K365" i="6"/>
  <c r="J365" i="6"/>
  <c r="I365" i="6" s="1"/>
  <c r="N364" i="6"/>
  <c r="M364" i="6"/>
  <c r="L364" i="6"/>
  <c r="K364" i="6"/>
  <c r="I364" i="6" s="1"/>
  <c r="J364" i="6"/>
  <c r="N363" i="6"/>
  <c r="M363" i="6"/>
  <c r="L363" i="6"/>
  <c r="K363" i="6"/>
  <c r="J363" i="6"/>
  <c r="I363" i="6" s="1"/>
  <c r="N362" i="6"/>
  <c r="M362" i="6"/>
  <c r="L362" i="6"/>
  <c r="K362" i="6"/>
  <c r="I362" i="6" s="1"/>
  <c r="J362" i="6"/>
  <c r="N361" i="6"/>
  <c r="M361" i="6"/>
  <c r="L361" i="6"/>
  <c r="K361" i="6"/>
  <c r="J361" i="6"/>
  <c r="I361" i="6" s="1"/>
  <c r="N360" i="6"/>
  <c r="M360" i="6"/>
  <c r="L360" i="6"/>
  <c r="K360" i="6"/>
  <c r="I360" i="6" s="1"/>
  <c r="J360" i="6"/>
  <c r="N359" i="6"/>
  <c r="M359" i="6"/>
  <c r="L359" i="6"/>
  <c r="K359" i="6"/>
  <c r="J359" i="6"/>
  <c r="I359" i="6" s="1"/>
  <c r="N358" i="6"/>
  <c r="M358" i="6"/>
  <c r="L358" i="6"/>
  <c r="K358" i="6"/>
  <c r="I358" i="6" s="1"/>
  <c r="J358" i="6"/>
  <c r="N357" i="6"/>
  <c r="M357" i="6"/>
  <c r="L357" i="6"/>
  <c r="K357" i="6"/>
  <c r="J357" i="6"/>
  <c r="I357" i="6" s="1"/>
  <c r="N356" i="6"/>
  <c r="M356" i="6"/>
  <c r="L356" i="6"/>
  <c r="K356" i="6"/>
  <c r="I356" i="6" s="1"/>
  <c r="J356" i="6"/>
  <c r="N355" i="6"/>
  <c r="M355" i="6"/>
  <c r="L355" i="6"/>
  <c r="K355" i="6"/>
  <c r="J355" i="6"/>
  <c r="I355" i="6" s="1"/>
  <c r="N354" i="6"/>
  <c r="M354" i="6"/>
  <c r="L354" i="6"/>
  <c r="K354" i="6"/>
  <c r="I354" i="6" s="1"/>
  <c r="J354" i="6"/>
  <c r="Y353" i="6"/>
  <c r="X353" i="6"/>
  <c r="W353" i="6"/>
  <c r="V353" i="6"/>
  <c r="N353" i="6"/>
  <c r="M353" i="6"/>
  <c r="L353" i="6"/>
  <c r="K353" i="6"/>
  <c r="I353" i="6" s="1"/>
  <c r="J353" i="6"/>
  <c r="U353" i="6" s="1"/>
  <c r="V352" i="6"/>
  <c r="N352" i="6"/>
  <c r="M352" i="6"/>
  <c r="L352" i="6"/>
  <c r="K352" i="6"/>
  <c r="J352" i="6"/>
  <c r="U352" i="6" s="1"/>
  <c r="N351" i="6"/>
  <c r="M351" i="6"/>
  <c r="L351" i="6"/>
  <c r="K351" i="6"/>
  <c r="T351" i="6" s="1"/>
  <c r="J351" i="6"/>
  <c r="U351" i="6" s="1"/>
  <c r="I351" i="6"/>
  <c r="N350" i="6"/>
  <c r="M350" i="6"/>
  <c r="L350" i="6"/>
  <c r="U350" i="6" s="1"/>
  <c r="K350" i="6"/>
  <c r="J350" i="6"/>
  <c r="N349" i="6"/>
  <c r="M349" i="6"/>
  <c r="L349" i="6"/>
  <c r="K349" i="6"/>
  <c r="I349" i="6" s="1"/>
  <c r="J349" i="6"/>
  <c r="U349" i="6" s="1"/>
  <c r="N348" i="6"/>
  <c r="M348" i="6"/>
  <c r="L348" i="6"/>
  <c r="K348" i="6"/>
  <c r="J348" i="6"/>
  <c r="U348" i="6" s="1"/>
  <c r="N347" i="6"/>
  <c r="M347" i="6"/>
  <c r="L347" i="6"/>
  <c r="K347" i="6"/>
  <c r="T347" i="6" s="1"/>
  <c r="J347" i="6"/>
  <c r="U347" i="6" s="1"/>
  <c r="I347" i="6"/>
  <c r="V346" i="6"/>
  <c r="N346" i="6"/>
  <c r="M346" i="6"/>
  <c r="L346" i="6"/>
  <c r="U346" i="6" s="1"/>
  <c r="K346" i="6"/>
  <c r="I346" i="6" s="1"/>
  <c r="J346" i="6"/>
  <c r="T346" i="6" s="1"/>
  <c r="N345" i="6"/>
  <c r="M345" i="6"/>
  <c r="L345" i="6"/>
  <c r="K345" i="6"/>
  <c r="I345" i="6" s="1"/>
  <c r="J345" i="6"/>
  <c r="U345" i="6" s="1"/>
  <c r="W344" i="6"/>
  <c r="V344" i="6"/>
  <c r="N344" i="6"/>
  <c r="M344" i="6"/>
  <c r="L344" i="6"/>
  <c r="K344" i="6"/>
  <c r="J344" i="6"/>
  <c r="U344" i="6" s="1"/>
  <c r="N343" i="6"/>
  <c r="M343" i="6"/>
  <c r="L343" i="6"/>
  <c r="K343" i="6"/>
  <c r="T343" i="6" s="1"/>
  <c r="J343" i="6"/>
  <c r="U343" i="6" s="1"/>
  <c r="I343" i="6"/>
  <c r="N342" i="6"/>
  <c r="M342" i="6"/>
  <c r="L342" i="6"/>
  <c r="U342" i="6" s="1"/>
  <c r="K342" i="6"/>
  <c r="I342" i="6" s="1"/>
  <c r="J342" i="6"/>
  <c r="Y341" i="6"/>
  <c r="X341" i="6"/>
  <c r="W341" i="6"/>
  <c r="V341" i="6"/>
  <c r="N341" i="6"/>
  <c r="M341" i="6"/>
  <c r="L341" i="6"/>
  <c r="K341" i="6"/>
  <c r="I341" i="6" s="1"/>
  <c r="J341" i="6"/>
  <c r="U341" i="6" s="1"/>
  <c r="Z340" i="6"/>
  <c r="Y340" i="6"/>
  <c r="X340" i="6"/>
  <c r="W340" i="6"/>
  <c r="AA340" i="6" s="1"/>
  <c r="V340" i="6"/>
  <c r="N340" i="6"/>
  <c r="M340" i="6"/>
  <c r="L340" i="6"/>
  <c r="K340" i="6"/>
  <c r="J340" i="6"/>
  <c r="U340" i="6" s="1"/>
  <c r="Y339" i="6"/>
  <c r="X339" i="6"/>
  <c r="W339" i="6"/>
  <c r="V339" i="6"/>
  <c r="N339" i="6"/>
  <c r="M339" i="6"/>
  <c r="L339" i="6"/>
  <c r="K339" i="6"/>
  <c r="T339" i="6" s="1"/>
  <c r="J339" i="6"/>
  <c r="I339" i="6"/>
  <c r="Z338" i="6"/>
  <c r="Y338" i="6"/>
  <c r="X338" i="6"/>
  <c r="W338" i="6"/>
  <c r="AA338" i="6" s="1"/>
  <c r="V338" i="6"/>
  <c r="N338" i="6"/>
  <c r="M338" i="6"/>
  <c r="L338" i="6"/>
  <c r="U338" i="6" s="1"/>
  <c r="K338" i="6"/>
  <c r="I338" i="6" s="1"/>
  <c r="J338" i="6"/>
  <c r="T338" i="6" s="1"/>
  <c r="Y337" i="6"/>
  <c r="X337" i="6"/>
  <c r="W337" i="6"/>
  <c r="V337" i="6"/>
  <c r="N337" i="6"/>
  <c r="M337" i="6"/>
  <c r="L337" i="6"/>
  <c r="K337" i="6"/>
  <c r="I337" i="6" s="1"/>
  <c r="J337" i="6"/>
  <c r="U337" i="6" s="1"/>
  <c r="N336" i="6"/>
  <c r="M336" i="6"/>
  <c r="L336" i="6"/>
  <c r="K336" i="6"/>
  <c r="J336" i="6"/>
  <c r="U336" i="6" s="1"/>
  <c r="Y335" i="6"/>
  <c r="X335" i="6"/>
  <c r="W335" i="6"/>
  <c r="V335" i="6"/>
  <c r="N335" i="6"/>
  <c r="M335" i="6"/>
  <c r="L335" i="6"/>
  <c r="K335" i="6"/>
  <c r="T335" i="6" s="1"/>
  <c r="J335" i="6"/>
  <c r="I335" i="6"/>
  <c r="N334" i="6"/>
  <c r="M334" i="6"/>
  <c r="L334" i="6"/>
  <c r="U334" i="6" s="1"/>
  <c r="K334" i="6"/>
  <c r="I334" i="6" s="1"/>
  <c r="J334" i="6"/>
  <c r="Z333" i="6"/>
  <c r="Y333" i="6"/>
  <c r="X333" i="6"/>
  <c r="W333" i="6"/>
  <c r="N333" i="6"/>
  <c r="M333" i="6"/>
  <c r="L333" i="6"/>
  <c r="K333" i="6"/>
  <c r="I333" i="6" s="1"/>
  <c r="J333" i="6"/>
  <c r="U333" i="6" s="1"/>
  <c r="N332" i="6"/>
  <c r="M332" i="6"/>
  <c r="L332" i="6"/>
  <c r="K332" i="6"/>
  <c r="J332" i="6"/>
  <c r="U332" i="6" s="1"/>
  <c r="Z331" i="6"/>
  <c r="Y331" i="6"/>
  <c r="X331" i="6"/>
  <c r="W331" i="6"/>
  <c r="V331" i="6"/>
  <c r="AA331" i="6" s="1"/>
  <c r="N331" i="6"/>
  <c r="M331" i="6"/>
  <c r="L331" i="6"/>
  <c r="K331" i="6"/>
  <c r="T331" i="6" s="1"/>
  <c r="J331" i="6"/>
  <c r="I331" i="6"/>
  <c r="Z330" i="6"/>
  <c r="Y330" i="6"/>
  <c r="X330" i="6"/>
  <c r="W330" i="6"/>
  <c r="AA330" i="6" s="1"/>
  <c r="V330" i="6"/>
  <c r="N330" i="6"/>
  <c r="M330" i="6"/>
  <c r="L330" i="6"/>
  <c r="U330" i="6" s="1"/>
  <c r="K330" i="6"/>
  <c r="I330" i="6" s="1"/>
  <c r="J330" i="6"/>
  <c r="T330" i="6" s="1"/>
  <c r="Z329" i="6"/>
  <c r="Y329" i="6"/>
  <c r="X329" i="6"/>
  <c r="W329" i="6"/>
  <c r="V329" i="6"/>
  <c r="AA329" i="6" s="1"/>
  <c r="N329" i="6"/>
  <c r="M329" i="6"/>
  <c r="L329" i="6"/>
  <c r="K329" i="6"/>
  <c r="I329" i="6" s="1"/>
  <c r="J329" i="6"/>
  <c r="U329" i="6" s="1"/>
  <c r="N328" i="6"/>
  <c r="M328" i="6"/>
  <c r="L328" i="6"/>
  <c r="K328" i="6"/>
  <c r="J328" i="6"/>
  <c r="U328" i="6" s="1"/>
  <c r="Z327" i="6"/>
  <c r="Y327" i="6"/>
  <c r="X327" i="6"/>
  <c r="W327" i="6"/>
  <c r="V327" i="6"/>
  <c r="AA327" i="6" s="1"/>
  <c r="N327" i="6"/>
  <c r="M327" i="6"/>
  <c r="L327" i="6"/>
  <c r="K327" i="6"/>
  <c r="T327" i="6" s="1"/>
  <c r="J327" i="6"/>
  <c r="U327" i="6" s="1"/>
  <c r="I327" i="6"/>
  <c r="N326" i="6"/>
  <c r="M326" i="6"/>
  <c r="L326" i="6"/>
  <c r="U326" i="6" s="1"/>
  <c r="K326" i="6"/>
  <c r="I326" i="6" s="1"/>
  <c r="J326" i="6"/>
  <c r="V325" i="6"/>
  <c r="N325" i="6"/>
  <c r="M325" i="6"/>
  <c r="L325" i="6"/>
  <c r="K325" i="6"/>
  <c r="I325" i="6" s="1"/>
  <c r="J325" i="6"/>
  <c r="U325" i="6" s="1"/>
  <c r="N324" i="6"/>
  <c r="M324" i="6"/>
  <c r="L324" i="6"/>
  <c r="K324" i="6"/>
  <c r="J324" i="6"/>
  <c r="U324" i="6" s="1"/>
  <c r="Z323" i="6"/>
  <c r="Y323" i="6"/>
  <c r="X323" i="6"/>
  <c r="W323" i="6"/>
  <c r="V323" i="6"/>
  <c r="AA323" i="6" s="1"/>
  <c r="N323" i="6"/>
  <c r="M323" i="6"/>
  <c r="L323" i="6"/>
  <c r="K323" i="6"/>
  <c r="T323" i="6" s="1"/>
  <c r="J323" i="6"/>
  <c r="I323" i="6"/>
  <c r="Z322" i="6"/>
  <c r="Y322" i="6"/>
  <c r="X322" i="6"/>
  <c r="W322" i="6"/>
  <c r="AA322" i="6" s="1"/>
  <c r="V322" i="6"/>
  <c r="N322" i="6"/>
  <c r="M322" i="6"/>
  <c r="L322" i="6"/>
  <c r="U322" i="6" s="1"/>
  <c r="K322" i="6"/>
  <c r="I322" i="6" s="1"/>
  <c r="J322" i="6"/>
  <c r="T322" i="6" s="1"/>
  <c r="N321" i="6"/>
  <c r="M321" i="6"/>
  <c r="L321" i="6"/>
  <c r="K321" i="6"/>
  <c r="I321" i="6" s="1"/>
  <c r="J321" i="6"/>
  <c r="U321" i="6" s="1"/>
  <c r="N320" i="6"/>
  <c r="M320" i="6"/>
  <c r="L320" i="6"/>
  <c r="K320" i="6"/>
  <c r="J320" i="6"/>
  <c r="U320" i="6" s="1"/>
  <c r="N319" i="6"/>
  <c r="M319" i="6"/>
  <c r="L319" i="6"/>
  <c r="K319" i="6"/>
  <c r="T319" i="6" s="1"/>
  <c r="J319" i="6"/>
  <c r="U319" i="6" s="1"/>
  <c r="I319" i="6"/>
  <c r="Z318" i="6"/>
  <c r="Y318" i="6"/>
  <c r="X318" i="6"/>
  <c r="W318" i="6"/>
  <c r="AA318" i="6" s="1"/>
  <c r="V318" i="6"/>
  <c r="N318" i="6"/>
  <c r="M318" i="6"/>
  <c r="L318" i="6"/>
  <c r="U318" i="6" s="1"/>
  <c r="K318" i="6"/>
  <c r="I318" i="6" s="1"/>
  <c r="J318" i="6"/>
  <c r="T318" i="6" s="1"/>
  <c r="Z317" i="6"/>
  <c r="Y317" i="6"/>
  <c r="W317" i="6"/>
  <c r="V317" i="6"/>
  <c r="N317" i="6"/>
  <c r="M317" i="6"/>
  <c r="L317" i="6"/>
  <c r="K317" i="6"/>
  <c r="I317" i="6" s="1"/>
  <c r="J317" i="6"/>
  <c r="U317" i="6" s="1"/>
  <c r="N316" i="6"/>
  <c r="M316" i="6"/>
  <c r="L316" i="6"/>
  <c r="K316" i="6"/>
  <c r="J316" i="6"/>
  <c r="U316" i="6" s="1"/>
  <c r="V315" i="6"/>
  <c r="N315" i="6"/>
  <c r="M315" i="6"/>
  <c r="L315" i="6"/>
  <c r="K315" i="6"/>
  <c r="T315" i="6" s="1"/>
  <c r="J315" i="6"/>
  <c r="U315" i="6" s="1"/>
  <c r="I315" i="6"/>
  <c r="Z314" i="6"/>
  <c r="Y314" i="6"/>
  <c r="X314" i="6"/>
  <c r="W314" i="6"/>
  <c r="AA314" i="6" s="1"/>
  <c r="V314" i="6"/>
  <c r="N314" i="6"/>
  <c r="M314" i="6"/>
  <c r="L314" i="6"/>
  <c r="U314" i="6" s="1"/>
  <c r="K314" i="6"/>
  <c r="J314" i="6"/>
  <c r="I314" i="6" s="1"/>
  <c r="N313" i="6"/>
  <c r="M313" i="6"/>
  <c r="L313" i="6"/>
  <c r="K313" i="6"/>
  <c r="I313" i="6" s="1"/>
  <c r="J313" i="6"/>
  <c r="U313" i="6" s="1"/>
  <c r="N312" i="6"/>
  <c r="M312" i="6"/>
  <c r="L312" i="6"/>
  <c r="K312" i="6"/>
  <c r="J312" i="6"/>
  <c r="U312" i="6" s="1"/>
  <c r="N311" i="6"/>
  <c r="M311" i="6"/>
  <c r="L311" i="6"/>
  <c r="K311" i="6"/>
  <c r="T311" i="6" s="1"/>
  <c r="J311" i="6"/>
  <c r="U311" i="6" s="1"/>
  <c r="I311" i="6"/>
  <c r="Z310" i="6"/>
  <c r="Y310" i="6"/>
  <c r="X310" i="6"/>
  <c r="W310" i="6"/>
  <c r="AA310" i="6" s="1"/>
  <c r="V310" i="6"/>
  <c r="N310" i="6"/>
  <c r="M310" i="6"/>
  <c r="L310" i="6"/>
  <c r="U310" i="6" s="1"/>
  <c r="K310" i="6"/>
  <c r="J310" i="6"/>
  <c r="I310" i="6" s="1"/>
  <c r="N309" i="6"/>
  <c r="M309" i="6"/>
  <c r="L309" i="6"/>
  <c r="K309" i="6"/>
  <c r="I309" i="6" s="1"/>
  <c r="J309" i="6"/>
  <c r="U309" i="6" s="1"/>
  <c r="V308" i="6"/>
  <c r="N308" i="6"/>
  <c r="M308" i="6"/>
  <c r="L308" i="6"/>
  <c r="K308" i="6"/>
  <c r="J308" i="6"/>
  <c r="U308" i="6" s="1"/>
  <c r="N307" i="6"/>
  <c r="M307" i="6"/>
  <c r="L307" i="6"/>
  <c r="K307" i="6"/>
  <c r="T307" i="6" s="1"/>
  <c r="J307" i="6"/>
  <c r="U307" i="6" s="1"/>
  <c r="I307" i="6"/>
  <c r="N306" i="6"/>
  <c r="M306" i="6"/>
  <c r="L306" i="6"/>
  <c r="U306" i="6" s="1"/>
  <c r="K306" i="6"/>
  <c r="J306" i="6"/>
  <c r="N305" i="6"/>
  <c r="M305" i="6"/>
  <c r="L305" i="6"/>
  <c r="K305" i="6"/>
  <c r="I305" i="6" s="1"/>
  <c r="J305" i="6"/>
  <c r="U305" i="6" s="1"/>
  <c r="N304" i="6"/>
  <c r="M304" i="6"/>
  <c r="L304" i="6"/>
  <c r="K304" i="6"/>
  <c r="J304" i="6"/>
  <c r="U304" i="6" s="1"/>
  <c r="N303" i="6"/>
  <c r="M303" i="6"/>
  <c r="L303" i="6"/>
  <c r="K303" i="6"/>
  <c r="T303" i="6" s="1"/>
  <c r="J303" i="6"/>
  <c r="U303" i="6" s="1"/>
  <c r="I303" i="6"/>
  <c r="Z302" i="6"/>
  <c r="Y302" i="6"/>
  <c r="X302" i="6"/>
  <c r="W302" i="6"/>
  <c r="AA302" i="6" s="1"/>
  <c r="V302" i="6"/>
  <c r="N302" i="6"/>
  <c r="M302" i="6"/>
  <c r="L302" i="6"/>
  <c r="U302" i="6" s="1"/>
  <c r="K302" i="6"/>
  <c r="J302" i="6"/>
  <c r="I302" i="6" s="1"/>
  <c r="N301" i="6"/>
  <c r="M301" i="6"/>
  <c r="L301" i="6"/>
  <c r="K301" i="6"/>
  <c r="I301" i="6" s="1"/>
  <c r="J301" i="6"/>
  <c r="U301" i="6" s="1"/>
  <c r="N300" i="6"/>
  <c r="M300" i="6"/>
  <c r="L300" i="6"/>
  <c r="K300" i="6"/>
  <c r="J300" i="6"/>
  <c r="U300" i="6" s="1"/>
  <c r="Z299" i="6"/>
  <c r="Y299" i="6"/>
  <c r="X299" i="6"/>
  <c r="W299" i="6"/>
  <c r="V299" i="6"/>
  <c r="AA299" i="6" s="1"/>
  <c r="N299" i="6"/>
  <c r="M299" i="6"/>
  <c r="L299" i="6"/>
  <c r="K299" i="6"/>
  <c r="T299" i="6" s="1"/>
  <c r="J299" i="6"/>
  <c r="I299" i="6"/>
  <c r="N298" i="6"/>
  <c r="M298" i="6"/>
  <c r="L298" i="6"/>
  <c r="U298" i="6" s="1"/>
  <c r="K298" i="6"/>
  <c r="I298" i="6" s="1"/>
  <c r="J298" i="6"/>
  <c r="N297" i="6"/>
  <c r="M297" i="6"/>
  <c r="L297" i="6"/>
  <c r="K297" i="6"/>
  <c r="I297" i="6" s="1"/>
  <c r="J297" i="6"/>
  <c r="U297" i="6" s="1"/>
  <c r="Z296" i="6"/>
  <c r="Y296" i="6"/>
  <c r="X296" i="6"/>
  <c r="W296" i="6"/>
  <c r="N296" i="6"/>
  <c r="M296" i="6"/>
  <c r="L296" i="6"/>
  <c r="K296" i="6"/>
  <c r="J296" i="6"/>
  <c r="U296" i="6" s="1"/>
  <c r="N295" i="6"/>
  <c r="M295" i="6"/>
  <c r="L295" i="6"/>
  <c r="K295" i="6"/>
  <c r="T295" i="6" s="1"/>
  <c r="J295" i="6"/>
  <c r="I295" i="6"/>
  <c r="N294" i="6"/>
  <c r="M294" i="6"/>
  <c r="L294" i="6"/>
  <c r="U294" i="6" s="1"/>
  <c r="K294" i="6"/>
  <c r="I294" i="6" s="1"/>
  <c r="J294" i="6"/>
  <c r="V293" i="6"/>
  <c r="N293" i="6"/>
  <c r="M293" i="6"/>
  <c r="L293" i="6"/>
  <c r="K293" i="6"/>
  <c r="I293" i="6" s="1"/>
  <c r="J293" i="6"/>
  <c r="U293" i="6" s="1"/>
  <c r="N292" i="6"/>
  <c r="M292" i="6"/>
  <c r="L292" i="6"/>
  <c r="K292" i="6"/>
  <c r="J292" i="6"/>
  <c r="U292" i="6" s="1"/>
  <c r="N291" i="6"/>
  <c r="M291" i="6"/>
  <c r="L291" i="6"/>
  <c r="K291" i="6"/>
  <c r="T291" i="6" s="1"/>
  <c r="J291" i="6"/>
  <c r="U291" i="6" s="1"/>
  <c r="I291" i="6"/>
  <c r="Z290" i="6"/>
  <c r="Y290" i="6"/>
  <c r="X290" i="6"/>
  <c r="W290" i="6"/>
  <c r="AA290" i="6" s="1"/>
  <c r="V290" i="6"/>
  <c r="N290" i="6"/>
  <c r="M290" i="6"/>
  <c r="L290" i="6"/>
  <c r="U290" i="6" s="1"/>
  <c r="K290" i="6"/>
  <c r="I290" i="6" s="1"/>
  <c r="J290" i="6"/>
  <c r="T290" i="6" s="1"/>
  <c r="N289" i="6"/>
  <c r="M289" i="6"/>
  <c r="L289" i="6"/>
  <c r="K289" i="6"/>
  <c r="I289" i="6" s="1"/>
  <c r="J289" i="6"/>
  <c r="U289" i="6" s="1"/>
  <c r="N288" i="6"/>
  <c r="M288" i="6"/>
  <c r="L288" i="6"/>
  <c r="K288" i="6"/>
  <c r="J288" i="6"/>
  <c r="U288" i="6" s="1"/>
  <c r="Z287" i="6"/>
  <c r="Y287" i="6"/>
  <c r="X287" i="6"/>
  <c r="W287" i="6"/>
  <c r="V287" i="6"/>
  <c r="AA287" i="6" s="1"/>
  <c r="N287" i="6"/>
  <c r="M287" i="6"/>
  <c r="L287" i="6"/>
  <c r="K287" i="6"/>
  <c r="T287" i="6" s="1"/>
  <c r="J287" i="6"/>
  <c r="I287" i="6"/>
  <c r="N286" i="6"/>
  <c r="M286" i="6"/>
  <c r="L286" i="6"/>
  <c r="U286" i="6" s="1"/>
  <c r="K286" i="6"/>
  <c r="I286" i="6" s="1"/>
  <c r="J286" i="6"/>
  <c r="N285" i="6"/>
  <c r="M285" i="6"/>
  <c r="L285" i="6"/>
  <c r="K285" i="6"/>
  <c r="I285" i="6" s="1"/>
  <c r="J285" i="6"/>
  <c r="U285" i="6" s="1"/>
  <c r="N284" i="6"/>
  <c r="M284" i="6"/>
  <c r="L284" i="6"/>
  <c r="K284" i="6"/>
  <c r="J284" i="6"/>
  <c r="U284" i="6" s="1"/>
  <c r="N283" i="6"/>
  <c r="M283" i="6"/>
  <c r="L283" i="6"/>
  <c r="K283" i="6"/>
  <c r="T283" i="6" s="1"/>
  <c r="J283" i="6"/>
  <c r="U283" i="6" s="1"/>
  <c r="I283" i="6"/>
  <c r="Z282" i="6"/>
  <c r="Y282" i="6"/>
  <c r="X282" i="6"/>
  <c r="W282" i="6"/>
  <c r="AA282" i="6" s="1"/>
  <c r="V282" i="6"/>
  <c r="N282" i="6"/>
  <c r="M282" i="6"/>
  <c r="L282" i="6"/>
  <c r="U282" i="6" s="1"/>
  <c r="K282" i="6"/>
  <c r="I282" i="6" s="1"/>
  <c r="J282" i="6"/>
  <c r="T282" i="6" s="1"/>
  <c r="Z281" i="6"/>
  <c r="Y281" i="6"/>
  <c r="X281" i="6"/>
  <c r="W281" i="6"/>
  <c r="V281" i="6"/>
  <c r="AA281" i="6" s="1"/>
  <c r="N281" i="6"/>
  <c r="M281" i="6"/>
  <c r="L281" i="6"/>
  <c r="K281" i="6"/>
  <c r="I281" i="6" s="1"/>
  <c r="J281" i="6"/>
  <c r="U281" i="6" s="1"/>
  <c r="Z280" i="6"/>
  <c r="Y280" i="6"/>
  <c r="N280" i="6"/>
  <c r="M280" i="6"/>
  <c r="L280" i="6"/>
  <c r="K280" i="6"/>
  <c r="J280" i="6"/>
  <c r="U280" i="6" s="1"/>
  <c r="Z279" i="6"/>
  <c r="Y279" i="6"/>
  <c r="X279" i="6"/>
  <c r="W279" i="6"/>
  <c r="V279" i="6"/>
  <c r="AA279" i="6" s="1"/>
  <c r="N279" i="6"/>
  <c r="M279" i="6"/>
  <c r="L279" i="6"/>
  <c r="K279" i="6"/>
  <c r="T279" i="6" s="1"/>
  <c r="J279" i="6"/>
  <c r="U279" i="6" s="1"/>
  <c r="I279" i="6"/>
  <c r="N278" i="6"/>
  <c r="M278" i="6"/>
  <c r="L278" i="6"/>
  <c r="U278" i="6" s="1"/>
  <c r="K278" i="6"/>
  <c r="J278" i="6"/>
  <c r="N277" i="6"/>
  <c r="M277" i="6"/>
  <c r="L277" i="6"/>
  <c r="K277" i="6"/>
  <c r="I277" i="6" s="1"/>
  <c r="J277" i="6"/>
  <c r="U277" i="6" s="1"/>
  <c r="N276" i="6"/>
  <c r="M276" i="6"/>
  <c r="L276" i="6"/>
  <c r="K276" i="6"/>
  <c r="J276" i="6"/>
  <c r="U276" i="6" s="1"/>
  <c r="Z275" i="6"/>
  <c r="Y275" i="6"/>
  <c r="X275" i="6"/>
  <c r="W275" i="6"/>
  <c r="V275" i="6"/>
  <c r="AA275" i="6" s="1"/>
  <c r="N275" i="6"/>
  <c r="M275" i="6"/>
  <c r="L275" i="6"/>
  <c r="K275" i="6"/>
  <c r="T275" i="6" s="1"/>
  <c r="J275" i="6"/>
  <c r="I275" i="6"/>
  <c r="Z274" i="6"/>
  <c r="Y274" i="6"/>
  <c r="X274" i="6"/>
  <c r="W274" i="6"/>
  <c r="AA274" i="6" s="1"/>
  <c r="V274" i="6"/>
  <c r="N274" i="6"/>
  <c r="M274" i="6"/>
  <c r="L274" i="6"/>
  <c r="U274" i="6" s="1"/>
  <c r="K274" i="6"/>
  <c r="I274" i="6" s="1"/>
  <c r="J274" i="6"/>
  <c r="T274" i="6" s="1"/>
  <c r="Z273" i="6"/>
  <c r="Y273" i="6"/>
  <c r="X273" i="6"/>
  <c r="W273" i="6"/>
  <c r="V273" i="6"/>
  <c r="AA273" i="6" s="1"/>
  <c r="N273" i="6"/>
  <c r="M273" i="6"/>
  <c r="L273" i="6"/>
  <c r="K273" i="6"/>
  <c r="I273" i="6" s="1"/>
  <c r="J273" i="6"/>
  <c r="U273" i="6" s="1"/>
  <c r="N272" i="6"/>
  <c r="M272" i="6"/>
  <c r="L272" i="6"/>
  <c r="K272" i="6"/>
  <c r="J272" i="6"/>
  <c r="U272" i="6" s="1"/>
  <c r="Z271" i="6"/>
  <c r="Y271" i="6"/>
  <c r="X271" i="6"/>
  <c r="W271" i="6"/>
  <c r="V271" i="6"/>
  <c r="AA271" i="6" s="1"/>
  <c r="N271" i="6"/>
  <c r="M271" i="6"/>
  <c r="L271" i="6"/>
  <c r="K271" i="6"/>
  <c r="T271" i="6" s="1"/>
  <c r="J271" i="6"/>
  <c r="I271" i="6"/>
  <c r="N270" i="6"/>
  <c r="M270" i="6"/>
  <c r="L270" i="6"/>
  <c r="U270" i="6" s="1"/>
  <c r="K270" i="6"/>
  <c r="I270" i="6" s="1"/>
  <c r="J270" i="6"/>
  <c r="Z269" i="6"/>
  <c r="Y269" i="6"/>
  <c r="X269" i="6"/>
  <c r="W269" i="6"/>
  <c r="V269" i="6"/>
  <c r="AA269" i="6" s="1"/>
  <c r="N269" i="6"/>
  <c r="M269" i="6"/>
  <c r="L269" i="6"/>
  <c r="K269" i="6"/>
  <c r="I269" i="6" s="1"/>
  <c r="J269" i="6"/>
  <c r="U269" i="6" s="1"/>
  <c r="N268" i="6"/>
  <c r="M268" i="6"/>
  <c r="L268" i="6"/>
  <c r="K268" i="6"/>
  <c r="J268" i="6"/>
  <c r="U268" i="6" s="1"/>
  <c r="N267" i="6"/>
  <c r="M267" i="6"/>
  <c r="L267" i="6"/>
  <c r="K267" i="6"/>
  <c r="T267" i="6" s="1"/>
  <c r="J267" i="6"/>
  <c r="U267" i="6" s="1"/>
  <c r="I267" i="6"/>
  <c r="W266" i="6"/>
  <c r="V266" i="6"/>
  <c r="N266" i="6"/>
  <c r="M266" i="6"/>
  <c r="L266" i="6"/>
  <c r="U266" i="6" s="1"/>
  <c r="K266" i="6"/>
  <c r="I266" i="6" s="1"/>
  <c r="J266" i="6"/>
  <c r="T266" i="6" s="1"/>
  <c r="N265" i="6"/>
  <c r="M265" i="6"/>
  <c r="L265" i="6"/>
  <c r="K265" i="6"/>
  <c r="I265" i="6" s="1"/>
  <c r="J265" i="6"/>
  <c r="U265" i="6" s="1"/>
  <c r="N264" i="6"/>
  <c r="M264" i="6"/>
  <c r="L264" i="6"/>
  <c r="K264" i="6"/>
  <c r="J264" i="6"/>
  <c r="U264" i="6" s="1"/>
  <c r="W263" i="6"/>
  <c r="V263" i="6"/>
  <c r="N263" i="6"/>
  <c r="M263" i="6"/>
  <c r="Y263" i="6" s="1"/>
  <c r="L263" i="6"/>
  <c r="K263" i="6"/>
  <c r="T263" i="6" s="1"/>
  <c r="J263" i="6"/>
  <c r="U263" i="6" s="1"/>
  <c r="I263" i="6"/>
  <c r="Y262" i="6"/>
  <c r="X262" i="6"/>
  <c r="W262" i="6"/>
  <c r="V262" i="6"/>
  <c r="N262" i="6"/>
  <c r="M262" i="6"/>
  <c r="L262" i="6"/>
  <c r="U262" i="6" s="1"/>
  <c r="K262" i="6"/>
  <c r="I262" i="6" s="1"/>
  <c r="J262" i="6"/>
  <c r="T262" i="6" s="1"/>
  <c r="Z261" i="6"/>
  <c r="Y261" i="6"/>
  <c r="X261" i="6"/>
  <c r="W261" i="6"/>
  <c r="V261" i="6"/>
  <c r="AA261" i="6" s="1"/>
  <c r="N261" i="6"/>
  <c r="M261" i="6"/>
  <c r="L261" i="6"/>
  <c r="K261" i="6"/>
  <c r="I261" i="6" s="1"/>
  <c r="J261" i="6"/>
  <c r="U261" i="6" s="1"/>
  <c r="Z260" i="6"/>
  <c r="Y260" i="6"/>
  <c r="X260" i="6"/>
  <c r="W260" i="6"/>
  <c r="AA260" i="6" s="1"/>
  <c r="V260" i="6"/>
  <c r="N260" i="6"/>
  <c r="M260" i="6"/>
  <c r="L260" i="6"/>
  <c r="K260" i="6"/>
  <c r="J260" i="6"/>
  <c r="U260" i="6" s="1"/>
  <c r="Z259" i="6"/>
  <c r="Y259" i="6"/>
  <c r="X259" i="6"/>
  <c r="W259" i="6"/>
  <c r="V259" i="6"/>
  <c r="AA259" i="6" s="1"/>
  <c r="N259" i="6"/>
  <c r="M259" i="6"/>
  <c r="L259" i="6"/>
  <c r="K259" i="6"/>
  <c r="T259" i="6" s="1"/>
  <c r="J259" i="6"/>
  <c r="I259" i="6"/>
  <c r="Y258" i="6"/>
  <c r="X258" i="6"/>
  <c r="W258" i="6"/>
  <c r="V258" i="6"/>
  <c r="N258" i="6"/>
  <c r="M258" i="6"/>
  <c r="L258" i="6"/>
  <c r="U258" i="6" s="1"/>
  <c r="K258" i="6"/>
  <c r="I258" i="6" s="1"/>
  <c r="J258" i="6"/>
  <c r="T258" i="6" s="1"/>
  <c r="N257" i="6"/>
  <c r="M257" i="6"/>
  <c r="L257" i="6"/>
  <c r="K257" i="6"/>
  <c r="I257" i="6" s="1"/>
  <c r="J257" i="6"/>
  <c r="U257" i="6" s="1"/>
  <c r="N256" i="6"/>
  <c r="M256" i="6"/>
  <c r="L256" i="6"/>
  <c r="K256" i="6"/>
  <c r="J256" i="6"/>
  <c r="U256" i="6" s="1"/>
  <c r="N255" i="6"/>
  <c r="M255" i="6"/>
  <c r="L255" i="6"/>
  <c r="K255" i="6"/>
  <c r="T255" i="6" s="1"/>
  <c r="J255" i="6"/>
  <c r="I255" i="6"/>
  <c r="Z254" i="6"/>
  <c r="Y254" i="6"/>
  <c r="X254" i="6"/>
  <c r="W254" i="6"/>
  <c r="AA254" i="6" s="1"/>
  <c r="V254" i="6"/>
  <c r="N254" i="6"/>
  <c r="M254" i="6"/>
  <c r="L254" i="6"/>
  <c r="U254" i="6" s="1"/>
  <c r="K254" i="6"/>
  <c r="I254" i="6" s="1"/>
  <c r="J254" i="6"/>
  <c r="T254" i="6" s="1"/>
  <c r="N253" i="6"/>
  <c r="M253" i="6"/>
  <c r="L253" i="6"/>
  <c r="K253" i="6"/>
  <c r="I253" i="6" s="1"/>
  <c r="J253" i="6"/>
  <c r="U253" i="6" s="1"/>
  <c r="N252" i="6"/>
  <c r="M252" i="6"/>
  <c r="L252" i="6"/>
  <c r="K252" i="6"/>
  <c r="J252" i="6"/>
  <c r="U252" i="6" s="1"/>
  <c r="V251" i="6"/>
  <c r="N251" i="6"/>
  <c r="M251" i="6"/>
  <c r="L251" i="6"/>
  <c r="K251" i="6"/>
  <c r="T251" i="6" s="1"/>
  <c r="J251" i="6"/>
  <c r="I251" i="6"/>
  <c r="N250" i="6"/>
  <c r="M250" i="6"/>
  <c r="L250" i="6"/>
  <c r="U250" i="6" s="1"/>
  <c r="K250" i="6"/>
  <c r="I250" i="6" s="1"/>
  <c r="J250" i="6"/>
  <c r="Y249" i="6"/>
  <c r="X249" i="6"/>
  <c r="W249" i="6"/>
  <c r="V249" i="6"/>
  <c r="N249" i="6"/>
  <c r="M249" i="6"/>
  <c r="L249" i="6"/>
  <c r="K249" i="6"/>
  <c r="I249" i="6" s="1"/>
  <c r="J249" i="6"/>
  <c r="U249" i="6" s="1"/>
  <c r="Z248" i="6"/>
  <c r="Y248" i="6"/>
  <c r="X248" i="6"/>
  <c r="W248" i="6"/>
  <c r="AA248" i="6" s="1"/>
  <c r="V248" i="6"/>
  <c r="N248" i="6"/>
  <c r="M248" i="6"/>
  <c r="L248" i="6"/>
  <c r="K248" i="6"/>
  <c r="J248" i="6"/>
  <c r="U248" i="6" s="1"/>
  <c r="Y247" i="6"/>
  <c r="X247" i="6"/>
  <c r="W247" i="6"/>
  <c r="V247" i="6"/>
  <c r="N247" i="6"/>
  <c r="M247" i="6"/>
  <c r="L247" i="6"/>
  <c r="K247" i="6"/>
  <c r="T247" i="6" s="1"/>
  <c r="J247" i="6"/>
  <c r="I247" i="6"/>
  <c r="N246" i="6"/>
  <c r="M246" i="6"/>
  <c r="L246" i="6"/>
  <c r="U246" i="6" s="1"/>
  <c r="K246" i="6"/>
  <c r="I246" i="6" s="1"/>
  <c r="J246" i="6"/>
  <c r="Z245" i="6"/>
  <c r="Y245" i="6"/>
  <c r="X245" i="6"/>
  <c r="W245" i="6"/>
  <c r="V245" i="6"/>
  <c r="AA245" i="6" s="1"/>
  <c r="N245" i="6"/>
  <c r="M245" i="6"/>
  <c r="L245" i="6"/>
  <c r="K245" i="6"/>
  <c r="I245" i="6" s="1"/>
  <c r="J245" i="6"/>
  <c r="U245" i="6" s="1"/>
  <c r="V244" i="6"/>
  <c r="N244" i="6"/>
  <c r="M244" i="6"/>
  <c r="L244" i="6"/>
  <c r="K244" i="6"/>
  <c r="J244" i="6"/>
  <c r="U244" i="6" s="1"/>
  <c r="N243" i="6"/>
  <c r="M243" i="6"/>
  <c r="L243" i="6"/>
  <c r="K243" i="6"/>
  <c r="T243" i="6" s="1"/>
  <c r="J243" i="6"/>
  <c r="U243" i="6" s="1"/>
  <c r="I243" i="6"/>
  <c r="N242" i="6"/>
  <c r="M242" i="6"/>
  <c r="L242" i="6"/>
  <c r="U242" i="6" s="1"/>
  <c r="K242" i="6"/>
  <c r="I242" i="6" s="1"/>
  <c r="J242" i="6"/>
  <c r="N241" i="6"/>
  <c r="M241" i="6"/>
  <c r="L241" i="6"/>
  <c r="K241" i="6"/>
  <c r="I241" i="6" s="1"/>
  <c r="J241" i="6"/>
  <c r="U241" i="6" s="1"/>
  <c r="W240" i="6"/>
  <c r="V240" i="6"/>
  <c r="N240" i="6"/>
  <c r="M240" i="6"/>
  <c r="L240" i="6"/>
  <c r="K240" i="6"/>
  <c r="J240" i="6"/>
  <c r="U240" i="6" s="1"/>
  <c r="N239" i="6"/>
  <c r="M239" i="6"/>
  <c r="L239" i="6"/>
  <c r="K239" i="6"/>
  <c r="T239" i="6" s="1"/>
  <c r="J239" i="6"/>
  <c r="I239" i="6"/>
  <c r="N238" i="6"/>
  <c r="M238" i="6"/>
  <c r="L238" i="6"/>
  <c r="U238" i="6" s="1"/>
  <c r="K238" i="6"/>
  <c r="I238" i="6" s="1"/>
  <c r="J238" i="6"/>
  <c r="Z237" i="6"/>
  <c r="Y237" i="6"/>
  <c r="X237" i="6"/>
  <c r="W237" i="6"/>
  <c r="V237" i="6"/>
  <c r="AA237" i="6" s="1"/>
  <c r="N237" i="6"/>
  <c r="M237" i="6"/>
  <c r="L237" i="6"/>
  <c r="K237" i="6"/>
  <c r="I237" i="6" s="1"/>
  <c r="J237" i="6"/>
  <c r="U237" i="6" s="1"/>
  <c r="N236" i="6"/>
  <c r="M236" i="6"/>
  <c r="L236" i="6"/>
  <c r="K236" i="6"/>
  <c r="J236" i="6"/>
  <c r="U236" i="6" s="1"/>
  <c r="N235" i="6"/>
  <c r="M235" i="6"/>
  <c r="L235" i="6"/>
  <c r="K235" i="6"/>
  <c r="T235" i="6" s="1"/>
  <c r="J235" i="6"/>
  <c r="U235" i="6" s="1"/>
  <c r="I235" i="6"/>
  <c r="N234" i="6"/>
  <c r="M234" i="6"/>
  <c r="L234" i="6"/>
  <c r="U234" i="6" s="1"/>
  <c r="K234" i="6"/>
  <c r="I234" i="6" s="1"/>
  <c r="J234" i="6"/>
  <c r="N233" i="6"/>
  <c r="M233" i="6"/>
  <c r="L233" i="6"/>
  <c r="K233" i="6"/>
  <c r="I233" i="6" s="1"/>
  <c r="J233" i="6"/>
  <c r="U233" i="6" s="1"/>
  <c r="Z232" i="6"/>
  <c r="Y232" i="6"/>
  <c r="X232" i="6"/>
  <c r="W232" i="6"/>
  <c r="AA232" i="6" s="1"/>
  <c r="V232" i="6"/>
  <c r="N232" i="6"/>
  <c r="M232" i="6"/>
  <c r="L232" i="6"/>
  <c r="K232" i="6"/>
  <c r="J232" i="6"/>
  <c r="U232" i="6" s="1"/>
  <c r="Y231" i="6"/>
  <c r="X231" i="6"/>
  <c r="W231" i="6"/>
  <c r="V231" i="6"/>
  <c r="N231" i="6"/>
  <c r="M231" i="6"/>
  <c r="L231" i="6"/>
  <c r="K231" i="6"/>
  <c r="T231" i="6" s="1"/>
  <c r="J231" i="6"/>
  <c r="I231" i="6"/>
  <c r="Y230" i="6"/>
  <c r="X230" i="6"/>
  <c r="W230" i="6"/>
  <c r="V230" i="6"/>
  <c r="N230" i="6"/>
  <c r="M230" i="6"/>
  <c r="L230" i="6"/>
  <c r="U230" i="6" s="1"/>
  <c r="K230" i="6"/>
  <c r="I230" i="6" s="1"/>
  <c r="J230" i="6"/>
  <c r="T230" i="6" s="1"/>
  <c r="N229" i="6"/>
  <c r="M229" i="6"/>
  <c r="L229" i="6"/>
  <c r="K229" i="6"/>
  <c r="I229" i="6" s="1"/>
  <c r="J229" i="6"/>
  <c r="U229" i="6" s="1"/>
  <c r="N228" i="6"/>
  <c r="M228" i="6"/>
  <c r="L228" i="6"/>
  <c r="K228" i="6"/>
  <c r="J228" i="6"/>
  <c r="U228" i="6" s="1"/>
  <c r="N227" i="6"/>
  <c r="M227" i="6"/>
  <c r="L227" i="6"/>
  <c r="K227" i="6"/>
  <c r="T227" i="6" s="1"/>
  <c r="J227" i="6"/>
  <c r="U227" i="6" s="1"/>
  <c r="I227" i="6"/>
  <c r="Z226" i="6"/>
  <c r="Y226" i="6"/>
  <c r="X226" i="6"/>
  <c r="W226" i="6"/>
  <c r="AA226" i="6" s="1"/>
  <c r="V226" i="6"/>
  <c r="N226" i="6"/>
  <c r="M226" i="6"/>
  <c r="L226" i="6"/>
  <c r="U226" i="6" s="1"/>
  <c r="K226" i="6"/>
  <c r="J226" i="6"/>
  <c r="I226" i="6" s="1"/>
  <c r="N225" i="6"/>
  <c r="M225" i="6"/>
  <c r="L225" i="6"/>
  <c r="K225" i="6"/>
  <c r="I225" i="6" s="1"/>
  <c r="J225" i="6"/>
  <c r="U225" i="6" s="1"/>
  <c r="N224" i="6"/>
  <c r="M224" i="6"/>
  <c r="L224" i="6"/>
  <c r="K224" i="6"/>
  <c r="J224" i="6"/>
  <c r="U224" i="6" s="1"/>
  <c r="N223" i="6"/>
  <c r="M223" i="6"/>
  <c r="L223" i="6"/>
  <c r="K223" i="6"/>
  <c r="T223" i="6" s="1"/>
  <c r="J223" i="6"/>
  <c r="U223" i="6" s="1"/>
  <c r="I223" i="6"/>
  <c r="Z222" i="6"/>
  <c r="Y222" i="6"/>
  <c r="X222" i="6"/>
  <c r="W222" i="6"/>
  <c r="AA222" i="6" s="1"/>
  <c r="V222" i="6"/>
  <c r="N222" i="6"/>
  <c r="M222" i="6"/>
  <c r="L222" i="6"/>
  <c r="U222" i="6" s="1"/>
  <c r="K222" i="6"/>
  <c r="I222" i="6" s="1"/>
  <c r="J222" i="6"/>
  <c r="T222" i="6" s="1"/>
  <c r="N221" i="6"/>
  <c r="M221" i="6"/>
  <c r="L221" i="6"/>
  <c r="K221" i="6"/>
  <c r="I221" i="6" s="1"/>
  <c r="J221" i="6"/>
  <c r="U221" i="6" s="1"/>
  <c r="N220" i="6"/>
  <c r="M220" i="6"/>
  <c r="L220" i="6"/>
  <c r="K220" i="6"/>
  <c r="J220" i="6"/>
  <c r="U220" i="6" s="1"/>
  <c r="N219" i="6"/>
  <c r="M219" i="6"/>
  <c r="L219" i="6"/>
  <c r="K219" i="6"/>
  <c r="T219" i="6" s="1"/>
  <c r="J219" i="6"/>
  <c r="U219" i="6" s="1"/>
  <c r="I219" i="6"/>
  <c r="N218" i="6"/>
  <c r="M218" i="6"/>
  <c r="L218" i="6"/>
  <c r="U218" i="6" s="1"/>
  <c r="K218" i="6"/>
  <c r="I218" i="6" s="1"/>
  <c r="J218" i="6"/>
  <c r="N217" i="6"/>
  <c r="M217" i="6"/>
  <c r="L217" i="6"/>
  <c r="K217" i="6"/>
  <c r="I217" i="6" s="1"/>
  <c r="J217" i="6"/>
  <c r="U217" i="6" s="1"/>
  <c r="V216" i="6"/>
  <c r="N216" i="6"/>
  <c r="M216" i="6"/>
  <c r="L216" i="6"/>
  <c r="K216" i="6"/>
  <c r="J216" i="6"/>
  <c r="U216" i="6" s="1"/>
  <c r="Z215" i="6"/>
  <c r="Y215" i="6"/>
  <c r="X215" i="6"/>
  <c r="W215" i="6"/>
  <c r="V215" i="6"/>
  <c r="AA215" i="6" s="1"/>
  <c r="N215" i="6"/>
  <c r="M215" i="6"/>
  <c r="L215" i="6"/>
  <c r="K215" i="6"/>
  <c r="T215" i="6" s="1"/>
  <c r="J215" i="6"/>
  <c r="I215" i="6"/>
  <c r="N214" i="6"/>
  <c r="M214" i="6"/>
  <c r="L214" i="6"/>
  <c r="U214" i="6" s="1"/>
  <c r="K214" i="6"/>
  <c r="I214" i="6" s="1"/>
  <c r="J214" i="6"/>
  <c r="N213" i="6"/>
  <c r="M213" i="6"/>
  <c r="L213" i="6"/>
  <c r="K213" i="6"/>
  <c r="I213" i="6" s="1"/>
  <c r="J213" i="6"/>
  <c r="U213" i="6" s="1"/>
  <c r="N212" i="6"/>
  <c r="M212" i="6"/>
  <c r="L212" i="6"/>
  <c r="K212" i="6"/>
  <c r="J212" i="6"/>
  <c r="U212" i="6" s="1"/>
  <c r="N211" i="6"/>
  <c r="M211" i="6"/>
  <c r="L211" i="6"/>
  <c r="K211" i="6"/>
  <c r="T211" i="6" s="1"/>
  <c r="J211" i="6"/>
  <c r="I211" i="6"/>
  <c r="N210" i="6"/>
  <c r="M210" i="6"/>
  <c r="L210" i="6"/>
  <c r="U210" i="6" s="1"/>
  <c r="K210" i="6"/>
  <c r="I210" i="6" s="1"/>
  <c r="J210" i="6"/>
  <c r="V209" i="6"/>
  <c r="N209" i="6"/>
  <c r="M209" i="6"/>
  <c r="L209" i="6"/>
  <c r="K209" i="6"/>
  <c r="I209" i="6" s="1"/>
  <c r="U32" i="6" s="1"/>
  <c r="J209" i="6"/>
  <c r="U209" i="6" s="1"/>
  <c r="N208" i="6"/>
  <c r="M208" i="6"/>
  <c r="L208" i="6"/>
  <c r="K208" i="6"/>
  <c r="J208" i="6"/>
  <c r="U208" i="6" s="1"/>
  <c r="N207" i="6"/>
  <c r="M207" i="6"/>
  <c r="L207" i="6"/>
  <c r="K207" i="6"/>
  <c r="T207" i="6" s="1"/>
  <c r="J207" i="6"/>
  <c r="U207" i="6" s="1"/>
  <c r="I207" i="6"/>
  <c r="N206" i="6"/>
  <c r="M206" i="6"/>
  <c r="L206" i="6"/>
  <c r="U206" i="6" s="1"/>
  <c r="K206" i="6"/>
  <c r="J206" i="6"/>
  <c r="N205" i="6"/>
  <c r="M205" i="6"/>
  <c r="L205" i="6"/>
  <c r="K205" i="6"/>
  <c r="I205" i="6" s="1"/>
  <c r="J205" i="6"/>
  <c r="U205" i="6" s="1"/>
  <c r="Z204" i="6"/>
  <c r="Y204" i="6"/>
  <c r="X204" i="6"/>
  <c r="W204" i="6"/>
  <c r="AA204" i="6" s="1"/>
  <c r="V204" i="6"/>
  <c r="N204" i="6"/>
  <c r="M204" i="6"/>
  <c r="L204" i="6"/>
  <c r="K204" i="6"/>
  <c r="J204" i="6"/>
  <c r="U204" i="6" s="1"/>
  <c r="Y203" i="6"/>
  <c r="X203" i="6"/>
  <c r="W203" i="6"/>
  <c r="V203" i="6"/>
  <c r="N203" i="6"/>
  <c r="M203" i="6"/>
  <c r="L203" i="6"/>
  <c r="K203" i="6"/>
  <c r="T203" i="6" s="1"/>
  <c r="J203" i="6"/>
  <c r="U203" i="6" s="1"/>
  <c r="I203" i="6"/>
  <c r="V202" i="6"/>
  <c r="N202" i="6"/>
  <c r="M202" i="6"/>
  <c r="L202" i="6"/>
  <c r="U202" i="6" s="1"/>
  <c r="K202" i="6"/>
  <c r="J202" i="6"/>
  <c r="I202" i="6" s="1"/>
  <c r="K36" i="6" s="1"/>
  <c r="N201" i="6"/>
  <c r="M201" i="6"/>
  <c r="L201" i="6"/>
  <c r="K201" i="6"/>
  <c r="I201" i="6" s="1"/>
  <c r="K35" i="6" s="1"/>
  <c r="J201" i="6"/>
  <c r="U201" i="6" s="1"/>
  <c r="N200" i="6"/>
  <c r="M200" i="6"/>
  <c r="L200" i="6"/>
  <c r="K200" i="6"/>
  <c r="J200" i="6"/>
  <c r="U200" i="6" s="1"/>
  <c r="V199" i="6"/>
  <c r="N199" i="6"/>
  <c r="M199" i="6"/>
  <c r="Y199" i="6" s="1"/>
  <c r="L199" i="6"/>
  <c r="K199" i="6"/>
  <c r="T199" i="6" s="1"/>
  <c r="J199" i="6"/>
  <c r="U199" i="6" s="1"/>
  <c r="I199" i="6"/>
  <c r="N198" i="6"/>
  <c r="M198" i="6"/>
  <c r="L198" i="6"/>
  <c r="U198" i="6" s="1"/>
  <c r="K198" i="6"/>
  <c r="J198" i="6"/>
  <c r="N197" i="6"/>
  <c r="M197" i="6"/>
  <c r="L197" i="6"/>
  <c r="K197" i="6"/>
  <c r="I197" i="6" s="1"/>
  <c r="J197" i="6"/>
  <c r="V196" i="6"/>
  <c r="N196" i="6"/>
  <c r="M196" i="6"/>
  <c r="L196" i="6"/>
  <c r="K196" i="6"/>
  <c r="I196" i="6" s="1"/>
  <c r="K34" i="6" s="1"/>
  <c r="J196" i="6"/>
  <c r="U196" i="6" s="1"/>
  <c r="N195" i="6"/>
  <c r="M195" i="6"/>
  <c r="L195" i="6"/>
  <c r="K195" i="6"/>
  <c r="T195" i="6" s="1"/>
  <c r="J195" i="6"/>
  <c r="U195" i="6" s="1"/>
  <c r="I195" i="6"/>
  <c r="N194" i="6"/>
  <c r="M194" i="6"/>
  <c r="L194" i="6"/>
  <c r="U194" i="6" s="1"/>
  <c r="K194" i="6"/>
  <c r="J194" i="6"/>
  <c r="Z193" i="6"/>
  <c r="Y193" i="6"/>
  <c r="X193" i="6"/>
  <c r="W193" i="6"/>
  <c r="V193" i="6"/>
  <c r="AA193" i="6" s="1"/>
  <c r="N193" i="6"/>
  <c r="M193" i="6"/>
  <c r="L193" i="6"/>
  <c r="K193" i="6"/>
  <c r="I193" i="6" s="1"/>
  <c r="J193" i="6"/>
  <c r="N192" i="6"/>
  <c r="M192" i="6"/>
  <c r="L192" i="6"/>
  <c r="K192" i="6"/>
  <c r="I192" i="6" s="1"/>
  <c r="J192" i="6"/>
  <c r="U192" i="6" s="1"/>
  <c r="Z191" i="6"/>
  <c r="Y191" i="6"/>
  <c r="X191" i="6"/>
  <c r="W191" i="6"/>
  <c r="V191" i="6"/>
  <c r="AA191" i="6" s="1"/>
  <c r="N191" i="6"/>
  <c r="M191" i="6"/>
  <c r="L191" i="6"/>
  <c r="K191" i="6"/>
  <c r="T191" i="6" s="1"/>
  <c r="J191" i="6"/>
  <c r="U191" i="6" s="1"/>
  <c r="I191" i="6"/>
  <c r="Z190" i="6"/>
  <c r="Y190" i="6"/>
  <c r="X190" i="6"/>
  <c r="W190" i="6"/>
  <c r="AA190" i="6" s="1"/>
  <c r="V190" i="6"/>
  <c r="N190" i="6"/>
  <c r="M190" i="6"/>
  <c r="L190" i="6"/>
  <c r="U190" i="6" s="1"/>
  <c r="K190" i="6"/>
  <c r="J190" i="6"/>
  <c r="I190" i="6" s="1"/>
  <c r="Z189" i="6"/>
  <c r="Y189" i="6"/>
  <c r="X189" i="6"/>
  <c r="W189" i="6"/>
  <c r="V189" i="6"/>
  <c r="AA189" i="6" s="1"/>
  <c r="N189" i="6"/>
  <c r="M189" i="6"/>
  <c r="L189" i="6"/>
  <c r="K189" i="6"/>
  <c r="I189" i="6" s="1"/>
  <c r="J189" i="6"/>
  <c r="Z188" i="6"/>
  <c r="Y188" i="6"/>
  <c r="X188" i="6"/>
  <c r="W188" i="6"/>
  <c r="AA188" i="6" s="1"/>
  <c r="V188" i="6"/>
  <c r="N188" i="6"/>
  <c r="M188" i="6"/>
  <c r="L188" i="6"/>
  <c r="K188" i="6"/>
  <c r="I188" i="6" s="1"/>
  <c r="J188" i="6"/>
  <c r="U188" i="6" s="1"/>
  <c r="Y187" i="6"/>
  <c r="X187" i="6"/>
  <c r="W187" i="6"/>
  <c r="V187" i="6"/>
  <c r="N187" i="6"/>
  <c r="M187" i="6"/>
  <c r="L187" i="6"/>
  <c r="K187" i="6"/>
  <c r="T187" i="6" s="1"/>
  <c r="J187" i="6"/>
  <c r="U187" i="6" s="1"/>
  <c r="I187" i="6"/>
  <c r="V186" i="6"/>
  <c r="N186" i="6"/>
  <c r="M186" i="6"/>
  <c r="L186" i="6"/>
  <c r="U186" i="6" s="1"/>
  <c r="K186" i="6"/>
  <c r="J186" i="6"/>
  <c r="I186" i="6" s="1"/>
  <c r="K31" i="6" s="1"/>
  <c r="N185" i="6"/>
  <c r="M185" i="6"/>
  <c r="L185" i="6"/>
  <c r="K185" i="6"/>
  <c r="I185" i="6" s="1"/>
  <c r="K30" i="6" s="1"/>
  <c r="J185" i="6"/>
  <c r="Z184" i="6"/>
  <c r="Y184" i="6"/>
  <c r="X184" i="6"/>
  <c r="W184" i="6"/>
  <c r="AA184" i="6" s="1"/>
  <c r="V184" i="6"/>
  <c r="N184" i="6"/>
  <c r="M184" i="6"/>
  <c r="L184" i="6"/>
  <c r="K184" i="6"/>
  <c r="I184" i="6" s="1"/>
  <c r="J184" i="6"/>
  <c r="U184" i="6" s="1"/>
  <c r="N183" i="6"/>
  <c r="M183" i="6"/>
  <c r="Y183" i="6" s="1"/>
  <c r="L183" i="6"/>
  <c r="K183" i="6"/>
  <c r="T183" i="6" s="1"/>
  <c r="J183" i="6"/>
  <c r="U183" i="6" s="1"/>
  <c r="I183" i="6"/>
  <c r="Z182" i="6"/>
  <c r="Y182" i="6"/>
  <c r="X182" i="6"/>
  <c r="W182" i="6"/>
  <c r="AA182" i="6" s="1"/>
  <c r="V182" i="6"/>
  <c r="N182" i="6"/>
  <c r="M182" i="6"/>
  <c r="L182" i="6"/>
  <c r="U182" i="6" s="1"/>
  <c r="K182" i="6"/>
  <c r="J182" i="6"/>
  <c r="I182" i="6" s="1"/>
  <c r="Z181" i="6"/>
  <c r="Y181" i="6"/>
  <c r="X181" i="6"/>
  <c r="W181" i="6"/>
  <c r="V181" i="6"/>
  <c r="AA181" i="6" s="1"/>
  <c r="N181" i="6"/>
  <c r="M181" i="6"/>
  <c r="L181" i="6"/>
  <c r="K181" i="6"/>
  <c r="I181" i="6" s="1"/>
  <c r="J181" i="6"/>
  <c r="Z180" i="6"/>
  <c r="Y180" i="6"/>
  <c r="X180" i="6"/>
  <c r="W180" i="6"/>
  <c r="AA180" i="6" s="1"/>
  <c r="V180" i="6"/>
  <c r="N180" i="6"/>
  <c r="M180" i="6"/>
  <c r="L180" i="6"/>
  <c r="K180" i="6"/>
  <c r="I180" i="6" s="1"/>
  <c r="J180" i="6"/>
  <c r="U180" i="6" s="1"/>
  <c r="W179" i="6"/>
  <c r="V179" i="6"/>
  <c r="N179" i="6"/>
  <c r="M179" i="6"/>
  <c r="L179" i="6"/>
  <c r="K179" i="6"/>
  <c r="T179" i="6" s="1"/>
  <c r="J179" i="6"/>
  <c r="U179" i="6" s="1"/>
  <c r="I179" i="6"/>
  <c r="N178" i="6"/>
  <c r="M178" i="6"/>
  <c r="L178" i="6"/>
  <c r="U178" i="6" s="1"/>
  <c r="K178" i="6"/>
  <c r="J178" i="6"/>
  <c r="N177" i="6"/>
  <c r="M177" i="6"/>
  <c r="L177" i="6"/>
  <c r="K177" i="6"/>
  <c r="I177" i="6" s="1"/>
  <c r="J177" i="6"/>
  <c r="N176" i="6"/>
  <c r="M176" i="6"/>
  <c r="L176" i="6"/>
  <c r="K176" i="6"/>
  <c r="I176" i="6" s="1"/>
  <c r="J176" i="6"/>
  <c r="U176" i="6" s="1"/>
  <c r="N175" i="6"/>
  <c r="M175" i="6"/>
  <c r="Y175" i="6" s="1"/>
  <c r="L175" i="6"/>
  <c r="K175" i="6"/>
  <c r="T175" i="6" s="1"/>
  <c r="J175" i="6"/>
  <c r="U175" i="6" s="1"/>
  <c r="I175" i="6"/>
  <c r="Y174" i="6"/>
  <c r="X174" i="6"/>
  <c r="W174" i="6"/>
  <c r="V174" i="6"/>
  <c r="N174" i="6"/>
  <c r="M174" i="6"/>
  <c r="L174" i="6"/>
  <c r="U174" i="6" s="1"/>
  <c r="K174" i="6"/>
  <c r="J174" i="6"/>
  <c r="I174" i="6" s="1"/>
  <c r="K29" i="6" s="1"/>
  <c r="V173" i="6"/>
  <c r="N173" i="6"/>
  <c r="M173" i="6"/>
  <c r="L173" i="6"/>
  <c r="K173" i="6"/>
  <c r="I173" i="6" s="1"/>
  <c r="K28" i="6" s="1"/>
  <c r="J173" i="6"/>
  <c r="N172" i="6"/>
  <c r="M172" i="6"/>
  <c r="L172" i="6"/>
  <c r="K172" i="6"/>
  <c r="I172" i="6" s="1"/>
  <c r="J172" i="6"/>
  <c r="U172" i="6" s="1"/>
  <c r="Z171" i="6"/>
  <c r="Y171" i="6"/>
  <c r="X171" i="6"/>
  <c r="W171" i="6"/>
  <c r="V171" i="6"/>
  <c r="AA171" i="6" s="1"/>
  <c r="N171" i="6"/>
  <c r="M171" i="6"/>
  <c r="L171" i="6"/>
  <c r="K171" i="6"/>
  <c r="T171" i="6" s="1"/>
  <c r="J171" i="6"/>
  <c r="U171" i="6" s="1"/>
  <c r="I171" i="6"/>
  <c r="Z170" i="6"/>
  <c r="Y170" i="6"/>
  <c r="X170" i="6"/>
  <c r="W170" i="6"/>
  <c r="AA170" i="6" s="1"/>
  <c r="V170" i="6"/>
  <c r="N170" i="6"/>
  <c r="M170" i="6"/>
  <c r="L170" i="6"/>
  <c r="U170" i="6" s="1"/>
  <c r="K170" i="6"/>
  <c r="J170" i="6"/>
  <c r="I170" i="6" s="1"/>
  <c r="U27" i="6" s="1"/>
  <c r="Z169" i="6"/>
  <c r="Y169" i="6"/>
  <c r="X169" i="6"/>
  <c r="W169" i="6"/>
  <c r="V169" i="6"/>
  <c r="AA169" i="6" s="1"/>
  <c r="N169" i="6"/>
  <c r="M169" i="6"/>
  <c r="L169" i="6"/>
  <c r="K169" i="6"/>
  <c r="I169" i="6" s="1"/>
  <c r="J169" i="6"/>
  <c r="Z168" i="6"/>
  <c r="Y168" i="6"/>
  <c r="X168" i="6"/>
  <c r="W168" i="6"/>
  <c r="AA168" i="6" s="1"/>
  <c r="V168" i="6"/>
  <c r="N168" i="6"/>
  <c r="M168" i="6"/>
  <c r="L168" i="6"/>
  <c r="K168" i="6"/>
  <c r="I168" i="6" s="1"/>
  <c r="J168" i="6"/>
  <c r="U168" i="6" s="1"/>
  <c r="Z167" i="6"/>
  <c r="Y167" i="6"/>
  <c r="X167" i="6"/>
  <c r="W167" i="6"/>
  <c r="V167" i="6"/>
  <c r="AA167" i="6" s="1"/>
  <c r="N167" i="6"/>
  <c r="M167" i="6"/>
  <c r="L167" i="6"/>
  <c r="K167" i="6"/>
  <c r="T167" i="6" s="1"/>
  <c r="J167" i="6"/>
  <c r="U167" i="6" s="1"/>
  <c r="I167" i="6"/>
  <c r="V166" i="6"/>
  <c r="N166" i="6"/>
  <c r="M166" i="6"/>
  <c r="L166" i="6"/>
  <c r="U166" i="6" s="1"/>
  <c r="K166" i="6"/>
  <c r="J166" i="6"/>
  <c r="I166" i="6" s="1"/>
  <c r="N165" i="6"/>
  <c r="M165" i="6"/>
  <c r="L165" i="6"/>
  <c r="K165" i="6"/>
  <c r="I165" i="6" s="1"/>
  <c r="J165" i="6"/>
  <c r="V164" i="6"/>
  <c r="N164" i="6"/>
  <c r="M164" i="6"/>
  <c r="L164" i="6"/>
  <c r="K164" i="6"/>
  <c r="I164" i="6" s="1"/>
  <c r="J164" i="6"/>
  <c r="U164" i="6" s="1"/>
  <c r="V163" i="6"/>
  <c r="N163" i="6"/>
  <c r="M163" i="6"/>
  <c r="Y163" i="6" s="1"/>
  <c r="L163" i="6"/>
  <c r="K163" i="6"/>
  <c r="T163" i="6" s="1"/>
  <c r="J163" i="6"/>
  <c r="U163" i="6" s="1"/>
  <c r="I163" i="6"/>
  <c r="Z162" i="6"/>
  <c r="Y162" i="6"/>
  <c r="X162" i="6"/>
  <c r="W162" i="6"/>
  <c r="AA162" i="6" s="1"/>
  <c r="V162" i="6"/>
  <c r="N162" i="6"/>
  <c r="M162" i="6"/>
  <c r="L162" i="6"/>
  <c r="U162" i="6" s="1"/>
  <c r="K162" i="6"/>
  <c r="J162" i="6"/>
  <c r="I162" i="6" s="1"/>
  <c r="U25" i="6" s="1"/>
  <c r="V161" i="6"/>
  <c r="N161" i="6"/>
  <c r="M161" i="6"/>
  <c r="L161" i="6"/>
  <c r="K161" i="6"/>
  <c r="I161" i="6" s="1"/>
  <c r="U24" i="6" s="1"/>
  <c r="J161" i="6"/>
  <c r="N160" i="6"/>
  <c r="M160" i="6"/>
  <c r="L160" i="6"/>
  <c r="K160" i="6"/>
  <c r="I160" i="6" s="1"/>
  <c r="J160" i="6"/>
  <c r="U160" i="6" s="1"/>
  <c r="N159" i="6"/>
  <c r="M159" i="6"/>
  <c r="L159" i="6"/>
  <c r="K159" i="6"/>
  <c r="T159" i="6" s="1"/>
  <c r="J159" i="6"/>
  <c r="U159" i="6" s="1"/>
  <c r="I159" i="6"/>
  <c r="N158" i="6"/>
  <c r="M158" i="6"/>
  <c r="L158" i="6"/>
  <c r="U158" i="6" s="1"/>
  <c r="K158" i="6"/>
  <c r="J158" i="6"/>
  <c r="N157" i="6"/>
  <c r="M157" i="6"/>
  <c r="L157" i="6"/>
  <c r="K157" i="6"/>
  <c r="I157" i="6" s="1"/>
  <c r="J157" i="6"/>
  <c r="Z156" i="6"/>
  <c r="Y156" i="6"/>
  <c r="X156" i="6"/>
  <c r="W156" i="6"/>
  <c r="AA156" i="6" s="1"/>
  <c r="V156" i="6"/>
  <c r="N156" i="6"/>
  <c r="M156" i="6"/>
  <c r="L156" i="6"/>
  <c r="K156" i="6"/>
  <c r="I156" i="6" s="1"/>
  <c r="J156" i="6"/>
  <c r="U156" i="6" s="1"/>
  <c r="Y155" i="6"/>
  <c r="X155" i="6"/>
  <c r="W155" i="6"/>
  <c r="V155" i="6"/>
  <c r="N155" i="6"/>
  <c r="M155" i="6"/>
  <c r="L155" i="6"/>
  <c r="K155" i="6"/>
  <c r="T155" i="6" s="1"/>
  <c r="J155" i="6"/>
  <c r="U155" i="6" s="1"/>
  <c r="I155" i="6"/>
  <c r="V154" i="6"/>
  <c r="N154" i="6"/>
  <c r="M154" i="6"/>
  <c r="L154" i="6"/>
  <c r="U154" i="6" s="1"/>
  <c r="K154" i="6"/>
  <c r="J154" i="6"/>
  <c r="I154" i="6" s="1"/>
  <c r="K25" i="6" s="1"/>
  <c r="N153" i="6"/>
  <c r="M153" i="6"/>
  <c r="L153" i="6"/>
  <c r="K153" i="6"/>
  <c r="I153" i="6" s="1"/>
  <c r="K24" i="6" s="1"/>
  <c r="J153" i="6"/>
  <c r="V152" i="6"/>
  <c r="N152" i="6"/>
  <c r="M152" i="6"/>
  <c r="L152" i="6"/>
  <c r="K152" i="6"/>
  <c r="I152" i="6" s="1"/>
  <c r="J152" i="6"/>
  <c r="U152" i="6" s="1"/>
  <c r="Z151" i="6"/>
  <c r="Y151" i="6"/>
  <c r="X151" i="6"/>
  <c r="W151" i="6"/>
  <c r="N151" i="6"/>
  <c r="M151" i="6"/>
  <c r="L151" i="6"/>
  <c r="K151" i="6"/>
  <c r="T151" i="6" s="1"/>
  <c r="V151" i="6" s="1"/>
  <c r="AA151" i="6" s="1"/>
  <c r="J151" i="6"/>
  <c r="U151" i="6" s="1"/>
  <c r="I151" i="6"/>
  <c r="N150" i="6"/>
  <c r="M150" i="6"/>
  <c r="L150" i="6"/>
  <c r="U150" i="6" s="1"/>
  <c r="K150" i="6"/>
  <c r="J150" i="6"/>
  <c r="N149" i="6"/>
  <c r="M149" i="6"/>
  <c r="L149" i="6"/>
  <c r="K149" i="6"/>
  <c r="I149" i="6" s="1"/>
  <c r="J149" i="6"/>
  <c r="N148" i="6"/>
  <c r="M148" i="6"/>
  <c r="L148" i="6"/>
  <c r="K148" i="6"/>
  <c r="I148" i="6" s="1"/>
  <c r="J148" i="6"/>
  <c r="U148" i="6" s="1"/>
  <c r="N147" i="6"/>
  <c r="M147" i="6"/>
  <c r="Y147" i="6" s="1"/>
  <c r="L147" i="6"/>
  <c r="K147" i="6"/>
  <c r="T147" i="6" s="1"/>
  <c r="J147" i="6"/>
  <c r="U147" i="6" s="1"/>
  <c r="I147" i="6"/>
  <c r="V146" i="6"/>
  <c r="N146" i="6"/>
  <c r="M146" i="6"/>
  <c r="L146" i="6"/>
  <c r="U146" i="6" s="1"/>
  <c r="K146" i="6"/>
  <c r="J146" i="6"/>
  <c r="I146" i="6" s="1"/>
  <c r="K23" i="6" s="1"/>
  <c r="N145" i="6"/>
  <c r="M145" i="6"/>
  <c r="L145" i="6"/>
  <c r="K145" i="6"/>
  <c r="I145" i="6" s="1"/>
  <c r="J145" i="6"/>
  <c r="AB144" i="6"/>
  <c r="AA144" i="6"/>
  <c r="Y144" i="6"/>
  <c r="W144" i="6"/>
  <c r="U144" i="6"/>
  <c r="T144" i="6"/>
  <c r="S144" i="6"/>
  <c r="R144" i="6"/>
  <c r="Q144" i="6"/>
  <c r="P144" i="6"/>
  <c r="N144" i="6"/>
  <c r="Z144" i="6" s="1"/>
  <c r="M144" i="6"/>
  <c r="L144" i="6"/>
  <c r="X144" i="6" s="1"/>
  <c r="K144" i="6"/>
  <c r="I144" i="6" s="1"/>
  <c r="J144" i="6"/>
  <c r="V143" i="6"/>
  <c r="N143" i="6"/>
  <c r="M143" i="6"/>
  <c r="L143" i="6"/>
  <c r="K143" i="6"/>
  <c r="J143" i="6"/>
  <c r="I143" i="6"/>
  <c r="N142" i="6"/>
  <c r="M142" i="6"/>
  <c r="L142" i="6"/>
  <c r="K142" i="6"/>
  <c r="I142" i="6" s="1"/>
  <c r="J142" i="6"/>
  <c r="N141" i="6"/>
  <c r="M141" i="6"/>
  <c r="L141" i="6"/>
  <c r="K141" i="6"/>
  <c r="J141" i="6"/>
  <c r="I141" i="6"/>
  <c r="N140" i="6"/>
  <c r="M140" i="6"/>
  <c r="L140" i="6"/>
  <c r="K140" i="6"/>
  <c r="I140" i="6" s="1"/>
  <c r="J140" i="6"/>
  <c r="N139" i="6"/>
  <c r="M139" i="6"/>
  <c r="L139" i="6"/>
  <c r="K139" i="6"/>
  <c r="J139" i="6"/>
  <c r="I139" i="6"/>
  <c r="N138" i="6"/>
  <c r="M138" i="6"/>
  <c r="L138" i="6"/>
  <c r="K138" i="6"/>
  <c r="I138" i="6" s="1"/>
  <c r="J138" i="6"/>
  <c r="N137" i="6"/>
  <c r="M137" i="6"/>
  <c r="L137" i="6"/>
  <c r="K137" i="6"/>
  <c r="J137" i="6"/>
  <c r="I137" i="6"/>
  <c r="N136" i="6"/>
  <c r="M136" i="6"/>
  <c r="L136" i="6"/>
  <c r="K136" i="6"/>
  <c r="I136" i="6" s="1"/>
  <c r="J136" i="6"/>
  <c r="N135" i="6"/>
  <c r="M135" i="6"/>
  <c r="L135" i="6"/>
  <c r="K135" i="6"/>
  <c r="J135" i="6"/>
  <c r="I135" i="6"/>
  <c r="N134" i="6"/>
  <c r="M134" i="6"/>
  <c r="L134" i="6"/>
  <c r="K134" i="6"/>
  <c r="I134" i="6" s="1"/>
  <c r="J134" i="6"/>
  <c r="N133" i="6"/>
  <c r="M133" i="6"/>
  <c r="L133" i="6"/>
  <c r="K133" i="6"/>
  <c r="J133" i="6"/>
  <c r="I133" i="6"/>
  <c r="N132" i="6"/>
  <c r="M132" i="6"/>
  <c r="L132" i="6"/>
  <c r="K132" i="6"/>
  <c r="I132" i="6" s="1"/>
  <c r="J132" i="6"/>
  <c r="N131" i="6"/>
  <c r="M131" i="6"/>
  <c r="L131" i="6"/>
  <c r="K131" i="6"/>
  <c r="J131" i="6"/>
  <c r="I131" i="6"/>
  <c r="N130" i="6"/>
  <c r="M130" i="6"/>
  <c r="L130" i="6"/>
  <c r="K130" i="6"/>
  <c r="I130" i="6" s="1"/>
  <c r="J130" i="6"/>
  <c r="N129" i="6"/>
  <c r="M129" i="6"/>
  <c r="L129" i="6"/>
  <c r="K129" i="6"/>
  <c r="J129" i="6"/>
  <c r="I129" i="6"/>
  <c r="N128" i="6"/>
  <c r="M128" i="6"/>
  <c r="L128" i="6"/>
  <c r="K128" i="6"/>
  <c r="I128" i="6" s="1"/>
  <c r="J128" i="6"/>
  <c r="N127" i="6"/>
  <c r="M127" i="6"/>
  <c r="L127" i="6"/>
  <c r="K127" i="6"/>
  <c r="J127" i="6"/>
  <c r="I127" i="6"/>
  <c r="N126" i="6"/>
  <c r="M126" i="6"/>
  <c r="L126" i="6"/>
  <c r="K126" i="6"/>
  <c r="I126" i="6" s="1"/>
  <c r="J126" i="6"/>
  <c r="N125" i="6"/>
  <c r="M125" i="6"/>
  <c r="L125" i="6"/>
  <c r="K125" i="6"/>
  <c r="J125" i="6"/>
  <c r="I125" i="6"/>
  <c r="N124" i="6"/>
  <c r="M124" i="6"/>
  <c r="L124" i="6"/>
  <c r="K124" i="6"/>
  <c r="I124" i="6" s="1"/>
  <c r="J124" i="6"/>
  <c r="N123" i="6"/>
  <c r="M123" i="6"/>
  <c r="L123" i="6"/>
  <c r="K123" i="6"/>
  <c r="J123" i="6"/>
  <c r="I123" i="6"/>
  <c r="N122" i="6"/>
  <c r="M122" i="6"/>
  <c r="L122" i="6"/>
  <c r="K122" i="6"/>
  <c r="I122" i="6" s="1"/>
  <c r="J122" i="6"/>
  <c r="N121" i="6"/>
  <c r="M121" i="6"/>
  <c r="L121" i="6"/>
  <c r="K121" i="6"/>
  <c r="J121" i="6"/>
  <c r="I121" i="6"/>
  <c r="N120" i="6"/>
  <c r="M120" i="6"/>
  <c r="L120" i="6"/>
  <c r="K120" i="6"/>
  <c r="I120" i="6" s="1"/>
  <c r="J120" i="6"/>
  <c r="N119" i="6"/>
  <c r="M119" i="6"/>
  <c r="L119" i="6"/>
  <c r="K119" i="6"/>
  <c r="J119" i="6"/>
  <c r="I119" i="6"/>
  <c r="N118" i="6"/>
  <c r="M118" i="6"/>
  <c r="L118" i="6"/>
  <c r="K118" i="6"/>
  <c r="I118" i="6" s="1"/>
  <c r="J118" i="6"/>
  <c r="N117" i="6"/>
  <c r="M117" i="6"/>
  <c r="L117" i="6"/>
  <c r="K117" i="6"/>
  <c r="J117" i="6"/>
  <c r="I117" i="6"/>
  <c r="N116" i="6"/>
  <c r="M116" i="6"/>
  <c r="L116" i="6"/>
  <c r="K116" i="6"/>
  <c r="I116" i="6" s="1"/>
  <c r="J116" i="6"/>
  <c r="N115" i="6"/>
  <c r="M115" i="6"/>
  <c r="L115" i="6"/>
  <c r="K115" i="6"/>
  <c r="J115" i="6"/>
  <c r="I115" i="6"/>
  <c r="N114" i="6"/>
  <c r="M114" i="6"/>
  <c r="L114" i="6"/>
  <c r="K114" i="6"/>
  <c r="I114" i="6" s="1"/>
  <c r="J114" i="6"/>
  <c r="N113" i="6"/>
  <c r="M113" i="6"/>
  <c r="L113" i="6"/>
  <c r="K113" i="6"/>
  <c r="J113" i="6"/>
  <c r="I113" i="6"/>
  <c r="N112" i="6"/>
  <c r="M112" i="6"/>
  <c r="L112" i="6"/>
  <c r="K112" i="6"/>
  <c r="I112" i="6" s="1"/>
  <c r="J112" i="6"/>
  <c r="N111" i="6"/>
  <c r="M111" i="6"/>
  <c r="L111" i="6"/>
  <c r="K111" i="6"/>
  <c r="J111" i="6"/>
  <c r="I111" i="6"/>
  <c r="N110" i="6"/>
  <c r="M110" i="6"/>
  <c r="L110" i="6"/>
  <c r="K110" i="6"/>
  <c r="I110" i="6" s="1"/>
  <c r="J110" i="6"/>
  <c r="N109" i="6"/>
  <c r="M109" i="6"/>
  <c r="L109" i="6"/>
  <c r="K109" i="6"/>
  <c r="J109" i="6"/>
  <c r="I109" i="6"/>
  <c r="N108" i="6"/>
  <c r="M108" i="6"/>
  <c r="L108" i="6"/>
  <c r="K108" i="6"/>
  <c r="I108" i="6" s="1"/>
  <c r="J108" i="6"/>
  <c r="N107" i="6"/>
  <c r="M107" i="6"/>
  <c r="L107" i="6"/>
  <c r="K107" i="6"/>
  <c r="J107" i="6"/>
  <c r="I107" i="6"/>
  <c r="N106" i="6"/>
  <c r="M106" i="6"/>
  <c r="L106" i="6"/>
  <c r="K106" i="6"/>
  <c r="I106" i="6" s="1"/>
  <c r="J106" i="6"/>
  <c r="N105" i="6"/>
  <c r="M105" i="6"/>
  <c r="L105" i="6"/>
  <c r="K105" i="6"/>
  <c r="J105" i="6"/>
  <c r="I105" i="6"/>
  <c r="N104" i="6"/>
  <c r="M104" i="6"/>
  <c r="L104" i="6"/>
  <c r="K104" i="6"/>
  <c r="I104" i="6" s="1"/>
  <c r="J104" i="6"/>
  <c r="N103" i="6"/>
  <c r="M103" i="6"/>
  <c r="L103" i="6"/>
  <c r="K103" i="6"/>
  <c r="J103" i="6"/>
  <c r="I103" i="6"/>
  <c r="N102" i="6"/>
  <c r="M102" i="6"/>
  <c r="L102" i="6"/>
  <c r="K102" i="6"/>
  <c r="I102" i="6" s="1"/>
  <c r="J102" i="6"/>
  <c r="N101" i="6"/>
  <c r="M101" i="6"/>
  <c r="L101" i="6"/>
  <c r="K101" i="6"/>
  <c r="J101" i="6"/>
  <c r="I101" i="6"/>
  <c r="N100" i="6"/>
  <c r="M100" i="6"/>
  <c r="L100" i="6"/>
  <c r="K100" i="6"/>
  <c r="I100" i="6" s="1"/>
  <c r="J100" i="6"/>
  <c r="N99" i="6"/>
  <c r="M99" i="6"/>
  <c r="L99" i="6"/>
  <c r="K99" i="6"/>
  <c r="J99" i="6"/>
  <c r="I99" i="6"/>
  <c r="N98" i="6"/>
  <c r="M98" i="6"/>
  <c r="L98" i="6"/>
  <c r="K98" i="6"/>
  <c r="I98" i="6" s="1"/>
  <c r="J98" i="6"/>
  <c r="N97" i="6"/>
  <c r="M97" i="6"/>
  <c r="L97" i="6"/>
  <c r="K97" i="6"/>
  <c r="J97" i="6"/>
  <c r="I97" i="6"/>
  <c r="N96" i="6"/>
  <c r="M96" i="6"/>
  <c r="L96" i="6"/>
  <c r="K96" i="6"/>
  <c r="I96" i="6" s="1"/>
  <c r="J96" i="6"/>
  <c r="N95" i="6"/>
  <c r="M95" i="6"/>
  <c r="L95" i="6"/>
  <c r="K95" i="6"/>
  <c r="J95" i="6"/>
  <c r="I95" i="6"/>
  <c r="N94" i="6"/>
  <c r="M94" i="6"/>
  <c r="L94" i="6"/>
  <c r="K94" i="6"/>
  <c r="I94" i="6" s="1"/>
  <c r="J94" i="6"/>
  <c r="N93" i="6"/>
  <c r="M93" i="6"/>
  <c r="L93" i="6"/>
  <c r="K93" i="6"/>
  <c r="J93" i="6"/>
  <c r="I93" i="6"/>
  <c r="N92" i="6"/>
  <c r="M92" i="6"/>
  <c r="L92" i="6"/>
  <c r="K92" i="6"/>
  <c r="I92" i="6" s="1"/>
  <c r="J92" i="6"/>
  <c r="N91" i="6"/>
  <c r="M91" i="6"/>
  <c r="L91" i="6"/>
  <c r="K91" i="6"/>
  <c r="J91" i="6"/>
  <c r="I91" i="6"/>
  <c r="N90" i="6"/>
  <c r="M90" i="6"/>
  <c r="L90" i="6"/>
  <c r="K90" i="6"/>
  <c r="I90" i="6" s="1"/>
  <c r="J90" i="6"/>
  <c r="N89" i="6"/>
  <c r="M89" i="6"/>
  <c r="L89" i="6"/>
  <c r="J89" i="6"/>
  <c r="L88" i="6"/>
  <c r="K88" i="6"/>
  <c r="J88" i="6"/>
  <c r="L87" i="6"/>
  <c r="K87" i="6"/>
  <c r="J87" i="6"/>
  <c r="L86" i="6"/>
  <c r="K86" i="6"/>
  <c r="J86" i="6"/>
  <c r="L85" i="6"/>
  <c r="K85" i="6"/>
  <c r="J85" i="6"/>
  <c r="L84" i="6"/>
  <c r="K84" i="6"/>
  <c r="J84" i="6"/>
  <c r="L83" i="6"/>
  <c r="K83" i="6"/>
  <c r="J83" i="6"/>
  <c r="L82" i="6"/>
  <c r="K82" i="6"/>
  <c r="J82" i="6"/>
  <c r="L81" i="6"/>
  <c r="K81" i="6"/>
  <c r="J81" i="6"/>
  <c r="N80" i="6"/>
  <c r="M80" i="6"/>
  <c r="L80" i="6"/>
  <c r="K80" i="6"/>
  <c r="J80" i="6"/>
  <c r="I80" i="6" s="1"/>
  <c r="N79" i="6"/>
  <c r="M79" i="6"/>
  <c r="L79" i="6"/>
  <c r="K79" i="6"/>
  <c r="I79" i="6" s="1"/>
  <c r="J79" i="6"/>
  <c r="N78" i="6"/>
  <c r="M78" i="6"/>
  <c r="L78" i="6"/>
  <c r="J78" i="6"/>
  <c r="L77" i="6"/>
  <c r="K77" i="6"/>
  <c r="J77" i="6"/>
  <c r="J76" i="6"/>
  <c r="J75" i="6"/>
  <c r="J74" i="6"/>
  <c r="J73" i="6"/>
  <c r="J72" i="6"/>
  <c r="J71" i="6"/>
  <c r="J70" i="6"/>
  <c r="N69" i="6"/>
  <c r="M69" i="6"/>
  <c r="J69" i="6"/>
  <c r="N68" i="6"/>
  <c r="M68" i="6"/>
  <c r="J68" i="6"/>
  <c r="N67" i="6"/>
  <c r="M67" i="6"/>
  <c r="K67" i="6"/>
  <c r="I67" i="6" s="1"/>
  <c r="J67" i="6"/>
  <c r="E67" i="6"/>
  <c r="L67" i="6" s="1"/>
  <c r="N66" i="6"/>
  <c r="M66" i="6"/>
  <c r="L66" i="6"/>
  <c r="K66" i="6"/>
  <c r="J66" i="6"/>
  <c r="I66" i="6" s="1"/>
  <c r="N65" i="6"/>
  <c r="M65" i="6"/>
  <c r="L65" i="6"/>
  <c r="K65" i="6"/>
  <c r="J65" i="6"/>
  <c r="N64" i="6"/>
  <c r="M64" i="6"/>
  <c r="L64" i="6"/>
  <c r="K64" i="6"/>
  <c r="J64" i="6"/>
  <c r="N63" i="6"/>
  <c r="M63" i="6"/>
  <c r="L63" i="6"/>
  <c r="K63" i="6"/>
  <c r="J63" i="6"/>
  <c r="N62" i="6"/>
  <c r="M62" i="6"/>
  <c r="L62" i="6"/>
  <c r="K62" i="6"/>
  <c r="J62" i="6"/>
  <c r="I62" i="6" s="1"/>
  <c r="N61" i="6"/>
  <c r="M61" i="6"/>
  <c r="L61" i="6"/>
  <c r="K61" i="6"/>
  <c r="J61" i="6"/>
  <c r="N60" i="6"/>
  <c r="M60" i="6"/>
  <c r="L60" i="6"/>
  <c r="K60" i="6"/>
  <c r="J60" i="6"/>
  <c r="L38" i="6"/>
  <c r="K38" i="6"/>
  <c r="J38" i="6"/>
  <c r="V37" i="6"/>
  <c r="U37" i="6"/>
  <c r="T37" i="6"/>
  <c r="L37" i="6"/>
  <c r="K37" i="6"/>
  <c r="J37" i="6"/>
  <c r="L36" i="6"/>
  <c r="J36" i="6"/>
  <c r="V35" i="6"/>
  <c r="U35" i="6"/>
  <c r="T35" i="6"/>
  <c r="L35" i="6"/>
  <c r="J35" i="6"/>
  <c r="V34" i="6"/>
  <c r="U34" i="6"/>
  <c r="T34" i="6"/>
  <c r="L34" i="6"/>
  <c r="J34" i="6"/>
  <c r="V33" i="6"/>
  <c r="U33" i="6"/>
  <c r="T33" i="6"/>
  <c r="L33" i="6"/>
  <c r="K33" i="6"/>
  <c r="J33" i="6"/>
  <c r="V32" i="6"/>
  <c r="T32" i="6"/>
  <c r="L32" i="6"/>
  <c r="K32" i="6"/>
  <c r="J32" i="6"/>
  <c r="V31" i="6"/>
  <c r="U31" i="6"/>
  <c r="T31" i="6"/>
  <c r="L31" i="6"/>
  <c r="J31" i="6"/>
  <c r="L30" i="6"/>
  <c r="J30" i="6"/>
  <c r="L29" i="6"/>
  <c r="J29" i="6"/>
  <c r="V28" i="6"/>
  <c r="U28" i="6"/>
  <c r="T28" i="6"/>
  <c r="L28" i="6"/>
  <c r="J28" i="6"/>
  <c r="V27" i="6"/>
  <c r="T27" i="6"/>
  <c r="V26" i="6"/>
  <c r="U26" i="6"/>
  <c r="T26" i="6"/>
  <c r="L26" i="6"/>
  <c r="K26" i="6"/>
  <c r="J26" i="6"/>
  <c r="V25" i="6"/>
  <c r="T25" i="6"/>
  <c r="L25" i="6"/>
  <c r="J25" i="6"/>
  <c r="V24" i="6"/>
  <c r="T24" i="6"/>
  <c r="L24" i="6"/>
  <c r="J24" i="6"/>
  <c r="V23" i="6"/>
  <c r="U23" i="6"/>
  <c r="T23" i="6"/>
  <c r="L23" i="6"/>
  <c r="J23" i="6"/>
  <c r="E12" i="6"/>
  <c r="K8" i="6" s="1"/>
  <c r="D12" i="6"/>
  <c r="K10" i="6"/>
  <c r="K9" i="6"/>
  <c r="K7" i="6"/>
  <c r="K6" i="6"/>
  <c r="J5" i="6"/>
  <c r="L4" i="6"/>
  <c r="K4" i="6"/>
  <c r="J4" i="6"/>
  <c r="P3" i="6"/>
  <c r="O3" i="6"/>
  <c r="N3" i="6"/>
  <c r="M3" i="6"/>
  <c r="L3" i="6"/>
  <c r="K3" i="6"/>
  <c r="J3" i="6"/>
  <c r="K2" i="6"/>
  <c r="D1" i="6"/>
  <c r="K5" i="6" s="1"/>
  <c r="I522" i="5"/>
  <c r="I521" i="5"/>
  <c r="I520" i="5"/>
  <c r="I519" i="5"/>
  <c r="C516" i="5"/>
  <c r="C515" i="5"/>
  <c r="C513" i="5"/>
  <c r="C511" i="5"/>
  <c r="C510" i="5"/>
  <c r="J507" i="5"/>
  <c r="I507" i="5"/>
  <c r="D507" i="5"/>
  <c r="K507" i="5" s="1"/>
  <c r="AK503" i="5"/>
  <c r="AK504" i="5" s="1"/>
  <c r="AK502" i="5"/>
  <c r="AK501" i="5"/>
  <c r="AK498" i="5"/>
  <c r="AA498" i="5"/>
  <c r="Y498" i="5"/>
  <c r="X497" i="5"/>
  <c r="X500" i="5" s="1"/>
  <c r="X501" i="5" s="1"/>
  <c r="AE496" i="5"/>
  <c r="S496" i="5"/>
  <c r="AE495" i="5"/>
  <c r="S495" i="5"/>
  <c r="X494" i="5"/>
  <c r="X495" i="5" s="1"/>
  <c r="S494" i="5"/>
  <c r="AE493" i="5"/>
  <c r="AE494" i="5" s="1"/>
  <c r="U493" i="5"/>
  <c r="S493" i="5"/>
  <c r="U492" i="5"/>
  <c r="S492" i="5"/>
  <c r="U491" i="5"/>
  <c r="S491" i="5"/>
  <c r="AK490" i="5"/>
  <c r="AK495" i="5" s="1"/>
  <c r="AK496" i="5" s="1"/>
  <c r="AE490" i="5"/>
  <c r="Z490" i="5"/>
  <c r="X490" i="5"/>
  <c r="X489" i="5"/>
  <c r="C517" i="5" s="1"/>
  <c r="T489" i="5"/>
  <c r="R489" i="5"/>
  <c r="D489" i="5"/>
  <c r="Q488" i="5"/>
  <c r="Q491" i="5" s="1"/>
  <c r="Q492" i="5" s="1"/>
  <c r="J488" i="5"/>
  <c r="J489" i="5" s="1"/>
  <c r="D488" i="5"/>
  <c r="AK487" i="5"/>
  <c r="AK488" i="5" s="1"/>
  <c r="D487" i="5"/>
  <c r="L486" i="5"/>
  <c r="J486" i="5"/>
  <c r="D486" i="5"/>
  <c r="AK485" i="5"/>
  <c r="AK486" i="5" s="1"/>
  <c r="Q485" i="5"/>
  <c r="J485" i="5"/>
  <c r="J490" i="5" s="1"/>
  <c r="J491" i="5" s="1"/>
  <c r="D485" i="5"/>
  <c r="D484" i="5"/>
  <c r="AL483" i="5"/>
  <c r="Q483" i="5"/>
  <c r="D483" i="5"/>
  <c r="AK482" i="5"/>
  <c r="Z482" i="5"/>
  <c r="X482" i="5"/>
  <c r="Q482" i="5"/>
  <c r="D482" i="5"/>
  <c r="X481" i="5"/>
  <c r="X484" i="5" s="1"/>
  <c r="X485" i="5" s="1"/>
  <c r="F480" i="5"/>
  <c r="Q479" i="5"/>
  <c r="Q484" i="5" s="1"/>
  <c r="K479" i="5"/>
  <c r="K478" i="5"/>
  <c r="F478" i="5"/>
  <c r="AK477" i="5"/>
  <c r="AK478" i="5" s="1"/>
  <c r="N476" i="5"/>
  <c r="L476" i="5"/>
  <c r="H476" i="5"/>
  <c r="G476" i="5"/>
  <c r="G507" i="5" s="1"/>
  <c r="N507" i="5" s="1"/>
  <c r="F476" i="5"/>
  <c r="E476" i="5"/>
  <c r="E507" i="5" s="1"/>
  <c r="L507" i="5" s="1"/>
  <c r="D476" i="5"/>
  <c r="AK475" i="5"/>
  <c r="AK476" i="5" s="1"/>
  <c r="X475" i="5"/>
  <c r="K475" i="5"/>
  <c r="K480" i="5" s="1"/>
  <c r="K481" i="5" s="1"/>
  <c r="D475" i="5"/>
  <c r="D480" i="5" s="1"/>
  <c r="D481" i="5" s="1"/>
  <c r="X474" i="5"/>
  <c r="Q473" i="5"/>
  <c r="Q474" i="5" s="1"/>
  <c r="AK472" i="5"/>
  <c r="L471" i="5"/>
  <c r="AA470" i="5"/>
  <c r="Y470" i="5"/>
  <c r="Q470" i="5"/>
  <c r="Q475" i="5" s="1"/>
  <c r="Q476" i="5" s="1"/>
  <c r="L470" i="5"/>
  <c r="J470" i="5"/>
  <c r="J471" i="5" s="1"/>
  <c r="X469" i="5"/>
  <c r="X472" i="5" s="1"/>
  <c r="X473" i="5" s="1"/>
  <c r="N469" i="5"/>
  <c r="L469" i="5"/>
  <c r="S468" i="5"/>
  <c r="N468" i="5"/>
  <c r="L468" i="5"/>
  <c r="S467" i="5"/>
  <c r="AE466" i="5"/>
  <c r="AE467" i="5" s="1"/>
  <c r="S466" i="5"/>
  <c r="M466" i="5"/>
  <c r="K466" i="5"/>
  <c r="U465" i="5"/>
  <c r="S465" i="5"/>
  <c r="J465" i="5"/>
  <c r="J468" i="5" s="1"/>
  <c r="J469" i="5" s="1"/>
  <c r="AE464" i="5"/>
  <c r="AE465" i="5" s="1"/>
  <c r="U464" i="5"/>
  <c r="S464" i="5"/>
  <c r="U463" i="5"/>
  <c r="S463" i="5"/>
  <c r="AL462" i="5"/>
  <c r="AH462" i="5"/>
  <c r="AF462" i="5"/>
  <c r="AB462" i="5"/>
  <c r="AA462" i="5"/>
  <c r="Z462" i="5"/>
  <c r="Y462" i="5"/>
  <c r="X462" i="5"/>
  <c r="AK461" i="5"/>
  <c r="AK466" i="5" s="1"/>
  <c r="AK467" i="5" s="1"/>
  <c r="AE461" i="5"/>
  <c r="X461" i="5"/>
  <c r="C514" i="5" s="1"/>
  <c r="T461" i="5"/>
  <c r="R461" i="5"/>
  <c r="Q460" i="5"/>
  <c r="X459" i="5"/>
  <c r="X458" i="5"/>
  <c r="X457" i="5"/>
  <c r="X456" i="5"/>
  <c r="AB454" i="5"/>
  <c r="AA454" i="5"/>
  <c r="Z454" i="5"/>
  <c r="Y454" i="5"/>
  <c r="X454" i="5"/>
  <c r="X453" i="5"/>
  <c r="AK452" i="5"/>
  <c r="AK457" i="5" s="1"/>
  <c r="AK458" i="5" s="1"/>
  <c r="B450" i="5"/>
  <c r="N399" i="5"/>
  <c r="M399" i="5"/>
  <c r="L399" i="5"/>
  <c r="K399" i="5"/>
  <c r="J399" i="5"/>
  <c r="N398" i="5"/>
  <c r="M398" i="5"/>
  <c r="L398" i="5"/>
  <c r="K398" i="5"/>
  <c r="J398" i="5"/>
  <c r="N397" i="5"/>
  <c r="M397" i="5"/>
  <c r="L397" i="5"/>
  <c r="K397" i="5"/>
  <c r="J397" i="5"/>
  <c r="N396" i="5"/>
  <c r="M396" i="5"/>
  <c r="L396" i="5"/>
  <c r="K396" i="5"/>
  <c r="J396" i="5"/>
  <c r="I396" i="5" s="1"/>
  <c r="N395" i="5"/>
  <c r="M395" i="5"/>
  <c r="L395" i="5"/>
  <c r="K395" i="5"/>
  <c r="J395" i="5"/>
  <c r="N394" i="5"/>
  <c r="M394" i="5"/>
  <c r="L394" i="5"/>
  <c r="K394" i="5"/>
  <c r="J394" i="5"/>
  <c r="N393" i="5"/>
  <c r="M393" i="5"/>
  <c r="L393" i="5"/>
  <c r="K393" i="5"/>
  <c r="J393" i="5"/>
  <c r="N392" i="5"/>
  <c r="M392" i="5"/>
  <c r="L392" i="5"/>
  <c r="K392" i="5"/>
  <c r="J392" i="5"/>
  <c r="I392" i="5" s="1"/>
  <c r="N391" i="5"/>
  <c r="M391" i="5"/>
  <c r="L391" i="5"/>
  <c r="K391" i="5"/>
  <c r="J391" i="5"/>
  <c r="N390" i="5"/>
  <c r="M390" i="5"/>
  <c r="L390" i="5"/>
  <c r="K390" i="5"/>
  <c r="J390" i="5"/>
  <c r="N389" i="5"/>
  <c r="M389" i="5"/>
  <c r="L389" i="5"/>
  <c r="K389" i="5"/>
  <c r="J389" i="5"/>
  <c r="N388" i="5"/>
  <c r="M388" i="5"/>
  <c r="L388" i="5"/>
  <c r="K388" i="5"/>
  <c r="J388" i="5"/>
  <c r="I388" i="5" s="1"/>
  <c r="N387" i="5"/>
  <c r="M387" i="5"/>
  <c r="L387" i="5"/>
  <c r="K387" i="5"/>
  <c r="J387" i="5"/>
  <c r="N386" i="5"/>
  <c r="M386" i="5"/>
  <c r="L386" i="5"/>
  <c r="K386" i="5"/>
  <c r="J386" i="5"/>
  <c r="N385" i="5"/>
  <c r="M385" i="5"/>
  <c r="L385" i="5"/>
  <c r="K385" i="5"/>
  <c r="J385" i="5"/>
  <c r="N384" i="5"/>
  <c r="M384" i="5"/>
  <c r="L384" i="5"/>
  <c r="K384" i="5"/>
  <c r="J384" i="5"/>
  <c r="I384" i="5" s="1"/>
  <c r="N383" i="5"/>
  <c r="M383" i="5"/>
  <c r="L383" i="5"/>
  <c r="K383" i="5"/>
  <c r="J383" i="5"/>
  <c r="N382" i="5"/>
  <c r="M382" i="5"/>
  <c r="L382" i="5"/>
  <c r="K382" i="5"/>
  <c r="J382" i="5"/>
  <c r="I382" i="5"/>
  <c r="N381" i="5"/>
  <c r="M381" i="5"/>
  <c r="L381" i="5"/>
  <c r="K381" i="5"/>
  <c r="I381" i="5" s="1"/>
  <c r="J381" i="5"/>
  <c r="N380" i="5"/>
  <c r="M380" i="5"/>
  <c r="L380" i="5"/>
  <c r="K380" i="5"/>
  <c r="J380" i="5"/>
  <c r="I380" i="5"/>
  <c r="N379" i="5"/>
  <c r="M379" i="5"/>
  <c r="L379" i="5"/>
  <c r="K379" i="5"/>
  <c r="I379" i="5" s="1"/>
  <c r="J379" i="5"/>
  <c r="N378" i="5"/>
  <c r="M378" i="5"/>
  <c r="L378" i="5"/>
  <c r="K378" i="5"/>
  <c r="J378" i="5"/>
  <c r="I378" i="5"/>
  <c r="N377" i="5"/>
  <c r="M377" i="5"/>
  <c r="L377" i="5"/>
  <c r="K377" i="5"/>
  <c r="I377" i="5" s="1"/>
  <c r="J377" i="5"/>
  <c r="N376" i="5"/>
  <c r="M376" i="5"/>
  <c r="L376" i="5"/>
  <c r="K376" i="5"/>
  <c r="J376" i="5"/>
  <c r="I376" i="5"/>
  <c r="N375" i="5"/>
  <c r="M375" i="5"/>
  <c r="L375" i="5"/>
  <c r="K375" i="5"/>
  <c r="I375" i="5" s="1"/>
  <c r="J375" i="5"/>
  <c r="N374" i="5"/>
  <c r="M374" i="5"/>
  <c r="L374" i="5"/>
  <c r="K374" i="5"/>
  <c r="J374" i="5"/>
  <c r="I374" i="5"/>
  <c r="N373" i="5"/>
  <c r="M373" i="5"/>
  <c r="L373" i="5"/>
  <c r="K373" i="5"/>
  <c r="I373" i="5" s="1"/>
  <c r="J373" i="5"/>
  <c r="N372" i="5"/>
  <c r="M372" i="5"/>
  <c r="L372" i="5"/>
  <c r="K372" i="5"/>
  <c r="J372" i="5"/>
  <c r="I372" i="5"/>
  <c r="N371" i="5"/>
  <c r="M371" i="5"/>
  <c r="L371" i="5"/>
  <c r="K371" i="5"/>
  <c r="I371" i="5" s="1"/>
  <c r="J371" i="5"/>
  <c r="N370" i="5"/>
  <c r="M370" i="5"/>
  <c r="L370" i="5"/>
  <c r="K370" i="5"/>
  <c r="J370" i="5"/>
  <c r="I370" i="5"/>
  <c r="N369" i="5"/>
  <c r="M369" i="5"/>
  <c r="L369" i="5"/>
  <c r="K369" i="5"/>
  <c r="I369" i="5" s="1"/>
  <c r="J369" i="5"/>
  <c r="N368" i="5"/>
  <c r="M368" i="5"/>
  <c r="L368" i="5"/>
  <c r="K368" i="5"/>
  <c r="J368" i="5"/>
  <c r="I368" i="5"/>
  <c r="N367" i="5"/>
  <c r="M367" i="5"/>
  <c r="L367" i="5"/>
  <c r="K367" i="5"/>
  <c r="I367" i="5" s="1"/>
  <c r="J367" i="5"/>
  <c r="N366" i="5"/>
  <c r="M366" i="5"/>
  <c r="L366" i="5"/>
  <c r="K366" i="5"/>
  <c r="J366" i="5"/>
  <c r="I366" i="5"/>
  <c r="N365" i="5"/>
  <c r="M365" i="5"/>
  <c r="L365" i="5"/>
  <c r="K365" i="5"/>
  <c r="I365" i="5" s="1"/>
  <c r="J365" i="5"/>
  <c r="N364" i="5"/>
  <c r="M364" i="5"/>
  <c r="L364" i="5"/>
  <c r="K364" i="5"/>
  <c r="J364" i="5"/>
  <c r="I364" i="5"/>
  <c r="N363" i="5"/>
  <c r="M363" i="5"/>
  <c r="L363" i="5"/>
  <c r="K363" i="5"/>
  <c r="I363" i="5" s="1"/>
  <c r="J363" i="5"/>
  <c r="N362" i="5"/>
  <c r="M362" i="5"/>
  <c r="L362" i="5"/>
  <c r="K362" i="5"/>
  <c r="J362" i="5"/>
  <c r="I362" i="5"/>
  <c r="N361" i="5"/>
  <c r="M361" i="5"/>
  <c r="L361" i="5"/>
  <c r="K361" i="5"/>
  <c r="I361" i="5" s="1"/>
  <c r="J361" i="5"/>
  <c r="N360" i="5"/>
  <c r="M360" i="5"/>
  <c r="L360" i="5"/>
  <c r="K360" i="5"/>
  <c r="J360" i="5"/>
  <c r="I360" i="5"/>
  <c r="N359" i="5"/>
  <c r="M359" i="5"/>
  <c r="L359" i="5"/>
  <c r="K359" i="5"/>
  <c r="I359" i="5" s="1"/>
  <c r="J359" i="5"/>
  <c r="N358" i="5"/>
  <c r="M358" i="5"/>
  <c r="L358" i="5"/>
  <c r="K358" i="5"/>
  <c r="J358" i="5"/>
  <c r="I358" i="5"/>
  <c r="N357" i="5"/>
  <c r="M357" i="5"/>
  <c r="L357" i="5"/>
  <c r="K357" i="5"/>
  <c r="I357" i="5" s="1"/>
  <c r="J357" i="5"/>
  <c r="N356" i="5"/>
  <c r="M356" i="5"/>
  <c r="L356" i="5"/>
  <c r="K356" i="5"/>
  <c r="J356" i="5"/>
  <c r="I356" i="5"/>
  <c r="N355" i="5"/>
  <c r="M355" i="5"/>
  <c r="L355" i="5"/>
  <c r="K355" i="5"/>
  <c r="I355" i="5" s="1"/>
  <c r="J355" i="5"/>
  <c r="N354" i="5"/>
  <c r="M354" i="5"/>
  <c r="L354" i="5"/>
  <c r="K354" i="5"/>
  <c r="J354" i="5"/>
  <c r="I354" i="5"/>
  <c r="Y353" i="5"/>
  <c r="X353" i="5"/>
  <c r="W353" i="5"/>
  <c r="V353" i="5"/>
  <c r="N353" i="5"/>
  <c r="M353" i="5"/>
  <c r="L353" i="5"/>
  <c r="U353" i="5" s="1"/>
  <c r="K353" i="5"/>
  <c r="I353" i="5" s="1"/>
  <c r="J353" i="5"/>
  <c r="V352" i="5"/>
  <c r="N352" i="5"/>
  <c r="M352" i="5"/>
  <c r="L352" i="5"/>
  <c r="K352" i="5"/>
  <c r="I352" i="5" s="1"/>
  <c r="K39" i="5" s="1"/>
  <c r="J352" i="5"/>
  <c r="U352" i="5" s="1"/>
  <c r="N351" i="5"/>
  <c r="M351" i="5"/>
  <c r="L351" i="5"/>
  <c r="K351" i="5"/>
  <c r="J351" i="5"/>
  <c r="U351" i="5" s="1"/>
  <c r="N350" i="5"/>
  <c r="M350" i="5"/>
  <c r="L350" i="5"/>
  <c r="K350" i="5"/>
  <c r="J350" i="5"/>
  <c r="T350" i="5" s="1"/>
  <c r="I350" i="5"/>
  <c r="N349" i="5"/>
  <c r="M349" i="5"/>
  <c r="L349" i="5"/>
  <c r="U349" i="5" s="1"/>
  <c r="K349" i="5"/>
  <c r="J349" i="5"/>
  <c r="N348" i="5"/>
  <c r="M348" i="5"/>
  <c r="L348" i="5"/>
  <c r="K348" i="5"/>
  <c r="I348" i="5" s="1"/>
  <c r="J348" i="5"/>
  <c r="N347" i="5"/>
  <c r="M347" i="5"/>
  <c r="L347" i="5"/>
  <c r="K347" i="5"/>
  <c r="J347" i="5"/>
  <c r="U347" i="5" s="1"/>
  <c r="V346" i="5"/>
  <c r="N346" i="5"/>
  <c r="M346" i="5"/>
  <c r="L346" i="5"/>
  <c r="K346" i="5"/>
  <c r="J346" i="5"/>
  <c r="T346" i="5" s="1"/>
  <c r="I346" i="5"/>
  <c r="N345" i="5"/>
  <c r="M345" i="5"/>
  <c r="L345" i="5"/>
  <c r="U345" i="5" s="1"/>
  <c r="K345" i="5"/>
  <c r="J345" i="5"/>
  <c r="N344" i="5"/>
  <c r="M344" i="5"/>
  <c r="L344" i="5"/>
  <c r="K344" i="5"/>
  <c r="I344" i="5" s="1"/>
  <c r="J344" i="5"/>
  <c r="N343" i="5"/>
  <c r="M343" i="5"/>
  <c r="L343" i="5"/>
  <c r="K343" i="5"/>
  <c r="J343" i="5"/>
  <c r="U343" i="5" s="1"/>
  <c r="N342" i="5"/>
  <c r="M342" i="5"/>
  <c r="L342" i="5"/>
  <c r="K342" i="5"/>
  <c r="J342" i="5"/>
  <c r="T342" i="5" s="1"/>
  <c r="I342" i="5"/>
  <c r="Z341" i="5"/>
  <c r="Y341" i="5"/>
  <c r="X341" i="5"/>
  <c r="W341" i="5"/>
  <c r="V341" i="5"/>
  <c r="AA341" i="5" s="1"/>
  <c r="N341" i="5"/>
  <c r="M341" i="5"/>
  <c r="L341" i="5"/>
  <c r="U341" i="5" s="1"/>
  <c r="K341" i="5"/>
  <c r="I341" i="5" s="1"/>
  <c r="J341" i="5"/>
  <c r="Z340" i="5"/>
  <c r="Y340" i="5"/>
  <c r="X340" i="5"/>
  <c r="W340" i="5"/>
  <c r="AA340" i="5" s="1"/>
  <c r="V340" i="5"/>
  <c r="N340" i="5"/>
  <c r="M340" i="5"/>
  <c r="L340" i="5"/>
  <c r="K340" i="5"/>
  <c r="I340" i="5" s="1"/>
  <c r="J340" i="5"/>
  <c r="U340" i="5" s="1"/>
  <c r="Z339" i="5"/>
  <c r="Y339" i="5"/>
  <c r="X339" i="5"/>
  <c r="W339" i="5"/>
  <c r="AA339" i="5" s="1"/>
  <c r="V339" i="5"/>
  <c r="N339" i="5"/>
  <c r="M339" i="5"/>
  <c r="L339" i="5"/>
  <c r="K339" i="5"/>
  <c r="J339" i="5"/>
  <c r="U339" i="5" s="1"/>
  <c r="Z338" i="5"/>
  <c r="Y338" i="5"/>
  <c r="X338" i="5"/>
  <c r="W338" i="5"/>
  <c r="V338" i="5"/>
  <c r="AA338" i="5" s="1"/>
  <c r="N338" i="5"/>
  <c r="M338" i="5"/>
  <c r="L338" i="5"/>
  <c r="U338" i="5" s="1"/>
  <c r="K338" i="5"/>
  <c r="J338" i="5"/>
  <c r="T338" i="5" s="1"/>
  <c r="I338" i="5"/>
  <c r="Z337" i="5"/>
  <c r="Y337" i="5"/>
  <c r="X337" i="5"/>
  <c r="W337" i="5"/>
  <c r="V337" i="5"/>
  <c r="AA337" i="5" s="1"/>
  <c r="N337" i="5"/>
  <c r="M337" i="5"/>
  <c r="L337" i="5"/>
  <c r="U337" i="5" s="1"/>
  <c r="K337" i="5"/>
  <c r="I337" i="5" s="1"/>
  <c r="J337" i="5"/>
  <c r="Z336" i="5"/>
  <c r="N336" i="5"/>
  <c r="M336" i="5"/>
  <c r="L336" i="5"/>
  <c r="K336" i="5"/>
  <c r="I336" i="5" s="1"/>
  <c r="U36" i="5" s="1"/>
  <c r="J336" i="5"/>
  <c r="Z335" i="5"/>
  <c r="Y335" i="5"/>
  <c r="X335" i="5"/>
  <c r="W335" i="5"/>
  <c r="AA335" i="5" s="1"/>
  <c r="V335" i="5"/>
  <c r="N335" i="5"/>
  <c r="M335" i="5"/>
  <c r="L335" i="5"/>
  <c r="K335" i="5"/>
  <c r="J335" i="5"/>
  <c r="U335" i="5" s="1"/>
  <c r="Z334" i="5"/>
  <c r="N334" i="5"/>
  <c r="M334" i="5"/>
  <c r="L334" i="5"/>
  <c r="K334" i="5"/>
  <c r="J334" i="5"/>
  <c r="T334" i="5" s="1"/>
  <c r="I334" i="5"/>
  <c r="Z333" i="5"/>
  <c r="X333" i="5"/>
  <c r="V333" i="5"/>
  <c r="N333" i="5"/>
  <c r="M333" i="5"/>
  <c r="L333" i="5"/>
  <c r="U333" i="5" s="1"/>
  <c r="K333" i="5"/>
  <c r="J333" i="5"/>
  <c r="Z332" i="5"/>
  <c r="N332" i="5"/>
  <c r="M332" i="5"/>
  <c r="L332" i="5"/>
  <c r="K332" i="5"/>
  <c r="I332" i="5" s="1"/>
  <c r="J332" i="5"/>
  <c r="Z331" i="5"/>
  <c r="Y331" i="5"/>
  <c r="X331" i="5"/>
  <c r="W331" i="5"/>
  <c r="AA331" i="5" s="1"/>
  <c r="V331" i="5"/>
  <c r="N331" i="5"/>
  <c r="M331" i="5"/>
  <c r="L331" i="5"/>
  <c r="K331" i="5"/>
  <c r="J331" i="5"/>
  <c r="U331" i="5" s="1"/>
  <c r="W330" i="5"/>
  <c r="N330" i="5"/>
  <c r="M330" i="5"/>
  <c r="L330" i="5"/>
  <c r="K330" i="5"/>
  <c r="J330" i="5"/>
  <c r="T330" i="5" s="1"/>
  <c r="I330" i="5"/>
  <c r="W329" i="5"/>
  <c r="N329" i="5"/>
  <c r="M329" i="5"/>
  <c r="L329" i="5"/>
  <c r="U329" i="5" s="1"/>
  <c r="K329" i="5"/>
  <c r="I329" i="5" s="1"/>
  <c r="J329" i="5"/>
  <c r="N328" i="5"/>
  <c r="M328" i="5"/>
  <c r="L328" i="5"/>
  <c r="K328" i="5"/>
  <c r="I328" i="5" s="1"/>
  <c r="J328" i="5"/>
  <c r="Z327" i="5"/>
  <c r="Y327" i="5"/>
  <c r="X327" i="5"/>
  <c r="W327" i="5"/>
  <c r="AA327" i="5" s="1"/>
  <c r="V327" i="5"/>
  <c r="N327" i="5"/>
  <c r="M327" i="5"/>
  <c r="L327" i="5"/>
  <c r="K327" i="5"/>
  <c r="J327" i="5"/>
  <c r="U327" i="5" s="1"/>
  <c r="N326" i="5"/>
  <c r="M326" i="5"/>
  <c r="L326" i="5"/>
  <c r="K326" i="5"/>
  <c r="J326" i="5"/>
  <c r="T326" i="5" s="1"/>
  <c r="I326" i="5"/>
  <c r="V325" i="5"/>
  <c r="N325" i="5"/>
  <c r="M325" i="5"/>
  <c r="L325" i="5"/>
  <c r="U325" i="5" s="1"/>
  <c r="K325" i="5"/>
  <c r="J325" i="5"/>
  <c r="N324" i="5"/>
  <c r="M324" i="5"/>
  <c r="L324" i="5"/>
  <c r="K324" i="5"/>
  <c r="I324" i="5" s="1"/>
  <c r="J324" i="5"/>
  <c r="Z323" i="5"/>
  <c r="X323" i="5"/>
  <c r="W323" i="5"/>
  <c r="V323" i="5"/>
  <c r="N323" i="5"/>
  <c r="M323" i="5"/>
  <c r="L323" i="5"/>
  <c r="K323" i="5"/>
  <c r="J323" i="5"/>
  <c r="U323" i="5" s="1"/>
  <c r="Z322" i="5"/>
  <c r="Y322" i="5"/>
  <c r="X322" i="5"/>
  <c r="W322" i="5"/>
  <c r="V322" i="5"/>
  <c r="AA322" i="5" s="1"/>
  <c r="N322" i="5"/>
  <c r="M322" i="5"/>
  <c r="L322" i="5"/>
  <c r="U322" i="5" s="1"/>
  <c r="K322" i="5"/>
  <c r="J322" i="5"/>
  <c r="T322" i="5" s="1"/>
  <c r="I322" i="5"/>
  <c r="N321" i="5"/>
  <c r="M321" i="5"/>
  <c r="L321" i="5"/>
  <c r="U321" i="5" s="1"/>
  <c r="K321" i="5"/>
  <c r="J321" i="5"/>
  <c r="N320" i="5"/>
  <c r="M320" i="5"/>
  <c r="L320" i="5"/>
  <c r="K320" i="5"/>
  <c r="I320" i="5" s="1"/>
  <c r="J320" i="5"/>
  <c r="N319" i="5"/>
  <c r="M319" i="5"/>
  <c r="L319" i="5"/>
  <c r="K319" i="5"/>
  <c r="J319" i="5"/>
  <c r="U319" i="5" s="1"/>
  <c r="Z318" i="5"/>
  <c r="Y318" i="5"/>
  <c r="N318" i="5"/>
  <c r="M318" i="5"/>
  <c r="L318" i="5"/>
  <c r="K318" i="5"/>
  <c r="J318" i="5"/>
  <c r="T318" i="5" s="1"/>
  <c r="I318" i="5"/>
  <c r="W317" i="5"/>
  <c r="V317" i="5"/>
  <c r="N317" i="5"/>
  <c r="M317" i="5"/>
  <c r="L317" i="5"/>
  <c r="U317" i="5" s="1"/>
  <c r="K317" i="5"/>
  <c r="I317" i="5" s="1"/>
  <c r="J317" i="5"/>
  <c r="N316" i="5"/>
  <c r="M316" i="5"/>
  <c r="L316" i="5"/>
  <c r="K316" i="5"/>
  <c r="I316" i="5" s="1"/>
  <c r="J316" i="5"/>
  <c r="V315" i="5"/>
  <c r="N315" i="5"/>
  <c r="M315" i="5"/>
  <c r="L315" i="5"/>
  <c r="K315" i="5"/>
  <c r="J315" i="5"/>
  <c r="U315" i="5" s="1"/>
  <c r="Z314" i="5"/>
  <c r="Y314" i="5"/>
  <c r="X314" i="5"/>
  <c r="W314" i="5"/>
  <c r="V314" i="5"/>
  <c r="AA314" i="5" s="1"/>
  <c r="N314" i="5"/>
  <c r="M314" i="5"/>
  <c r="L314" i="5"/>
  <c r="U314" i="5" s="1"/>
  <c r="K314" i="5"/>
  <c r="J314" i="5"/>
  <c r="T314" i="5" s="1"/>
  <c r="I314" i="5"/>
  <c r="N313" i="5"/>
  <c r="M313" i="5"/>
  <c r="L313" i="5"/>
  <c r="U313" i="5" s="1"/>
  <c r="K313" i="5"/>
  <c r="J313" i="5"/>
  <c r="N312" i="5"/>
  <c r="M312" i="5"/>
  <c r="L312" i="5"/>
  <c r="K312" i="5"/>
  <c r="I312" i="5" s="1"/>
  <c r="J312" i="5"/>
  <c r="N311" i="5"/>
  <c r="M311" i="5"/>
  <c r="L311" i="5"/>
  <c r="K311" i="5"/>
  <c r="J311" i="5"/>
  <c r="U311" i="5" s="1"/>
  <c r="Z310" i="5"/>
  <c r="Y310" i="5"/>
  <c r="X310" i="5"/>
  <c r="W310" i="5"/>
  <c r="V310" i="5"/>
  <c r="AA310" i="5" s="1"/>
  <c r="N310" i="5"/>
  <c r="M310" i="5"/>
  <c r="L310" i="5"/>
  <c r="U310" i="5" s="1"/>
  <c r="K310" i="5"/>
  <c r="J310" i="5"/>
  <c r="T310" i="5" s="1"/>
  <c r="I310" i="5"/>
  <c r="N309" i="5"/>
  <c r="M309" i="5"/>
  <c r="L309" i="5"/>
  <c r="U309" i="5" s="1"/>
  <c r="K309" i="5"/>
  <c r="J309" i="5"/>
  <c r="V308" i="5"/>
  <c r="N308" i="5"/>
  <c r="M308" i="5"/>
  <c r="L308" i="5"/>
  <c r="K308" i="5"/>
  <c r="I308" i="5" s="1"/>
  <c r="J308" i="5"/>
  <c r="U308" i="5" s="1"/>
  <c r="N307" i="5"/>
  <c r="M307" i="5"/>
  <c r="L307" i="5"/>
  <c r="K307" i="5"/>
  <c r="J307" i="5"/>
  <c r="U307" i="5" s="1"/>
  <c r="N306" i="5"/>
  <c r="M306" i="5"/>
  <c r="L306" i="5"/>
  <c r="K306" i="5"/>
  <c r="J306" i="5"/>
  <c r="T306" i="5" s="1"/>
  <c r="I306" i="5"/>
  <c r="N305" i="5"/>
  <c r="M305" i="5"/>
  <c r="L305" i="5"/>
  <c r="U305" i="5" s="1"/>
  <c r="K305" i="5"/>
  <c r="J305" i="5"/>
  <c r="N304" i="5"/>
  <c r="M304" i="5"/>
  <c r="L304" i="5"/>
  <c r="K304" i="5"/>
  <c r="I304" i="5" s="1"/>
  <c r="J304" i="5"/>
  <c r="N303" i="5"/>
  <c r="M303" i="5"/>
  <c r="L303" i="5"/>
  <c r="K303" i="5"/>
  <c r="J303" i="5"/>
  <c r="U303" i="5" s="1"/>
  <c r="Z302" i="5"/>
  <c r="W302" i="5"/>
  <c r="V302" i="5"/>
  <c r="N302" i="5"/>
  <c r="M302" i="5"/>
  <c r="L302" i="5"/>
  <c r="K302" i="5"/>
  <c r="T302" i="5" s="1"/>
  <c r="J302" i="5"/>
  <c r="I302" i="5"/>
  <c r="N301" i="5"/>
  <c r="M301" i="5"/>
  <c r="L301" i="5"/>
  <c r="U301" i="5" s="1"/>
  <c r="K301" i="5"/>
  <c r="J301" i="5"/>
  <c r="N300" i="5"/>
  <c r="M300" i="5"/>
  <c r="L300" i="5"/>
  <c r="K300" i="5"/>
  <c r="I300" i="5" s="1"/>
  <c r="J300" i="5"/>
  <c r="Z299" i="5"/>
  <c r="Y299" i="5"/>
  <c r="X299" i="5"/>
  <c r="W299" i="5"/>
  <c r="AA299" i="5" s="1"/>
  <c r="V299" i="5"/>
  <c r="N299" i="5"/>
  <c r="M299" i="5"/>
  <c r="L299" i="5"/>
  <c r="K299" i="5"/>
  <c r="J299" i="5"/>
  <c r="U299" i="5" s="1"/>
  <c r="N298" i="5"/>
  <c r="M298" i="5"/>
  <c r="L298" i="5"/>
  <c r="K298" i="5"/>
  <c r="T298" i="5" s="1"/>
  <c r="J298" i="5"/>
  <c r="I298" i="5"/>
  <c r="N297" i="5"/>
  <c r="M297" i="5"/>
  <c r="L297" i="5"/>
  <c r="U297" i="5" s="1"/>
  <c r="K297" i="5"/>
  <c r="J297" i="5"/>
  <c r="N296" i="5"/>
  <c r="M296" i="5"/>
  <c r="L296" i="5"/>
  <c r="K296" i="5"/>
  <c r="I296" i="5" s="1"/>
  <c r="J296" i="5"/>
  <c r="N295" i="5"/>
  <c r="M295" i="5"/>
  <c r="L295" i="5"/>
  <c r="K295" i="5"/>
  <c r="J295" i="5"/>
  <c r="U295" i="5" s="1"/>
  <c r="N294" i="5"/>
  <c r="M294" i="5"/>
  <c r="L294" i="5"/>
  <c r="K294" i="5"/>
  <c r="T294" i="5" s="1"/>
  <c r="J294" i="5"/>
  <c r="I294" i="5"/>
  <c r="V293" i="5"/>
  <c r="N293" i="5"/>
  <c r="M293" i="5"/>
  <c r="L293" i="5"/>
  <c r="U293" i="5" s="1"/>
  <c r="K293" i="5"/>
  <c r="J293" i="5"/>
  <c r="N292" i="5"/>
  <c r="M292" i="5"/>
  <c r="L292" i="5"/>
  <c r="K292" i="5"/>
  <c r="I292" i="5" s="1"/>
  <c r="J292" i="5"/>
  <c r="N291" i="5"/>
  <c r="M291" i="5"/>
  <c r="L291" i="5"/>
  <c r="K291" i="5"/>
  <c r="J291" i="5"/>
  <c r="U291" i="5" s="1"/>
  <c r="Z290" i="5"/>
  <c r="Y290" i="5"/>
  <c r="X290" i="5"/>
  <c r="W290" i="5"/>
  <c r="V290" i="5"/>
  <c r="AA290" i="5" s="1"/>
  <c r="N290" i="5"/>
  <c r="M290" i="5"/>
  <c r="L290" i="5"/>
  <c r="U290" i="5" s="1"/>
  <c r="K290" i="5"/>
  <c r="T290" i="5" s="1"/>
  <c r="J290" i="5"/>
  <c r="I290" i="5"/>
  <c r="N289" i="5"/>
  <c r="M289" i="5"/>
  <c r="L289" i="5"/>
  <c r="U289" i="5" s="1"/>
  <c r="K289" i="5"/>
  <c r="J289" i="5"/>
  <c r="N288" i="5"/>
  <c r="M288" i="5"/>
  <c r="L288" i="5"/>
  <c r="K288" i="5"/>
  <c r="I288" i="5" s="1"/>
  <c r="J288" i="5"/>
  <c r="Z287" i="5"/>
  <c r="Y287" i="5"/>
  <c r="X287" i="5"/>
  <c r="W287" i="5"/>
  <c r="AA287" i="5" s="1"/>
  <c r="V287" i="5"/>
  <c r="N287" i="5"/>
  <c r="M287" i="5"/>
  <c r="L287" i="5"/>
  <c r="K287" i="5"/>
  <c r="J287" i="5"/>
  <c r="U287" i="5" s="1"/>
  <c r="N286" i="5"/>
  <c r="M286" i="5"/>
  <c r="L286" i="5"/>
  <c r="K286" i="5"/>
  <c r="J286" i="5"/>
  <c r="T286" i="5" s="1"/>
  <c r="I286" i="5"/>
  <c r="N285" i="5"/>
  <c r="M285" i="5"/>
  <c r="L285" i="5"/>
  <c r="U285" i="5" s="1"/>
  <c r="K285" i="5"/>
  <c r="J285" i="5"/>
  <c r="N284" i="5"/>
  <c r="M284" i="5"/>
  <c r="L284" i="5"/>
  <c r="K284" i="5"/>
  <c r="I284" i="5" s="1"/>
  <c r="J284" i="5"/>
  <c r="Z283" i="5"/>
  <c r="Y283" i="5"/>
  <c r="X283" i="5"/>
  <c r="W283" i="5"/>
  <c r="AA283" i="5" s="1"/>
  <c r="V283" i="5"/>
  <c r="N283" i="5"/>
  <c r="M283" i="5"/>
  <c r="L283" i="5"/>
  <c r="K283" i="5"/>
  <c r="J283" i="5"/>
  <c r="U283" i="5" s="1"/>
  <c r="Z282" i="5"/>
  <c r="Y282" i="5"/>
  <c r="X282" i="5"/>
  <c r="W282" i="5"/>
  <c r="V282" i="5"/>
  <c r="AA282" i="5" s="1"/>
  <c r="N282" i="5"/>
  <c r="M282" i="5"/>
  <c r="L282" i="5"/>
  <c r="U282" i="5" s="1"/>
  <c r="K282" i="5"/>
  <c r="T282" i="5" s="1"/>
  <c r="J282" i="5"/>
  <c r="I282" i="5"/>
  <c r="X281" i="5"/>
  <c r="N281" i="5"/>
  <c r="M281" i="5"/>
  <c r="L281" i="5"/>
  <c r="U281" i="5" s="1"/>
  <c r="K281" i="5"/>
  <c r="J281" i="5"/>
  <c r="Z280" i="5"/>
  <c r="Y280" i="5"/>
  <c r="X280" i="5"/>
  <c r="W280" i="5"/>
  <c r="V280" i="5"/>
  <c r="AA280" i="5" s="1"/>
  <c r="N280" i="5"/>
  <c r="M280" i="5"/>
  <c r="L280" i="5"/>
  <c r="K280" i="5"/>
  <c r="I280" i="5" s="1"/>
  <c r="J280" i="5"/>
  <c r="U280" i="5" s="1"/>
  <c r="Z279" i="5"/>
  <c r="Y279" i="5"/>
  <c r="X279" i="5"/>
  <c r="W279" i="5"/>
  <c r="AA279" i="5" s="1"/>
  <c r="V279" i="5"/>
  <c r="N279" i="5"/>
  <c r="M279" i="5"/>
  <c r="L279" i="5"/>
  <c r="K279" i="5"/>
  <c r="J279" i="5"/>
  <c r="U279" i="5" s="1"/>
  <c r="N278" i="5"/>
  <c r="M278" i="5"/>
  <c r="L278" i="5"/>
  <c r="K278" i="5"/>
  <c r="T278" i="5" s="1"/>
  <c r="J278" i="5"/>
  <c r="I278" i="5"/>
  <c r="N277" i="5"/>
  <c r="M277" i="5"/>
  <c r="L277" i="5"/>
  <c r="U277" i="5" s="1"/>
  <c r="K277" i="5"/>
  <c r="J277" i="5"/>
  <c r="N276" i="5"/>
  <c r="M276" i="5"/>
  <c r="L276" i="5"/>
  <c r="K276" i="5"/>
  <c r="I276" i="5" s="1"/>
  <c r="J276" i="5"/>
  <c r="Z275" i="5"/>
  <c r="Y275" i="5"/>
  <c r="X275" i="5"/>
  <c r="W275" i="5"/>
  <c r="AA275" i="5" s="1"/>
  <c r="V275" i="5"/>
  <c r="N275" i="5"/>
  <c r="M275" i="5"/>
  <c r="L275" i="5"/>
  <c r="K275" i="5"/>
  <c r="J275" i="5"/>
  <c r="U275" i="5" s="1"/>
  <c r="Z274" i="5"/>
  <c r="Y274" i="5"/>
  <c r="X274" i="5"/>
  <c r="W274" i="5"/>
  <c r="V274" i="5"/>
  <c r="AA274" i="5" s="1"/>
  <c r="N274" i="5"/>
  <c r="M274" i="5"/>
  <c r="L274" i="5"/>
  <c r="K274" i="5"/>
  <c r="T274" i="5" s="1"/>
  <c r="J274" i="5"/>
  <c r="I274" i="5"/>
  <c r="Z273" i="5"/>
  <c r="Y273" i="5"/>
  <c r="X273" i="5"/>
  <c r="W273" i="5"/>
  <c r="AA273" i="5" s="1"/>
  <c r="V273" i="5"/>
  <c r="N273" i="5"/>
  <c r="M273" i="5"/>
  <c r="L273" i="5"/>
  <c r="U273" i="5" s="1"/>
  <c r="K273" i="5"/>
  <c r="I273" i="5" s="1"/>
  <c r="J273" i="5"/>
  <c r="T273" i="5" s="1"/>
  <c r="N272" i="5"/>
  <c r="M272" i="5"/>
  <c r="L272" i="5"/>
  <c r="K272" i="5"/>
  <c r="I272" i="5" s="1"/>
  <c r="J272" i="5"/>
  <c r="Z271" i="5"/>
  <c r="Y271" i="5"/>
  <c r="X271" i="5"/>
  <c r="W271" i="5"/>
  <c r="AA271" i="5" s="1"/>
  <c r="V271" i="5"/>
  <c r="N271" i="5"/>
  <c r="M271" i="5"/>
  <c r="L271" i="5"/>
  <c r="K271" i="5"/>
  <c r="J271" i="5"/>
  <c r="U271" i="5" s="1"/>
  <c r="N270" i="5"/>
  <c r="M270" i="5"/>
  <c r="L270" i="5"/>
  <c r="K270" i="5"/>
  <c r="T270" i="5" s="1"/>
  <c r="J270" i="5"/>
  <c r="I270" i="5"/>
  <c r="N269" i="5"/>
  <c r="M269" i="5"/>
  <c r="L269" i="5"/>
  <c r="U269" i="5" s="1"/>
  <c r="K269" i="5"/>
  <c r="J269" i="5"/>
  <c r="W268" i="5"/>
  <c r="N268" i="5"/>
  <c r="M268" i="5"/>
  <c r="L268" i="5"/>
  <c r="K268" i="5"/>
  <c r="I268" i="5" s="1"/>
  <c r="J268" i="5"/>
  <c r="N267" i="5"/>
  <c r="M267" i="5"/>
  <c r="L267" i="5"/>
  <c r="K267" i="5"/>
  <c r="J267" i="5"/>
  <c r="U267" i="5" s="1"/>
  <c r="N266" i="5"/>
  <c r="M266" i="5"/>
  <c r="L266" i="5"/>
  <c r="K266" i="5"/>
  <c r="T266" i="5" s="1"/>
  <c r="J266" i="5"/>
  <c r="I266" i="5"/>
  <c r="W265" i="5"/>
  <c r="V265" i="5"/>
  <c r="N265" i="5"/>
  <c r="M265" i="5"/>
  <c r="L265" i="5"/>
  <c r="U265" i="5" s="1"/>
  <c r="K265" i="5"/>
  <c r="I265" i="5" s="1"/>
  <c r="J265" i="5"/>
  <c r="T265" i="5" s="1"/>
  <c r="Y265" i="5" s="1"/>
  <c r="N264" i="5"/>
  <c r="M264" i="5"/>
  <c r="L264" i="5"/>
  <c r="K264" i="5"/>
  <c r="I264" i="5" s="1"/>
  <c r="J264" i="5"/>
  <c r="N263" i="5"/>
  <c r="M263" i="5"/>
  <c r="L263" i="5"/>
  <c r="K263" i="5"/>
  <c r="J263" i="5"/>
  <c r="U263" i="5" s="1"/>
  <c r="Z262" i="5"/>
  <c r="Y262" i="5"/>
  <c r="X262" i="5"/>
  <c r="W262" i="5"/>
  <c r="V262" i="5"/>
  <c r="AA262" i="5" s="1"/>
  <c r="N262" i="5"/>
  <c r="M262" i="5"/>
  <c r="L262" i="5"/>
  <c r="K262" i="5"/>
  <c r="T262" i="5" s="1"/>
  <c r="J262" i="5"/>
  <c r="I262" i="5"/>
  <c r="Z261" i="5"/>
  <c r="Y261" i="5"/>
  <c r="X261" i="5"/>
  <c r="W261" i="5"/>
  <c r="AA261" i="5" s="1"/>
  <c r="V261" i="5"/>
  <c r="N261" i="5"/>
  <c r="M261" i="5"/>
  <c r="L261" i="5"/>
  <c r="U261" i="5" s="1"/>
  <c r="K261" i="5"/>
  <c r="I261" i="5" s="1"/>
  <c r="J261" i="5"/>
  <c r="T261" i="5" s="1"/>
  <c r="N260" i="5"/>
  <c r="M260" i="5"/>
  <c r="L260" i="5"/>
  <c r="K260" i="5"/>
  <c r="I260" i="5" s="1"/>
  <c r="J260" i="5"/>
  <c r="N259" i="5"/>
  <c r="M259" i="5"/>
  <c r="L259" i="5"/>
  <c r="K259" i="5"/>
  <c r="J259" i="5"/>
  <c r="U259" i="5" s="1"/>
  <c r="N258" i="5"/>
  <c r="M258" i="5"/>
  <c r="L258" i="5"/>
  <c r="K258" i="5"/>
  <c r="J258" i="5"/>
  <c r="T258" i="5" s="1"/>
  <c r="I258" i="5"/>
  <c r="N257" i="5"/>
  <c r="M257" i="5"/>
  <c r="L257" i="5"/>
  <c r="U257" i="5" s="1"/>
  <c r="K257" i="5"/>
  <c r="J257" i="5"/>
  <c r="N256" i="5"/>
  <c r="M256" i="5"/>
  <c r="L256" i="5"/>
  <c r="K256" i="5"/>
  <c r="I256" i="5" s="1"/>
  <c r="J256" i="5"/>
  <c r="N255" i="5"/>
  <c r="M255" i="5"/>
  <c r="L255" i="5"/>
  <c r="K255" i="5"/>
  <c r="J255" i="5"/>
  <c r="U255" i="5" s="1"/>
  <c r="Z254" i="5"/>
  <c r="Y254" i="5"/>
  <c r="X254" i="5"/>
  <c r="W254" i="5"/>
  <c r="V254" i="5"/>
  <c r="AA254" i="5" s="1"/>
  <c r="N254" i="5"/>
  <c r="M254" i="5"/>
  <c r="L254" i="5"/>
  <c r="K254" i="5"/>
  <c r="T254" i="5" s="1"/>
  <c r="J254" i="5"/>
  <c r="I254" i="5"/>
  <c r="N253" i="5"/>
  <c r="M253" i="5"/>
  <c r="L253" i="5"/>
  <c r="U253" i="5" s="1"/>
  <c r="K253" i="5"/>
  <c r="J253" i="5"/>
  <c r="Y252" i="5"/>
  <c r="W252" i="5"/>
  <c r="V252" i="5"/>
  <c r="N252" i="5"/>
  <c r="M252" i="5"/>
  <c r="L252" i="5"/>
  <c r="K252" i="5"/>
  <c r="I252" i="5" s="1"/>
  <c r="J252" i="5"/>
  <c r="U252" i="5" s="1"/>
  <c r="V251" i="5"/>
  <c r="N251" i="5"/>
  <c r="M251" i="5"/>
  <c r="L251" i="5"/>
  <c r="K251" i="5"/>
  <c r="J251" i="5"/>
  <c r="U251" i="5" s="1"/>
  <c r="N250" i="5"/>
  <c r="M250" i="5"/>
  <c r="L250" i="5"/>
  <c r="K250" i="5"/>
  <c r="J250" i="5"/>
  <c r="T250" i="5" s="1"/>
  <c r="I250" i="5"/>
  <c r="N249" i="5"/>
  <c r="M249" i="5"/>
  <c r="L249" i="5"/>
  <c r="U249" i="5" s="1"/>
  <c r="K249" i="5"/>
  <c r="J249" i="5"/>
  <c r="Z248" i="5"/>
  <c r="Y248" i="5"/>
  <c r="X248" i="5"/>
  <c r="W248" i="5"/>
  <c r="V248" i="5"/>
  <c r="AA248" i="5" s="1"/>
  <c r="N248" i="5"/>
  <c r="M248" i="5"/>
  <c r="L248" i="5"/>
  <c r="K248" i="5"/>
  <c r="I248" i="5" s="1"/>
  <c r="J248" i="5"/>
  <c r="U248" i="5" s="1"/>
  <c r="N247" i="5"/>
  <c r="M247" i="5"/>
  <c r="L247" i="5"/>
  <c r="K247" i="5"/>
  <c r="J247" i="5"/>
  <c r="U247" i="5" s="1"/>
  <c r="N246" i="5"/>
  <c r="M246" i="5"/>
  <c r="L246" i="5"/>
  <c r="K246" i="5"/>
  <c r="J246" i="5"/>
  <c r="T246" i="5" s="1"/>
  <c r="I246" i="5"/>
  <c r="Z245" i="5"/>
  <c r="Y245" i="5"/>
  <c r="X245" i="5"/>
  <c r="W245" i="5"/>
  <c r="V245" i="5"/>
  <c r="AA245" i="5" s="1"/>
  <c r="N245" i="5"/>
  <c r="M245" i="5"/>
  <c r="L245" i="5"/>
  <c r="U245" i="5" s="1"/>
  <c r="K245" i="5"/>
  <c r="J245" i="5"/>
  <c r="I245" i="5" s="1"/>
  <c r="V244" i="5"/>
  <c r="N244" i="5"/>
  <c r="M244" i="5"/>
  <c r="L244" i="5"/>
  <c r="K244" i="5"/>
  <c r="I244" i="5" s="1"/>
  <c r="J244" i="5"/>
  <c r="U244" i="5" s="1"/>
  <c r="N243" i="5"/>
  <c r="M243" i="5"/>
  <c r="L243" i="5"/>
  <c r="K243" i="5"/>
  <c r="I243" i="5" s="1"/>
  <c r="J243" i="5"/>
  <c r="U243" i="5" s="1"/>
  <c r="N242" i="5"/>
  <c r="M242" i="5"/>
  <c r="L242" i="5"/>
  <c r="K242" i="5"/>
  <c r="J242" i="5"/>
  <c r="T242" i="5" s="1"/>
  <c r="I242" i="5"/>
  <c r="N241" i="5"/>
  <c r="M241" i="5"/>
  <c r="L241" i="5"/>
  <c r="U241" i="5" s="1"/>
  <c r="K241" i="5"/>
  <c r="J241" i="5"/>
  <c r="W240" i="5"/>
  <c r="V240" i="5"/>
  <c r="N240" i="5"/>
  <c r="M240" i="5"/>
  <c r="L240" i="5"/>
  <c r="K240" i="5"/>
  <c r="I240" i="5" s="1"/>
  <c r="J240" i="5"/>
  <c r="Z239" i="5"/>
  <c r="Y239" i="5"/>
  <c r="X239" i="5"/>
  <c r="W239" i="5"/>
  <c r="AA239" i="5" s="1"/>
  <c r="V239" i="5"/>
  <c r="N239" i="5"/>
  <c r="M239" i="5"/>
  <c r="L239" i="5"/>
  <c r="K239" i="5"/>
  <c r="I239" i="5" s="1"/>
  <c r="J239" i="5"/>
  <c r="U239" i="5" s="1"/>
  <c r="N238" i="5"/>
  <c r="M238" i="5"/>
  <c r="L238" i="5"/>
  <c r="K238" i="5"/>
  <c r="P238" i="5" s="1"/>
  <c r="J238" i="5"/>
  <c r="T238" i="5" s="1"/>
  <c r="I238" i="5"/>
  <c r="Y237" i="5"/>
  <c r="X237" i="5"/>
  <c r="W237" i="5"/>
  <c r="V237" i="5"/>
  <c r="N237" i="5"/>
  <c r="M237" i="5"/>
  <c r="L237" i="5"/>
  <c r="U237" i="5" s="1"/>
  <c r="K237" i="5"/>
  <c r="J237" i="5"/>
  <c r="I237" i="5" s="1"/>
  <c r="N236" i="5"/>
  <c r="M236" i="5"/>
  <c r="L236" i="5"/>
  <c r="K236" i="5"/>
  <c r="I236" i="5" s="1"/>
  <c r="U38" i="5" s="1"/>
  <c r="J236" i="5"/>
  <c r="N235" i="5"/>
  <c r="M235" i="5"/>
  <c r="L235" i="5"/>
  <c r="K235" i="5"/>
  <c r="I235" i="5" s="1"/>
  <c r="U37" i="5" s="1"/>
  <c r="J235" i="5"/>
  <c r="U235" i="5" s="1"/>
  <c r="N234" i="5"/>
  <c r="M234" i="5"/>
  <c r="Y234" i="5" s="1"/>
  <c r="L234" i="5"/>
  <c r="K234" i="5"/>
  <c r="T234" i="5" s="1"/>
  <c r="J234" i="5"/>
  <c r="U234" i="5" s="1"/>
  <c r="I234" i="5"/>
  <c r="N233" i="5"/>
  <c r="M233" i="5"/>
  <c r="L233" i="5"/>
  <c r="U233" i="5" s="1"/>
  <c r="K233" i="5"/>
  <c r="J233" i="5"/>
  <c r="N232" i="5"/>
  <c r="M232" i="5"/>
  <c r="L232" i="5"/>
  <c r="K232" i="5"/>
  <c r="I232" i="5" s="1"/>
  <c r="J232" i="5"/>
  <c r="Z231" i="5"/>
  <c r="Y231" i="5"/>
  <c r="X231" i="5"/>
  <c r="W231" i="5"/>
  <c r="AA231" i="5" s="1"/>
  <c r="V231" i="5"/>
  <c r="N231" i="5"/>
  <c r="M231" i="5"/>
  <c r="L231" i="5"/>
  <c r="K231" i="5"/>
  <c r="I231" i="5" s="1"/>
  <c r="U33" i="5" s="1"/>
  <c r="J231" i="5"/>
  <c r="U231" i="5" s="1"/>
  <c r="W230" i="5"/>
  <c r="V230" i="5"/>
  <c r="N230" i="5"/>
  <c r="M230" i="5"/>
  <c r="L230" i="5"/>
  <c r="K230" i="5"/>
  <c r="T230" i="5" s="1"/>
  <c r="J230" i="5"/>
  <c r="U230" i="5" s="1"/>
  <c r="I230" i="5"/>
  <c r="N229" i="5"/>
  <c r="M229" i="5"/>
  <c r="L229" i="5"/>
  <c r="U229" i="5" s="1"/>
  <c r="K229" i="5"/>
  <c r="J229" i="5"/>
  <c r="N228" i="5"/>
  <c r="M228" i="5"/>
  <c r="L228" i="5"/>
  <c r="K228" i="5"/>
  <c r="I228" i="5" s="1"/>
  <c r="J228" i="5"/>
  <c r="U228" i="5" s="1"/>
  <c r="N227" i="5"/>
  <c r="M227" i="5"/>
  <c r="L227" i="5"/>
  <c r="K227" i="5"/>
  <c r="I227" i="5" s="1"/>
  <c r="J227" i="5"/>
  <c r="U227" i="5" s="1"/>
  <c r="Z226" i="5"/>
  <c r="Y226" i="5"/>
  <c r="X226" i="5"/>
  <c r="W226" i="5"/>
  <c r="V226" i="5"/>
  <c r="AA226" i="5" s="1"/>
  <c r="N226" i="5"/>
  <c r="M226" i="5"/>
  <c r="L226" i="5"/>
  <c r="K226" i="5"/>
  <c r="J226" i="5"/>
  <c r="T226" i="5" s="1"/>
  <c r="I226" i="5"/>
  <c r="N225" i="5"/>
  <c r="M225" i="5"/>
  <c r="L225" i="5"/>
  <c r="U225" i="5" s="1"/>
  <c r="K225" i="5"/>
  <c r="J225" i="5"/>
  <c r="N224" i="5"/>
  <c r="M224" i="5"/>
  <c r="L224" i="5"/>
  <c r="K224" i="5"/>
  <c r="I224" i="5" s="1"/>
  <c r="J224" i="5"/>
  <c r="N223" i="5"/>
  <c r="M223" i="5"/>
  <c r="L223" i="5"/>
  <c r="K223" i="5"/>
  <c r="I223" i="5" s="1"/>
  <c r="J223" i="5"/>
  <c r="U223" i="5" s="1"/>
  <c r="Z222" i="5"/>
  <c r="Y222" i="5"/>
  <c r="X222" i="5"/>
  <c r="W222" i="5"/>
  <c r="V222" i="5"/>
  <c r="AA222" i="5" s="1"/>
  <c r="N222" i="5"/>
  <c r="M222" i="5"/>
  <c r="L222" i="5"/>
  <c r="K222" i="5"/>
  <c r="T222" i="5" s="1"/>
  <c r="J222" i="5"/>
  <c r="U222" i="5" s="1"/>
  <c r="I222" i="5"/>
  <c r="N221" i="5"/>
  <c r="M221" i="5"/>
  <c r="L221" i="5"/>
  <c r="U221" i="5" s="1"/>
  <c r="K221" i="5"/>
  <c r="J221" i="5"/>
  <c r="N220" i="5"/>
  <c r="M220" i="5"/>
  <c r="L220" i="5"/>
  <c r="K220" i="5"/>
  <c r="I220" i="5" s="1"/>
  <c r="J220" i="5"/>
  <c r="U220" i="5" s="1"/>
  <c r="N219" i="5"/>
  <c r="M219" i="5"/>
  <c r="L219" i="5"/>
  <c r="K219" i="5"/>
  <c r="I219" i="5" s="1"/>
  <c r="J219" i="5"/>
  <c r="U219" i="5" s="1"/>
  <c r="N218" i="5"/>
  <c r="M218" i="5"/>
  <c r="L218" i="5"/>
  <c r="K218" i="5"/>
  <c r="T218" i="5" s="1"/>
  <c r="J218" i="5"/>
  <c r="U218" i="5" s="1"/>
  <c r="I218" i="5"/>
  <c r="N217" i="5"/>
  <c r="M217" i="5"/>
  <c r="L217" i="5"/>
  <c r="U217" i="5" s="1"/>
  <c r="K217" i="5"/>
  <c r="J217" i="5"/>
  <c r="V216" i="5"/>
  <c r="N216" i="5"/>
  <c r="M216" i="5"/>
  <c r="L216" i="5"/>
  <c r="K216" i="5"/>
  <c r="I216" i="5" s="1"/>
  <c r="J216" i="5"/>
  <c r="Z215" i="5"/>
  <c r="Y215" i="5"/>
  <c r="X215" i="5"/>
  <c r="W215" i="5"/>
  <c r="AA215" i="5" s="1"/>
  <c r="V215" i="5"/>
  <c r="N215" i="5"/>
  <c r="M215" i="5"/>
  <c r="L215" i="5"/>
  <c r="K215" i="5"/>
  <c r="I215" i="5" s="1"/>
  <c r="J215" i="5"/>
  <c r="U215" i="5" s="1"/>
  <c r="N214" i="5"/>
  <c r="M214" i="5"/>
  <c r="L214" i="5"/>
  <c r="K214" i="5"/>
  <c r="T214" i="5" s="1"/>
  <c r="J214" i="5"/>
  <c r="U214" i="5" s="1"/>
  <c r="I214" i="5"/>
  <c r="N213" i="5"/>
  <c r="M213" i="5"/>
  <c r="L213" i="5"/>
  <c r="U213" i="5" s="1"/>
  <c r="K213" i="5"/>
  <c r="J213" i="5"/>
  <c r="N212" i="5"/>
  <c r="M212" i="5"/>
  <c r="L212" i="5"/>
  <c r="K212" i="5"/>
  <c r="I212" i="5" s="1"/>
  <c r="J212" i="5"/>
  <c r="N211" i="5"/>
  <c r="M211" i="5"/>
  <c r="L211" i="5"/>
  <c r="K211" i="5"/>
  <c r="I211" i="5" s="1"/>
  <c r="J211" i="5"/>
  <c r="U211" i="5" s="1"/>
  <c r="N210" i="5"/>
  <c r="M210" i="5"/>
  <c r="L210" i="5"/>
  <c r="K210" i="5"/>
  <c r="T210" i="5" s="1"/>
  <c r="J210" i="5"/>
  <c r="U210" i="5" s="1"/>
  <c r="I210" i="5"/>
  <c r="V209" i="5"/>
  <c r="N209" i="5"/>
  <c r="M209" i="5"/>
  <c r="L209" i="5"/>
  <c r="U209" i="5" s="1"/>
  <c r="K209" i="5"/>
  <c r="J209" i="5"/>
  <c r="I209" i="5" s="1"/>
  <c r="U32" i="5" s="1"/>
  <c r="N208" i="5"/>
  <c r="M208" i="5"/>
  <c r="L208" i="5"/>
  <c r="K208" i="5"/>
  <c r="I208" i="5" s="1"/>
  <c r="J208" i="5"/>
  <c r="N207" i="5"/>
  <c r="M207" i="5"/>
  <c r="L207" i="5"/>
  <c r="K207" i="5"/>
  <c r="I207" i="5" s="1"/>
  <c r="J207" i="5"/>
  <c r="U207" i="5" s="1"/>
  <c r="N206" i="5"/>
  <c r="M206" i="5"/>
  <c r="Y206" i="5" s="1"/>
  <c r="L206" i="5"/>
  <c r="K206" i="5"/>
  <c r="T206" i="5" s="1"/>
  <c r="J206" i="5"/>
  <c r="U206" i="5" s="1"/>
  <c r="I206" i="5"/>
  <c r="N205" i="5"/>
  <c r="M205" i="5"/>
  <c r="L205" i="5"/>
  <c r="U205" i="5" s="1"/>
  <c r="K205" i="5"/>
  <c r="J205" i="5"/>
  <c r="Z204" i="5"/>
  <c r="Y204" i="5"/>
  <c r="X204" i="5"/>
  <c r="W204" i="5"/>
  <c r="V204" i="5"/>
  <c r="AA204" i="5" s="1"/>
  <c r="N204" i="5"/>
  <c r="M204" i="5"/>
  <c r="L204" i="5"/>
  <c r="K204" i="5"/>
  <c r="I204" i="5" s="1"/>
  <c r="J204" i="5"/>
  <c r="Y203" i="5"/>
  <c r="X203" i="5"/>
  <c r="W203" i="5"/>
  <c r="V203" i="5"/>
  <c r="N203" i="5"/>
  <c r="M203" i="5"/>
  <c r="L203" i="5"/>
  <c r="K203" i="5"/>
  <c r="I203" i="5" s="1"/>
  <c r="K37" i="5" s="1"/>
  <c r="J203" i="5"/>
  <c r="U203" i="5" s="1"/>
  <c r="V202" i="5"/>
  <c r="N202" i="5"/>
  <c r="M202" i="5"/>
  <c r="L202" i="5"/>
  <c r="K202" i="5"/>
  <c r="T202" i="5" s="1"/>
  <c r="J202" i="5"/>
  <c r="U202" i="5" s="1"/>
  <c r="I202" i="5"/>
  <c r="N201" i="5"/>
  <c r="M201" i="5"/>
  <c r="L201" i="5"/>
  <c r="U201" i="5" s="1"/>
  <c r="K201" i="5"/>
  <c r="J201" i="5"/>
  <c r="N200" i="5"/>
  <c r="M200" i="5"/>
  <c r="L200" i="5"/>
  <c r="K200" i="5"/>
  <c r="I200" i="5" s="1"/>
  <c r="J200" i="5"/>
  <c r="V199" i="5"/>
  <c r="N199" i="5"/>
  <c r="M199" i="5"/>
  <c r="L199" i="5"/>
  <c r="K199" i="5"/>
  <c r="I199" i="5" s="1"/>
  <c r="U31" i="5" s="1"/>
  <c r="J199" i="5"/>
  <c r="U199" i="5" s="1"/>
  <c r="N198" i="5"/>
  <c r="M198" i="5"/>
  <c r="L198" i="5"/>
  <c r="K198" i="5"/>
  <c r="T198" i="5" s="1"/>
  <c r="J198" i="5"/>
  <c r="U198" i="5" s="1"/>
  <c r="I198" i="5"/>
  <c r="N197" i="5"/>
  <c r="M197" i="5"/>
  <c r="L197" i="5"/>
  <c r="U197" i="5" s="1"/>
  <c r="K197" i="5"/>
  <c r="J197" i="5"/>
  <c r="V196" i="5"/>
  <c r="N196" i="5"/>
  <c r="M196" i="5"/>
  <c r="L196" i="5"/>
  <c r="K196" i="5"/>
  <c r="I196" i="5" s="1"/>
  <c r="K34" i="5" s="1"/>
  <c r="J196" i="5"/>
  <c r="N195" i="5"/>
  <c r="M195" i="5"/>
  <c r="L195" i="5"/>
  <c r="K195" i="5"/>
  <c r="I195" i="5" s="1"/>
  <c r="K33" i="5" s="1"/>
  <c r="J195" i="5"/>
  <c r="U195" i="5" s="1"/>
  <c r="N194" i="5"/>
  <c r="M194" i="5"/>
  <c r="L194" i="5"/>
  <c r="K194" i="5"/>
  <c r="T194" i="5" s="1"/>
  <c r="J194" i="5"/>
  <c r="U194" i="5" s="1"/>
  <c r="I194" i="5"/>
  <c r="Z193" i="5"/>
  <c r="Y193" i="5"/>
  <c r="X193" i="5"/>
  <c r="W193" i="5"/>
  <c r="AA193" i="5" s="1"/>
  <c r="V193" i="5"/>
  <c r="N193" i="5"/>
  <c r="M193" i="5"/>
  <c r="L193" i="5"/>
  <c r="U193" i="5" s="1"/>
  <c r="K193" i="5"/>
  <c r="J193" i="5"/>
  <c r="I193" i="5" s="1"/>
  <c r="N192" i="5"/>
  <c r="M192" i="5"/>
  <c r="L192" i="5"/>
  <c r="K192" i="5"/>
  <c r="I192" i="5" s="1"/>
  <c r="J192" i="5"/>
  <c r="W191" i="5"/>
  <c r="V191" i="5"/>
  <c r="N191" i="5"/>
  <c r="M191" i="5"/>
  <c r="L191" i="5"/>
  <c r="K191" i="5"/>
  <c r="I191" i="5" s="1"/>
  <c r="J191" i="5"/>
  <c r="U191" i="5" s="1"/>
  <c r="Z190" i="5"/>
  <c r="Y190" i="5"/>
  <c r="X190" i="5"/>
  <c r="W190" i="5"/>
  <c r="V190" i="5"/>
  <c r="AA190" i="5" s="1"/>
  <c r="N190" i="5"/>
  <c r="M190" i="5"/>
  <c r="L190" i="5"/>
  <c r="K190" i="5"/>
  <c r="T190" i="5" s="1"/>
  <c r="J190" i="5"/>
  <c r="U190" i="5" s="1"/>
  <c r="I190" i="5"/>
  <c r="Z189" i="5"/>
  <c r="W189" i="5"/>
  <c r="V189" i="5"/>
  <c r="N189" i="5"/>
  <c r="M189" i="5"/>
  <c r="L189" i="5"/>
  <c r="U189" i="5" s="1"/>
  <c r="K189" i="5"/>
  <c r="J189" i="5"/>
  <c r="I189" i="5" s="1"/>
  <c r="W188" i="5"/>
  <c r="V188" i="5"/>
  <c r="N188" i="5"/>
  <c r="M188" i="5"/>
  <c r="L188" i="5"/>
  <c r="K188" i="5"/>
  <c r="I188" i="5" s="1"/>
  <c r="J188" i="5"/>
  <c r="Y187" i="5"/>
  <c r="X187" i="5"/>
  <c r="W187" i="5"/>
  <c r="V187" i="5"/>
  <c r="N187" i="5"/>
  <c r="M187" i="5"/>
  <c r="L187" i="5"/>
  <c r="K187" i="5"/>
  <c r="I187" i="5" s="1"/>
  <c r="K32" i="5" s="1"/>
  <c r="J187" i="5"/>
  <c r="U187" i="5" s="1"/>
  <c r="V186" i="5"/>
  <c r="N186" i="5"/>
  <c r="M186" i="5"/>
  <c r="L186" i="5"/>
  <c r="K186" i="5"/>
  <c r="T186" i="5" s="1"/>
  <c r="J186" i="5"/>
  <c r="U186" i="5" s="1"/>
  <c r="I186" i="5"/>
  <c r="N185" i="5"/>
  <c r="M185" i="5"/>
  <c r="L185" i="5"/>
  <c r="U185" i="5" s="1"/>
  <c r="K185" i="5"/>
  <c r="J185" i="5"/>
  <c r="Z184" i="5"/>
  <c r="Y184" i="5"/>
  <c r="X184" i="5"/>
  <c r="W184" i="5"/>
  <c r="V184" i="5"/>
  <c r="AA184" i="5" s="1"/>
  <c r="N184" i="5"/>
  <c r="M184" i="5"/>
  <c r="L184" i="5"/>
  <c r="K184" i="5"/>
  <c r="I184" i="5" s="1"/>
  <c r="J184" i="5"/>
  <c r="N183" i="5"/>
  <c r="M183" i="5"/>
  <c r="L183" i="5"/>
  <c r="K183" i="5"/>
  <c r="I183" i="5" s="1"/>
  <c r="J183" i="5"/>
  <c r="U183" i="5" s="1"/>
  <c r="Z182" i="5"/>
  <c r="Y182" i="5"/>
  <c r="X182" i="5"/>
  <c r="W182" i="5"/>
  <c r="V182" i="5"/>
  <c r="AA182" i="5" s="1"/>
  <c r="N182" i="5"/>
  <c r="M182" i="5"/>
  <c r="L182" i="5"/>
  <c r="K182" i="5"/>
  <c r="T182" i="5" s="1"/>
  <c r="J182" i="5"/>
  <c r="U182" i="5" s="1"/>
  <c r="I182" i="5"/>
  <c r="Z181" i="5"/>
  <c r="Y181" i="5"/>
  <c r="X181" i="5"/>
  <c r="W181" i="5"/>
  <c r="AA181" i="5" s="1"/>
  <c r="V181" i="5"/>
  <c r="N181" i="5"/>
  <c r="M181" i="5"/>
  <c r="L181" i="5"/>
  <c r="U181" i="5" s="1"/>
  <c r="K181" i="5"/>
  <c r="J181" i="5"/>
  <c r="I181" i="5" s="1"/>
  <c r="Z180" i="5"/>
  <c r="Y180" i="5"/>
  <c r="W180" i="5"/>
  <c r="V180" i="5"/>
  <c r="N180" i="5"/>
  <c r="M180" i="5"/>
  <c r="L180" i="5"/>
  <c r="K180" i="5"/>
  <c r="I180" i="5" s="1"/>
  <c r="J180" i="5"/>
  <c r="W179" i="5"/>
  <c r="V179" i="5"/>
  <c r="N179" i="5"/>
  <c r="M179" i="5"/>
  <c r="L179" i="5"/>
  <c r="K179" i="5"/>
  <c r="I179" i="5" s="1"/>
  <c r="J179" i="5"/>
  <c r="U179" i="5" s="1"/>
  <c r="N178" i="5"/>
  <c r="M178" i="5"/>
  <c r="L178" i="5"/>
  <c r="K178" i="5"/>
  <c r="T178" i="5" s="1"/>
  <c r="J178" i="5"/>
  <c r="U178" i="5" s="1"/>
  <c r="I178" i="5"/>
  <c r="N177" i="5"/>
  <c r="M177" i="5"/>
  <c r="L177" i="5"/>
  <c r="U177" i="5" s="1"/>
  <c r="K177" i="5"/>
  <c r="J177" i="5"/>
  <c r="N176" i="5"/>
  <c r="M176" i="5"/>
  <c r="L176" i="5"/>
  <c r="K176" i="5"/>
  <c r="I176" i="5" s="1"/>
  <c r="J176" i="5"/>
  <c r="N175" i="5"/>
  <c r="M175" i="5"/>
  <c r="L175" i="5"/>
  <c r="K175" i="5"/>
  <c r="I175" i="5" s="1"/>
  <c r="J175" i="5"/>
  <c r="U175" i="5" s="1"/>
  <c r="Y174" i="5"/>
  <c r="X174" i="5"/>
  <c r="W174" i="5"/>
  <c r="V174" i="5"/>
  <c r="N174" i="5"/>
  <c r="M174" i="5"/>
  <c r="L174" i="5"/>
  <c r="K174" i="5"/>
  <c r="T174" i="5" s="1"/>
  <c r="J174" i="5"/>
  <c r="U174" i="5" s="1"/>
  <c r="I174" i="5"/>
  <c r="V173" i="5"/>
  <c r="N173" i="5"/>
  <c r="M173" i="5"/>
  <c r="L173" i="5"/>
  <c r="U173" i="5" s="1"/>
  <c r="K173" i="5"/>
  <c r="J173" i="5"/>
  <c r="I173" i="5" s="1"/>
  <c r="K28" i="5" s="1"/>
  <c r="N172" i="5"/>
  <c r="M172" i="5"/>
  <c r="L172" i="5"/>
  <c r="K172" i="5"/>
  <c r="I172" i="5" s="1"/>
  <c r="J172" i="5"/>
  <c r="Z171" i="5"/>
  <c r="Y171" i="5"/>
  <c r="X171" i="5"/>
  <c r="W171" i="5"/>
  <c r="AA171" i="5" s="1"/>
  <c r="V171" i="5"/>
  <c r="N171" i="5"/>
  <c r="M171" i="5"/>
  <c r="L171" i="5"/>
  <c r="K171" i="5"/>
  <c r="I171" i="5" s="1"/>
  <c r="U28" i="5" s="1"/>
  <c r="J171" i="5"/>
  <c r="U171" i="5" s="1"/>
  <c r="Z170" i="5"/>
  <c r="Y170" i="5"/>
  <c r="W170" i="5"/>
  <c r="V170" i="5"/>
  <c r="N170" i="5"/>
  <c r="M170" i="5"/>
  <c r="L170" i="5"/>
  <c r="K170" i="5"/>
  <c r="T170" i="5" s="1"/>
  <c r="X170" i="5" s="1"/>
  <c r="J170" i="5"/>
  <c r="U170" i="5" s="1"/>
  <c r="I170" i="5"/>
  <c r="Z169" i="5"/>
  <c r="Y169" i="5"/>
  <c r="X169" i="5"/>
  <c r="W169" i="5"/>
  <c r="AA169" i="5" s="1"/>
  <c r="V169" i="5"/>
  <c r="N169" i="5"/>
  <c r="M169" i="5"/>
  <c r="L169" i="5"/>
  <c r="U169" i="5" s="1"/>
  <c r="K169" i="5"/>
  <c r="J169" i="5"/>
  <c r="I169" i="5" s="1"/>
  <c r="Z168" i="5"/>
  <c r="Y168" i="5"/>
  <c r="W168" i="5"/>
  <c r="V168" i="5"/>
  <c r="N168" i="5"/>
  <c r="M168" i="5"/>
  <c r="L168" i="5"/>
  <c r="K168" i="5"/>
  <c r="I168" i="5" s="1"/>
  <c r="J168" i="5"/>
  <c r="V167" i="5"/>
  <c r="N167" i="5"/>
  <c r="M167" i="5"/>
  <c r="L167" i="5"/>
  <c r="K167" i="5"/>
  <c r="I167" i="5" s="1"/>
  <c r="U26" i="5" s="1"/>
  <c r="J167" i="5"/>
  <c r="U167" i="5" s="1"/>
  <c r="X166" i="5"/>
  <c r="W166" i="5"/>
  <c r="N166" i="5"/>
  <c r="M166" i="5"/>
  <c r="L166" i="5"/>
  <c r="K166" i="5"/>
  <c r="T166" i="5" s="1"/>
  <c r="J166" i="5"/>
  <c r="U166" i="5" s="1"/>
  <c r="I166" i="5"/>
  <c r="X165" i="5"/>
  <c r="V165" i="5"/>
  <c r="N165" i="5"/>
  <c r="M165" i="5"/>
  <c r="L165" i="5"/>
  <c r="U165" i="5" s="1"/>
  <c r="K165" i="5"/>
  <c r="J165" i="5"/>
  <c r="I165" i="5" s="1"/>
  <c r="Z164" i="5"/>
  <c r="Y164" i="5"/>
  <c r="X164" i="5"/>
  <c r="W164" i="5"/>
  <c r="N164" i="5"/>
  <c r="M164" i="5"/>
  <c r="L164" i="5"/>
  <c r="K164" i="5"/>
  <c r="I164" i="5" s="1"/>
  <c r="J164" i="5"/>
  <c r="Z163" i="5"/>
  <c r="Y163" i="5"/>
  <c r="X163" i="5"/>
  <c r="W163" i="5"/>
  <c r="N163" i="5"/>
  <c r="M163" i="5"/>
  <c r="L163" i="5"/>
  <c r="K163" i="5"/>
  <c r="I163" i="5" s="1"/>
  <c r="J163" i="5"/>
  <c r="U163" i="5" s="1"/>
  <c r="X162" i="5"/>
  <c r="W162" i="5"/>
  <c r="V162" i="5"/>
  <c r="N162" i="5"/>
  <c r="M162" i="5"/>
  <c r="L162" i="5"/>
  <c r="K162" i="5"/>
  <c r="T162" i="5" s="1"/>
  <c r="J162" i="5"/>
  <c r="U162" i="5" s="1"/>
  <c r="I162" i="5"/>
  <c r="V161" i="5"/>
  <c r="N161" i="5"/>
  <c r="M161" i="5"/>
  <c r="L161" i="5"/>
  <c r="U161" i="5" s="1"/>
  <c r="K161" i="5"/>
  <c r="J161" i="5"/>
  <c r="I161" i="5" s="1"/>
  <c r="U24" i="5" s="1"/>
  <c r="N160" i="5"/>
  <c r="M160" i="5"/>
  <c r="L160" i="5"/>
  <c r="K160" i="5"/>
  <c r="I160" i="5" s="1"/>
  <c r="J160" i="5"/>
  <c r="N159" i="5"/>
  <c r="M159" i="5"/>
  <c r="L159" i="5"/>
  <c r="K159" i="5"/>
  <c r="I159" i="5" s="1"/>
  <c r="J159" i="5"/>
  <c r="U159" i="5" s="1"/>
  <c r="N158" i="5"/>
  <c r="M158" i="5"/>
  <c r="Y158" i="5" s="1"/>
  <c r="L158" i="5"/>
  <c r="K158" i="5"/>
  <c r="T158" i="5" s="1"/>
  <c r="J158" i="5"/>
  <c r="U158" i="5" s="1"/>
  <c r="I158" i="5"/>
  <c r="N157" i="5"/>
  <c r="M157" i="5"/>
  <c r="L157" i="5"/>
  <c r="U157" i="5" s="1"/>
  <c r="K157" i="5"/>
  <c r="J157" i="5"/>
  <c r="Z156" i="5"/>
  <c r="Y156" i="5"/>
  <c r="X156" i="5"/>
  <c r="W156" i="5"/>
  <c r="V156" i="5"/>
  <c r="AA156" i="5" s="1"/>
  <c r="AB156" i="5" s="1"/>
  <c r="N156" i="5"/>
  <c r="M156" i="5"/>
  <c r="L156" i="5"/>
  <c r="K156" i="5"/>
  <c r="I156" i="5" s="1"/>
  <c r="J156" i="5"/>
  <c r="Y155" i="5"/>
  <c r="X155" i="5"/>
  <c r="W155" i="5"/>
  <c r="V155" i="5"/>
  <c r="N155" i="5"/>
  <c r="M155" i="5"/>
  <c r="L155" i="5"/>
  <c r="K155" i="5"/>
  <c r="I155" i="5" s="1"/>
  <c r="K26" i="5" s="1"/>
  <c r="J155" i="5"/>
  <c r="U155" i="5" s="1"/>
  <c r="V154" i="5"/>
  <c r="N154" i="5"/>
  <c r="M154" i="5"/>
  <c r="L154" i="5"/>
  <c r="K154" i="5"/>
  <c r="T154" i="5" s="1"/>
  <c r="J154" i="5"/>
  <c r="U154" i="5" s="1"/>
  <c r="I154" i="5"/>
  <c r="N153" i="5"/>
  <c r="M153" i="5"/>
  <c r="L153" i="5"/>
  <c r="U153" i="5" s="1"/>
  <c r="K153" i="5"/>
  <c r="J153" i="5"/>
  <c r="V152" i="5"/>
  <c r="N152" i="5"/>
  <c r="M152" i="5"/>
  <c r="L152" i="5"/>
  <c r="K152" i="5"/>
  <c r="I152" i="5" s="1"/>
  <c r="J152" i="5"/>
  <c r="N151" i="5"/>
  <c r="M151" i="5"/>
  <c r="L151" i="5"/>
  <c r="K151" i="5"/>
  <c r="I151" i="5" s="1"/>
  <c r="U23" i="5" s="1"/>
  <c r="J151" i="5"/>
  <c r="U151" i="5" s="1"/>
  <c r="N150" i="5"/>
  <c r="M150" i="5"/>
  <c r="Y150" i="5" s="1"/>
  <c r="L150" i="5"/>
  <c r="K150" i="5"/>
  <c r="T150" i="5" s="1"/>
  <c r="J150" i="5"/>
  <c r="U150" i="5" s="1"/>
  <c r="I150" i="5"/>
  <c r="N149" i="5"/>
  <c r="M149" i="5"/>
  <c r="L149" i="5"/>
  <c r="U149" i="5" s="1"/>
  <c r="K149" i="5"/>
  <c r="J149" i="5"/>
  <c r="N148" i="5"/>
  <c r="M148" i="5"/>
  <c r="L148" i="5"/>
  <c r="K148" i="5"/>
  <c r="I148" i="5" s="1"/>
  <c r="J148" i="5"/>
  <c r="N147" i="5"/>
  <c r="M147" i="5"/>
  <c r="L147" i="5"/>
  <c r="K147" i="5"/>
  <c r="I147" i="5" s="1"/>
  <c r="J147" i="5"/>
  <c r="U147" i="5" s="1"/>
  <c r="V146" i="5"/>
  <c r="N146" i="5"/>
  <c r="M146" i="5"/>
  <c r="L146" i="5"/>
  <c r="K146" i="5"/>
  <c r="T146" i="5" s="1"/>
  <c r="J146" i="5"/>
  <c r="U146" i="5" s="1"/>
  <c r="I146" i="5"/>
  <c r="N145" i="5"/>
  <c r="M145" i="5"/>
  <c r="L145" i="5"/>
  <c r="U145" i="5" s="1"/>
  <c r="K145" i="5"/>
  <c r="J145" i="5"/>
  <c r="AB144" i="5"/>
  <c r="AA144" i="5"/>
  <c r="Z144" i="5"/>
  <c r="X144" i="5"/>
  <c r="V144" i="5"/>
  <c r="U144" i="5"/>
  <c r="T144" i="5"/>
  <c r="S144" i="5"/>
  <c r="R144" i="5"/>
  <c r="Q144" i="5"/>
  <c r="P144" i="5"/>
  <c r="N144" i="5"/>
  <c r="M144" i="5"/>
  <c r="Y144" i="5" s="1"/>
  <c r="L144" i="5"/>
  <c r="K144" i="5"/>
  <c r="I144" i="5" s="1"/>
  <c r="J144" i="5"/>
  <c r="V143" i="5"/>
  <c r="N143" i="5"/>
  <c r="M143" i="5"/>
  <c r="L143" i="5"/>
  <c r="K143" i="5"/>
  <c r="I143" i="5" s="1"/>
  <c r="J143" i="5"/>
  <c r="N142" i="5"/>
  <c r="M142" i="5"/>
  <c r="L142" i="5"/>
  <c r="K142" i="5"/>
  <c r="J142" i="5"/>
  <c r="I142" i="5" s="1"/>
  <c r="N141" i="5"/>
  <c r="M141" i="5"/>
  <c r="L141" i="5"/>
  <c r="K141" i="5"/>
  <c r="I141" i="5" s="1"/>
  <c r="J141" i="5"/>
  <c r="N140" i="5"/>
  <c r="M140" i="5"/>
  <c r="L140" i="5"/>
  <c r="K140" i="5"/>
  <c r="J140" i="5"/>
  <c r="I140" i="5" s="1"/>
  <c r="N139" i="5"/>
  <c r="M139" i="5"/>
  <c r="L139" i="5"/>
  <c r="K139" i="5"/>
  <c r="I139" i="5" s="1"/>
  <c r="J139" i="5"/>
  <c r="N138" i="5"/>
  <c r="M138" i="5"/>
  <c r="L138" i="5"/>
  <c r="K138" i="5"/>
  <c r="J138" i="5"/>
  <c r="I138" i="5" s="1"/>
  <c r="N137" i="5"/>
  <c r="M137" i="5"/>
  <c r="L137" i="5"/>
  <c r="K137" i="5"/>
  <c r="I137" i="5" s="1"/>
  <c r="J137" i="5"/>
  <c r="N136" i="5"/>
  <c r="M136" i="5"/>
  <c r="L136" i="5"/>
  <c r="K136" i="5"/>
  <c r="J136" i="5"/>
  <c r="I136" i="5" s="1"/>
  <c r="N135" i="5"/>
  <c r="M135" i="5"/>
  <c r="L135" i="5"/>
  <c r="K135" i="5"/>
  <c r="I135" i="5" s="1"/>
  <c r="J135" i="5"/>
  <c r="N134" i="5"/>
  <c r="M134" i="5"/>
  <c r="L134" i="5"/>
  <c r="K134" i="5"/>
  <c r="J134" i="5"/>
  <c r="I134" i="5" s="1"/>
  <c r="N133" i="5"/>
  <c r="M133" i="5"/>
  <c r="L133" i="5"/>
  <c r="K133" i="5"/>
  <c r="I133" i="5" s="1"/>
  <c r="J133" i="5"/>
  <c r="N132" i="5"/>
  <c r="M132" i="5"/>
  <c r="L132" i="5"/>
  <c r="K132" i="5"/>
  <c r="J132" i="5"/>
  <c r="I132" i="5" s="1"/>
  <c r="N131" i="5"/>
  <c r="M131" i="5"/>
  <c r="L131" i="5"/>
  <c r="K131" i="5"/>
  <c r="I131" i="5" s="1"/>
  <c r="J131" i="5"/>
  <c r="N130" i="5"/>
  <c r="M130" i="5"/>
  <c r="L130" i="5"/>
  <c r="K130" i="5"/>
  <c r="J130" i="5"/>
  <c r="I130" i="5" s="1"/>
  <c r="N129" i="5"/>
  <c r="M129" i="5"/>
  <c r="L129" i="5"/>
  <c r="K129" i="5"/>
  <c r="I129" i="5" s="1"/>
  <c r="J129" i="5"/>
  <c r="N128" i="5"/>
  <c r="M128" i="5"/>
  <c r="L128" i="5"/>
  <c r="K128" i="5"/>
  <c r="J128" i="5"/>
  <c r="I128" i="5" s="1"/>
  <c r="N127" i="5"/>
  <c r="M127" i="5"/>
  <c r="L127" i="5"/>
  <c r="K127" i="5"/>
  <c r="I127" i="5" s="1"/>
  <c r="J127" i="5"/>
  <c r="N126" i="5"/>
  <c r="M126" i="5"/>
  <c r="L126" i="5"/>
  <c r="K126" i="5"/>
  <c r="J126" i="5"/>
  <c r="I126" i="5" s="1"/>
  <c r="N125" i="5"/>
  <c r="M125" i="5"/>
  <c r="L125" i="5"/>
  <c r="K125" i="5"/>
  <c r="I125" i="5" s="1"/>
  <c r="J125" i="5"/>
  <c r="N124" i="5"/>
  <c r="M124" i="5"/>
  <c r="L124" i="5"/>
  <c r="K124" i="5"/>
  <c r="J124" i="5"/>
  <c r="I124" i="5" s="1"/>
  <c r="N123" i="5"/>
  <c r="M123" i="5"/>
  <c r="L123" i="5"/>
  <c r="K123" i="5"/>
  <c r="I123" i="5" s="1"/>
  <c r="J123" i="5"/>
  <c r="N122" i="5"/>
  <c r="M122" i="5"/>
  <c r="L122" i="5"/>
  <c r="K122" i="5"/>
  <c r="J122" i="5"/>
  <c r="I122" i="5" s="1"/>
  <c r="N121" i="5"/>
  <c r="M121" i="5"/>
  <c r="L121" i="5"/>
  <c r="K121" i="5"/>
  <c r="I121" i="5" s="1"/>
  <c r="J121" i="5"/>
  <c r="N120" i="5"/>
  <c r="M120" i="5"/>
  <c r="L120" i="5"/>
  <c r="K120" i="5"/>
  <c r="J120" i="5"/>
  <c r="I120" i="5" s="1"/>
  <c r="N119" i="5"/>
  <c r="M119" i="5"/>
  <c r="L119" i="5"/>
  <c r="K119" i="5"/>
  <c r="I119" i="5" s="1"/>
  <c r="J119" i="5"/>
  <c r="N118" i="5"/>
  <c r="M118" i="5"/>
  <c r="L118" i="5"/>
  <c r="K118" i="5"/>
  <c r="J118" i="5"/>
  <c r="I118" i="5" s="1"/>
  <c r="N117" i="5"/>
  <c r="M117" i="5"/>
  <c r="L117" i="5"/>
  <c r="K117" i="5"/>
  <c r="I117" i="5" s="1"/>
  <c r="J117" i="5"/>
  <c r="N116" i="5"/>
  <c r="M116" i="5"/>
  <c r="L116" i="5"/>
  <c r="K116" i="5"/>
  <c r="J116" i="5"/>
  <c r="I116" i="5" s="1"/>
  <c r="N115" i="5"/>
  <c r="M115" i="5"/>
  <c r="L115" i="5"/>
  <c r="K115" i="5"/>
  <c r="I115" i="5" s="1"/>
  <c r="J115" i="5"/>
  <c r="N114" i="5"/>
  <c r="M114" i="5"/>
  <c r="L114" i="5"/>
  <c r="K114" i="5"/>
  <c r="J114" i="5"/>
  <c r="I114" i="5" s="1"/>
  <c r="N113" i="5"/>
  <c r="M113" i="5"/>
  <c r="L113" i="5"/>
  <c r="K113" i="5"/>
  <c r="I113" i="5" s="1"/>
  <c r="J113" i="5"/>
  <c r="N112" i="5"/>
  <c r="M112" i="5"/>
  <c r="L112" i="5"/>
  <c r="K112" i="5"/>
  <c r="J112" i="5"/>
  <c r="I112" i="5" s="1"/>
  <c r="N111" i="5"/>
  <c r="M111" i="5"/>
  <c r="L111" i="5"/>
  <c r="K111" i="5"/>
  <c r="I111" i="5" s="1"/>
  <c r="J111" i="5"/>
  <c r="N110" i="5"/>
  <c r="M110" i="5"/>
  <c r="L110" i="5"/>
  <c r="K110" i="5"/>
  <c r="J110" i="5"/>
  <c r="I110" i="5" s="1"/>
  <c r="N109" i="5"/>
  <c r="M109" i="5"/>
  <c r="L109" i="5"/>
  <c r="K109" i="5"/>
  <c r="I109" i="5" s="1"/>
  <c r="J109" i="5"/>
  <c r="N108" i="5"/>
  <c r="M108" i="5"/>
  <c r="L108" i="5"/>
  <c r="K108" i="5"/>
  <c r="J108" i="5"/>
  <c r="I108" i="5" s="1"/>
  <c r="N107" i="5"/>
  <c r="M107" i="5"/>
  <c r="L107" i="5"/>
  <c r="K107" i="5"/>
  <c r="I107" i="5" s="1"/>
  <c r="J107" i="5"/>
  <c r="N106" i="5"/>
  <c r="M106" i="5"/>
  <c r="L106" i="5"/>
  <c r="K106" i="5"/>
  <c r="J106" i="5"/>
  <c r="I106" i="5" s="1"/>
  <c r="N105" i="5"/>
  <c r="M105" i="5"/>
  <c r="L105" i="5"/>
  <c r="K105" i="5"/>
  <c r="I105" i="5" s="1"/>
  <c r="J105" i="5"/>
  <c r="N104" i="5"/>
  <c r="M104" i="5"/>
  <c r="L104" i="5"/>
  <c r="K104" i="5"/>
  <c r="J104" i="5"/>
  <c r="I104" i="5" s="1"/>
  <c r="N103" i="5"/>
  <c r="M103" i="5"/>
  <c r="L103" i="5"/>
  <c r="K103" i="5"/>
  <c r="I103" i="5" s="1"/>
  <c r="J103" i="5"/>
  <c r="N102" i="5"/>
  <c r="M102" i="5"/>
  <c r="L102" i="5"/>
  <c r="K102" i="5"/>
  <c r="J102" i="5"/>
  <c r="I102" i="5" s="1"/>
  <c r="N101" i="5"/>
  <c r="M101" i="5"/>
  <c r="L101" i="5"/>
  <c r="K101" i="5"/>
  <c r="I101" i="5" s="1"/>
  <c r="J101" i="5"/>
  <c r="N100" i="5"/>
  <c r="M100" i="5"/>
  <c r="L100" i="5"/>
  <c r="K100" i="5"/>
  <c r="J100" i="5"/>
  <c r="I100" i="5" s="1"/>
  <c r="N99" i="5"/>
  <c r="M99" i="5"/>
  <c r="L99" i="5"/>
  <c r="K99" i="5"/>
  <c r="I99" i="5" s="1"/>
  <c r="J99" i="5"/>
  <c r="N98" i="5"/>
  <c r="M98" i="5"/>
  <c r="L98" i="5"/>
  <c r="K98" i="5"/>
  <c r="J98" i="5"/>
  <c r="I98" i="5" s="1"/>
  <c r="N97" i="5"/>
  <c r="M97" i="5"/>
  <c r="L97" i="5"/>
  <c r="K97" i="5"/>
  <c r="I97" i="5" s="1"/>
  <c r="J97" i="5"/>
  <c r="N96" i="5"/>
  <c r="M96" i="5"/>
  <c r="L96" i="5"/>
  <c r="K96" i="5"/>
  <c r="J96" i="5"/>
  <c r="I96" i="5" s="1"/>
  <c r="N95" i="5"/>
  <c r="M95" i="5"/>
  <c r="L95" i="5"/>
  <c r="K95" i="5"/>
  <c r="I95" i="5" s="1"/>
  <c r="J95" i="5"/>
  <c r="N94" i="5"/>
  <c r="M94" i="5"/>
  <c r="L94" i="5"/>
  <c r="K94" i="5"/>
  <c r="J94" i="5"/>
  <c r="I94" i="5" s="1"/>
  <c r="N93" i="5"/>
  <c r="M93" i="5"/>
  <c r="L93" i="5"/>
  <c r="K93" i="5"/>
  <c r="I93" i="5" s="1"/>
  <c r="J93" i="5"/>
  <c r="N92" i="5"/>
  <c r="M92" i="5"/>
  <c r="L92" i="5"/>
  <c r="K92" i="5"/>
  <c r="J92" i="5"/>
  <c r="I92" i="5" s="1"/>
  <c r="N91" i="5"/>
  <c r="M91" i="5"/>
  <c r="L91" i="5"/>
  <c r="K91" i="5"/>
  <c r="I91" i="5" s="1"/>
  <c r="J91" i="5"/>
  <c r="N90" i="5"/>
  <c r="M90" i="5"/>
  <c r="L90" i="5"/>
  <c r="K90" i="5"/>
  <c r="J90" i="5"/>
  <c r="I90" i="5" s="1"/>
  <c r="N89" i="5"/>
  <c r="M89" i="5"/>
  <c r="L89" i="5"/>
  <c r="J89" i="5"/>
  <c r="L88" i="5"/>
  <c r="K88" i="5"/>
  <c r="J88" i="5"/>
  <c r="L87" i="5"/>
  <c r="K87" i="5"/>
  <c r="J87" i="5"/>
  <c r="L86" i="5"/>
  <c r="K86" i="5"/>
  <c r="J86" i="5"/>
  <c r="L85" i="5"/>
  <c r="K85" i="5"/>
  <c r="J85" i="5"/>
  <c r="L84" i="5"/>
  <c r="K84" i="5"/>
  <c r="J84" i="5"/>
  <c r="L83" i="5"/>
  <c r="K83" i="5"/>
  <c r="J83" i="5"/>
  <c r="L82" i="5"/>
  <c r="K82" i="5"/>
  <c r="J82" i="5"/>
  <c r="L81" i="5"/>
  <c r="K81" i="5"/>
  <c r="J81" i="5"/>
  <c r="N80" i="5"/>
  <c r="M80" i="5"/>
  <c r="L80" i="5"/>
  <c r="K80" i="5"/>
  <c r="J80" i="5"/>
  <c r="I80" i="5"/>
  <c r="N79" i="5"/>
  <c r="M79" i="5"/>
  <c r="L79" i="5"/>
  <c r="K79" i="5"/>
  <c r="I79" i="5" s="1"/>
  <c r="J79" i="5"/>
  <c r="N78" i="5"/>
  <c r="M78" i="5"/>
  <c r="L78" i="5"/>
  <c r="J78" i="5"/>
  <c r="L77" i="5"/>
  <c r="K77" i="5"/>
  <c r="J77" i="5"/>
  <c r="J76" i="5"/>
  <c r="J75" i="5"/>
  <c r="J74" i="5"/>
  <c r="J73" i="5"/>
  <c r="J72" i="5"/>
  <c r="J71" i="5"/>
  <c r="J70" i="5"/>
  <c r="N69" i="5"/>
  <c r="M69" i="5"/>
  <c r="J69" i="5"/>
  <c r="N68" i="5"/>
  <c r="M68" i="5"/>
  <c r="J68" i="5"/>
  <c r="N67" i="5"/>
  <c r="M67" i="5"/>
  <c r="K67" i="5"/>
  <c r="I67" i="5" s="1"/>
  <c r="J67" i="5"/>
  <c r="E67" i="5"/>
  <c r="L67" i="5" s="1"/>
  <c r="N66" i="5"/>
  <c r="M66" i="5"/>
  <c r="L66" i="5"/>
  <c r="K66" i="5"/>
  <c r="J66" i="5"/>
  <c r="I66" i="5"/>
  <c r="N65" i="5"/>
  <c r="M65" i="5"/>
  <c r="L65" i="5"/>
  <c r="K65" i="5"/>
  <c r="I65" i="5" s="1"/>
  <c r="J65" i="5"/>
  <c r="N64" i="5"/>
  <c r="M64" i="5"/>
  <c r="L64" i="5"/>
  <c r="K64" i="5"/>
  <c r="J64" i="5"/>
  <c r="I64" i="5"/>
  <c r="N63" i="5"/>
  <c r="M63" i="5"/>
  <c r="L63" i="5"/>
  <c r="K63" i="5"/>
  <c r="I63" i="5" s="1"/>
  <c r="J63" i="5"/>
  <c r="N62" i="5"/>
  <c r="M62" i="5"/>
  <c r="L62" i="5"/>
  <c r="K62" i="5"/>
  <c r="J62" i="5"/>
  <c r="I62" i="5"/>
  <c r="N61" i="5"/>
  <c r="M61" i="5"/>
  <c r="L61" i="5"/>
  <c r="K61" i="5"/>
  <c r="I61" i="5" s="1"/>
  <c r="J61" i="5"/>
  <c r="N60" i="5"/>
  <c r="M60" i="5"/>
  <c r="L60" i="5"/>
  <c r="K60" i="5"/>
  <c r="J60" i="5"/>
  <c r="I60" i="5"/>
  <c r="K36" i="5"/>
  <c r="J36" i="5" s="1"/>
  <c r="K31" i="5"/>
  <c r="J31" i="5" s="1"/>
  <c r="U30" i="5"/>
  <c r="T30" i="5" s="1"/>
  <c r="K29" i="5"/>
  <c r="J29" i="5" s="1"/>
  <c r="U27" i="5"/>
  <c r="T27" i="5" s="1"/>
  <c r="U25" i="5"/>
  <c r="T25" i="5" s="1"/>
  <c r="K25" i="5"/>
  <c r="J25" i="5" s="1"/>
  <c r="K23" i="5"/>
  <c r="J23" i="5" s="1"/>
  <c r="E12" i="5"/>
  <c r="D12" i="5"/>
  <c r="K10" i="5"/>
  <c r="K9" i="5"/>
  <c r="K8" i="5"/>
  <c r="K7" i="5"/>
  <c r="K6" i="5"/>
  <c r="L5" i="5"/>
  <c r="K5" i="5"/>
  <c r="J5" i="5"/>
  <c r="L4" i="5"/>
  <c r="K4" i="5"/>
  <c r="J4" i="5"/>
  <c r="P3" i="5"/>
  <c r="O3" i="5"/>
  <c r="N3" i="5"/>
  <c r="M3" i="5"/>
  <c r="L3" i="5"/>
  <c r="K3" i="5"/>
  <c r="J3" i="5"/>
  <c r="K2" i="5"/>
  <c r="D1" i="5"/>
  <c r="I522" i="4"/>
  <c r="I521" i="4"/>
  <c r="I520" i="4"/>
  <c r="I519" i="4"/>
  <c r="J507" i="4"/>
  <c r="I507" i="4"/>
  <c r="AK503" i="4"/>
  <c r="AK504" i="4" s="1"/>
  <c r="AK501" i="4"/>
  <c r="AK502" i="4" s="1"/>
  <c r="AK498" i="4"/>
  <c r="AB498" i="4"/>
  <c r="Z498" i="4"/>
  <c r="X498" i="4"/>
  <c r="X497" i="4"/>
  <c r="C518" i="4" s="1"/>
  <c r="S496" i="4"/>
  <c r="AK495" i="4"/>
  <c r="AK496" i="4" s="1"/>
  <c r="S495" i="4"/>
  <c r="S494" i="4"/>
  <c r="U493" i="4"/>
  <c r="S493" i="4"/>
  <c r="U492" i="4"/>
  <c r="S492" i="4"/>
  <c r="U491" i="4"/>
  <c r="S491" i="4"/>
  <c r="Q491" i="4"/>
  <c r="Q492" i="4" s="1"/>
  <c r="AK490" i="4"/>
  <c r="AK493" i="4" s="1"/>
  <c r="AK494" i="4" s="1"/>
  <c r="AE490" i="4"/>
  <c r="AE493" i="4" s="1"/>
  <c r="AE494" i="4" s="1"/>
  <c r="X489" i="4"/>
  <c r="X494" i="4" s="1"/>
  <c r="X495" i="4" s="1"/>
  <c r="U489" i="4"/>
  <c r="S489" i="4"/>
  <c r="Q489" i="4"/>
  <c r="D489" i="4"/>
  <c r="Q488" i="4"/>
  <c r="C512" i="4" s="1"/>
  <c r="D488" i="4"/>
  <c r="D487" i="4"/>
  <c r="D486" i="4"/>
  <c r="J485" i="4"/>
  <c r="J490" i="4" s="1"/>
  <c r="J491" i="4" s="1"/>
  <c r="D485" i="4"/>
  <c r="Q484" i="4"/>
  <c r="Q485" i="4" s="1"/>
  <c r="D484" i="4"/>
  <c r="D483" i="4"/>
  <c r="AK482" i="4"/>
  <c r="AK485" i="4" s="1"/>
  <c r="AK486" i="4" s="1"/>
  <c r="D482" i="4"/>
  <c r="X481" i="4"/>
  <c r="X486" i="4" s="1"/>
  <c r="X487" i="4" s="1"/>
  <c r="D481" i="4"/>
  <c r="F480" i="4"/>
  <c r="D480" i="4"/>
  <c r="Q479" i="4"/>
  <c r="Q482" i="4" s="1"/>
  <c r="Q483" i="4" s="1"/>
  <c r="F478" i="4"/>
  <c r="H476" i="4"/>
  <c r="H507" i="4" s="1"/>
  <c r="O507" i="4" s="1"/>
  <c r="G476" i="4"/>
  <c r="AA462" i="4" s="1"/>
  <c r="F476" i="4"/>
  <c r="F507" i="4" s="1"/>
  <c r="M507" i="4" s="1"/>
  <c r="E476" i="4"/>
  <c r="E507" i="4" s="1"/>
  <c r="L507" i="4" s="1"/>
  <c r="D476" i="4"/>
  <c r="D507" i="4" s="1"/>
  <c r="K507" i="4" s="1"/>
  <c r="K475" i="4"/>
  <c r="K480" i="4" s="1"/>
  <c r="K481" i="4" s="1"/>
  <c r="D475" i="4"/>
  <c r="C508" i="4" s="1"/>
  <c r="Q473" i="4"/>
  <c r="Q474" i="4" s="1"/>
  <c r="AK472" i="4"/>
  <c r="AK477" i="4" s="1"/>
  <c r="AK478" i="4" s="1"/>
  <c r="L471" i="4"/>
  <c r="AB470" i="4"/>
  <c r="Z470" i="4"/>
  <c r="X470" i="4"/>
  <c r="Q470" i="4"/>
  <c r="Q475" i="4" s="1"/>
  <c r="Q476" i="4" s="1"/>
  <c r="L470" i="4"/>
  <c r="X469" i="4"/>
  <c r="X472" i="4" s="1"/>
  <c r="X473" i="4" s="1"/>
  <c r="N469" i="4"/>
  <c r="L469" i="4"/>
  <c r="S468" i="4"/>
  <c r="N468" i="4"/>
  <c r="L468" i="4"/>
  <c r="J468" i="4"/>
  <c r="J469" i="4" s="1"/>
  <c r="X467" i="4"/>
  <c r="S467" i="4"/>
  <c r="X466" i="4"/>
  <c r="S466" i="4"/>
  <c r="N466" i="4"/>
  <c r="L466" i="4"/>
  <c r="J466" i="4"/>
  <c r="X465" i="4"/>
  <c r="U465" i="4"/>
  <c r="S465" i="4"/>
  <c r="Q465" i="4"/>
  <c r="Q466" i="4" s="1"/>
  <c r="J465" i="4"/>
  <c r="C509" i="4" s="1"/>
  <c r="X464" i="4"/>
  <c r="U464" i="4"/>
  <c r="S464" i="4"/>
  <c r="U463" i="4"/>
  <c r="S463" i="4"/>
  <c r="Q463" i="4"/>
  <c r="Q464" i="4" s="1"/>
  <c r="Z462" i="4"/>
  <c r="Y462" i="4"/>
  <c r="AK461" i="4"/>
  <c r="AK466" i="4" s="1"/>
  <c r="AK467" i="4" s="1"/>
  <c r="AE461" i="4"/>
  <c r="AE466" i="4" s="1"/>
  <c r="AE467" i="4" s="1"/>
  <c r="X461" i="4"/>
  <c r="C514" i="4" s="1"/>
  <c r="U461" i="4"/>
  <c r="S461" i="4"/>
  <c r="Q461" i="4"/>
  <c r="Q460" i="4"/>
  <c r="C511" i="4" s="1"/>
  <c r="Z454" i="4"/>
  <c r="Y454" i="4"/>
  <c r="X453" i="4"/>
  <c r="C513" i="4" s="1"/>
  <c r="AK452" i="4"/>
  <c r="AK457" i="4" s="1"/>
  <c r="AK458" i="4" s="1"/>
  <c r="B450" i="4"/>
  <c r="N399" i="4"/>
  <c r="M399" i="4"/>
  <c r="L399" i="4"/>
  <c r="K399" i="4"/>
  <c r="I399" i="4" s="1"/>
  <c r="J399" i="4"/>
  <c r="N398" i="4"/>
  <c r="M398" i="4"/>
  <c r="L398" i="4"/>
  <c r="K398" i="4"/>
  <c r="J398" i="4"/>
  <c r="I398" i="4"/>
  <c r="N397" i="4"/>
  <c r="M397" i="4"/>
  <c r="L397" i="4"/>
  <c r="K397" i="4"/>
  <c r="I397" i="4" s="1"/>
  <c r="J397" i="4"/>
  <c r="N396" i="4"/>
  <c r="M396" i="4"/>
  <c r="L396" i="4"/>
  <c r="K396" i="4"/>
  <c r="J396" i="4"/>
  <c r="I396" i="4"/>
  <c r="N395" i="4"/>
  <c r="M395" i="4"/>
  <c r="L395" i="4"/>
  <c r="K395" i="4"/>
  <c r="I395" i="4" s="1"/>
  <c r="J395" i="4"/>
  <c r="N394" i="4"/>
  <c r="M394" i="4"/>
  <c r="L394" i="4"/>
  <c r="K394" i="4"/>
  <c r="J394" i="4"/>
  <c r="I394" i="4"/>
  <c r="N393" i="4"/>
  <c r="M393" i="4"/>
  <c r="L393" i="4"/>
  <c r="K393" i="4"/>
  <c r="I393" i="4" s="1"/>
  <c r="J393" i="4"/>
  <c r="N392" i="4"/>
  <c r="M392" i="4"/>
  <c r="L392" i="4"/>
  <c r="K392" i="4"/>
  <c r="J392" i="4"/>
  <c r="I392" i="4"/>
  <c r="N391" i="4"/>
  <c r="M391" i="4"/>
  <c r="L391" i="4"/>
  <c r="K391" i="4"/>
  <c r="I391" i="4" s="1"/>
  <c r="J391" i="4"/>
  <c r="N390" i="4"/>
  <c r="M390" i="4"/>
  <c r="L390" i="4"/>
  <c r="K390" i="4"/>
  <c r="J390" i="4"/>
  <c r="I390" i="4"/>
  <c r="N389" i="4"/>
  <c r="M389" i="4"/>
  <c r="L389" i="4"/>
  <c r="K389" i="4"/>
  <c r="I389" i="4" s="1"/>
  <c r="J389" i="4"/>
  <c r="N388" i="4"/>
  <c r="M388" i="4"/>
  <c r="L388" i="4"/>
  <c r="K388" i="4"/>
  <c r="J388" i="4"/>
  <c r="I388" i="4"/>
  <c r="N387" i="4"/>
  <c r="M387" i="4"/>
  <c r="L387" i="4"/>
  <c r="K387" i="4"/>
  <c r="I387" i="4" s="1"/>
  <c r="J387" i="4"/>
  <c r="N386" i="4"/>
  <c r="M386" i="4"/>
  <c r="L386" i="4"/>
  <c r="K386" i="4"/>
  <c r="J386" i="4"/>
  <c r="I386" i="4"/>
  <c r="N385" i="4"/>
  <c r="M385" i="4"/>
  <c r="L385" i="4"/>
  <c r="K385" i="4"/>
  <c r="I385" i="4" s="1"/>
  <c r="J385" i="4"/>
  <c r="N384" i="4"/>
  <c r="M384" i="4"/>
  <c r="L384" i="4"/>
  <c r="K384" i="4"/>
  <c r="J384" i="4"/>
  <c r="I384" i="4"/>
  <c r="N383" i="4"/>
  <c r="M383" i="4"/>
  <c r="L383" i="4"/>
  <c r="K383" i="4"/>
  <c r="I383" i="4" s="1"/>
  <c r="J383" i="4"/>
  <c r="N382" i="4"/>
  <c r="M382" i="4"/>
  <c r="L382" i="4"/>
  <c r="K382" i="4"/>
  <c r="J382" i="4"/>
  <c r="I382" i="4"/>
  <c r="N381" i="4"/>
  <c r="M381" i="4"/>
  <c r="L381" i="4"/>
  <c r="K381" i="4"/>
  <c r="I381" i="4" s="1"/>
  <c r="J381" i="4"/>
  <c r="N380" i="4"/>
  <c r="M380" i="4"/>
  <c r="L380" i="4"/>
  <c r="K380" i="4"/>
  <c r="J380" i="4"/>
  <c r="I380" i="4"/>
  <c r="N379" i="4"/>
  <c r="M379" i="4"/>
  <c r="L379" i="4"/>
  <c r="K379" i="4"/>
  <c r="I379" i="4" s="1"/>
  <c r="J379" i="4"/>
  <c r="N378" i="4"/>
  <c r="M378" i="4"/>
  <c r="L378" i="4"/>
  <c r="K378" i="4"/>
  <c r="J378" i="4"/>
  <c r="I378" i="4"/>
  <c r="N377" i="4"/>
  <c r="M377" i="4"/>
  <c r="L377" i="4"/>
  <c r="K377" i="4"/>
  <c r="I377" i="4" s="1"/>
  <c r="J377" i="4"/>
  <c r="N376" i="4"/>
  <c r="M376" i="4"/>
  <c r="L376" i="4"/>
  <c r="K376" i="4"/>
  <c r="J376" i="4"/>
  <c r="I376" i="4"/>
  <c r="N375" i="4"/>
  <c r="M375" i="4"/>
  <c r="L375" i="4"/>
  <c r="K375" i="4"/>
  <c r="I375" i="4" s="1"/>
  <c r="J375" i="4"/>
  <c r="N374" i="4"/>
  <c r="M374" i="4"/>
  <c r="L374" i="4"/>
  <c r="K374" i="4"/>
  <c r="J374" i="4"/>
  <c r="I374" i="4"/>
  <c r="N373" i="4"/>
  <c r="M373" i="4"/>
  <c r="L373" i="4"/>
  <c r="K373" i="4"/>
  <c r="I373" i="4" s="1"/>
  <c r="J373" i="4"/>
  <c r="N372" i="4"/>
  <c r="M372" i="4"/>
  <c r="L372" i="4"/>
  <c r="K372" i="4"/>
  <c r="J372" i="4"/>
  <c r="I372" i="4"/>
  <c r="N371" i="4"/>
  <c r="M371" i="4"/>
  <c r="L371" i="4"/>
  <c r="K371" i="4"/>
  <c r="I371" i="4" s="1"/>
  <c r="J371" i="4"/>
  <c r="N370" i="4"/>
  <c r="M370" i="4"/>
  <c r="L370" i="4"/>
  <c r="K370" i="4"/>
  <c r="J370" i="4"/>
  <c r="I370" i="4"/>
  <c r="N369" i="4"/>
  <c r="M369" i="4"/>
  <c r="L369" i="4"/>
  <c r="K369" i="4"/>
  <c r="I369" i="4" s="1"/>
  <c r="J369" i="4"/>
  <c r="N368" i="4"/>
  <c r="M368" i="4"/>
  <c r="L368" i="4"/>
  <c r="K368" i="4"/>
  <c r="J368" i="4"/>
  <c r="I368" i="4"/>
  <c r="N367" i="4"/>
  <c r="M367" i="4"/>
  <c r="L367" i="4"/>
  <c r="K367" i="4"/>
  <c r="I367" i="4" s="1"/>
  <c r="J367" i="4"/>
  <c r="N366" i="4"/>
  <c r="M366" i="4"/>
  <c r="L366" i="4"/>
  <c r="K366" i="4"/>
  <c r="J366" i="4"/>
  <c r="I366" i="4"/>
  <c r="N365" i="4"/>
  <c r="M365" i="4"/>
  <c r="L365" i="4"/>
  <c r="K365" i="4"/>
  <c r="I365" i="4" s="1"/>
  <c r="J365" i="4"/>
  <c r="N364" i="4"/>
  <c r="M364" i="4"/>
  <c r="L364" i="4"/>
  <c r="K364" i="4"/>
  <c r="J364" i="4"/>
  <c r="I364" i="4"/>
  <c r="N363" i="4"/>
  <c r="M363" i="4"/>
  <c r="L363" i="4"/>
  <c r="K363" i="4"/>
  <c r="I363" i="4" s="1"/>
  <c r="J363" i="4"/>
  <c r="N362" i="4"/>
  <c r="M362" i="4"/>
  <c r="L362" i="4"/>
  <c r="K362" i="4"/>
  <c r="J362" i="4"/>
  <c r="I362" i="4"/>
  <c r="N361" i="4"/>
  <c r="M361" i="4"/>
  <c r="L361" i="4"/>
  <c r="K361" i="4"/>
  <c r="I361" i="4" s="1"/>
  <c r="J361" i="4"/>
  <c r="N360" i="4"/>
  <c r="M360" i="4"/>
  <c r="L360" i="4"/>
  <c r="K360" i="4"/>
  <c r="J360" i="4"/>
  <c r="I360" i="4"/>
  <c r="N359" i="4"/>
  <c r="M359" i="4"/>
  <c r="L359" i="4"/>
  <c r="K359" i="4"/>
  <c r="I359" i="4" s="1"/>
  <c r="J359" i="4"/>
  <c r="N358" i="4"/>
  <c r="M358" i="4"/>
  <c r="L358" i="4"/>
  <c r="K358" i="4"/>
  <c r="J358" i="4"/>
  <c r="I358" i="4"/>
  <c r="N357" i="4"/>
  <c r="M357" i="4"/>
  <c r="L357" i="4"/>
  <c r="K357" i="4"/>
  <c r="I357" i="4" s="1"/>
  <c r="J357" i="4"/>
  <c r="N356" i="4"/>
  <c r="M356" i="4"/>
  <c r="L356" i="4"/>
  <c r="K356" i="4"/>
  <c r="J356" i="4"/>
  <c r="I356" i="4"/>
  <c r="N355" i="4"/>
  <c r="M355" i="4"/>
  <c r="L355" i="4"/>
  <c r="K355" i="4"/>
  <c r="I355" i="4" s="1"/>
  <c r="J355" i="4"/>
  <c r="N354" i="4"/>
  <c r="M354" i="4"/>
  <c r="L354" i="4"/>
  <c r="K354" i="4"/>
  <c r="J354" i="4"/>
  <c r="I354" i="4"/>
  <c r="Y353" i="4"/>
  <c r="X353" i="4"/>
  <c r="W353" i="4"/>
  <c r="V353" i="4"/>
  <c r="N353" i="4"/>
  <c r="M353" i="4"/>
  <c r="L353" i="4"/>
  <c r="I353" i="4" s="1"/>
  <c r="K353" i="4"/>
  <c r="J353" i="4"/>
  <c r="T353" i="4" s="1"/>
  <c r="V352" i="4"/>
  <c r="N352" i="4"/>
  <c r="M352" i="4"/>
  <c r="L352" i="4"/>
  <c r="K352" i="4"/>
  <c r="I352" i="4" s="1"/>
  <c r="K39" i="4" s="1"/>
  <c r="J352" i="4"/>
  <c r="N351" i="4"/>
  <c r="M351" i="4"/>
  <c r="L351" i="4"/>
  <c r="K351" i="4"/>
  <c r="I351" i="4" s="1"/>
  <c r="K38" i="4" s="1"/>
  <c r="J351" i="4"/>
  <c r="U351" i="4" s="1"/>
  <c r="N350" i="4"/>
  <c r="M350" i="4"/>
  <c r="L350" i="4"/>
  <c r="K350" i="4"/>
  <c r="J350" i="4"/>
  <c r="T350" i="4" s="1"/>
  <c r="I350" i="4"/>
  <c r="N349" i="4"/>
  <c r="M349" i="4"/>
  <c r="L349" i="4"/>
  <c r="I349" i="4" s="1"/>
  <c r="K349" i="4"/>
  <c r="J349" i="4"/>
  <c r="T349" i="4" s="1"/>
  <c r="Y348" i="4"/>
  <c r="X348" i="4"/>
  <c r="V348" i="4"/>
  <c r="N348" i="4"/>
  <c r="M348" i="4"/>
  <c r="L348" i="4"/>
  <c r="K348" i="4"/>
  <c r="I348" i="4" s="1"/>
  <c r="J348" i="4"/>
  <c r="N347" i="4"/>
  <c r="M347" i="4"/>
  <c r="L347" i="4"/>
  <c r="K347" i="4"/>
  <c r="I347" i="4" s="1"/>
  <c r="J347" i="4"/>
  <c r="U347" i="4" s="1"/>
  <c r="V346" i="4"/>
  <c r="N346" i="4"/>
  <c r="M346" i="4"/>
  <c r="L346" i="4"/>
  <c r="K346" i="4"/>
  <c r="J346" i="4"/>
  <c r="T346" i="4" s="1"/>
  <c r="I346" i="4"/>
  <c r="N345" i="4"/>
  <c r="M345" i="4"/>
  <c r="L345" i="4"/>
  <c r="I345" i="4" s="1"/>
  <c r="K345" i="4"/>
  <c r="J345" i="4"/>
  <c r="T345" i="4" s="1"/>
  <c r="N344" i="4"/>
  <c r="M344" i="4"/>
  <c r="L344" i="4"/>
  <c r="K344" i="4"/>
  <c r="I344" i="4" s="1"/>
  <c r="J344" i="4"/>
  <c r="N343" i="4"/>
  <c r="M343" i="4"/>
  <c r="L343" i="4"/>
  <c r="K343" i="4"/>
  <c r="I343" i="4" s="1"/>
  <c r="J343" i="4"/>
  <c r="U343" i="4" s="1"/>
  <c r="N342" i="4"/>
  <c r="M342" i="4"/>
  <c r="L342" i="4"/>
  <c r="K342" i="4"/>
  <c r="J342" i="4"/>
  <c r="T342" i="4" s="1"/>
  <c r="I342" i="4"/>
  <c r="X341" i="4"/>
  <c r="N341" i="4"/>
  <c r="M341" i="4"/>
  <c r="L341" i="4"/>
  <c r="I341" i="4" s="1"/>
  <c r="K341" i="4"/>
  <c r="J341" i="4"/>
  <c r="T341" i="4" s="1"/>
  <c r="N340" i="4"/>
  <c r="M340" i="4"/>
  <c r="L340" i="4"/>
  <c r="K340" i="4"/>
  <c r="I340" i="4" s="1"/>
  <c r="J340" i="4"/>
  <c r="N339" i="4"/>
  <c r="M339" i="4"/>
  <c r="L339" i="4"/>
  <c r="K339" i="4"/>
  <c r="I339" i="4" s="1"/>
  <c r="J339" i="4"/>
  <c r="U339" i="4" s="1"/>
  <c r="Z338" i="4"/>
  <c r="Y338" i="4"/>
  <c r="X338" i="4"/>
  <c r="W338" i="4"/>
  <c r="V338" i="4"/>
  <c r="AA338" i="4" s="1"/>
  <c r="N338" i="4"/>
  <c r="M338" i="4"/>
  <c r="L338" i="4"/>
  <c r="K338" i="4"/>
  <c r="J338" i="4"/>
  <c r="T338" i="4" s="1"/>
  <c r="I338" i="4"/>
  <c r="N337" i="4"/>
  <c r="M337" i="4"/>
  <c r="L337" i="4"/>
  <c r="I337" i="4" s="1"/>
  <c r="K337" i="4"/>
  <c r="J337" i="4"/>
  <c r="T337" i="4" s="1"/>
  <c r="N336" i="4"/>
  <c r="M336" i="4"/>
  <c r="L336" i="4"/>
  <c r="K336" i="4"/>
  <c r="I336" i="4" s="1"/>
  <c r="U36" i="4" s="1"/>
  <c r="J336" i="4"/>
  <c r="Z335" i="4"/>
  <c r="Y335" i="4"/>
  <c r="X335" i="4"/>
  <c r="W335" i="4"/>
  <c r="AA335" i="4" s="1"/>
  <c r="V335" i="4"/>
  <c r="N335" i="4"/>
  <c r="M335" i="4"/>
  <c r="L335" i="4"/>
  <c r="K335" i="4"/>
  <c r="I335" i="4" s="1"/>
  <c r="J335" i="4"/>
  <c r="U335" i="4" s="1"/>
  <c r="N334" i="4"/>
  <c r="M334" i="4"/>
  <c r="L334" i="4"/>
  <c r="K334" i="4"/>
  <c r="J334" i="4"/>
  <c r="T334" i="4" s="1"/>
  <c r="I334" i="4"/>
  <c r="N333" i="4"/>
  <c r="M333" i="4"/>
  <c r="L333" i="4"/>
  <c r="I333" i="4" s="1"/>
  <c r="K333" i="4"/>
  <c r="J333" i="4"/>
  <c r="T333" i="4" s="1"/>
  <c r="N332" i="4"/>
  <c r="M332" i="4"/>
  <c r="L332" i="4"/>
  <c r="K332" i="4"/>
  <c r="I332" i="4" s="1"/>
  <c r="J332" i="4"/>
  <c r="Z331" i="4"/>
  <c r="Y331" i="4"/>
  <c r="X331" i="4"/>
  <c r="W331" i="4"/>
  <c r="AA331" i="4" s="1"/>
  <c r="V331" i="4"/>
  <c r="N331" i="4"/>
  <c r="M331" i="4"/>
  <c r="L331" i="4"/>
  <c r="K331" i="4"/>
  <c r="I331" i="4" s="1"/>
  <c r="J331" i="4"/>
  <c r="U331" i="4" s="1"/>
  <c r="N330" i="4"/>
  <c r="M330" i="4"/>
  <c r="L330" i="4"/>
  <c r="K330" i="4"/>
  <c r="J330" i="4"/>
  <c r="T330" i="4" s="1"/>
  <c r="I330" i="4"/>
  <c r="N329" i="4"/>
  <c r="M329" i="4"/>
  <c r="L329" i="4"/>
  <c r="I329" i="4" s="1"/>
  <c r="K329" i="4"/>
  <c r="J329" i="4"/>
  <c r="T329" i="4" s="1"/>
  <c r="N328" i="4"/>
  <c r="M328" i="4"/>
  <c r="L328" i="4"/>
  <c r="K328" i="4"/>
  <c r="I328" i="4" s="1"/>
  <c r="J328" i="4"/>
  <c r="Z327" i="4"/>
  <c r="Y327" i="4"/>
  <c r="X327" i="4"/>
  <c r="W327" i="4"/>
  <c r="AA327" i="4" s="1"/>
  <c r="V327" i="4"/>
  <c r="N327" i="4"/>
  <c r="M327" i="4"/>
  <c r="L327" i="4"/>
  <c r="K327" i="4"/>
  <c r="I327" i="4" s="1"/>
  <c r="J327" i="4"/>
  <c r="U327" i="4" s="1"/>
  <c r="N326" i="4"/>
  <c r="M326" i="4"/>
  <c r="L326" i="4"/>
  <c r="K326" i="4"/>
  <c r="J326" i="4"/>
  <c r="T326" i="4" s="1"/>
  <c r="I326" i="4"/>
  <c r="V325" i="4"/>
  <c r="N325" i="4"/>
  <c r="M325" i="4"/>
  <c r="L325" i="4"/>
  <c r="I325" i="4" s="1"/>
  <c r="K325" i="4"/>
  <c r="J325" i="4"/>
  <c r="T325" i="4" s="1"/>
  <c r="N324" i="4"/>
  <c r="M324" i="4"/>
  <c r="L324" i="4"/>
  <c r="K324" i="4"/>
  <c r="I324" i="4" s="1"/>
  <c r="J324" i="4"/>
  <c r="Z323" i="4"/>
  <c r="V323" i="4"/>
  <c r="N323" i="4"/>
  <c r="M323" i="4"/>
  <c r="L323" i="4"/>
  <c r="K323" i="4"/>
  <c r="I323" i="4" s="1"/>
  <c r="J323" i="4"/>
  <c r="U323" i="4" s="1"/>
  <c r="Z322" i="4"/>
  <c r="Y322" i="4"/>
  <c r="W322" i="4"/>
  <c r="V322" i="4"/>
  <c r="N322" i="4"/>
  <c r="M322" i="4"/>
  <c r="L322" i="4"/>
  <c r="K322" i="4"/>
  <c r="J322" i="4"/>
  <c r="T322" i="4" s="1"/>
  <c r="I322" i="4"/>
  <c r="Z321" i="4"/>
  <c r="Y321" i="4"/>
  <c r="X321" i="4"/>
  <c r="W321" i="4"/>
  <c r="V321" i="4"/>
  <c r="AA321" i="4" s="1"/>
  <c r="N321" i="4"/>
  <c r="M321" i="4"/>
  <c r="L321" i="4"/>
  <c r="I321" i="4" s="1"/>
  <c r="K321" i="4"/>
  <c r="J321" i="4"/>
  <c r="T321" i="4" s="1"/>
  <c r="Y320" i="4"/>
  <c r="X320" i="4"/>
  <c r="W320" i="4"/>
  <c r="V320" i="4"/>
  <c r="N320" i="4"/>
  <c r="M320" i="4"/>
  <c r="L320" i="4"/>
  <c r="K320" i="4"/>
  <c r="I320" i="4" s="1"/>
  <c r="J320" i="4"/>
  <c r="Y319" i="4"/>
  <c r="X319" i="4"/>
  <c r="W319" i="4"/>
  <c r="V319" i="4"/>
  <c r="N319" i="4"/>
  <c r="M319" i="4"/>
  <c r="L319" i="4"/>
  <c r="K319" i="4"/>
  <c r="I319" i="4" s="1"/>
  <c r="J319" i="4"/>
  <c r="U319" i="4" s="1"/>
  <c r="N318" i="4"/>
  <c r="M318" i="4"/>
  <c r="L318" i="4"/>
  <c r="K318" i="4"/>
  <c r="J318" i="4"/>
  <c r="T318" i="4" s="1"/>
  <c r="I318" i="4"/>
  <c r="W317" i="4"/>
  <c r="V317" i="4"/>
  <c r="N317" i="4"/>
  <c r="M317" i="4"/>
  <c r="L317" i="4"/>
  <c r="I317" i="4" s="1"/>
  <c r="K317" i="4"/>
  <c r="J317" i="4"/>
  <c r="T317" i="4" s="1"/>
  <c r="N316" i="4"/>
  <c r="M316" i="4"/>
  <c r="L316" i="4"/>
  <c r="K316" i="4"/>
  <c r="I316" i="4" s="1"/>
  <c r="J316" i="4"/>
  <c r="V315" i="4"/>
  <c r="N315" i="4"/>
  <c r="M315" i="4"/>
  <c r="L315" i="4"/>
  <c r="K315" i="4"/>
  <c r="I315" i="4" s="1"/>
  <c r="J315" i="4"/>
  <c r="U315" i="4" s="1"/>
  <c r="Y314" i="4"/>
  <c r="X314" i="4"/>
  <c r="W314" i="4"/>
  <c r="V314" i="4"/>
  <c r="N314" i="4"/>
  <c r="M314" i="4"/>
  <c r="L314" i="4"/>
  <c r="K314" i="4"/>
  <c r="J314" i="4"/>
  <c r="T314" i="4" s="1"/>
  <c r="I314" i="4"/>
  <c r="N313" i="4"/>
  <c r="M313" i="4"/>
  <c r="L313" i="4"/>
  <c r="I313" i="4" s="1"/>
  <c r="K313" i="4"/>
  <c r="J313" i="4"/>
  <c r="T313" i="4" s="1"/>
  <c r="N312" i="4"/>
  <c r="M312" i="4"/>
  <c r="L312" i="4"/>
  <c r="K312" i="4"/>
  <c r="I312" i="4" s="1"/>
  <c r="J312" i="4"/>
  <c r="N311" i="4"/>
  <c r="M311" i="4"/>
  <c r="L311" i="4"/>
  <c r="K311" i="4"/>
  <c r="I311" i="4" s="1"/>
  <c r="J311" i="4"/>
  <c r="U311" i="4" s="1"/>
  <c r="Z310" i="4"/>
  <c r="Y310" i="4"/>
  <c r="X310" i="4"/>
  <c r="W310" i="4"/>
  <c r="V310" i="4"/>
  <c r="AA310" i="4" s="1"/>
  <c r="N310" i="4"/>
  <c r="M310" i="4"/>
  <c r="L310" i="4"/>
  <c r="K310" i="4"/>
  <c r="J310" i="4"/>
  <c r="T310" i="4" s="1"/>
  <c r="I310" i="4"/>
  <c r="N309" i="4"/>
  <c r="M309" i="4"/>
  <c r="L309" i="4"/>
  <c r="I309" i="4" s="1"/>
  <c r="K309" i="4"/>
  <c r="J309" i="4"/>
  <c r="T309" i="4" s="1"/>
  <c r="V308" i="4"/>
  <c r="N308" i="4"/>
  <c r="M308" i="4"/>
  <c r="L308" i="4"/>
  <c r="K308" i="4"/>
  <c r="I308" i="4" s="1"/>
  <c r="J308" i="4"/>
  <c r="N307" i="4"/>
  <c r="M307" i="4"/>
  <c r="L307" i="4"/>
  <c r="K307" i="4"/>
  <c r="I307" i="4" s="1"/>
  <c r="J307" i="4"/>
  <c r="U307" i="4" s="1"/>
  <c r="N306" i="4"/>
  <c r="M306" i="4"/>
  <c r="L306" i="4"/>
  <c r="K306" i="4"/>
  <c r="J306" i="4"/>
  <c r="T306" i="4" s="1"/>
  <c r="I306" i="4"/>
  <c r="Z305" i="4"/>
  <c r="Y305" i="4"/>
  <c r="N305" i="4"/>
  <c r="M305" i="4"/>
  <c r="L305" i="4"/>
  <c r="I305" i="4" s="1"/>
  <c r="K305" i="4"/>
  <c r="J305" i="4"/>
  <c r="T305" i="4" s="1"/>
  <c r="N304" i="4"/>
  <c r="M304" i="4"/>
  <c r="L304" i="4"/>
  <c r="K304" i="4"/>
  <c r="I304" i="4" s="1"/>
  <c r="J304" i="4"/>
  <c r="N303" i="4"/>
  <c r="M303" i="4"/>
  <c r="L303" i="4"/>
  <c r="K303" i="4"/>
  <c r="I303" i="4" s="1"/>
  <c r="J303" i="4"/>
  <c r="U303" i="4" s="1"/>
  <c r="Z302" i="4"/>
  <c r="X302" i="4"/>
  <c r="W302" i="4"/>
  <c r="V302" i="4"/>
  <c r="N302" i="4"/>
  <c r="M302" i="4"/>
  <c r="L302" i="4"/>
  <c r="K302" i="4"/>
  <c r="J302" i="4"/>
  <c r="T302" i="4" s="1"/>
  <c r="I302" i="4"/>
  <c r="N301" i="4"/>
  <c r="M301" i="4"/>
  <c r="L301" i="4"/>
  <c r="I301" i="4" s="1"/>
  <c r="K301" i="4"/>
  <c r="J301" i="4"/>
  <c r="T301" i="4" s="1"/>
  <c r="N300" i="4"/>
  <c r="M300" i="4"/>
  <c r="L300" i="4"/>
  <c r="K300" i="4"/>
  <c r="I300" i="4" s="1"/>
  <c r="J300" i="4"/>
  <c r="Z299" i="4"/>
  <c r="Y299" i="4"/>
  <c r="X299" i="4"/>
  <c r="W299" i="4"/>
  <c r="AA299" i="4" s="1"/>
  <c r="V299" i="4"/>
  <c r="N299" i="4"/>
  <c r="M299" i="4"/>
  <c r="L299" i="4"/>
  <c r="K299" i="4"/>
  <c r="I299" i="4" s="1"/>
  <c r="J299" i="4"/>
  <c r="U299" i="4" s="1"/>
  <c r="N298" i="4"/>
  <c r="M298" i="4"/>
  <c r="L298" i="4"/>
  <c r="K298" i="4"/>
  <c r="J298" i="4"/>
  <c r="T298" i="4" s="1"/>
  <c r="I298" i="4"/>
  <c r="N297" i="4"/>
  <c r="M297" i="4"/>
  <c r="L297" i="4"/>
  <c r="I297" i="4" s="1"/>
  <c r="K297" i="4"/>
  <c r="J297" i="4"/>
  <c r="T297" i="4" s="1"/>
  <c r="Z296" i="4"/>
  <c r="N296" i="4"/>
  <c r="M296" i="4"/>
  <c r="L296" i="4"/>
  <c r="K296" i="4"/>
  <c r="I296" i="4" s="1"/>
  <c r="J296" i="4"/>
  <c r="Z295" i="4"/>
  <c r="N295" i="4"/>
  <c r="M295" i="4"/>
  <c r="L295" i="4"/>
  <c r="K295" i="4"/>
  <c r="I295" i="4" s="1"/>
  <c r="J295" i="4"/>
  <c r="U295" i="4" s="1"/>
  <c r="N294" i="4"/>
  <c r="M294" i="4"/>
  <c r="L294" i="4"/>
  <c r="K294" i="4"/>
  <c r="J294" i="4"/>
  <c r="T294" i="4" s="1"/>
  <c r="I294" i="4"/>
  <c r="V293" i="4"/>
  <c r="N293" i="4"/>
  <c r="M293" i="4"/>
  <c r="L293" i="4"/>
  <c r="I293" i="4" s="1"/>
  <c r="K293" i="4"/>
  <c r="J293" i="4"/>
  <c r="T293" i="4" s="1"/>
  <c r="N292" i="4"/>
  <c r="M292" i="4"/>
  <c r="L292" i="4"/>
  <c r="K292" i="4"/>
  <c r="I292" i="4" s="1"/>
  <c r="J292" i="4"/>
  <c r="N291" i="4"/>
  <c r="M291" i="4"/>
  <c r="L291" i="4"/>
  <c r="K291" i="4"/>
  <c r="I291" i="4" s="1"/>
  <c r="J291" i="4"/>
  <c r="U291" i="4" s="1"/>
  <c r="Z290" i="4"/>
  <c r="Y290" i="4"/>
  <c r="X290" i="4"/>
  <c r="W290" i="4"/>
  <c r="V290" i="4"/>
  <c r="AA290" i="4" s="1"/>
  <c r="N290" i="4"/>
  <c r="M290" i="4"/>
  <c r="L290" i="4"/>
  <c r="K290" i="4"/>
  <c r="J290" i="4"/>
  <c r="T290" i="4" s="1"/>
  <c r="I290" i="4"/>
  <c r="N289" i="4"/>
  <c r="M289" i="4"/>
  <c r="L289" i="4"/>
  <c r="I289" i="4" s="1"/>
  <c r="K289" i="4"/>
  <c r="J289" i="4"/>
  <c r="T289" i="4" s="1"/>
  <c r="N288" i="4"/>
  <c r="M288" i="4"/>
  <c r="L288" i="4"/>
  <c r="K288" i="4"/>
  <c r="I288" i="4" s="1"/>
  <c r="J288" i="4"/>
  <c r="N287" i="4"/>
  <c r="M287" i="4"/>
  <c r="L287" i="4"/>
  <c r="K287" i="4"/>
  <c r="I287" i="4" s="1"/>
  <c r="J287" i="4"/>
  <c r="U287" i="4" s="1"/>
  <c r="N286" i="4"/>
  <c r="M286" i="4"/>
  <c r="L286" i="4"/>
  <c r="K286" i="4"/>
  <c r="J286" i="4"/>
  <c r="T286" i="4" s="1"/>
  <c r="I286" i="4"/>
  <c r="N285" i="4"/>
  <c r="M285" i="4"/>
  <c r="L285" i="4"/>
  <c r="I285" i="4" s="1"/>
  <c r="K285" i="4"/>
  <c r="J285" i="4"/>
  <c r="T285" i="4" s="1"/>
  <c r="N284" i="4"/>
  <c r="M284" i="4"/>
  <c r="L284" i="4"/>
  <c r="K284" i="4"/>
  <c r="I284" i="4" s="1"/>
  <c r="J284" i="4"/>
  <c r="N283" i="4"/>
  <c r="M283" i="4"/>
  <c r="L283" i="4"/>
  <c r="K283" i="4"/>
  <c r="I283" i="4" s="1"/>
  <c r="J283" i="4"/>
  <c r="U283" i="4" s="1"/>
  <c r="Z282" i="4"/>
  <c r="Y282" i="4"/>
  <c r="X282" i="4"/>
  <c r="W282" i="4"/>
  <c r="V282" i="4"/>
  <c r="AA282" i="4" s="1"/>
  <c r="N282" i="4"/>
  <c r="M282" i="4"/>
  <c r="L282" i="4"/>
  <c r="K282" i="4"/>
  <c r="J282" i="4"/>
  <c r="T282" i="4" s="1"/>
  <c r="I282" i="4"/>
  <c r="Y281" i="4"/>
  <c r="X281" i="4"/>
  <c r="W281" i="4"/>
  <c r="V281" i="4"/>
  <c r="N281" i="4"/>
  <c r="M281" i="4"/>
  <c r="L281" i="4"/>
  <c r="I281" i="4" s="1"/>
  <c r="K281" i="4"/>
  <c r="J281" i="4"/>
  <c r="T281" i="4" s="1"/>
  <c r="V280" i="4"/>
  <c r="N280" i="4"/>
  <c r="M280" i="4"/>
  <c r="L280" i="4"/>
  <c r="K280" i="4"/>
  <c r="I280" i="4" s="1"/>
  <c r="J280" i="4"/>
  <c r="Z279" i="4"/>
  <c r="Y279" i="4"/>
  <c r="X279" i="4"/>
  <c r="W279" i="4"/>
  <c r="AA279" i="4" s="1"/>
  <c r="V279" i="4"/>
  <c r="N279" i="4"/>
  <c r="M279" i="4"/>
  <c r="L279" i="4"/>
  <c r="K279" i="4"/>
  <c r="I279" i="4" s="1"/>
  <c r="U35" i="4" s="1"/>
  <c r="J279" i="4"/>
  <c r="U279" i="4" s="1"/>
  <c r="N278" i="4"/>
  <c r="M278" i="4"/>
  <c r="L278" i="4"/>
  <c r="K278" i="4"/>
  <c r="J278" i="4"/>
  <c r="T278" i="4" s="1"/>
  <c r="I278" i="4"/>
  <c r="N277" i="4"/>
  <c r="M277" i="4"/>
  <c r="L277" i="4"/>
  <c r="I277" i="4" s="1"/>
  <c r="K277" i="4"/>
  <c r="J277" i="4"/>
  <c r="T277" i="4" s="1"/>
  <c r="N276" i="4"/>
  <c r="M276" i="4"/>
  <c r="L276" i="4"/>
  <c r="K276" i="4"/>
  <c r="I276" i="4" s="1"/>
  <c r="J276" i="4"/>
  <c r="Z275" i="4"/>
  <c r="Y275" i="4"/>
  <c r="X275" i="4"/>
  <c r="W275" i="4"/>
  <c r="AA275" i="4" s="1"/>
  <c r="V275" i="4"/>
  <c r="N275" i="4"/>
  <c r="M275" i="4"/>
  <c r="L275" i="4"/>
  <c r="K275" i="4"/>
  <c r="I275" i="4" s="1"/>
  <c r="J275" i="4"/>
  <c r="U275" i="4" s="1"/>
  <c r="Z274" i="4"/>
  <c r="Y274" i="4"/>
  <c r="X274" i="4"/>
  <c r="W274" i="4"/>
  <c r="V274" i="4"/>
  <c r="AA274" i="4" s="1"/>
  <c r="N274" i="4"/>
  <c r="M274" i="4"/>
  <c r="L274" i="4"/>
  <c r="K274" i="4"/>
  <c r="J274" i="4"/>
  <c r="T274" i="4" s="1"/>
  <c r="I274" i="4"/>
  <c r="Z273" i="4"/>
  <c r="Y273" i="4"/>
  <c r="X273" i="4"/>
  <c r="W273" i="4"/>
  <c r="V273" i="4"/>
  <c r="AA273" i="4" s="1"/>
  <c r="N273" i="4"/>
  <c r="M273" i="4"/>
  <c r="L273" i="4"/>
  <c r="I273" i="4" s="1"/>
  <c r="K273" i="4"/>
  <c r="J273" i="4"/>
  <c r="T273" i="4" s="1"/>
  <c r="N272" i="4"/>
  <c r="M272" i="4"/>
  <c r="L272" i="4"/>
  <c r="K272" i="4"/>
  <c r="I272" i="4" s="1"/>
  <c r="J272" i="4"/>
  <c r="Z271" i="4"/>
  <c r="Y271" i="4"/>
  <c r="X271" i="4"/>
  <c r="W271" i="4"/>
  <c r="AA271" i="4" s="1"/>
  <c r="V271" i="4"/>
  <c r="N271" i="4"/>
  <c r="M271" i="4"/>
  <c r="L271" i="4"/>
  <c r="K271" i="4"/>
  <c r="I271" i="4" s="1"/>
  <c r="J271" i="4"/>
  <c r="U271" i="4" s="1"/>
  <c r="N270" i="4"/>
  <c r="M270" i="4"/>
  <c r="L270" i="4"/>
  <c r="K270" i="4"/>
  <c r="J270" i="4"/>
  <c r="T270" i="4" s="1"/>
  <c r="I270" i="4"/>
  <c r="Z269" i="4"/>
  <c r="Y269" i="4"/>
  <c r="X269" i="4"/>
  <c r="W269" i="4"/>
  <c r="V269" i="4"/>
  <c r="AA269" i="4" s="1"/>
  <c r="N269" i="4"/>
  <c r="M269" i="4"/>
  <c r="L269" i="4"/>
  <c r="I269" i="4" s="1"/>
  <c r="K269" i="4"/>
  <c r="J269" i="4"/>
  <c r="T269" i="4" s="1"/>
  <c r="N268" i="4"/>
  <c r="M268" i="4"/>
  <c r="L268" i="4"/>
  <c r="K268" i="4"/>
  <c r="I268" i="4" s="1"/>
  <c r="J268" i="4"/>
  <c r="N267" i="4"/>
  <c r="M267" i="4"/>
  <c r="L267" i="4"/>
  <c r="K267" i="4"/>
  <c r="I267" i="4" s="1"/>
  <c r="J267" i="4"/>
  <c r="U267" i="4" s="1"/>
  <c r="Z266" i="4"/>
  <c r="Y266" i="4"/>
  <c r="X266" i="4"/>
  <c r="W266" i="4"/>
  <c r="V266" i="4"/>
  <c r="AA266" i="4" s="1"/>
  <c r="N266" i="4"/>
  <c r="M266" i="4"/>
  <c r="L266" i="4"/>
  <c r="K266" i="4"/>
  <c r="J266" i="4"/>
  <c r="T266" i="4" s="1"/>
  <c r="I266" i="4"/>
  <c r="N265" i="4"/>
  <c r="M265" i="4"/>
  <c r="L265" i="4"/>
  <c r="I265" i="4" s="1"/>
  <c r="K265" i="4"/>
  <c r="J265" i="4"/>
  <c r="T265" i="4" s="1"/>
  <c r="N264" i="4"/>
  <c r="M264" i="4"/>
  <c r="L264" i="4"/>
  <c r="K264" i="4"/>
  <c r="I264" i="4" s="1"/>
  <c r="J264" i="4"/>
  <c r="X263" i="4"/>
  <c r="W263" i="4"/>
  <c r="V263" i="4"/>
  <c r="N263" i="4"/>
  <c r="M263" i="4"/>
  <c r="L263" i="4"/>
  <c r="K263" i="4"/>
  <c r="I263" i="4" s="1"/>
  <c r="J263" i="4"/>
  <c r="U263" i="4" s="1"/>
  <c r="Z262" i="4"/>
  <c r="Y262" i="4"/>
  <c r="X262" i="4"/>
  <c r="W262" i="4"/>
  <c r="V262" i="4"/>
  <c r="AA262" i="4" s="1"/>
  <c r="N262" i="4"/>
  <c r="M262" i="4"/>
  <c r="L262" i="4"/>
  <c r="K262" i="4"/>
  <c r="J262" i="4"/>
  <c r="T262" i="4" s="1"/>
  <c r="I262" i="4"/>
  <c r="Z261" i="4"/>
  <c r="Y261" i="4"/>
  <c r="X261" i="4"/>
  <c r="W261" i="4"/>
  <c r="V261" i="4"/>
  <c r="AA261" i="4" s="1"/>
  <c r="N261" i="4"/>
  <c r="M261" i="4"/>
  <c r="L261" i="4"/>
  <c r="I261" i="4" s="1"/>
  <c r="K261" i="4"/>
  <c r="J261" i="4"/>
  <c r="T261" i="4" s="1"/>
  <c r="W260" i="4"/>
  <c r="N260" i="4"/>
  <c r="M260" i="4"/>
  <c r="L260" i="4"/>
  <c r="K260" i="4"/>
  <c r="I260" i="4" s="1"/>
  <c r="J260" i="4"/>
  <c r="W259" i="4"/>
  <c r="N259" i="4"/>
  <c r="M259" i="4"/>
  <c r="L259" i="4"/>
  <c r="K259" i="4"/>
  <c r="I259" i="4" s="1"/>
  <c r="J259" i="4"/>
  <c r="U259" i="4" s="1"/>
  <c r="W258" i="4"/>
  <c r="N258" i="4"/>
  <c r="M258" i="4"/>
  <c r="L258" i="4"/>
  <c r="K258" i="4"/>
  <c r="J258" i="4"/>
  <c r="T258" i="4" s="1"/>
  <c r="I258" i="4"/>
  <c r="N257" i="4"/>
  <c r="M257" i="4"/>
  <c r="L257" i="4"/>
  <c r="I257" i="4" s="1"/>
  <c r="K257" i="4"/>
  <c r="J257" i="4"/>
  <c r="T257" i="4" s="1"/>
  <c r="N256" i="4"/>
  <c r="M256" i="4"/>
  <c r="L256" i="4"/>
  <c r="K256" i="4"/>
  <c r="I256" i="4" s="1"/>
  <c r="J256" i="4"/>
  <c r="Z255" i="4"/>
  <c r="Y255" i="4"/>
  <c r="X255" i="4"/>
  <c r="W255" i="4"/>
  <c r="AA255" i="4" s="1"/>
  <c r="V255" i="4"/>
  <c r="N255" i="4"/>
  <c r="M255" i="4"/>
  <c r="L255" i="4"/>
  <c r="K255" i="4"/>
  <c r="I255" i="4" s="1"/>
  <c r="J255" i="4"/>
  <c r="U255" i="4" s="1"/>
  <c r="V254" i="4"/>
  <c r="N254" i="4"/>
  <c r="M254" i="4"/>
  <c r="L254" i="4"/>
  <c r="K254" i="4"/>
  <c r="J254" i="4"/>
  <c r="T254" i="4" s="1"/>
  <c r="I254" i="4"/>
  <c r="N253" i="4"/>
  <c r="M253" i="4"/>
  <c r="L253" i="4"/>
  <c r="I253" i="4" s="1"/>
  <c r="K253" i="4"/>
  <c r="J253" i="4"/>
  <c r="T253" i="4" s="1"/>
  <c r="Y252" i="4"/>
  <c r="N252" i="4"/>
  <c r="M252" i="4"/>
  <c r="L252" i="4"/>
  <c r="K252" i="4"/>
  <c r="I252" i="4" s="1"/>
  <c r="J252" i="4"/>
  <c r="V251" i="4"/>
  <c r="N251" i="4"/>
  <c r="M251" i="4"/>
  <c r="L251" i="4"/>
  <c r="K251" i="4"/>
  <c r="I251" i="4" s="1"/>
  <c r="U34" i="4" s="1"/>
  <c r="J251" i="4"/>
  <c r="U251" i="4" s="1"/>
  <c r="N250" i="4"/>
  <c r="M250" i="4"/>
  <c r="L250" i="4"/>
  <c r="K250" i="4"/>
  <c r="J250" i="4"/>
  <c r="T250" i="4" s="1"/>
  <c r="I250" i="4"/>
  <c r="W249" i="4"/>
  <c r="N249" i="4"/>
  <c r="M249" i="4"/>
  <c r="L249" i="4"/>
  <c r="I249" i="4" s="1"/>
  <c r="K249" i="4"/>
  <c r="J249" i="4"/>
  <c r="T249" i="4" s="1"/>
  <c r="Z248" i="4"/>
  <c r="Y248" i="4"/>
  <c r="X248" i="4"/>
  <c r="W248" i="4"/>
  <c r="V248" i="4"/>
  <c r="AA248" i="4" s="1"/>
  <c r="N248" i="4"/>
  <c r="M248" i="4"/>
  <c r="L248" i="4"/>
  <c r="K248" i="4"/>
  <c r="I248" i="4" s="1"/>
  <c r="J248" i="4"/>
  <c r="W247" i="4"/>
  <c r="N247" i="4"/>
  <c r="M247" i="4"/>
  <c r="L247" i="4"/>
  <c r="K247" i="4"/>
  <c r="I247" i="4" s="1"/>
  <c r="J247" i="4"/>
  <c r="U247" i="4" s="1"/>
  <c r="N246" i="4"/>
  <c r="M246" i="4"/>
  <c r="L246" i="4"/>
  <c r="K246" i="4"/>
  <c r="J246" i="4"/>
  <c r="T246" i="4" s="1"/>
  <c r="I246" i="4"/>
  <c r="Z245" i="4"/>
  <c r="Y245" i="4"/>
  <c r="X245" i="4"/>
  <c r="W245" i="4"/>
  <c r="V245" i="4"/>
  <c r="AA245" i="4" s="1"/>
  <c r="N245" i="4"/>
  <c r="M245" i="4"/>
  <c r="L245" i="4"/>
  <c r="I245" i="4" s="1"/>
  <c r="K245" i="4"/>
  <c r="J245" i="4"/>
  <c r="T245" i="4" s="1"/>
  <c r="V244" i="4"/>
  <c r="N244" i="4"/>
  <c r="M244" i="4"/>
  <c r="L244" i="4"/>
  <c r="K244" i="4"/>
  <c r="I244" i="4" s="1"/>
  <c r="J244" i="4"/>
  <c r="N243" i="4"/>
  <c r="M243" i="4"/>
  <c r="L243" i="4"/>
  <c r="K243" i="4"/>
  <c r="I243" i="4" s="1"/>
  <c r="J243" i="4"/>
  <c r="U243" i="4" s="1"/>
  <c r="N242" i="4"/>
  <c r="M242" i="4"/>
  <c r="L242" i="4"/>
  <c r="K242" i="4"/>
  <c r="J242" i="4"/>
  <c r="T242" i="4" s="1"/>
  <c r="I242" i="4"/>
  <c r="N241" i="4"/>
  <c r="M241" i="4"/>
  <c r="L241" i="4"/>
  <c r="I241" i="4" s="1"/>
  <c r="K241" i="4"/>
  <c r="J241" i="4"/>
  <c r="T241" i="4" s="1"/>
  <c r="N240" i="4"/>
  <c r="M240" i="4"/>
  <c r="L240" i="4"/>
  <c r="K240" i="4"/>
  <c r="I240" i="4" s="1"/>
  <c r="J240" i="4"/>
  <c r="N239" i="4"/>
  <c r="M239" i="4"/>
  <c r="L239" i="4"/>
  <c r="K239" i="4"/>
  <c r="I239" i="4" s="1"/>
  <c r="J239" i="4"/>
  <c r="U239" i="4" s="1"/>
  <c r="N238" i="4"/>
  <c r="M238" i="4"/>
  <c r="L238" i="4"/>
  <c r="K238" i="4"/>
  <c r="J238" i="4"/>
  <c r="T238" i="4" s="1"/>
  <c r="I238" i="4"/>
  <c r="Z237" i="4"/>
  <c r="Y237" i="4"/>
  <c r="X237" i="4"/>
  <c r="W237" i="4"/>
  <c r="V237" i="4"/>
  <c r="AA237" i="4" s="1"/>
  <c r="N237" i="4"/>
  <c r="M237" i="4"/>
  <c r="L237" i="4"/>
  <c r="I237" i="4" s="1"/>
  <c r="K237" i="4"/>
  <c r="J237" i="4"/>
  <c r="T237" i="4" s="1"/>
  <c r="V236" i="4"/>
  <c r="N236" i="4"/>
  <c r="M236" i="4"/>
  <c r="L236" i="4"/>
  <c r="K236" i="4"/>
  <c r="I236" i="4" s="1"/>
  <c r="U38" i="4" s="1"/>
  <c r="J236" i="4"/>
  <c r="V235" i="4"/>
  <c r="N235" i="4"/>
  <c r="M235" i="4"/>
  <c r="L235" i="4"/>
  <c r="K235" i="4"/>
  <c r="I235" i="4" s="1"/>
  <c r="U37" i="4" s="1"/>
  <c r="J235" i="4"/>
  <c r="U235" i="4" s="1"/>
  <c r="N234" i="4"/>
  <c r="M234" i="4"/>
  <c r="L234" i="4"/>
  <c r="K234" i="4"/>
  <c r="J234" i="4"/>
  <c r="T234" i="4" s="1"/>
  <c r="I234" i="4"/>
  <c r="N233" i="4"/>
  <c r="M233" i="4"/>
  <c r="L233" i="4"/>
  <c r="I233" i="4" s="1"/>
  <c r="K233" i="4"/>
  <c r="J233" i="4"/>
  <c r="T233" i="4" s="1"/>
  <c r="N232" i="4"/>
  <c r="M232" i="4"/>
  <c r="L232" i="4"/>
  <c r="K232" i="4"/>
  <c r="I232" i="4" s="1"/>
  <c r="J232" i="4"/>
  <c r="N231" i="4"/>
  <c r="M231" i="4"/>
  <c r="L231" i="4"/>
  <c r="K231" i="4"/>
  <c r="I231" i="4" s="1"/>
  <c r="U33" i="4" s="1"/>
  <c r="J231" i="4"/>
  <c r="U231" i="4" s="1"/>
  <c r="N230" i="4"/>
  <c r="M230" i="4"/>
  <c r="L230" i="4"/>
  <c r="K230" i="4"/>
  <c r="J230" i="4"/>
  <c r="T230" i="4" s="1"/>
  <c r="I230" i="4"/>
  <c r="N229" i="4"/>
  <c r="M229" i="4"/>
  <c r="L229" i="4"/>
  <c r="I229" i="4" s="1"/>
  <c r="K229" i="4"/>
  <c r="J229" i="4"/>
  <c r="T229" i="4" s="1"/>
  <c r="N228" i="4"/>
  <c r="M228" i="4"/>
  <c r="L228" i="4"/>
  <c r="K228" i="4"/>
  <c r="I228" i="4" s="1"/>
  <c r="J228" i="4"/>
  <c r="N227" i="4"/>
  <c r="M227" i="4"/>
  <c r="L227" i="4"/>
  <c r="K227" i="4"/>
  <c r="I227" i="4" s="1"/>
  <c r="J227" i="4"/>
  <c r="U227" i="4" s="1"/>
  <c r="Z226" i="4"/>
  <c r="Y226" i="4"/>
  <c r="X226" i="4"/>
  <c r="W226" i="4"/>
  <c r="V226" i="4"/>
  <c r="AA226" i="4" s="1"/>
  <c r="N226" i="4"/>
  <c r="M226" i="4"/>
  <c r="L226" i="4"/>
  <c r="K226" i="4"/>
  <c r="J226" i="4"/>
  <c r="T226" i="4" s="1"/>
  <c r="I226" i="4"/>
  <c r="N225" i="4"/>
  <c r="M225" i="4"/>
  <c r="L225" i="4"/>
  <c r="I225" i="4" s="1"/>
  <c r="K225" i="4"/>
  <c r="J225" i="4"/>
  <c r="T225" i="4" s="1"/>
  <c r="N224" i="4"/>
  <c r="M224" i="4"/>
  <c r="L224" i="4"/>
  <c r="K224" i="4"/>
  <c r="I224" i="4" s="1"/>
  <c r="J224" i="4"/>
  <c r="N223" i="4"/>
  <c r="M223" i="4"/>
  <c r="L223" i="4"/>
  <c r="K223" i="4"/>
  <c r="I223" i="4" s="1"/>
  <c r="J223" i="4"/>
  <c r="U223" i="4" s="1"/>
  <c r="Z222" i="4"/>
  <c r="Y222" i="4"/>
  <c r="X222" i="4"/>
  <c r="W222" i="4"/>
  <c r="V222" i="4"/>
  <c r="AA222" i="4" s="1"/>
  <c r="N222" i="4"/>
  <c r="M222" i="4"/>
  <c r="L222" i="4"/>
  <c r="K222" i="4"/>
  <c r="J222" i="4"/>
  <c r="T222" i="4" s="1"/>
  <c r="I222" i="4"/>
  <c r="N221" i="4"/>
  <c r="M221" i="4"/>
  <c r="L221" i="4"/>
  <c r="I221" i="4" s="1"/>
  <c r="K221" i="4"/>
  <c r="J221" i="4"/>
  <c r="T221" i="4" s="1"/>
  <c r="Z220" i="4"/>
  <c r="Y220" i="4"/>
  <c r="X220" i="4"/>
  <c r="W220" i="4"/>
  <c r="V220" i="4"/>
  <c r="AA220" i="4" s="1"/>
  <c r="N220" i="4"/>
  <c r="M220" i="4"/>
  <c r="L220" i="4"/>
  <c r="K220" i="4"/>
  <c r="I220" i="4" s="1"/>
  <c r="J220" i="4"/>
  <c r="Z219" i="4"/>
  <c r="Y219" i="4"/>
  <c r="X219" i="4"/>
  <c r="W219" i="4"/>
  <c r="AA219" i="4" s="1"/>
  <c r="V219" i="4"/>
  <c r="N219" i="4"/>
  <c r="M219" i="4"/>
  <c r="L219" i="4"/>
  <c r="K219" i="4"/>
  <c r="I219" i="4" s="1"/>
  <c r="J219" i="4"/>
  <c r="U219" i="4" s="1"/>
  <c r="N218" i="4"/>
  <c r="M218" i="4"/>
  <c r="L218" i="4"/>
  <c r="K218" i="4"/>
  <c r="J218" i="4"/>
  <c r="T218" i="4" s="1"/>
  <c r="I218" i="4"/>
  <c r="N217" i="4"/>
  <c r="M217" i="4"/>
  <c r="L217" i="4"/>
  <c r="I217" i="4" s="1"/>
  <c r="K217" i="4"/>
  <c r="J217" i="4"/>
  <c r="T217" i="4" s="1"/>
  <c r="V216" i="4"/>
  <c r="N216" i="4"/>
  <c r="M216" i="4"/>
  <c r="L216" i="4"/>
  <c r="K216" i="4"/>
  <c r="I216" i="4" s="1"/>
  <c r="J216" i="4"/>
  <c r="Z215" i="4"/>
  <c r="Y215" i="4"/>
  <c r="X215" i="4"/>
  <c r="W215" i="4"/>
  <c r="AA215" i="4" s="1"/>
  <c r="V215" i="4"/>
  <c r="N215" i="4"/>
  <c r="M215" i="4"/>
  <c r="L215" i="4"/>
  <c r="K215" i="4"/>
  <c r="I215" i="4" s="1"/>
  <c r="J215" i="4"/>
  <c r="U215" i="4" s="1"/>
  <c r="N214" i="4"/>
  <c r="M214" i="4"/>
  <c r="L214" i="4"/>
  <c r="K214" i="4"/>
  <c r="J214" i="4"/>
  <c r="T214" i="4" s="1"/>
  <c r="I214" i="4"/>
  <c r="N213" i="4"/>
  <c r="M213" i="4"/>
  <c r="L213" i="4"/>
  <c r="I213" i="4" s="1"/>
  <c r="K213" i="4"/>
  <c r="J213" i="4"/>
  <c r="T213" i="4" s="1"/>
  <c r="N212" i="4"/>
  <c r="M212" i="4"/>
  <c r="L212" i="4"/>
  <c r="K212" i="4"/>
  <c r="I212" i="4" s="1"/>
  <c r="J212" i="4"/>
  <c r="N211" i="4"/>
  <c r="M211" i="4"/>
  <c r="L211" i="4"/>
  <c r="K211" i="4"/>
  <c r="I211" i="4" s="1"/>
  <c r="J211" i="4"/>
  <c r="U211" i="4" s="1"/>
  <c r="N210" i="4"/>
  <c r="M210" i="4"/>
  <c r="L210" i="4"/>
  <c r="K210" i="4"/>
  <c r="J210" i="4"/>
  <c r="T210" i="4" s="1"/>
  <c r="I210" i="4"/>
  <c r="V209" i="4"/>
  <c r="N209" i="4"/>
  <c r="M209" i="4"/>
  <c r="L209" i="4"/>
  <c r="I209" i="4" s="1"/>
  <c r="U32" i="4" s="1"/>
  <c r="K209" i="4"/>
  <c r="J209" i="4"/>
  <c r="T209" i="4" s="1"/>
  <c r="Y208" i="4"/>
  <c r="X208" i="4"/>
  <c r="W208" i="4"/>
  <c r="V208" i="4"/>
  <c r="N208" i="4"/>
  <c r="M208" i="4"/>
  <c r="L208" i="4"/>
  <c r="K208" i="4"/>
  <c r="I208" i="4" s="1"/>
  <c r="J208" i="4"/>
  <c r="N207" i="4"/>
  <c r="M207" i="4"/>
  <c r="L207" i="4"/>
  <c r="K207" i="4"/>
  <c r="I207" i="4" s="1"/>
  <c r="J207" i="4"/>
  <c r="U207" i="4" s="1"/>
  <c r="N206" i="4"/>
  <c r="M206" i="4"/>
  <c r="L206" i="4"/>
  <c r="K206" i="4"/>
  <c r="J206" i="4"/>
  <c r="T206" i="4" s="1"/>
  <c r="I206" i="4"/>
  <c r="N205" i="4"/>
  <c r="M205" i="4"/>
  <c r="L205" i="4"/>
  <c r="I205" i="4" s="1"/>
  <c r="K205" i="4"/>
  <c r="J205" i="4"/>
  <c r="T205" i="4" s="1"/>
  <c r="Z204" i="4"/>
  <c r="Y204" i="4"/>
  <c r="X204" i="4"/>
  <c r="W204" i="4"/>
  <c r="V204" i="4"/>
  <c r="AA204" i="4" s="1"/>
  <c r="N204" i="4"/>
  <c r="M204" i="4"/>
  <c r="L204" i="4"/>
  <c r="K204" i="4"/>
  <c r="I204" i="4" s="1"/>
  <c r="J204" i="4"/>
  <c r="Y203" i="4"/>
  <c r="X203" i="4"/>
  <c r="W203" i="4"/>
  <c r="V203" i="4"/>
  <c r="N203" i="4"/>
  <c r="M203" i="4"/>
  <c r="L203" i="4"/>
  <c r="K203" i="4"/>
  <c r="I203" i="4" s="1"/>
  <c r="K37" i="4" s="1"/>
  <c r="J203" i="4"/>
  <c r="U203" i="4" s="1"/>
  <c r="V202" i="4"/>
  <c r="N202" i="4"/>
  <c r="M202" i="4"/>
  <c r="L202" i="4"/>
  <c r="K202" i="4"/>
  <c r="J202" i="4"/>
  <c r="T202" i="4" s="1"/>
  <c r="I202" i="4"/>
  <c r="N201" i="4"/>
  <c r="M201" i="4"/>
  <c r="L201" i="4"/>
  <c r="I201" i="4" s="1"/>
  <c r="K35" i="4" s="1"/>
  <c r="K201" i="4"/>
  <c r="J201" i="4"/>
  <c r="T201" i="4" s="1"/>
  <c r="N200" i="4"/>
  <c r="M200" i="4"/>
  <c r="L200" i="4"/>
  <c r="K200" i="4"/>
  <c r="I200" i="4" s="1"/>
  <c r="J200" i="4"/>
  <c r="V199" i="4"/>
  <c r="N199" i="4"/>
  <c r="M199" i="4"/>
  <c r="L199" i="4"/>
  <c r="K199" i="4"/>
  <c r="I199" i="4" s="1"/>
  <c r="U31" i="4" s="1"/>
  <c r="J199" i="4"/>
  <c r="U199" i="4" s="1"/>
  <c r="N198" i="4"/>
  <c r="M198" i="4"/>
  <c r="L198" i="4"/>
  <c r="K198" i="4"/>
  <c r="J198" i="4"/>
  <c r="T198" i="4" s="1"/>
  <c r="I198" i="4"/>
  <c r="N197" i="4"/>
  <c r="M197" i="4"/>
  <c r="L197" i="4"/>
  <c r="I197" i="4" s="1"/>
  <c r="K197" i="4"/>
  <c r="J197" i="4"/>
  <c r="T197" i="4" s="1"/>
  <c r="V196" i="4"/>
  <c r="N196" i="4"/>
  <c r="M196" i="4"/>
  <c r="L196" i="4"/>
  <c r="K196" i="4"/>
  <c r="I196" i="4" s="1"/>
  <c r="K34" i="4" s="1"/>
  <c r="J196" i="4"/>
  <c r="N195" i="4"/>
  <c r="M195" i="4"/>
  <c r="L195" i="4"/>
  <c r="K195" i="4"/>
  <c r="I195" i="4" s="1"/>
  <c r="K33" i="4" s="1"/>
  <c r="J195" i="4"/>
  <c r="U195" i="4" s="1"/>
  <c r="N194" i="4"/>
  <c r="M194" i="4"/>
  <c r="L194" i="4"/>
  <c r="K194" i="4"/>
  <c r="J194" i="4"/>
  <c r="T194" i="4" s="1"/>
  <c r="I194" i="4"/>
  <c r="Z193" i="4"/>
  <c r="Y193" i="4"/>
  <c r="X193" i="4"/>
  <c r="W193" i="4"/>
  <c r="V193" i="4"/>
  <c r="AA193" i="4" s="1"/>
  <c r="N193" i="4"/>
  <c r="M193" i="4"/>
  <c r="L193" i="4"/>
  <c r="I193" i="4" s="1"/>
  <c r="K193" i="4"/>
  <c r="J193" i="4"/>
  <c r="T193" i="4" s="1"/>
  <c r="N192" i="4"/>
  <c r="M192" i="4"/>
  <c r="L192" i="4"/>
  <c r="K192" i="4"/>
  <c r="I192" i="4" s="1"/>
  <c r="J192" i="4"/>
  <c r="Z191" i="4"/>
  <c r="Y191" i="4"/>
  <c r="X191" i="4"/>
  <c r="V191" i="4"/>
  <c r="N191" i="4"/>
  <c r="M191" i="4"/>
  <c r="L191" i="4"/>
  <c r="K191" i="4"/>
  <c r="I191" i="4" s="1"/>
  <c r="J191" i="4"/>
  <c r="U191" i="4" s="1"/>
  <c r="Z190" i="4"/>
  <c r="Y190" i="4"/>
  <c r="X190" i="4"/>
  <c r="W190" i="4"/>
  <c r="V190" i="4"/>
  <c r="AA190" i="4" s="1"/>
  <c r="N190" i="4"/>
  <c r="M190" i="4"/>
  <c r="L190" i="4"/>
  <c r="K190" i="4"/>
  <c r="J190" i="4"/>
  <c r="T190" i="4" s="1"/>
  <c r="I190" i="4"/>
  <c r="Z189" i="4"/>
  <c r="V189" i="4"/>
  <c r="N189" i="4"/>
  <c r="M189" i="4"/>
  <c r="L189" i="4"/>
  <c r="I189" i="4" s="1"/>
  <c r="K189" i="4"/>
  <c r="J189" i="4"/>
  <c r="T189" i="4" s="1"/>
  <c r="Z188" i="4"/>
  <c r="V188" i="4"/>
  <c r="N188" i="4"/>
  <c r="M188" i="4"/>
  <c r="L188" i="4"/>
  <c r="K188" i="4"/>
  <c r="I188" i="4" s="1"/>
  <c r="J188" i="4"/>
  <c r="Y187" i="4"/>
  <c r="X187" i="4"/>
  <c r="W187" i="4"/>
  <c r="V187" i="4"/>
  <c r="N187" i="4"/>
  <c r="M187" i="4"/>
  <c r="L187" i="4"/>
  <c r="K187" i="4"/>
  <c r="I187" i="4" s="1"/>
  <c r="K32" i="4" s="1"/>
  <c r="J187" i="4"/>
  <c r="U187" i="4" s="1"/>
  <c r="V186" i="4"/>
  <c r="N186" i="4"/>
  <c r="M186" i="4"/>
  <c r="L186" i="4"/>
  <c r="K186" i="4"/>
  <c r="J186" i="4"/>
  <c r="T186" i="4" s="1"/>
  <c r="I186" i="4"/>
  <c r="N185" i="4"/>
  <c r="M185" i="4"/>
  <c r="L185" i="4"/>
  <c r="I185" i="4" s="1"/>
  <c r="K30" i="4" s="1"/>
  <c r="K185" i="4"/>
  <c r="J185" i="4"/>
  <c r="T185" i="4" s="1"/>
  <c r="N184" i="4"/>
  <c r="M184" i="4"/>
  <c r="L184" i="4"/>
  <c r="K184" i="4"/>
  <c r="I184" i="4" s="1"/>
  <c r="J184" i="4"/>
  <c r="N183" i="4"/>
  <c r="M183" i="4"/>
  <c r="L183" i="4"/>
  <c r="K183" i="4"/>
  <c r="I183" i="4" s="1"/>
  <c r="J183" i="4"/>
  <c r="U183" i="4" s="1"/>
  <c r="Z182" i="4"/>
  <c r="Y182" i="4"/>
  <c r="X182" i="4"/>
  <c r="W182" i="4"/>
  <c r="V182" i="4"/>
  <c r="AA182" i="4" s="1"/>
  <c r="N182" i="4"/>
  <c r="M182" i="4"/>
  <c r="L182" i="4"/>
  <c r="K182" i="4"/>
  <c r="J182" i="4"/>
  <c r="T182" i="4" s="1"/>
  <c r="I182" i="4"/>
  <c r="Z181" i="4"/>
  <c r="Y181" i="4"/>
  <c r="X181" i="4"/>
  <c r="W181" i="4"/>
  <c r="V181" i="4"/>
  <c r="AA181" i="4" s="1"/>
  <c r="N181" i="4"/>
  <c r="M181" i="4"/>
  <c r="L181" i="4"/>
  <c r="I181" i="4" s="1"/>
  <c r="K181" i="4"/>
  <c r="J181" i="4"/>
  <c r="T181" i="4" s="1"/>
  <c r="Z180" i="4"/>
  <c r="Y180" i="4"/>
  <c r="X180" i="4"/>
  <c r="W180" i="4"/>
  <c r="V180" i="4"/>
  <c r="AA180" i="4" s="1"/>
  <c r="AB180" i="4" s="1"/>
  <c r="N180" i="4"/>
  <c r="M180" i="4"/>
  <c r="L180" i="4"/>
  <c r="K180" i="4"/>
  <c r="I180" i="4" s="1"/>
  <c r="J180" i="4"/>
  <c r="N179" i="4"/>
  <c r="M179" i="4"/>
  <c r="L179" i="4"/>
  <c r="K179" i="4"/>
  <c r="I179" i="4" s="1"/>
  <c r="J179" i="4"/>
  <c r="U179" i="4" s="1"/>
  <c r="N178" i="4"/>
  <c r="M178" i="4"/>
  <c r="L178" i="4"/>
  <c r="K178" i="4"/>
  <c r="J178" i="4"/>
  <c r="T178" i="4" s="1"/>
  <c r="I178" i="4"/>
  <c r="N177" i="4"/>
  <c r="M177" i="4"/>
  <c r="L177" i="4"/>
  <c r="I177" i="4" s="1"/>
  <c r="K177" i="4"/>
  <c r="J177" i="4"/>
  <c r="T177" i="4" s="1"/>
  <c r="N176" i="4"/>
  <c r="M176" i="4"/>
  <c r="L176" i="4"/>
  <c r="K176" i="4"/>
  <c r="I176" i="4" s="1"/>
  <c r="J176" i="4"/>
  <c r="N175" i="4"/>
  <c r="M175" i="4"/>
  <c r="L175" i="4"/>
  <c r="K175" i="4"/>
  <c r="I175" i="4" s="1"/>
  <c r="J175" i="4"/>
  <c r="U175" i="4" s="1"/>
  <c r="Y174" i="4"/>
  <c r="X174" i="4"/>
  <c r="W174" i="4"/>
  <c r="V174" i="4"/>
  <c r="N174" i="4"/>
  <c r="M174" i="4"/>
  <c r="L174" i="4"/>
  <c r="K174" i="4"/>
  <c r="J174" i="4"/>
  <c r="T174" i="4" s="1"/>
  <c r="I174" i="4"/>
  <c r="V173" i="4"/>
  <c r="N173" i="4"/>
  <c r="M173" i="4"/>
  <c r="L173" i="4"/>
  <c r="I173" i="4" s="1"/>
  <c r="K28" i="4" s="1"/>
  <c r="K173" i="4"/>
  <c r="J173" i="4"/>
  <c r="T173" i="4" s="1"/>
  <c r="N172" i="4"/>
  <c r="M172" i="4"/>
  <c r="L172" i="4"/>
  <c r="K172" i="4"/>
  <c r="I172" i="4" s="1"/>
  <c r="J172" i="4"/>
  <c r="Z171" i="4"/>
  <c r="Y171" i="4"/>
  <c r="X171" i="4"/>
  <c r="W171" i="4"/>
  <c r="AA171" i="4" s="1"/>
  <c r="V171" i="4"/>
  <c r="N171" i="4"/>
  <c r="M171" i="4"/>
  <c r="L171" i="4"/>
  <c r="K171" i="4"/>
  <c r="I171" i="4" s="1"/>
  <c r="U28" i="4" s="1"/>
  <c r="J171" i="4"/>
  <c r="U171" i="4" s="1"/>
  <c r="N170" i="4"/>
  <c r="M170" i="4"/>
  <c r="L170" i="4"/>
  <c r="K170" i="4"/>
  <c r="J170" i="4"/>
  <c r="T170" i="4" s="1"/>
  <c r="I170" i="4"/>
  <c r="V169" i="4"/>
  <c r="N169" i="4"/>
  <c r="M169" i="4"/>
  <c r="L169" i="4"/>
  <c r="I169" i="4" s="1"/>
  <c r="K169" i="4"/>
  <c r="J169" i="4"/>
  <c r="T169" i="4" s="1"/>
  <c r="N168" i="4"/>
  <c r="M168" i="4"/>
  <c r="L168" i="4"/>
  <c r="K168" i="4"/>
  <c r="I168" i="4" s="1"/>
  <c r="J168" i="4"/>
  <c r="Z167" i="4"/>
  <c r="Y167" i="4"/>
  <c r="X167" i="4"/>
  <c r="W167" i="4"/>
  <c r="N167" i="4"/>
  <c r="M167" i="4"/>
  <c r="L167" i="4"/>
  <c r="K167" i="4"/>
  <c r="I167" i="4" s="1"/>
  <c r="U26" i="4" s="1"/>
  <c r="J167" i="4"/>
  <c r="U167" i="4" s="1"/>
  <c r="X166" i="4"/>
  <c r="W166" i="4"/>
  <c r="N166" i="4"/>
  <c r="M166" i="4"/>
  <c r="L166" i="4"/>
  <c r="K166" i="4"/>
  <c r="J166" i="4"/>
  <c r="T166" i="4" s="1"/>
  <c r="I166" i="4"/>
  <c r="N165" i="4"/>
  <c r="M165" i="4"/>
  <c r="L165" i="4"/>
  <c r="I165" i="4" s="1"/>
  <c r="K165" i="4"/>
  <c r="J165" i="4"/>
  <c r="T165" i="4" s="1"/>
  <c r="N164" i="4"/>
  <c r="M164" i="4"/>
  <c r="L164" i="4"/>
  <c r="K164" i="4"/>
  <c r="I164" i="4" s="1"/>
  <c r="J164" i="4"/>
  <c r="N163" i="4"/>
  <c r="M163" i="4"/>
  <c r="L163" i="4"/>
  <c r="K163" i="4"/>
  <c r="I163" i="4" s="1"/>
  <c r="J163" i="4"/>
  <c r="U163" i="4" s="1"/>
  <c r="Z162" i="4"/>
  <c r="Y162" i="4"/>
  <c r="X162" i="4"/>
  <c r="W162" i="4"/>
  <c r="V162" i="4"/>
  <c r="AA162" i="4" s="1"/>
  <c r="N162" i="4"/>
  <c r="M162" i="4"/>
  <c r="L162" i="4"/>
  <c r="K162" i="4"/>
  <c r="J162" i="4"/>
  <c r="T162" i="4" s="1"/>
  <c r="I162" i="4"/>
  <c r="V161" i="4"/>
  <c r="N161" i="4"/>
  <c r="M161" i="4"/>
  <c r="L161" i="4"/>
  <c r="I161" i="4" s="1"/>
  <c r="U24" i="4" s="1"/>
  <c r="K161" i="4"/>
  <c r="J161" i="4"/>
  <c r="T161" i="4" s="1"/>
  <c r="N160" i="4"/>
  <c r="M160" i="4"/>
  <c r="L160" i="4"/>
  <c r="K160" i="4"/>
  <c r="I160" i="4" s="1"/>
  <c r="J160" i="4"/>
  <c r="Z159" i="4"/>
  <c r="Y159" i="4"/>
  <c r="X159" i="4"/>
  <c r="W159" i="4"/>
  <c r="AA159" i="4" s="1"/>
  <c r="V159" i="4"/>
  <c r="N159" i="4"/>
  <c r="M159" i="4"/>
  <c r="L159" i="4"/>
  <c r="K159" i="4"/>
  <c r="I159" i="4" s="1"/>
  <c r="J159" i="4"/>
  <c r="U159" i="4" s="1"/>
  <c r="N158" i="4"/>
  <c r="M158" i="4"/>
  <c r="L158" i="4"/>
  <c r="K158" i="4"/>
  <c r="J158" i="4"/>
  <c r="T158" i="4" s="1"/>
  <c r="I158" i="4"/>
  <c r="N157" i="4"/>
  <c r="M157" i="4"/>
  <c r="L157" i="4"/>
  <c r="I157" i="4" s="1"/>
  <c r="K157" i="4"/>
  <c r="J157" i="4"/>
  <c r="T157" i="4" s="1"/>
  <c r="Z156" i="4"/>
  <c r="Y156" i="4"/>
  <c r="X156" i="4"/>
  <c r="W156" i="4"/>
  <c r="V156" i="4"/>
  <c r="AA156" i="4" s="1"/>
  <c r="AB156" i="4" s="1"/>
  <c r="N156" i="4"/>
  <c r="M156" i="4"/>
  <c r="L156" i="4"/>
  <c r="K156" i="4"/>
  <c r="I156" i="4" s="1"/>
  <c r="J156" i="4"/>
  <c r="Y155" i="4"/>
  <c r="X155" i="4"/>
  <c r="W155" i="4"/>
  <c r="V155" i="4"/>
  <c r="N155" i="4"/>
  <c r="M155" i="4"/>
  <c r="L155" i="4"/>
  <c r="K155" i="4"/>
  <c r="I155" i="4" s="1"/>
  <c r="K26" i="4" s="1"/>
  <c r="J155" i="4"/>
  <c r="U155" i="4" s="1"/>
  <c r="V154" i="4"/>
  <c r="N154" i="4"/>
  <c r="M154" i="4"/>
  <c r="L154" i="4"/>
  <c r="K154" i="4"/>
  <c r="J154" i="4"/>
  <c r="T154" i="4" s="1"/>
  <c r="I154" i="4"/>
  <c r="N153" i="4"/>
  <c r="M153" i="4"/>
  <c r="L153" i="4"/>
  <c r="I153" i="4" s="1"/>
  <c r="K24" i="4" s="1"/>
  <c r="K153" i="4"/>
  <c r="J153" i="4"/>
  <c r="T153" i="4" s="1"/>
  <c r="V152" i="4"/>
  <c r="N152" i="4"/>
  <c r="M152" i="4"/>
  <c r="L152" i="4"/>
  <c r="K152" i="4"/>
  <c r="I152" i="4" s="1"/>
  <c r="J152" i="4"/>
  <c r="Z151" i="4"/>
  <c r="N151" i="4"/>
  <c r="M151" i="4"/>
  <c r="L151" i="4"/>
  <c r="K151" i="4"/>
  <c r="I151" i="4" s="1"/>
  <c r="U23" i="4" s="1"/>
  <c r="J151" i="4"/>
  <c r="U151" i="4" s="1"/>
  <c r="Z150" i="4"/>
  <c r="N150" i="4"/>
  <c r="M150" i="4"/>
  <c r="L150" i="4"/>
  <c r="K150" i="4"/>
  <c r="J150" i="4"/>
  <c r="T150" i="4" s="1"/>
  <c r="I150" i="4"/>
  <c r="N149" i="4"/>
  <c r="M149" i="4"/>
  <c r="L149" i="4"/>
  <c r="I149" i="4" s="1"/>
  <c r="K149" i="4"/>
  <c r="J149" i="4"/>
  <c r="T149" i="4" s="1"/>
  <c r="N148" i="4"/>
  <c r="M148" i="4"/>
  <c r="L148" i="4"/>
  <c r="K148" i="4"/>
  <c r="I148" i="4" s="1"/>
  <c r="J148" i="4"/>
  <c r="N147" i="4"/>
  <c r="M147" i="4"/>
  <c r="L147" i="4"/>
  <c r="K147" i="4"/>
  <c r="I147" i="4" s="1"/>
  <c r="J147" i="4"/>
  <c r="U147" i="4" s="1"/>
  <c r="V146" i="4"/>
  <c r="N146" i="4"/>
  <c r="M146" i="4"/>
  <c r="L146" i="4"/>
  <c r="K146" i="4"/>
  <c r="J146" i="4"/>
  <c r="T146" i="4" s="1"/>
  <c r="I146" i="4"/>
  <c r="N145" i="4"/>
  <c r="M145" i="4"/>
  <c r="L145" i="4"/>
  <c r="I145" i="4" s="1"/>
  <c r="K145" i="4"/>
  <c r="J145" i="4"/>
  <c r="T145" i="4" s="1"/>
  <c r="AB144" i="4"/>
  <c r="AA144" i="4"/>
  <c r="Z144" i="4"/>
  <c r="Y144" i="4"/>
  <c r="X144" i="4"/>
  <c r="V144" i="4"/>
  <c r="U144" i="4"/>
  <c r="T144" i="4"/>
  <c r="S144" i="4"/>
  <c r="R144" i="4"/>
  <c r="Q144" i="4"/>
  <c r="P144" i="4"/>
  <c r="N144" i="4"/>
  <c r="M144" i="4"/>
  <c r="L144" i="4"/>
  <c r="K144" i="4"/>
  <c r="I144" i="4" s="1"/>
  <c r="J144" i="4"/>
  <c r="V143" i="4"/>
  <c r="N143" i="4"/>
  <c r="M143" i="4"/>
  <c r="L143" i="4"/>
  <c r="K143" i="4"/>
  <c r="I143" i="4" s="1"/>
  <c r="J143" i="4"/>
  <c r="N142" i="4"/>
  <c r="M142" i="4"/>
  <c r="L142" i="4"/>
  <c r="I142" i="4" s="1"/>
  <c r="K142" i="4"/>
  <c r="J142" i="4"/>
  <c r="N141" i="4"/>
  <c r="M141" i="4"/>
  <c r="L141" i="4"/>
  <c r="K141" i="4"/>
  <c r="I141" i="4" s="1"/>
  <c r="J141" i="4"/>
  <c r="N140" i="4"/>
  <c r="M140" i="4"/>
  <c r="L140" i="4"/>
  <c r="I140" i="4" s="1"/>
  <c r="K140" i="4"/>
  <c r="J140" i="4"/>
  <c r="N139" i="4"/>
  <c r="M139" i="4"/>
  <c r="L139" i="4"/>
  <c r="K139" i="4"/>
  <c r="I139" i="4" s="1"/>
  <c r="J139" i="4"/>
  <c r="N138" i="4"/>
  <c r="M138" i="4"/>
  <c r="L138" i="4"/>
  <c r="I138" i="4" s="1"/>
  <c r="K138" i="4"/>
  <c r="J138" i="4"/>
  <c r="N137" i="4"/>
  <c r="M137" i="4"/>
  <c r="L137" i="4"/>
  <c r="K137" i="4"/>
  <c r="I137" i="4" s="1"/>
  <c r="J137" i="4"/>
  <c r="N136" i="4"/>
  <c r="M136" i="4"/>
  <c r="L136" i="4"/>
  <c r="I136" i="4" s="1"/>
  <c r="K136" i="4"/>
  <c r="J136" i="4"/>
  <c r="N135" i="4"/>
  <c r="M135" i="4"/>
  <c r="L135" i="4"/>
  <c r="K135" i="4"/>
  <c r="I135" i="4" s="1"/>
  <c r="J135" i="4"/>
  <c r="N134" i="4"/>
  <c r="M134" i="4"/>
  <c r="L134" i="4"/>
  <c r="I134" i="4" s="1"/>
  <c r="K134" i="4"/>
  <c r="J134" i="4"/>
  <c r="N133" i="4"/>
  <c r="M133" i="4"/>
  <c r="L133" i="4"/>
  <c r="K133" i="4"/>
  <c r="I133" i="4" s="1"/>
  <c r="J133" i="4"/>
  <c r="N132" i="4"/>
  <c r="M132" i="4"/>
  <c r="L132" i="4"/>
  <c r="K132" i="4"/>
  <c r="J132" i="4"/>
  <c r="I132" i="4" s="1"/>
  <c r="N131" i="4"/>
  <c r="M131" i="4"/>
  <c r="L131" i="4"/>
  <c r="K131" i="4"/>
  <c r="I131" i="4" s="1"/>
  <c r="J131" i="4"/>
  <c r="N130" i="4"/>
  <c r="M130" i="4"/>
  <c r="L130" i="4"/>
  <c r="K130" i="4"/>
  <c r="J130" i="4"/>
  <c r="I130" i="4" s="1"/>
  <c r="N129" i="4"/>
  <c r="M129" i="4"/>
  <c r="L129" i="4"/>
  <c r="K129" i="4"/>
  <c r="I129" i="4" s="1"/>
  <c r="J129" i="4"/>
  <c r="N128" i="4"/>
  <c r="M128" i="4"/>
  <c r="L128" i="4"/>
  <c r="K128" i="4"/>
  <c r="J128" i="4"/>
  <c r="I128" i="4" s="1"/>
  <c r="N127" i="4"/>
  <c r="M127" i="4"/>
  <c r="L127" i="4"/>
  <c r="K127" i="4"/>
  <c r="I127" i="4" s="1"/>
  <c r="J127" i="4"/>
  <c r="N126" i="4"/>
  <c r="M126" i="4"/>
  <c r="L126" i="4"/>
  <c r="K126" i="4"/>
  <c r="J126" i="4"/>
  <c r="I126" i="4" s="1"/>
  <c r="N125" i="4"/>
  <c r="M125" i="4"/>
  <c r="L125" i="4"/>
  <c r="K125" i="4"/>
  <c r="I125" i="4" s="1"/>
  <c r="J125" i="4"/>
  <c r="N124" i="4"/>
  <c r="M124" i="4"/>
  <c r="L124" i="4"/>
  <c r="K124" i="4"/>
  <c r="J124" i="4"/>
  <c r="I124" i="4" s="1"/>
  <c r="N123" i="4"/>
  <c r="M123" i="4"/>
  <c r="L123" i="4"/>
  <c r="K123" i="4"/>
  <c r="I123" i="4" s="1"/>
  <c r="J123" i="4"/>
  <c r="N122" i="4"/>
  <c r="M122" i="4"/>
  <c r="L122" i="4"/>
  <c r="K122" i="4"/>
  <c r="J122" i="4"/>
  <c r="I122" i="4" s="1"/>
  <c r="N121" i="4"/>
  <c r="M121" i="4"/>
  <c r="L121" i="4"/>
  <c r="K121" i="4"/>
  <c r="I121" i="4" s="1"/>
  <c r="J121" i="4"/>
  <c r="N120" i="4"/>
  <c r="M120" i="4"/>
  <c r="L120" i="4"/>
  <c r="K120" i="4"/>
  <c r="J120" i="4"/>
  <c r="I120" i="4" s="1"/>
  <c r="N119" i="4"/>
  <c r="M119" i="4"/>
  <c r="L119" i="4"/>
  <c r="K119" i="4"/>
  <c r="I119" i="4" s="1"/>
  <c r="J119" i="4"/>
  <c r="N118" i="4"/>
  <c r="M118" i="4"/>
  <c r="L118" i="4"/>
  <c r="K118" i="4"/>
  <c r="J118" i="4"/>
  <c r="I118" i="4" s="1"/>
  <c r="N117" i="4"/>
  <c r="M117" i="4"/>
  <c r="L117" i="4"/>
  <c r="K117" i="4"/>
  <c r="I117" i="4" s="1"/>
  <c r="J117" i="4"/>
  <c r="N116" i="4"/>
  <c r="M116" i="4"/>
  <c r="L116" i="4"/>
  <c r="K116" i="4"/>
  <c r="J116" i="4"/>
  <c r="I116" i="4" s="1"/>
  <c r="N115" i="4"/>
  <c r="M115" i="4"/>
  <c r="L115" i="4"/>
  <c r="K115" i="4"/>
  <c r="I115" i="4" s="1"/>
  <c r="J115" i="4"/>
  <c r="N114" i="4"/>
  <c r="M114" i="4"/>
  <c r="L114" i="4"/>
  <c r="K114" i="4"/>
  <c r="J114" i="4"/>
  <c r="I114" i="4" s="1"/>
  <c r="N113" i="4"/>
  <c r="M113" i="4"/>
  <c r="L113" i="4"/>
  <c r="K113" i="4"/>
  <c r="I113" i="4" s="1"/>
  <c r="J113" i="4"/>
  <c r="N112" i="4"/>
  <c r="M112" i="4"/>
  <c r="L112" i="4"/>
  <c r="K112" i="4"/>
  <c r="J112" i="4"/>
  <c r="I112" i="4" s="1"/>
  <c r="N111" i="4"/>
  <c r="M111" i="4"/>
  <c r="L111" i="4"/>
  <c r="K111" i="4"/>
  <c r="I111" i="4" s="1"/>
  <c r="J111" i="4"/>
  <c r="N110" i="4"/>
  <c r="M110" i="4"/>
  <c r="L110" i="4"/>
  <c r="K110" i="4"/>
  <c r="J110" i="4"/>
  <c r="I110" i="4" s="1"/>
  <c r="N109" i="4"/>
  <c r="M109" i="4"/>
  <c r="L109" i="4"/>
  <c r="K109" i="4"/>
  <c r="I109" i="4" s="1"/>
  <c r="J109" i="4"/>
  <c r="N108" i="4"/>
  <c r="M108" i="4"/>
  <c r="L108" i="4"/>
  <c r="K108" i="4"/>
  <c r="J108" i="4"/>
  <c r="I108" i="4" s="1"/>
  <c r="N107" i="4"/>
  <c r="M107" i="4"/>
  <c r="L107" i="4"/>
  <c r="K107" i="4"/>
  <c r="I107" i="4" s="1"/>
  <c r="J107" i="4"/>
  <c r="N106" i="4"/>
  <c r="M106" i="4"/>
  <c r="L106" i="4"/>
  <c r="K106" i="4"/>
  <c r="J106" i="4"/>
  <c r="I106" i="4" s="1"/>
  <c r="N105" i="4"/>
  <c r="M105" i="4"/>
  <c r="L105" i="4"/>
  <c r="K105" i="4"/>
  <c r="I105" i="4" s="1"/>
  <c r="J105" i="4"/>
  <c r="N104" i="4"/>
  <c r="M104" i="4"/>
  <c r="L104" i="4"/>
  <c r="K104" i="4"/>
  <c r="J104" i="4"/>
  <c r="I104" i="4" s="1"/>
  <c r="N103" i="4"/>
  <c r="M103" i="4"/>
  <c r="L103" i="4"/>
  <c r="K103" i="4"/>
  <c r="I103" i="4" s="1"/>
  <c r="J103" i="4"/>
  <c r="N102" i="4"/>
  <c r="M102" i="4"/>
  <c r="L102" i="4"/>
  <c r="K102" i="4"/>
  <c r="J102" i="4"/>
  <c r="I102" i="4" s="1"/>
  <c r="N101" i="4"/>
  <c r="M101" i="4"/>
  <c r="L101" i="4"/>
  <c r="K101" i="4"/>
  <c r="I101" i="4" s="1"/>
  <c r="J101" i="4"/>
  <c r="N100" i="4"/>
  <c r="M100" i="4"/>
  <c r="L100" i="4"/>
  <c r="K100" i="4"/>
  <c r="J100" i="4"/>
  <c r="I100" i="4" s="1"/>
  <c r="N99" i="4"/>
  <c r="M99" i="4"/>
  <c r="L99" i="4"/>
  <c r="K99" i="4"/>
  <c r="I99" i="4" s="1"/>
  <c r="J99" i="4"/>
  <c r="N98" i="4"/>
  <c r="M98" i="4"/>
  <c r="L98" i="4"/>
  <c r="K98" i="4"/>
  <c r="J98" i="4"/>
  <c r="I98" i="4" s="1"/>
  <c r="N97" i="4"/>
  <c r="M97" i="4"/>
  <c r="L97" i="4"/>
  <c r="K97" i="4"/>
  <c r="I97" i="4" s="1"/>
  <c r="J97" i="4"/>
  <c r="N96" i="4"/>
  <c r="M96" i="4"/>
  <c r="L96" i="4"/>
  <c r="K96" i="4"/>
  <c r="J96" i="4"/>
  <c r="I96" i="4" s="1"/>
  <c r="N95" i="4"/>
  <c r="M95" i="4"/>
  <c r="L95" i="4"/>
  <c r="K95" i="4"/>
  <c r="I95" i="4" s="1"/>
  <c r="J95" i="4"/>
  <c r="N94" i="4"/>
  <c r="M94" i="4"/>
  <c r="L94" i="4"/>
  <c r="K94" i="4"/>
  <c r="J94" i="4"/>
  <c r="I94" i="4" s="1"/>
  <c r="N93" i="4"/>
  <c r="M93" i="4"/>
  <c r="L93" i="4"/>
  <c r="K93" i="4"/>
  <c r="I93" i="4" s="1"/>
  <c r="J93" i="4"/>
  <c r="N92" i="4"/>
  <c r="M92" i="4"/>
  <c r="L92" i="4"/>
  <c r="K92" i="4"/>
  <c r="J92" i="4"/>
  <c r="I92" i="4" s="1"/>
  <c r="N91" i="4"/>
  <c r="M91" i="4"/>
  <c r="L91" i="4"/>
  <c r="K91" i="4"/>
  <c r="I91" i="4" s="1"/>
  <c r="J91" i="4"/>
  <c r="N90" i="4"/>
  <c r="M90" i="4"/>
  <c r="L90" i="4"/>
  <c r="K90" i="4"/>
  <c r="J90" i="4"/>
  <c r="I90" i="4" s="1"/>
  <c r="N89" i="4"/>
  <c r="M89" i="4"/>
  <c r="L89" i="4"/>
  <c r="J89" i="4"/>
  <c r="L88" i="4"/>
  <c r="K88" i="4"/>
  <c r="J88" i="4"/>
  <c r="L87" i="4"/>
  <c r="K87" i="4"/>
  <c r="J87" i="4"/>
  <c r="L86" i="4"/>
  <c r="K86" i="4"/>
  <c r="J86" i="4"/>
  <c r="L85" i="4"/>
  <c r="K85" i="4"/>
  <c r="J85" i="4"/>
  <c r="L84" i="4"/>
  <c r="K84" i="4"/>
  <c r="J84" i="4"/>
  <c r="L83" i="4"/>
  <c r="K83" i="4"/>
  <c r="J83" i="4"/>
  <c r="L82" i="4"/>
  <c r="K82" i="4"/>
  <c r="J82" i="4"/>
  <c r="L81" i="4"/>
  <c r="K81" i="4"/>
  <c r="J81" i="4"/>
  <c r="N80" i="4"/>
  <c r="M80" i="4"/>
  <c r="L80" i="4"/>
  <c r="K80" i="4"/>
  <c r="J80" i="4"/>
  <c r="I80" i="4"/>
  <c r="N79" i="4"/>
  <c r="M79" i="4"/>
  <c r="L79" i="4"/>
  <c r="K79" i="4"/>
  <c r="I79" i="4" s="1"/>
  <c r="J79" i="4"/>
  <c r="N78" i="4"/>
  <c r="M78" i="4"/>
  <c r="L78" i="4"/>
  <c r="J78" i="4"/>
  <c r="L77" i="4"/>
  <c r="K77" i="4"/>
  <c r="J77" i="4"/>
  <c r="J76" i="4"/>
  <c r="J75" i="4"/>
  <c r="J74" i="4"/>
  <c r="J73" i="4"/>
  <c r="J72" i="4"/>
  <c r="J71" i="4"/>
  <c r="J70" i="4"/>
  <c r="N69" i="4"/>
  <c r="M69" i="4"/>
  <c r="J69" i="4"/>
  <c r="N68" i="4"/>
  <c r="M68" i="4"/>
  <c r="J68" i="4"/>
  <c r="N67" i="4"/>
  <c r="M67" i="4"/>
  <c r="K67" i="4"/>
  <c r="J67" i="4"/>
  <c r="E67" i="4"/>
  <c r="L67" i="4" s="1"/>
  <c r="N66" i="4"/>
  <c r="M66" i="4"/>
  <c r="L66" i="4"/>
  <c r="K66" i="4"/>
  <c r="J66" i="4"/>
  <c r="I66" i="4"/>
  <c r="N65" i="4"/>
  <c r="M65" i="4"/>
  <c r="L65" i="4"/>
  <c r="K65" i="4"/>
  <c r="I65" i="4" s="1"/>
  <c r="J65" i="4"/>
  <c r="N64" i="4"/>
  <c r="M64" i="4"/>
  <c r="L64" i="4"/>
  <c r="K64" i="4"/>
  <c r="J64" i="4"/>
  <c r="I64" i="4"/>
  <c r="N63" i="4"/>
  <c r="M63" i="4"/>
  <c r="L63" i="4"/>
  <c r="K63" i="4"/>
  <c r="I63" i="4" s="1"/>
  <c r="J63" i="4"/>
  <c r="N62" i="4"/>
  <c r="M62" i="4"/>
  <c r="L62" i="4"/>
  <c r="K62" i="4"/>
  <c r="J62" i="4"/>
  <c r="I62" i="4"/>
  <c r="N61" i="4"/>
  <c r="M61" i="4"/>
  <c r="L61" i="4"/>
  <c r="K61" i="4"/>
  <c r="I61" i="4" s="1"/>
  <c r="J61" i="4"/>
  <c r="N60" i="4"/>
  <c r="M60" i="4"/>
  <c r="L60" i="4"/>
  <c r="K60" i="4"/>
  <c r="J60" i="4"/>
  <c r="I60" i="4"/>
  <c r="K36" i="4"/>
  <c r="J36" i="4" s="1"/>
  <c r="K31" i="4"/>
  <c r="J31" i="4" s="1"/>
  <c r="U30" i="4"/>
  <c r="T30" i="4" s="1"/>
  <c r="K29" i="4"/>
  <c r="J29" i="4" s="1"/>
  <c r="U27" i="4"/>
  <c r="T27" i="4" s="1"/>
  <c r="U25" i="4"/>
  <c r="T25" i="4" s="1"/>
  <c r="K25" i="4"/>
  <c r="J25" i="4" s="1"/>
  <c r="K23" i="4"/>
  <c r="J23" i="4" s="1"/>
  <c r="E12" i="4"/>
  <c r="D12" i="4"/>
  <c r="K10" i="4"/>
  <c r="K9" i="4"/>
  <c r="K8" i="4"/>
  <c r="K7" i="4"/>
  <c r="K6" i="4"/>
  <c r="L5" i="4"/>
  <c r="K5" i="4"/>
  <c r="J5" i="4"/>
  <c r="L4" i="4"/>
  <c r="K4" i="4"/>
  <c r="J4" i="4"/>
  <c r="P3" i="4"/>
  <c r="O3" i="4"/>
  <c r="N3" i="4"/>
  <c r="M3" i="4"/>
  <c r="L3" i="4"/>
  <c r="K3" i="4"/>
  <c r="J3" i="4"/>
  <c r="K2" i="4"/>
  <c r="D1" i="4"/>
  <c r="I522" i="3"/>
  <c r="I521" i="3"/>
  <c r="I520" i="3"/>
  <c r="I519" i="3"/>
  <c r="C514" i="3"/>
  <c r="J507" i="3"/>
  <c r="I507" i="3"/>
  <c r="AK503" i="3"/>
  <c r="AK504" i="3" s="1"/>
  <c r="AK501" i="3"/>
  <c r="AK502" i="3" s="1"/>
  <c r="AK498" i="3"/>
  <c r="Z498" i="3"/>
  <c r="X497" i="3"/>
  <c r="C518" i="3" s="1"/>
  <c r="S496" i="3"/>
  <c r="AK495" i="3"/>
  <c r="AK496" i="3" s="1"/>
  <c r="S495" i="3"/>
  <c r="S494" i="3"/>
  <c r="U493" i="3"/>
  <c r="S493" i="3"/>
  <c r="U492" i="3"/>
  <c r="S492" i="3"/>
  <c r="U491" i="3"/>
  <c r="S491" i="3"/>
  <c r="Q491" i="3"/>
  <c r="Q492" i="3" s="1"/>
  <c r="AK490" i="3"/>
  <c r="AK493" i="3" s="1"/>
  <c r="AK494" i="3" s="1"/>
  <c r="AE490" i="3"/>
  <c r="AE493" i="3" s="1"/>
  <c r="AE494" i="3" s="1"/>
  <c r="X489" i="3"/>
  <c r="X494" i="3" s="1"/>
  <c r="X495" i="3" s="1"/>
  <c r="U489" i="3"/>
  <c r="S489" i="3"/>
  <c r="Q489" i="3"/>
  <c r="D489" i="3"/>
  <c r="Q488" i="3"/>
  <c r="C512" i="3" s="1"/>
  <c r="D488" i="3"/>
  <c r="D487" i="3"/>
  <c r="D486" i="3"/>
  <c r="J485" i="3"/>
  <c r="J490" i="3" s="1"/>
  <c r="J491" i="3" s="1"/>
  <c r="D485" i="3"/>
  <c r="D484" i="3"/>
  <c r="D483" i="3"/>
  <c r="AK482" i="3"/>
  <c r="AK485" i="3" s="1"/>
  <c r="AK486" i="3" s="1"/>
  <c r="D482" i="3"/>
  <c r="X481" i="3"/>
  <c r="X486" i="3" s="1"/>
  <c r="X487" i="3" s="1"/>
  <c r="D481" i="3"/>
  <c r="F480" i="3"/>
  <c r="D480" i="3"/>
  <c r="Q479" i="3"/>
  <c r="Q484" i="3" s="1"/>
  <c r="Q485" i="3" s="1"/>
  <c r="F478" i="3"/>
  <c r="H476" i="3"/>
  <c r="AB498" i="3" s="1"/>
  <c r="G476" i="3"/>
  <c r="AA462" i="3" s="1"/>
  <c r="F476" i="3"/>
  <c r="F507" i="3" s="1"/>
  <c r="M507" i="3" s="1"/>
  <c r="E476" i="3"/>
  <c r="E507" i="3" s="1"/>
  <c r="L507" i="3" s="1"/>
  <c r="D476" i="3"/>
  <c r="X498" i="3" s="1"/>
  <c r="K475" i="3"/>
  <c r="K480" i="3" s="1"/>
  <c r="K481" i="3" s="1"/>
  <c r="D475" i="3"/>
  <c r="C508" i="3" s="1"/>
  <c r="Q473" i="3"/>
  <c r="Q474" i="3" s="1"/>
  <c r="AK472" i="3"/>
  <c r="AK477" i="3" s="1"/>
  <c r="AK478" i="3" s="1"/>
  <c r="L471" i="3"/>
  <c r="AB470" i="3"/>
  <c r="Z470" i="3"/>
  <c r="X470" i="3"/>
  <c r="Q470" i="3"/>
  <c r="Q475" i="3" s="1"/>
  <c r="Q476" i="3" s="1"/>
  <c r="L470" i="3"/>
  <c r="X469" i="3"/>
  <c r="X472" i="3" s="1"/>
  <c r="X473" i="3" s="1"/>
  <c r="N469" i="3"/>
  <c r="L469" i="3"/>
  <c r="S468" i="3"/>
  <c r="N468" i="3"/>
  <c r="L468" i="3"/>
  <c r="J468" i="3"/>
  <c r="J469" i="3" s="1"/>
  <c r="X467" i="3"/>
  <c r="S467" i="3"/>
  <c r="X466" i="3"/>
  <c r="S466" i="3"/>
  <c r="N466" i="3"/>
  <c r="L466" i="3"/>
  <c r="K466" i="3"/>
  <c r="J466" i="3"/>
  <c r="X465" i="3"/>
  <c r="U465" i="3"/>
  <c r="S465" i="3"/>
  <c r="Q465" i="3"/>
  <c r="Q466" i="3" s="1"/>
  <c r="J465" i="3"/>
  <c r="C509" i="3" s="1"/>
  <c r="X464" i="3"/>
  <c r="U464" i="3"/>
  <c r="S464" i="3"/>
  <c r="U463" i="3"/>
  <c r="S463" i="3"/>
  <c r="Q463" i="3"/>
  <c r="Q464" i="3" s="1"/>
  <c r="Z462" i="3"/>
  <c r="Y462" i="3"/>
  <c r="AK461" i="3"/>
  <c r="AK466" i="3" s="1"/>
  <c r="AK467" i="3" s="1"/>
  <c r="AE461" i="3"/>
  <c r="AE466" i="3" s="1"/>
  <c r="AE467" i="3" s="1"/>
  <c r="X461" i="3"/>
  <c r="U461" i="3"/>
  <c r="S461" i="3"/>
  <c r="Q461" i="3"/>
  <c r="Q460" i="3"/>
  <c r="C511" i="3" s="1"/>
  <c r="Z454" i="3"/>
  <c r="Y454" i="3"/>
  <c r="X453" i="3"/>
  <c r="C513" i="3" s="1"/>
  <c r="AK452" i="3"/>
  <c r="AK457" i="3" s="1"/>
  <c r="AK458" i="3" s="1"/>
  <c r="B450" i="3"/>
  <c r="N399" i="3"/>
  <c r="M399" i="3"/>
  <c r="L399" i="3"/>
  <c r="K399" i="3"/>
  <c r="I399" i="3" s="1"/>
  <c r="J399" i="3"/>
  <c r="N398" i="3"/>
  <c r="M398" i="3"/>
  <c r="L398" i="3"/>
  <c r="K398" i="3"/>
  <c r="J398" i="3"/>
  <c r="I398" i="3"/>
  <c r="N397" i="3"/>
  <c r="M397" i="3"/>
  <c r="L397" i="3"/>
  <c r="K397" i="3"/>
  <c r="I397" i="3" s="1"/>
  <c r="J397" i="3"/>
  <c r="N396" i="3"/>
  <c r="M396" i="3"/>
  <c r="L396" i="3"/>
  <c r="K396" i="3"/>
  <c r="J396" i="3"/>
  <c r="I396" i="3"/>
  <c r="N395" i="3"/>
  <c r="M395" i="3"/>
  <c r="L395" i="3"/>
  <c r="K395" i="3"/>
  <c r="I395" i="3" s="1"/>
  <c r="J395" i="3"/>
  <c r="N394" i="3"/>
  <c r="M394" i="3"/>
  <c r="L394" i="3"/>
  <c r="K394" i="3"/>
  <c r="J394" i="3"/>
  <c r="I394" i="3"/>
  <c r="N393" i="3"/>
  <c r="M393" i="3"/>
  <c r="L393" i="3"/>
  <c r="K393" i="3"/>
  <c r="I393" i="3" s="1"/>
  <c r="J393" i="3"/>
  <c r="N392" i="3"/>
  <c r="M392" i="3"/>
  <c r="L392" i="3"/>
  <c r="K392" i="3"/>
  <c r="J392" i="3"/>
  <c r="I392" i="3"/>
  <c r="N391" i="3"/>
  <c r="M391" i="3"/>
  <c r="L391" i="3"/>
  <c r="K391" i="3"/>
  <c r="I391" i="3" s="1"/>
  <c r="J391" i="3"/>
  <c r="N390" i="3"/>
  <c r="M390" i="3"/>
  <c r="L390" i="3"/>
  <c r="K390" i="3"/>
  <c r="J390" i="3"/>
  <c r="I390" i="3"/>
  <c r="N389" i="3"/>
  <c r="M389" i="3"/>
  <c r="L389" i="3"/>
  <c r="K389" i="3"/>
  <c r="I389" i="3" s="1"/>
  <c r="J389" i="3"/>
  <c r="N388" i="3"/>
  <c r="M388" i="3"/>
  <c r="L388" i="3"/>
  <c r="K388" i="3"/>
  <c r="J388" i="3"/>
  <c r="I388" i="3"/>
  <c r="N387" i="3"/>
  <c r="M387" i="3"/>
  <c r="L387" i="3"/>
  <c r="K387" i="3"/>
  <c r="I387" i="3" s="1"/>
  <c r="J387" i="3"/>
  <c r="N386" i="3"/>
  <c r="M386" i="3"/>
  <c r="L386" i="3"/>
  <c r="K386" i="3"/>
  <c r="J386" i="3"/>
  <c r="I386" i="3"/>
  <c r="N385" i="3"/>
  <c r="M385" i="3"/>
  <c r="L385" i="3"/>
  <c r="K385" i="3"/>
  <c r="I385" i="3" s="1"/>
  <c r="J385" i="3"/>
  <c r="N384" i="3"/>
  <c r="M384" i="3"/>
  <c r="L384" i="3"/>
  <c r="K384" i="3"/>
  <c r="J384" i="3"/>
  <c r="I384" i="3"/>
  <c r="N383" i="3"/>
  <c r="M383" i="3"/>
  <c r="L383" i="3"/>
  <c r="K383" i="3"/>
  <c r="I383" i="3" s="1"/>
  <c r="J383" i="3"/>
  <c r="N382" i="3"/>
  <c r="M382" i="3"/>
  <c r="L382" i="3"/>
  <c r="K382" i="3"/>
  <c r="J382" i="3"/>
  <c r="I382" i="3"/>
  <c r="N381" i="3"/>
  <c r="M381" i="3"/>
  <c r="L381" i="3"/>
  <c r="K381" i="3"/>
  <c r="I381" i="3" s="1"/>
  <c r="J381" i="3"/>
  <c r="N380" i="3"/>
  <c r="M380" i="3"/>
  <c r="L380" i="3"/>
  <c r="K380" i="3"/>
  <c r="J380" i="3"/>
  <c r="I380" i="3"/>
  <c r="N379" i="3"/>
  <c r="M379" i="3"/>
  <c r="L379" i="3"/>
  <c r="K379" i="3"/>
  <c r="I379" i="3" s="1"/>
  <c r="J379" i="3"/>
  <c r="N378" i="3"/>
  <c r="M378" i="3"/>
  <c r="L378" i="3"/>
  <c r="K378" i="3"/>
  <c r="J378" i="3"/>
  <c r="I378" i="3"/>
  <c r="N377" i="3"/>
  <c r="M377" i="3"/>
  <c r="L377" i="3"/>
  <c r="K377" i="3"/>
  <c r="I377" i="3" s="1"/>
  <c r="J377" i="3"/>
  <c r="N376" i="3"/>
  <c r="M376" i="3"/>
  <c r="L376" i="3"/>
  <c r="K376" i="3"/>
  <c r="J376" i="3"/>
  <c r="I376" i="3"/>
  <c r="N375" i="3"/>
  <c r="M375" i="3"/>
  <c r="L375" i="3"/>
  <c r="K375" i="3"/>
  <c r="I375" i="3" s="1"/>
  <c r="J375" i="3"/>
  <c r="N374" i="3"/>
  <c r="M374" i="3"/>
  <c r="L374" i="3"/>
  <c r="K374" i="3"/>
  <c r="J374" i="3"/>
  <c r="I374" i="3"/>
  <c r="N373" i="3"/>
  <c r="M373" i="3"/>
  <c r="L373" i="3"/>
  <c r="K373" i="3"/>
  <c r="I373" i="3" s="1"/>
  <c r="J373" i="3"/>
  <c r="N372" i="3"/>
  <c r="M372" i="3"/>
  <c r="L372" i="3"/>
  <c r="K372" i="3"/>
  <c r="J372" i="3"/>
  <c r="I372" i="3"/>
  <c r="N371" i="3"/>
  <c r="M371" i="3"/>
  <c r="L371" i="3"/>
  <c r="K371" i="3"/>
  <c r="I371" i="3" s="1"/>
  <c r="J371" i="3"/>
  <c r="N370" i="3"/>
  <c r="M370" i="3"/>
  <c r="L370" i="3"/>
  <c r="K370" i="3"/>
  <c r="J370" i="3"/>
  <c r="I370" i="3"/>
  <c r="N369" i="3"/>
  <c r="M369" i="3"/>
  <c r="L369" i="3"/>
  <c r="K369" i="3"/>
  <c r="I369" i="3" s="1"/>
  <c r="J369" i="3"/>
  <c r="N368" i="3"/>
  <c r="M368" i="3"/>
  <c r="L368" i="3"/>
  <c r="K368" i="3"/>
  <c r="J368" i="3"/>
  <c r="I368" i="3"/>
  <c r="N367" i="3"/>
  <c r="M367" i="3"/>
  <c r="L367" i="3"/>
  <c r="K367" i="3"/>
  <c r="I367" i="3" s="1"/>
  <c r="J367" i="3"/>
  <c r="N366" i="3"/>
  <c r="M366" i="3"/>
  <c r="L366" i="3"/>
  <c r="K366" i="3"/>
  <c r="J366" i="3"/>
  <c r="I366" i="3"/>
  <c r="N365" i="3"/>
  <c r="M365" i="3"/>
  <c r="L365" i="3"/>
  <c r="K365" i="3"/>
  <c r="I365" i="3" s="1"/>
  <c r="J365" i="3"/>
  <c r="N364" i="3"/>
  <c r="M364" i="3"/>
  <c r="L364" i="3"/>
  <c r="K364" i="3"/>
  <c r="J364" i="3"/>
  <c r="I364" i="3"/>
  <c r="N363" i="3"/>
  <c r="M363" i="3"/>
  <c r="L363" i="3"/>
  <c r="K363" i="3"/>
  <c r="I363" i="3" s="1"/>
  <c r="J363" i="3"/>
  <c r="N362" i="3"/>
  <c r="M362" i="3"/>
  <c r="L362" i="3"/>
  <c r="K362" i="3"/>
  <c r="J362" i="3"/>
  <c r="I362" i="3"/>
  <c r="N361" i="3"/>
  <c r="M361" i="3"/>
  <c r="L361" i="3"/>
  <c r="K361" i="3"/>
  <c r="I361" i="3" s="1"/>
  <c r="J361" i="3"/>
  <c r="N360" i="3"/>
  <c r="M360" i="3"/>
  <c r="L360" i="3"/>
  <c r="K360" i="3"/>
  <c r="J360" i="3"/>
  <c r="I360" i="3"/>
  <c r="N359" i="3"/>
  <c r="M359" i="3"/>
  <c r="L359" i="3"/>
  <c r="K359" i="3"/>
  <c r="I359" i="3" s="1"/>
  <c r="J359" i="3"/>
  <c r="N358" i="3"/>
  <c r="M358" i="3"/>
  <c r="L358" i="3"/>
  <c r="K358" i="3"/>
  <c r="J358" i="3"/>
  <c r="I358" i="3"/>
  <c r="N357" i="3"/>
  <c r="M357" i="3"/>
  <c r="L357" i="3"/>
  <c r="K357" i="3"/>
  <c r="I357" i="3" s="1"/>
  <c r="J357" i="3"/>
  <c r="N356" i="3"/>
  <c r="M356" i="3"/>
  <c r="L356" i="3"/>
  <c r="K356" i="3"/>
  <c r="J356" i="3"/>
  <c r="I356" i="3"/>
  <c r="N355" i="3"/>
  <c r="M355" i="3"/>
  <c r="L355" i="3"/>
  <c r="K355" i="3"/>
  <c r="I355" i="3" s="1"/>
  <c r="J355" i="3"/>
  <c r="N354" i="3"/>
  <c r="M354" i="3"/>
  <c r="L354" i="3"/>
  <c r="K354" i="3"/>
  <c r="J354" i="3"/>
  <c r="I354" i="3"/>
  <c r="Y353" i="3"/>
  <c r="X353" i="3"/>
  <c r="W353" i="3"/>
  <c r="V353" i="3"/>
  <c r="N353" i="3"/>
  <c r="M353" i="3"/>
  <c r="L353" i="3"/>
  <c r="I353" i="3" s="1"/>
  <c r="K353" i="3"/>
  <c r="J353" i="3"/>
  <c r="T353" i="3" s="1"/>
  <c r="V352" i="3"/>
  <c r="N352" i="3"/>
  <c r="M352" i="3"/>
  <c r="L352" i="3"/>
  <c r="K352" i="3"/>
  <c r="I352" i="3" s="1"/>
  <c r="K39" i="3" s="1"/>
  <c r="J352" i="3"/>
  <c r="N351" i="3"/>
  <c r="M351" i="3"/>
  <c r="L351" i="3"/>
  <c r="K351" i="3"/>
  <c r="I351" i="3" s="1"/>
  <c r="K38" i="3" s="1"/>
  <c r="J351" i="3"/>
  <c r="U351" i="3" s="1"/>
  <c r="N350" i="3"/>
  <c r="M350" i="3"/>
  <c r="L350" i="3"/>
  <c r="K350" i="3"/>
  <c r="J350" i="3"/>
  <c r="T350" i="3" s="1"/>
  <c r="I350" i="3"/>
  <c r="N349" i="3"/>
  <c r="M349" i="3"/>
  <c r="L349" i="3"/>
  <c r="I349" i="3" s="1"/>
  <c r="K349" i="3"/>
  <c r="J349" i="3"/>
  <c r="T349" i="3" s="1"/>
  <c r="N348" i="3"/>
  <c r="M348" i="3"/>
  <c r="L348" i="3"/>
  <c r="K348" i="3"/>
  <c r="I348" i="3" s="1"/>
  <c r="J348" i="3"/>
  <c r="N347" i="3"/>
  <c r="M347" i="3"/>
  <c r="L347" i="3"/>
  <c r="K347" i="3"/>
  <c r="I347" i="3" s="1"/>
  <c r="J347" i="3"/>
  <c r="U347" i="3" s="1"/>
  <c r="V346" i="3"/>
  <c r="N346" i="3"/>
  <c r="M346" i="3"/>
  <c r="L346" i="3"/>
  <c r="K346" i="3"/>
  <c r="J346" i="3"/>
  <c r="T346" i="3" s="1"/>
  <c r="I346" i="3"/>
  <c r="N345" i="3"/>
  <c r="M345" i="3"/>
  <c r="L345" i="3"/>
  <c r="I345" i="3" s="1"/>
  <c r="K345" i="3"/>
  <c r="J345" i="3"/>
  <c r="T345" i="3" s="1"/>
  <c r="Z344" i="3"/>
  <c r="X344" i="3"/>
  <c r="V344" i="3"/>
  <c r="N344" i="3"/>
  <c r="M344" i="3"/>
  <c r="L344" i="3"/>
  <c r="K344" i="3"/>
  <c r="I344" i="3" s="1"/>
  <c r="J344" i="3"/>
  <c r="N343" i="3"/>
  <c r="M343" i="3"/>
  <c r="L343" i="3"/>
  <c r="K343" i="3"/>
  <c r="I343" i="3" s="1"/>
  <c r="J343" i="3"/>
  <c r="U343" i="3" s="1"/>
  <c r="N342" i="3"/>
  <c r="M342" i="3"/>
  <c r="L342" i="3"/>
  <c r="K342" i="3"/>
  <c r="J342" i="3"/>
  <c r="T342" i="3" s="1"/>
  <c r="I342" i="3"/>
  <c r="N341" i="3"/>
  <c r="M341" i="3"/>
  <c r="L341" i="3"/>
  <c r="I341" i="3" s="1"/>
  <c r="K341" i="3"/>
  <c r="J341" i="3"/>
  <c r="T341" i="3" s="1"/>
  <c r="N340" i="3"/>
  <c r="M340" i="3"/>
  <c r="L340" i="3"/>
  <c r="K340" i="3"/>
  <c r="I340" i="3" s="1"/>
  <c r="J340" i="3"/>
  <c r="N339" i="3"/>
  <c r="M339" i="3"/>
  <c r="L339" i="3"/>
  <c r="K339" i="3"/>
  <c r="I339" i="3" s="1"/>
  <c r="J339" i="3"/>
  <c r="U339" i="3" s="1"/>
  <c r="Z338" i="3"/>
  <c r="Y338" i="3"/>
  <c r="X338" i="3"/>
  <c r="W338" i="3"/>
  <c r="V338" i="3"/>
  <c r="AA338" i="3" s="1"/>
  <c r="N338" i="3"/>
  <c r="M338" i="3"/>
  <c r="L338" i="3"/>
  <c r="K338" i="3"/>
  <c r="J338" i="3"/>
  <c r="T338" i="3" s="1"/>
  <c r="I338" i="3"/>
  <c r="N337" i="3"/>
  <c r="M337" i="3"/>
  <c r="L337" i="3"/>
  <c r="I337" i="3" s="1"/>
  <c r="K337" i="3"/>
  <c r="J337" i="3"/>
  <c r="T337" i="3" s="1"/>
  <c r="Z336" i="3"/>
  <c r="Y336" i="3"/>
  <c r="X336" i="3"/>
  <c r="W336" i="3"/>
  <c r="V336" i="3"/>
  <c r="AA336" i="3" s="1"/>
  <c r="N336" i="3"/>
  <c r="M336" i="3"/>
  <c r="L336" i="3"/>
  <c r="K336" i="3"/>
  <c r="I336" i="3" s="1"/>
  <c r="U36" i="3" s="1"/>
  <c r="J336" i="3"/>
  <c r="Z335" i="3"/>
  <c r="Y335" i="3"/>
  <c r="X335" i="3"/>
  <c r="W335" i="3"/>
  <c r="AA335" i="3" s="1"/>
  <c r="V335" i="3"/>
  <c r="N335" i="3"/>
  <c r="M335" i="3"/>
  <c r="L335" i="3"/>
  <c r="K335" i="3"/>
  <c r="I335" i="3" s="1"/>
  <c r="J335" i="3"/>
  <c r="U335" i="3" s="1"/>
  <c r="Z334" i="3"/>
  <c r="Y334" i="3"/>
  <c r="X334" i="3"/>
  <c r="W334" i="3"/>
  <c r="V334" i="3"/>
  <c r="AA334" i="3" s="1"/>
  <c r="N334" i="3"/>
  <c r="M334" i="3"/>
  <c r="L334" i="3"/>
  <c r="K334" i="3"/>
  <c r="J334" i="3"/>
  <c r="T334" i="3" s="1"/>
  <c r="I334" i="3"/>
  <c r="N333" i="3"/>
  <c r="M333" i="3"/>
  <c r="L333" i="3"/>
  <c r="I333" i="3" s="1"/>
  <c r="K333" i="3"/>
  <c r="J333" i="3"/>
  <c r="T333" i="3" s="1"/>
  <c r="N332" i="3"/>
  <c r="M332" i="3"/>
  <c r="L332" i="3"/>
  <c r="K332" i="3"/>
  <c r="I332" i="3" s="1"/>
  <c r="J332" i="3"/>
  <c r="Z331" i="3"/>
  <c r="Y331" i="3"/>
  <c r="X331" i="3"/>
  <c r="W331" i="3"/>
  <c r="AA331" i="3" s="1"/>
  <c r="V331" i="3"/>
  <c r="N331" i="3"/>
  <c r="M331" i="3"/>
  <c r="L331" i="3"/>
  <c r="K331" i="3"/>
  <c r="I331" i="3" s="1"/>
  <c r="J331" i="3"/>
  <c r="U331" i="3" s="1"/>
  <c r="V330" i="3"/>
  <c r="N330" i="3"/>
  <c r="M330" i="3"/>
  <c r="L330" i="3"/>
  <c r="K330" i="3"/>
  <c r="J330" i="3"/>
  <c r="T330" i="3" s="1"/>
  <c r="I330" i="3"/>
  <c r="V329" i="3"/>
  <c r="N329" i="3"/>
  <c r="M329" i="3"/>
  <c r="L329" i="3"/>
  <c r="I329" i="3" s="1"/>
  <c r="K329" i="3"/>
  <c r="J329" i="3"/>
  <c r="T329" i="3" s="1"/>
  <c r="N328" i="3"/>
  <c r="M328" i="3"/>
  <c r="L328" i="3"/>
  <c r="K328" i="3"/>
  <c r="I328" i="3" s="1"/>
  <c r="J328" i="3"/>
  <c r="Z327" i="3"/>
  <c r="Y327" i="3"/>
  <c r="X327" i="3"/>
  <c r="W327" i="3"/>
  <c r="AA327" i="3" s="1"/>
  <c r="V327" i="3"/>
  <c r="N327" i="3"/>
  <c r="M327" i="3"/>
  <c r="L327" i="3"/>
  <c r="K327" i="3"/>
  <c r="I327" i="3" s="1"/>
  <c r="J327" i="3"/>
  <c r="U327" i="3" s="1"/>
  <c r="N326" i="3"/>
  <c r="M326" i="3"/>
  <c r="L326" i="3"/>
  <c r="K326" i="3"/>
  <c r="J326" i="3"/>
  <c r="T326" i="3" s="1"/>
  <c r="I326" i="3"/>
  <c r="V325" i="3"/>
  <c r="N325" i="3"/>
  <c r="M325" i="3"/>
  <c r="L325" i="3"/>
  <c r="I325" i="3" s="1"/>
  <c r="K325" i="3"/>
  <c r="J325" i="3"/>
  <c r="T325" i="3" s="1"/>
  <c r="N324" i="3"/>
  <c r="M324" i="3"/>
  <c r="L324" i="3"/>
  <c r="K324" i="3"/>
  <c r="I324" i="3" s="1"/>
  <c r="J324" i="3"/>
  <c r="Y323" i="3"/>
  <c r="X323" i="3"/>
  <c r="W323" i="3"/>
  <c r="N323" i="3"/>
  <c r="M323" i="3"/>
  <c r="L323" i="3"/>
  <c r="K323" i="3"/>
  <c r="I323" i="3" s="1"/>
  <c r="J323" i="3"/>
  <c r="U323" i="3" s="1"/>
  <c r="Z322" i="3"/>
  <c r="X322" i="3"/>
  <c r="W322" i="3"/>
  <c r="V322" i="3"/>
  <c r="N322" i="3"/>
  <c r="M322" i="3"/>
  <c r="L322" i="3"/>
  <c r="K322" i="3"/>
  <c r="J322" i="3"/>
  <c r="T322" i="3" s="1"/>
  <c r="I322" i="3"/>
  <c r="Z321" i="3"/>
  <c r="Y321" i="3"/>
  <c r="X321" i="3"/>
  <c r="W321" i="3"/>
  <c r="V321" i="3"/>
  <c r="AA321" i="3" s="1"/>
  <c r="N321" i="3"/>
  <c r="M321" i="3"/>
  <c r="L321" i="3"/>
  <c r="I321" i="3" s="1"/>
  <c r="K321" i="3"/>
  <c r="J321" i="3"/>
  <c r="T321" i="3" s="1"/>
  <c r="N320" i="3"/>
  <c r="M320" i="3"/>
  <c r="L320" i="3"/>
  <c r="K320" i="3"/>
  <c r="I320" i="3" s="1"/>
  <c r="J320" i="3"/>
  <c r="N319" i="3"/>
  <c r="M319" i="3"/>
  <c r="L319" i="3"/>
  <c r="K319" i="3"/>
  <c r="I319" i="3" s="1"/>
  <c r="J319" i="3"/>
  <c r="U319" i="3" s="1"/>
  <c r="N318" i="3"/>
  <c r="M318" i="3"/>
  <c r="L318" i="3"/>
  <c r="K318" i="3"/>
  <c r="J318" i="3"/>
  <c r="T318" i="3" s="1"/>
  <c r="I318" i="3"/>
  <c r="N317" i="3"/>
  <c r="M317" i="3"/>
  <c r="L317" i="3"/>
  <c r="I317" i="3" s="1"/>
  <c r="K317" i="3"/>
  <c r="J317" i="3"/>
  <c r="T317" i="3" s="1"/>
  <c r="N316" i="3"/>
  <c r="M316" i="3"/>
  <c r="L316" i="3"/>
  <c r="K316" i="3"/>
  <c r="I316" i="3" s="1"/>
  <c r="J316" i="3"/>
  <c r="V315" i="3"/>
  <c r="N315" i="3"/>
  <c r="M315" i="3"/>
  <c r="L315" i="3"/>
  <c r="K315" i="3"/>
  <c r="I315" i="3" s="1"/>
  <c r="J315" i="3"/>
  <c r="U315" i="3" s="1"/>
  <c r="Z314" i="3"/>
  <c r="Y314" i="3"/>
  <c r="X314" i="3"/>
  <c r="W314" i="3"/>
  <c r="V314" i="3"/>
  <c r="AA314" i="3" s="1"/>
  <c r="N314" i="3"/>
  <c r="M314" i="3"/>
  <c r="L314" i="3"/>
  <c r="K314" i="3"/>
  <c r="J314" i="3"/>
  <c r="T314" i="3" s="1"/>
  <c r="I314" i="3"/>
  <c r="N313" i="3"/>
  <c r="M313" i="3"/>
  <c r="L313" i="3"/>
  <c r="I313" i="3" s="1"/>
  <c r="K313" i="3"/>
  <c r="J313" i="3"/>
  <c r="T313" i="3" s="1"/>
  <c r="N312" i="3"/>
  <c r="M312" i="3"/>
  <c r="L312" i="3"/>
  <c r="K312" i="3"/>
  <c r="I312" i="3" s="1"/>
  <c r="J312" i="3"/>
  <c r="N311" i="3"/>
  <c r="M311" i="3"/>
  <c r="L311" i="3"/>
  <c r="K311" i="3"/>
  <c r="I311" i="3" s="1"/>
  <c r="J311" i="3"/>
  <c r="U311" i="3" s="1"/>
  <c r="Z310" i="3"/>
  <c r="Y310" i="3"/>
  <c r="X310" i="3"/>
  <c r="W310" i="3"/>
  <c r="V310" i="3"/>
  <c r="AA310" i="3" s="1"/>
  <c r="N310" i="3"/>
  <c r="M310" i="3"/>
  <c r="L310" i="3"/>
  <c r="K310" i="3"/>
  <c r="J310" i="3"/>
  <c r="T310" i="3" s="1"/>
  <c r="I310" i="3"/>
  <c r="N309" i="3"/>
  <c r="M309" i="3"/>
  <c r="L309" i="3"/>
  <c r="I309" i="3" s="1"/>
  <c r="K309" i="3"/>
  <c r="J309" i="3"/>
  <c r="T309" i="3" s="1"/>
  <c r="V308" i="3"/>
  <c r="N308" i="3"/>
  <c r="M308" i="3"/>
  <c r="L308" i="3"/>
  <c r="K308" i="3"/>
  <c r="I308" i="3" s="1"/>
  <c r="J308" i="3"/>
  <c r="N307" i="3"/>
  <c r="M307" i="3"/>
  <c r="L307" i="3"/>
  <c r="K307" i="3"/>
  <c r="I307" i="3" s="1"/>
  <c r="J307" i="3"/>
  <c r="U307" i="3" s="1"/>
  <c r="N306" i="3"/>
  <c r="M306" i="3"/>
  <c r="L306" i="3"/>
  <c r="K306" i="3"/>
  <c r="J306" i="3"/>
  <c r="T306" i="3" s="1"/>
  <c r="I306" i="3"/>
  <c r="N305" i="3"/>
  <c r="M305" i="3"/>
  <c r="L305" i="3"/>
  <c r="I305" i="3" s="1"/>
  <c r="K305" i="3"/>
  <c r="J305" i="3"/>
  <c r="T305" i="3" s="1"/>
  <c r="N304" i="3"/>
  <c r="M304" i="3"/>
  <c r="L304" i="3"/>
  <c r="K304" i="3"/>
  <c r="I304" i="3" s="1"/>
  <c r="J304" i="3"/>
  <c r="N303" i="3"/>
  <c r="M303" i="3"/>
  <c r="L303" i="3"/>
  <c r="K303" i="3"/>
  <c r="I303" i="3" s="1"/>
  <c r="J303" i="3"/>
  <c r="U303" i="3" s="1"/>
  <c r="Z302" i="3"/>
  <c r="Y302" i="3"/>
  <c r="X302" i="3"/>
  <c r="W302" i="3"/>
  <c r="V302" i="3"/>
  <c r="AA302" i="3" s="1"/>
  <c r="N302" i="3"/>
  <c r="M302" i="3"/>
  <c r="L302" i="3"/>
  <c r="K302" i="3"/>
  <c r="J302" i="3"/>
  <c r="T302" i="3" s="1"/>
  <c r="I302" i="3"/>
  <c r="N301" i="3"/>
  <c r="M301" i="3"/>
  <c r="L301" i="3"/>
  <c r="I301" i="3" s="1"/>
  <c r="K301" i="3"/>
  <c r="J301" i="3"/>
  <c r="T301" i="3" s="1"/>
  <c r="N300" i="3"/>
  <c r="M300" i="3"/>
  <c r="L300" i="3"/>
  <c r="K300" i="3"/>
  <c r="I300" i="3" s="1"/>
  <c r="J300" i="3"/>
  <c r="Z299" i="3"/>
  <c r="Y299" i="3"/>
  <c r="X299" i="3"/>
  <c r="W299" i="3"/>
  <c r="AA299" i="3" s="1"/>
  <c r="V299" i="3"/>
  <c r="N299" i="3"/>
  <c r="M299" i="3"/>
  <c r="L299" i="3"/>
  <c r="K299" i="3"/>
  <c r="I299" i="3" s="1"/>
  <c r="J299" i="3"/>
  <c r="U299" i="3" s="1"/>
  <c r="N298" i="3"/>
  <c r="M298" i="3"/>
  <c r="L298" i="3"/>
  <c r="K298" i="3"/>
  <c r="J298" i="3"/>
  <c r="T298" i="3" s="1"/>
  <c r="I298" i="3"/>
  <c r="N297" i="3"/>
  <c r="M297" i="3"/>
  <c r="L297" i="3"/>
  <c r="I297" i="3" s="1"/>
  <c r="K297" i="3"/>
  <c r="J297" i="3"/>
  <c r="T297" i="3" s="1"/>
  <c r="N296" i="3"/>
  <c r="M296" i="3"/>
  <c r="L296" i="3"/>
  <c r="K296" i="3"/>
  <c r="I296" i="3" s="1"/>
  <c r="J296" i="3"/>
  <c r="N295" i="3"/>
  <c r="M295" i="3"/>
  <c r="L295" i="3"/>
  <c r="K295" i="3"/>
  <c r="I295" i="3" s="1"/>
  <c r="J295" i="3"/>
  <c r="U295" i="3" s="1"/>
  <c r="N294" i="3"/>
  <c r="M294" i="3"/>
  <c r="L294" i="3"/>
  <c r="K294" i="3"/>
  <c r="J294" i="3"/>
  <c r="T294" i="3" s="1"/>
  <c r="I294" i="3"/>
  <c r="V293" i="3"/>
  <c r="N293" i="3"/>
  <c r="M293" i="3"/>
  <c r="L293" i="3"/>
  <c r="I293" i="3" s="1"/>
  <c r="K293" i="3"/>
  <c r="J293" i="3"/>
  <c r="T293" i="3" s="1"/>
  <c r="N292" i="3"/>
  <c r="M292" i="3"/>
  <c r="L292" i="3"/>
  <c r="K292" i="3"/>
  <c r="I292" i="3" s="1"/>
  <c r="J292" i="3"/>
  <c r="N291" i="3"/>
  <c r="M291" i="3"/>
  <c r="L291" i="3"/>
  <c r="K291" i="3"/>
  <c r="I291" i="3" s="1"/>
  <c r="J291" i="3"/>
  <c r="U291" i="3" s="1"/>
  <c r="Z290" i="3"/>
  <c r="Y290" i="3"/>
  <c r="X290" i="3"/>
  <c r="W290" i="3"/>
  <c r="V290" i="3"/>
  <c r="AA290" i="3" s="1"/>
  <c r="N290" i="3"/>
  <c r="M290" i="3"/>
  <c r="L290" i="3"/>
  <c r="K290" i="3"/>
  <c r="J290" i="3"/>
  <c r="T290" i="3" s="1"/>
  <c r="I290" i="3"/>
  <c r="N289" i="3"/>
  <c r="M289" i="3"/>
  <c r="L289" i="3"/>
  <c r="I289" i="3" s="1"/>
  <c r="K289" i="3"/>
  <c r="J289" i="3"/>
  <c r="T289" i="3" s="1"/>
  <c r="N288" i="3"/>
  <c r="M288" i="3"/>
  <c r="L288" i="3"/>
  <c r="K288" i="3"/>
  <c r="I288" i="3" s="1"/>
  <c r="J288" i="3"/>
  <c r="N287" i="3"/>
  <c r="M287" i="3"/>
  <c r="L287" i="3"/>
  <c r="K287" i="3"/>
  <c r="I287" i="3" s="1"/>
  <c r="J287" i="3"/>
  <c r="U287" i="3" s="1"/>
  <c r="N286" i="3"/>
  <c r="M286" i="3"/>
  <c r="L286" i="3"/>
  <c r="K286" i="3"/>
  <c r="J286" i="3"/>
  <c r="T286" i="3" s="1"/>
  <c r="I286" i="3"/>
  <c r="N285" i="3"/>
  <c r="M285" i="3"/>
  <c r="L285" i="3"/>
  <c r="I285" i="3" s="1"/>
  <c r="K285" i="3"/>
  <c r="J285" i="3"/>
  <c r="T285" i="3" s="1"/>
  <c r="N284" i="3"/>
  <c r="M284" i="3"/>
  <c r="L284" i="3"/>
  <c r="K284" i="3"/>
  <c r="I284" i="3" s="1"/>
  <c r="J284" i="3"/>
  <c r="Z283" i="3"/>
  <c r="Y283" i="3"/>
  <c r="X283" i="3"/>
  <c r="W283" i="3"/>
  <c r="AA283" i="3" s="1"/>
  <c r="V283" i="3"/>
  <c r="N283" i="3"/>
  <c r="M283" i="3"/>
  <c r="L283" i="3"/>
  <c r="K283" i="3"/>
  <c r="I283" i="3" s="1"/>
  <c r="J283" i="3"/>
  <c r="U283" i="3" s="1"/>
  <c r="Z282" i="3"/>
  <c r="Y282" i="3"/>
  <c r="X282" i="3"/>
  <c r="W282" i="3"/>
  <c r="V282" i="3"/>
  <c r="AA282" i="3" s="1"/>
  <c r="N282" i="3"/>
  <c r="M282" i="3"/>
  <c r="L282" i="3"/>
  <c r="K282" i="3"/>
  <c r="J282" i="3"/>
  <c r="T282" i="3" s="1"/>
  <c r="I282" i="3"/>
  <c r="Z281" i="3"/>
  <c r="Y281" i="3"/>
  <c r="X281" i="3"/>
  <c r="W281" i="3"/>
  <c r="V281" i="3"/>
  <c r="AA281" i="3" s="1"/>
  <c r="N281" i="3"/>
  <c r="M281" i="3"/>
  <c r="L281" i="3"/>
  <c r="I281" i="3" s="1"/>
  <c r="K281" i="3"/>
  <c r="J281" i="3"/>
  <c r="T281" i="3" s="1"/>
  <c r="N280" i="3"/>
  <c r="M280" i="3"/>
  <c r="L280" i="3"/>
  <c r="K280" i="3"/>
  <c r="I280" i="3" s="1"/>
  <c r="J280" i="3"/>
  <c r="Z279" i="3"/>
  <c r="Y279" i="3"/>
  <c r="X279" i="3"/>
  <c r="W279" i="3"/>
  <c r="AA279" i="3" s="1"/>
  <c r="V279" i="3"/>
  <c r="N279" i="3"/>
  <c r="M279" i="3"/>
  <c r="L279" i="3"/>
  <c r="K279" i="3"/>
  <c r="I279" i="3" s="1"/>
  <c r="U35" i="3" s="1"/>
  <c r="J279" i="3"/>
  <c r="U279" i="3" s="1"/>
  <c r="N278" i="3"/>
  <c r="M278" i="3"/>
  <c r="L278" i="3"/>
  <c r="K278" i="3"/>
  <c r="J278" i="3"/>
  <c r="T278" i="3" s="1"/>
  <c r="I278" i="3"/>
  <c r="N277" i="3"/>
  <c r="M277" i="3"/>
  <c r="L277" i="3"/>
  <c r="I277" i="3" s="1"/>
  <c r="K277" i="3"/>
  <c r="J277" i="3"/>
  <c r="T277" i="3" s="1"/>
  <c r="N276" i="3"/>
  <c r="M276" i="3"/>
  <c r="L276" i="3"/>
  <c r="K276" i="3"/>
  <c r="I276" i="3" s="1"/>
  <c r="J276" i="3"/>
  <c r="Z275" i="3"/>
  <c r="Y275" i="3"/>
  <c r="X275" i="3"/>
  <c r="W275" i="3"/>
  <c r="AA275" i="3" s="1"/>
  <c r="V275" i="3"/>
  <c r="N275" i="3"/>
  <c r="M275" i="3"/>
  <c r="L275" i="3"/>
  <c r="K275" i="3"/>
  <c r="I275" i="3" s="1"/>
  <c r="J275" i="3"/>
  <c r="U275" i="3" s="1"/>
  <c r="Z274" i="3"/>
  <c r="Y274" i="3"/>
  <c r="X274" i="3"/>
  <c r="W274" i="3"/>
  <c r="V274" i="3"/>
  <c r="AA274" i="3" s="1"/>
  <c r="N274" i="3"/>
  <c r="M274" i="3"/>
  <c r="L274" i="3"/>
  <c r="K274" i="3"/>
  <c r="J274" i="3"/>
  <c r="T274" i="3" s="1"/>
  <c r="I274" i="3"/>
  <c r="Z273" i="3"/>
  <c r="Y273" i="3"/>
  <c r="X273" i="3"/>
  <c r="W273" i="3"/>
  <c r="V273" i="3"/>
  <c r="AA273" i="3" s="1"/>
  <c r="N273" i="3"/>
  <c r="M273" i="3"/>
  <c r="L273" i="3"/>
  <c r="I273" i="3" s="1"/>
  <c r="K273" i="3"/>
  <c r="J273" i="3"/>
  <c r="T273" i="3" s="1"/>
  <c r="N272" i="3"/>
  <c r="M272" i="3"/>
  <c r="L272" i="3"/>
  <c r="K272" i="3"/>
  <c r="I272" i="3" s="1"/>
  <c r="J272" i="3"/>
  <c r="Z271" i="3"/>
  <c r="Y271" i="3"/>
  <c r="X271" i="3"/>
  <c r="W271" i="3"/>
  <c r="AA271" i="3" s="1"/>
  <c r="V271" i="3"/>
  <c r="N271" i="3"/>
  <c r="M271" i="3"/>
  <c r="L271" i="3"/>
  <c r="K271" i="3"/>
  <c r="I271" i="3" s="1"/>
  <c r="J271" i="3"/>
  <c r="U271" i="3" s="1"/>
  <c r="N270" i="3"/>
  <c r="M270" i="3"/>
  <c r="L270" i="3"/>
  <c r="K270" i="3"/>
  <c r="J270" i="3"/>
  <c r="T270" i="3" s="1"/>
  <c r="I270" i="3"/>
  <c r="Z269" i="3"/>
  <c r="Y269" i="3"/>
  <c r="X269" i="3"/>
  <c r="W269" i="3"/>
  <c r="V269" i="3"/>
  <c r="AA269" i="3" s="1"/>
  <c r="N269" i="3"/>
  <c r="M269" i="3"/>
  <c r="L269" i="3"/>
  <c r="I269" i="3" s="1"/>
  <c r="K269" i="3"/>
  <c r="J269" i="3"/>
  <c r="T269" i="3" s="1"/>
  <c r="N268" i="3"/>
  <c r="M268" i="3"/>
  <c r="L268" i="3"/>
  <c r="K268" i="3"/>
  <c r="I268" i="3" s="1"/>
  <c r="J268" i="3"/>
  <c r="N267" i="3"/>
  <c r="M267" i="3"/>
  <c r="L267" i="3"/>
  <c r="K267" i="3"/>
  <c r="I267" i="3" s="1"/>
  <c r="J267" i="3"/>
  <c r="U267" i="3" s="1"/>
  <c r="N266" i="3"/>
  <c r="M266" i="3"/>
  <c r="L266" i="3"/>
  <c r="K266" i="3"/>
  <c r="J266" i="3"/>
  <c r="T266" i="3" s="1"/>
  <c r="I266" i="3"/>
  <c r="N265" i="3"/>
  <c r="M265" i="3"/>
  <c r="L265" i="3"/>
  <c r="I265" i="3" s="1"/>
  <c r="K265" i="3"/>
  <c r="J265" i="3"/>
  <c r="T265" i="3" s="1"/>
  <c r="N264" i="3"/>
  <c r="M264" i="3"/>
  <c r="L264" i="3"/>
  <c r="K264" i="3"/>
  <c r="I264" i="3" s="1"/>
  <c r="J264" i="3"/>
  <c r="N263" i="3"/>
  <c r="M263" i="3"/>
  <c r="L263" i="3"/>
  <c r="K263" i="3"/>
  <c r="I263" i="3" s="1"/>
  <c r="J263" i="3"/>
  <c r="U263" i="3" s="1"/>
  <c r="Z262" i="3"/>
  <c r="Y262" i="3"/>
  <c r="X262" i="3"/>
  <c r="W262" i="3"/>
  <c r="V262" i="3"/>
  <c r="AA262" i="3" s="1"/>
  <c r="N262" i="3"/>
  <c r="M262" i="3"/>
  <c r="L262" i="3"/>
  <c r="K262" i="3"/>
  <c r="J262" i="3"/>
  <c r="T262" i="3" s="1"/>
  <c r="I262" i="3"/>
  <c r="Z261" i="3"/>
  <c r="Y261" i="3"/>
  <c r="X261" i="3"/>
  <c r="W261" i="3"/>
  <c r="V261" i="3"/>
  <c r="AA261" i="3" s="1"/>
  <c r="N261" i="3"/>
  <c r="M261" i="3"/>
  <c r="L261" i="3"/>
  <c r="I261" i="3" s="1"/>
  <c r="K261" i="3"/>
  <c r="J261" i="3"/>
  <c r="T261" i="3" s="1"/>
  <c r="N260" i="3"/>
  <c r="M260" i="3"/>
  <c r="L260" i="3"/>
  <c r="K260" i="3"/>
  <c r="I260" i="3" s="1"/>
  <c r="J260" i="3"/>
  <c r="N259" i="3"/>
  <c r="M259" i="3"/>
  <c r="L259" i="3"/>
  <c r="K259" i="3"/>
  <c r="I259" i="3" s="1"/>
  <c r="J259" i="3"/>
  <c r="U259" i="3" s="1"/>
  <c r="N258" i="3"/>
  <c r="M258" i="3"/>
  <c r="L258" i="3"/>
  <c r="K258" i="3"/>
  <c r="J258" i="3"/>
  <c r="T258" i="3" s="1"/>
  <c r="I258" i="3"/>
  <c r="N257" i="3"/>
  <c r="M257" i="3"/>
  <c r="L257" i="3"/>
  <c r="I257" i="3" s="1"/>
  <c r="K257" i="3"/>
  <c r="J257" i="3"/>
  <c r="T257" i="3" s="1"/>
  <c r="N256" i="3"/>
  <c r="M256" i="3"/>
  <c r="L256" i="3"/>
  <c r="K256" i="3"/>
  <c r="I256" i="3" s="1"/>
  <c r="J256" i="3"/>
  <c r="V255" i="3"/>
  <c r="N255" i="3"/>
  <c r="M255" i="3"/>
  <c r="L255" i="3"/>
  <c r="K255" i="3"/>
  <c r="I255" i="3" s="1"/>
  <c r="J255" i="3"/>
  <c r="U255" i="3" s="1"/>
  <c r="Z254" i="3"/>
  <c r="Y254" i="3"/>
  <c r="X254" i="3"/>
  <c r="W254" i="3"/>
  <c r="V254" i="3"/>
  <c r="AA254" i="3" s="1"/>
  <c r="N254" i="3"/>
  <c r="M254" i="3"/>
  <c r="L254" i="3"/>
  <c r="K254" i="3"/>
  <c r="J254" i="3"/>
  <c r="T254" i="3" s="1"/>
  <c r="I254" i="3"/>
  <c r="N253" i="3"/>
  <c r="M253" i="3"/>
  <c r="L253" i="3"/>
  <c r="I253" i="3" s="1"/>
  <c r="K253" i="3"/>
  <c r="J253" i="3"/>
  <c r="T253" i="3" s="1"/>
  <c r="Z252" i="3"/>
  <c r="Y252" i="3"/>
  <c r="X252" i="3"/>
  <c r="W252" i="3"/>
  <c r="V252" i="3"/>
  <c r="AA252" i="3" s="1"/>
  <c r="N252" i="3"/>
  <c r="M252" i="3"/>
  <c r="L252" i="3"/>
  <c r="K252" i="3"/>
  <c r="I252" i="3" s="1"/>
  <c r="J252" i="3"/>
  <c r="V251" i="3"/>
  <c r="N251" i="3"/>
  <c r="M251" i="3"/>
  <c r="L251" i="3"/>
  <c r="K251" i="3"/>
  <c r="I251" i="3" s="1"/>
  <c r="U34" i="3" s="1"/>
  <c r="J251" i="3"/>
  <c r="U251" i="3" s="1"/>
  <c r="N250" i="3"/>
  <c r="M250" i="3"/>
  <c r="L250" i="3"/>
  <c r="K250" i="3"/>
  <c r="J250" i="3"/>
  <c r="T250" i="3" s="1"/>
  <c r="I250" i="3"/>
  <c r="N249" i="3"/>
  <c r="M249" i="3"/>
  <c r="L249" i="3"/>
  <c r="I249" i="3" s="1"/>
  <c r="K249" i="3"/>
  <c r="J249" i="3"/>
  <c r="T249" i="3" s="1"/>
  <c r="Z248" i="3"/>
  <c r="X248" i="3"/>
  <c r="V248" i="3"/>
  <c r="N248" i="3"/>
  <c r="M248" i="3"/>
  <c r="L248" i="3"/>
  <c r="K248" i="3"/>
  <c r="I248" i="3" s="1"/>
  <c r="J248" i="3"/>
  <c r="N247" i="3"/>
  <c r="M247" i="3"/>
  <c r="L247" i="3"/>
  <c r="K247" i="3"/>
  <c r="I247" i="3" s="1"/>
  <c r="J247" i="3"/>
  <c r="U247" i="3" s="1"/>
  <c r="N246" i="3"/>
  <c r="M246" i="3"/>
  <c r="L246" i="3"/>
  <c r="K246" i="3"/>
  <c r="J246" i="3"/>
  <c r="T246" i="3" s="1"/>
  <c r="I246" i="3"/>
  <c r="Z245" i="3"/>
  <c r="Y245" i="3"/>
  <c r="X245" i="3"/>
  <c r="W245" i="3"/>
  <c r="V245" i="3"/>
  <c r="AA245" i="3" s="1"/>
  <c r="N245" i="3"/>
  <c r="M245" i="3"/>
  <c r="L245" i="3"/>
  <c r="I245" i="3" s="1"/>
  <c r="K245" i="3"/>
  <c r="J245" i="3"/>
  <c r="T245" i="3" s="1"/>
  <c r="V244" i="3"/>
  <c r="N244" i="3"/>
  <c r="M244" i="3"/>
  <c r="L244" i="3"/>
  <c r="K244" i="3"/>
  <c r="I244" i="3" s="1"/>
  <c r="J244" i="3"/>
  <c r="N243" i="3"/>
  <c r="M243" i="3"/>
  <c r="L243" i="3"/>
  <c r="K243" i="3"/>
  <c r="I243" i="3" s="1"/>
  <c r="J243" i="3"/>
  <c r="U243" i="3" s="1"/>
  <c r="N242" i="3"/>
  <c r="M242" i="3"/>
  <c r="L242" i="3"/>
  <c r="K242" i="3"/>
  <c r="J242" i="3"/>
  <c r="T242" i="3" s="1"/>
  <c r="I242" i="3"/>
  <c r="N241" i="3"/>
  <c r="M241" i="3"/>
  <c r="L241" i="3"/>
  <c r="I241" i="3" s="1"/>
  <c r="K241" i="3"/>
  <c r="J241" i="3"/>
  <c r="T241" i="3" s="1"/>
  <c r="V240" i="3"/>
  <c r="N240" i="3"/>
  <c r="M240" i="3"/>
  <c r="L240" i="3"/>
  <c r="K240" i="3"/>
  <c r="I240" i="3" s="1"/>
  <c r="J240" i="3"/>
  <c r="V239" i="3"/>
  <c r="N239" i="3"/>
  <c r="M239" i="3"/>
  <c r="L239" i="3"/>
  <c r="K239" i="3"/>
  <c r="I239" i="3" s="1"/>
  <c r="J239" i="3"/>
  <c r="U239" i="3" s="1"/>
  <c r="N238" i="3"/>
  <c r="M238" i="3"/>
  <c r="L238" i="3"/>
  <c r="K238" i="3"/>
  <c r="J238" i="3"/>
  <c r="T238" i="3" s="1"/>
  <c r="I238" i="3"/>
  <c r="Z237" i="3"/>
  <c r="Y237" i="3"/>
  <c r="X237" i="3"/>
  <c r="W237" i="3"/>
  <c r="V237" i="3"/>
  <c r="AA237" i="3" s="1"/>
  <c r="N237" i="3"/>
  <c r="M237" i="3"/>
  <c r="L237" i="3"/>
  <c r="I237" i="3" s="1"/>
  <c r="K237" i="3"/>
  <c r="J237" i="3"/>
  <c r="T237" i="3" s="1"/>
  <c r="Z236" i="3"/>
  <c r="Y236" i="3"/>
  <c r="X236" i="3"/>
  <c r="W236" i="3"/>
  <c r="V236" i="3"/>
  <c r="AA236" i="3" s="1"/>
  <c r="N236" i="3"/>
  <c r="M236" i="3"/>
  <c r="L236" i="3"/>
  <c r="K236" i="3"/>
  <c r="I236" i="3" s="1"/>
  <c r="U38" i="3" s="1"/>
  <c r="J236" i="3"/>
  <c r="N235" i="3"/>
  <c r="M235" i="3"/>
  <c r="L235" i="3"/>
  <c r="K235" i="3"/>
  <c r="I235" i="3" s="1"/>
  <c r="U37" i="3" s="1"/>
  <c r="J235" i="3"/>
  <c r="U235" i="3" s="1"/>
  <c r="N234" i="3"/>
  <c r="M234" i="3"/>
  <c r="L234" i="3"/>
  <c r="K234" i="3"/>
  <c r="J234" i="3"/>
  <c r="T234" i="3" s="1"/>
  <c r="I234" i="3"/>
  <c r="N233" i="3"/>
  <c r="M233" i="3"/>
  <c r="L233" i="3"/>
  <c r="I233" i="3" s="1"/>
  <c r="K233" i="3"/>
  <c r="J233" i="3"/>
  <c r="T233" i="3" s="1"/>
  <c r="Z232" i="3"/>
  <c r="Y232" i="3"/>
  <c r="X232" i="3"/>
  <c r="W232" i="3"/>
  <c r="V232" i="3"/>
  <c r="AA232" i="3" s="1"/>
  <c r="N232" i="3"/>
  <c r="M232" i="3"/>
  <c r="L232" i="3"/>
  <c r="K232" i="3"/>
  <c r="I232" i="3" s="1"/>
  <c r="J232" i="3"/>
  <c r="N231" i="3"/>
  <c r="M231" i="3"/>
  <c r="L231" i="3"/>
  <c r="K231" i="3"/>
  <c r="I231" i="3" s="1"/>
  <c r="U33" i="3" s="1"/>
  <c r="J231" i="3"/>
  <c r="U231" i="3" s="1"/>
  <c r="N230" i="3"/>
  <c r="M230" i="3"/>
  <c r="L230" i="3"/>
  <c r="K230" i="3"/>
  <c r="J230" i="3"/>
  <c r="T230" i="3" s="1"/>
  <c r="I230" i="3"/>
  <c r="N229" i="3"/>
  <c r="M229" i="3"/>
  <c r="L229" i="3"/>
  <c r="I229" i="3" s="1"/>
  <c r="K229" i="3"/>
  <c r="J229" i="3"/>
  <c r="T229" i="3" s="1"/>
  <c r="N228" i="3"/>
  <c r="M228" i="3"/>
  <c r="L228" i="3"/>
  <c r="K228" i="3"/>
  <c r="I228" i="3" s="1"/>
  <c r="J228" i="3"/>
  <c r="N227" i="3"/>
  <c r="M227" i="3"/>
  <c r="L227" i="3"/>
  <c r="K227" i="3"/>
  <c r="I227" i="3" s="1"/>
  <c r="J227" i="3"/>
  <c r="U227" i="3" s="1"/>
  <c r="Z226" i="3"/>
  <c r="Y226" i="3"/>
  <c r="X226" i="3"/>
  <c r="W226" i="3"/>
  <c r="V226" i="3"/>
  <c r="AA226" i="3" s="1"/>
  <c r="N226" i="3"/>
  <c r="M226" i="3"/>
  <c r="L226" i="3"/>
  <c r="K226" i="3"/>
  <c r="J226" i="3"/>
  <c r="T226" i="3" s="1"/>
  <c r="I226" i="3"/>
  <c r="N225" i="3"/>
  <c r="M225" i="3"/>
  <c r="L225" i="3"/>
  <c r="I225" i="3" s="1"/>
  <c r="K225" i="3"/>
  <c r="J225" i="3"/>
  <c r="T225" i="3" s="1"/>
  <c r="N224" i="3"/>
  <c r="M224" i="3"/>
  <c r="L224" i="3"/>
  <c r="K224" i="3"/>
  <c r="I224" i="3" s="1"/>
  <c r="J224" i="3"/>
  <c r="N223" i="3"/>
  <c r="M223" i="3"/>
  <c r="L223" i="3"/>
  <c r="K223" i="3"/>
  <c r="I223" i="3" s="1"/>
  <c r="J223" i="3"/>
  <c r="U223" i="3" s="1"/>
  <c r="Z222" i="3"/>
  <c r="Y222" i="3"/>
  <c r="X222" i="3"/>
  <c r="W222" i="3"/>
  <c r="V222" i="3"/>
  <c r="AA222" i="3" s="1"/>
  <c r="N222" i="3"/>
  <c r="M222" i="3"/>
  <c r="L222" i="3"/>
  <c r="K222" i="3"/>
  <c r="J222" i="3"/>
  <c r="T222" i="3" s="1"/>
  <c r="I222" i="3"/>
  <c r="N221" i="3"/>
  <c r="M221" i="3"/>
  <c r="L221" i="3"/>
  <c r="I221" i="3" s="1"/>
  <c r="K221" i="3"/>
  <c r="J221" i="3"/>
  <c r="T221" i="3" s="1"/>
  <c r="N220" i="3"/>
  <c r="M220" i="3"/>
  <c r="L220" i="3"/>
  <c r="K220" i="3"/>
  <c r="I220" i="3" s="1"/>
  <c r="J220" i="3"/>
  <c r="N219" i="3"/>
  <c r="M219" i="3"/>
  <c r="L219" i="3"/>
  <c r="K219" i="3"/>
  <c r="I219" i="3" s="1"/>
  <c r="J219" i="3"/>
  <c r="U219" i="3" s="1"/>
  <c r="N218" i="3"/>
  <c r="M218" i="3"/>
  <c r="L218" i="3"/>
  <c r="K218" i="3"/>
  <c r="J218" i="3"/>
  <c r="T218" i="3" s="1"/>
  <c r="I218" i="3"/>
  <c r="N217" i="3"/>
  <c r="M217" i="3"/>
  <c r="L217" i="3"/>
  <c r="I217" i="3" s="1"/>
  <c r="K217" i="3"/>
  <c r="J217" i="3"/>
  <c r="T217" i="3" s="1"/>
  <c r="V216" i="3"/>
  <c r="N216" i="3"/>
  <c r="M216" i="3"/>
  <c r="L216" i="3"/>
  <c r="K216" i="3"/>
  <c r="I216" i="3" s="1"/>
  <c r="J216" i="3"/>
  <c r="Z215" i="3"/>
  <c r="Y215" i="3"/>
  <c r="X215" i="3"/>
  <c r="W215" i="3"/>
  <c r="AA215" i="3" s="1"/>
  <c r="V215" i="3"/>
  <c r="N215" i="3"/>
  <c r="M215" i="3"/>
  <c r="L215" i="3"/>
  <c r="K215" i="3"/>
  <c r="I215" i="3" s="1"/>
  <c r="J215" i="3"/>
  <c r="U215" i="3" s="1"/>
  <c r="X214" i="3"/>
  <c r="V214" i="3"/>
  <c r="N214" i="3"/>
  <c r="M214" i="3"/>
  <c r="L214" i="3"/>
  <c r="K214" i="3"/>
  <c r="J214" i="3"/>
  <c r="T214" i="3" s="1"/>
  <c r="I214" i="3"/>
  <c r="N213" i="3"/>
  <c r="M213" i="3"/>
  <c r="L213" i="3"/>
  <c r="I213" i="3" s="1"/>
  <c r="K213" i="3"/>
  <c r="J213" i="3"/>
  <c r="T213" i="3" s="1"/>
  <c r="N212" i="3"/>
  <c r="M212" i="3"/>
  <c r="L212" i="3"/>
  <c r="K212" i="3"/>
  <c r="I212" i="3" s="1"/>
  <c r="J212" i="3"/>
  <c r="N211" i="3"/>
  <c r="M211" i="3"/>
  <c r="L211" i="3"/>
  <c r="K211" i="3"/>
  <c r="I211" i="3" s="1"/>
  <c r="J211" i="3"/>
  <c r="U211" i="3" s="1"/>
  <c r="N210" i="3"/>
  <c r="M210" i="3"/>
  <c r="L210" i="3"/>
  <c r="K210" i="3"/>
  <c r="J210" i="3"/>
  <c r="T210" i="3" s="1"/>
  <c r="I210" i="3"/>
  <c r="V209" i="3"/>
  <c r="N209" i="3"/>
  <c r="M209" i="3"/>
  <c r="L209" i="3"/>
  <c r="I209" i="3" s="1"/>
  <c r="U32" i="3" s="1"/>
  <c r="K209" i="3"/>
  <c r="J209" i="3"/>
  <c r="T209" i="3" s="1"/>
  <c r="Z208" i="3"/>
  <c r="Y208" i="3"/>
  <c r="X208" i="3"/>
  <c r="W208" i="3"/>
  <c r="V208" i="3"/>
  <c r="AA208" i="3" s="1"/>
  <c r="AB208" i="3" s="1"/>
  <c r="N208" i="3"/>
  <c r="M208" i="3"/>
  <c r="L208" i="3"/>
  <c r="K208" i="3"/>
  <c r="I208" i="3" s="1"/>
  <c r="J208" i="3"/>
  <c r="N207" i="3"/>
  <c r="M207" i="3"/>
  <c r="L207" i="3"/>
  <c r="K207" i="3"/>
  <c r="I207" i="3" s="1"/>
  <c r="J207" i="3"/>
  <c r="U207" i="3" s="1"/>
  <c r="N206" i="3"/>
  <c r="M206" i="3"/>
  <c r="L206" i="3"/>
  <c r="K206" i="3"/>
  <c r="J206" i="3"/>
  <c r="T206" i="3" s="1"/>
  <c r="I206" i="3"/>
  <c r="N205" i="3"/>
  <c r="M205" i="3"/>
  <c r="L205" i="3"/>
  <c r="I205" i="3" s="1"/>
  <c r="K205" i="3"/>
  <c r="J205" i="3"/>
  <c r="T205" i="3" s="1"/>
  <c r="Z204" i="3"/>
  <c r="Y204" i="3"/>
  <c r="X204" i="3"/>
  <c r="W204" i="3"/>
  <c r="V204" i="3"/>
  <c r="AA204" i="3" s="1"/>
  <c r="AB204" i="3" s="1"/>
  <c r="N204" i="3"/>
  <c r="M204" i="3"/>
  <c r="L204" i="3"/>
  <c r="K204" i="3"/>
  <c r="I204" i="3" s="1"/>
  <c r="J204" i="3"/>
  <c r="Y203" i="3"/>
  <c r="X203" i="3"/>
  <c r="W203" i="3"/>
  <c r="V203" i="3"/>
  <c r="N203" i="3"/>
  <c r="M203" i="3"/>
  <c r="L203" i="3"/>
  <c r="K203" i="3"/>
  <c r="I203" i="3" s="1"/>
  <c r="K37" i="3" s="1"/>
  <c r="J203" i="3"/>
  <c r="U203" i="3" s="1"/>
  <c r="V202" i="3"/>
  <c r="N202" i="3"/>
  <c r="M202" i="3"/>
  <c r="L202" i="3"/>
  <c r="K202" i="3"/>
  <c r="J202" i="3"/>
  <c r="T202" i="3" s="1"/>
  <c r="I202" i="3"/>
  <c r="N201" i="3"/>
  <c r="M201" i="3"/>
  <c r="L201" i="3"/>
  <c r="I201" i="3" s="1"/>
  <c r="K35" i="3" s="1"/>
  <c r="K201" i="3"/>
  <c r="J201" i="3"/>
  <c r="T201" i="3" s="1"/>
  <c r="N200" i="3"/>
  <c r="M200" i="3"/>
  <c r="L200" i="3"/>
  <c r="K200" i="3"/>
  <c r="I200" i="3" s="1"/>
  <c r="J200" i="3"/>
  <c r="V199" i="3"/>
  <c r="N199" i="3"/>
  <c r="M199" i="3"/>
  <c r="L199" i="3"/>
  <c r="K199" i="3"/>
  <c r="I199" i="3" s="1"/>
  <c r="U31" i="3" s="1"/>
  <c r="J199" i="3"/>
  <c r="U199" i="3" s="1"/>
  <c r="N198" i="3"/>
  <c r="M198" i="3"/>
  <c r="L198" i="3"/>
  <c r="K198" i="3"/>
  <c r="J198" i="3"/>
  <c r="T198" i="3" s="1"/>
  <c r="I198" i="3"/>
  <c r="N197" i="3"/>
  <c r="M197" i="3"/>
  <c r="L197" i="3"/>
  <c r="I197" i="3" s="1"/>
  <c r="K197" i="3"/>
  <c r="J197" i="3"/>
  <c r="T197" i="3" s="1"/>
  <c r="V196" i="3"/>
  <c r="N196" i="3"/>
  <c r="M196" i="3"/>
  <c r="L196" i="3"/>
  <c r="K196" i="3"/>
  <c r="I196" i="3" s="1"/>
  <c r="K34" i="3" s="1"/>
  <c r="J196" i="3"/>
  <c r="N195" i="3"/>
  <c r="M195" i="3"/>
  <c r="L195" i="3"/>
  <c r="K195" i="3"/>
  <c r="I195" i="3" s="1"/>
  <c r="K33" i="3" s="1"/>
  <c r="J195" i="3"/>
  <c r="U195" i="3" s="1"/>
  <c r="N194" i="3"/>
  <c r="M194" i="3"/>
  <c r="L194" i="3"/>
  <c r="K194" i="3"/>
  <c r="J194" i="3"/>
  <c r="T194" i="3" s="1"/>
  <c r="I194" i="3"/>
  <c r="Z193" i="3"/>
  <c r="Y193" i="3"/>
  <c r="X193" i="3"/>
  <c r="W193" i="3"/>
  <c r="V193" i="3"/>
  <c r="AA193" i="3" s="1"/>
  <c r="N193" i="3"/>
  <c r="M193" i="3"/>
  <c r="L193" i="3"/>
  <c r="I193" i="3" s="1"/>
  <c r="K193" i="3"/>
  <c r="J193" i="3"/>
  <c r="T193" i="3" s="1"/>
  <c r="N192" i="3"/>
  <c r="M192" i="3"/>
  <c r="L192" i="3"/>
  <c r="K192" i="3"/>
  <c r="I192" i="3" s="1"/>
  <c r="J192" i="3"/>
  <c r="Z191" i="3"/>
  <c r="Y191" i="3"/>
  <c r="X191" i="3"/>
  <c r="W191" i="3"/>
  <c r="AA191" i="3" s="1"/>
  <c r="V191" i="3"/>
  <c r="N191" i="3"/>
  <c r="M191" i="3"/>
  <c r="L191" i="3"/>
  <c r="K191" i="3"/>
  <c r="I191" i="3" s="1"/>
  <c r="J191" i="3"/>
  <c r="U191" i="3" s="1"/>
  <c r="Z190" i="3"/>
  <c r="Y190" i="3"/>
  <c r="X190" i="3"/>
  <c r="W190" i="3"/>
  <c r="V190" i="3"/>
  <c r="AA190" i="3" s="1"/>
  <c r="N190" i="3"/>
  <c r="M190" i="3"/>
  <c r="L190" i="3"/>
  <c r="K190" i="3"/>
  <c r="J190" i="3"/>
  <c r="T190" i="3" s="1"/>
  <c r="I190" i="3"/>
  <c r="Z189" i="3"/>
  <c r="Y189" i="3"/>
  <c r="X189" i="3"/>
  <c r="W189" i="3"/>
  <c r="V189" i="3"/>
  <c r="AA189" i="3" s="1"/>
  <c r="N189" i="3"/>
  <c r="M189" i="3"/>
  <c r="L189" i="3"/>
  <c r="I189" i="3" s="1"/>
  <c r="K189" i="3"/>
  <c r="J189" i="3"/>
  <c r="T189" i="3" s="1"/>
  <c r="Z188" i="3"/>
  <c r="Y188" i="3"/>
  <c r="X188" i="3"/>
  <c r="W188" i="3"/>
  <c r="V188" i="3"/>
  <c r="AA188" i="3" s="1"/>
  <c r="AB188" i="3" s="1"/>
  <c r="N188" i="3"/>
  <c r="M188" i="3"/>
  <c r="L188" i="3"/>
  <c r="K188" i="3"/>
  <c r="I188" i="3" s="1"/>
  <c r="J188" i="3"/>
  <c r="Y187" i="3"/>
  <c r="X187" i="3"/>
  <c r="W187" i="3"/>
  <c r="V187" i="3"/>
  <c r="N187" i="3"/>
  <c r="M187" i="3"/>
  <c r="L187" i="3"/>
  <c r="K187" i="3"/>
  <c r="I187" i="3" s="1"/>
  <c r="K32" i="3" s="1"/>
  <c r="J187" i="3"/>
  <c r="U187" i="3" s="1"/>
  <c r="V186" i="3"/>
  <c r="N186" i="3"/>
  <c r="M186" i="3"/>
  <c r="L186" i="3"/>
  <c r="K186" i="3"/>
  <c r="J186" i="3"/>
  <c r="T186" i="3" s="1"/>
  <c r="I186" i="3"/>
  <c r="N185" i="3"/>
  <c r="M185" i="3"/>
  <c r="L185" i="3"/>
  <c r="I185" i="3" s="1"/>
  <c r="K30" i="3" s="1"/>
  <c r="K185" i="3"/>
  <c r="J185" i="3"/>
  <c r="T185" i="3" s="1"/>
  <c r="N184" i="3"/>
  <c r="M184" i="3"/>
  <c r="L184" i="3"/>
  <c r="K184" i="3"/>
  <c r="I184" i="3" s="1"/>
  <c r="J184" i="3"/>
  <c r="N183" i="3"/>
  <c r="M183" i="3"/>
  <c r="L183" i="3"/>
  <c r="K183" i="3"/>
  <c r="I183" i="3" s="1"/>
  <c r="J183" i="3"/>
  <c r="U183" i="3" s="1"/>
  <c r="Z182" i="3"/>
  <c r="Y182" i="3"/>
  <c r="X182" i="3"/>
  <c r="W182" i="3"/>
  <c r="V182" i="3"/>
  <c r="AA182" i="3" s="1"/>
  <c r="N182" i="3"/>
  <c r="M182" i="3"/>
  <c r="L182" i="3"/>
  <c r="K182" i="3"/>
  <c r="J182" i="3"/>
  <c r="T182" i="3" s="1"/>
  <c r="I182" i="3"/>
  <c r="N181" i="3"/>
  <c r="M181" i="3"/>
  <c r="L181" i="3"/>
  <c r="I181" i="3" s="1"/>
  <c r="K181" i="3"/>
  <c r="J181" i="3"/>
  <c r="T181" i="3" s="1"/>
  <c r="Z180" i="3"/>
  <c r="Y180" i="3"/>
  <c r="X180" i="3"/>
  <c r="W180" i="3"/>
  <c r="V180" i="3"/>
  <c r="AA180" i="3" s="1"/>
  <c r="AB180" i="3" s="1"/>
  <c r="N180" i="3"/>
  <c r="M180" i="3"/>
  <c r="L180" i="3"/>
  <c r="K180" i="3"/>
  <c r="I180" i="3" s="1"/>
  <c r="J180" i="3"/>
  <c r="N179" i="3"/>
  <c r="M179" i="3"/>
  <c r="L179" i="3"/>
  <c r="K179" i="3"/>
  <c r="I179" i="3" s="1"/>
  <c r="J179" i="3"/>
  <c r="U179" i="3" s="1"/>
  <c r="N178" i="3"/>
  <c r="M178" i="3"/>
  <c r="L178" i="3"/>
  <c r="K178" i="3"/>
  <c r="J178" i="3"/>
  <c r="T178" i="3" s="1"/>
  <c r="I178" i="3"/>
  <c r="N177" i="3"/>
  <c r="M177" i="3"/>
  <c r="L177" i="3"/>
  <c r="I177" i="3" s="1"/>
  <c r="K177" i="3"/>
  <c r="J177" i="3"/>
  <c r="T177" i="3" s="1"/>
  <c r="N176" i="3"/>
  <c r="M176" i="3"/>
  <c r="L176" i="3"/>
  <c r="K176" i="3"/>
  <c r="I176" i="3" s="1"/>
  <c r="J176" i="3"/>
  <c r="N175" i="3"/>
  <c r="M175" i="3"/>
  <c r="L175" i="3"/>
  <c r="K175" i="3"/>
  <c r="I175" i="3" s="1"/>
  <c r="J175" i="3"/>
  <c r="U175" i="3" s="1"/>
  <c r="Y174" i="3"/>
  <c r="X174" i="3"/>
  <c r="W174" i="3"/>
  <c r="V174" i="3"/>
  <c r="N174" i="3"/>
  <c r="M174" i="3"/>
  <c r="L174" i="3"/>
  <c r="K174" i="3"/>
  <c r="J174" i="3"/>
  <c r="T174" i="3" s="1"/>
  <c r="I174" i="3"/>
  <c r="V173" i="3"/>
  <c r="N173" i="3"/>
  <c r="M173" i="3"/>
  <c r="L173" i="3"/>
  <c r="I173" i="3" s="1"/>
  <c r="K28" i="3" s="1"/>
  <c r="K173" i="3"/>
  <c r="J173" i="3"/>
  <c r="T173" i="3" s="1"/>
  <c r="N172" i="3"/>
  <c r="M172" i="3"/>
  <c r="L172" i="3"/>
  <c r="K172" i="3"/>
  <c r="I172" i="3" s="1"/>
  <c r="J172" i="3"/>
  <c r="Z171" i="3"/>
  <c r="Y171" i="3"/>
  <c r="X171" i="3"/>
  <c r="W171" i="3"/>
  <c r="AA171" i="3" s="1"/>
  <c r="V171" i="3"/>
  <c r="N171" i="3"/>
  <c r="M171" i="3"/>
  <c r="L171" i="3"/>
  <c r="K171" i="3"/>
  <c r="I171" i="3" s="1"/>
  <c r="U28" i="3" s="1"/>
  <c r="J171" i="3"/>
  <c r="U171" i="3" s="1"/>
  <c r="N170" i="3"/>
  <c r="M170" i="3"/>
  <c r="L170" i="3"/>
  <c r="K170" i="3"/>
  <c r="J170" i="3"/>
  <c r="T170" i="3" s="1"/>
  <c r="I170" i="3"/>
  <c r="V169" i="3"/>
  <c r="N169" i="3"/>
  <c r="M169" i="3"/>
  <c r="L169" i="3"/>
  <c r="I169" i="3" s="1"/>
  <c r="K169" i="3"/>
  <c r="J169" i="3"/>
  <c r="T169" i="3" s="1"/>
  <c r="N168" i="3"/>
  <c r="M168" i="3"/>
  <c r="L168" i="3"/>
  <c r="K168" i="3"/>
  <c r="I168" i="3" s="1"/>
  <c r="J168" i="3"/>
  <c r="Z167" i="3"/>
  <c r="Y167" i="3"/>
  <c r="X167" i="3"/>
  <c r="W167" i="3"/>
  <c r="AA167" i="3" s="1"/>
  <c r="V167" i="3"/>
  <c r="N167" i="3"/>
  <c r="M167" i="3"/>
  <c r="L167" i="3"/>
  <c r="K167" i="3"/>
  <c r="I167" i="3" s="1"/>
  <c r="U26" i="3" s="1"/>
  <c r="J167" i="3"/>
  <c r="U167" i="3" s="1"/>
  <c r="N166" i="3"/>
  <c r="M166" i="3"/>
  <c r="L166" i="3"/>
  <c r="K166" i="3"/>
  <c r="J166" i="3"/>
  <c r="T166" i="3" s="1"/>
  <c r="I166" i="3"/>
  <c r="N165" i="3"/>
  <c r="M165" i="3"/>
  <c r="L165" i="3"/>
  <c r="I165" i="3" s="1"/>
  <c r="K165" i="3"/>
  <c r="J165" i="3"/>
  <c r="T165" i="3" s="1"/>
  <c r="N164" i="3"/>
  <c r="M164" i="3"/>
  <c r="L164" i="3"/>
  <c r="K164" i="3"/>
  <c r="I164" i="3" s="1"/>
  <c r="J164" i="3"/>
  <c r="N163" i="3"/>
  <c r="M163" i="3"/>
  <c r="L163" i="3"/>
  <c r="K163" i="3"/>
  <c r="I163" i="3" s="1"/>
  <c r="J163" i="3"/>
  <c r="U163" i="3" s="1"/>
  <c r="Z162" i="3"/>
  <c r="Y162" i="3"/>
  <c r="X162" i="3"/>
  <c r="W162" i="3"/>
  <c r="V162" i="3"/>
  <c r="AA162" i="3" s="1"/>
  <c r="N162" i="3"/>
  <c r="M162" i="3"/>
  <c r="L162" i="3"/>
  <c r="K162" i="3"/>
  <c r="J162" i="3"/>
  <c r="T162" i="3" s="1"/>
  <c r="I162" i="3"/>
  <c r="V161" i="3"/>
  <c r="N161" i="3"/>
  <c r="M161" i="3"/>
  <c r="L161" i="3"/>
  <c r="I161" i="3" s="1"/>
  <c r="U24" i="3" s="1"/>
  <c r="K161" i="3"/>
  <c r="J161" i="3"/>
  <c r="T161" i="3" s="1"/>
  <c r="N160" i="3"/>
  <c r="M160" i="3"/>
  <c r="L160" i="3"/>
  <c r="K160" i="3"/>
  <c r="I160" i="3" s="1"/>
  <c r="J160" i="3"/>
  <c r="N159" i="3"/>
  <c r="M159" i="3"/>
  <c r="L159" i="3"/>
  <c r="K159" i="3"/>
  <c r="I159" i="3" s="1"/>
  <c r="J159" i="3"/>
  <c r="U159" i="3" s="1"/>
  <c r="N158" i="3"/>
  <c r="M158" i="3"/>
  <c r="L158" i="3"/>
  <c r="K158" i="3"/>
  <c r="J158" i="3"/>
  <c r="T158" i="3" s="1"/>
  <c r="I158" i="3"/>
  <c r="N157" i="3"/>
  <c r="M157" i="3"/>
  <c r="L157" i="3"/>
  <c r="I157" i="3" s="1"/>
  <c r="K157" i="3"/>
  <c r="J157" i="3"/>
  <c r="T157" i="3" s="1"/>
  <c r="Z156" i="3"/>
  <c r="Y156" i="3"/>
  <c r="X156" i="3"/>
  <c r="W156" i="3"/>
  <c r="V156" i="3"/>
  <c r="AA156" i="3" s="1"/>
  <c r="AB156" i="3" s="1"/>
  <c r="N156" i="3"/>
  <c r="M156" i="3"/>
  <c r="L156" i="3"/>
  <c r="K156" i="3"/>
  <c r="I156" i="3" s="1"/>
  <c r="J156" i="3"/>
  <c r="Y155" i="3"/>
  <c r="X155" i="3"/>
  <c r="W155" i="3"/>
  <c r="V155" i="3"/>
  <c r="N155" i="3"/>
  <c r="M155" i="3"/>
  <c r="L155" i="3"/>
  <c r="K155" i="3"/>
  <c r="I155" i="3" s="1"/>
  <c r="K26" i="3" s="1"/>
  <c r="J155" i="3"/>
  <c r="U155" i="3" s="1"/>
  <c r="V154" i="3"/>
  <c r="N154" i="3"/>
  <c r="M154" i="3"/>
  <c r="L154" i="3"/>
  <c r="K154" i="3"/>
  <c r="J154" i="3"/>
  <c r="T154" i="3" s="1"/>
  <c r="I154" i="3"/>
  <c r="N153" i="3"/>
  <c r="M153" i="3"/>
  <c r="L153" i="3"/>
  <c r="I153" i="3" s="1"/>
  <c r="K24" i="3" s="1"/>
  <c r="K153" i="3"/>
  <c r="J153" i="3"/>
  <c r="T153" i="3" s="1"/>
  <c r="V152" i="3"/>
  <c r="N152" i="3"/>
  <c r="M152" i="3"/>
  <c r="L152" i="3"/>
  <c r="K152" i="3"/>
  <c r="I152" i="3" s="1"/>
  <c r="J152" i="3"/>
  <c r="N151" i="3"/>
  <c r="M151" i="3"/>
  <c r="L151" i="3"/>
  <c r="K151" i="3"/>
  <c r="I151" i="3" s="1"/>
  <c r="U23" i="3" s="1"/>
  <c r="J151" i="3"/>
  <c r="U151" i="3" s="1"/>
  <c r="N150" i="3"/>
  <c r="M150" i="3"/>
  <c r="L150" i="3"/>
  <c r="K150" i="3"/>
  <c r="J150" i="3"/>
  <c r="T150" i="3" s="1"/>
  <c r="I150" i="3"/>
  <c r="N149" i="3"/>
  <c r="M149" i="3"/>
  <c r="L149" i="3"/>
  <c r="I149" i="3" s="1"/>
  <c r="K149" i="3"/>
  <c r="J149" i="3"/>
  <c r="T149" i="3" s="1"/>
  <c r="N148" i="3"/>
  <c r="M148" i="3"/>
  <c r="L148" i="3"/>
  <c r="K148" i="3"/>
  <c r="I148" i="3" s="1"/>
  <c r="J148" i="3"/>
  <c r="N147" i="3"/>
  <c r="M147" i="3"/>
  <c r="L147" i="3"/>
  <c r="K147" i="3"/>
  <c r="I147" i="3" s="1"/>
  <c r="J147" i="3"/>
  <c r="U147" i="3" s="1"/>
  <c r="V146" i="3"/>
  <c r="N146" i="3"/>
  <c r="M146" i="3"/>
  <c r="L146" i="3"/>
  <c r="K146" i="3"/>
  <c r="J146" i="3"/>
  <c r="T146" i="3" s="1"/>
  <c r="I146" i="3"/>
  <c r="K23" i="3" s="1"/>
  <c r="N145" i="3"/>
  <c r="M145" i="3"/>
  <c r="L145" i="3"/>
  <c r="I145" i="3" s="1"/>
  <c r="K145" i="3"/>
  <c r="J145" i="3"/>
  <c r="T145" i="3" s="1"/>
  <c r="AB144" i="3"/>
  <c r="AA144" i="3"/>
  <c r="Z144" i="3"/>
  <c r="Y144" i="3"/>
  <c r="X144" i="3"/>
  <c r="V144" i="3"/>
  <c r="U144" i="3"/>
  <c r="T144" i="3"/>
  <c r="S144" i="3"/>
  <c r="R144" i="3"/>
  <c r="Q144" i="3"/>
  <c r="P144" i="3"/>
  <c r="N144" i="3"/>
  <c r="M144" i="3"/>
  <c r="L144" i="3"/>
  <c r="K144" i="3"/>
  <c r="I144" i="3" s="1"/>
  <c r="J144" i="3"/>
  <c r="V143" i="3"/>
  <c r="N143" i="3"/>
  <c r="M143" i="3"/>
  <c r="L143" i="3"/>
  <c r="K143" i="3"/>
  <c r="I143" i="3" s="1"/>
  <c r="J143" i="3"/>
  <c r="N142" i="3"/>
  <c r="M142" i="3"/>
  <c r="L142" i="3"/>
  <c r="I142" i="3" s="1"/>
  <c r="K142" i="3"/>
  <c r="J142" i="3"/>
  <c r="N141" i="3"/>
  <c r="M141" i="3"/>
  <c r="L141" i="3"/>
  <c r="K141" i="3"/>
  <c r="I141" i="3" s="1"/>
  <c r="J141" i="3"/>
  <c r="N140" i="3"/>
  <c r="M140" i="3"/>
  <c r="L140" i="3"/>
  <c r="I140" i="3" s="1"/>
  <c r="K140" i="3"/>
  <c r="J140" i="3"/>
  <c r="N139" i="3"/>
  <c r="M139" i="3"/>
  <c r="L139" i="3"/>
  <c r="K139" i="3"/>
  <c r="I139" i="3" s="1"/>
  <c r="J139" i="3"/>
  <c r="N138" i="3"/>
  <c r="M138" i="3"/>
  <c r="L138" i="3"/>
  <c r="I138" i="3" s="1"/>
  <c r="K138" i="3"/>
  <c r="J138" i="3"/>
  <c r="N137" i="3"/>
  <c r="M137" i="3"/>
  <c r="L137" i="3"/>
  <c r="K137" i="3"/>
  <c r="I137" i="3" s="1"/>
  <c r="J137" i="3"/>
  <c r="N136" i="3"/>
  <c r="M136" i="3"/>
  <c r="L136" i="3"/>
  <c r="I136" i="3" s="1"/>
  <c r="K136" i="3"/>
  <c r="J136" i="3"/>
  <c r="N135" i="3"/>
  <c r="M135" i="3"/>
  <c r="L135" i="3"/>
  <c r="K135" i="3"/>
  <c r="I135" i="3" s="1"/>
  <c r="J135" i="3"/>
  <c r="N134" i="3"/>
  <c r="M134" i="3"/>
  <c r="L134" i="3"/>
  <c r="I134" i="3" s="1"/>
  <c r="K134" i="3"/>
  <c r="J134" i="3"/>
  <c r="N133" i="3"/>
  <c r="M133" i="3"/>
  <c r="L133" i="3"/>
  <c r="K133" i="3"/>
  <c r="I133" i="3" s="1"/>
  <c r="J133" i="3"/>
  <c r="N132" i="3"/>
  <c r="M132" i="3"/>
  <c r="L132" i="3"/>
  <c r="I132" i="3" s="1"/>
  <c r="K132" i="3"/>
  <c r="J132" i="3"/>
  <c r="N131" i="3"/>
  <c r="M131" i="3"/>
  <c r="L131" i="3"/>
  <c r="K131" i="3"/>
  <c r="I131" i="3" s="1"/>
  <c r="J131" i="3"/>
  <c r="N130" i="3"/>
  <c r="M130" i="3"/>
  <c r="L130" i="3"/>
  <c r="I130" i="3" s="1"/>
  <c r="K130" i="3"/>
  <c r="J130" i="3"/>
  <c r="N129" i="3"/>
  <c r="M129" i="3"/>
  <c r="L129" i="3"/>
  <c r="K129" i="3"/>
  <c r="I129" i="3" s="1"/>
  <c r="J129" i="3"/>
  <c r="N128" i="3"/>
  <c r="M128" i="3"/>
  <c r="L128" i="3"/>
  <c r="I128" i="3" s="1"/>
  <c r="K128" i="3"/>
  <c r="J128" i="3"/>
  <c r="N127" i="3"/>
  <c r="M127" i="3"/>
  <c r="L127" i="3"/>
  <c r="K127" i="3"/>
  <c r="I127" i="3" s="1"/>
  <c r="J127" i="3"/>
  <c r="N126" i="3"/>
  <c r="M126" i="3"/>
  <c r="L126" i="3"/>
  <c r="K126" i="3"/>
  <c r="J126" i="3"/>
  <c r="I126" i="3" s="1"/>
  <c r="N125" i="3"/>
  <c r="M125" i="3"/>
  <c r="L125" i="3"/>
  <c r="K125" i="3"/>
  <c r="I125" i="3" s="1"/>
  <c r="J125" i="3"/>
  <c r="N124" i="3"/>
  <c r="M124" i="3"/>
  <c r="L124" i="3"/>
  <c r="K124" i="3"/>
  <c r="J124" i="3"/>
  <c r="I124" i="3" s="1"/>
  <c r="N123" i="3"/>
  <c r="M123" i="3"/>
  <c r="L123" i="3"/>
  <c r="K123" i="3"/>
  <c r="I123" i="3" s="1"/>
  <c r="J123" i="3"/>
  <c r="N122" i="3"/>
  <c r="M122" i="3"/>
  <c r="L122" i="3"/>
  <c r="K122" i="3"/>
  <c r="J122" i="3"/>
  <c r="I122" i="3" s="1"/>
  <c r="N121" i="3"/>
  <c r="M121" i="3"/>
  <c r="L121" i="3"/>
  <c r="K121" i="3"/>
  <c r="I121" i="3" s="1"/>
  <c r="J121" i="3"/>
  <c r="N120" i="3"/>
  <c r="M120" i="3"/>
  <c r="L120" i="3"/>
  <c r="K120" i="3"/>
  <c r="J120" i="3"/>
  <c r="I120" i="3" s="1"/>
  <c r="N119" i="3"/>
  <c r="M119" i="3"/>
  <c r="L119" i="3"/>
  <c r="K119" i="3"/>
  <c r="I119" i="3" s="1"/>
  <c r="J119" i="3"/>
  <c r="N118" i="3"/>
  <c r="M118" i="3"/>
  <c r="L118" i="3"/>
  <c r="K118" i="3"/>
  <c r="J118" i="3"/>
  <c r="I118" i="3" s="1"/>
  <c r="N117" i="3"/>
  <c r="M117" i="3"/>
  <c r="L117" i="3"/>
  <c r="K117" i="3"/>
  <c r="I117" i="3" s="1"/>
  <c r="J117" i="3"/>
  <c r="N116" i="3"/>
  <c r="M116" i="3"/>
  <c r="L116" i="3"/>
  <c r="K116" i="3"/>
  <c r="J116" i="3"/>
  <c r="I116" i="3" s="1"/>
  <c r="N115" i="3"/>
  <c r="M115" i="3"/>
  <c r="L115" i="3"/>
  <c r="K115" i="3"/>
  <c r="I115" i="3" s="1"/>
  <c r="J115" i="3"/>
  <c r="N114" i="3"/>
  <c r="M114" i="3"/>
  <c r="L114" i="3"/>
  <c r="K114" i="3"/>
  <c r="J114" i="3"/>
  <c r="I114" i="3" s="1"/>
  <c r="N113" i="3"/>
  <c r="M113" i="3"/>
  <c r="L113" i="3"/>
  <c r="K113" i="3"/>
  <c r="I113" i="3" s="1"/>
  <c r="J113" i="3"/>
  <c r="N112" i="3"/>
  <c r="M112" i="3"/>
  <c r="L112" i="3"/>
  <c r="K112" i="3"/>
  <c r="J112" i="3"/>
  <c r="I112" i="3" s="1"/>
  <c r="N111" i="3"/>
  <c r="M111" i="3"/>
  <c r="L111" i="3"/>
  <c r="K111" i="3"/>
  <c r="I111" i="3" s="1"/>
  <c r="J111" i="3"/>
  <c r="N110" i="3"/>
  <c r="M110" i="3"/>
  <c r="L110" i="3"/>
  <c r="K110" i="3"/>
  <c r="J110" i="3"/>
  <c r="I110" i="3" s="1"/>
  <c r="N109" i="3"/>
  <c r="M109" i="3"/>
  <c r="L109" i="3"/>
  <c r="K109" i="3"/>
  <c r="I109" i="3" s="1"/>
  <c r="J109" i="3"/>
  <c r="N108" i="3"/>
  <c r="M108" i="3"/>
  <c r="L108" i="3"/>
  <c r="K108" i="3"/>
  <c r="J108" i="3"/>
  <c r="I108" i="3" s="1"/>
  <c r="N107" i="3"/>
  <c r="M107" i="3"/>
  <c r="L107" i="3"/>
  <c r="K107" i="3"/>
  <c r="I107" i="3" s="1"/>
  <c r="J107" i="3"/>
  <c r="N106" i="3"/>
  <c r="M106" i="3"/>
  <c r="L106" i="3"/>
  <c r="K106" i="3"/>
  <c r="J106" i="3"/>
  <c r="I106" i="3" s="1"/>
  <c r="N105" i="3"/>
  <c r="M105" i="3"/>
  <c r="L105" i="3"/>
  <c r="K105" i="3"/>
  <c r="I105" i="3" s="1"/>
  <c r="J105" i="3"/>
  <c r="N104" i="3"/>
  <c r="M104" i="3"/>
  <c r="L104" i="3"/>
  <c r="K104" i="3"/>
  <c r="J104" i="3"/>
  <c r="I104" i="3" s="1"/>
  <c r="N103" i="3"/>
  <c r="M103" i="3"/>
  <c r="L103" i="3"/>
  <c r="K103" i="3"/>
  <c r="I103" i="3" s="1"/>
  <c r="J103" i="3"/>
  <c r="N102" i="3"/>
  <c r="M102" i="3"/>
  <c r="L102" i="3"/>
  <c r="K102" i="3"/>
  <c r="J102" i="3"/>
  <c r="I102" i="3" s="1"/>
  <c r="N101" i="3"/>
  <c r="M101" i="3"/>
  <c r="L101" i="3"/>
  <c r="K101" i="3"/>
  <c r="I101" i="3" s="1"/>
  <c r="J101" i="3"/>
  <c r="N100" i="3"/>
  <c r="M100" i="3"/>
  <c r="L100" i="3"/>
  <c r="K100" i="3"/>
  <c r="J100" i="3"/>
  <c r="I100" i="3" s="1"/>
  <c r="N99" i="3"/>
  <c r="M99" i="3"/>
  <c r="L99" i="3"/>
  <c r="K99" i="3"/>
  <c r="I99" i="3" s="1"/>
  <c r="J99" i="3"/>
  <c r="N98" i="3"/>
  <c r="M98" i="3"/>
  <c r="L98" i="3"/>
  <c r="K98" i="3"/>
  <c r="J98" i="3"/>
  <c r="I98" i="3" s="1"/>
  <c r="N97" i="3"/>
  <c r="M97" i="3"/>
  <c r="L97" i="3"/>
  <c r="K97" i="3"/>
  <c r="I97" i="3" s="1"/>
  <c r="J97" i="3"/>
  <c r="N96" i="3"/>
  <c r="M96" i="3"/>
  <c r="L96" i="3"/>
  <c r="K96" i="3"/>
  <c r="J96" i="3"/>
  <c r="I96" i="3" s="1"/>
  <c r="N95" i="3"/>
  <c r="M95" i="3"/>
  <c r="L95" i="3"/>
  <c r="K95" i="3"/>
  <c r="I95" i="3" s="1"/>
  <c r="J95" i="3"/>
  <c r="N94" i="3"/>
  <c r="M94" i="3"/>
  <c r="L94" i="3"/>
  <c r="K94" i="3"/>
  <c r="J94" i="3"/>
  <c r="I94" i="3" s="1"/>
  <c r="N93" i="3"/>
  <c r="M93" i="3"/>
  <c r="L93" i="3"/>
  <c r="K93" i="3"/>
  <c r="I93" i="3" s="1"/>
  <c r="J93" i="3"/>
  <c r="N92" i="3"/>
  <c r="M92" i="3"/>
  <c r="L92" i="3"/>
  <c r="K92" i="3"/>
  <c r="J92" i="3"/>
  <c r="I92" i="3" s="1"/>
  <c r="N91" i="3"/>
  <c r="M91" i="3"/>
  <c r="L91" i="3"/>
  <c r="K91" i="3"/>
  <c r="I91" i="3" s="1"/>
  <c r="J91" i="3"/>
  <c r="N90" i="3"/>
  <c r="M90" i="3"/>
  <c r="L90" i="3"/>
  <c r="K90" i="3"/>
  <c r="J90" i="3"/>
  <c r="I90" i="3" s="1"/>
  <c r="N89" i="3"/>
  <c r="M89" i="3"/>
  <c r="L89" i="3"/>
  <c r="J89" i="3"/>
  <c r="L88" i="3"/>
  <c r="K88" i="3"/>
  <c r="J88" i="3"/>
  <c r="L87" i="3"/>
  <c r="K87" i="3"/>
  <c r="J87" i="3"/>
  <c r="L86" i="3"/>
  <c r="K86" i="3"/>
  <c r="J86" i="3"/>
  <c r="L85" i="3"/>
  <c r="K85" i="3"/>
  <c r="J85" i="3"/>
  <c r="L84" i="3"/>
  <c r="K84" i="3"/>
  <c r="J84" i="3"/>
  <c r="L83" i="3"/>
  <c r="K83" i="3"/>
  <c r="J83" i="3"/>
  <c r="L82" i="3"/>
  <c r="K82" i="3"/>
  <c r="J82" i="3"/>
  <c r="L81" i="3"/>
  <c r="K81" i="3"/>
  <c r="J81" i="3"/>
  <c r="N80" i="3"/>
  <c r="M80" i="3"/>
  <c r="L80" i="3"/>
  <c r="K80" i="3"/>
  <c r="J80" i="3"/>
  <c r="I80" i="3"/>
  <c r="N79" i="3"/>
  <c r="M79" i="3"/>
  <c r="L79" i="3"/>
  <c r="K79" i="3"/>
  <c r="I79" i="3" s="1"/>
  <c r="J79" i="3"/>
  <c r="N78" i="3"/>
  <c r="M78" i="3"/>
  <c r="L78" i="3"/>
  <c r="J78" i="3"/>
  <c r="L77" i="3"/>
  <c r="K77" i="3"/>
  <c r="J77" i="3"/>
  <c r="J76" i="3"/>
  <c r="J75" i="3"/>
  <c r="J74" i="3"/>
  <c r="J73" i="3"/>
  <c r="J72" i="3"/>
  <c r="J71" i="3"/>
  <c r="J70" i="3"/>
  <c r="N69" i="3"/>
  <c r="M69" i="3"/>
  <c r="J69" i="3"/>
  <c r="N68" i="3"/>
  <c r="M68" i="3"/>
  <c r="J68" i="3"/>
  <c r="N67" i="3"/>
  <c r="M67" i="3"/>
  <c r="K67" i="3"/>
  <c r="I67" i="3" s="1"/>
  <c r="J67" i="3"/>
  <c r="E67" i="3"/>
  <c r="L67" i="3" s="1"/>
  <c r="N66" i="3"/>
  <c r="M66" i="3"/>
  <c r="L66" i="3"/>
  <c r="K66" i="3"/>
  <c r="J66" i="3"/>
  <c r="I66" i="3"/>
  <c r="N65" i="3"/>
  <c r="M65" i="3"/>
  <c r="L65" i="3"/>
  <c r="K65" i="3"/>
  <c r="I65" i="3" s="1"/>
  <c r="J65" i="3"/>
  <c r="N64" i="3"/>
  <c r="M64" i="3"/>
  <c r="L64" i="3"/>
  <c r="K64" i="3"/>
  <c r="J64" i="3"/>
  <c r="I64" i="3"/>
  <c r="N63" i="3"/>
  <c r="M63" i="3"/>
  <c r="L63" i="3"/>
  <c r="K63" i="3"/>
  <c r="I63" i="3" s="1"/>
  <c r="J63" i="3"/>
  <c r="N62" i="3"/>
  <c r="M62" i="3"/>
  <c r="L62" i="3"/>
  <c r="K62" i="3"/>
  <c r="J62" i="3"/>
  <c r="I62" i="3"/>
  <c r="N61" i="3"/>
  <c r="M61" i="3"/>
  <c r="L61" i="3"/>
  <c r="K61" i="3"/>
  <c r="I61" i="3" s="1"/>
  <c r="J61" i="3"/>
  <c r="N60" i="3"/>
  <c r="M60" i="3"/>
  <c r="L60" i="3"/>
  <c r="K60" i="3"/>
  <c r="J60" i="3"/>
  <c r="I60" i="3"/>
  <c r="K36" i="3"/>
  <c r="L36" i="3" s="1"/>
  <c r="J36" i="3"/>
  <c r="K31" i="3"/>
  <c r="L31" i="3" s="1"/>
  <c r="J31" i="3"/>
  <c r="U30" i="3"/>
  <c r="V30" i="3" s="1"/>
  <c r="T30" i="3"/>
  <c r="K29" i="3"/>
  <c r="L29" i="3" s="1"/>
  <c r="J29" i="3"/>
  <c r="U27" i="3"/>
  <c r="V27" i="3" s="1"/>
  <c r="T27" i="3"/>
  <c r="U25" i="3"/>
  <c r="V25" i="3" s="1"/>
  <c r="T25" i="3"/>
  <c r="K25" i="3"/>
  <c r="L25" i="3" s="1"/>
  <c r="J25" i="3"/>
  <c r="E12" i="3"/>
  <c r="D12" i="3"/>
  <c r="K10" i="3"/>
  <c r="K9" i="3"/>
  <c r="K8" i="3"/>
  <c r="K7" i="3"/>
  <c r="K6" i="3"/>
  <c r="L5" i="3"/>
  <c r="K5" i="3"/>
  <c r="J5" i="3"/>
  <c r="L4" i="3"/>
  <c r="K4" i="3"/>
  <c r="J4" i="3"/>
  <c r="P3" i="3"/>
  <c r="O3" i="3"/>
  <c r="N3" i="3"/>
  <c r="M3" i="3"/>
  <c r="L3" i="3"/>
  <c r="K3" i="3"/>
  <c r="J3" i="3"/>
  <c r="K2" i="3"/>
  <c r="D1" i="3"/>
  <c r="I522" i="2"/>
  <c r="I521" i="2"/>
  <c r="I520" i="2"/>
  <c r="I519" i="2"/>
  <c r="C514" i="2"/>
  <c r="J507" i="2"/>
  <c r="I507" i="2"/>
  <c r="AK503" i="2"/>
  <c r="AK504" i="2" s="1"/>
  <c r="AK501" i="2"/>
  <c r="AK502" i="2" s="1"/>
  <c r="AK498" i="2"/>
  <c r="Z498" i="2"/>
  <c r="X497" i="2"/>
  <c r="C518" i="2" s="1"/>
  <c r="S496" i="2"/>
  <c r="AK495" i="2"/>
  <c r="AK496" i="2" s="1"/>
  <c r="S495" i="2"/>
  <c r="S494" i="2"/>
  <c r="AE493" i="2"/>
  <c r="AE494" i="2" s="1"/>
  <c r="U493" i="2"/>
  <c r="S493" i="2"/>
  <c r="U492" i="2"/>
  <c r="S492" i="2"/>
  <c r="U491" i="2"/>
  <c r="S491" i="2"/>
  <c r="AK490" i="2"/>
  <c r="AK493" i="2" s="1"/>
  <c r="AK494" i="2" s="1"/>
  <c r="AE490" i="2"/>
  <c r="AE495" i="2" s="1"/>
  <c r="AE496" i="2" s="1"/>
  <c r="X489" i="2"/>
  <c r="X494" i="2" s="1"/>
  <c r="X495" i="2" s="1"/>
  <c r="U489" i="2"/>
  <c r="S489" i="2"/>
  <c r="R489" i="2"/>
  <c r="Q489" i="2"/>
  <c r="D489" i="2"/>
  <c r="Q488" i="2"/>
  <c r="Q491" i="2" s="1"/>
  <c r="Q492" i="2" s="1"/>
  <c r="D488" i="2"/>
  <c r="D487" i="2"/>
  <c r="AK486" i="2"/>
  <c r="D486" i="2"/>
  <c r="AK485" i="2"/>
  <c r="J485" i="2"/>
  <c r="J490" i="2" s="1"/>
  <c r="J491" i="2" s="1"/>
  <c r="D485" i="2"/>
  <c r="D484" i="2"/>
  <c r="D483" i="2"/>
  <c r="AK482" i="2"/>
  <c r="AK487" i="2" s="1"/>
  <c r="AK488" i="2" s="1"/>
  <c r="D482" i="2"/>
  <c r="X481" i="2"/>
  <c r="X486" i="2" s="1"/>
  <c r="X487" i="2" s="1"/>
  <c r="F480" i="2"/>
  <c r="Q479" i="2"/>
  <c r="Q484" i="2" s="1"/>
  <c r="Q485" i="2" s="1"/>
  <c r="K478" i="2"/>
  <c r="K479" i="2" s="1"/>
  <c r="F478" i="2"/>
  <c r="H476" i="2"/>
  <c r="AB498" i="2" s="1"/>
  <c r="G476" i="2"/>
  <c r="AA462" i="2" s="1"/>
  <c r="F476" i="2"/>
  <c r="F507" i="2" s="1"/>
  <c r="M507" i="2" s="1"/>
  <c r="E476" i="2"/>
  <c r="E507" i="2" s="1"/>
  <c r="L507" i="2" s="1"/>
  <c r="D476" i="2"/>
  <c r="X498" i="2" s="1"/>
  <c r="K475" i="2"/>
  <c r="K480" i="2" s="1"/>
  <c r="K481" i="2" s="1"/>
  <c r="D475" i="2"/>
  <c r="D480" i="2" s="1"/>
  <c r="D481" i="2" s="1"/>
  <c r="Q473" i="2"/>
  <c r="Q474" i="2" s="1"/>
  <c r="AK472" i="2"/>
  <c r="AK477" i="2" s="1"/>
  <c r="AK478" i="2" s="1"/>
  <c r="L471" i="2"/>
  <c r="AB470" i="2"/>
  <c r="Z470" i="2"/>
  <c r="Y470" i="2"/>
  <c r="X470" i="2"/>
  <c r="Q470" i="2"/>
  <c r="Q475" i="2" s="1"/>
  <c r="Q476" i="2" s="1"/>
  <c r="L470" i="2"/>
  <c r="X469" i="2"/>
  <c r="X472" i="2" s="1"/>
  <c r="X473" i="2" s="1"/>
  <c r="N469" i="2"/>
  <c r="L469" i="2"/>
  <c r="S468" i="2"/>
  <c r="N468" i="2"/>
  <c r="L468" i="2"/>
  <c r="J468" i="2"/>
  <c r="J469" i="2" s="1"/>
  <c r="S467" i="2"/>
  <c r="X466" i="2"/>
  <c r="X467" i="2" s="1"/>
  <c r="S466" i="2"/>
  <c r="N466" i="2"/>
  <c r="L466" i="2"/>
  <c r="K466" i="2"/>
  <c r="J466" i="2"/>
  <c r="U465" i="2"/>
  <c r="S465" i="2"/>
  <c r="Q465" i="2"/>
  <c r="Q466" i="2" s="1"/>
  <c r="J465" i="2"/>
  <c r="C509" i="2" s="1"/>
  <c r="X464" i="2"/>
  <c r="X465" i="2" s="1"/>
  <c r="U464" i="2"/>
  <c r="S464" i="2"/>
  <c r="U463" i="2"/>
  <c r="S463" i="2"/>
  <c r="Q463" i="2"/>
  <c r="Q464" i="2" s="1"/>
  <c r="Z462" i="2"/>
  <c r="Y462" i="2"/>
  <c r="AK461" i="2"/>
  <c r="AK466" i="2" s="1"/>
  <c r="AK467" i="2" s="1"/>
  <c r="AE461" i="2"/>
  <c r="AE466" i="2" s="1"/>
  <c r="AE467" i="2" s="1"/>
  <c r="X461" i="2"/>
  <c r="S461" i="2"/>
  <c r="Q460" i="2"/>
  <c r="C511" i="2" s="1"/>
  <c r="Z454" i="2"/>
  <c r="Y454" i="2"/>
  <c r="X453" i="2"/>
  <c r="C513" i="2" s="1"/>
  <c r="AK452" i="2"/>
  <c r="AK457" i="2" s="1"/>
  <c r="AK458" i="2" s="1"/>
  <c r="B450" i="2"/>
  <c r="N399" i="2"/>
  <c r="M399" i="2"/>
  <c r="L399" i="2"/>
  <c r="K399" i="2"/>
  <c r="I399" i="2" s="1"/>
  <c r="J399" i="2"/>
  <c r="N398" i="2"/>
  <c r="M398" i="2"/>
  <c r="L398" i="2"/>
  <c r="K398" i="2"/>
  <c r="J398" i="2"/>
  <c r="I398" i="2"/>
  <c r="N397" i="2"/>
  <c r="M397" i="2"/>
  <c r="L397" i="2"/>
  <c r="K397" i="2"/>
  <c r="I397" i="2" s="1"/>
  <c r="J397" i="2"/>
  <c r="N396" i="2"/>
  <c r="M396" i="2"/>
  <c r="L396" i="2"/>
  <c r="K396" i="2"/>
  <c r="J396" i="2"/>
  <c r="I396" i="2"/>
  <c r="N395" i="2"/>
  <c r="M395" i="2"/>
  <c r="L395" i="2"/>
  <c r="K395" i="2"/>
  <c r="I395" i="2" s="1"/>
  <c r="J395" i="2"/>
  <c r="N394" i="2"/>
  <c r="M394" i="2"/>
  <c r="L394" i="2"/>
  <c r="K394" i="2"/>
  <c r="J394" i="2"/>
  <c r="I394" i="2"/>
  <c r="N393" i="2"/>
  <c r="M393" i="2"/>
  <c r="L393" i="2"/>
  <c r="K393" i="2"/>
  <c r="I393" i="2" s="1"/>
  <c r="J393" i="2"/>
  <c r="N392" i="2"/>
  <c r="M392" i="2"/>
  <c r="L392" i="2"/>
  <c r="K392" i="2"/>
  <c r="J392" i="2"/>
  <c r="I392" i="2"/>
  <c r="N391" i="2"/>
  <c r="M391" i="2"/>
  <c r="L391" i="2"/>
  <c r="K391" i="2"/>
  <c r="I391" i="2" s="1"/>
  <c r="J391" i="2"/>
  <c r="N390" i="2"/>
  <c r="M390" i="2"/>
  <c r="L390" i="2"/>
  <c r="K390" i="2"/>
  <c r="J390" i="2"/>
  <c r="I390" i="2"/>
  <c r="N389" i="2"/>
  <c r="M389" i="2"/>
  <c r="L389" i="2"/>
  <c r="K389" i="2"/>
  <c r="I389" i="2" s="1"/>
  <c r="J389" i="2"/>
  <c r="N388" i="2"/>
  <c r="M388" i="2"/>
  <c r="L388" i="2"/>
  <c r="K388" i="2"/>
  <c r="J388" i="2"/>
  <c r="I388" i="2"/>
  <c r="N387" i="2"/>
  <c r="M387" i="2"/>
  <c r="L387" i="2"/>
  <c r="K387" i="2"/>
  <c r="I387" i="2" s="1"/>
  <c r="J387" i="2"/>
  <c r="N386" i="2"/>
  <c r="M386" i="2"/>
  <c r="L386" i="2"/>
  <c r="K386" i="2"/>
  <c r="J386" i="2"/>
  <c r="I386" i="2"/>
  <c r="N385" i="2"/>
  <c r="M385" i="2"/>
  <c r="L385" i="2"/>
  <c r="K385" i="2"/>
  <c r="I385" i="2" s="1"/>
  <c r="J385" i="2"/>
  <c r="N384" i="2"/>
  <c r="M384" i="2"/>
  <c r="L384" i="2"/>
  <c r="K384" i="2"/>
  <c r="J384" i="2"/>
  <c r="I384" i="2"/>
  <c r="N383" i="2"/>
  <c r="M383" i="2"/>
  <c r="L383" i="2"/>
  <c r="K383" i="2"/>
  <c r="I383" i="2" s="1"/>
  <c r="J383" i="2"/>
  <c r="N382" i="2"/>
  <c r="M382" i="2"/>
  <c r="L382" i="2"/>
  <c r="K382" i="2"/>
  <c r="J382" i="2"/>
  <c r="I382" i="2"/>
  <c r="N381" i="2"/>
  <c r="M381" i="2"/>
  <c r="L381" i="2"/>
  <c r="K381" i="2"/>
  <c r="I381" i="2" s="1"/>
  <c r="J381" i="2"/>
  <c r="N380" i="2"/>
  <c r="M380" i="2"/>
  <c r="L380" i="2"/>
  <c r="K380" i="2"/>
  <c r="J380" i="2"/>
  <c r="I380" i="2"/>
  <c r="N379" i="2"/>
  <c r="M379" i="2"/>
  <c r="L379" i="2"/>
  <c r="K379" i="2"/>
  <c r="I379" i="2" s="1"/>
  <c r="J379" i="2"/>
  <c r="N378" i="2"/>
  <c r="M378" i="2"/>
  <c r="L378" i="2"/>
  <c r="K378" i="2"/>
  <c r="J378" i="2"/>
  <c r="I378" i="2"/>
  <c r="N377" i="2"/>
  <c r="M377" i="2"/>
  <c r="L377" i="2"/>
  <c r="K377" i="2"/>
  <c r="I377" i="2" s="1"/>
  <c r="J377" i="2"/>
  <c r="N376" i="2"/>
  <c r="M376" i="2"/>
  <c r="L376" i="2"/>
  <c r="K376" i="2"/>
  <c r="J376" i="2"/>
  <c r="I376" i="2"/>
  <c r="N375" i="2"/>
  <c r="M375" i="2"/>
  <c r="L375" i="2"/>
  <c r="K375" i="2"/>
  <c r="I375" i="2" s="1"/>
  <c r="J375" i="2"/>
  <c r="N374" i="2"/>
  <c r="M374" i="2"/>
  <c r="L374" i="2"/>
  <c r="K374" i="2"/>
  <c r="J374" i="2"/>
  <c r="I374" i="2"/>
  <c r="N373" i="2"/>
  <c r="M373" i="2"/>
  <c r="L373" i="2"/>
  <c r="K373" i="2"/>
  <c r="I373" i="2" s="1"/>
  <c r="J373" i="2"/>
  <c r="N372" i="2"/>
  <c r="M372" i="2"/>
  <c r="L372" i="2"/>
  <c r="K372" i="2"/>
  <c r="J372" i="2"/>
  <c r="I372" i="2"/>
  <c r="N371" i="2"/>
  <c r="M371" i="2"/>
  <c r="L371" i="2"/>
  <c r="K371" i="2"/>
  <c r="I371" i="2" s="1"/>
  <c r="J371" i="2"/>
  <c r="N370" i="2"/>
  <c r="M370" i="2"/>
  <c r="L370" i="2"/>
  <c r="K370" i="2"/>
  <c r="J370" i="2"/>
  <c r="I370" i="2"/>
  <c r="N369" i="2"/>
  <c r="M369" i="2"/>
  <c r="L369" i="2"/>
  <c r="K369" i="2"/>
  <c r="I369" i="2" s="1"/>
  <c r="J369" i="2"/>
  <c r="N368" i="2"/>
  <c r="M368" i="2"/>
  <c r="L368" i="2"/>
  <c r="K368" i="2"/>
  <c r="J368" i="2"/>
  <c r="I368" i="2"/>
  <c r="N367" i="2"/>
  <c r="M367" i="2"/>
  <c r="L367" i="2"/>
  <c r="K367" i="2"/>
  <c r="I367" i="2" s="1"/>
  <c r="J367" i="2"/>
  <c r="N366" i="2"/>
  <c r="M366" i="2"/>
  <c r="L366" i="2"/>
  <c r="K366" i="2"/>
  <c r="J366" i="2"/>
  <c r="I366" i="2"/>
  <c r="N365" i="2"/>
  <c r="M365" i="2"/>
  <c r="L365" i="2"/>
  <c r="K365" i="2"/>
  <c r="I365" i="2" s="1"/>
  <c r="J365" i="2"/>
  <c r="N364" i="2"/>
  <c r="M364" i="2"/>
  <c r="L364" i="2"/>
  <c r="K364" i="2"/>
  <c r="J364" i="2"/>
  <c r="I364" i="2"/>
  <c r="N363" i="2"/>
  <c r="M363" i="2"/>
  <c r="L363" i="2"/>
  <c r="K363" i="2"/>
  <c r="I363" i="2" s="1"/>
  <c r="J363" i="2"/>
  <c r="N362" i="2"/>
  <c r="M362" i="2"/>
  <c r="L362" i="2"/>
  <c r="K362" i="2"/>
  <c r="J362" i="2"/>
  <c r="I362" i="2"/>
  <c r="N361" i="2"/>
  <c r="M361" i="2"/>
  <c r="L361" i="2"/>
  <c r="K361" i="2"/>
  <c r="I361" i="2" s="1"/>
  <c r="J361" i="2"/>
  <c r="N360" i="2"/>
  <c r="M360" i="2"/>
  <c r="L360" i="2"/>
  <c r="K360" i="2"/>
  <c r="J360" i="2"/>
  <c r="I360" i="2"/>
  <c r="N359" i="2"/>
  <c r="M359" i="2"/>
  <c r="L359" i="2"/>
  <c r="K359" i="2"/>
  <c r="I359" i="2" s="1"/>
  <c r="J359" i="2"/>
  <c r="N358" i="2"/>
  <c r="M358" i="2"/>
  <c r="L358" i="2"/>
  <c r="K358" i="2"/>
  <c r="J358" i="2"/>
  <c r="I358" i="2"/>
  <c r="N357" i="2"/>
  <c r="M357" i="2"/>
  <c r="L357" i="2"/>
  <c r="K357" i="2"/>
  <c r="I357" i="2" s="1"/>
  <c r="J357" i="2"/>
  <c r="N356" i="2"/>
  <c r="M356" i="2"/>
  <c r="L356" i="2"/>
  <c r="K356" i="2"/>
  <c r="J356" i="2"/>
  <c r="I356" i="2"/>
  <c r="N355" i="2"/>
  <c r="M355" i="2"/>
  <c r="L355" i="2"/>
  <c r="K355" i="2"/>
  <c r="I355" i="2" s="1"/>
  <c r="J355" i="2"/>
  <c r="N354" i="2"/>
  <c r="M354" i="2"/>
  <c r="L354" i="2"/>
  <c r="K354" i="2"/>
  <c r="J354" i="2"/>
  <c r="I354" i="2"/>
  <c r="Y353" i="2"/>
  <c r="X353" i="2"/>
  <c r="W353" i="2"/>
  <c r="V353" i="2"/>
  <c r="N353" i="2"/>
  <c r="M353" i="2"/>
  <c r="L353" i="2"/>
  <c r="I353" i="2" s="1"/>
  <c r="K353" i="2"/>
  <c r="J353" i="2"/>
  <c r="T353" i="2" s="1"/>
  <c r="V352" i="2"/>
  <c r="N352" i="2"/>
  <c r="M352" i="2"/>
  <c r="L352" i="2"/>
  <c r="K352" i="2"/>
  <c r="I352" i="2" s="1"/>
  <c r="J352" i="2"/>
  <c r="N351" i="2"/>
  <c r="M351" i="2"/>
  <c r="L351" i="2"/>
  <c r="K351" i="2"/>
  <c r="I351" i="2" s="1"/>
  <c r="J351" i="2"/>
  <c r="U351" i="2" s="1"/>
  <c r="N350" i="2"/>
  <c r="M350" i="2"/>
  <c r="L350" i="2"/>
  <c r="K350" i="2"/>
  <c r="J350" i="2"/>
  <c r="T350" i="2" s="1"/>
  <c r="I350" i="2"/>
  <c r="N349" i="2"/>
  <c r="M349" i="2"/>
  <c r="L349" i="2"/>
  <c r="I349" i="2" s="1"/>
  <c r="K349" i="2"/>
  <c r="J349" i="2"/>
  <c r="T349" i="2" s="1"/>
  <c r="N348" i="2"/>
  <c r="M348" i="2"/>
  <c r="L348" i="2"/>
  <c r="K348" i="2"/>
  <c r="I348" i="2" s="1"/>
  <c r="J348" i="2"/>
  <c r="N347" i="2"/>
  <c r="M347" i="2"/>
  <c r="L347" i="2"/>
  <c r="K347" i="2"/>
  <c r="I347" i="2" s="1"/>
  <c r="J347" i="2"/>
  <c r="U347" i="2" s="1"/>
  <c r="V346" i="2"/>
  <c r="N346" i="2"/>
  <c r="M346" i="2"/>
  <c r="L346" i="2"/>
  <c r="K346" i="2"/>
  <c r="J346" i="2"/>
  <c r="T346" i="2" s="1"/>
  <c r="I346" i="2"/>
  <c r="N345" i="2"/>
  <c r="M345" i="2"/>
  <c r="L345" i="2"/>
  <c r="I345" i="2" s="1"/>
  <c r="K345" i="2"/>
  <c r="J345" i="2"/>
  <c r="T345" i="2" s="1"/>
  <c r="Z344" i="2"/>
  <c r="Y344" i="2"/>
  <c r="N344" i="2"/>
  <c r="M344" i="2"/>
  <c r="L344" i="2"/>
  <c r="K344" i="2"/>
  <c r="I344" i="2" s="1"/>
  <c r="J344" i="2"/>
  <c r="Z343" i="2"/>
  <c r="Y343" i="2"/>
  <c r="W343" i="2"/>
  <c r="N343" i="2"/>
  <c r="M343" i="2"/>
  <c r="L343" i="2"/>
  <c r="K343" i="2"/>
  <c r="I343" i="2" s="1"/>
  <c r="J343" i="2"/>
  <c r="U343" i="2" s="1"/>
  <c r="Z342" i="2"/>
  <c r="Y342" i="2"/>
  <c r="N342" i="2"/>
  <c r="M342" i="2"/>
  <c r="L342" i="2"/>
  <c r="K342" i="2"/>
  <c r="J342" i="2"/>
  <c r="T342" i="2" s="1"/>
  <c r="I342" i="2"/>
  <c r="N341" i="2"/>
  <c r="M341" i="2"/>
  <c r="L341" i="2"/>
  <c r="I341" i="2" s="1"/>
  <c r="K341" i="2"/>
  <c r="J341" i="2"/>
  <c r="T341" i="2" s="1"/>
  <c r="N340" i="2"/>
  <c r="M340" i="2"/>
  <c r="L340" i="2"/>
  <c r="K340" i="2"/>
  <c r="I340" i="2" s="1"/>
  <c r="J340" i="2"/>
  <c r="N339" i="2"/>
  <c r="M339" i="2"/>
  <c r="L339" i="2"/>
  <c r="K339" i="2"/>
  <c r="I339" i="2" s="1"/>
  <c r="J339" i="2"/>
  <c r="U339" i="2" s="1"/>
  <c r="Z338" i="2"/>
  <c r="Y338" i="2"/>
  <c r="X338" i="2"/>
  <c r="W338" i="2"/>
  <c r="V338" i="2"/>
  <c r="AA338" i="2" s="1"/>
  <c r="N338" i="2"/>
  <c r="M338" i="2"/>
  <c r="L338" i="2"/>
  <c r="K338" i="2"/>
  <c r="J338" i="2"/>
  <c r="T338" i="2" s="1"/>
  <c r="I338" i="2"/>
  <c r="N337" i="2"/>
  <c r="M337" i="2"/>
  <c r="L337" i="2"/>
  <c r="I337" i="2" s="1"/>
  <c r="K337" i="2"/>
  <c r="J337" i="2"/>
  <c r="T337" i="2" s="1"/>
  <c r="N336" i="2"/>
  <c r="M336" i="2"/>
  <c r="L336" i="2"/>
  <c r="K336" i="2"/>
  <c r="I336" i="2" s="1"/>
  <c r="J336" i="2"/>
  <c r="N335" i="2"/>
  <c r="M335" i="2"/>
  <c r="L335" i="2"/>
  <c r="K335" i="2"/>
  <c r="I335" i="2" s="1"/>
  <c r="J335" i="2"/>
  <c r="U335" i="2" s="1"/>
  <c r="N334" i="2"/>
  <c r="M334" i="2"/>
  <c r="L334" i="2"/>
  <c r="K334" i="2"/>
  <c r="J334" i="2"/>
  <c r="T334" i="2" s="1"/>
  <c r="I334" i="2"/>
  <c r="N333" i="2"/>
  <c r="M333" i="2"/>
  <c r="L333" i="2"/>
  <c r="K333" i="2"/>
  <c r="J333" i="2"/>
  <c r="N332" i="2"/>
  <c r="M332" i="2"/>
  <c r="L332" i="2"/>
  <c r="K332" i="2"/>
  <c r="J332" i="2"/>
  <c r="Z331" i="2"/>
  <c r="Y331" i="2"/>
  <c r="X331" i="2"/>
  <c r="W331" i="2"/>
  <c r="AA331" i="2" s="1"/>
  <c r="V331" i="2"/>
  <c r="N331" i="2"/>
  <c r="M331" i="2"/>
  <c r="L331" i="2"/>
  <c r="K331" i="2"/>
  <c r="I331" i="2" s="1"/>
  <c r="J331" i="2"/>
  <c r="Z330" i="2"/>
  <c r="Y330" i="2"/>
  <c r="X330" i="2"/>
  <c r="W330" i="2"/>
  <c r="V330" i="2"/>
  <c r="AA330" i="2" s="1"/>
  <c r="N330" i="2"/>
  <c r="M330" i="2"/>
  <c r="L330" i="2"/>
  <c r="K330" i="2"/>
  <c r="J330" i="2"/>
  <c r="T330" i="2" s="1"/>
  <c r="I330" i="2"/>
  <c r="Z329" i="2"/>
  <c r="Y329" i="2"/>
  <c r="X329" i="2"/>
  <c r="W329" i="2"/>
  <c r="V329" i="2"/>
  <c r="AA329" i="2" s="1"/>
  <c r="N329" i="2"/>
  <c r="M329" i="2"/>
  <c r="L329" i="2"/>
  <c r="I329" i="2" s="1"/>
  <c r="K329" i="2"/>
  <c r="J329" i="2"/>
  <c r="T328" i="2"/>
  <c r="N328" i="2"/>
  <c r="M328" i="2"/>
  <c r="L328" i="2"/>
  <c r="K328" i="2"/>
  <c r="J328" i="2"/>
  <c r="Z327" i="2"/>
  <c r="Y327" i="2"/>
  <c r="X327" i="2"/>
  <c r="W327" i="2"/>
  <c r="AA327" i="2" s="1"/>
  <c r="V327" i="2"/>
  <c r="N327" i="2"/>
  <c r="M327" i="2"/>
  <c r="L327" i="2"/>
  <c r="K327" i="2"/>
  <c r="J327" i="2"/>
  <c r="N326" i="2"/>
  <c r="M326" i="2"/>
  <c r="L326" i="2"/>
  <c r="K326" i="2"/>
  <c r="J326" i="2"/>
  <c r="T326" i="2" s="1"/>
  <c r="I326" i="2"/>
  <c r="V325" i="2"/>
  <c r="N325" i="2"/>
  <c r="M325" i="2"/>
  <c r="L325" i="2"/>
  <c r="K325" i="2"/>
  <c r="J325" i="2"/>
  <c r="T324" i="2"/>
  <c r="N324" i="2"/>
  <c r="M324" i="2"/>
  <c r="L324" i="2"/>
  <c r="K324" i="2"/>
  <c r="J324" i="2"/>
  <c r="Z323" i="2"/>
  <c r="Y323" i="2"/>
  <c r="X323" i="2"/>
  <c r="W323" i="2"/>
  <c r="AA323" i="2" s="1"/>
  <c r="V323" i="2"/>
  <c r="N323" i="2"/>
  <c r="M323" i="2"/>
  <c r="L323" i="2"/>
  <c r="K323" i="2"/>
  <c r="I323" i="2" s="1"/>
  <c r="J323" i="2"/>
  <c r="W322" i="2"/>
  <c r="N322" i="2"/>
  <c r="M322" i="2"/>
  <c r="L322" i="2"/>
  <c r="K322" i="2"/>
  <c r="J322" i="2"/>
  <c r="T322" i="2" s="1"/>
  <c r="I322" i="2"/>
  <c r="Z321" i="2"/>
  <c r="X321" i="2"/>
  <c r="W321" i="2"/>
  <c r="V321" i="2"/>
  <c r="N321" i="2"/>
  <c r="M321" i="2"/>
  <c r="L321" i="2"/>
  <c r="I321" i="2" s="1"/>
  <c r="K321" i="2"/>
  <c r="J321" i="2"/>
  <c r="T321" i="2" s="1"/>
  <c r="Z320" i="2"/>
  <c r="Y320" i="2"/>
  <c r="X320" i="2"/>
  <c r="W320" i="2"/>
  <c r="V320" i="2"/>
  <c r="T320" i="2"/>
  <c r="N320" i="2"/>
  <c r="M320" i="2"/>
  <c r="L320" i="2"/>
  <c r="K320" i="2"/>
  <c r="J320" i="2"/>
  <c r="Z319" i="2"/>
  <c r="X319" i="2"/>
  <c r="W319" i="2"/>
  <c r="V319" i="2"/>
  <c r="N319" i="2"/>
  <c r="M319" i="2"/>
  <c r="L319" i="2"/>
  <c r="K319" i="2"/>
  <c r="I319" i="2" s="1"/>
  <c r="J319" i="2"/>
  <c r="Y318" i="2"/>
  <c r="X318" i="2"/>
  <c r="W318" i="2"/>
  <c r="V318" i="2"/>
  <c r="N318" i="2"/>
  <c r="M318" i="2"/>
  <c r="L318" i="2"/>
  <c r="K318" i="2"/>
  <c r="J318" i="2"/>
  <c r="T318" i="2" s="1"/>
  <c r="I318" i="2"/>
  <c r="Z317" i="2"/>
  <c r="N317" i="2"/>
  <c r="M317" i="2"/>
  <c r="L317" i="2"/>
  <c r="K317" i="2"/>
  <c r="J317" i="2"/>
  <c r="T316" i="2"/>
  <c r="N316" i="2"/>
  <c r="M316" i="2"/>
  <c r="L316" i="2"/>
  <c r="K316" i="2"/>
  <c r="J316" i="2"/>
  <c r="V315" i="2"/>
  <c r="N315" i="2"/>
  <c r="M315" i="2"/>
  <c r="L315" i="2"/>
  <c r="K315" i="2"/>
  <c r="J315" i="2"/>
  <c r="N314" i="2"/>
  <c r="M314" i="2"/>
  <c r="L314" i="2"/>
  <c r="K314" i="2"/>
  <c r="J314" i="2"/>
  <c r="T314" i="2" s="1"/>
  <c r="I314" i="2"/>
  <c r="N313" i="2"/>
  <c r="M313" i="2"/>
  <c r="L313" i="2"/>
  <c r="K313" i="2"/>
  <c r="J313" i="2"/>
  <c r="T313" i="2" s="1"/>
  <c r="T312" i="2"/>
  <c r="N312" i="2"/>
  <c r="M312" i="2"/>
  <c r="L312" i="2"/>
  <c r="K312" i="2"/>
  <c r="J312" i="2"/>
  <c r="N311" i="2"/>
  <c r="M311" i="2"/>
  <c r="L311" i="2"/>
  <c r="K311" i="2"/>
  <c r="I311" i="2" s="1"/>
  <c r="J311" i="2"/>
  <c r="Z310" i="2"/>
  <c r="Y310" i="2"/>
  <c r="X310" i="2"/>
  <c r="W310" i="2"/>
  <c r="V310" i="2"/>
  <c r="AA310" i="2" s="1"/>
  <c r="N310" i="2"/>
  <c r="M310" i="2"/>
  <c r="L310" i="2"/>
  <c r="K310" i="2"/>
  <c r="J310" i="2"/>
  <c r="T310" i="2" s="1"/>
  <c r="I310" i="2"/>
  <c r="N309" i="2"/>
  <c r="M309" i="2"/>
  <c r="L309" i="2"/>
  <c r="K309" i="2"/>
  <c r="J309" i="2"/>
  <c r="V308" i="2"/>
  <c r="T308" i="2"/>
  <c r="N308" i="2"/>
  <c r="M308" i="2"/>
  <c r="L308" i="2"/>
  <c r="K308" i="2"/>
  <c r="J308" i="2"/>
  <c r="N307" i="2"/>
  <c r="M307" i="2"/>
  <c r="L307" i="2"/>
  <c r="K307" i="2"/>
  <c r="J307" i="2"/>
  <c r="N306" i="2"/>
  <c r="M306" i="2"/>
  <c r="L306" i="2"/>
  <c r="K306" i="2"/>
  <c r="J306" i="2"/>
  <c r="T306" i="2" s="1"/>
  <c r="I306" i="2"/>
  <c r="N305" i="2"/>
  <c r="M305" i="2"/>
  <c r="L305" i="2"/>
  <c r="K305" i="2"/>
  <c r="J305" i="2"/>
  <c r="T305" i="2" s="1"/>
  <c r="T304" i="2"/>
  <c r="N304" i="2"/>
  <c r="M304" i="2"/>
  <c r="L304" i="2"/>
  <c r="K304" i="2"/>
  <c r="J304" i="2"/>
  <c r="N303" i="2"/>
  <c r="M303" i="2"/>
  <c r="L303" i="2"/>
  <c r="K303" i="2"/>
  <c r="I303" i="2" s="1"/>
  <c r="J303" i="2"/>
  <c r="Z302" i="2"/>
  <c r="Y302" i="2"/>
  <c r="X302" i="2"/>
  <c r="W302" i="2"/>
  <c r="V302" i="2"/>
  <c r="AA302" i="2" s="1"/>
  <c r="N302" i="2"/>
  <c r="M302" i="2"/>
  <c r="L302" i="2"/>
  <c r="K302" i="2"/>
  <c r="J302" i="2"/>
  <c r="T302" i="2" s="1"/>
  <c r="I302" i="2"/>
  <c r="N301" i="2"/>
  <c r="M301" i="2"/>
  <c r="L301" i="2"/>
  <c r="K301" i="2"/>
  <c r="J301" i="2"/>
  <c r="T300" i="2"/>
  <c r="N300" i="2"/>
  <c r="M300" i="2"/>
  <c r="L300" i="2"/>
  <c r="K300" i="2"/>
  <c r="J300" i="2"/>
  <c r="Z299" i="2"/>
  <c r="Y299" i="2"/>
  <c r="X299" i="2"/>
  <c r="W299" i="2"/>
  <c r="AA299" i="2" s="1"/>
  <c r="V299" i="2"/>
  <c r="N299" i="2"/>
  <c r="M299" i="2"/>
  <c r="L299" i="2"/>
  <c r="K299" i="2"/>
  <c r="I299" i="2" s="1"/>
  <c r="J299" i="2"/>
  <c r="N298" i="2"/>
  <c r="M298" i="2"/>
  <c r="L298" i="2"/>
  <c r="K298" i="2"/>
  <c r="J298" i="2"/>
  <c r="I298" i="2"/>
  <c r="N297" i="2"/>
  <c r="M297" i="2"/>
  <c r="L297" i="2"/>
  <c r="K297" i="2"/>
  <c r="J297" i="2"/>
  <c r="T297" i="2" s="1"/>
  <c r="N296" i="2"/>
  <c r="M296" i="2"/>
  <c r="L296" i="2"/>
  <c r="K296" i="2"/>
  <c r="J296" i="2"/>
  <c r="N295" i="2"/>
  <c r="M295" i="2"/>
  <c r="L295" i="2"/>
  <c r="K295" i="2"/>
  <c r="I295" i="2" s="1"/>
  <c r="J295" i="2"/>
  <c r="N294" i="2"/>
  <c r="M294" i="2"/>
  <c r="L294" i="2"/>
  <c r="K294" i="2"/>
  <c r="J294" i="2"/>
  <c r="T294" i="2" s="1"/>
  <c r="I294" i="2"/>
  <c r="V293" i="2"/>
  <c r="N293" i="2"/>
  <c r="M293" i="2"/>
  <c r="L293" i="2"/>
  <c r="K293" i="2"/>
  <c r="J293" i="2"/>
  <c r="T292" i="2"/>
  <c r="N292" i="2"/>
  <c r="M292" i="2"/>
  <c r="L292" i="2"/>
  <c r="K292" i="2"/>
  <c r="J292" i="2"/>
  <c r="N291" i="2"/>
  <c r="M291" i="2"/>
  <c r="L291" i="2"/>
  <c r="K291" i="2"/>
  <c r="J291" i="2"/>
  <c r="Z290" i="2"/>
  <c r="Y290" i="2"/>
  <c r="X290" i="2"/>
  <c r="W290" i="2"/>
  <c r="V290" i="2"/>
  <c r="AA290" i="2" s="1"/>
  <c r="N290" i="2"/>
  <c r="M290" i="2"/>
  <c r="L290" i="2"/>
  <c r="K290" i="2"/>
  <c r="J290" i="2"/>
  <c r="I290" i="2"/>
  <c r="N289" i="2"/>
  <c r="M289" i="2"/>
  <c r="L289" i="2"/>
  <c r="K289" i="2"/>
  <c r="J289" i="2"/>
  <c r="T289" i="2" s="1"/>
  <c r="N288" i="2"/>
  <c r="M288" i="2"/>
  <c r="L288" i="2"/>
  <c r="K288" i="2"/>
  <c r="J288" i="2"/>
  <c r="Z287" i="2"/>
  <c r="Y287" i="2"/>
  <c r="X287" i="2"/>
  <c r="W287" i="2"/>
  <c r="AA287" i="2" s="1"/>
  <c r="V287" i="2"/>
  <c r="N287" i="2"/>
  <c r="M287" i="2"/>
  <c r="L287" i="2"/>
  <c r="K287" i="2"/>
  <c r="I287" i="2" s="1"/>
  <c r="J287" i="2"/>
  <c r="N286" i="2"/>
  <c r="M286" i="2"/>
  <c r="L286" i="2"/>
  <c r="K286" i="2"/>
  <c r="J286" i="2"/>
  <c r="I286" i="2"/>
  <c r="N285" i="2"/>
  <c r="M285" i="2"/>
  <c r="L285" i="2"/>
  <c r="K285" i="2"/>
  <c r="J285" i="2"/>
  <c r="N284" i="2"/>
  <c r="M284" i="2"/>
  <c r="L284" i="2"/>
  <c r="K284" i="2"/>
  <c r="J284" i="2"/>
  <c r="N283" i="2"/>
  <c r="M283" i="2"/>
  <c r="L283" i="2"/>
  <c r="K283" i="2"/>
  <c r="I283" i="2" s="1"/>
  <c r="J283" i="2"/>
  <c r="Z282" i="2"/>
  <c r="Y282" i="2"/>
  <c r="X282" i="2"/>
  <c r="W282" i="2"/>
  <c r="V282" i="2"/>
  <c r="AA282" i="2" s="1"/>
  <c r="N282" i="2"/>
  <c r="M282" i="2"/>
  <c r="L282" i="2"/>
  <c r="K282" i="2"/>
  <c r="J282" i="2"/>
  <c r="T282" i="2" s="1"/>
  <c r="I282" i="2"/>
  <c r="Z281" i="2"/>
  <c r="Y281" i="2"/>
  <c r="W281" i="2"/>
  <c r="V281" i="2"/>
  <c r="N281" i="2"/>
  <c r="M281" i="2"/>
  <c r="L281" i="2"/>
  <c r="K281" i="2"/>
  <c r="J281" i="2"/>
  <c r="N280" i="2"/>
  <c r="M280" i="2"/>
  <c r="L280" i="2"/>
  <c r="K280" i="2"/>
  <c r="J280" i="2"/>
  <c r="Z279" i="2"/>
  <c r="Y279" i="2"/>
  <c r="X279" i="2"/>
  <c r="W279" i="2"/>
  <c r="AA279" i="2" s="1"/>
  <c r="V279" i="2"/>
  <c r="N279" i="2"/>
  <c r="M279" i="2"/>
  <c r="L279" i="2"/>
  <c r="K279" i="2"/>
  <c r="I279" i="2" s="1"/>
  <c r="J279" i="2"/>
  <c r="N278" i="2"/>
  <c r="M278" i="2"/>
  <c r="L278" i="2"/>
  <c r="K278" i="2"/>
  <c r="J278" i="2"/>
  <c r="I278" i="2"/>
  <c r="N277" i="2"/>
  <c r="M277" i="2"/>
  <c r="L277" i="2"/>
  <c r="K277" i="2"/>
  <c r="J277" i="2"/>
  <c r="T277" i="2" s="1"/>
  <c r="N276" i="2"/>
  <c r="M276" i="2"/>
  <c r="L276" i="2"/>
  <c r="K276" i="2"/>
  <c r="J276" i="2"/>
  <c r="Z275" i="2"/>
  <c r="Y275" i="2"/>
  <c r="X275" i="2"/>
  <c r="W275" i="2"/>
  <c r="AA275" i="2" s="1"/>
  <c r="V275" i="2"/>
  <c r="N275" i="2"/>
  <c r="M275" i="2"/>
  <c r="L275" i="2"/>
  <c r="K275" i="2"/>
  <c r="I275" i="2" s="1"/>
  <c r="J275" i="2"/>
  <c r="Z274" i="2"/>
  <c r="Y274" i="2"/>
  <c r="X274" i="2"/>
  <c r="W274" i="2"/>
  <c r="V274" i="2"/>
  <c r="AA274" i="2" s="1"/>
  <c r="N274" i="2"/>
  <c r="M274" i="2"/>
  <c r="L274" i="2"/>
  <c r="K274" i="2"/>
  <c r="J274" i="2"/>
  <c r="T274" i="2" s="1"/>
  <c r="I274" i="2"/>
  <c r="Z273" i="2"/>
  <c r="Y273" i="2"/>
  <c r="X273" i="2"/>
  <c r="W273" i="2"/>
  <c r="V273" i="2"/>
  <c r="AA273" i="2" s="1"/>
  <c r="N273" i="2"/>
  <c r="M273" i="2"/>
  <c r="L273" i="2"/>
  <c r="I273" i="2" s="1"/>
  <c r="K273" i="2"/>
  <c r="J273" i="2"/>
  <c r="T273" i="2" s="1"/>
  <c r="T272" i="2"/>
  <c r="N272" i="2"/>
  <c r="M272" i="2"/>
  <c r="L272" i="2"/>
  <c r="K272" i="2"/>
  <c r="J272" i="2"/>
  <c r="Z271" i="2"/>
  <c r="Y271" i="2"/>
  <c r="X271" i="2"/>
  <c r="W271" i="2"/>
  <c r="AA271" i="2" s="1"/>
  <c r="V271" i="2"/>
  <c r="N271" i="2"/>
  <c r="M271" i="2"/>
  <c r="L271" i="2"/>
  <c r="K271" i="2"/>
  <c r="J271" i="2"/>
  <c r="N270" i="2"/>
  <c r="M270" i="2"/>
  <c r="L270" i="2"/>
  <c r="K270" i="2"/>
  <c r="J270" i="2"/>
  <c r="T270" i="2" s="1"/>
  <c r="I270" i="2"/>
  <c r="N269" i="2"/>
  <c r="M269" i="2"/>
  <c r="L269" i="2"/>
  <c r="K269" i="2"/>
  <c r="J269" i="2"/>
  <c r="T268" i="2"/>
  <c r="N268" i="2"/>
  <c r="M268" i="2"/>
  <c r="L268" i="2"/>
  <c r="K268" i="2"/>
  <c r="J268" i="2"/>
  <c r="N267" i="2"/>
  <c r="M267" i="2"/>
  <c r="L267" i="2"/>
  <c r="K267" i="2"/>
  <c r="J267" i="2"/>
  <c r="N266" i="2"/>
  <c r="M266" i="2"/>
  <c r="L266" i="2"/>
  <c r="K266" i="2"/>
  <c r="J266" i="2"/>
  <c r="T266" i="2" s="1"/>
  <c r="I266" i="2"/>
  <c r="V265" i="2"/>
  <c r="N265" i="2"/>
  <c r="M265" i="2"/>
  <c r="L265" i="2"/>
  <c r="K265" i="2"/>
  <c r="J265" i="2"/>
  <c r="N264" i="2"/>
  <c r="M264" i="2"/>
  <c r="L264" i="2"/>
  <c r="K264" i="2"/>
  <c r="J264" i="2"/>
  <c r="V263" i="2"/>
  <c r="N263" i="2"/>
  <c r="M263" i="2"/>
  <c r="L263" i="2"/>
  <c r="K263" i="2"/>
  <c r="J263" i="2"/>
  <c r="X262" i="2"/>
  <c r="W262" i="2"/>
  <c r="V262" i="2"/>
  <c r="N262" i="2"/>
  <c r="M262" i="2"/>
  <c r="L262" i="2"/>
  <c r="K262" i="2"/>
  <c r="J262" i="2"/>
  <c r="T262" i="2" s="1"/>
  <c r="I262" i="2"/>
  <c r="Z261" i="2"/>
  <c r="Y261" i="2"/>
  <c r="X261" i="2"/>
  <c r="W261" i="2"/>
  <c r="V261" i="2"/>
  <c r="AA261" i="2" s="1"/>
  <c r="N261" i="2"/>
  <c r="M261" i="2"/>
  <c r="L261" i="2"/>
  <c r="I261" i="2" s="1"/>
  <c r="K261" i="2"/>
  <c r="J261" i="2"/>
  <c r="T260" i="2"/>
  <c r="N260" i="2"/>
  <c r="M260" i="2"/>
  <c r="L260" i="2"/>
  <c r="K260" i="2"/>
  <c r="J260" i="2"/>
  <c r="N259" i="2"/>
  <c r="M259" i="2"/>
  <c r="L259" i="2"/>
  <c r="K259" i="2"/>
  <c r="J259" i="2"/>
  <c r="N258" i="2"/>
  <c r="M258" i="2"/>
  <c r="L258" i="2"/>
  <c r="K258" i="2"/>
  <c r="J258" i="2"/>
  <c r="T258" i="2" s="1"/>
  <c r="I258" i="2"/>
  <c r="N257" i="2"/>
  <c r="M257" i="2"/>
  <c r="L257" i="2"/>
  <c r="K257" i="2"/>
  <c r="J257" i="2"/>
  <c r="T257" i="2" s="1"/>
  <c r="T256" i="2"/>
  <c r="N256" i="2"/>
  <c r="M256" i="2"/>
  <c r="L256" i="2"/>
  <c r="K256" i="2"/>
  <c r="J256" i="2"/>
  <c r="N255" i="2"/>
  <c r="M255" i="2"/>
  <c r="L255" i="2"/>
  <c r="K255" i="2"/>
  <c r="J255" i="2"/>
  <c r="Z254" i="2"/>
  <c r="Y254" i="2"/>
  <c r="X254" i="2"/>
  <c r="W254" i="2"/>
  <c r="V254" i="2"/>
  <c r="AA254" i="2" s="1"/>
  <c r="N254" i="2"/>
  <c r="M254" i="2"/>
  <c r="L254" i="2"/>
  <c r="K254" i="2"/>
  <c r="J254" i="2"/>
  <c r="I254" i="2"/>
  <c r="N253" i="2"/>
  <c r="M253" i="2"/>
  <c r="L253" i="2"/>
  <c r="K253" i="2"/>
  <c r="J253" i="2"/>
  <c r="N252" i="2"/>
  <c r="M252" i="2"/>
  <c r="L252" i="2"/>
  <c r="K252" i="2"/>
  <c r="J252" i="2"/>
  <c r="V251" i="2"/>
  <c r="N251" i="2"/>
  <c r="M251" i="2"/>
  <c r="L251" i="2"/>
  <c r="K251" i="2"/>
  <c r="J251" i="2"/>
  <c r="N250" i="2"/>
  <c r="M250" i="2"/>
  <c r="L250" i="2"/>
  <c r="K250" i="2"/>
  <c r="J250" i="2"/>
  <c r="T250" i="2" s="1"/>
  <c r="I250" i="2"/>
  <c r="N249" i="2"/>
  <c r="M249" i="2"/>
  <c r="L249" i="2"/>
  <c r="K249" i="2"/>
  <c r="J249" i="2"/>
  <c r="T249" i="2" s="1"/>
  <c r="Z248" i="2"/>
  <c r="Y248" i="2"/>
  <c r="X248" i="2"/>
  <c r="V248" i="2"/>
  <c r="N248" i="2"/>
  <c r="M248" i="2"/>
  <c r="L248" i="2"/>
  <c r="K248" i="2"/>
  <c r="J248" i="2"/>
  <c r="N247" i="2"/>
  <c r="M247" i="2"/>
  <c r="L247" i="2"/>
  <c r="K247" i="2"/>
  <c r="I247" i="2" s="1"/>
  <c r="J247" i="2"/>
  <c r="N246" i="2"/>
  <c r="M246" i="2"/>
  <c r="L246" i="2"/>
  <c r="K246" i="2"/>
  <c r="J246" i="2"/>
  <c r="T246" i="2" s="1"/>
  <c r="I246" i="2"/>
  <c r="Z245" i="2"/>
  <c r="Y245" i="2"/>
  <c r="X245" i="2"/>
  <c r="W245" i="2"/>
  <c r="V245" i="2"/>
  <c r="N245" i="2"/>
  <c r="M245" i="2"/>
  <c r="U245" i="2" s="1"/>
  <c r="L245" i="2"/>
  <c r="K245" i="2"/>
  <c r="J245" i="2"/>
  <c r="I245" i="2"/>
  <c r="V244" i="2"/>
  <c r="N244" i="2"/>
  <c r="M244" i="2"/>
  <c r="L244" i="2"/>
  <c r="K244" i="2"/>
  <c r="J244" i="2"/>
  <c r="N243" i="2"/>
  <c r="M243" i="2"/>
  <c r="L243" i="2"/>
  <c r="K243" i="2"/>
  <c r="I243" i="2" s="1"/>
  <c r="J243" i="2"/>
  <c r="T243" i="2" s="1"/>
  <c r="N242" i="2"/>
  <c r="M242" i="2"/>
  <c r="L242" i="2"/>
  <c r="K242" i="2"/>
  <c r="J242" i="2"/>
  <c r="N241" i="2"/>
  <c r="M241" i="2"/>
  <c r="U241" i="2" s="1"/>
  <c r="L241" i="2"/>
  <c r="K241" i="2"/>
  <c r="J241" i="2"/>
  <c r="T241" i="2" s="1"/>
  <c r="I241" i="2"/>
  <c r="N240" i="2"/>
  <c r="M240" i="2"/>
  <c r="L240" i="2"/>
  <c r="K240" i="2"/>
  <c r="J240" i="2"/>
  <c r="N239" i="2"/>
  <c r="M239" i="2"/>
  <c r="L239" i="2"/>
  <c r="K239" i="2"/>
  <c r="I239" i="2" s="1"/>
  <c r="J239" i="2"/>
  <c r="T239" i="2" s="1"/>
  <c r="N238" i="2"/>
  <c r="M238" i="2"/>
  <c r="L238" i="2"/>
  <c r="K238" i="2"/>
  <c r="J238" i="2"/>
  <c r="Z237" i="2"/>
  <c r="Y237" i="2"/>
  <c r="X237" i="2"/>
  <c r="W237" i="2"/>
  <c r="V237" i="2"/>
  <c r="AA237" i="2" s="1"/>
  <c r="N237" i="2"/>
  <c r="M237" i="2"/>
  <c r="L237" i="2"/>
  <c r="U237" i="2" s="1"/>
  <c r="K237" i="2"/>
  <c r="J237" i="2"/>
  <c r="Z236" i="2"/>
  <c r="Y236" i="2"/>
  <c r="X236" i="2"/>
  <c r="W236" i="2"/>
  <c r="V236" i="2"/>
  <c r="AA236" i="2" s="1"/>
  <c r="N236" i="2"/>
  <c r="M236" i="2"/>
  <c r="L236" i="2"/>
  <c r="K236" i="2"/>
  <c r="U236" i="2" s="1"/>
  <c r="J236" i="2"/>
  <c r="Z235" i="2"/>
  <c r="Y235" i="2"/>
  <c r="X235" i="2"/>
  <c r="W235" i="2"/>
  <c r="AA235" i="2" s="1"/>
  <c r="V235" i="2"/>
  <c r="N235" i="2"/>
  <c r="M235" i="2"/>
  <c r="L235" i="2"/>
  <c r="K235" i="2"/>
  <c r="I235" i="2" s="1"/>
  <c r="J235" i="2"/>
  <c r="T235" i="2" s="1"/>
  <c r="N234" i="2"/>
  <c r="M234" i="2"/>
  <c r="L234" i="2"/>
  <c r="K234" i="2"/>
  <c r="J234" i="2"/>
  <c r="N233" i="2"/>
  <c r="M233" i="2"/>
  <c r="U233" i="2" s="1"/>
  <c r="L233" i="2"/>
  <c r="K233" i="2"/>
  <c r="J233" i="2"/>
  <c r="T233" i="2" s="1"/>
  <c r="I233" i="2"/>
  <c r="X232" i="2"/>
  <c r="V232" i="2"/>
  <c r="N232" i="2"/>
  <c r="M232" i="2"/>
  <c r="L232" i="2"/>
  <c r="K232" i="2"/>
  <c r="U232" i="2" s="1"/>
  <c r="J232" i="2"/>
  <c r="N231" i="2"/>
  <c r="M231" i="2"/>
  <c r="L231" i="2"/>
  <c r="K231" i="2"/>
  <c r="I231" i="2" s="1"/>
  <c r="J231" i="2"/>
  <c r="T231" i="2" s="1"/>
  <c r="N230" i="2"/>
  <c r="M230" i="2"/>
  <c r="L230" i="2"/>
  <c r="K230" i="2"/>
  <c r="J230" i="2"/>
  <c r="N229" i="2"/>
  <c r="M229" i="2"/>
  <c r="U229" i="2" s="1"/>
  <c r="Y229" i="2" s="1"/>
  <c r="L229" i="2"/>
  <c r="K229" i="2"/>
  <c r="J229" i="2"/>
  <c r="T229" i="2" s="1"/>
  <c r="Z229" i="2" s="1"/>
  <c r="I229" i="2"/>
  <c r="N228" i="2"/>
  <c r="M228" i="2"/>
  <c r="L228" i="2"/>
  <c r="K228" i="2"/>
  <c r="U228" i="2" s="1"/>
  <c r="J228" i="2"/>
  <c r="N227" i="2"/>
  <c r="M227" i="2"/>
  <c r="L227" i="2"/>
  <c r="K227" i="2"/>
  <c r="I227" i="2" s="1"/>
  <c r="J227" i="2"/>
  <c r="T227" i="2" s="1"/>
  <c r="Z226" i="2"/>
  <c r="Y226" i="2"/>
  <c r="X226" i="2"/>
  <c r="W226" i="2"/>
  <c r="AA226" i="2" s="1"/>
  <c r="V226" i="2"/>
  <c r="N226" i="2"/>
  <c r="M226" i="2"/>
  <c r="L226" i="2"/>
  <c r="K226" i="2"/>
  <c r="P226" i="2" s="1"/>
  <c r="J226" i="2"/>
  <c r="N225" i="2"/>
  <c r="M225" i="2"/>
  <c r="L225" i="2"/>
  <c r="K225" i="2"/>
  <c r="J225" i="2"/>
  <c r="I225" i="2" s="1"/>
  <c r="N224" i="2"/>
  <c r="M224" i="2"/>
  <c r="L224" i="2"/>
  <c r="K224" i="2"/>
  <c r="J224" i="2"/>
  <c r="N223" i="2"/>
  <c r="M223" i="2"/>
  <c r="L223" i="2"/>
  <c r="K223" i="2"/>
  <c r="J223" i="2"/>
  <c r="U223" i="2" s="1"/>
  <c r="Z222" i="2"/>
  <c r="Y222" i="2"/>
  <c r="X222" i="2"/>
  <c r="W222" i="2"/>
  <c r="V222" i="2"/>
  <c r="AA222" i="2" s="1"/>
  <c r="N222" i="2"/>
  <c r="M222" i="2"/>
  <c r="L222" i="2"/>
  <c r="K222" i="2"/>
  <c r="I222" i="2" s="1"/>
  <c r="J222" i="2"/>
  <c r="U222" i="2" s="1"/>
  <c r="Z221" i="2"/>
  <c r="Y221" i="2"/>
  <c r="X221" i="2"/>
  <c r="W221" i="2"/>
  <c r="V221" i="2"/>
  <c r="AA221" i="2" s="1"/>
  <c r="N221" i="2"/>
  <c r="M221" i="2"/>
  <c r="L221" i="2"/>
  <c r="K221" i="2"/>
  <c r="J221" i="2"/>
  <c r="I221" i="2" s="1"/>
  <c r="Z220" i="2"/>
  <c r="Y220" i="2"/>
  <c r="X220" i="2"/>
  <c r="W220" i="2"/>
  <c r="V220" i="2"/>
  <c r="N220" i="2"/>
  <c r="M220" i="2"/>
  <c r="L220" i="2"/>
  <c r="K220" i="2"/>
  <c r="U220" i="2" s="1"/>
  <c r="J220" i="2"/>
  <c r="Z219" i="2"/>
  <c r="Y219" i="2"/>
  <c r="X219" i="2"/>
  <c r="W219" i="2"/>
  <c r="AA219" i="2" s="1"/>
  <c r="V219" i="2"/>
  <c r="N219" i="2"/>
  <c r="M219" i="2"/>
  <c r="L219" i="2"/>
  <c r="K219" i="2"/>
  <c r="J219" i="2"/>
  <c r="U219" i="2" s="1"/>
  <c r="Z218" i="2"/>
  <c r="Y218" i="2"/>
  <c r="X218" i="2"/>
  <c r="W218" i="2"/>
  <c r="AA218" i="2" s="1"/>
  <c r="V218" i="2"/>
  <c r="N218" i="2"/>
  <c r="M218" i="2"/>
  <c r="L218" i="2"/>
  <c r="K218" i="2"/>
  <c r="J218" i="2"/>
  <c r="I218" i="2"/>
  <c r="N217" i="2"/>
  <c r="M217" i="2"/>
  <c r="L217" i="2"/>
  <c r="I217" i="2" s="1"/>
  <c r="K217" i="2"/>
  <c r="J217" i="2"/>
  <c r="V216" i="2"/>
  <c r="N216" i="2"/>
  <c r="M216" i="2"/>
  <c r="L216" i="2"/>
  <c r="K216" i="2"/>
  <c r="J216" i="2"/>
  <c r="T216" i="2" s="1"/>
  <c r="N215" i="2"/>
  <c r="M215" i="2"/>
  <c r="L215" i="2"/>
  <c r="K215" i="2"/>
  <c r="T215" i="2" s="1"/>
  <c r="J215" i="2"/>
  <c r="N214" i="2"/>
  <c r="M214" i="2"/>
  <c r="L214" i="2"/>
  <c r="K214" i="2"/>
  <c r="I214" i="2" s="1"/>
  <c r="J214" i="2"/>
  <c r="N213" i="2"/>
  <c r="M213" i="2"/>
  <c r="L213" i="2"/>
  <c r="K213" i="2"/>
  <c r="J213" i="2"/>
  <c r="U213" i="2" s="1"/>
  <c r="I213" i="2"/>
  <c r="N212" i="2"/>
  <c r="M212" i="2"/>
  <c r="L212" i="2"/>
  <c r="U212" i="2" s="1"/>
  <c r="K212" i="2"/>
  <c r="T212" i="2" s="1"/>
  <c r="J212" i="2"/>
  <c r="N211" i="2"/>
  <c r="M211" i="2"/>
  <c r="L211" i="2"/>
  <c r="K211" i="2"/>
  <c r="T211" i="2" s="1"/>
  <c r="J211" i="2"/>
  <c r="N210" i="2"/>
  <c r="M210" i="2"/>
  <c r="L210" i="2"/>
  <c r="K210" i="2"/>
  <c r="I210" i="2" s="1"/>
  <c r="J210" i="2"/>
  <c r="V209" i="2"/>
  <c r="N209" i="2"/>
  <c r="M209" i="2"/>
  <c r="L209" i="2"/>
  <c r="K209" i="2"/>
  <c r="J209" i="2"/>
  <c r="U209" i="2" s="1"/>
  <c r="I209" i="2"/>
  <c r="Z208" i="2"/>
  <c r="Y208" i="2"/>
  <c r="X208" i="2"/>
  <c r="W208" i="2"/>
  <c r="V208" i="2"/>
  <c r="AA208" i="2" s="1"/>
  <c r="N208" i="2"/>
  <c r="M208" i="2"/>
  <c r="L208" i="2"/>
  <c r="U208" i="2" s="1"/>
  <c r="K208" i="2"/>
  <c r="T208" i="2" s="1"/>
  <c r="J208" i="2"/>
  <c r="N207" i="2"/>
  <c r="M207" i="2"/>
  <c r="L207" i="2"/>
  <c r="K207" i="2"/>
  <c r="T207" i="2" s="1"/>
  <c r="J207" i="2"/>
  <c r="N206" i="2"/>
  <c r="M206" i="2"/>
  <c r="L206" i="2"/>
  <c r="K206" i="2"/>
  <c r="I206" i="2" s="1"/>
  <c r="J206" i="2"/>
  <c r="N205" i="2"/>
  <c r="M205" i="2"/>
  <c r="L205" i="2"/>
  <c r="K205" i="2"/>
  <c r="J205" i="2"/>
  <c r="U205" i="2" s="1"/>
  <c r="I205" i="2"/>
  <c r="Z204" i="2"/>
  <c r="Y204" i="2"/>
  <c r="X204" i="2"/>
  <c r="W204" i="2"/>
  <c r="V204" i="2"/>
  <c r="AA204" i="2" s="1"/>
  <c r="N204" i="2"/>
  <c r="M204" i="2"/>
  <c r="L204" i="2"/>
  <c r="U204" i="2" s="1"/>
  <c r="K204" i="2"/>
  <c r="T204" i="2" s="1"/>
  <c r="J204" i="2"/>
  <c r="Y203" i="2"/>
  <c r="X203" i="2"/>
  <c r="W203" i="2"/>
  <c r="V203" i="2"/>
  <c r="N203" i="2"/>
  <c r="M203" i="2"/>
  <c r="L203" i="2"/>
  <c r="K203" i="2"/>
  <c r="T203" i="2" s="1"/>
  <c r="J203" i="2"/>
  <c r="V202" i="2"/>
  <c r="N202" i="2"/>
  <c r="M202" i="2"/>
  <c r="L202" i="2"/>
  <c r="K202" i="2"/>
  <c r="I202" i="2" s="1"/>
  <c r="K36" i="2" s="1"/>
  <c r="J202" i="2"/>
  <c r="U202" i="2" s="1"/>
  <c r="N201" i="2"/>
  <c r="M201" i="2"/>
  <c r="L201" i="2"/>
  <c r="K201" i="2"/>
  <c r="J201" i="2"/>
  <c r="U201" i="2" s="1"/>
  <c r="I201" i="2"/>
  <c r="N200" i="2"/>
  <c r="M200" i="2"/>
  <c r="L200" i="2"/>
  <c r="U200" i="2" s="1"/>
  <c r="K200" i="2"/>
  <c r="T200" i="2" s="1"/>
  <c r="J200" i="2"/>
  <c r="V199" i="2"/>
  <c r="N199" i="2"/>
  <c r="M199" i="2"/>
  <c r="L199" i="2"/>
  <c r="K199" i="2"/>
  <c r="T199" i="2" s="1"/>
  <c r="J199" i="2"/>
  <c r="N198" i="2"/>
  <c r="M198" i="2"/>
  <c r="L198" i="2"/>
  <c r="K198" i="2"/>
  <c r="I198" i="2" s="1"/>
  <c r="J198" i="2"/>
  <c r="N197" i="2"/>
  <c r="M197" i="2"/>
  <c r="L197" i="2"/>
  <c r="K197" i="2"/>
  <c r="J197" i="2"/>
  <c r="U197" i="2" s="1"/>
  <c r="I197" i="2"/>
  <c r="V196" i="2"/>
  <c r="N196" i="2"/>
  <c r="M196" i="2"/>
  <c r="L196" i="2"/>
  <c r="U196" i="2" s="1"/>
  <c r="K196" i="2"/>
  <c r="T196" i="2" s="1"/>
  <c r="J196" i="2"/>
  <c r="N195" i="2"/>
  <c r="M195" i="2"/>
  <c r="L195" i="2"/>
  <c r="K195" i="2"/>
  <c r="T195" i="2" s="1"/>
  <c r="J195" i="2"/>
  <c r="N194" i="2"/>
  <c r="M194" i="2"/>
  <c r="L194" i="2"/>
  <c r="K194" i="2"/>
  <c r="I194" i="2" s="1"/>
  <c r="J194" i="2"/>
  <c r="Z193" i="2"/>
  <c r="Y193" i="2"/>
  <c r="X193" i="2"/>
  <c r="W193" i="2"/>
  <c r="V193" i="2"/>
  <c r="AA193" i="2" s="1"/>
  <c r="N193" i="2"/>
  <c r="M193" i="2"/>
  <c r="L193" i="2"/>
  <c r="K193" i="2"/>
  <c r="J193" i="2"/>
  <c r="U193" i="2" s="1"/>
  <c r="I193" i="2"/>
  <c r="N192" i="2"/>
  <c r="M192" i="2"/>
  <c r="L192" i="2"/>
  <c r="U192" i="2" s="1"/>
  <c r="K192" i="2"/>
  <c r="T192" i="2" s="1"/>
  <c r="J192" i="2"/>
  <c r="Z191" i="2"/>
  <c r="Y191" i="2"/>
  <c r="X191" i="2"/>
  <c r="W191" i="2"/>
  <c r="AA191" i="2" s="1"/>
  <c r="V191" i="2"/>
  <c r="N191" i="2"/>
  <c r="M191" i="2"/>
  <c r="L191" i="2"/>
  <c r="K191" i="2"/>
  <c r="T191" i="2" s="1"/>
  <c r="J191" i="2"/>
  <c r="Z190" i="2"/>
  <c r="Y190" i="2"/>
  <c r="X190" i="2"/>
  <c r="W190" i="2"/>
  <c r="AA190" i="2" s="1"/>
  <c r="V190" i="2"/>
  <c r="N190" i="2"/>
  <c r="M190" i="2"/>
  <c r="L190" i="2"/>
  <c r="K190" i="2"/>
  <c r="I190" i="2" s="1"/>
  <c r="J190" i="2"/>
  <c r="U190" i="2" s="1"/>
  <c r="Z189" i="2"/>
  <c r="Y189" i="2"/>
  <c r="X189" i="2"/>
  <c r="W189" i="2"/>
  <c r="V189" i="2"/>
  <c r="AA189" i="2" s="1"/>
  <c r="N189" i="2"/>
  <c r="M189" i="2"/>
  <c r="L189" i="2"/>
  <c r="K189" i="2"/>
  <c r="J189" i="2"/>
  <c r="U189" i="2" s="1"/>
  <c r="I189" i="2"/>
  <c r="Z188" i="2"/>
  <c r="Y188" i="2"/>
  <c r="X188" i="2"/>
  <c r="W188" i="2"/>
  <c r="V188" i="2"/>
  <c r="AA188" i="2" s="1"/>
  <c r="N188" i="2"/>
  <c r="M188" i="2"/>
  <c r="L188" i="2"/>
  <c r="U188" i="2" s="1"/>
  <c r="K188" i="2"/>
  <c r="T188" i="2" s="1"/>
  <c r="J188" i="2"/>
  <c r="Y187" i="2"/>
  <c r="X187" i="2"/>
  <c r="W187" i="2"/>
  <c r="V187" i="2"/>
  <c r="N187" i="2"/>
  <c r="M187" i="2"/>
  <c r="L187" i="2"/>
  <c r="K187" i="2"/>
  <c r="T187" i="2" s="1"/>
  <c r="J187" i="2"/>
  <c r="V186" i="2"/>
  <c r="N186" i="2"/>
  <c r="M186" i="2"/>
  <c r="L186" i="2"/>
  <c r="K186" i="2"/>
  <c r="I186" i="2" s="1"/>
  <c r="K31" i="2" s="1"/>
  <c r="J186" i="2"/>
  <c r="U186" i="2" s="1"/>
  <c r="N185" i="2"/>
  <c r="M185" i="2"/>
  <c r="L185" i="2"/>
  <c r="K185" i="2"/>
  <c r="J185" i="2"/>
  <c r="U185" i="2" s="1"/>
  <c r="I185" i="2"/>
  <c r="Z184" i="2"/>
  <c r="Y184" i="2"/>
  <c r="X184" i="2"/>
  <c r="W184" i="2"/>
  <c r="V184" i="2"/>
  <c r="AA184" i="2" s="1"/>
  <c r="N184" i="2"/>
  <c r="M184" i="2"/>
  <c r="L184" i="2"/>
  <c r="U184" i="2" s="1"/>
  <c r="K184" i="2"/>
  <c r="T184" i="2" s="1"/>
  <c r="J184" i="2"/>
  <c r="N183" i="2"/>
  <c r="M183" i="2"/>
  <c r="L183" i="2"/>
  <c r="K183" i="2"/>
  <c r="T183" i="2" s="1"/>
  <c r="J183" i="2"/>
  <c r="Z182" i="2"/>
  <c r="Y182" i="2"/>
  <c r="X182" i="2"/>
  <c r="W182" i="2"/>
  <c r="AA182" i="2" s="1"/>
  <c r="V182" i="2"/>
  <c r="N182" i="2"/>
  <c r="M182" i="2"/>
  <c r="L182" i="2"/>
  <c r="K182" i="2"/>
  <c r="I182" i="2" s="1"/>
  <c r="J182" i="2"/>
  <c r="U182" i="2" s="1"/>
  <c r="Z181" i="2"/>
  <c r="Y181" i="2"/>
  <c r="X181" i="2"/>
  <c r="W181" i="2"/>
  <c r="V181" i="2"/>
  <c r="AA181" i="2" s="1"/>
  <c r="N181" i="2"/>
  <c r="M181" i="2"/>
  <c r="L181" i="2"/>
  <c r="K181" i="2"/>
  <c r="J181" i="2"/>
  <c r="U181" i="2" s="1"/>
  <c r="I181" i="2"/>
  <c r="Z180" i="2"/>
  <c r="Y180" i="2"/>
  <c r="X180" i="2"/>
  <c r="W180" i="2"/>
  <c r="V180" i="2"/>
  <c r="AA180" i="2" s="1"/>
  <c r="N180" i="2"/>
  <c r="M180" i="2"/>
  <c r="L180" i="2"/>
  <c r="U180" i="2" s="1"/>
  <c r="K180" i="2"/>
  <c r="T180" i="2" s="1"/>
  <c r="J180" i="2"/>
  <c r="N179" i="2"/>
  <c r="M179" i="2"/>
  <c r="L179" i="2"/>
  <c r="K179" i="2"/>
  <c r="T179" i="2" s="1"/>
  <c r="J179" i="2"/>
  <c r="N178" i="2"/>
  <c r="M178" i="2"/>
  <c r="L178" i="2"/>
  <c r="K178" i="2"/>
  <c r="I178" i="2" s="1"/>
  <c r="U30" i="2" s="1"/>
  <c r="J178" i="2"/>
  <c r="N177" i="2"/>
  <c r="M177" i="2"/>
  <c r="L177" i="2"/>
  <c r="K177" i="2"/>
  <c r="J177" i="2"/>
  <c r="U177" i="2" s="1"/>
  <c r="I177" i="2"/>
  <c r="N176" i="2"/>
  <c r="M176" i="2"/>
  <c r="L176" i="2"/>
  <c r="U176" i="2" s="1"/>
  <c r="K176" i="2"/>
  <c r="T176" i="2" s="1"/>
  <c r="J176" i="2"/>
  <c r="N175" i="2"/>
  <c r="M175" i="2"/>
  <c r="L175" i="2"/>
  <c r="K175" i="2"/>
  <c r="T175" i="2" s="1"/>
  <c r="J175" i="2"/>
  <c r="Y174" i="2"/>
  <c r="X174" i="2"/>
  <c r="W174" i="2"/>
  <c r="V174" i="2"/>
  <c r="N174" i="2"/>
  <c r="M174" i="2"/>
  <c r="L174" i="2"/>
  <c r="K174" i="2"/>
  <c r="I174" i="2" s="1"/>
  <c r="K29" i="2" s="1"/>
  <c r="J174" i="2"/>
  <c r="U174" i="2" s="1"/>
  <c r="V173" i="2"/>
  <c r="N173" i="2"/>
  <c r="M173" i="2"/>
  <c r="L173" i="2"/>
  <c r="K173" i="2"/>
  <c r="J173" i="2"/>
  <c r="U173" i="2" s="1"/>
  <c r="I173" i="2"/>
  <c r="N172" i="2"/>
  <c r="M172" i="2"/>
  <c r="L172" i="2"/>
  <c r="U172" i="2" s="1"/>
  <c r="K172" i="2"/>
  <c r="T172" i="2" s="1"/>
  <c r="J172" i="2"/>
  <c r="Z171" i="2"/>
  <c r="Y171" i="2"/>
  <c r="X171" i="2"/>
  <c r="W171" i="2"/>
  <c r="AA171" i="2" s="1"/>
  <c r="V171" i="2"/>
  <c r="N171" i="2"/>
  <c r="M171" i="2"/>
  <c r="L171" i="2"/>
  <c r="K171" i="2"/>
  <c r="T171" i="2" s="1"/>
  <c r="J171" i="2"/>
  <c r="N170" i="2"/>
  <c r="M170" i="2"/>
  <c r="L170" i="2"/>
  <c r="K170" i="2"/>
  <c r="I170" i="2" s="1"/>
  <c r="U27" i="2" s="1"/>
  <c r="J170" i="2"/>
  <c r="V169" i="2"/>
  <c r="N169" i="2"/>
  <c r="M169" i="2"/>
  <c r="L169" i="2"/>
  <c r="K169" i="2"/>
  <c r="J169" i="2"/>
  <c r="U169" i="2" s="1"/>
  <c r="I169" i="2"/>
  <c r="N168" i="2"/>
  <c r="M168" i="2"/>
  <c r="L168" i="2"/>
  <c r="U168" i="2" s="1"/>
  <c r="K168" i="2"/>
  <c r="T168" i="2" s="1"/>
  <c r="J168" i="2"/>
  <c r="Z167" i="2"/>
  <c r="Y167" i="2"/>
  <c r="X167" i="2"/>
  <c r="W167" i="2"/>
  <c r="AA167" i="2" s="1"/>
  <c r="V167" i="2"/>
  <c r="N167" i="2"/>
  <c r="M167" i="2"/>
  <c r="L167" i="2"/>
  <c r="K167" i="2"/>
  <c r="T167" i="2" s="1"/>
  <c r="J167" i="2"/>
  <c r="N166" i="2"/>
  <c r="M166" i="2"/>
  <c r="L166" i="2"/>
  <c r="K166" i="2"/>
  <c r="I166" i="2" s="1"/>
  <c r="J166" i="2"/>
  <c r="N165" i="2"/>
  <c r="M165" i="2"/>
  <c r="L165" i="2"/>
  <c r="K165" i="2"/>
  <c r="J165" i="2"/>
  <c r="U165" i="2" s="1"/>
  <c r="I165" i="2"/>
  <c r="N164" i="2"/>
  <c r="M164" i="2"/>
  <c r="L164" i="2"/>
  <c r="U164" i="2" s="1"/>
  <c r="K164" i="2"/>
  <c r="T164" i="2" s="1"/>
  <c r="J164" i="2"/>
  <c r="N163" i="2"/>
  <c r="M163" i="2"/>
  <c r="L163" i="2"/>
  <c r="K163" i="2"/>
  <c r="T163" i="2" s="1"/>
  <c r="J163" i="2"/>
  <c r="Z162" i="2"/>
  <c r="Y162" i="2"/>
  <c r="X162" i="2"/>
  <c r="W162" i="2"/>
  <c r="AA162" i="2" s="1"/>
  <c r="V162" i="2"/>
  <c r="N162" i="2"/>
  <c r="M162" i="2"/>
  <c r="L162" i="2"/>
  <c r="K162" i="2"/>
  <c r="I162" i="2" s="1"/>
  <c r="U25" i="2" s="1"/>
  <c r="J162" i="2"/>
  <c r="U162" i="2" s="1"/>
  <c r="V161" i="2"/>
  <c r="N161" i="2"/>
  <c r="M161" i="2"/>
  <c r="L161" i="2"/>
  <c r="K161" i="2"/>
  <c r="J161" i="2"/>
  <c r="U161" i="2" s="1"/>
  <c r="I161" i="2"/>
  <c r="N160" i="2"/>
  <c r="M160" i="2"/>
  <c r="L160" i="2"/>
  <c r="U160" i="2" s="1"/>
  <c r="K160" i="2"/>
  <c r="T160" i="2" s="1"/>
  <c r="J160" i="2"/>
  <c r="N159" i="2"/>
  <c r="M159" i="2"/>
  <c r="L159" i="2"/>
  <c r="K159" i="2"/>
  <c r="T159" i="2" s="1"/>
  <c r="J159" i="2"/>
  <c r="N158" i="2"/>
  <c r="M158" i="2"/>
  <c r="L158" i="2"/>
  <c r="K158" i="2"/>
  <c r="I158" i="2" s="1"/>
  <c r="J158" i="2"/>
  <c r="N157" i="2"/>
  <c r="M157" i="2"/>
  <c r="L157" i="2"/>
  <c r="K157" i="2"/>
  <c r="J157" i="2"/>
  <c r="U157" i="2" s="1"/>
  <c r="I157" i="2"/>
  <c r="Z156" i="2"/>
  <c r="Y156" i="2"/>
  <c r="X156" i="2"/>
  <c r="W156" i="2"/>
  <c r="V156" i="2"/>
  <c r="AA156" i="2" s="1"/>
  <c r="N156" i="2"/>
  <c r="M156" i="2"/>
  <c r="L156" i="2"/>
  <c r="U156" i="2" s="1"/>
  <c r="K156" i="2"/>
  <c r="T156" i="2" s="1"/>
  <c r="J156" i="2"/>
  <c r="Y155" i="2"/>
  <c r="X155" i="2"/>
  <c r="W155" i="2"/>
  <c r="V155" i="2"/>
  <c r="N155" i="2"/>
  <c r="M155" i="2"/>
  <c r="L155" i="2"/>
  <c r="K155" i="2"/>
  <c r="T155" i="2" s="1"/>
  <c r="J155" i="2"/>
  <c r="V154" i="2"/>
  <c r="N154" i="2"/>
  <c r="M154" i="2"/>
  <c r="L154" i="2"/>
  <c r="K154" i="2"/>
  <c r="I154" i="2" s="1"/>
  <c r="K25" i="2" s="1"/>
  <c r="J154" i="2"/>
  <c r="U154" i="2" s="1"/>
  <c r="N153" i="2"/>
  <c r="M153" i="2"/>
  <c r="L153" i="2"/>
  <c r="K153" i="2"/>
  <c r="J153" i="2"/>
  <c r="U153" i="2" s="1"/>
  <c r="I153" i="2"/>
  <c r="V152" i="2"/>
  <c r="N152" i="2"/>
  <c r="M152" i="2"/>
  <c r="L152" i="2"/>
  <c r="U152" i="2" s="1"/>
  <c r="K152" i="2"/>
  <c r="T152" i="2" s="1"/>
  <c r="J152" i="2"/>
  <c r="N151" i="2"/>
  <c r="M151" i="2"/>
  <c r="L151" i="2"/>
  <c r="K151" i="2"/>
  <c r="T151" i="2" s="1"/>
  <c r="J151" i="2"/>
  <c r="N150" i="2"/>
  <c r="M150" i="2"/>
  <c r="L150" i="2"/>
  <c r="K150" i="2"/>
  <c r="I150" i="2" s="1"/>
  <c r="J150" i="2"/>
  <c r="N149" i="2"/>
  <c r="M149" i="2"/>
  <c r="L149" i="2"/>
  <c r="K149" i="2"/>
  <c r="J149" i="2"/>
  <c r="U149" i="2" s="1"/>
  <c r="I149" i="2"/>
  <c r="N148" i="2"/>
  <c r="M148" i="2"/>
  <c r="L148" i="2"/>
  <c r="U148" i="2" s="1"/>
  <c r="K148" i="2"/>
  <c r="T148" i="2" s="1"/>
  <c r="J148" i="2"/>
  <c r="N147" i="2"/>
  <c r="M147" i="2"/>
  <c r="L147" i="2"/>
  <c r="K147" i="2"/>
  <c r="T147" i="2" s="1"/>
  <c r="J147" i="2"/>
  <c r="V146" i="2"/>
  <c r="N146" i="2"/>
  <c r="M146" i="2"/>
  <c r="L146" i="2"/>
  <c r="K146" i="2"/>
  <c r="I146" i="2" s="1"/>
  <c r="K23" i="2" s="1"/>
  <c r="J146" i="2"/>
  <c r="U146" i="2" s="1"/>
  <c r="N145" i="2"/>
  <c r="M145" i="2"/>
  <c r="L145" i="2"/>
  <c r="K145" i="2"/>
  <c r="J145" i="2"/>
  <c r="U145" i="2" s="1"/>
  <c r="I145" i="2"/>
  <c r="AB144" i="2"/>
  <c r="AA144" i="2"/>
  <c r="Z144" i="2"/>
  <c r="Y144" i="2"/>
  <c r="V144" i="2"/>
  <c r="U144" i="2"/>
  <c r="T144" i="2"/>
  <c r="S144" i="2"/>
  <c r="R144" i="2"/>
  <c r="Q144" i="2"/>
  <c r="P144" i="2"/>
  <c r="N144" i="2"/>
  <c r="M144" i="2"/>
  <c r="L144" i="2"/>
  <c r="X144" i="2" s="1"/>
  <c r="K144" i="2"/>
  <c r="W144" i="2" s="1"/>
  <c r="J144" i="2"/>
  <c r="V143" i="2"/>
  <c r="N143" i="2"/>
  <c r="M143" i="2"/>
  <c r="L143" i="2"/>
  <c r="K143" i="2"/>
  <c r="I143" i="2" s="1"/>
  <c r="J143" i="2"/>
  <c r="N142" i="2"/>
  <c r="M142" i="2"/>
  <c r="L142" i="2"/>
  <c r="K142" i="2"/>
  <c r="J142" i="2"/>
  <c r="I142" i="2"/>
  <c r="N141" i="2"/>
  <c r="M141" i="2"/>
  <c r="L141" i="2"/>
  <c r="K141" i="2"/>
  <c r="I141" i="2" s="1"/>
  <c r="J141" i="2"/>
  <c r="N140" i="2"/>
  <c r="M140" i="2"/>
  <c r="L140" i="2"/>
  <c r="K140" i="2"/>
  <c r="J140" i="2"/>
  <c r="I140" i="2"/>
  <c r="N139" i="2"/>
  <c r="M139" i="2"/>
  <c r="L139" i="2"/>
  <c r="K139" i="2"/>
  <c r="I139" i="2" s="1"/>
  <c r="J139" i="2"/>
  <c r="N138" i="2"/>
  <c r="M138" i="2"/>
  <c r="L138" i="2"/>
  <c r="K138" i="2"/>
  <c r="J138" i="2"/>
  <c r="I138" i="2"/>
  <c r="N137" i="2"/>
  <c r="M137" i="2"/>
  <c r="L137" i="2"/>
  <c r="K137" i="2"/>
  <c r="I137" i="2" s="1"/>
  <c r="J137" i="2"/>
  <c r="N136" i="2"/>
  <c r="M136" i="2"/>
  <c r="L136" i="2"/>
  <c r="K136" i="2"/>
  <c r="J136" i="2"/>
  <c r="I136" i="2"/>
  <c r="N135" i="2"/>
  <c r="M135" i="2"/>
  <c r="L135" i="2"/>
  <c r="K135" i="2"/>
  <c r="I135" i="2" s="1"/>
  <c r="J135" i="2"/>
  <c r="N134" i="2"/>
  <c r="M134" i="2"/>
  <c r="L134" i="2"/>
  <c r="K134" i="2"/>
  <c r="J134" i="2"/>
  <c r="I134" i="2"/>
  <c r="N133" i="2"/>
  <c r="M133" i="2"/>
  <c r="L133" i="2"/>
  <c r="K133" i="2"/>
  <c r="I133" i="2" s="1"/>
  <c r="J133" i="2"/>
  <c r="N132" i="2"/>
  <c r="M132" i="2"/>
  <c r="L132" i="2"/>
  <c r="K132" i="2"/>
  <c r="J132" i="2"/>
  <c r="I132" i="2"/>
  <c r="N131" i="2"/>
  <c r="M131" i="2"/>
  <c r="L131" i="2"/>
  <c r="K131" i="2"/>
  <c r="I131" i="2" s="1"/>
  <c r="J131" i="2"/>
  <c r="N130" i="2"/>
  <c r="M130" i="2"/>
  <c r="L130" i="2"/>
  <c r="K130" i="2"/>
  <c r="J130" i="2"/>
  <c r="I130" i="2"/>
  <c r="N129" i="2"/>
  <c r="M129" i="2"/>
  <c r="L129" i="2"/>
  <c r="K129" i="2"/>
  <c r="I129" i="2" s="1"/>
  <c r="J129" i="2"/>
  <c r="N128" i="2"/>
  <c r="M128" i="2"/>
  <c r="L128" i="2"/>
  <c r="K128" i="2"/>
  <c r="J128" i="2"/>
  <c r="I128" i="2"/>
  <c r="N127" i="2"/>
  <c r="M127" i="2"/>
  <c r="L127" i="2"/>
  <c r="K127" i="2"/>
  <c r="I127" i="2" s="1"/>
  <c r="J127" i="2"/>
  <c r="N126" i="2"/>
  <c r="M126" i="2"/>
  <c r="L126" i="2"/>
  <c r="K126" i="2"/>
  <c r="J126" i="2"/>
  <c r="I126" i="2"/>
  <c r="N125" i="2"/>
  <c r="M125" i="2"/>
  <c r="L125" i="2"/>
  <c r="K125" i="2"/>
  <c r="I125" i="2" s="1"/>
  <c r="J125" i="2"/>
  <c r="N124" i="2"/>
  <c r="M124" i="2"/>
  <c r="L124" i="2"/>
  <c r="K124" i="2"/>
  <c r="J124" i="2"/>
  <c r="I124" i="2"/>
  <c r="N123" i="2"/>
  <c r="M123" i="2"/>
  <c r="L123" i="2"/>
  <c r="K123" i="2"/>
  <c r="I123" i="2" s="1"/>
  <c r="J123" i="2"/>
  <c r="N122" i="2"/>
  <c r="M122" i="2"/>
  <c r="L122" i="2"/>
  <c r="K122" i="2"/>
  <c r="J122" i="2"/>
  <c r="I122" i="2"/>
  <c r="N121" i="2"/>
  <c r="M121" i="2"/>
  <c r="L121" i="2"/>
  <c r="K121" i="2"/>
  <c r="I121" i="2" s="1"/>
  <c r="J121" i="2"/>
  <c r="N120" i="2"/>
  <c r="M120" i="2"/>
  <c r="L120" i="2"/>
  <c r="K120" i="2"/>
  <c r="J120" i="2"/>
  <c r="I120" i="2"/>
  <c r="N119" i="2"/>
  <c r="M119" i="2"/>
  <c r="L119" i="2"/>
  <c r="K119" i="2"/>
  <c r="I119" i="2" s="1"/>
  <c r="J119" i="2"/>
  <c r="N118" i="2"/>
  <c r="M118" i="2"/>
  <c r="L118" i="2"/>
  <c r="K118" i="2"/>
  <c r="J118" i="2"/>
  <c r="I118" i="2"/>
  <c r="N117" i="2"/>
  <c r="M117" i="2"/>
  <c r="L117" i="2"/>
  <c r="K117" i="2"/>
  <c r="I117" i="2" s="1"/>
  <c r="J117" i="2"/>
  <c r="N116" i="2"/>
  <c r="M116" i="2"/>
  <c r="L116" i="2"/>
  <c r="K116" i="2"/>
  <c r="J116" i="2"/>
  <c r="I116" i="2"/>
  <c r="N115" i="2"/>
  <c r="M115" i="2"/>
  <c r="L115" i="2"/>
  <c r="K115" i="2"/>
  <c r="I115" i="2" s="1"/>
  <c r="J115" i="2"/>
  <c r="N114" i="2"/>
  <c r="M114" i="2"/>
  <c r="L114" i="2"/>
  <c r="K114" i="2"/>
  <c r="J114" i="2"/>
  <c r="I114" i="2"/>
  <c r="N113" i="2"/>
  <c r="M113" i="2"/>
  <c r="L113" i="2"/>
  <c r="K113" i="2"/>
  <c r="I113" i="2" s="1"/>
  <c r="J113" i="2"/>
  <c r="N112" i="2"/>
  <c r="M112" i="2"/>
  <c r="L112" i="2"/>
  <c r="K112" i="2"/>
  <c r="J112" i="2"/>
  <c r="I112" i="2"/>
  <c r="N111" i="2"/>
  <c r="M111" i="2"/>
  <c r="L111" i="2"/>
  <c r="K111" i="2"/>
  <c r="I111" i="2" s="1"/>
  <c r="J111" i="2"/>
  <c r="N110" i="2"/>
  <c r="M110" i="2"/>
  <c r="L110" i="2"/>
  <c r="K110" i="2"/>
  <c r="J110" i="2"/>
  <c r="I110" i="2"/>
  <c r="N109" i="2"/>
  <c r="M109" i="2"/>
  <c r="L109" i="2"/>
  <c r="K109" i="2"/>
  <c r="I109" i="2" s="1"/>
  <c r="J109" i="2"/>
  <c r="N108" i="2"/>
  <c r="M108" i="2"/>
  <c r="L108" i="2"/>
  <c r="K108" i="2"/>
  <c r="J108" i="2"/>
  <c r="I108" i="2"/>
  <c r="N107" i="2"/>
  <c r="M107" i="2"/>
  <c r="L107" i="2"/>
  <c r="K107" i="2"/>
  <c r="I107" i="2" s="1"/>
  <c r="J107" i="2"/>
  <c r="N106" i="2"/>
  <c r="M106" i="2"/>
  <c r="L106" i="2"/>
  <c r="K106" i="2"/>
  <c r="J106" i="2"/>
  <c r="I106" i="2"/>
  <c r="N105" i="2"/>
  <c r="M105" i="2"/>
  <c r="L105" i="2"/>
  <c r="K105" i="2"/>
  <c r="I105" i="2" s="1"/>
  <c r="J105" i="2"/>
  <c r="N104" i="2"/>
  <c r="M104" i="2"/>
  <c r="L104" i="2"/>
  <c r="K104" i="2"/>
  <c r="J104" i="2"/>
  <c r="I104" i="2"/>
  <c r="N103" i="2"/>
  <c r="M103" i="2"/>
  <c r="L103" i="2"/>
  <c r="K103" i="2"/>
  <c r="I103" i="2" s="1"/>
  <c r="J103" i="2"/>
  <c r="N102" i="2"/>
  <c r="M102" i="2"/>
  <c r="L102" i="2"/>
  <c r="K102" i="2"/>
  <c r="J102" i="2"/>
  <c r="I102" i="2"/>
  <c r="N101" i="2"/>
  <c r="M101" i="2"/>
  <c r="L101" i="2"/>
  <c r="K101" i="2"/>
  <c r="I101" i="2" s="1"/>
  <c r="J101" i="2"/>
  <c r="N100" i="2"/>
  <c r="M100" i="2"/>
  <c r="L100" i="2"/>
  <c r="K100" i="2"/>
  <c r="J100" i="2"/>
  <c r="I100" i="2"/>
  <c r="N99" i="2"/>
  <c r="M99" i="2"/>
  <c r="L99" i="2"/>
  <c r="K99" i="2"/>
  <c r="I99" i="2" s="1"/>
  <c r="J99" i="2"/>
  <c r="N98" i="2"/>
  <c r="M98" i="2"/>
  <c r="L98" i="2"/>
  <c r="K98" i="2"/>
  <c r="J98" i="2"/>
  <c r="I98" i="2"/>
  <c r="N97" i="2"/>
  <c r="M97" i="2"/>
  <c r="L97" i="2"/>
  <c r="K97" i="2"/>
  <c r="I97" i="2" s="1"/>
  <c r="J97" i="2"/>
  <c r="N96" i="2"/>
  <c r="M96" i="2"/>
  <c r="L96" i="2"/>
  <c r="K96" i="2"/>
  <c r="J96" i="2"/>
  <c r="I96" i="2"/>
  <c r="N95" i="2"/>
  <c r="M95" i="2"/>
  <c r="L95" i="2"/>
  <c r="K95" i="2"/>
  <c r="I95" i="2" s="1"/>
  <c r="J95" i="2"/>
  <c r="N94" i="2"/>
  <c r="M94" i="2"/>
  <c r="L94" i="2"/>
  <c r="K94" i="2"/>
  <c r="J94" i="2"/>
  <c r="I94" i="2"/>
  <c r="N93" i="2"/>
  <c r="M93" i="2"/>
  <c r="L93" i="2"/>
  <c r="K93" i="2"/>
  <c r="I93" i="2" s="1"/>
  <c r="J93" i="2"/>
  <c r="N92" i="2"/>
  <c r="M92" i="2"/>
  <c r="L92" i="2"/>
  <c r="K92" i="2"/>
  <c r="J92" i="2"/>
  <c r="I92" i="2"/>
  <c r="N91" i="2"/>
  <c r="M91" i="2"/>
  <c r="L91" i="2"/>
  <c r="K91" i="2"/>
  <c r="I91" i="2" s="1"/>
  <c r="J91" i="2"/>
  <c r="N90" i="2"/>
  <c r="M90" i="2"/>
  <c r="L90" i="2"/>
  <c r="K90" i="2"/>
  <c r="J90" i="2"/>
  <c r="I90" i="2"/>
  <c r="N89" i="2"/>
  <c r="M89" i="2"/>
  <c r="L89" i="2"/>
  <c r="J89" i="2"/>
  <c r="L88" i="2"/>
  <c r="K88" i="2"/>
  <c r="J88" i="2"/>
  <c r="L87" i="2"/>
  <c r="K87" i="2"/>
  <c r="J87" i="2"/>
  <c r="L86" i="2"/>
  <c r="K86" i="2"/>
  <c r="J86" i="2"/>
  <c r="L85" i="2"/>
  <c r="K85" i="2"/>
  <c r="J85" i="2"/>
  <c r="L84" i="2"/>
  <c r="K84" i="2"/>
  <c r="J84" i="2"/>
  <c r="L83" i="2"/>
  <c r="K83" i="2"/>
  <c r="J83" i="2"/>
  <c r="L82" i="2"/>
  <c r="K82" i="2"/>
  <c r="J82" i="2"/>
  <c r="L81" i="2"/>
  <c r="K81" i="2"/>
  <c r="J81" i="2"/>
  <c r="N80" i="2"/>
  <c r="M80" i="2"/>
  <c r="L80" i="2"/>
  <c r="K80" i="2"/>
  <c r="I80" i="2" s="1"/>
  <c r="J80" i="2"/>
  <c r="N79" i="2"/>
  <c r="M79" i="2"/>
  <c r="L79" i="2"/>
  <c r="I79" i="2" s="1"/>
  <c r="K79" i="2"/>
  <c r="J79" i="2"/>
  <c r="N78" i="2"/>
  <c r="M78" i="2"/>
  <c r="L78" i="2"/>
  <c r="J78" i="2"/>
  <c r="L77" i="2"/>
  <c r="K77" i="2"/>
  <c r="J77" i="2"/>
  <c r="J76" i="2"/>
  <c r="J75" i="2"/>
  <c r="J74" i="2"/>
  <c r="J73" i="2"/>
  <c r="J72" i="2"/>
  <c r="J71" i="2"/>
  <c r="J70" i="2"/>
  <c r="N69" i="2"/>
  <c r="M69" i="2"/>
  <c r="J69" i="2"/>
  <c r="N68" i="2"/>
  <c r="M68" i="2"/>
  <c r="J68" i="2"/>
  <c r="N67" i="2"/>
  <c r="M67" i="2"/>
  <c r="K67" i="2"/>
  <c r="J67" i="2"/>
  <c r="E67" i="2"/>
  <c r="L67" i="2" s="1"/>
  <c r="N66" i="2"/>
  <c r="M66" i="2"/>
  <c r="L66" i="2"/>
  <c r="K66" i="2"/>
  <c r="I66" i="2" s="1"/>
  <c r="J66" i="2"/>
  <c r="N65" i="2"/>
  <c r="M65" i="2"/>
  <c r="L65" i="2"/>
  <c r="I65" i="2" s="1"/>
  <c r="K65" i="2"/>
  <c r="J65" i="2"/>
  <c r="N64" i="2"/>
  <c r="M64" i="2"/>
  <c r="L64" i="2"/>
  <c r="K64" i="2"/>
  <c r="I64" i="2" s="1"/>
  <c r="J64" i="2"/>
  <c r="N63" i="2"/>
  <c r="M63" i="2"/>
  <c r="L63" i="2"/>
  <c r="I63" i="2" s="1"/>
  <c r="K63" i="2"/>
  <c r="J63" i="2"/>
  <c r="N62" i="2"/>
  <c r="M62" i="2"/>
  <c r="L62" i="2"/>
  <c r="K62" i="2"/>
  <c r="I62" i="2" s="1"/>
  <c r="J62" i="2"/>
  <c r="N61" i="2"/>
  <c r="M61" i="2"/>
  <c r="L61" i="2"/>
  <c r="I61" i="2" s="1"/>
  <c r="K61" i="2"/>
  <c r="J61" i="2"/>
  <c r="N60" i="2"/>
  <c r="M60" i="2"/>
  <c r="L60" i="2"/>
  <c r="K60" i="2"/>
  <c r="I60" i="2" s="1"/>
  <c r="J60" i="2"/>
  <c r="K39" i="2"/>
  <c r="K38" i="2"/>
  <c r="L38" i="2" s="1"/>
  <c r="J38" i="2"/>
  <c r="U37" i="2"/>
  <c r="V37" i="2" s="1"/>
  <c r="T37" i="2"/>
  <c r="U36" i="2"/>
  <c r="V36" i="2" s="1"/>
  <c r="T36" i="2"/>
  <c r="U35" i="2"/>
  <c r="V35" i="2" s="1"/>
  <c r="T35" i="2"/>
  <c r="K35" i="2"/>
  <c r="L35" i="2" s="1"/>
  <c r="J35" i="2"/>
  <c r="U33" i="2"/>
  <c r="V33" i="2" s="1"/>
  <c r="T33" i="2"/>
  <c r="U32" i="2"/>
  <c r="V32" i="2" s="1"/>
  <c r="T32" i="2"/>
  <c r="K30" i="2"/>
  <c r="L30" i="2" s="1"/>
  <c r="J30" i="2"/>
  <c r="K28" i="2"/>
  <c r="L28" i="2" s="1"/>
  <c r="J28" i="2"/>
  <c r="U24" i="2"/>
  <c r="V24" i="2" s="1"/>
  <c r="T24" i="2"/>
  <c r="K24" i="2"/>
  <c r="L24" i="2" s="1"/>
  <c r="J24" i="2"/>
  <c r="U22" i="2"/>
  <c r="V22" i="2" s="1"/>
  <c r="W22" i="2" s="1"/>
  <c r="T22" i="2"/>
  <c r="K22" i="2"/>
  <c r="L22" i="2" s="1"/>
  <c r="M22" i="2" s="1"/>
  <c r="J22" i="2"/>
  <c r="E12" i="2"/>
  <c r="K8" i="2" s="1"/>
  <c r="D12" i="2"/>
  <c r="K10" i="2"/>
  <c r="K9" i="2"/>
  <c r="K7" i="2"/>
  <c r="K6" i="2"/>
  <c r="L5" i="2"/>
  <c r="K5" i="2"/>
  <c r="J5" i="2"/>
  <c r="L4" i="2"/>
  <c r="K4" i="2"/>
  <c r="J4" i="2"/>
  <c r="P3" i="2"/>
  <c r="O3" i="2"/>
  <c r="N3" i="2"/>
  <c r="M3" i="2"/>
  <c r="L3" i="2"/>
  <c r="K3" i="2"/>
  <c r="J3" i="2"/>
  <c r="K2" i="2"/>
  <c r="D1" i="2"/>
  <c r="AF145" i="2"/>
  <c r="AF149" i="2"/>
  <c r="AF153" i="2"/>
  <c r="AF157" i="2"/>
  <c r="AF161" i="2"/>
  <c r="AF165" i="2"/>
  <c r="AF169" i="2"/>
  <c r="AF173" i="2"/>
  <c r="AF177" i="2"/>
  <c r="AF181" i="2"/>
  <c r="AF185" i="2"/>
  <c r="AF189" i="2"/>
  <c r="AF193" i="2"/>
  <c r="AF197" i="2"/>
  <c r="AF201" i="2"/>
  <c r="AF205" i="2"/>
  <c r="AF209" i="2"/>
  <c r="AF213" i="2"/>
  <c r="AF217" i="2"/>
  <c r="AF221" i="2"/>
  <c r="AF225" i="2"/>
  <c r="AF229" i="2"/>
  <c r="AF233" i="2"/>
  <c r="AF237" i="2"/>
  <c r="AF241" i="2"/>
  <c r="AF245" i="2"/>
  <c r="AF249" i="2"/>
  <c r="AF253" i="2"/>
  <c r="AF257" i="2"/>
  <c r="AF261" i="2"/>
  <c r="AF265" i="2"/>
  <c r="AF269" i="2"/>
  <c r="AF273" i="2"/>
  <c r="AF277" i="2"/>
  <c r="AF281" i="2"/>
  <c r="AF285" i="2"/>
  <c r="AF289" i="2"/>
  <c r="AF293" i="2"/>
  <c r="AF297" i="2"/>
  <c r="AF301" i="2"/>
  <c r="AF305" i="2"/>
  <c r="AF309" i="2"/>
  <c r="AF313" i="2"/>
  <c r="AF317" i="2"/>
  <c r="AF321" i="2"/>
  <c r="AF325" i="2"/>
  <c r="AF329" i="2"/>
  <c r="AF333" i="2"/>
  <c r="AF337" i="2"/>
  <c r="AF341" i="2"/>
  <c r="AF345" i="2"/>
  <c r="AF349" i="2"/>
  <c r="AF353" i="2"/>
  <c r="AF146" i="2"/>
  <c r="AF150" i="2"/>
  <c r="AF154" i="2"/>
  <c r="AF158" i="2"/>
  <c r="AF162" i="2"/>
  <c r="AF166" i="2"/>
  <c r="AF170" i="2"/>
  <c r="AF174" i="2"/>
  <c r="AF178" i="2"/>
  <c r="AF182" i="2"/>
  <c r="AF186" i="2"/>
  <c r="AF190" i="2"/>
  <c r="AF194" i="2"/>
  <c r="AF198" i="2"/>
  <c r="AF202" i="2"/>
  <c r="AF206" i="2"/>
  <c r="AF210" i="2"/>
  <c r="AF214" i="2"/>
  <c r="AF218" i="2"/>
  <c r="AF222" i="2"/>
  <c r="AF226" i="2"/>
  <c r="AF230" i="2"/>
  <c r="AF234" i="2"/>
  <c r="AF238" i="2"/>
  <c r="AF242" i="2"/>
  <c r="AF246" i="2"/>
  <c r="AF250" i="2"/>
  <c r="AF254" i="2"/>
  <c r="AF258" i="2"/>
  <c r="AF262" i="2"/>
  <c r="AF266" i="2"/>
  <c r="AF270" i="2"/>
  <c r="AF274" i="2"/>
  <c r="AF278" i="2"/>
  <c r="AF282" i="2"/>
  <c r="AF286" i="2"/>
  <c r="AF290" i="2"/>
  <c r="AF294" i="2"/>
  <c r="AF298" i="2"/>
  <c r="AF302" i="2"/>
  <c r="AF306" i="2"/>
  <c r="AF310" i="2"/>
  <c r="AF314" i="2"/>
  <c r="AF318" i="2"/>
  <c r="AF322" i="2"/>
  <c r="AF326" i="2"/>
  <c r="AF330" i="2"/>
  <c r="AF334" i="2"/>
  <c r="AF338" i="2"/>
  <c r="AF342" i="2"/>
  <c r="AF346" i="2"/>
  <c r="AF350" i="2"/>
  <c r="AF147" i="2"/>
  <c r="AF151" i="2"/>
  <c r="AF155" i="2"/>
  <c r="AF159" i="2"/>
  <c r="AF163" i="2"/>
  <c r="AF167" i="2"/>
  <c r="AF171" i="2"/>
  <c r="AF175" i="2"/>
  <c r="AF179" i="2"/>
  <c r="AF183" i="2"/>
  <c r="AF187" i="2"/>
  <c r="AF191" i="2"/>
  <c r="AF195" i="2"/>
  <c r="AF199" i="2"/>
  <c r="AF203" i="2"/>
  <c r="AF207" i="2"/>
  <c r="AF211" i="2"/>
  <c r="AF215" i="2"/>
  <c r="AF219" i="2"/>
  <c r="AF223" i="2"/>
  <c r="AF227" i="2"/>
  <c r="AF231" i="2"/>
  <c r="AF235" i="2"/>
  <c r="AF239" i="2"/>
  <c r="AF243" i="2"/>
  <c r="AF247" i="2"/>
  <c r="AF251" i="2"/>
  <c r="AF255" i="2"/>
  <c r="AF259" i="2"/>
  <c r="AF263" i="2"/>
  <c r="AF267" i="2"/>
  <c r="AF271" i="2"/>
  <c r="AF275" i="2"/>
  <c r="AF279" i="2"/>
  <c r="AF283" i="2"/>
  <c r="AF287" i="2"/>
  <c r="AF291" i="2"/>
  <c r="AF295" i="2"/>
  <c r="AF299" i="2"/>
  <c r="AF303" i="2"/>
  <c r="AF307" i="2"/>
  <c r="AF311" i="2"/>
  <c r="AF315" i="2"/>
  <c r="AF319" i="2"/>
  <c r="AF323" i="2"/>
  <c r="AF327" i="2"/>
  <c r="AF331" i="2"/>
  <c r="AF335" i="2"/>
  <c r="AF339" i="2"/>
  <c r="AF343" i="2"/>
  <c r="AF347" i="2"/>
  <c r="AF351" i="2"/>
  <c r="AF148" i="2"/>
  <c r="AF152" i="2"/>
  <c r="AF156" i="2"/>
  <c r="AF160" i="2"/>
  <c r="AF164" i="2"/>
  <c r="AF168" i="2"/>
  <c r="AF172" i="2"/>
  <c r="AF176" i="2"/>
  <c r="AF180" i="2"/>
  <c r="AF184" i="2"/>
  <c r="AF188" i="2"/>
  <c r="AF192" i="2"/>
  <c r="AF196" i="2"/>
  <c r="AF200" i="2"/>
  <c r="AF204" i="2"/>
  <c r="AF208" i="2"/>
  <c r="AF212" i="2"/>
  <c r="AF216" i="2"/>
  <c r="AF220" i="2"/>
  <c r="AF224" i="2"/>
  <c r="AF228" i="2"/>
  <c r="AF232" i="2"/>
  <c r="AF236" i="2"/>
  <c r="AF240" i="2"/>
  <c r="AF244" i="2"/>
  <c r="AF248" i="2"/>
  <c r="AF252" i="2"/>
  <c r="AF256" i="2"/>
  <c r="AF260" i="2"/>
  <c r="AF264" i="2"/>
  <c r="AF268" i="2"/>
  <c r="AF272" i="2"/>
  <c r="AF276" i="2"/>
  <c r="AF280" i="2"/>
  <c r="AF284" i="2"/>
  <c r="AF288" i="2"/>
  <c r="AF292" i="2"/>
  <c r="AF296" i="2"/>
  <c r="AF300" i="2"/>
  <c r="AF304" i="2"/>
  <c r="AF308" i="2"/>
  <c r="AF312" i="2"/>
  <c r="AF316" i="2"/>
  <c r="AF320" i="2"/>
  <c r="AF324" i="2"/>
  <c r="AF328" i="2"/>
  <c r="AF332" i="2"/>
  <c r="AF336" i="2"/>
  <c r="AF340" i="2"/>
  <c r="AF344" i="2"/>
  <c r="AF348" i="2"/>
  <c r="AF352" i="2"/>
  <c r="AF144" i="2"/>
  <c r="Z499" i="25"/>
  <c r="Z491" i="25"/>
  <c r="L487" i="25"/>
  <c r="AA483" i="25"/>
  <c r="Y499" i="25"/>
  <c r="Y491" i="25"/>
  <c r="K487" i="25"/>
  <c r="Z483" i="25"/>
  <c r="AB499" i="25"/>
  <c r="X499" i="25"/>
  <c r="AB491" i="25"/>
  <c r="X491" i="25"/>
  <c r="N487" i="25"/>
  <c r="J487" i="25"/>
  <c r="AA499" i="25"/>
  <c r="M487" i="25"/>
  <c r="Y471" i="25"/>
  <c r="AB463" i="25"/>
  <c r="X463" i="25"/>
  <c r="Z455" i="25"/>
  <c r="AA491" i="25"/>
  <c r="AB483" i="25"/>
  <c r="AB471" i="25"/>
  <c r="X471" i="25"/>
  <c r="AA463" i="25"/>
  <c r="Y455" i="25"/>
  <c r="Y483" i="25"/>
  <c r="AA471" i="25"/>
  <c r="Z463" i="25"/>
  <c r="AB455" i="25"/>
  <c r="X455" i="25"/>
  <c r="X483" i="25"/>
  <c r="Z471" i="25"/>
  <c r="Y463" i="25"/>
  <c r="AA455" i="25"/>
  <c r="D76" i="25"/>
  <c r="D74" i="25"/>
  <c r="D72" i="25"/>
  <c r="D70" i="25"/>
  <c r="D69" i="25"/>
  <c r="D68" i="25"/>
  <c r="AB499" i="24"/>
  <c r="X499" i="24"/>
  <c r="AB491" i="24"/>
  <c r="X491" i="24"/>
  <c r="N487" i="24"/>
  <c r="J487" i="24"/>
  <c r="D75" i="25"/>
  <c r="D73" i="25"/>
  <c r="D71" i="25"/>
  <c r="AA499" i="24"/>
  <c r="AA491" i="24"/>
  <c r="Z491" i="24"/>
  <c r="Z483" i="24"/>
  <c r="AB471" i="24"/>
  <c r="X471" i="24"/>
  <c r="AA463" i="24"/>
  <c r="Y455" i="24"/>
  <c r="Y491" i="24"/>
  <c r="M487" i="24"/>
  <c r="Y483" i="24"/>
  <c r="AA471" i="24"/>
  <c r="Z463" i="24"/>
  <c r="AB455" i="24"/>
  <c r="X455" i="24"/>
  <c r="Z499" i="24"/>
  <c r="L487" i="24"/>
  <c r="AB483" i="24"/>
  <c r="X483" i="24"/>
  <c r="Z471" i="24"/>
  <c r="Y463" i="24"/>
  <c r="AA455" i="24"/>
  <c r="Y499" i="24"/>
  <c r="K487" i="24"/>
  <c r="AA483" i="24"/>
  <c r="Y471" i="24"/>
  <c r="AB463" i="24"/>
  <c r="X463" i="24"/>
  <c r="Z455" i="24"/>
  <c r="D75" i="24"/>
  <c r="D73" i="24"/>
  <c r="D71" i="24"/>
  <c r="AA499" i="23"/>
  <c r="AA491" i="23"/>
  <c r="M487" i="23"/>
  <c r="AB483" i="23"/>
  <c r="X483" i="23"/>
  <c r="Z499" i="23"/>
  <c r="Z491" i="23"/>
  <c r="L487" i="23"/>
  <c r="AA483" i="23"/>
  <c r="Y471" i="23"/>
  <c r="AB463" i="23"/>
  <c r="X463" i="23"/>
  <c r="Z455" i="23"/>
  <c r="D76" i="24"/>
  <c r="D74" i="24"/>
  <c r="D72" i="24"/>
  <c r="D70" i="24"/>
  <c r="D69" i="24"/>
  <c r="D68" i="24"/>
  <c r="Y499" i="23"/>
  <c r="Y491" i="23"/>
  <c r="K487" i="23"/>
  <c r="Z483" i="23"/>
  <c r="AB471" i="23"/>
  <c r="X471" i="23"/>
  <c r="AA463" i="23"/>
  <c r="Y455" i="23"/>
  <c r="Z471" i="23"/>
  <c r="AB499" i="23"/>
  <c r="N487" i="23"/>
  <c r="AB455" i="23"/>
  <c r="X499" i="23"/>
  <c r="AB491" i="23"/>
  <c r="J487" i="23"/>
  <c r="Z463" i="23"/>
  <c r="AA455" i="23"/>
  <c r="X491" i="23"/>
  <c r="Y483" i="23"/>
  <c r="AA471" i="23"/>
  <c r="Y463" i="23"/>
  <c r="X455" i="23"/>
  <c r="D75" i="23"/>
  <c r="D73" i="23"/>
  <c r="D71" i="23"/>
  <c r="AA499" i="22"/>
  <c r="AA491" i="22"/>
  <c r="M487" i="22"/>
  <c r="AB483" i="22"/>
  <c r="X483" i="22"/>
  <c r="Z471" i="22"/>
  <c r="Y463" i="22"/>
  <c r="AA455" i="22"/>
  <c r="Z499" i="22"/>
  <c r="Z491" i="22"/>
  <c r="L487" i="22"/>
  <c r="AA483" i="22"/>
  <c r="Y471" i="22"/>
  <c r="AB463" i="22"/>
  <c r="X463" i="22"/>
  <c r="Z455" i="22"/>
  <c r="D76" i="23"/>
  <c r="D74" i="23"/>
  <c r="D72" i="23"/>
  <c r="D70" i="23"/>
  <c r="D69" i="23"/>
  <c r="D68" i="23"/>
  <c r="Y499" i="22"/>
  <c r="Y491" i="22"/>
  <c r="K487" i="22"/>
  <c r="Z483" i="22"/>
  <c r="AB471" i="22"/>
  <c r="X471" i="22"/>
  <c r="AA463" i="22"/>
  <c r="Y455" i="22"/>
  <c r="AB499" i="22"/>
  <c r="X499" i="22"/>
  <c r="AB491" i="22"/>
  <c r="X491" i="22"/>
  <c r="N487" i="22"/>
  <c r="J487" i="22"/>
  <c r="Y483" i="22"/>
  <c r="AA471" i="22"/>
  <c r="Z463" i="22"/>
  <c r="AB455" i="22"/>
  <c r="X455" i="22"/>
  <c r="D75" i="22"/>
  <c r="D76" i="22"/>
  <c r="D74" i="22"/>
  <c r="D72" i="22"/>
  <c r="D70" i="22"/>
  <c r="Z499" i="21"/>
  <c r="Z491" i="21"/>
  <c r="L487" i="21"/>
  <c r="AA483" i="21"/>
  <c r="Y471" i="21"/>
  <c r="AB463" i="21"/>
  <c r="X463" i="21"/>
  <c r="Z455" i="21"/>
  <c r="D69" i="22"/>
  <c r="D68" i="22"/>
  <c r="Y499" i="21"/>
  <c r="Y491" i="21"/>
  <c r="K487" i="21"/>
  <c r="Z483" i="21"/>
  <c r="AB471" i="21"/>
  <c r="X471" i="21"/>
  <c r="AA463" i="21"/>
  <c r="Y455" i="21"/>
  <c r="D71" i="22"/>
  <c r="AB499" i="21"/>
  <c r="X499" i="21"/>
  <c r="AB491" i="21"/>
  <c r="X491" i="21"/>
  <c r="N487" i="21"/>
  <c r="J487" i="21"/>
  <c r="Y483" i="21"/>
  <c r="AA471" i="21"/>
  <c r="Z463" i="21"/>
  <c r="AB455" i="21"/>
  <c r="X455" i="21"/>
  <c r="D73" i="22"/>
  <c r="AA499" i="21"/>
  <c r="AA491" i="21"/>
  <c r="M487" i="21"/>
  <c r="AB483" i="21"/>
  <c r="X483" i="21"/>
  <c r="Z471" i="21"/>
  <c r="Y463" i="21"/>
  <c r="AA455" i="21"/>
  <c r="D76" i="21"/>
  <c r="D74" i="21"/>
  <c r="D72" i="21"/>
  <c r="D70" i="21"/>
  <c r="D69" i="21"/>
  <c r="D68" i="21"/>
  <c r="Y499" i="20"/>
  <c r="Y491" i="20"/>
  <c r="K487" i="20"/>
  <c r="Z483" i="20"/>
  <c r="AB471" i="20"/>
  <c r="X471" i="20"/>
  <c r="AA463" i="20"/>
  <c r="Y455" i="20"/>
  <c r="AB499" i="20"/>
  <c r="X499" i="20"/>
  <c r="AB491" i="20"/>
  <c r="X491" i="20"/>
  <c r="N487" i="20"/>
  <c r="J487" i="20"/>
  <c r="Y483" i="20"/>
  <c r="AA471" i="20"/>
  <c r="Z463" i="20"/>
  <c r="AB455" i="20"/>
  <c r="X455" i="20"/>
  <c r="D75" i="21"/>
  <c r="D73" i="21"/>
  <c r="D71" i="21"/>
  <c r="AA499" i="20"/>
  <c r="AA491" i="20"/>
  <c r="M487" i="20"/>
  <c r="AB483" i="20"/>
  <c r="X483" i="20"/>
  <c r="Z471" i="20"/>
  <c r="Y463" i="20"/>
  <c r="AA455" i="20"/>
  <c r="Z499" i="20"/>
  <c r="Z491" i="20"/>
  <c r="L487" i="20"/>
  <c r="AA483" i="20"/>
  <c r="Y471" i="20"/>
  <c r="AB463" i="20"/>
  <c r="X463" i="20"/>
  <c r="Z455" i="20"/>
  <c r="Z499" i="19"/>
  <c r="Z491" i="19"/>
  <c r="L487" i="19"/>
  <c r="AA483" i="19"/>
  <c r="Y471" i="19"/>
  <c r="AB463" i="19"/>
  <c r="X463" i="19"/>
  <c r="Z455" i="19"/>
  <c r="D76" i="20"/>
  <c r="D74" i="20"/>
  <c r="D72" i="20"/>
  <c r="D70" i="20"/>
  <c r="D69" i="20"/>
  <c r="D68" i="20"/>
  <c r="Y499" i="19"/>
  <c r="Y491" i="19"/>
  <c r="K487" i="19"/>
  <c r="Z483" i="19"/>
  <c r="AB471" i="19"/>
  <c r="X471" i="19"/>
  <c r="AA463" i="19"/>
  <c r="Y455" i="19"/>
  <c r="AB499" i="19"/>
  <c r="X499" i="19"/>
  <c r="AB491" i="19"/>
  <c r="X491" i="19"/>
  <c r="N487" i="19"/>
  <c r="J487" i="19"/>
  <c r="Y483" i="19"/>
  <c r="AA471" i="19"/>
  <c r="Z463" i="19"/>
  <c r="AB455" i="19"/>
  <c r="X455" i="19"/>
  <c r="D75" i="20"/>
  <c r="D73" i="20"/>
  <c r="D71" i="20"/>
  <c r="AA499" i="19"/>
  <c r="AA491" i="19"/>
  <c r="M487" i="19"/>
  <c r="AB483" i="19"/>
  <c r="X483" i="19"/>
  <c r="Z471" i="19"/>
  <c r="Y463" i="19"/>
  <c r="AA455" i="19"/>
  <c r="D76" i="19"/>
  <c r="D74" i="19"/>
  <c r="D72" i="19"/>
  <c r="D70" i="19"/>
  <c r="D69" i="19"/>
  <c r="D68" i="19"/>
  <c r="Y499" i="18"/>
  <c r="Y491" i="18"/>
  <c r="K487" i="18"/>
  <c r="Z483" i="18"/>
  <c r="AB471" i="18"/>
  <c r="X471" i="18"/>
  <c r="AA463" i="18"/>
  <c r="Y455" i="18"/>
  <c r="D76" i="18"/>
  <c r="D74" i="18"/>
  <c r="D72" i="18"/>
  <c r="D70" i="18"/>
  <c r="D69" i="18"/>
  <c r="D68" i="18"/>
  <c r="Y499" i="17"/>
  <c r="Y491" i="17"/>
  <c r="K487" i="17"/>
  <c r="Z483" i="17"/>
  <c r="AB471" i="17"/>
  <c r="X471" i="17"/>
  <c r="AA463" i="17"/>
  <c r="Y455" i="17"/>
  <c r="AB499" i="18"/>
  <c r="X499" i="18"/>
  <c r="AB491" i="18"/>
  <c r="X491" i="18"/>
  <c r="N487" i="18"/>
  <c r="J487" i="18"/>
  <c r="Y483" i="18"/>
  <c r="AA471" i="18"/>
  <c r="Z463" i="18"/>
  <c r="AB455" i="18"/>
  <c r="X455" i="18"/>
  <c r="AB499" i="17"/>
  <c r="X499" i="17"/>
  <c r="AB491" i="17"/>
  <c r="X491" i="17"/>
  <c r="N487" i="17"/>
  <c r="J487" i="17"/>
  <c r="Y483" i="17"/>
  <c r="AA471" i="17"/>
  <c r="Z463" i="17"/>
  <c r="AB455" i="17"/>
  <c r="X455" i="17"/>
  <c r="D75" i="19"/>
  <c r="D73" i="19"/>
  <c r="D71" i="19"/>
  <c r="AA499" i="18"/>
  <c r="AA491" i="18"/>
  <c r="M487" i="18"/>
  <c r="AB483" i="18"/>
  <c r="X483" i="18"/>
  <c r="Z471" i="18"/>
  <c r="Y463" i="18"/>
  <c r="AA455" i="18"/>
  <c r="D75" i="18"/>
  <c r="D73" i="18"/>
  <c r="D71" i="18"/>
  <c r="AA499" i="17"/>
  <c r="AA491" i="17"/>
  <c r="M487" i="17"/>
  <c r="AB483" i="17"/>
  <c r="X483" i="17"/>
  <c r="Z471" i="17"/>
  <c r="Y463" i="17"/>
  <c r="AA455" i="17"/>
  <c r="Z499" i="18"/>
  <c r="Z491" i="18"/>
  <c r="L487" i="18"/>
  <c r="AA483" i="18"/>
  <c r="Y471" i="18"/>
  <c r="AB463" i="18"/>
  <c r="X463" i="18"/>
  <c r="Z455" i="18"/>
  <c r="Z491" i="17"/>
  <c r="D75" i="17"/>
  <c r="D73" i="17"/>
  <c r="D71" i="17"/>
  <c r="AA499" i="16"/>
  <c r="AA491" i="16"/>
  <c r="M487" i="16"/>
  <c r="AB483" i="16"/>
  <c r="X483" i="16"/>
  <c r="Z471" i="16"/>
  <c r="Y463" i="16"/>
  <c r="AA455" i="16"/>
  <c r="AB463" i="17"/>
  <c r="Z499" i="16"/>
  <c r="Z491" i="16"/>
  <c r="L487" i="16"/>
  <c r="AA483" i="16"/>
  <c r="Y471" i="16"/>
  <c r="AB463" i="16"/>
  <c r="X463" i="16"/>
  <c r="Z455" i="16"/>
  <c r="L487" i="17"/>
  <c r="X463" i="17"/>
  <c r="D76" i="17"/>
  <c r="D74" i="17"/>
  <c r="D72" i="17"/>
  <c r="D70" i="17"/>
  <c r="D69" i="17"/>
  <c r="D68" i="17"/>
  <c r="Y499" i="16"/>
  <c r="Y491" i="16"/>
  <c r="K487" i="16"/>
  <c r="Z483" i="16"/>
  <c r="AB471" i="16"/>
  <c r="X471" i="16"/>
  <c r="AA463" i="16"/>
  <c r="Y455" i="16"/>
  <c r="Z499" i="17"/>
  <c r="AA483" i="17"/>
  <c r="Y471" i="17"/>
  <c r="Z455" i="17"/>
  <c r="AB499" i="16"/>
  <c r="X499" i="16"/>
  <c r="AB491" i="16"/>
  <c r="X491" i="16"/>
  <c r="N487" i="16"/>
  <c r="J487" i="16"/>
  <c r="Y483" i="16"/>
  <c r="AA471" i="16"/>
  <c r="Z463" i="16"/>
  <c r="AB455" i="16"/>
  <c r="X455" i="16"/>
  <c r="AB499" i="15"/>
  <c r="X499" i="15"/>
  <c r="AB491" i="15"/>
  <c r="X491" i="15"/>
  <c r="N487" i="15"/>
  <c r="J487" i="15"/>
  <c r="Y483" i="15"/>
  <c r="AA471" i="15"/>
  <c r="Z463" i="15"/>
  <c r="AB455" i="15"/>
  <c r="X455" i="15"/>
  <c r="D75" i="16"/>
  <c r="D73" i="16"/>
  <c r="D71" i="16"/>
  <c r="AA499" i="15"/>
  <c r="AA491" i="15"/>
  <c r="M487" i="15"/>
  <c r="AB483" i="15"/>
  <c r="X483" i="15"/>
  <c r="Z471" i="15"/>
  <c r="Y463" i="15"/>
  <c r="AA455" i="15"/>
  <c r="D75" i="15"/>
  <c r="D73" i="15"/>
  <c r="D71" i="15"/>
  <c r="AA499" i="14"/>
  <c r="AA491" i="14"/>
  <c r="M487" i="14"/>
  <c r="AB483" i="14"/>
  <c r="X483" i="14"/>
  <c r="Z471" i="14"/>
  <c r="Z499" i="15"/>
  <c r="Z491" i="15"/>
  <c r="L487" i="15"/>
  <c r="AA483" i="15"/>
  <c r="Y471" i="15"/>
  <c r="AB463" i="15"/>
  <c r="X463" i="15"/>
  <c r="Z455" i="15"/>
  <c r="D76" i="16"/>
  <c r="D74" i="16"/>
  <c r="D72" i="16"/>
  <c r="D70" i="16"/>
  <c r="D69" i="16"/>
  <c r="D68" i="16"/>
  <c r="Y499" i="15"/>
  <c r="Y491" i="15"/>
  <c r="K487" i="15"/>
  <c r="Z483" i="15"/>
  <c r="AB471" i="15"/>
  <c r="X471" i="15"/>
  <c r="AA463" i="15"/>
  <c r="Y455" i="15"/>
  <c r="D76" i="15"/>
  <c r="D74" i="15"/>
  <c r="D72" i="15"/>
  <c r="D70" i="15"/>
  <c r="D69" i="15"/>
  <c r="D68" i="15"/>
  <c r="Y499" i="14"/>
  <c r="Y491" i="14"/>
  <c r="L487" i="14"/>
  <c r="Z483" i="14"/>
  <c r="X471" i="14"/>
  <c r="AA463" i="14"/>
  <c r="Y455" i="14"/>
  <c r="D76" i="14"/>
  <c r="D74" i="14"/>
  <c r="D72" i="14"/>
  <c r="D70" i="14"/>
  <c r="D69" i="14"/>
  <c r="D68" i="14"/>
  <c r="Y499" i="13"/>
  <c r="Y491" i="13"/>
  <c r="K487" i="13"/>
  <c r="Z483" i="13"/>
  <c r="AB471" i="13"/>
  <c r="X471" i="13"/>
  <c r="AA463" i="13"/>
  <c r="Y455" i="13"/>
  <c r="D76" i="13"/>
  <c r="D74" i="13"/>
  <c r="D72" i="13"/>
  <c r="D70" i="13"/>
  <c r="D69" i="13"/>
  <c r="D68" i="13"/>
  <c r="Y499" i="12"/>
  <c r="Y491" i="12"/>
  <c r="K487" i="12"/>
  <c r="Z483" i="12"/>
  <c r="AB471" i="12"/>
  <c r="X471" i="12"/>
  <c r="AA463" i="12"/>
  <c r="Y455" i="12"/>
  <c r="D76" i="12"/>
  <c r="D74" i="12"/>
  <c r="D72" i="12"/>
  <c r="D70" i="12"/>
  <c r="D69" i="12"/>
  <c r="D68" i="12"/>
  <c r="Y499" i="11"/>
  <c r="Y491" i="11"/>
  <c r="K487" i="11"/>
  <c r="Z483" i="11"/>
  <c r="AB471" i="11"/>
  <c r="X471" i="11"/>
  <c r="AA463" i="11"/>
  <c r="Y455" i="11"/>
  <c r="X499" i="14"/>
  <c r="X491" i="14"/>
  <c r="K487" i="14"/>
  <c r="Y483" i="14"/>
  <c r="AB471" i="14"/>
  <c r="Z463" i="14"/>
  <c r="AB455" i="14"/>
  <c r="X455" i="14"/>
  <c r="AB499" i="13"/>
  <c r="X499" i="13"/>
  <c r="AB491" i="13"/>
  <c r="X491" i="13"/>
  <c r="N487" i="13"/>
  <c r="J487" i="13"/>
  <c r="Y483" i="13"/>
  <c r="AA471" i="13"/>
  <c r="Z463" i="13"/>
  <c r="AB455" i="13"/>
  <c r="X455" i="13"/>
  <c r="AB499" i="12"/>
  <c r="X499" i="12"/>
  <c r="AB491" i="12"/>
  <c r="X491" i="12"/>
  <c r="N487" i="12"/>
  <c r="J487" i="12"/>
  <c r="Y483" i="12"/>
  <c r="AA471" i="12"/>
  <c r="Z463" i="12"/>
  <c r="AB455" i="12"/>
  <c r="X455" i="12"/>
  <c r="AB499" i="11"/>
  <c r="X499" i="11"/>
  <c r="AB491" i="11"/>
  <c r="X491" i="11"/>
  <c r="N487" i="11"/>
  <c r="J487" i="11"/>
  <c r="Y483" i="11"/>
  <c r="AA471" i="11"/>
  <c r="Z463" i="11"/>
  <c r="AB455" i="11"/>
  <c r="X455" i="11"/>
  <c r="AB499" i="14"/>
  <c r="AB491" i="14"/>
  <c r="J487" i="14"/>
  <c r="AA471" i="14"/>
  <c r="Y463" i="14"/>
  <c r="AA455" i="14"/>
  <c r="D75" i="14"/>
  <c r="D73" i="14"/>
  <c r="D71" i="14"/>
  <c r="AA499" i="13"/>
  <c r="AA491" i="13"/>
  <c r="M487" i="13"/>
  <c r="AB483" i="13"/>
  <c r="X483" i="13"/>
  <c r="Z471" i="13"/>
  <c r="Y463" i="13"/>
  <c r="AA455" i="13"/>
  <c r="D75" i="13"/>
  <c r="D73" i="13"/>
  <c r="D71" i="13"/>
  <c r="AA499" i="12"/>
  <c r="AA491" i="12"/>
  <c r="M487" i="12"/>
  <c r="AB483" i="12"/>
  <c r="X483" i="12"/>
  <c r="Z471" i="12"/>
  <c r="Y463" i="12"/>
  <c r="AA455" i="12"/>
  <c r="Z499" i="14"/>
  <c r="Z491" i="14"/>
  <c r="N487" i="14"/>
  <c r="AA483" i="14"/>
  <c r="Y471" i="14"/>
  <c r="AB463" i="14"/>
  <c r="X463" i="14"/>
  <c r="Z455" i="14"/>
  <c r="Z499" i="13"/>
  <c r="Z491" i="13"/>
  <c r="L487" i="13"/>
  <c r="AA483" i="13"/>
  <c r="Y471" i="13"/>
  <c r="AB463" i="13"/>
  <c r="X463" i="13"/>
  <c r="Z455" i="13"/>
  <c r="Z499" i="12"/>
  <c r="Z491" i="12"/>
  <c r="L487" i="12"/>
  <c r="AA483" i="12"/>
  <c r="Y471" i="12"/>
  <c r="AB463" i="12"/>
  <c r="X463" i="12"/>
  <c r="Z455" i="12"/>
  <c r="Z499" i="11"/>
  <c r="Z491" i="11"/>
  <c r="L487" i="11"/>
  <c r="AA483" i="11"/>
  <c r="Y471" i="11"/>
  <c r="AB463" i="11"/>
  <c r="X463" i="11"/>
  <c r="Z455" i="11"/>
  <c r="D71" i="12"/>
  <c r="AA455" i="11"/>
  <c r="AB499" i="10"/>
  <c r="X499" i="10"/>
  <c r="AB491" i="10"/>
  <c r="X491" i="10"/>
  <c r="N487" i="10"/>
  <c r="J487" i="10"/>
  <c r="Y483" i="10"/>
  <c r="AA471" i="10"/>
  <c r="Z463" i="10"/>
  <c r="AB455" i="10"/>
  <c r="X455" i="10"/>
  <c r="AB499" i="9"/>
  <c r="X499" i="9"/>
  <c r="AB491" i="9"/>
  <c r="X491" i="9"/>
  <c r="N487" i="9"/>
  <c r="J487" i="9"/>
  <c r="Y483" i="9"/>
  <c r="AA471" i="9"/>
  <c r="Z463" i="9"/>
  <c r="AB455" i="9"/>
  <c r="X455" i="9"/>
  <c r="AB499" i="8"/>
  <c r="X499" i="8"/>
  <c r="AB491" i="8"/>
  <c r="X491" i="8"/>
  <c r="N487" i="8"/>
  <c r="J487" i="8"/>
  <c r="Y483" i="8"/>
  <c r="AA471" i="8"/>
  <c r="Z463" i="8"/>
  <c r="AB455" i="8"/>
  <c r="X455" i="8"/>
  <c r="D73" i="12"/>
  <c r="AB483" i="11"/>
  <c r="Z471" i="11"/>
  <c r="D75" i="11"/>
  <c r="D73" i="11"/>
  <c r="D71" i="11"/>
  <c r="AA499" i="10"/>
  <c r="AA491" i="10"/>
  <c r="M487" i="10"/>
  <c r="AB483" i="10"/>
  <c r="X483" i="10"/>
  <c r="Z471" i="10"/>
  <c r="Y463" i="10"/>
  <c r="AA455" i="10"/>
  <c r="D75" i="10"/>
  <c r="D73" i="10"/>
  <c r="D71" i="10"/>
  <c r="AA499" i="9"/>
  <c r="AA491" i="9"/>
  <c r="M487" i="9"/>
  <c r="AB483" i="9"/>
  <c r="X483" i="9"/>
  <c r="Z471" i="9"/>
  <c r="Y463" i="9"/>
  <c r="AA455" i="9"/>
  <c r="D75" i="9"/>
  <c r="D73" i="9"/>
  <c r="D71" i="9"/>
  <c r="AA499" i="8"/>
  <c r="AA491" i="8"/>
  <c r="M487" i="8"/>
  <c r="AB483" i="8"/>
  <c r="X483" i="8"/>
  <c r="Z471" i="8"/>
  <c r="Y463" i="8"/>
  <c r="AA455" i="8"/>
  <c r="D75" i="12"/>
  <c r="AA491" i="11"/>
  <c r="M487" i="11"/>
  <c r="X483" i="11"/>
  <c r="Z499" i="10"/>
  <c r="Z491" i="10"/>
  <c r="L487" i="10"/>
  <c r="AA483" i="10"/>
  <c r="Y471" i="10"/>
  <c r="AB463" i="10"/>
  <c r="X463" i="10"/>
  <c r="Z455" i="10"/>
  <c r="Z499" i="9"/>
  <c r="Z491" i="9"/>
  <c r="L487" i="9"/>
  <c r="AA483" i="9"/>
  <c r="Y471" i="9"/>
  <c r="AB463" i="9"/>
  <c r="X463" i="9"/>
  <c r="Z455" i="9"/>
  <c r="Z499" i="8"/>
  <c r="Z491" i="8"/>
  <c r="L487" i="8"/>
  <c r="AA483" i="8"/>
  <c r="Y471" i="8"/>
  <c r="AB463" i="8"/>
  <c r="X463" i="8"/>
  <c r="Z455" i="8"/>
  <c r="AA499" i="11"/>
  <c r="Y463" i="11"/>
  <c r="D76" i="11"/>
  <c r="D74" i="11"/>
  <c r="D72" i="11"/>
  <c r="D70" i="11"/>
  <c r="D69" i="11"/>
  <c r="D68" i="11"/>
  <c r="Y499" i="10"/>
  <c r="Y491" i="10"/>
  <c r="K487" i="10"/>
  <c r="Z483" i="10"/>
  <c r="AB471" i="10"/>
  <c r="X471" i="10"/>
  <c r="AA463" i="10"/>
  <c r="Y455" i="10"/>
  <c r="D76" i="10"/>
  <c r="D74" i="10"/>
  <c r="D72" i="10"/>
  <c r="D70" i="10"/>
  <c r="D69" i="10"/>
  <c r="D68" i="10"/>
  <c r="Y499" i="9"/>
  <c r="Y491" i="9"/>
  <c r="K487" i="9"/>
  <c r="Z483" i="9"/>
  <c r="AB471" i="9"/>
  <c r="X471" i="9"/>
  <c r="AA463" i="9"/>
  <c r="Y455" i="9"/>
  <c r="D76" i="9"/>
  <c r="D74" i="9"/>
  <c r="D72" i="9"/>
  <c r="D70" i="9"/>
  <c r="D69" i="9"/>
  <c r="D68" i="9"/>
  <c r="Y499" i="8"/>
  <c r="Y491" i="8"/>
  <c r="K487" i="8"/>
  <c r="Z483" i="8"/>
  <c r="AB471" i="8"/>
  <c r="X471" i="8"/>
  <c r="AA463" i="8"/>
  <c r="Y455" i="8"/>
  <c r="D76" i="8"/>
  <c r="D74" i="8"/>
  <c r="D72" i="8"/>
  <c r="D70" i="8"/>
  <c r="D69" i="8"/>
  <c r="D68" i="8"/>
  <c r="Y499" i="7"/>
  <c r="Y491" i="7"/>
  <c r="K487" i="7"/>
  <c r="Z483" i="7"/>
  <c r="AB471" i="7"/>
  <c r="X471" i="7"/>
  <c r="AA463" i="7"/>
  <c r="Y455" i="7"/>
  <c r="D76" i="7"/>
  <c r="D74" i="7"/>
  <c r="D72" i="7"/>
  <c r="D70" i="7"/>
  <c r="D69" i="7"/>
  <c r="D68" i="7"/>
  <c r="Y499" i="6"/>
  <c r="Y491" i="6"/>
  <c r="K487" i="6"/>
  <c r="Z483" i="6"/>
  <c r="AB471" i="6"/>
  <c r="X471" i="6"/>
  <c r="AA463" i="6"/>
  <c r="Y455" i="6"/>
  <c r="D76" i="6"/>
  <c r="D74" i="6"/>
  <c r="D72" i="6"/>
  <c r="D70" i="6"/>
  <c r="D69" i="6"/>
  <c r="D68" i="6"/>
  <c r="AB499" i="7"/>
  <c r="X499" i="7"/>
  <c r="AB491" i="7"/>
  <c r="X491" i="7"/>
  <c r="N487" i="7"/>
  <c r="J487" i="7"/>
  <c r="Y483" i="7"/>
  <c r="AA471" i="7"/>
  <c r="Z463" i="7"/>
  <c r="AB455" i="7"/>
  <c r="X455" i="7"/>
  <c r="AB499" i="6"/>
  <c r="X499" i="6"/>
  <c r="AB491" i="6"/>
  <c r="X491" i="6"/>
  <c r="N487" i="6"/>
  <c r="J487" i="6"/>
  <c r="Y483" i="6"/>
  <c r="AA471" i="6"/>
  <c r="Z463" i="6"/>
  <c r="AB455" i="6"/>
  <c r="X455" i="6"/>
  <c r="AB499" i="5"/>
  <c r="X499" i="5"/>
  <c r="AB491" i="5"/>
  <c r="X491" i="5"/>
  <c r="N487" i="5"/>
  <c r="J487" i="5"/>
  <c r="Y483" i="5"/>
  <c r="AA471" i="5"/>
  <c r="Z463" i="5"/>
  <c r="AB455" i="5"/>
  <c r="X455" i="5"/>
  <c r="D75" i="8"/>
  <c r="D73" i="8"/>
  <c r="D71" i="8"/>
  <c r="AA499" i="7"/>
  <c r="AA491" i="7"/>
  <c r="M487" i="7"/>
  <c r="AB483" i="7"/>
  <c r="X483" i="7"/>
  <c r="Z471" i="7"/>
  <c r="Y463" i="7"/>
  <c r="AA455" i="7"/>
  <c r="D75" i="7"/>
  <c r="D73" i="7"/>
  <c r="D71" i="7"/>
  <c r="AA499" i="6"/>
  <c r="AA491" i="6"/>
  <c r="M487" i="6"/>
  <c r="AB483" i="6"/>
  <c r="X483" i="6"/>
  <c r="Z471" i="6"/>
  <c r="Y463" i="6"/>
  <c r="AA455" i="6"/>
  <c r="Z499" i="7"/>
  <c r="Z491" i="7"/>
  <c r="L487" i="7"/>
  <c r="AA483" i="7"/>
  <c r="Y471" i="7"/>
  <c r="AB463" i="7"/>
  <c r="X463" i="7"/>
  <c r="Z455" i="7"/>
  <c r="Z499" i="6"/>
  <c r="Z491" i="6"/>
  <c r="L487" i="6"/>
  <c r="AA483" i="6"/>
  <c r="Y471" i="6"/>
  <c r="AB463" i="6"/>
  <c r="X463" i="6"/>
  <c r="Z455" i="6"/>
  <c r="Z499" i="5"/>
  <c r="Z491" i="5"/>
  <c r="L487" i="5"/>
  <c r="AA483" i="5"/>
  <c r="Y471" i="5"/>
  <c r="AB463" i="5"/>
  <c r="X463" i="5"/>
  <c r="Z455" i="5"/>
  <c r="Y499" i="5"/>
  <c r="Y491" i="5"/>
  <c r="K487" i="5"/>
  <c r="Z483" i="5"/>
  <c r="Z471" i="5"/>
  <c r="Z499" i="4"/>
  <c r="Z491" i="4"/>
  <c r="L487" i="4"/>
  <c r="AA483" i="4"/>
  <c r="Y471" i="4"/>
  <c r="AB463" i="4"/>
  <c r="X463" i="4"/>
  <c r="Z455" i="4"/>
  <c r="Z499" i="3"/>
  <c r="Z491" i="3"/>
  <c r="L487" i="3"/>
  <c r="AA483" i="3"/>
  <c r="Y471" i="3"/>
  <c r="AB463" i="3"/>
  <c r="X463" i="3"/>
  <c r="Z455" i="3"/>
  <c r="Z499" i="2"/>
  <c r="Z491" i="2"/>
  <c r="L487" i="2"/>
  <c r="AA483" i="2"/>
  <c r="Y471" i="2"/>
  <c r="AB463" i="2"/>
  <c r="X463" i="2"/>
  <c r="Z455" i="2"/>
  <c r="D71" i="6"/>
  <c r="X483" i="5"/>
  <c r="X471" i="5"/>
  <c r="D76" i="5"/>
  <c r="D74" i="5"/>
  <c r="D72" i="5"/>
  <c r="D70" i="5"/>
  <c r="D69" i="5"/>
  <c r="D68" i="5"/>
  <c r="Y499" i="4"/>
  <c r="Y491" i="4"/>
  <c r="K487" i="4"/>
  <c r="Z483" i="4"/>
  <c r="AB471" i="4"/>
  <c r="X471" i="4"/>
  <c r="AA463" i="4"/>
  <c r="Y455" i="4"/>
  <c r="D76" i="4"/>
  <c r="D74" i="4"/>
  <c r="D72" i="4"/>
  <c r="D70" i="4"/>
  <c r="D69" i="4"/>
  <c r="D68" i="4"/>
  <c r="Y499" i="3"/>
  <c r="Y491" i="3"/>
  <c r="K487" i="3"/>
  <c r="Z483" i="3"/>
  <c r="AB471" i="3"/>
  <c r="X471" i="3"/>
  <c r="AA463" i="3"/>
  <c r="Y455" i="3"/>
  <c r="D76" i="3"/>
  <c r="D74" i="3"/>
  <c r="D72" i="3"/>
  <c r="D70" i="3"/>
  <c r="D69" i="3"/>
  <c r="D68" i="3"/>
  <c r="Y499" i="2"/>
  <c r="Y491" i="2"/>
  <c r="K487" i="2"/>
  <c r="Z483" i="2"/>
  <c r="AB471" i="2"/>
  <c r="X471" i="2"/>
  <c r="AA463" i="2"/>
  <c r="Y455" i="2"/>
  <c r="D73" i="6"/>
  <c r="AA463" i="5"/>
  <c r="AA455" i="5"/>
  <c r="AB499" i="4"/>
  <c r="X499" i="4"/>
  <c r="AB491" i="4"/>
  <c r="X491" i="4"/>
  <c r="N487" i="4"/>
  <c r="J487" i="4"/>
  <c r="Y483" i="4"/>
  <c r="AA471" i="4"/>
  <c r="Z463" i="4"/>
  <c r="AB455" i="4"/>
  <c r="X455" i="4"/>
  <c r="AB499" i="3"/>
  <c r="X499" i="3"/>
  <c r="AB491" i="3"/>
  <c r="X491" i="3"/>
  <c r="N487" i="3"/>
  <c r="J487" i="3"/>
  <c r="Y483" i="3"/>
  <c r="AA471" i="3"/>
  <c r="Z463" i="3"/>
  <c r="AB455" i="3"/>
  <c r="X455" i="3"/>
  <c r="AB499" i="2"/>
  <c r="X499" i="2"/>
  <c r="AB491" i="2"/>
  <c r="X491" i="2"/>
  <c r="N487" i="2"/>
  <c r="J487" i="2"/>
  <c r="Y483" i="2"/>
  <c r="AA471" i="2"/>
  <c r="Z463" i="2"/>
  <c r="AB455" i="2"/>
  <c r="X455" i="2"/>
  <c r="D75" i="6"/>
  <c r="AA499" i="5"/>
  <c r="AA491" i="5"/>
  <c r="M487" i="5"/>
  <c r="AB483" i="5"/>
  <c r="AB471" i="5"/>
  <c r="Y463" i="5"/>
  <c r="Y455" i="5"/>
  <c r="D75" i="5"/>
  <c r="D73" i="5"/>
  <c r="D71" i="5"/>
  <c r="AA499" i="4"/>
  <c r="AA491" i="4"/>
  <c r="M487" i="4"/>
  <c r="AB483" i="4"/>
  <c r="X483" i="4"/>
  <c r="Z471" i="4"/>
  <c r="Y463" i="4"/>
  <c r="AA455" i="4"/>
  <c r="D75" i="4"/>
  <c r="D73" i="4"/>
  <c r="D71" i="4"/>
  <c r="AA499" i="3"/>
  <c r="AA491" i="3"/>
  <c r="M487" i="3"/>
  <c r="AB483" i="3"/>
  <c r="X483" i="3"/>
  <c r="Z471" i="3"/>
  <c r="Y463" i="3"/>
  <c r="AA455" i="3"/>
  <c r="D75" i="3"/>
  <c r="D73" i="3"/>
  <c r="D71" i="3"/>
  <c r="AA499" i="2"/>
  <c r="AA491" i="2"/>
  <c r="M487" i="2"/>
  <c r="AB483" i="2"/>
  <c r="X483" i="2"/>
  <c r="Z471" i="2"/>
  <c r="Y463" i="2"/>
  <c r="AA455" i="2"/>
  <c r="D76" i="2"/>
  <c r="D74" i="2"/>
  <c r="D72" i="2"/>
  <c r="D69" i="2"/>
  <c r="D75" i="2"/>
  <c r="D73" i="2"/>
  <c r="D71" i="2"/>
  <c r="D70" i="2"/>
  <c r="D68" i="2"/>
  <c r="K17" i="3" l="1"/>
  <c r="B2" i="1" s="1"/>
  <c r="K17" i="8"/>
  <c r="B7" i="1" s="1"/>
  <c r="K17" i="10"/>
  <c r="B9" i="1" s="1"/>
  <c r="K17" i="5"/>
  <c r="B4" i="1" s="1"/>
  <c r="K17" i="15"/>
  <c r="B14" i="1" s="1"/>
  <c r="K17" i="16"/>
  <c r="B15" i="1" s="1"/>
  <c r="K17" i="4"/>
  <c r="B3" i="1" s="1"/>
  <c r="K17" i="17"/>
  <c r="B16" i="1" s="1"/>
  <c r="K17" i="18"/>
  <c r="B17" i="1" s="1"/>
  <c r="K17" i="19"/>
  <c r="B18" i="1" s="1"/>
  <c r="K17" i="21"/>
  <c r="B20" i="1" s="1"/>
  <c r="K68" i="2"/>
  <c r="K70" i="2"/>
  <c r="E70" i="2" s="1"/>
  <c r="K71" i="2"/>
  <c r="K73" i="2"/>
  <c r="E73" i="2" s="1"/>
  <c r="K75" i="2"/>
  <c r="E75" i="2"/>
  <c r="E69" i="2"/>
  <c r="L69" i="2" s="1"/>
  <c r="K69" i="2"/>
  <c r="K72" i="2"/>
  <c r="E72" i="2" s="1"/>
  <c r="K74" i="2"/>
  <c r="E74" i="2" s="1"/>
  <c r="K76" i="2"/>
  <c r="E76" i="2"/>
  <c r="AM454" i="2"/>
  <c r="T462" i="2"/>
  <c r="G513" i="2"/>
  <c r="E514" i="2"/>
  <c r="AK463" i="2"/>
  <c r="F515" i="2"/>
  <c r="AL474" i="2"/>
  <c r="D516" i="2"/>
  <c r="Y484" i="2"/>
  <c r="Q490" i="2"/>
  <c r="Y486" i="2"/>
  <c r="H516" i="2"/>
  <c r="AN484" i="2"/>
  <c r="U490" i="2"/>
  <c r="S481" i="2"/>
  <c r="G510" i="2"/>
  <c r="G517" i="2"/>
  <c r="AM492" i="2"/>
  <c r="G518" i="2"/>
  <c r="AM500" i="2"/>
  <c r="K71" i="3"/>
  <c r="E71" i="3" s="1"/>
  <c r="K73" i="3"/>
  <c r="E73" i="3" s="1"/>
  <c r="K75" i="3"/>
  <c r="E75" i="3"/>
  <c r="AM454" i="3"/>
  <c r="T462" i="3"/>
  <c r="G513" i="3"/>
  <c r="E514" i="3"/>
  <c r="AK463" i="3"/>
  <c r="F515" i="3"/>
  <c r="AL474" i="3"/>
  <c r="D516" i="3"/>
  <c r="Y484" i="3"/>
  <c r="Q490" i="3"/>
  <c r="Y486" i="3"/>
  <c r="H516" i="3"/>
  <c r="AN484" i="3"/>
  <c r="U490" i="3"/>
  <c r="S481" i="3"/>
  <c r="G510" i="3"/>
  <c r="G517" i="3"/>
  <c r="AM492" i="3"/>
  <c r="G518" i="3"/>
  <c r="AM500" i="3"/>
  <c r="K71" i="4"/>
  <c r="E71" i="4" s="1"/>
  <c r="K73" i="4"/>
  <c r="E73" i="4" s="1"/>
  <c r="K75" i="4"/>
  <c r="E75" i="4"/>
  <c r="AM454" i="4"/>
  <c r="T462" i="4"/>
  <c r="G513" i="4"/>
  <c r="E514" i="4"/>
  <c r="AK463" i="4"/>
  <c r="F515" i="4"/>
  <c r="AL474" i="4"/>
  <c r="D516" i="4"/>
  <c r="Y484" i="4"/>
  <c r="Q490" i="4"/>
  <c r="Y486" i="4"/>
  <c r="H516" i="4"/>
  <c r="AN484" i="4"/>
  <c r="U490" i="4"/>
  <c r="S481" i="4"/>
  <c r="G510" i="4"/>
  <c r="G517" i="4"/>
  <c r="AM492" i="4"/>
  <c r="G518" i="4"/>
  <c r="AM500" i="4"/>
  <c r="K71" i="5"/>
  <c r="E71" i="5" s="1"/>
  <c r="K73" i="5"/>
  <c r="E73" i="5" s="1"/>
  <c r="K75" i="5"/>
  <c r="E75" i="5"/>
  <c r="AK454" i="5"/>
  <c r="E513" i="5"/>
  <c r="R462" i="5"/>
  <c r="E514" i="5"/>
  <c r="AK463" i="5"/>
  <c r="H515" i="5"/>
  <c r="AN474" i="5"/>
  <c r="U490" i="5"/>
  <c r="H516" i="5"/>
  <c r="AN484" i="5"/>
  <c r="S481" i="5"/>
  <c r="G510" i="5"/>
  <c r="G517" i="5"/>
  <c r="AM492" i="5"/>
  <c r="AM500" i="5"/>
  <c r="G518" i="5"/>
  <c r="K75" i="6"/>
  <c r="E75" i="6"/>
  <c r="Q462" i="2"/>
  <c r="D513" i="2"/>
  <c r="Y458" i="2"/>
  <c r="Y456" i="2"/>
  <c r="U462" i="2"/>
  <c r="H513" i="2"/>
  <c r="AN454" i="2"/>
  <c r="F514" i="2"/>
  <c r="AL463" i="2"/>
  <c r="G515" i="2"/>
  <c r="AM474" i="2"/>
  <c r="AK484" i="2"/>
  <c r="R490" i="2"/>
  <c r="E516" i="2"/>
  <c r="D510" i="2"/>
  <c r="K488" i="2"/>
  <c r="K490" i="2"/>
  <c r="H510" i="2"/>
  <c r="T481" i="2"/>
  <c r="Y494" i="2"/>
  <c r="D517" i="2"/>
  <c r="Y492" i="2"/>
  <c r="H517" i="2"/>
  <c r="AN492" i="2"/>
  <c r="D518" i="2"/>
  <c r="Y500" i="2"/>
  <c r="Y502" i="2"/>
  <c r="H518" i="2"/>
  <c r="AN500" i="2"/>
  <c r="Q462" i="3"/>
  <c r="D513" i="3"/>
  <c r="Y458" i="3"/>
  <c r="Y456" i="3"/>
  <c r="U462" i="3"/>
  <c r="H513" i="3"/>
  <c r="AN454" i="3"/>
  <c r="F514" i="3"/>
  <c r="AL463" i="3"/>
  <c r="G515" i="3"/>
  <c r="AM474" i="3"/>
  <c r="AK484" i="3"/>
  <c r="R490" i="3"/>
  <c r="E516" i="3"/>
  <c r="D510" i="3"/>
  <c r="K488" i="3"/>
  <c r="K490" i="3"/>
  <c r="H510" i="3"/>
  <c r="T481" i="3"/>
  <c r="Y494" i="3"/>
  <c r="D517" i="3"/>
  <c r="Y492" i="3"/>
  <c r="H517" i="3"/>
  <c r="AN492" i="3"/>
  <c r="D518" i="3"/>
  <c r="Y500" i="3"/>
  <c r="Y502" i="3"/>
  <c r="H518" i="3"/>
  <c r="AN500" i="3"/>
  <c r="Q462" i="4"/>
  <c r="D513" i="4"/>
  <c r="Y458" i="4"/>
  <c r="Y456" i="4"/>
  <c r="U462" i="4"/>
  <c r="H513" i="4"/>
  <c r="AN454" i="4"/>
  <c r="F514" i="4"/>
  <c r="AL463" i="4"/>
  <c r="G515" i="4"/>
  <c r="AM474" i="4"/>
  <c r="AK484" i="4"/>
  <c r="R490" i="4"/>
  <c r="E516" i="4"/>
  <c r="D510" i="4"/>
  <c r="K488" i="4"/>
  <c r="K490" i="4"/>
  <c r="H510" i="4"/>
  <c r="T481" i="4"/>
  <c r="Y494" i="4"/>
  <c r="D517" i="4"/>
  <c r="Y492" i="4"/>
  <c r="H517" i="4"/>
  <c r="AN492" i="4"/>
  <c r="D518" i="4"/>
  <c r="Y500" i="4"/>
  <c r="Y501" i="4" s="1"/>
  <c r="Y502" i="4"/>
  <c r="Y503" i="4" s="1"/>
  <c r="H518" i="4"/>
  <c r="AN500" i="4"/>
  <c r="AM454" i="5"/>
  <c r="G513" i="5"/>
  <c r="T462" i="5"/>
  <c r="AM463" i="5"/>
  <c r="G514" i="5"/>
  <c r="K73" i="6"/>
  <c r="E73" i="6" s="1"/>
  <c r="E513" i="2"/>
  <c r="AK454" i="2"/>
  <c r="R462" i="2"/>
  <c r="G514" i="2"/>
  <c r="AM463" i="2"/>
  <c r="D515" i="2"/>
  <c r="Y474" i="2"/>
  <c r="Y472" i="2"/>
  <c r="H515" i="2"/>
  <c r="AN474" i="2"/>
  <c r="S490" i="2"/>
  <c r="F516" i="2"/>
  <c r="AL484" i="2"/>
  <c r="Q481" i="2"/>
  <c r="E510" i="2"/>
  <c r="E517" i="2"/>
  <c r="AK492" i="2"/>
  <c r="E518" i="2"/>
  <c r="AK500" i="2"/>
  <c r="K68" i="3"/>
  <c r="E68" i="3" s="1"/>
  <c r="L68" i="3" s="1"/>
  <c r="E69" i="3"/>
  <c r="L69" i="3" s="1"/>
  <c r="K69" i="3"/>
  <c r="K70" i="3"/>
  <c r="E70" i="3" s="1"/>
  <c r="K72" i="3"/>
  <c r="K74" i="3"/>
  <c r="E74" i="3" s="1"/>
  <c r="E76" i="3"/>
  <c r="K76" i="3"/>
  <c r="E513" i="3"/>
  <c r="AK454" i="3"/>
  <c r="R462" i="3"/>
  <c r="G514" i="3"/>
  <c r="AM463" i="3"/>
  <c r="D515" i="3"/>
  <c r="Y474" i="3"/>
  <c r="Y472" i="3"/>
  <c r="H515" i="3"/>
  <c r="AN474" i="3"/>
  <c r="S490" i="3"/>
  <c r="F516" i="3"/>
  <c r="AL484" i="3"/>
  <c r="Q481" i="3"/>
  <c r="E510" i="3"/>
  <c r="E517" i="3"/>
  <c r="AK492" i="3"/>
  <c r="E518" i="3"/>
  <c r="AK500" i="3"/>
  <c r="K68" i="4"/>
  <c r="E68" i="4" s="1"/>
  <c r="L68" i="4" s="1"/>
  <c r="E69" i="4"/>
  <c r="L69" i="4" s="1"/>
  <c r="K69" i="4"/>
  <c r="K70" i="4"/>
  <c r="E70" i="4" s="1"/>
  <c r="K72" i="4"/>
  <c r="E72" i="4" s="1"/>
  <c r="K74" i="4"/>
  <c r="E74" i="4" s="1"/>
  <c r="E76" i="4"/>
  <c r="K76" i="4"/>
  <c r="E513" i="4"/>
  <c r="AK454" i="4"/>
  <c r="R462" i="4"/>
  <c r="G514" i="4"/>
  <c r="AM463" i="4"/>
  <c r="D515" i="4"/>
  <c r="Y474" i="4"/>
  <c r="Y472" i="4"/>
  <c r="H515" i="4"/>
  <c r="AN474" i="4"/>
  <c r="S490" i="4"/>
  <c r="F516" i="4"/>
  <c r="AL484" i="4"/>
  <c r="Q481" i="4"/>
  <c r="E510" i="4"/>
  <c r="E517" i="4"/>
  <c r="AK492" i="4"/>
  <c r="E518" i="4"/>
  <c r="AK500" i="4"/>
  <c r="K68" i="5"/>
  <c r="E69" i="5"/>
  <c r="L69" i="5" s="1"/>
  <c r="K69" i="5"/>
  <c r="K70" i="5"/>
  <c r="K72" i="5"/>
  <c r="E72" i="5" s="1"/>
  <c r="K74" i="5"/>
  <c r="E76" i="5"/>
  <c r="K76" i="5"/>
  <c r="D515" i="5"/>
  <c r="Y474" i="5"/>
  <c r="Y472" i="5"/>
  <c r="Q490" i="5"/>
  <c r="D516" i="5"/>
  <c r="Y486" i="5"/>
  <c r="Y484" i="5"/>
  <c r="K71" i="6"/>
  <c r="E71" i="6" s="1"/>
  <c r="F513" i="2"/>
  <c r="AL454" i="2"/>
  <c r="S462" i="2"/>
  <c r="D514" i="2"/>
  <c r="Y466" i="2"/>
  <c r="Y464" i="2"/>
  <c r="H514" i="2"/>
  <c r="AN463" i="2"/>
  <c r="E515" i="2"/>
  <c r="AK474" i="2"/>
  <c r="G516" i="2"/>
  <c r="AM484" i="2"/>
  <c r="T490" i="2"/>
  <c r="R481" i="2"/>
  <c r="F510" i="2"/>
  <c r="F517" i="2"/>
  <c r="AL492" i="2"/>
  <c r="F518" i="2"/>
  <c r="AL500" i="2"/>
  <c r="F513" i="3"/>
  <c r="AL454" i="3"/>
  <c r="S462" i="3"/>
  <c r="D514" i="3"/>
  <c r="Y466" i="3"/>
  <c r="Y464" i="3"/>
  <c r="H514" i="3"/>
  <c r="AN463" i="3"/>
  <c r="E515" i="3"/>
  <c r="AK474" i="3"/>
  <c r="G516" i="3"/>
  <c r="AM484" i="3"/>
  <c r="T490" i="3"/>
  <c r="R481" i="3"/>
  <c r="F510" i="3"/>
  <c r="F517" i="3"/>
  <c r="AL492" i="3"/>
  <c r="F518" i="3"/>
  <c r="AL500" i="3"/>
  <c r="F513" i="4"/>
  <c r="AL454" i="4"/>
  <c r="S462" i="4"/>
  <c r="D514" i="4"/>
  <c r="Y466" i="4"/>
  <c r="Y464" i="4"/>
  <c r="H514" i="4"/>
  <c r="AN463" i="4"/>
  <c r="E515" i="4"/>
  <c r="AK474" i="4"/>
  <c r="G516" i="4"/>
  <c r="AM484" i="4"/>
  <c r="T490" i="4"/>
  <c r="R481" i="4"/>
  <c r="F510" i="4"/>
  <c r="F517" i="4"/>
  <c r="AL492" i="4"/>
  <c r="F518" i="4"/>
  <c r="AL500" i="4"/>
  <c r="F515" i="5"/>
  <c r="AL474" i="5"/>
  <c r="F516" i="5"/>
  <c r="S490" i="5"/>
  <c r="AL484" i="5"/>
  <c r="Q481" i="5"/>
  <c r="E510" i="5"/>
  <c r="AK492" i="5"/>
  <c r="E517" i="5"/>
  <c r="E518" i="5"/>
  <c r="AK500" i="5"/>
  <c r="S462" i="5"/>
  <c r="F513" i="5"/>
  <c r="AL454" i="5"/>
  <c r="D514" i="5"/>
  <c r="Y466" i="5"/>
  <c r="Y467" i="5" s="1"/>
  <c r="Y464" i="5"/>
  <c r="H514" i="5"/>
  <c r="AN463" i="5"/>
  <c r="AK474" i="5"/>
  <c r="E515" i="5"/>
  <c r="AM484" i="5"/>
  <c r="T490" i="5"/>
  <c r="G516" i="5"/>
  <c r="F510" i="5"/>
  <c r="R481" i="5"/>
  <c r="F517" i="5"/>
  <c r="AL492" i="5"/>
  <c r="F518" i="5"/>
  <c r="AL500" i="5"/>
  <c r="AL454" i="6"/>
  <c r="S462" i="6"/>
  <c r="F513" i="6"/>
  <c r="D514" i="6"/>
  <c r="Y466" i="6"/>
  <c r="Y464" i="6"/>
  <c r="H514" i="6"/>
  <c r="AN463" i="6"/>
  <c r="E515" i="6"/>
  <c r="AK474" i="6"/>
  <c r="G516" i="6"/>
  <c r="AM484" i="6"/>
  <c r="T490" i="6"/>
  <c r="R481" i="6"/>
  <c r="F510" i="6"/>
  <c r="F517" i="6"/>
  <c r="AL492" i="6"/>
  <c r="F518" i="6"/>
  <c r="AL500" i="6"/>
  <c r="AL454" i="7"/>
  <c r="S462" i="7"/>
  <c r="F513" i="7"/>
  <c r="D514" i="7"/>
  <c r="Y466" i="7"/>
  <c r="Y464" i="7"/>
  <c r="H514" i="7"/>
  <c r="AN463" i="7"/>
  <c r="E515" i="7"/>
  <c r="AK474" i="7"/>
  <c r="G516" i="7"/>
  <c r="AM484" i="7"/>
  <c r="T490" i="7"/>
  <c r="R481" i="7"/>
  <c r="F510" i="7"/>
  <c r="F517" i="7"/>
  <c r="AL492" i="7"/>
  <c r="F518" i="7"/>
  <c r="AL500" i="7"/>
  <c r="T462" i="6"/>
  <c r="G513" i="6"/>
  <c r="AM454" i="6"/>
  <c r="E514" i="6"/>
  <c r="AK463" i="6"/>
  <c r="F515" i="6"/>
  <c r="AL474" i="6"/>
  <c r="Y484" i="6"/>
  <c r="Q490" i="6"/>
  <c r="Y486" i="6"/>
  <c r="D516" i="6"/>
  <c r="AN484" i="6"/>
  <c r="U490" i="6"/>
  <c r="H516" i="6"/>
  <c r="G510" i="6"/>
  <c r="S481" i="6"/>
  <c r="G517" i="6"/>
  <c r="AM492" i="6"/>
  <c r="G518" i="6"/>
  <c r="AM500" i="6"/>
  <c r="K71" i="7"/>
  <c r="E71" i="7" s="1"/>
  <c r="K73" i="7"/>
  <c r="E73" i="7" s="1"/>
  <c r="K75" i="7"/>
  <c r="E75" i="7"/>
  <c r="T462" i="7"/>
  <c r="G513" i="7"/>
  <c r="AM454" i="7"/>
  <c r="E514" i="7"/>
  <c r="AK463" i="7"/>
  <c r="F515" i="7"/>
  <c r="AL474" i="7"/>
  <c r="Y484" i="7"/>
  <c r="Q490" i="7"/>
  <c r="Y486" i="7"/>
  <c r="D516" i="7"/>
  <c r="AN484" i="7"/>
  <c r="U490" i="7"/>
  <c r="H516" i="7"/>
  <c r="G510" i="7"/>
  <c r="S481" i="7"/>
  <c r="G517" i="7"/>
  <c r="AM492" i="7"/>
  <c r="G518" i="7"/>
  <c r="AM500" i="7"/>
  <c r="K71" i="8"/>
  <c r="E71" i="8" s="1"/>
  <c r="K73" i="8"/>
  <c r="E73" i="8" s="1"/>
  <c r="K75" i="8"/>
  <c r="E75" i="8"/>
  <c r="D513" i="5"/>
  <c r="Y458" i="5"/>
  <c r="Y456" i="5"/>
  <c r="Q462" i="5"/>
  <c r="H513" i="5"/>
  <c r="U462" i="5"/>
  <c r="AN454" i="5"/>
  <c r="F514" i="5"/>
  <c r="AL463" i="5"/>
  <c r="G515" i="5"/>
  <c r="AM474" i="5"/>
  <c r="AK484" i="5"/>
  <c r="R490" i="5"/>
  <c r="E516" i="5"/>
  <c r="K488" i="5"/>
  <c r="K489" i="5" s="1"/>
  <c r="D510" i="5"/>
  <c r="K490" i="5"/>
  <c r="K491" i="5" s="1"/>
  <c r="H510" i="5"/>
  <c r="T481" i="5"/>
  <c r="D517" i="5"/>
  <c r="Y492" i="5"/>
  <c r="Y494" i="5"/>
  <c r="H517" i="5"/>
  <c r="AN492" i="5"/>
  <c r="Y502" i="5"/>
  <c r="D518" i="5"/>
  <c r="Y500" i="5"/>
  <c r="H518" i="5"/>
  <c r="AN500" i="5"/>
  <c r="D513" i="6"/>
  <c r="Y458" i="6"/>
  <c r="Y456" i="6"/>
  <c r="Q462" i="6"/>
  <c r="H513" i="6"/>
  <c r="AN454" i="6"/>
  <c r="U462" i="6"/>
  <c r="F514" i="6"/>
  <c r="AL463" i="6"/>
  <c r="G515" i="6"/>
  <c r="AM474" i="6"/>
  <c r="R490" i="6"/>
  <c r="E516" i="6"/>
  <c r="AK484" i="6"/>
  <c r="K488" i="6"/>
  <c r="K490" i="6"/>
  <c r="D510" i="6"/>
  <c r="T481" i="6"/>
  <c r="H510" i="6"/>
  <c r="D517" i="6"/>
  <c r="Y492" i="6"/>
  <c r="Y494" i="6"/>
  <c r="H517" i="6"/>
  <c r="AN492" i="6"/>
  <c r="Y502" i="6"/>
  <c r="D518" i="6"/>
  <c r="Y500" i="6"/>
  <c r="H518" i="6"/>
  <c r="AN500" i="6"/>
  <c r="D513" i="7"/>
  <c r="Y458" i="7"/>
  <c r="Y456" i="7"/>
  <c r="Q462" i="7"/>
  <c r="H513" i="7"/>
  <c r="AN454" i="7"/>
  <c r="U462" i="7"/>
  <c r="F514" i="7"/>
  <c r="AL463" i="7"/>
  <c r="G515" i="7"/>
  <c r="AM474" i="7"/>
  <c r="R490" i="7"/>
  <c r="E516" i="7"/>
  <c r="AK484" i="7"/>
  <c r="K488" i="7"/>
  <c r="K490" i="7"/>
  <c r="D510" i="7"/>
  <c r="T481" i="7"/>
  <c r="H510" i="7"/>
  <c r="D517" i="7"/>
  <c r="Y492" i="7"/>
  <c r="Y494" i="7"/>
  <c r="H517" i="7"/>
  <c r="AN492" i="7"/>
  <c r="Y502" i="7"/>
  <c r="D518" i="7"/>
  <c r="Y500" i="7"/>
  <c r="H518" i="7"/>
  <c r="AN500" i="7"/>
  <c r="K68" i="6"/>
  <c r="E68" i="6" s="1"/>
  <c r="L68" i="6" s="1"/>
  <c r="K69" i="6"/>
  <c r="I69" i="6" s="1"/>
  <c r="E69" i="6"/>
  <c r="L69" i="6" s="1"/>
  <c r="K70" i="6"/>
  <c r="E70" i="6" s="1"/>
  <c r="K72" i="6"/>
  <c r="E72" i="6" s="1"/>
  <c r="K74" i="6"/>
  <c r="E74" i="6" s="1"/>
  <c r="E76" i="6"/>
  <c r="K76" i="6"/>
  <c r="E513" i="6"/>
  <c r="AK454" i="6"/>
  <c r="R462" i="6"/>
  <c r="G514" i="6"/>
  <c r="AM463" i="6"/>
  <c r="D515" i="6"/>
  <c r="Y474" i="6"/>
  <c r="Y472" i="6"/>
  <c r="H515" i="6"/>
  <c r="AN474" i="6"/>
  <c r="F516" i="6"/>
  <c r="AL484" i="6"/>
  <c r="S490" i="6"/>
  <c r="Q481" i="6"/>
  <c r="E510" i="6"/>
  <c r="E517" i="6"/>
  <c r="AK492" i="6"/>
  <c r="E518" i="6"/>
  <c r="AK500" i="6"/>
  <c r="K68" i="7"/>
  <c r="E68" i="7" s="1"/>
  <c r="L68" i="7" s="1"/>
  <c r="K69" i="7"/>
  <c r="E69" i="7"/>
  <c r="L69" i="7" s="1"/>
  <c r="K70" i="7"/>
  <c r="E70" i="7" s="1"/>
  <c r="K72" i="7"/>
  <c r="E72" i="7" s="1"/>
  <c r="K74" i="7"/>
  <c r="E74" i="7" s="1"/>
  <c r="K76" i="7"/>
  <c r="E76" i="7"/>
  <c r="E513" i="7"/>
  <c r="AK454" i="7"/>
  <c r="R462" i="7"/>
  <c r="G514" i="7"/>
  <c r="AM463" i="7"/>
  <c r="D515" i="7"/>
  <c r="Y474" i="7"/>
  <c r="Y472" i="7"/>
  <c r="H515" i="7"/>
  <c r="AN474" i="7"/>
  <c r="F516" i="7"/>
  <c r="AL484" i="7"/>
  <c r="S490" i="7"/>
  <c r="Q481" i="7"/>
  <c r="E510" i="7"/>
  <c r="E517" i="7"/>
  <c r="AK492" i="7"/>
  <c r="E518" i="7"/>
  <c r="AK500" i="7"/>
  <c r="K68" i="8"/>
  <c r="E68" i="8" s="1"/>
  <c r="L68" i="8" s="1"/>
  <c r="K69" i="8"/>
  <c r="E69" i="8"/>
  <c r="L69" i="8" s="1"/>
  <c r="K70" i="8"/>
  <c r="E70" i="8" s="1"/>
  <c r="K72" i="8"/>
  <c r="E72" i="8" s="1"/>
  <c r="K74" i="8"/>
  <c r="E74" i="8" s="1"/>
  <c r="K76" i="8"/>
  <c r="E76" i="8"/>
  <c r="AK454" i="8"/>
  <c r="R462" i="8"/>
  <c r="E513" i="8"/>
  <c r="G514" i="8"/>
  <c r="AM463" i="8"/>
  <c r="D515" i="8"/>
  <c r="Y474" i="8"/>
  <c r="Y472" i="8"/>
  <c r="H515" i="8"/>
  <c r="AN474" i="8"/>
  <c r="F516" i="8"/>
  <c r="AL484" i="8"/>
  <c r="S490" i="8"/>
  <c r="Q481" i="8"/>
  <c r="E510" i="8"/>
  <c r="E517" i="8"/>
  <c r="AK492" i="8"/>
  <c r="E518" i="8"/>
  <c r="AK500" i="8"/>
  <c r="K68" i="9"/>
  <c r="E68" i="9" s="1"/>
  <c r="L68" i="9" s="1"/>
  <c r="E69" i="9"/>
  <c r="L69" i="9" s="1"/>
  <c r="K69" i="9"/>
  <c r="K70" i="9"/>
  <c r="E70" i="9"/>
  <c r="K72" i="9"/>
  <c r="E72" i="9"/>
  <c r="K74" i="9"/>
  <c r="E74" i="9"/>
  <c r="K76" i="9"/>
  <c r="E76" i="9"/>
  <c r="AK454" i="9"/>
  <c r="R462" i="9"/>
  <c r="E513" i="9"/>
  <c r="G514" i="9"/>
  <c r="AM463" i="9"/>
  <c r="D515" i="9"/>
  <c r="Y474" i="9"/>
  <c r="Y472" i="9"/>
  <c r="H515" i="9"/>
  <c r="AN474" i="9"/>
  <c r="F516" i="9"/>
  <c r="AL484" i="9"/>
  <c r="S490" i="9"/>
  <c r="Q481" i="9"/>
  <c r="E510" i="9"/>
  <c r="E517" i="9"/>
  <c r="AK492" i="9"/>
  <c r="E518" i="9"/>
  <c r="AK500" i="9"/>
  <c r="K68" i="10"/>
  <c r="E68" i="10" s="1"/>
  <c r="L68" i="10" s="1"/>
  <c r="E69" i="10"/>
  <c r="L69" i="10" s="1"/>
  <c r="K69" i="10"/>
  <c r="K70" i="10"/>
  <c r="E70" i="10" s="1"/>
  <c r="K72" i="10"/>
  <c r="E72" i="10" s="1"/>
  <c r="K74" i="10"/>
  <c r="E74" i="10" s="1"/>
  <c r="K76" i="10"/>
  <c r="E76" i="10"/>
  <c r="AK454" i="10"/>
  <c r="R462" i="10"/>
  <c r="E513" i="10"/>
  <c r="G514" i="10"/>
  <c r="AM463" i="10"/>
  <c r="D515" i="10"/>
  <c r="Y474" i="10"/>
  <c r="Y475" i="10" s="1"/>
  <c r="Y472" i="10"/>
  <c r="H515" i="10"/>
  <c r="AN474" i="10"/>
  <c r="F516" i="10"/>
  <c r="AL484" i="10"/>
  <c r="S490" i="10"/>
  <c r="Q481" i="10"/>
  <c r="E510" i="10"/>
  <c r="E517" i="10"/>
  <c r="AK492" i="10"/>
  <c r="E518" i="10"/>
  <c r="AK500" i="10"/>
  <c r="K68" i="11"/>
  <c r="E69" i="11"/>
  <c r="L69" i="11" s="1"/>
  <c r="K69" i="11"/>
  <c r="K70" i="11"/>
  <c r="E70" i="11" s="1"/>
  <c r="K72" i="11"/>
  <c r="E72" i="11"/>
  <c r="K74" i="11"/>
  <c r="E74" i="11" s="1"/>
  <c r="K76" i="11"/>
  <c r="E76" i="11"/>
  <c r="AK463" i="11"/>
  <c r="E514" i="11"/>
  <c r="G518" i="11"/>
  <c r="AM500" i="11"/>
  <c r="S462" i="8"/>
  <c r="F513" i="8"/>
  <c r="AL454" i="8"/>
  <c r="D514" i="8"/>
  <c r="Y466" i="8"/>
  <c r="Y464" i="8"/>
  <c r="H514" i="8"/>
  <c r="AN463" i="8"/>
  <c r="E515" i="8"/>
  <c r="AK474" i="8"/>
  <c r="AM484" i="8"/>
  <c r="T490" i="8"/>
  <c r="G516" i="8"/>
  <c r="F510" i="8"/>
  <c r="R481" i="8"/>
  <c r="F517" i="8"/>
  <c r="AL492" i="8"/>
  <c r="F518" i="8"/>
  <c r="AL500" i="8"/>
  <c r="S462" i="9"/>
  <c r="F513" i="9"/>
  <c r="AL454" i="9"/>
  <c r="D514" i="9"/>
  <c r="Y466" i="9"/>
  <c r="Y464" i="9"/>
  <c r="H514" i="9"/>
  <c r="AN463" i="9"/>
  <c r="E515" i="9"/>
  <c r="AK474" i="9"/>
  <c r="AM484" i="9"/>
  <c r="T490" i="9"/>
  <c r="G516" i="9"/>
  <c r="F510" i="9"/>
  <c r="R481" i="9"/>
  <c r="F517" i="9"/>
  <c r="AL492" i="9"/>
  <c r="F518" i="9"/>
  <c r="AL500" i="9"/>
  <c r="S462" i="10"/>
  <c r="F513" i="10"/>
  <c r="AL454" i="10"/>
  <c r="D514" i="10"/>
  <c r="Y466" i="10"/>
  <c r="Y464" i="10"/>
  <c r="H514" i="10"/>
  <c r="AN463" i="10"/>
  <c r="E515" i="10"/>
  <c r="AK474" i="10"/>
  <c r="AM484" i="10"/>
  <c r="T490" i="10"/>
  <c r="G516" i="10"/>
  <c r="F510" i="10"/>
  <c r="R481" i="10"/>
  <c r="F517" i="10"/>
  <c r="AL492" i="10"/>
  <c r="F518" i="10"/>
  <c r="AL500" i="10"/>
  <c r="Y484" i="11"/>
  <c r="Q490" i="11"/>
  <c r="D516" i="11"/>
  <c r="Y486" i="11"/>
  <c r="G510" i="11"/>
  <c r="S481" i="11"/>
  <c r="G517" i="11"/>
  <c r="AM492" i="11"/>
  <c r="K75" i="12"/>
  <c r="E75" i="12"/>
  <c r="G513" i="8"/>
  <c r="AM454" i="8"/>
  <c r="T462" i="8"/>
  <c r="E514" i="8"/>
  <c r="AK463" i="8"/>
  <c r="F515" i="8"/>
  <c r="AL474" i="8"/>
  <c r="Q490" i="8"/>
  <c r="Y486" i="8"/>
  <c r="D516" i="8"/>
  <c r="Y484" i="8"/>
  <c r="U490" i="8"/>
  <c r="H516" i="8"/>
  <c r="AN484" i="8"/>
  <c r="S481" i="8"/>
  <c r="G510" i="8"/>
  <c r="G517" i="8"/>
  <c r="AM492" i="8"/>
  <c r="G518" i="8"/>
  <c r="AM500" i="8"/>
  <c r="E71" i="9"/>
  <c r="K71" i="9"/>
  <c r="E73" i="9"/>
  <c r="K73" i="9"/>
  <c r="E75" i="9"/>
  <c r="K75" i="9"/>
  <c r="G513" i="9"/>
  <c r="AM454" i="9"/>
  <c r="T462" i="9"/>
  <c r="E514" i="9"/>
  <c r="AK463" i="9"/>
  <c r="F515" i="9"/>
  <c r="AL474" i="9"/>
  <c r="Q490" i="9"/>
  <c r="Y486" i="9"/>
  <c r="D516" i="9"/>
  <c r="Y484" i="9"/>
  <c r="U490" i="9"/>
  <c r="H516" i="9"/>
  <c r="AN484" i="9"/>
  <c r="S481" i="9"/>
  <c r="G510" i="9"/>
  <c r="G517" i="9"/>
  <c r="AM492" i="9"/>
  <c r="G518" i="9"/>
  <c r="AM500" i="9"/>
  <c r="K71" i="10"/>
  <c r="E71" i="10" s="1"/>
  <c r="K73" i="10"/>
  <c r="E75" i="10"/>
  <c r="K75" i="10"/>
  <c r="G513" i="10"/>
  <c r="AM454" i="10"/>
  <c r="T462" i="10"/>
  <c r="E514" i="10"/>
  <c r="AK463" i="10"/>
  <c r="F515" i="10"/>
  <c r="AL474" i="10"/>
  <c r="Q490" i="10"/>
  <c r="Y486" i="10"/>
  <c r="D516" i="10"/>
  <c r="Y484" i="10"/>
  <c r="U490" i="10"/>
  <c r="H516" i="10"/>
  <c r="AN484" i="10"/>
  <c r="S481" i="10"/>
  <c r="G510" i="10"/>
  <c r="G517" i="10"/>
  <c r="AM492" i="10"/>
  <c r="G518" i="10"/>
  <c r="AM500" i="10"/>
  <c r="K71" i="11"/>
  <c r="K73" i="11"/>
  <c r="E73" i="11" s="1"/>
  <c r="E75" i="11"/>
  <c r="K75" i="11"/>
  <c r="F515" i="11"/>
  <c r="AL474" i="11"/>
  <c r="AN484" i="11"/>
  <c r="U490" i="11"/>
  <c r="H516" i="11"/>
  <c r="K73" i="12"/>
  <c r="D513" i="8"/>
  <c r="Y458" i="8"/>
  <c r="Y456" i="8"/>
  <c r="Q462" i="8"/>
  <c r="H513" i="8"/>
  <c r="AN454" i="8"/>
  <c r="U462" i="8"/>
  <c r="F514" i="8"/>
  <c r="AL463" i="8"/>
  <c r="G515" i="8"/>
  <c r="AM474" i="8"/>
  <c r="E516" i="8"/>
  <c r="AK484" i="8"/>
  <c r="R490" i="8"/>
  <c r="K488" i="8"/>
  <c r="K490" i="8"/>
  <c r="D510" i="8"/>
  <c r="T481" i="8"/>
  <c r="H510" i="8"/>
  <c r="D517" i="8"/>
  <c r="Y492" i="8"/>
  <c r="Y494" i="8"/>
  <c r="H517" i="8"/>
  <c r="AN492" i="8"/>
  <c r="Y502" i="8"/>
  <c r="D518" i="8"/>
  <c r="Y500" i="8"/>
  <c r="H518" i="8"/>
  <c r="AN500" i="8"/>
  <c r="D513" i="9"/>
  <c r="Y458" i="9"/>
  <c r="Y456" i="9"/>
  <c r="Q462" i="9"/>
  <c r="H513" i="9"/>
  <c r="AN454" i="9"/>
  <c r="U462" i="9"/>
  <c r="F514" i="9"/>
  <c r="AL463" i="9"/>
  <c r="G515" i="9"/>
  <c r="AM474" i="9"/>
  <c r="E516" i="9"/>
  <c r="AK484" i="9"/>
  <c r="R490" i="9"/>
  <c r="K488" i="9"/>
  <c r="K490" i="9"/>
  <c r="D510" i="9"/>
  <c r="T481" i="9"/>
  <c r="H510" i="9"/>
  <c r="D517" i="9"/>
  <c r="Y492" i="9"/>
  <c r="Y494" i="9"/>
  <c r="H517" i="9"/>
  <c r="AN492" i="9"/>
  <c r="Y502" i="9"/>
  <c r="D518" i="9"/>
  <c r="Y500" i="9"/>
  <c r="H518" i="9"/>
  <c r="AN500" i="9"/>
  <c r="D513" i="10"/>
  <c r="Y458" i="10"/>
  <c r="Y456" i="10"/>
  <c r="Q462" i="10"/>
  <c r="H513" i="10"/>
  <c r="AN454" i="10"/>
  <c r="U462" i="10"/>
  <c r="F514" i="10"/>
  <c r="AL463" i="10"/>
  <c r="G515" i="10"/>
  <c r="AM474" i="10"/>
  <c r="E516" i="10"/>
  <c r="AK484" i="10"/>
  <c r="R490" i="10"/>
  <c r="K488" i="10"/>
  <c r="K490" i="10"/>
  <c r="D510" i="10"/>
  <c r="T481" i="10"/>
  <c r="H510" i="10"/>
  <c r="D517" i="10"/>
  <c r="Y492" i="10"/>
  <c r="Y494" i="10"/>
  <c r="H517" i="10"/>
  <c r="AN492" i="10"/>
  <c r="Y502" i="10"/>
  <c r="D518" i="10"/>
  <c r="Y500" i="10"/>
  <c r="H518" i="10"/>
  <c r="AN500" i="10"/>
  <c r="T462" i="11"/>
  <c r="AM454" i="11"/>
  <c r="G513" i="11"/>
  <c r="K71" i="12"/>
  <c r="AL454" i="11"/>
  <c r="S462" i="11"/>
  <c r="F513" i="11"/>
  <c r="D514" i="11"/>
  <c r="Y466" i="11"/>
  <c r="Y467" i="11" s="1"/>
  <c r="Y464" i="11"/>
  <c r="H514" i="11"/>
  <c r="AN463" i="11"/>
  <c r="E515" i="11"/>
  <c r="AK474" i="11"/>
  <c r="G516" i="11"/>
  <c r="AM484" i="11"/>
  <c r="T490" i="11"/>
  <c r="R481" i="11"/>
  <c r="F510" i="11"/>
  <c r="F517" i="11"/>
  <c r="AL492" i="11"/>
  <c r="F518" i="11"/>
  <c r="AL500" i="11"/>
  <c r="AL454" i="12"/>
  <c r="S462" i="12"/>
  <c r="F513" i="12"/>
  <c r="D514" i="12"/>
  <c r="Y466" i="12"/>
  <c r="Y464" i="12"/>
  <c r="H514" i="12"/>
  <c r="AN463" i="12"/>
  <c r="E515" i="12"/>
  <c r="AK474" i="12"/>
  <c r="G516" i="12"/>
  <c r="AM484" i="12"/>
  <c r="T490" i="12"/>
  <c r="R481" i="12"/>
  <c r="F510" i="12"/>
  <c r="F517" i="12"/>
  <c r="AL492" i="12"/>
  <c r="F518" i="12"/>
  <c r="AL500" i="12"/>
  <c r="AL454" i="13"/>
  <c r="S462" i="13"/>
  <c r="F513" i="13"/>
  <c r="D514" i="13"/>
  <c r="Y466" i="13"/>
  <c r="Y464" i="13"/>
  <c r="H514" i="13"/>
  <c r="AN463" i="13"/>
  <c r="E515" i="13"/>
  <c r="AK474" i="13"/>
  <c r="G516" i="13"/>
  <c r="AM484" i="13"/>
  <c r="T490" i="13"/>
  <c r="R481" i="13"/>
  <c r="F510" i="13"/>
  <c r="F517" i="13"/>
  <c r="AL492" i="13"/>
  <c r="F518" i="13"/>
  <c r="AL500" i="13"/>
  <c r="AL454" i="14"/>
  <c r="S462" i="14"/>
  <c r="F513" i="14"/>
  <c r="D514" i="14"/>
  <c r="Y466" i="14"/>
  <c r="Y464" i="14"/>
  <c r="H514" i="14"/>
  <c r="AN463" i="14"/>
  <c r="E515" i="14"/>
  <c r="AK474" i="14"/>
  <c r="T490" i="14"/>
  <c r="AM484" i="14"/>
  <c r="G516" i="14"/>
  <c r="T481" i="14"/>
  <c r="H510" i="14"/>
  <c r="F517" i="14"/>
  <c r="AL492" i="14"/>
  <c r="AL500" i="14"/>
  <c r="F518" i="14"/>
  <c r="T462" i="12"/>
  <c r="G513" i="12"/>
  <c r="AM454" i="12"/>
  <c r="E514" i="12"/>
  <c r="AK463" i="12"/>
  <c r="F515" i="12"/>
  <c r="AL474" i="12"/>
  <c r="Y484" i="12"/>
  <c r="Q490" i="12"/>
  <c r="Y486" i="12"/>
  <c r="D516" i="12"/>
  <c r="AN484" i="12"/>
  <c r="U490" i="12"/>
  <c r="H516" i="12"/>
  <c r="G510" i="12"/>
  <c r="S481" i="12"/>
  <c r="G517" i="12"/>
  <c r="AM492" i="12"/>
  <c r="G518" i="12"/>
  <c r="AM500" i="12"/>
  <c r="K71" i="13"/>
  <c r="E71" i="13" s="1"/>
  <c r="K73" i="13"/>
  <c r="K75" i="13"/>
  <c r="E75" i="13"/>
  <c r="T462" i="13"/>
  <c r="G513" i="13"/>
  <c r="AM454" i="13"/>
  <c r="E514" i="13"/>
  <c r="AK463" i="13"/>
  <c r="F515" i="13"/>
  <c r="AL474" i="13"/>
  <c r="Y484" i="13"/>
  <c r="Q490" i="13"/>
  <c r="Y486" i="13"/>
  <c r="D516" i="13"/>
  <c r="AN484" i="13"/>
  <c r="U490" i="13"/>
  <c r="H516" i="13"/>
  <c r="G510" i="13"/>
  <c r="S481" i="13"/>
  <c r="G517" i="13"/>
  <c r="AM492" i="13"/>
  <c r="G518" i="13"/>
  <c r="AM500" i="13"/>
  <c r="K71" i="14"/>
  <c r="K73" i="14"/>
  <c r="E73" i="14" s="1"/>
  <c r="K75" i="14"/>
  <c r="E75" i="14"/>
  <c r="G513" i="14"/>
  <c r="T462" i="14"/>
  <c r="AM454" i="14"/>
  <c r="E514" i="14"/>
  <c r="AK463" i="14"/>
  <c r="G515" i="14"/>
  <c r="AM474" i="14"/>
  <c r="K490" i="14"/>
  <c r="K488" i="14"/>
  <c r="D510" i="14"/>
  <c r="H517" i="14"/>
  <c r="AN492" i="14"/>
  <c r="H518" i="14"/>
  <c r="AN500" i="14"/>
  <c r="D513" i="11"/>
  <c r="Y458" i="11"/>
  <c r="Y456" i="11"/>
  <c r="Q462" i="11"/>
  <c r="H513" i="11"/>
  <c r="U462" i="11"/>
  <c r="AN454" i="11"/>
  <c r="F514" i="11"/>
  <c r="AL463" i="11"/>
  <c r="G515" i="11"/>
  <c r="AM474" i="11"/>
  <c r="R490" i="11"/>
  <c r="AK484" i="11"/>
  <c r="E516" i="11"/>
  <c r="K488" i="11"/>
  <c r="D510" i="11"/>
  <c r="K490" i="11"/>
  <c r="H510" i="11"/>
  <c r="T481" i="11"/>
  <c r="D517" i="11"/>
  <c r="Y492" i="11"/>
  <c r="Y494" i="11"/>
  <c r="H517" i="11"/>
  <c r="AN492" i="11"/>
  <c r="Y502" i="11"/>
  <c r="D518" i="11"/>
  <c r="Y500" i="11"/>
  <c r="H518" i="11"/>
  <c r="AN500" i="11"/>
  <c r="D513" i="12"/>
  <c r="Y458" i="12"/>
  <c r="Y456" i="12"/>
  <c r="Q462" i="12"/>
  <c r="H513" i="12"/>
  <c r="AN454" i="12"/>
  <c r="U462" i="12"/>
  <c r="F514" i="12"/>
  <c r="AL463" i="12"/>
  <c r="G515" i="12"/>
  <c r="AM474" i="12"/>
  <c r="R490" i="12"/>
  <c r="E516" i="12"/>
  <c r="AK484" i="12"/>
  <c r="K488" i="12"/>
  <c r="K490" i="12"/>
  <c r="D510" i="12"/>
  <c r="T481" i="12"/>
  <c r="H510" i="12"/>
  <c r="D517" i="12"/>
  <c r="Y492" i="12"/>
  <c r="Y494" i="12"/>
  <c r="H517" i="12"/>
  <c r="AN492" i="12"/>
  <c r="Y502" i="12"/>
  <c r="D518" i="12"/>
  <c r="Y500" i="12"/>
  <c r="H518" i="12"/>
  <c r="AN500" i="12"/>
  <c r="D513" i="13"/>
  <c r="Y458" i="13"/>
  <c r="Y456" i="13"/>
  <c r="Q462" i="13"/>
  <c r="H513" i="13"/>
  <c r="AN454" i="13"/>
  <c r="U462" i="13"/>
  <c r="F514" i="13"/>
  <c r="AL463" i="13"/>
  <c r="G515" i="13"/>
  <c r="AM474" i="13"/>
  <c r="R490" i="13"/>
  <c r="E516" i="13"/>
  <c r="AK484" i="13"/>
  <c r="K488" i="13"/>
  <c r="K490" i="13"/>
  <c r="D510" i="13"/>
  <c r="T481" i="13"/>
  <c r="H510" i="13"/>
  <c r="D517" i="13"/>
  <c r="Y492" i="13"/>
  <c r="Y494" i="13"/>
  <c r="H517" i="13"/>
  <c r="AN492" i="13"/>
  <c r="Y502" i="13"/>
  <c r="D518" i="13"/>
  <c r="Y500" i="13"/>
  <c r="H518" i="13"/>
  <c r="AN500" i="13"/>
  <c r="D513" i="14"/>
  <c r="Y458" i="14"/>
  <c r="Y456" i="14"/>
  <c r="Q462" i="14"/>
  <c r="H513" i="14"/>
  <c r="AN454" i="14"/>
  <c r="U462" i="14"/>
  <c r="F514" i="14"/>
  <c r="AL463" i="14"/>
  <c r="H515" i="14"/>
  <c r="AN474" i="14"/>
  <c r="E516" i="14"/>
  <c r="R490" i="14"/>
  <c r="AK484" i="14"/>
  <c r="E510" i="14"/>
  <c r="Q481" i="14"/>
  <c r="Y492" i="14"/>
  <c r="D517" i="14"/>
  <c r="Y494" i="14"/>
  <c r="Y500" i="14"/>
  <c r="Y502" i="14"/>
  <c r="D518" i="14"/>
  <c r="E513" i="11"/>
  <c r="AK454" i="11"/>
  <c r="R462" i="11"/>
  <c r="G514" i="11"/>
  <c r="AM463" i="11"/>
  <c r="D515" i="11"/>
  <c r="Y474" i="11"/>
  <c r="Y472" i="11"/>
  <c r="H515" i="11"/>
  <c r="AN474" i="11"/>
  <c r="F516" i="11"/>
  <c r="S490" i="11"/>
  <c r="AL484" i="11"/>
  <c r="Q481" i="11"/>
  <c r="E510" i="11"/>
  <c r="E517" i="11"/>
  <c r="AK492" i="11"/>
  <c r="AK500" i="11"/>
  <c r="E518" i="11"/>
  <c r="K68" i="12"/>
  <c r="K69" i="12"/>
  <c r="E69" i="12"/>
  <c r="L69" i="12" s="1"/>
  <c r="K70" i="12"/>
  <c r="E70" i="12" s="1"/>
  <c r="K72" i="12"/>
  <c r="K74" i="12"/>
  <c r="E74" i="12" s="1"/>
  <c r="E76" i="12"/>
  <c r="K76" i="12"/>
  <c r="E513" i="12"/>
  <c r="AK454" i="12"/>
  <c r="R462" i="12"/>
  <c r="G514" i="12"/>
  <c r="AM463" i="12"/>
  <c r="D515" i="12"/>
  <c r="Y474" i="12"/>
  <c r="Y472" i="12"/>
  <c r="H515" i="12"/>
  <c r="AN474" i="12"/>
  <c r="F516" i="12"/>
  <c r="AL484" i="12"/>
  <c r="S490" i="12"/>
  <c r="Q481" i="12"/>
  <c r="E510" i="12"/>
  <c r="E517" i="12"/>
  <c r="AK492" i="12"/>
  <c r="E518" i="12"/>
  <c r="AK500" i="12"/>
  <c r="K68" i="13"/>
  <c r="E68" i="13" s="1"/>
  <c r="L68" i="13" s="1"/>
  <c r="K69" i="13"/>
  <c r="E69" i="13"/>
  <c r="L69" i="13" s="1"/>
  <c r="K70" i="13"/>
  <c r="E70" i="13" s="1"/>
  <c r="K72" i="13"/>
  <c r="E72" i="13" s="1"/>
  <c r="K74" i="13"/>
  <c r="E74" i="13" s="1"/>
  <c r="K76" i="13"/>
  <c r="E76" i="13"/>
  <c r="E513" i="13"/>
  <c r="AK454" i="13"/>
  <c r="R462" i="13"/>
  <c r="G514" i="13"/>
  <c r="AM463" i="13"/>
  <c r="D515" i="13"/>
  <c r="Y474" i="13"/>
  <c r="Y472" i="13"/>
  <c r="H515" i="13"/>
  <c r="AN474" i="13"/>
  <c r="F516" i="13"/>
  <c r="AL484" i="13"/>
  <c r="S490" i="13"/>
  <c r="Q481" i="13"/>
  <c r="E510" i="13"/>
  <c r="E517" i="13"/>
  <c r="AK492" i="13"/>
  <c r="E518" i="13"/>
  <c r="AK500" i="13"/>
  <c r="K68" i="14"/>
  <c r="E68" i="14" s="1"/>
  <c r="L68" i="14" s="1"/>
  <c r="K69" i="14"/>
  <c r="E69" i="14"/>
  <c r="L69" i="14" s="1"/>
  <c r="K70" i="14"/>
  <c r="E70" i="14" s="1"/>
  <c r="K72" i="14"/>
  <c r="E72" i="14" s="1"/>
  <c r="K74" i="14"/>
  <c r="E74" i="14" s="1"/>
  <c r="K76" i="14"/>
  <c r="E76" i="14"/>
  <c r="AK454" i="14"/>
  <c r="R462" i="14"/>
  <c r="E513" i="14"/>
  <c r="AM463" i="14"/>
  <c r="G514" i="14"/>
  <c r="Y472" i="14"/>
  <c r="D515" i="14"/>
  <c r="Y474" i="14"/>
  <c r="Y475" i="14" s="1"/>
  <c r="AL484" i="14"/>
  <c r="F516" i="14"/>
  <c r="S490" i="14"/>
  <c r="R481" i="14"/>
  <c r="F510" i="14"/>
  <c r="E517" i="14"/>
  <c r="AK492" i="14"/>
  <c r="E518" i="14"/>
  <c r="AK500" i="14"/>
  <c r="K68" i="15"/>
  <c r="E68" i="15" s="1"/>
  <c r="L68" i="15" s="1"/>
  <c r="E69" i="15"/>
  <c r="L69" i="15" s="1"/>
  <c r="K69" i="15"/>
  <c r="K70" i="15"/>
  <c r="E70" i="15" s="1"/>
  <c r="K72" i="15"/>
  <c r="E72" i="15" s="1"/>
  <c r="K74" i="15"/>
  <c r="E74" i="15" s="1"/>
  <c r="K76" i="15"/>
  <c r="E76" i="15"/>
  <c r="AK454" i="15"/>
  <c r="R462" i="15"/>
  <c r="E513" i="15"/>
  <c r="G514" i="15"/>
  <c r="AM463" i="15"/>
  <c r="D515" i="15"/>
  <c r="Y474" i="15"/>
  <c r="Y472" i="15"/>
  <c r="H515" i="15"/>
  <c r="AN474" i="15"/>
  <c r="F516" i="15"/>
  <c r="AL484" i="15"/>
  <c r="S490" i="15"/>
  <c r="Q481" i="15"/>
  <c r="E510" i="15"/>
  <c r="E517" i="15"/>
  <c r="AK492" i="15"/>
  <c r="E518" i="15"/>
  <c r="AK500" i="15"/>
  <c r="K68" i="16"/>
  <c r="E69" i="16"/>
  <c r="L69" i="16" s="1"/>
  <c r="K69" i="16"/>
  <c r="K70" i="16"/>
  <c r="E70" i="16" s="1"/>
  <c r="K72" i="16"/>
  <c r="E72" i="16" s="1"/>
  <c r="K74" i="16"/>
  <c r="E74" i="16" s="1"/>
  <c r="K76" i="16"/>
  <c r="E76" i="16"/>
  <c r="S462" i="15"/>
  <c r="F513" i="15"/>
  <c r="AL454" i="15"/>
  <c r="D514" i="15"/>
  <c r="Y466" i="15"/>
  <c r="Y464" i="15"/>
  <c r="H514" i="15"/>
  <c r="AN463" i="15"/>
  <c r="E515" i="15"/>
  <c r="AK474" i="15"/>
  <c r="AM484" i="15"/>
  <c r="T490" i="15"/>
  <c r="G516" i="15"/>
  <c r="F510" i="15"/>
  <c r="R481" i="15"/>
  <c r="F517" i="15"/>
  <c r="AL492" i="15"/>
  <c r="F518" i="15"/>
  <c r="AL500" i="15"/>
  <c r="F515" i="14"/>
  <c r="AL474" i="14"/>
  <c r="Y486" i="14"/>
  <c r="D516" i="14"/>
  <c r="Q490" i="14"/>
  <c r="Y484" i="14"/>
  <c r="AN484" i="14"/>
  <c r="H516" i="14"/>
  <c r="U490" i="14"/>
  <c r="G510" i="14"/>
  <c r="S481" i="14"/>
  <c r="G517" i="14"/>
  <c r="AM492" i="14"/>
  <c r="G518" i="14"/>
  <c r="AM500" i="14"/>
  <c r="K71" i="15"/>
  <c r="E71" i="15" s="1"/>
  <c r="K73" i="15"/>
  <c r="E73" i="15" s="1"/>
  <c r="K75" i="15"/>
  <c r="E75" i="15"/>
  <c r="G513" i="15"/>
  <c r="AM454" i="15"/>
  <c r="T462" i="15"/>
  <c r="E514" i="15"/>
  <c r="AK463" i="15"/>
  <c r="F515" i="15"/>
  <c r="AL474" i="15"/>
  <c r="Q490" i="15"/>
  <c r="Y486" i="15"/>
  <c r="D516" i="15"/>
  <c r="Y484" i="15"/>
  <c r="U490" i="15"/>
  <c r="H516" i="15"/>
  <c r="AN484" i="15"/>
  <c r="S481" i="15"/>
  <c r="G510" i="15"/>
  <c r="G517" i="15"/>
  <c r="AM492" i="15"/>
  <c r="G518" i="15"/>
  <c r="AM500" i="15"/>
  <c r="K71" i="16"/>
  <c r="K73" i="16"/>
  <c r="E73" i="16" s="1"/>
  <c r="E75" i="16"/>
  <c r="K75" i="16"/>
  <c r="D513" i="15"/>
  <c r="Y458" i="15"/>
  <c r="Y459" i="15" s="1"/>
  <c r="Y456" i="15"/>
  <c r="Y457" i="15" s="1"/>
  <c r="Q462" i="15"/>
  <c r="H513" i="15"/>
  <c r="AN454" i="15"/>
  <c r="U462" i="15"/>
  <c r="F514" i="15"/>
  <c r="AL463" i="15"/>
  <c r="G515" i="15"/>
  <c r="AM474" i="15"/>
  <c r="E516" i="15"/>
  <c r="AK484" i="15"/>
  <c r="R490" i="15"/>
  <c r="K488" i="15"/>
  <c r="K490" i="15"/>
  <c r="D510" i="15"/>
  <c r="T481" i="15"/>
  <c r="H510" i="15"/>
  <c r="D517" i="15"/>
  <c r="Y492" i="15"/>
  <c r="Y494" i="15"/>
  <c r="H517" i="15"/>
  <c r="AN492" i="15"/>
  <c r="Y502" i="15"/>
  <c r="Y503" i="15" s="1"/>
  <c r="D518" i="15"/>
  <c r="Y500" i="15"/>
  <c r="Y501" i="15" s="1"/>
  <c r="H518" i="15"/>
  <c r="AN500" i="15"/>
  <c r="Q462" i="16"/>
  <c r="D513" i="16"/>
  <c r="Y458" i="16"/>
  <c r="Y459" i="16" s="1"/>
  <c r="Y456" i="16"/>
  <c r="Y457" i="16" s="1"/>
  <c r="AN454" i="16"/>
  <c r="U462" i="16"/>
  <c r="H513" i="16"/>
  <c r="F514" i="16"/>
  <c r="AL463" i="16"/>
  <c r="G515" i="16"/>
  <c r="AM474" i="16"/>
  <c r="E516" i="16"/>
  <c r="AK484" i="16"/>
  <c r="R490" i="16"/>
  <c r="K490" i="16"/>
  <c r="D510" i="16"/>
  <c r="K488" i="16"/>
  <c r="T481" i="16"/>
  <c r="H510" i="16"/>
  <c r="Y494" i="16"/>
  <c r="D517" i="16"/>
  <c r="Y492" i="16"/>
  <c r="H517" i="16"/>
  <c r="AN492" i="16"/>
  <c r="D518" i="16"/>
  <c r="Y500" i="16"/>
  <c r="Y502" i="16"/>
  <c r="H518" i="16"/>
  <c r="AN500" i="16"/>
  <c r="AL454" i="17"/>
  <c r="S462" i="17"/>
  <c r="F513" i="17"/>
  <c r="E515" i="17"/>
  <c r="AK474" i="17"/>
  <c r="G516" i="17"/>
  <c r="AM484" i="17"/>
  <c r="T490" i="17"/>
  <c r="F518" i="17"/>
  <c r="AL500" i="17"/>
  <c r="R462" i="16"/>
  <c r="E513" i="16"/>
  <c r="AK454" i="16"/>
  <c r="G514" i="16"/>
  <c r="AM463" i="16"/>
  <c r="Y472" i="16"/>
  <c r="D515" i="16"/>
  <c r="Y474" i="16"/>
  <c r="H515" i="16"/>
  <c r="AN474" i="16"/>
  <c r="AL484" i="16"/>
  <c r="S490" i="16"/>
  <c r="F516" i="16"/>
  <c r="E510" i="16"/>
  <c r="Q481" i="16"/>
  <c r="E517" i="16"/>
  <c r="AK492" i="16"/>
  <c r="E518" i="16"/>
  <c r="AK500" i="16"/>
  <c r="K68" i="17"/>
  <c r="E68" i="17" s="1"/>
  <c r="L68" i="17" s="1"/>
  <c r="E69" i="17"/>
  <c r="L69" i="17" s="1"/>
  <c r="K69" i="17"/>
  <c r="K70" i="17"/>
  <c r="E70" i="17" s="1"/>
  <c r="K72" i="17"/>
  <c r="E72" i="17" s="1"/>
  <c r="K74" i="17"/>
  <c r="E74" i="17" s="1"/>
  <c r="K76" i="17"/>
  <c r="E76" i="17"/>
  <c r="D514" i="17"/>
  <c r="Y466" i="17"/>
  <c r="Y464" i="17"/>
  <c r="R481" i="17"/>
  <c r="F510" i="17"/>
  <c r="F513" i="16"/>
  <c r="AL454" i="16"/>
  <c r="S462" i="16"/>
  <c r="D514" i="16"/>
  <c r="Y466" i="16"/>
  <c r="Y464" i="16"/>
  <c r="H514" i="16"/>
  <c r="AN463" i="16"/>
  <c r="E515" i="16"/>
  <c r="AK474" i="16"/>
  <c r="T490" i="16"/>
  <c r="G516" i="16"/>
  <c r="AM484" i="16"/>
  <c r="R481" i="16"/>
  <c r="F510" i="16"/>
  <c r="F517" i="16"/>
  <c r="AL492" i="16"/>
  <c r="F518" i="16"/>
  <c r="AL500" i="16"/>
  <c r="H514" i="17"/>
  <c r="AN463" i="17"/>
  <c r="G513" i="16"/>
  <c r="AM454" i="16"/>
  <c r="T462" i="16"/>
  <c r="E514" i="16"/>
  <c r="AK463" i="16"/>
  <c r="F515" i="16"/>
  <c r="AL474" i="16"/>
  <c r="Y486" i="16"/>
  <c r="D516" i="16"/>
  <c r="Y484" i="16"/>
  <c r="Q490" i="16"/>
  <c r="H516" i="16"/>
  <c r="AN484" i="16"/>
  <c r="U490" i="16"/>
  <c r="S481" i="16"/>
  <c r="G510" i="16"/>
  <c r="G517" i="16"/>
  <c r="AM492" i="16"/>
  <c r="G518" i="16"/>
  <c r="AM500" i="16"/>
  <c r="K71" i="17"/>
  <c r="E71" i="17" s="1"/>
  <c r="K73" i="17"/>
  <c r="E73" i="17" s="1"/>
  <c r="K75" i="17"/>
  <c r="E75" i="17"/>
  <c r="AL492" i="17"/>
  <c r="F517" i="17"/>
  <c r="AL454" i="18"/>
  <c r="S462" i="18"/>
  <c r="F513" i="18"/>
  <c r="D514" i="18"/>
  <c r="Y466" i="18"/>
  <c r="Y464" i="18"/>
  <c r="H514" i="18"/>
  <c r="AN463" i="18"/>
  <c r="E515" i="18"/>
  <c r="AK474" i="18"/>
  <c r="G516" i="18"/>
  <c r="AM484" i="18"/>
  <c r="T490" i="18"/>
  <c r="R481" i="18"/>
  <c r="F510" i="18"/>
  <c r="F517" i="18"/>
  <c r="AL492" i="18"/>
  <c r="F518" i="18"/>
  <c r="AL500" i="18"/>
  <c r="T462" i="17"/>
  <c r="G513" i="17"/>
  <c r="AM454" i="17"/>
  <c r="E514" i="17"/>
  <c r="AK463" i="17"/>
  <c r="F515" i="17"/>
  <c r="AL474" i="17"/>
  <c r="Y484" i="17"/>
  <c r="Q490" i="17"/>
  <c r="Y486" i="17"/>
  <c r="D516" i="17"/>
  <c r="AN484" i="17"/>
  <c r="U490" i="17"/>
  <c r="H516" i="17"/>
  <c r="G510" i="17"/>
  <c r="S481" i="17"/>
  <c r="G517" i="17"/>
  <c r="AM492" i="17"/>
  <c r="G518" i="17"/>
  <c r="AM500" i="17"/>
  <c r="K71" i="18"/>
  <c r="E71" i="18"/>
  <c r="K73" i="18"/>
  <c r="E73" i="18" s="1"/>
  <c r="K75" i="18"/>
  <c r="E75" i="18"/>
  <c r="T462" i="18"/>
  <c r="G513" i="18"/>
  <c r="AM454" i="18"/>
  <c r="E514" i="18"/>
  <c r="AK463" i="18"/>
  <c r="F515" i="18"/>
  <c r="AL474" i="18"/>
  <c r="Y484" i="18"/>
  <c r="Q490" i="18"/>
  <c r="Y486" i="18"/>
  <c r="D516" i="18"/>
  <c r="AN484" i="18"/>
  <c r="U490" i="18"/>
  <c r="H516" i="18"/>
  <c r="G510" i="18"/>
  <c r="S481" i="18"/>
  <c r="G517" i="18"/>
  <c r="AM492" i="18"/>
  <c r="G518" i="18"/>
  <c r="AM500" i="18"/>
  <c r="K71" i="19"/>
  <c r="E71" i="19"/>
  <c r="K73" i="19"/>
  <c r="K75" i="19"/>
  <c r="E75" i="19"/>
  <c r="D513" i="17"/>
  <c r="Y458" i="17"/>
  <c r="Y456" i="17"/>
  <c r="Q462" i="17"/>
  <c r="H513" i="17"/>
  <c r="AN454" i="17"/>
  <c r="U462" i="17"/>
  <c r="F514" i="17"/>
  <c r="AL463" i="17"/>
  <c r="G515" i="17"/>
  <c r="AM474" i="17"/>
  <c r="R490" i="17"/>
  <c r="E516" i="17"/>
  <c r="AK484" i="17"/>
  <c r="K488" i="17"/>
  <c r="K490" i="17"/>
  <c r="D510" i="17"/>
  <c r="T481" i="17"/>
  <c r="H510" i="17"/>
  <c r="D517" i="17"/>
  <c r="Y492" i="17"/>
  <c r="Y494" i="17"/>
  <c r="H517" i="17"/>
  <c r="AN492" i="17"/>
  <c r="Y502" i="17"/>
  <c r="Y500" i="17"/>
  <c r="D518" i="17"/>
  <c r="AN500" i="17"/>
  <c r="H518" i="17"/>
  <c r="D513" i="18"/>
  <c r="Y458" i="18"/>
  <c r="Y456" i="18"/>
  <c r="Q462" i="18"/>
  <c r="H513" i="18"/>
  <c r="AN454" i="18"/>
  <c r="U462" i="18"/>
  <c r="F514" i="18"/>
  <c r="AL463" i="18"/>
  <c r="G515" i="18"/>
  <c r="AM474" i="18"/>
  <c r="R490" i="18"/>
  <c r="E516" i="18"/>
  <c r="AK484" i="18"/>
  <c r="K488" i="18"/>
  <c r="K490" i="18"/>
  <c r="D510" i="18"/>
  <c r="T481" i="18"/>
  <c r="H510" i="18"/>
  <c r="D517" i="18"/>
  <c r="Y492" i="18"/>
  <c r="Y494" i="18"/>
  <c r="H517" i="18"/>
  <c r="AN492" i="18"/>
  <c r="Y502" i="18"/>
  <c r="D518" i="18"/>
  <c r="Y500" i="18"/>
  <c r="H518" i="18"/>
  <c r="AN500" i="18"/>
  <c r="E513" i="17"/>
  <c r="AK454" i="17"/>
  <c r="R462" i="17"/>
  <c r="G514" i="17"/>
  <c r="AM463" i="17"/>
  <c r="D515" i="17"/>
  <c r="Y474" i="17"/>
  <c r="Y475" i="17" s="1"/>
  <c r="Y472" i="17"/>
  <c r="H515" i="17"/>
  <c r="AN474" i="17"/>
  <c r="F516" i="17"/>
  <c r="AL484" i="17"/>
  <c r="S490" i="17"/>
  <c r="Q481" i="17"/>
  <c r="E510" i="17"/>
  <c r="E517" i="17"/>
  <c r="AK492" i="17"/>
  <c r="E518" i="17"/>
  <c r="AK500" i="17"/>
  <c r="K68" i="18"/>
  <c r="E68" i="18" s="1"/>
  <c r="L68" i="18" s="1"/>
  <c r="K69" i="18"/>
  <c r="E69" i="18"/>
  <c r="L69" i="18" s="1"/>
  <c r="K70" i="18"/>
  <c r="E70" i="18" s="1"/>
  <c r="K72" i="18"/>
  <c r="E72" i="18"/>
  <c r="K74" i="18"/>
  <c r="E74" i="18" s="1"/>
  <c r="K76" i="18"/>
  <c r="E76" i="18"/>
  <c r="E513" i="18"/>
  <c r="AK454" i="18"/>
  <c r="R462" i="18"/>
  <c r="G514" i="18"/>
  <c r="AM463" i="18"/>
  <c r="D515" i="18"/>
  <c r="Y474" i="18"/>
  <c r="Y475" i="18" s="1"/>
  <c r="Y472" i="18"/>
  <c r="H515" i="18"/>
  <c r="AN474" i="18"/>
  <c r="F516" i="18"/>
  <c r="AL484" i="18"/>
  <c r="S490" i="18"/>
  <c r="Q481" i="18"/>
  <c r="E510" i="18"/>
  <c r="E517" i="18"/>
  <c r="AK492" i="18"/>
  <c r="E518" i="18"/>
  <c r="AK500" i="18"/>
  <c r="K68" i="19"/>
  <c r="E68" i="19" s="1"/>
  <c r="L68" i="19" s="1"/>
  <c r="K69" i="19"/>
  <c r="E69" i="19"/>
  <c r="L69" i="19" s="1"/>
  <c r="K70" i="19"/>
  <c r="E70" i="19" s="1"/>
  <c r="K72" i="19"/>
  <c r="E72" i="19"/>
  <c r="K74" i="19"/>
  <c r="E74" i="19" s="1"/>
  <c r="K76" i="19"/>
  <c r="E76" i="19"/>
  <c r="AM454" i="19"/>
  <c r="T462" i="19"/>
  <c r="G513" i="19"/>
  <c r="E514" i="19"/>
  <c r="AK463" i="19"/>
  <c r="F515" i="19"/>
  <c r="AL474" i="19"/>
  <c r="D516" i="19"/>
  <c r="Y484" i="19"/>
  <c r="Q490" i="19"/>
  <c r="Y486" i="19"/>
  <c r="H516" i="19"/>
  <c r="AN484" i="19"/>
  <c r="U490" i="19"/>
  <c r="S481" i="19"/>
  <c r="G510" i="19"/>
  <c r="G517" i="19"/>
  <c r="AM492" i="19"/>
  <c r="G518" i="19"/>
  <c r="AM500" i="19"/>
  <c r="K71" i="20"/>
  <c r="K73" i="20"/>
  <c r="E73" i="20" s="1"/>
  <c r="K75" i="20"/>
  <c r="E75" i="20"/>
  <c r="Q462" i="19"/>
  <c r="D513" i="19"/>
  <c r="Y458" i="19"/>
  <c r="Y456" i="19"/>
  <c r="U462" i="19"/>
  <c r="H513" i="19"/>
  <c r="AN454" i="19"/>
  <c r="F514" i="19"/>
  <c r="AL463" i="19"/>
  <c r="G515" i="19"/>
  <c r="AM474" i="19"/>
  <c r="AK484" i="19"/>
  <c r="R490" i="19"/>
  <c r="E516" i="19"/>
  <c r="D510" i="19"/>
  <c r="K488" i="19"/>
  <c r="K490" i="19"/>
  <c r="H510" i="19"/>
  <c r="T481" i="19"/>
  <c r="Y494" i="19"/>
  <c r="D517" i="19"/>
  <c r="Y492" i="19"/>
  <c r="H517" i="19"/>
  <c r="AN492" i="19"/>
  <c r="D518" i="19"/>
  <c r="Y500" i="19"/>
  <c r="Y502" i="19"/>
  <c r="H518" i="19"/>
  <c r="AN500" i="19"/>
  <c r="E513" i="19"/>
  <c r="AK454" i="19"/>
  <c r="R462" i="19"/>
  <c r="G514" i="19"/>
  <c r="AM463" i="19"/>
  <c r="D515" i="19"/>
  <c r="Y474" i="19"/>
  <c r="Y472" i="19"/>
  <c r="H515" i="19"/>
  <c r="AN474" i="19"/>
  <c r="S490" i="19"/>
  <c r="F516" i="19"/>
  <c r="AL484" i="19"/>
  <c r="Q481" i="19"/>
  <c r="E510" i="19"/>
  <c r="E517" i="19"/>
  <c r="AK492" i="19"/>
  <c r="E518" i="19"/>
  <c r="AK500" i="19"/>
  <c r="K68" i="20"/>
  <c r="E69" i="20"/>
  <c r="L69" i="20" s="1"/>
  <c r="K69" i="20"/>
  <c r="K70" i="20"/>
  <c r="K72" i="20"/>
  <c r="E72" i="20" s="1"/>
  <c r="K74" i="20"/>
  <c r="E76" i="20"/>
  <c r="K76" i="20"/>
  <c r="F513" i="19"/>
  <c r="AL454" i="19"/>
  <c r="S462" i="19"/>
  <c r="D514" i="19"/>
  <c r="Y466" i="19"/>
  <c r="Y464" i="19"/>
  <c r="H514" i="19"/>
  <c r="AN463" i="19"/>
  <c r="E515" i="19"/>
  <c r="AK474" i="19"/>
  <c r="G516" i="19"/>
  <c r="AM484" i="19"/>
  <c r="T490" i="19"/>
  <c r="R481" i="19"/>
  <c r="F510" i="19"/>
  <c r="F517" i="19"/>
  <c r="AL492" i="19"/>
  <c r="F518" i="19"/>
  <c r="AL500" i="19"/>
  <c r="AL454" i="20"/>
  <c r="S462" i="20"/>
  <c r="F513" i="20"/>
  <c r="D514" i="20"/>
  <c r="Y466" i="20"/>
  <c r="Y464" i="20"/>
  <c r="H514" i="20"/>
  <c r="AN463" i="20"/>
  <c r="E515" i="20"/>
  <c r="AK474" i="20"/>
  <c r="G516" i="20"/>
  <c r="AM484" i="20"/>
  <c r="T490" i="20"/>
  <c r="R481" i="20"/>
  <c r="F510" i="20"/>
  <c r="F517" i="20"/>
  <c r="AL492" i="20"/>
  <c r="F518" i="20"/>
  <c r="AL500" i="20"/>
  <c r="T462" i="20"/>
  <c r="G513" i="20"/>
  <c r="AM454" i="20"/>
  <c r="E514" i="20"/>
  <c r="AK463" i="20"/>
  <c r="F515" i="20"/>
  <c r="AL474" i="20"/>
  <c r="Y484" i="20"/>
  <c r="Q490" i="20"/>
  <c r="Y486" i="20"/>
  <c r="D516" i="20"/>
  <c r="AN484" i="20"/>
  <c r="U490" i="20"/>
  <c r="H516" i="20"/>
  <c r="G510" i="20"/>
  <c r="S481" i="20"/>
  <c r="G517" i="20"/>
  <c r="AM492" i="20"/>
  <c r="G518" i="20"/>
  <c r="AM500" i="20"/>
  <c r="K71" i="21"/>
  <c r="K73" i="21"/>
  <c r="E73" i="21" s="1"/>
  <c r="K75" i="21"/>
  <c r="E75" i="21"/>
  <c r="D513" i="20"/>
  <c r="Y458" i="20"/>
  <c r="Y456" i="20"/>
  <c r="Q462" i="20"/>
  <c r="H513" i="20"/>
  <c r="AN454" i="20"/>
  <c r="U462" i="20"/>
  <c r="F514" i="20"/>
  <c r="AL463" i="20"/>
  <c r="G515" i="20"/>
  <c r="AM474" i="20"/>
  <c r="R490" i="20"/>
  <c r="E516" i="20"/>
  <c r="AK484" i="20"/>
  <c r="K488" i="20"/>
  <c r="K490" i="20"/>
  <c r="D510" i="20"/>
  <c r="T481" i="20"/>
  <c r="H510" i="20"/>
  <c r="D517" i="20"/>
  <c r="Y492" i="20"/>
  <c r="Y494" i="20"/>
  <c r="H517" i="20"/>
  <c r="AN492" i="20"/>
  <c r="Y502" i="20"/>
  <c r="D518" i="20"/>
  <c r="Y500" i="20"/>
  <c r="H518" i="20"/>
  <c r="AN500" i="20"/>
  <c r="E513" i="20"/>
  <c r="AK454" i="20"/>
  <c r="R462" i="20"/>
  <c r="G514" i="20"/>
  <c r="AM463" i="20"/>
  <c r="D515" i="20"/>
  <c r="Y474" i="20"/>
  <c r="Y472" i="20"/>
  <c r="H515" i="20"/>
  <c r="AN474" i="20"/>
  <c r="F516" i="20"/>
  <c r="AL484" i="20"/>
  <c r="S490" i="20"/>
  <c r="Q481" i="20"/>
  <c r="E510" i="20"/>
  <c r="E517" i="20"/>
  <c r="AK492" i="20"/>
  <c r="E518" i="20"/>
  <c r="AK500" i="20"/>
  <c r="K68" i="21"/>
  <c r="E68" i="21" s="1"/>
  <c r="L68" i="21" s="1"/>
  <c r="K69" i="21"/>
  <c r="E69" i="21"/>
  <c r="L69" i="21" s="1"/>
  <c r="K70" i="21"/>
  <c r="E70" i="21" s="1"/>
  <c r="K72" i="21"/>
  <c r="K74" i="21"/>
  <c r="E74" i="21" s="1"/>
  <c r="K76" i="21"/>
  <c r="E76" i="21"/>
  <c r="AM454" i="21"/>
  <c r="T462" i="21"/>
  <c r="G513" i="21"/>
  <c r="E514" i="21"/>
  <c r="AK463" i="21"/>
  <c r="F515" i="21"/>
  <c r="AL474" i="21"/>
  <c r="D516" i="21"/>
  <c r="Y484" i="21"/>
  <c r="Q490" i="21"/>
  <c r="Y486" i="21"/>
  <c r="H516" i="21"/>
  <c r="AN484" i="21"/>
  <c r="U490" i="21"/>
  <c r="S481" i="21"/>
  <c r="G510" i="21"/>
  <c r="G517" i="21"/>
  <c r="AM492" i="21"/>
  <c r="G518" i="21"/>
  <c r="AM500" i="21"/>
  <c r="K73" i="22"/>
  <c r="E73" i="22" s="1"/>
  <c r="Q462" i="21"/>
  <c r="D513" i="21"/>
  <c r="Y458" i="21"/>
  <c r="Y459" i="21" s="1"/>
  <c r="Y456" i="21"/>
  <c r="Y457" i="21" s="1"/>
  <c r="U462" i="21"/>
  <c r="H513" i="21"/>
  <c r="AN454" i="21"/>
  <c r="F514" i="21"/>
  <c r="AL463" i="21"/>
  <c r="G515" i="21"/>
  <c r="AM474" i="21"/>
  <c r="AK484" i="21"/>
  <c r="R490" i="21"/>
  <c r="E516" i="21"/>
  <c r="D510" i="21"/>
  <c r="K488" i="21"/>
  <c r="K490" i="21"/>
  <c r="H510" i="21"/>
  <c r="T481" i="21"/>
  <c r="Y494" i="21"/>
  <c r="D517" i="21"/>
  <c r="Y492" i="21"/>
  <c r="H517" i="21"/>
  <c r="AN492" i="21"/>
  <c r="D518" i="21"/>
  <c r="Y500" i="21"/>
  <c r="Y502" i="21"/>
  <c r="H518" i="21"/>
  <c r="AN500" i="21"/>
  <c r="K71" i="22"/>
  <c r="E71" i="22" s="1"/>
  <c r="E513" i="21"/>
  <c r="AK454" i="21"/>
  <c r="R462" i="21"/>
  <c r="G514" i="21"/>
  <c r="AM463" i="21"/>
  <c r="D515" i="21"/>
  <c r="Y474" i="21"/>
  <c r="Y472" i="21"/>
  <c r="H515" i="21"/>
  <c r="AN474" i="21"/>
  <c r="S490" i="21"/>
  <c r="F516" i="21"/>
  <c r="AL484" i="21"/>
  <c r="Q481" i="21"/>
  <c r="E510" i="21"/>
  <c r="E517" i="21"/>
  <c r="AK492" i="21"/>
  <c r="E518" i="21"/>
  <c r="AK500" i="21"/>
  <c r="K68" i="22"/>
  <c r="E69" i="22"/>
  <c r="L69" i="22" s="1"/>
  <c r="K69" i="22"/>
  <c r="F513" i="21"/>
  <c r="AL454" i="21"/>
  <c r="S462" i="21"/>
  <c r="D514" i="21"/>
  <c r="Y466" i="21"/>
  <c r="Y464" i="21"/>
  <c r="H514" i="21"/>
  <c r="AN463" i="21"/>
  <c r="E515" i="21"/>
  <c r="AK474" i="21"/>
  <c r="G516" i="21"/>
  <c r="AM484" i="21"/>
  <c r="T490" i="21"/>
  <c r="R481" i="21"/>
  <c r="F510" i="21"/>
  <c r="F517" i="21"/>
  <c r="AL492" i="21"/>
  <c r="F518" i="21"/>
  <c r="AL500" i="21"/>
  <c r="K70" i="22"/>
  <c r="E70" i="22" s="1"/>
  <c r="K72" i="22"/>
  <c r="E72" i="22" s="1"/>
  <c r="K74" i="22"/>
  <c r="E74" i="22" s="1"/>
  <c r="K76" i="22"/>
  <c r="E76" i="22"/>
  <c r="K75" i="22"/>
  <c r="E75" i="22"/>
  <c r="Q462" i="22"/>
  <c r="D513" i="22"/>
  <c r="Y458" i="22"/>
  <c r="Y456" i="22"/>
  <c r="AN454" i="22"/>
  <c r="U462" i="22"/>
  <c r="H513" i="22"/>
  <c r="F514" i="22"/>
  <c r="AL463" i="22"/>
  <c r="G515" i="22"/>
  <c r="AM474" i="22"/>
  <c r="E516" i="22"/>
  <c r="AK484" i="22"/>
  <c r="R490" i="22"/>
  <c r="K490" i="22"/>
  <c r="D510" i="22"/>
  <c r="K488" i="22"/>
  <c r="T481" i="22"/>
  <c r="H510" i="22"/>
  <c r="Y494" i="22"/>
  <c r="D517" i="22"/>
  <c r="Y492" i="22"/>
  <c r="H517" i="22"/>
  <c r="AN492" i="22"/>
  <c r="D518" i="22"/>
  <c r="Y500" i="22"/>
  <c r="Y502" i="22"/>
  <c r="H518" i="22"/>
  <c r="AN500" i="22"/>
  <c r="R462" i="22"/>
  <c r="E513" i="22"/>
  <c r="AK454" i="22"/>
  <c r="G514" i="22"/>
  <c r="AM463" i="22"/>
  <c r="Y472" i="22"/>
  <c r="D515" i="22"/>
  <c r="Y474" i="22"/>
  <c r="H515" i="22"/>
  <c r="AN474" i="22"/>
  <c r="AL484" i="22"/>
  <c r="S490" i="22"/>
  <c r="F516" i="22"/>
  <c r="E510" i="22"/>
  <c r="Q481" i="22"/>
  <c r="E517" i="22"/>
  <c r="AK492" i="22"/>
  <c r="E518" i="22"/>
  <c r="AK500" i="22"/>
  <c r="K68" i="23"/>
  <c r="E69" i="23"/>
  <c r="L69" i="23" s="1"/>
  <c r="K69" i="23"/>
  <c r="K70" i="23"/>
  <c r="E70" i="23" s="1"/>
  <c r="K72" i="23"/>
  <c r="E72" i="23" s="1"/>
  <c r="K74" i="23"/>
  <c r="E74" i="23" s="1"/>
  <c r="K76" i="23"/>
  <c r="E76" i="23"/>
  <c r="F513" i="22"/>
  <c r="AL454" i="22"/>
  <c r="S462" i="22"/>
  <c r="D514" i="22"/>
  <c r="Y466" i="22"/>
  <c r="Y464" i="22"/>
  <c r="H514" i="22"/>
  <c r="AN463" i="22"/>
  <c r="E515" i="22"/>
  <c r="AK474" i="22"/>
  <c r="T490" i="22"/>
  <c r="G516" i="22"/>
  <c r="AM484" i="22"/>
  <c r="R481" i="22"/>
  <c r="F510" i="22"/>
  <c r="F517" i="22"/>
  <c r="AL492" i="22"/>
  <c r="F518" i="22"/>
  <c r="AL500" i="22"/>
  <c r="G513" i="22"/>
  <c r="AM454" i="22"/>
  <c r="T462" i="22"/>
  <c r="E514" i="22"/>
  <c r="AK463" i="22"/>
  <c r="F515" i="22"/>
  <c r="AL474" i="22"/>
  <c r="Y486" i="22"/>
  <c r="D516" i="22"/>
  <c r="Y484" i="22"/>
  <c r="Q490" i="22"/>
  <c r="H516" i="22"/>
  <c r="AN484" i="22"/>
  <c r="U490" i="22"/>
  <c r="S481" i="22"/>
  <c r="G510" i="22"/>
  <c r="G517" i="22"/>
  <c r="AM492" i="22"/>
  <c r="G518" i="22"/>
  <c r="AM500" i="22"/>
  <c r="K71" i="23"/>
  <c r="E71" i="23" s="1"/>
  <c r="K73" i="23"/>
  <c r="E73" i="23" s="1"/>
  <c r="K75" i="23"/>
  <c r="E75" i="23"/>
  <c r="Q462" i="23"/>
  <c r="D513" i="23"/>
  <c r="Y458" i="23"/>
  <c r="Y456" i="23"/>
  <c r="E514" i="23"/>
  <c r="AK463" i="23"/>
  <c r="G515" i="23"/>
  <c r="AM474" i="23"/>
  <c r="E516" i="23"/>
  <c r="AK484" i="23"/>
  <c r="R490" i="23"/>
  <c r="Y494" i="23"/>
  <c r="D517" i="23"/>
  <c r="Y492" i="23"/>
  <c r="G513" i="23"/>
  <c r="AM454" i="23"/>
  <c r="T462" i="23"/>
  <c r="AL463" i="23"/>
  <c r="F514" i="23"/>
  <c r="K490" i="23"/>
  <c r="D510" i="23"/>
  <c r="K488" i="23"/>
  <c r="H517" i="23"/>
  <c r="AN492" i="23"/>
  <c r="D518" i="23"/>
  <c r="Y500" i="23"/>
  <c r="Y502" i="23"/>
  <c r="U462" i="23"/>
  <c r="AN454" i="23"/>
  <c r="H513" i="23"/>
  <c r="H510" i="23"/>
  <c r="T481" i="23"/>
  <c r="H518" i="23"/>
  <c r="AN500" i="23"/>
  <c r="F515" i="23"/>
  <c r="AL474" i="23"/>
  <c r="E513" i="23"/>
  <c r="R462" i="23"/>
  <c r="AK454" i="23"/>
  <c r="G514" i="23"/>
  <c r="AM463" i="23"/>
  <c r="D515" i="23"/>
  <c r="Y472" i="23"/>
  <c r="Y474" i="23"/>
  <c r="H515" i="23"/>
  <c r="AN474" i="23"/>
  <c r="AL484" i="23"/>
  <c r="S490" i="23"/>
  <c r="F516" i="23"/>
  <c r="E510" i="23"/>
  <c r="Q481" i="23"/>
  <c r="E517" i="23"/>
  <c r="AK492" i="23"/>
  <c r="E518" i="23"/>
  <c r="AK500" i="23"/>
  <c r="K68" i="24"/>
  <c r="E69" i="24"/>
  <c r="L69" i="24" s="1"/>
  <c r="K69" i="24"/>
  <c r="K70" i="24"/>
  <c r="E70" i="24" s="1"/>
  <c r="K72" i="24"/>
  <c r="E72" i="24"/>
  <c r="K74" i="24"/>
  <c r="E74" i="24"/>
  <c r="K76" i="24"/>
  <c r="E76" i="24"/>
  <c r="F513" i="23"/>
  <c r="AL454" i="23"/>
  <c r="S462" i="23"/>
  <c r="D514" i="23"/>
  <c r="Y466" i="23"/>
  <c r="Y464" i="23"/>
  <c r="H514" i="23"/>
  <c r="AN463" i="23"/>
  <c r="E515" i="23"/>
  <c r="AK474" i="23"/>
  <c r="T490" i="23"/>
  <c r="G516" i="23"/>
  <c r="AM484" i="23"/>
  <c r="R481" i="23"/>
  <c r="F510" i="23"/>
  <c r="F517" i="23"/>
  <c r="AL492" i="23"/>
  <c r="F518" i="23"/>
  <c r="AL500" i="23"/>
  <c r="Y486" i="23"/>
  <c r="D516" i="23"/>
  <c r="Y484" i="23"/>
  <c r="Q490" i="23"/>
  <c r="H516" i="23"/>
  <c r="AN484" i="23"/>
  <c r="U490" i="23"/>
  <c r="S481" i="23"/>
  <c r="G510" i="23"/>
  <c r="G517" i="23"/>
  <c r="AM492" i="23"/>
  <c r="G518" i="23"/>
  <c r="AM500" i="23"/>
  <c r="K71" i="24"/>
  <c r="E71" i="24"/>
  <c r="K73" i="24"/>
  <c r="E73" i="24"/>
  <c r="K75" i="24"/>
  <c r="E75" i="24"/>
  <c r="AL454" i="24"/>
  <c r="F513" i="24"/>
  <c r="S462" i="24"/>
  <c r="D514" i="24"/>
  <c r="Y466" i="24"/>
  <c r="Y464" i="24"/>
  <c r="H514" i="24"/>
  <c r="AN463" i="24"/>
  <c r="E515" i="24"/>
  <c r="AK474" i="24"/>
  <c r="G516" i="24"/>
  <c r="AM484" i="24"/>
  <c r="T490" i="24"/>
  <c r="E510" i="24"/>
  <c r="Q481" i="24"/>
  <c r="E518" i="24"/>
  <c r="AK500" i="24"/>
  <c r="G513" i="24"/>
  <c r="T462" i="24"/>
  <c r="AM454" i="24"/>
  <c r="E514" i="24"/>
  <c r="AK463" i="24"/>
  <c r="F515" i="24"/>
  <c r="AL474" i="24"/>
  <c r="Q490" i="24"/>
  <c r="D516" i="24"/>
  <c r="Y484" i="24"/>
  <c r="Y486" i="24"/>
  <c r="U490" i="24"/>
  <c r="AN484" i="24"/>
  <c r="H516" i="24"/>
  <c r="F510" i="24"/>
  <c r="R481" i="24"/>
  <c r="F518" i="24"/>
  <c r="AL500" i="24"/>
  <c r="D513" i="24"/>
  <c r="Y458" i="24"/>
  <c r="Y456" i="24"/>
  <c r="Q462" i="24"/>
  <c r="H513" i="24"/>
  <c r="AN454" i="24"/>
  <c r="U462" i="24"/>
  <c r="F514" i="24"/>
  <c r="AL463" i="24"/>
  <c r="G515" i="24"/>
  <c r="AM474" i="24"/>
  <c r="E516" i="24"/>
  <c r="AK484" i="24"/>
  <c r="R490" i="24"/>
  <c r="G510" i="24"/>
  <c r="S481" i="24"/>
  <c r="E517" i="24"/>
  <c r="AK492" i="24"/>
  <c r="AK454" i="24"/>
  <c r="E513" i="24"/>
  <c r="R462" i="24"/>
  <c r="AM463" i="24"/>
  <c r="G514" i="24"/>
  <c r="D515" i="24"/>
  <c r="Y474" i="24"/>
  <c r="Y472" i="24"/>
  <c r="H515" i="24"/>
  <c r="AN474" i="24"/>
  <c r="F516" i="24"/>
  <c r="S490" i="24"/>
  <c r="AL484" i="24"/>
  <c r="F517" i="24"/>
  <c r="AL492" i="24"/>
  <c r="G517" i="24"/>
  <c r="AM492" i="24"/>
  <c r="G518" i="24"/>
  <c r="AM500" i="24"/>
  <c r="K71" i="25"/>
  <c r="E71" i="25" s="1"/>
  <c r="K73" i="25"/>
  <c r="E73" i="25" s="1"/>
  <c r="K75" i="25"/>
  <c r="E75" i="25"/>
  <c r="K488" i="24"/>
  <c r="K490" i="24"/>
  <c r="D510" i="24"/>
  <c r="H510" i="24"/>
  <c r="T481" i="24"/>
  <c r="D517" i="24"/>
  <c r="Y492" i="24"/>
  <c r="Y494" i="24"/>
  <c r="H517" i="24"/>
  <c r="AN492" i="24"/>
  <c r="Y502" i="24"/>
  <c r="D518" i="24"/>
  <c r="Y500" i="24"/>
  <c r="H518" i="24"/>
  <c r="AN500" i="24"/>
  <c r="K68" i="25"/>
  <c r="E68" i="25" s="1"/>
  <c r="L68" i="25" s="1"/>
  <c r="K69" i="25"/>
  <c r="E69" i="25"/>
  <c r="L69" i="25" s="1"/>
  <c r="K70" i="25"/>
  <c r="E70" i="25" s="1"/>
  <c r="K72" i="25"/>
  <c r="E72" i="25" s="1"/>
  <c r="K74" i="25"/>
  <c r="E74" i="25" s="1"/>
  <c r="K76" i="25"/>
  <c r="E76" i="25"/>
  <c r="AM454" i="25"/>
  <c r="T462" i="25"/>
  <c r="G513" i="25"/>
  <c r="E514" i="25"/>
  <c r="AK463" i="25"/>
  <c r="F515" i="25"/>
  <c r="AL474" i="25"/>
  <c r="D516" i="25"/>
  <c r="Y484" i="25"/>
  <c r="Q490" i="25"/>
  <c r="Y486" i="25"/>
  <c r="D513" i="25"/>
  <c r="Q462" i="25"/>
  <c r="Y458" i="25"/>
  <c r="Y456" i="25"/>
  <c r="H513" i="25"/>
  <c r="U462" i="25"/>
  <c r="AN454" i="25"/>
  <c r="F514" i="25"/>
  <c r="AL463" i="25"/>
  <c r="G515" i="25"/>
  <c r="AM474" i="25"/>
  <c r="AK484" i="25"/>
  <c r="R490" i="25"/>
  <c r="E516" i="25"/>
  <c r="E513" i="25"/>
  <c r="AK454" i="25"/>
  <c r="R462" i="25"/>
  <c r="G514" i="25"/>
  <c r="AM463" i="25"/>
  <c r="D515" i="25"/>
  <c r="Y474" i="25"/>
  <c r="Y472" i="25"/>
  <c r="H515" i="25"/>
  <c r="AN474" i="25"/>
  <c r="H516" i="25"/>
  <c r="AN484" i="25"/>
  <c r="U490" i="25"/>
  <c r="G517" i="25"/>
  <c r="AM492" i="25"/>
  <c r="F513" i="25"/>
  <c r="AL454" i="25"/>
  <c r="S462" i="25"/>
  <c r="D514" i="25"/>
  <c r="Y466" i="25"/>
  <c r="Y464" i="25"/>
  <c r="H514" i="25"/>
  <c r="AN463" i="25"/>
  <c r="E515" i="25"/>
  <c r="AK474" i="25"/>
  <c r="G510" i="25"/>
  <c r="S481" i="25"/>
  <c r="G518" i="25"/>
  <c r="AM500" i="25"/>
  <c r="D510" i="25"/>
  <c r="K488" i="25"/>
  <c r="K490" i="25"/>
  <c r="H510" i="25"/>
  <c r="T481" i="25"/>
  <c r="Y494" i="25"/>
  <c r="D517" i="25"/>
  <c r="Y492" i="25"/>
  <c r="H517" i="25"/>
  <c r="AN492" i="25"/>
  <c r="D518" i="25"/>
  <c r="Y500" i="25"/>
  <c r="Y502" i="25"/>
  <c r="H518" i="25"/>
  <c r="AN500" i="25"/>
  <c r="S490" i="25"/>
  <c r="F516" i="25"/>
  <c r="AL484" i="25"/>
  <c r="E510" i="25"/>
  <c r="Q481" i="25"/>
  <c r="E517" i="25"/>
  <c r="AK492" i="25"/>
  <c r="E518" i="25"/>
  <c r="AK500" i="25"/>
  <c r="G516" i="25"/>
  <c r="T490" i="25"/>
  <c r="AM484" i="25"/>
  <c r="F510" i="25"/>
  <c r="R481" i="25"/>
  <c r="F517" i="25"/>
  <c r="AL492" i="25"/>
  <c r="F518" i="25"/>
  <c r="AL500" i="25"/>
  <c r="L23" i="2"/>
  <c r="M23" i="2" s="1"/>
  <c r="J23" i="2"/>
  <c r="Y152" i="2"/>
  <c r="Z152" i="2"/>
  <c r="L25" i="2"/>
  <c r="J25" i="2"/>
  <c r="Y164" i="2"/>
  <c r="Z164" i="2"/>
  <c r="V164" i="2"/>
  <c r="L31" i="2"/>
  <c r="J31" i="2"/>
  <c r="Y192" i="2"/>
  <c r="Z192" i="2"/>
  <c r="V192" i="2"/>
  <c r="J36" i="2"/>
  <c r="L36" i="2"/>
  <c r="Y212" i="2"/>
  <c r="Z212" i="2"/>
  <c r="V212" i="2"/>
  <c r="Y160" i="2"/>
  <c r="Z160" i="2"/>
  <c r="V160" i="2"/>
  <c r="V25" i="2"/>
  <c r="T25" i="2"/>
  <c r="Y172" i="2"/>
  <c r="Z172" i="2"/>
  <c r="V172" i="2"/>
  <c r="J29" i="2"/>
  <c r="L29" i="2"/>
  <c r="Y200" i="2"/>
  <c r="Z200" i="2"/>
  <c r="V200" i="2"/>
  <c r="K17" i="2"/>
  <c r="B1" i="1" s="1"/>
  <c r="I67" i="2"/>
  <c r="Y168" i="2"/>
  <c r="Z168" i="2"/>
  <c r="V168" i="2"/>
  <c r="T27" i="2"/>
  <c r="V27" i="2"/>
  <c r="T30" i="2"/>
  <c r="V30" i="2"/>
  <c r="Y196" i="2"/>
  <c r="Z196" i="2"/>
  <c r="M24" i="2"/>
  <c r="Y148" i="2"/>
  <c r="Z148" i="2"/>
  <c r="V148" i="2"/>
  <c r="Y176" i="2"/>
  <c r="Z176" i="2"/>
  <c r="V176" i="2"/>
  <c r="I144" i="2"/>
  <c r="AB338" i="2"/>
  <c r="AB330" i="2"/>
  <c r="AB310" i="2"/>
  <c r="AB302" i="2"/>
  <c r="AB290" i="2"/>
  <c r="AB282" i="2"/>
  <c r="AB274" i="2"/>
  <c r="AB254" i="2"/>
  <c r="AB331" i="2"/>
  <c r="AB327" i="2"/>
  <c r="AB323" i="2"/>
  <c r="AB299" i="2"/>
  <c r="AB287" i="2"/>
  <c r="AB279" i="2"/>
  <c r="AB275" i="2"/>
  <c r="AB271" i="2"/>
  <c r="AB329" i="2"/>
  <c r="AB273" i="2"/>
  <c r="AB261" i="2"/>
  <c r="AB237" i="2"/>
  <c r="AB221" i="2"/>
  <c r="P146" i="2"/>
  <c r="T146" i="2"/>
  <c r="U147" i="2"/>
  <c r="V147" i="2" s="1"/>
  <c r="I148" i="2"/>
  <c r="P150" i="2"/>
  <c r="T150" i="2"/>
  <c r="Y150" i="2" s="1"/>
  <c r="U151" i="2"/>
  <c r="V151" i="2" s="1"/>
  <c r="I152" i="2"/>
  <c r="P154" i="2"/>
  <c r="T154" i="2"/>
  <c r="Y154" i="2" s="1"/>
  <c r="U155" i="2"/>
  <c r="Z155" i="2" s="1"/>
  <c r="AA155" i="2" s="1"/>
  <c r="AB155" i="2" s="1"/>
  <c r="I156" i="2"/>
  <c r="P158" i="2"/>
  <c r="T158" i="2"/>
  <c r="V158" i="2" s="1"/>
  <c r="U159" i="2"/>
  <c r="V159" i="2" s="1"/>
  <c r="I160" i="2"/>
  <c r="P162" i="2"/>
  <c r="T162" i="2"/>
  <c r="AB162" i="2"/>
  <c r="U163" i="2"/>
  <c r="X163" i="2" s="1"/>
  <c r="I164" i="2"/>
  <c r="P166" i="2"/>
  <c r="T166" i="2"/>
  <c r="Y166" i="2" s="1"/>
  <c r="U167" i="2"/>
  <c r="I168" i="2"/>
  <c r="P170" i="2"/>
  <c r="T170" i="2"/>
  <c r="U171" i="2"/>
  <c r="I172" i="2"/>
  <c r="P174" i="2"/>
  <c r="T174" i="2"/>
  <c r="Z174" i="2" s="1"/>
  <c r="AA174" i="2" s="1"/>
  <c r="AB174" i="2" s="1"/>
  <c r="U175" i="2"/>
  <c r="Z175" i="2" s="1"/>
  <c r="I176" i="2"/>
  <c r="P178" i="2"/>
  <c r="T178" i="2"/>
  <c r="Z178" i="2" s="1"/>
  <c r="U179" i="2"/>
  <c r="X179" i="2" s="1"/>
  <c r="I180" i="2"/>
  <c r="P182" i="2"/>
  <c r="T182" i="2"/>
  <c r="AB182" i="2"/>
  <c r="U183" i="2"/>
  <c r="Z183" i="2" s="1"/>
  <c r="I184" i="2"/>
  <c r="P186" i="2"/>
  <c r="T186" i="2"/>
  <c r="U187" i="2"/>
  <c r="Z187" i="2" s="1"/>
  <c r="AA187" i="2" s="1"/>
  <c r="AB187" i="2" s="1"/>
  <c r="I188" i="2"/>
  <c r="P190" i="2"/>
  <c r="T190" i="2"/>
  <c r="AB190" i="2"/>
  <c r="U191" i="2"/>
  <c r="I192" i="2"/>
  <c r="P194" i="2"/>
  <c r="T194" i="2"/>
  <c r="Y194" i="2" s="1"/>
  <c r="U195" i="2"/>
  <c r="V195" i="2" s="1"/>
  <c r="I196" i="2"/>
  <c r="K34" i="2" s="1"/>
  <c r="P198" i="2"/>
  <c r="T198" i="2"/>
  <c r="Y198" i="2" s="1"/>
  <c r="U199" i="2"/>
  <c r="X199" i="2" s="1"/>
  <c r="I200" i="2"/>
  <c r="P202" i="2"/>
  <c r="T202" i="2"/>
  <c r="U203" i="2"/>
  <c r="Z203" i="2" s="1"/>
  <c r="AA203" i="2" s="1"/>
  <c r="AB203" i="2" s="1"/>
  <c r="I204" i="2"/>
  <c r="P206" i="2"/>
  <c r="T206" i="2"/>
  <c r="U207" i="2"/>
  <c r="Y207" i="2" s="1"/>
  <c r="I208" i="2"/>
  <c r="P210" i="2"/>
  <c r="T210" i="2"/>
  <c r="Y210" i="2" s="1"/>
  <c r="U211" i="2"/>
  <c r="V211" i="2" s="1"/>
  <c r="I212" i="2"/>
  <c r="P214" i="2"/>
  <c r="T214" i="2"/>
  <c r="Y214" i="2" s="1"/>
  <c r="U215" i="2"/>
  <c r="Y215" i="2" s="1"/>
  <c r="I216" i="2"/>
  <c r="U218" i="2"/>
  <c r="T218" i="2"/>
  <c r="T219" i="2"/>
  <c r="AB219" i="2"/>
  <c r="AA220" i="2"/>
  <c r="P222" i="2"/>
  <c r="I223" i="2"/>
  <c r="P223" i="2"/>
  <c r="P224" i="2"/>
  <c r="U224" i="2"/>
  <c r="W233" i="2"/>
  <c r="V233" i="2"/>
  <c r="T234" i="2"/>
  <c r="Z234" i="2" s="1"/>
  <c r="P234" i="2"/>
  <c r="U234" i="2"/>
  <c r="P235" i="2"/>
  <c r="AB236" i="2"/>
  <c r="T238" i="2"/>
  <c r="P238" i="2"/>
  <c r="U238" i="2"/>
  <c r="P239" i="2"/>
  <c r="I240" i="2"/>
  <c r="P240" i="2"/>
  <c r="W241" i="2"/>
  <c r="V241" i="2"/>
  <c r="T242" i="2"/>
  <c r="P242" i="2"/>
  <c r="U242" i="2"/>
  <c r="P243" i="2"/>
  <c r="I244" i="2"/>
  <c r="P244" i="2"/>
  <c r="I248" i="2"/>
  <c r="U248" i="2"/>
  <c r="P248" i="2"/>
  <c r="U251" i="2"/>
  <c r="T251" i="2"/>
  <c r="Z251" i="2" s="1"/>
  <c r="P251" i="2"/>
  <c r="I253" i="2"/>
  <c r="U253" i="2"/>
  <c r="U259" i="2"/>
  <c r="T259" i="2"/>
  <c r="P259" i="2"/>
  <c r="V259" i="2"/>
  <c r="Z259" i="2"/>
  <c r="U263" i="2"/>
  <c r="T263" i="2"/>
  <c r="Z263" i="2" s="1"/>
  <c r="P263" i="2"/>
  <c r="I265" i="2"/>
  <c r="U265" i="2"/>
  <c r="U267" i="2"/>
  <c r="T267" i="2"/>
  <c r="P267" i="2"/>
  <c r="V267" i="2"/>
  <c r="Z267" i="2"/>
  <c r="I276" i="2"/>
  <c r="U276" i="2"/>
  <c r="P276" i="2"/>
  <c r="I281" i="2"/>
  <c r="U281" i="2"/>
  <c r="I285" i="2"/>
  <c r="U285" i="2"/>
  <c r="I288" i="2"/>
  <c r="U288" i="2"/>
  <c r="P288" i="2"/>
  <c r="U291" i="2"/>
  <c r="T291" i="2"/>
  <c r="P291" i="2"/>
  <c r="V291" i="2"/>
  <c r="I296" i="2"/>
  <c r="U296" i="2"/>
  <c r="P296" i="2"/>
  <c r="I301" i="2"/>
  <c r="U301" i="2"/>
  <c r="U307" i="2"/>
  <c r="T307" i="2"/>
  <c r="P307" i="2"/>
  <c r="I309" i="2"/>
  <c r="U309" i="2"/>
  <c r="U315" i="2"/>
  <c r="T315" i="2"/>
  <c r="P315" i="2"/>
  <c r="Z315" i="2"/>
  <c r="I317" i="2"/>
  <c r="U317" i="2"/>
  <c r="I325" i="2"/>
  <c r="U325" i="2"/>
  <c r="U327" i="2"/>
  <c r="T327" i="2"/>
  <c r="P327" i="2"/>
  <c r="I333" i="2"/>
  <c r="U333" i="2"/>
  <c r="U22" i="3"/>
  <c r="K22" i="3"/>
  <c r="T23" i="3"/>
  <c r="V23" i="3"/>
  <c r="J24" i="3"/>
  <c r="L24" i="3"/>
  <c r="T24" i="3"/>
  <c r="V24" i="3"/>
  <c r="T28" i="3"/>
  <c r="V28" i="3"/>
  <c r="J28" i="3"/>
  <c r="L28" i="3"/>
  <c r="J33" i="3"/>
  <c r="L33" i="3"/>
  <c r="T38" i="3"/>
  <c r="V38" i="3"/>
  <c r="T34" i="3"/>
  <c r="V34" i="3"/>
  <c r="T36" i="3"/>
  <c r="V36" i="3"/>
  <c r="T24" i="4"/>
  <c r="V24" i="4"/>
  <c r="J30" i="4"/>
  <c r="L30" i="4"/>
  <c r="J34" i="4"/>
  <c r="L34" i="4"/>
  <c r="J37" i="4"/>
  <c r="L37" i="4"/>
  <c r="T37" i="4"/>
  <c r="V37" i="4"/>
  <c r="T34" i="4"/>
  <c r="V34" i="4"/>
  <c r="Y475" i="4"/>
  <c r="X146" i="5"/>
  <c r="Z146" i="5"/>
  <c r="X154" i="5"/>
  <c r="Z154" i="5"/>
  <c r="AA170" i="5"/>
  <c r="X178" i="5"/>
  <c r="Z178" i="5"/>
  <c r="V178" i="5"/>
  <c r="J33" i="5"/>
  <c r="L33" i="5"/>
  <c r="T32" i="5"/>
  <c r="V32" i="5"/>
  <c r="X210" i="5"/>
  <c r="Z210" i="5"/>
  <c r="V210" i="5"/>
  <c r="X218" i="5"/>
  <c r="Z218" i="5"/>
  <c r="V218" i="5"/>
  <c r="T33" i="5"/>
  <c r="V33" i="5"/>
  <c r="T36" i="5"/>
  <c r="V36" i="5"/>
  <c r="Y465" i="5"/>
  <c r="Q327" i="2"/>
  <c r="R327" i="2" s="1"/>
  <c r="Q315" i="2"/>
  <c r="R315" i="2" s="1"/>
  <c r="Q307" i="2"/>
  <c r="R307" i="2" s="1"/>
  <c r="Q291" i="2"/>
  <c r="R291" i="2" s="1"/>
  <c r="Q267" i="2"/>
  <c r="R267" i="2" s="1"/>
  <c r="Q263" i="2"/>
  <c r="R263" i="2" s="1"/>
  <c r="Q259" i="2"/>
  <c r="R259" i="2" s="1"/>
  <c r="Q251" i="2"/>
  <c r="R251" i="2" s="1"/>
  <c r="Q243" i="2"/>
  <c r="R243" i="2" s="1"/>
  <c r="Q239" i="2"/>
  <c r="R239" i="2" s="1"/>
  <c r="Q235" i="2"/>
  <c r="R235" i="2" s="1"/>
  <c r="Q296" i="2"/>
  <c r="R296" i="2" s="1"/>
  <c r="Q288" i="2"/>
  <c r="R288" i="2" s="1"/>
  <c r="Q276" i="2"/>
  <c r="R276" i="2" s="1"/>
  <c r="Q248" i="2"/>
  <c r="R248" i="2" s="1"/>
  <c r="S296" i="2"/>
  <c r="S288" i="2"/>
  <c r="S276" i="2"/>
  <c r="S248" i="2"/>
  <c r="Q242" i="2"/>
  <c r="R242" i="2" s="1"/>
  <c r="Q238" i="2"/>
  <c r="R238" i="2" s="1"/>
  <c r="Q234" i="2"/>
  <c r="R234" i="2" s="1"/>
  <c r="Q226" i="2"/>
  <c r="R226" i="2" s="1"/>
  <c r="Q222" i="2"/>
  <c r="R222" i="2" s="1"/>
  <c r="P145" i="2"/>
  <c r="Q145" i="2" s="1"/>
  <c r="R145" i="2" s="1"/>
  <c r="S145" i="2" s="1"/>
  <c r="T145" i="2"/>
  <c r="X145" i="2" s="1"/>
  <c r="Q146" i="2"/>
  <c r="R146" i="2" s="1"/>
  <c r="S146" i="2" s="1"/>
  <c r="I147" i="2"/>
  <c r="W148" i="2"/>
  <c r="P149" i="2"/>
  <c r="Q149" i="2" s="1"/>
  <c r="R149" i="2" s="1"/>
  <c r="S149" i="2" s="1"/>
  <c r="T149" i="2"/>
  <c r="X149" i="2" s="1"/>
  <c r="Q150" i="2"/>
  <c r="R150" i="2" s="1"/>
  <c r="S150" i="2" s="1"/>
  <c r="U150" i="2"/>
  <c r="I151" i="2"/>
  <c r="U23" i="2" s="1"/>
  <c r="W152" i="2"/>
  <c r="AA152" i="2" s="1"/>
  <c r="AB152" i="2" s="1"/>
  <c r="P153" i="2"/>
  <c r="T153" i="2"/>
  <c r="X153" i="2" s="1"/>
  <c r="Q154" i="2"/>
  <c r="R154" i="2" s="1"/>
  <c r="S154" i="2" s="1"/>
  <c r="I155" i="2"/>
  <c r="K26" i="2" s="1"/>
  <c r="P157" i="2"/>
  <c r="T157" i="2"/>
  <c r="Q158" i="2"/>
  <c r="R158" i="2" s="1"/>
  <c r="S158" i="2" s="1"/>
  <c r="U158" i="2"/>
  <c r="I159" i="2"/>
  <c r="W160" i="2"/>
  <c r="P161" i="2"/>
  <c r="T161" i="2"/>
  <c r="Q162" i="2"/>
  <c r="R162" i="2" s="1"/>
  <c r="S162" i="2" s="1"/>
  <c r="I163" i="2"/>
  <c r="W164" i="2"/>
  <c r="P165" i="2"/>
  <c r="T165" i="2"/>
  <c r="Q166" i="2"/>
  <c r="R166" i="2" s="1"/>
  <c r="U166" i="2"/>
  <c r="I167" i="2"/>
  <c r="U26" i="2" s="1"/>
  <c r="W168" i="2"/>
  <c r="P169" i="2"/>
  <c r="T169" i="2"/>
  <c r="Q170" i="2"/>
  <c r="R170" i="2" s="1"/>
  <c r="U170" i="2"/>
  <c r="I171" i="2"/>
  <c r="U28" i="2" s="1"/>
  <c r="W172" i="2"/>
  <c r="P173" i="2"/>
  <c r="T173" i="2"/>
  <c r="X173" i="2" s="1"/>
  <c r="Q174" i="2"/>
  <c r="R174" i="2" s="1"/>
  <c r="I175" i="2"/>
  <c r="W176" i="2"/>
  <c r="P177" i="2"/>
  <c r="T177" i="2"/>
  <c r="X177" i="2" s="1"/>
  <c r="Q178" i="2"/>
  <c r="R178" i="2" s="1"/>
  <c r="U178" i="2"/>
  <c r="I179" i="2"/>
  <c r="P181" i="2"/>
  <c r="T181" i="2"/>
  <c r="AB181" i="2"/>
  <c r="Q182" i="2"/>
  <c r="R182" i="2" s="1"/>
  <c r="I183" i="2"/>
  <c r="P185" i="2"/>
  <c r="T185" i="2"/>
  <c r="Y185" i="2" s="1"/>
  <c r="Q186" i="2"/>
  <c r="R186" i="2" s="1"/>
  <c r="I187" i="2"/>
  <c r="K32" i="2" s="1"/>
  <c r="P189" i="2"/>
  <c r="T189" i="2"/>
  <c r="AB189" i="2"/>
  <c r="Q190" i="2"/>
  <c r="R190" i="2" s="1"/>
  <c r="I191" i="2"/>
  <c r="W192" i="2"/>
  <c r="P193" i="2"/>
  <c r="T193" i="2"/>
  <c r="AB193" i="2"/>
  <c r="Q194" i="2"/>
  <c r="R194" i="2" s="1"/>
  <c r="U194" i="2"/>
  <c r="I195" i="2"/>
  <c r="K33" i="2" s="1"/>
  <c r="W196" i="2"/>
  <c r="AA196" i="2" s="1"/>
  <c r="AB196" i="2" s="1"/>
  <c r="P197" i="2"/>
  <c r="T197" i="2"/>
  <c r="Q198" i="2"/>
  <c r="R198" i="2" s="1"/>
  <c r="U198" i="2"/>
  <c r="I199" i="2"/>
  <c r="U31" i="2" s="1"/>
  <c r="W200" i="2"/>
  <c r="P201" i="2"/>
  <c r="T201" i="2"/>
  <c r="Q202" i="2"/>
  <c r="R202" i="2" s="1"/>
  <c r="I203" i="2"/>
  <c r="K37" i="2" s="1"/>
  <c r="P205" i="2"/>
  <c r="T205" i="2"/>
  <c r="Y205" i="2" s="1"/>
  <c r="Q206" i="2"/>
  <c r="R206" i="2" s="1"/>
  <c r="U206" i="2"/>
  <c r="I207" i="2"/>
  <c r="P209" i="2"/>
  <c r="T209" i="2"/>
  <c r="X209" i="2" s="1"/>
  <c r="Q210" i="2"/>
  <c r="R210" i="2" s="1"/>
  <c r="U210" i="2"/>
  <c r="I211" i="2"/>
  <c r="W212" i="2"/>
  <c r="P213" i="2"/>
  <c r="T213" i="2"/>
  <c r="Y213" i="2" s="1"/>
  <c r="Q214" i="2"/>
  <c r="R214" i="2" s="1"/>
  <c r="U214" i="2"/>
  <c r="I215" i="2"/>
  <c r="T217" i="2"/>
  <c r="Y217" i="2" s="1"/>
  <c r="P217" i="2"/>
  <c r="U217" i="2"/>
  <c r="P218" i="2"/>
  <c r="Q218" i="2" s="1"/>
  <c r="R218" i="2" s="1"/>
  <c r="S218" i="2" s="1"/>
  <c r="I219" i="2"/>
  <c r="P219" i="2"/>
  <c r="I220" i="2"/>
  <c r="AB220" i="2"/>
  <c r="Q223" i="2"/>
  <c r="R223" i="2" s="1"/>
  <c r="Q224" i="2"/>
  <c r="R224" i="2" s="1"/>
  <c r="S224" i="2" s="1"/>
  <c r="I226" i="2"/>
  <c r="S226" i="2"/>
  <c r="AB226" i="2"/>
  <c r="T228" i="2"/>
  <c r="X229" i="2"/>
  <c r="T232" i="2"/>
  <c r="Y233" i="2"/>
  <c r="S235" i="2"/>
  <c r="AB235" i="2"/>
  <c r="T236" i="2"/>
  <c r="I237" i="2"/>
  <c r="S239" i="2"/>
  <c r="Q240" i="2"/>
  <c r="R240" i="2" s="1"/>
  <c r="S240" i="2" s="1"/>
  <c r="Y241" i="2"/>
  <c r="S243" i="2"/>
  <c r="Q244" i="2"/>
  <c r="R244" i="2" s="1"/>
  <c r="S244" i="2" s="1"/>
  <c r="T245" i="2"/>
  <c r="AA245" i="2"/>
  <c r="AB245" i="2" s="1"/>
  <c r="T248" i="2"/>
  <c r="W248" i="2" s="1"/>
  <c r="AA248" i="2" s="1"/>
  <c r="AB248" i="2" s="1"/>
  <c r="I249" i="2"/>
  <c r="U249" i="2"/>
  <c r="Y249" i="2" s="1"/>
  <c r="I251" i="2"/>
  <c r="U34" i="2" s="1"/>
  <c r="S251" i="2"/>
  <c r="I257" i="2"/>
  <c r="X257" i="2"/>
  <c r="U257" i="2"/>
  <c r="Y257" i="2" s="1"/>
  <c r="I259" i="2"/>
  <c r="S259" i="2"/>
  <c r="I260" i="2"/>
  <c r="U260" i="2"/>
  <c r="W260" i="2"/>
  <c r="P260" i="2"/>
  <c r="Q260" i="2" s="1"/>
  <c r="R260" i="2" s="1"/>
  <c r="S260" i="2" s="1"/>
  <c r="T261" i="2"/>
  <c r="I263" i="2"/>
  <c r="S263" i="2"/>
  <c r="I267" i="2"/>
  <c r="S267" i="2"/>
  <c r="I268" i="2"/>
  <c r="U268" i="2"/>
  <c r="W268" i="2"/>
  <c r="P268" i="2"/>
  <c r="Q268" i="2" s="1"/>
  <c r="R268" i="2" s="1"/>
  <c r="S268" i="2" s="1"/>
  <c r="T269" i="2"/>
  <c r="U273" i="2"/>
  <c r="T276" i="2"/>
  <c r="T278" i="2"/>
  <c r="U279" i="2"/>
  <c r="T279" i="2"/>
  <c r="P279" i="2"/>
  <c r="Q279" i="2" s="1"/>
  <c r="R279" i="2" s="1"/>
  <c r="S279" i="2" s="1"/>
  <c r="U283" i="2"/>
  <c r="V283" i="2" s="1"/>
  <c r="T283" i="2"/>
  <c r="P283" i="2"/>
  <c r="Q283" i="2" s="1"/>
  <c r="R283" i="2" s="1"/>
  <c r="S283" i="2" s="1"/>
  <c r="Z283" i="2"/>
  <c r="T288" i="2"/>
  <c r="T290" i="2"/>
  <c r="I291" i="2"/>
  <c r="S291" i="2"/>
  <c r="I292" i="2"/>
  <c r="U292" i="2"/>
  <c r="X292" i="2" s="1"/>
  <c r="P292" i="2"/>
  <c r="Q292" i="2" s="1"/>
  <c r="R292" i="2" s="1"/>
  <c r="S292" i="2" s="1"/>
  <c r="T293" i="2"/>
  <c r="T296" i="2"/>
  <c r="W296" i="2" s="1"/>
  <c r="T298" i="2"/>
  <c r="U299" i="2"/>
  <c r="T299" i="2"/>
  <c r="P299" i="2"/>
  <c r="Q299" i="2" s="1"/>
  <c r="R299" i="2" s="1"/>
  <c r="S299" i="2" s="1"/>
  <c r="I305" i="2"/>
  <c r="X305" i="2"/>
  <c r="U305" i="2"/>
  <c r="Y305" i="2" s="1"/>
  <c r="I307" i="2"/>
  <c r="S307" i="2"/>
  <c r="I308" i="2"/>
  <c r="U308" i="2"/>
  <c r="X308" i="2" s="1"/>
  <c r="W308" i="2"/>
  <c r="P308" i="2"/>
  <c r="Q308" i="2" s="1"/>
  <c r="R308" i="2" s="1"/>
  <c r="S308" i="2" s="1"/>
  <c r="I313" i="2"/>
  <c r="U313" i="2"/>
  <c r="Y313" i="2" s="1"/>
  <c r="I315" i="2"/>
  <c r="S315" i="2"/>
  <c r="AA320" i="2"/>
  <c r="U321" i="2"/>
  <c r="Y321" i="2" s="1"/>
  <c r="AA321" i="2" s="1"/>
  <c r="AB321" i="2" s="1"/>
  <c r="U323" i="2"/>
  <c r="T323" i="2"/>
  <c r="P323" i="2"/>
  <c r="Q323" i="2" s="1"/>
  <c r="R323" i="2" s="1"/>
  <c r="S323" i="2" s="1"/>
  <c r="I327" i="2"/>
  <c r="S327" i="2"/>
  <c r="I328" i="2"/>
  <c r="U328" i="2"/>
  <c r="W328" i="2" s="1"/>
  <c r="P328" i="2"/>
  <c r="Q328" i="2" s="1"/>
  <c r="R328" i="2" s="1"/>
  <c r="S328" i="2" s="1"/>
  <c r="T329" i="2"/>
  <c r="U331" i="2"/>
  <c r="T331" i="2"/>
  <c r="P331" i="2"/>
  <c r="Q331" i="2" s="1"/>
  <c r="R331" i="2" s="1"/>
  <c r="S331" i="2" s="1"/>
  <c r="Y475" i="2"/>
  <c r="T26" i="3"/>
  <c r="V26" i="3"/>
  <c r="J32" i="3"/>
  <c r="L32" i="3"/>
  <c r="J34" i="3"/>
  <c r="L34" i="3"/>
  <c r="J37" i="3"/>
  <c r="L37" i="3"/>
  <c r="T33" i="3"/>
  <c r="V33" i="3"/>
  <c r="J38" i="3"/>
  <c r="L38" i="3"/>
  <c r="I67" i="4"/>
  <c r="U22" i="4"/>
  <c r="K22" i="4"/>
  <c r="T28" i="4"/>
  <c r="V28" i="4"/>
  <c r="J28" i="4"/>
  <c r="L28" i="4"/>
  <c r="T31" i="4"/>
  <c r="V31" i="4"/>
  <c r="J35" i="4"/>
  <c r="L35" i="4"/>
  <c r="T32" i="4"/>
  <c r="V32" i="4"/>
  <c r="T35" i="4"/>
  <c r="V35" i="4"/>
  <c r="T24" i="5"/>
  <c r="V24" i="5"/>
  <c r="Z162" i="5"/>
  <c r="Y166" i="5"/>
  <c r="T28" i="5"/>
  <c r="V28" i="5"/>
  <c r="Y186" i="5"/>
  <c r="J32" i="5"/>
  <c r="L32" i="5"/>
  <c r="Y194" i="5"/>
  <c r="J34" i="5"/>
  <c r="L34" i="5"/>
  <c r="X198" i="5"/>
  <c r="Z198" i="5"/>
  <c r="V198" i="5"/>
  <c r="Y202" i="5"/>
  <c r="J37" i="5"/>
  <c r="L37" i="5"/>
  <c r="X214" i="5"/>
  <c r="Z214" i="5"/>
  <c r="V214" i="5"/>
  <c r="X230" i="5"/>
  <c r="Z230" i="5"/>
  <c r="X234" i="5"/>
  <c r="Z234" i="5"/>
  <c r="V234" i="5"/>
  <c r="W147" i="2"/>
  <c r="P148" i="2"/>
  <c r="Q148" i="2" s="1"/>
  <c r="R148" i="2" s="1"/>
  <c r="S148" i="2" s="1"/>
  <c r="X148" i="2"/>
  <c r="W151" i="2"/>
  <c r="P152" i="2"/>
  <c r="Q152" i="2" s="1"/>
  <c r="R152" i="2" s="1"/>
  <c r="S152" i="2" s="1"/>
  <c r="X152" i="2"/>
  <c r="Q153" i="2"/>
  <c r="R153" i="2" s="1"/>
  <c r="S153" i="2" s="1"/>
  <c r="P156" i="2"/>
  <c r="Q156" i="2" s="1"/>
  <c r="R156" i="2" s="1"/>
  <c r="S156" i="2" s="1"/>
  <c r="AB156" i="2"/>
  <c r="Q157" i="2"/>
  <c r="R157" i="2" s="1"/>
  <c r="S157" i="2" s="1"/>
  <c r="W159" i="2"/>
  <c r="P160" i="2"/>
  <c r="Q160" i="2" s="1"/>
  <c r="R160" i="2" s="1"/>
  <c r="S160" i="2" s="1"/>
  <c r="X160" i="2"/>
  <c r="Q161" i="2"/>
  <c r="R161" i="2" s="1"/>
  <c r="S161" i="2" s="1"/>
  <c r="W163" i="2"/>
  <c r="P164" i="2"/>
  <c r="Q164" i="2" s="1"/>
  <c r="R164" i="2" s="1"/>
  <c r="S164" i="2" s="1"/>
  <c r="X164" i="2"/>
  <c r="Q165" i="2"/>
  <c r="R165" i="2" s="1"/>
  <c r="S165" i="2" s="1"/>
  <c r="P168" i="2"/>
  <c r="X168" i="2"/>
  <c r="Q169" i="2"/>
  <c r="R169" i="2" s="1"/>
  <c r="S169" i="2" s="1"/>
  <c r="P172" i="2"/>
  <c r="X172" i="2"/>
  <c r="Q173" i="2"/>
  <c r="R173" i="2" s="1"/>
  <c r="S173" i="2" s="1"/>
  <c r="W175" i="2"/>
  <c r="P176" i="2"/>
  <c r="X176" i="2"/>
  <c r="Q177" i="2"/>
  <c r="R177" i="2" s="1"/>
  <c r="S177" i="2" s="1"/>
  <c r="W179" i="2"/>
  <c r="P180" i="2"/>
  <c r="AB180" i="2"/>
  <c r="Q181" i="2"/>
  <c r="R181" i="2" s="1"/>
  <c r="S181" i="2" s="1"/>
  <c r="W183" i="2"/>
  <c r="P184" i="2"/>
  <c r="AB184" i="2"/>
  <c r="Q185" i="2"/>
  <c r="R185" i="2" s="1"/>
  <c r="S185" i="2" s="1"/>
  <c r="P188" i="2"/>
  <c r="AB188" i="2"/>
  <c r="Q189" i="2"/>
  <c r="R189" i="2" s="1"/>
  <c r="S189" i="2" s="1"/>
  <c r="P192" i="2"/>
  <c r="X192" i="2"/>
  <c r="Q193" i="2"/>
  <c r="R193" i="2" s="1"/>
  <c r="S193" i="2" s="1"/>
  <c r="W195" i="2"/>
  <c r="P196" i="2"/>
  <c r="X196" i="2"/>
  <c r="Q197" i="2"/>
  <c r="R197" i="2" s="1"/>
  <c r="S197" i="2" s="1"/>
  <c r="W199" i="2"/>
  <c r="P200" i="2"/>
  <c r="X200" i="2"/>
  <c r="Q201" i="2"/>
  <c r="R201" i="2" s="1"/>
  <c r="S201" i="2" s="1"/>
  <c r="P204" i="2"/>
  <c r="AB204" i="2"/>
  <c r="Q205" i="2"/>
  <c r="R205" i="2" s="1"/>
  <c r="S205" i="2" s="1"/>
  <c r="W207" i="2"/>
  <c r="P208" i="2"/>
  <c r="AB208" i="2"/>
  <c r="Q209" i="2"/>
  <c r="R209" i="2" s="1"/>
  <c r="S209" i="2" s="1"/>
  <c r="W211" i="2"/>
  <c r="P212" i="2"/>
  <c r="X212" i="2"/>
  <c r="Q213" i="2"/>
  <c r="R213" i="2" s="1"/>
  <c r="S213" i="2" s="1"/>
  <c r="W215" i="2"/>
  <c r="P216" i="2"/>
  <c r="U216" i="2"/>
  <c r="X216" i="2" s="1"/>
  <c r="Q217" i="2"/>
  <c r="R217" i="2" s="1"/>
  <c r="S217" i="2" s="1"/>
  <c r="Q219" i="2"/>
  <c r="R219" i="2" s="1"/>
  <c r="T220" i="2"/>
  <c r="S222" i="2"/>
  <c r="AB222" i="2"/>
  <c r="S223" i="2"/>
  <c r="I224" i="2"/>
  <c r="U226" i="2"/>
  <c r="T226" i="2"/>
  <c r="U227" i="2"/>
  <c r="X227" i="2" s="1"/>
  <c r="I230" i="2"/>
  <c r="U231" i="2"/>
  <c r="X231" i="2" s="1"/>
  <c r="V231" i="2"/>
  <c r="Z231" i="2"/>
  <c r="W231" i="2"/>
  <c r="X233" i="2"/>
  <c r="Z233" i="2"/>
  <c r="S234" i="2"/>
  <c r="T237" i="2"/>
  <c r="S238" i="2"/>
  <c r="T240" i="2"/>
  <c r="X241" i="2"/>
  <c r="Z241" i="2"/>
  <c r="S242" i="2"/>
  <c r="T244" i="2"/>
  <c r="X244" i="2" s="1"/>
  <c r="I252" i="2"/>
  <c r="U252" i="2"/>
  <c r="P252" i="2"/>
  <c r="Q252" i="2" s="1"/>
  <c r="R252" i="2" s="1"/>
  <c r="S252" i="2" s="1"/>
  <c r="T253" i="2"/>
  <c r="U255" i="2"/>
  <c r="T255" i="2"/>
  <c r="V255" i="2" s="1"/>
  <c r="P255" i="2"/>
  <c r="Q255" i="2" s="1"/>
  <c r="R255" i="2" s="1"/>
  <c r="S255" i="2" s="1"/>
  <c r="Z260" i="2"/>
  <c r="V260" i="2"/>
  <c r="Y260" i="2"/>
  <c r="I264" i="2"/>
  <c r="U264" i="2"/>
  <c r="P264" i="2"/>
  <c r="Q264" i="2" s="1"/>
  <c r="R264" i="2" s="1"/>
  <c r="S264" i="2" s="1"/>
  <c r="T265" i="2"/>
  <c r="Z268" i="2"/>
  <c r="V268" i="2"/>
  <c r="Y268" i="2"/>
  <c r="U271" i="2"/>
  <c r="T271" i="2"/>
  <c r="P271" i="2"/>
  <c r="Q271" i="2" s="1"/>
  <c r="R271" i="2" s="1"/>
  <c r="S271" i="2" s="1"/>
  <c r="I277" i="2"/>
  <c r="U277" i="2"/>
  <c r="Z277" i="2" s="1"/>
  <c r="I280" i="2"/>
  <c r="U280" i="2"/>
  <c r="P280" i="2"/>
  <c r="Q280" i="2" s="1"/>
  <c r="R280" i="2" s="1"/>
  <c r="S280" i="2" s="1"/>
  <c r="T281" i="2"/>
  <c r="X281" i="2" s="1"/>
  <c r="AA281" i="2" s="1"/>
  <c r="AB281" i="2" s="1"/>
  <c r="I284" i="2"/>
  <c r="U284" i="2"/>
  <c r="P284" i="2"/>
  <c r="Q284" i="2" s="1"/>
  <c r="R284" i="2" s="1"/>
  <c r="S284" i="2" s="1"/>
  <c r="T285" i="2"/>
  <c r="X285" i="2" s="1"/>
  <c r="I289" i="2"/>
  <c r="U289" i="2"/>
  <c r="V289" i="2" s="1"/>
  <c r="Z292" i="2"/>
  <c r="V292" i="2"/>
  <c r="Y292" i="2"/>
  <c r="I297" i="2"/>
  <c r="U297" i="2"/>
  <c r="X297" i="2" s="1"/>
  <c r="I300" i="2"/>
  <c r="U300" i="2"/>
  <c r="X300" i="2" s="1"/>
  <c r="W300" i="2"/>
  <c r="P300" i="2"/>
  <c r="Q300" i="2" s="1"/>
  <c r="R300" i="2" s="1"/>
  <c r="S300" i="2" s="1"/>
  <c r="T301" i="2"/>
  <c r="U303" i="2"/>
  <c r="T303" i="2"/>
  <c r="P303" i="2"/>
  <c r="Q303" i="2" s="1"/>
  <c r="R303" i="2" s="1"/>
  <c r="S303" i="2" s="1"/>
  <c r="V303" i="2"/>
  <c r="Z308" i="2"/>
  <c r="Y308" i="2"/>
  <c r="T309" i="2"/>
  <c r="U311" i="2"/>
  <c r="T311" i="2"/>
  <c r="P311" i="2"/>
  <c r="Q311" i="2" s="1"/>
  <c r="R311" i="2" s="1"/>
  <c r="S311" i="2" s="1"/>
  <c r="I316" i="2"/>
  <c r="U316" i="2"/>
  <c r="X316" i="2" s="1"/>
  <c r="W316" i="2"/>
  <c r="P316" i="2"/>
  <c r="Q316" i="2" s="1"/>
  <c r="R316" i="2" s="1"/>
  <c r="S316" i="2" s="1"/>
  <c r="T317" i="2"/>
  <c r="AB320" i="2"/>
  <c r="I324" i="2"/>
  <c r="U324" i="2"/>
  <c r="X324" i="2" s="1"/>
  <c r="W324" i="2"/>
  <c r="P324" i="2"/>
  <c r="Q324" i="2" s="1"/>
  <c r="R324" i="2" s="1"/>
  <c r="S324" i="2" s="1"/>
  <c r="T325" i="2"/>
  <c r="Z328" i="2"/>
  <c r="V328" i="2"/>
  <c r="Y328" i="2"/>
  <c r="I332" i="2"/>
  <c r="U332" i="2"/>
  <c r="P332" i="2"/>
  <c r="Q332" i="2" s="1"/>
  <c r="R332" i="2" s="1"/>
  <c r="S332" i="2" s="1"/>
  <c r="T333" i="2"/>
  <c r="Y503" i="2"/>
  <c r="Y501" i="2"/>
  <c r="U29" i="3"/>
  <c r="K27" i="3"/>
  <c r="J30" i="3"/>
  <c r="L30" i="3"/>
  <c r="T31" i="3"/>
  <c r="V31" i="3"/>
  <c r="J35" i="3"/>
  <c r="L35" i="3"/>
  <c r="T35" i="3"/>
  <c r="V35" i="3"/>
  <c r="T23" i="4"/>
  <c r="V23" i="4"/>
  <c r="J26" i="4"/>
  <c r="L26" i="4"/>
  <c r="T38" i="4"/>
  <c r="V38" i="4"/>
  <c r="T36" i="4"/>
  <c r="V36" i="4"/>
  <c r="Y146" i="5"/>
  <c r="X150" i="5"/>
  <c r="Z150" i="5"/>
  <c r="V150" i="5"/>
  <c r="Y154" i="5"/>
  <c r="J26" i="5"/>
  <c r="L26" i="5"/>
  <c r="T26" i="5"/>
  <c r="V26" i="5"/>
  <c r="Y178" i="5"/>
  <c r="T31" i="5"/>
  <c r="V31" i="5"/>
  <c r="X206" i="5"/>
  <c r="Z206" i="5"/>
  <c r="V206" i="5"/>
  <c r="Y210" i="5"/>
  <c r="Y218" i="5"/>
  <c r="T37" i="5"/>
  <c r="V37" i="5"/>
  <c r="P147" i="2"/>
  <c r="Q147" i="2" s="1"/>
  <c r="R147" i="2" s="1"/>
  <c r="S147" i="2" s="1"/>
  <c r="P151" i="2"/>
  <c r="Q151" i="2" s="1"/>
  <c r="R151" i="2" s="1"/>
  <c r="S151" i="2" s="1"/>
  <c r="P155" i="2"/>
  <c r="Q155" i="2" s="1"/>
  <c r="R155" i="2" s="1"/>
  <c r="S155" i="2" s="1"/>
  <c r="P159" i="2"/>
  <c r="Q159" i="2" s="1"/>
  <c r="R159" i="2" s="1"/>
  <c r="S159" i="2" s="1"/>
  <c r="P163" i="2"/>
  <c r="Q163" i="2" s="1"/>
  <c r="R163" i="2" s="1"/>
  <c r="S163" i="2" s="1"/>
  <c r="S166" i="2"/>
  <c r="P167" i="2"/>
  <c r="Q167" i="2" s="1"/>
  <c r="R167" i="2" s="1"/>
  <c r="S167" i="2" s="1"/>
  <c r="AB167" i="2"/>
  <c r="Q168" i="2"/>
  <c r="R168" i="2" s="1"/>
  <c r="S168" i="2" s="1"/>
  <c r="S170" i="2"/>
  <c r="P171" i="2"/>
  <c r="Q171" i="2" s="1"/>
  <c r="R171" i="2" s="1"/>
  <c r="S171" i="2" s="1"/>
  <c r="AB171" i="2"/>
  <c r="Q172" i="2"/>
  <c r="R172" i="2" s="1"/>
  <c r="S172" i="2" s="1"/>
  <c r="S174" i="2"/>
  <c r="P175" i="2"/>
  <c r="Q175" i="2" s="1"/>
  <c r="R175" i="2" s="1"/>
  <c r="S175" i="2" s="1"/>
  <c r="Q176" i="2"/>
  <c r="R176" i="2" s="1"/>
  <c r="S176" i="2" s="1"/>
  <c r="S178" i="2"/>
  <c r="P179" i="2"/>
  <c r="Q179" i="2" s="1"/>
  <c r="R179" i="2" s="1"/>
  <c r="S179" i="2" s="1"/>
  <c r="Q180" i="2"/>
  <c r="R180" i="2" s="1"/>
  <c r="S180" i="2" s="1"/>
  <c r="S182" i="2"/>
  <c r="P183" i="2"/>
  <c r="Q183" i="2" s="1"/>
  <c r="R183" i="2" s="1"/>
  <c r="S183" i="2" s="1"/>
  <c r="Q184" i="2"/>
  <c r="R184" i="2" s="1"/>
  <c r="S184" i="2" s="1"/>
  <c r="S186" i="2"/>
  <c r="P187" i="2"/>
  <c r="Q187" i="2" s="1"/>
  <c r="R187" i="2" s="1"/>
  <c r="S187" i="2" s="1"/>
  <c r="Q188" i="2"/>
  <c r="R188" i="2" s="1"/>
  <c r="S188" i="2" s="1"/>
  <c r="S190" i="2"/>
  <c r="P191" i="2"/>
  <c r="Q191" i="2" s="1"/>
  <c r="R191" i="2" s="1"/>
  <c r="S191" i="2" s="1"/>
  <c r="AB191" i="2"/>
  <c r="Q192" i="2"/>
  <c r="R192" i="2" s="1"/>
  <c r="S192" i="2" s="1"/>
  <c r="S194" i="2"/>
  <c r="P195" i="2"/>
  <c r="Q195" i="2" s="1"/>
  <c r="R195" i="2" s="1"/>
  <c r="S195" i="2" s="1"/>
  <c r="Q196" i="2"/>
  <c r="R196" i="2" s="1"/>
  <c r="S196" i="2" s="1"/>
  <c r="S198" i="2"/>
  <c r="P199" i="2"/>
  <c r="Q199" i="2" s="1"/>
  <c r="R199" i="2" s="1"/>
  <c r="S199" i="2" s="1"/>
  <c r="Q200" i="2"/>
  <c r="R200" i="2" s="1"/>
  <c r="S200" i="2" s="1"/>
  <c r="S202" i="2"/>
  <c r="P203" i="2"/>
  <c r="Q203" i="2" s="1"/>
  <c r="R203" i="2" s="1"/>
  <c r="S203" i="2" s="1"/>
  <c r="Q204" i="2"/>
  <c r="R204" i="2" s="1"/>
  <c r="S204" i="2" s="1"/>
  <c r="S206" i="2"/>
  <c r="P207" i="2"/>
  <c r="Q207" i="2" s="1"/>
  <c r="R207" i="2" s="1"/>
  <c r="S207" i="2" s="1"/>
  <c r="Q208" i="2"/>
  <c r="R208" i="2" s="1"/>
  <c r="S208" i="2" s="1"/>
  <c r="S210" i="2"/>
  <c r="P211" i="2"/>
  <c r="Q211" i="2" s="1"/>
  <c r="R211" i="2" s="1"/>
  <c r="S211" i="2" s="1"/>
  <c r="Q212" i="2"/>
  <c r="R212" i="2" s="1"/>
  <c r="S212" i="2" s="1"/>
  <c r="S214" i="2"/>
  <c r="P215" i="2"/>
  <c r="Q215" i="2" s="1"/>
  <c r="R215" i="2" s="1"/>
  <c r="S215" i="2" s="1"/>
  <c r="Q216" i="2"/>
  <c r="R216" i="2" s="1"/>
  <c r="S216" i="2" s="1"/>
  <c r="X217" i="2"/>
  <c r="AB218" i="2"/>
  <c r="S219" i="2"/>
  <c r="P220" i="2"/>
  <c r="Q220" i="2" s="1"/>
  <c r="R220" i="2" s="1"/>
  <c r="S220" i="2" s="1"/>
  <c r="T221" i="2"/>
  <c r="P221" i="2"/>
  <c r="Q221" i="2" s="1"/>
  <c r="R221" i="2" s="1"/>
  <c r="S221" i="2" s="1"/>
  <c r="U221" i="2"/>
  <c r="T222" i="2"/>
  <c r="V223" i="2"/>
  <c r="Z223" i="2"/>
  <c r="T223" i="2"/>
  <c r="W223" i="2" s="1"/>
  <c r="T224" i="2"/>
  <c r="T225" i="2"/>
  <c r="W225" i="2" s="1"/>
  <c r="P225" i="2"/>
  <c r="Q225" i="2" s="1"/>
  <c r="R225" i="2" s="1"/>
  <c r="S225" i="2" s="1"/>
  <c r="U225" i="2"/>
  <c r="P227" i="2"/>
  <c r="Q227" i="2" s="1"/>
  <c r="R227" i="2" s="1"/>
  <c r="S227" i="2" s="1"/>
  <c r="I228" i="2"/>
  <c r="W228" i="2"/>
  <c r="P228" i="2"/>
  <c r="Q228" i="2" s="1"/>
  <c r="R228" i="2" s="1"/>
  <c r="S228" i="2" s="1"/>
  <c r="W229" i="2"/>
  <c r="V229" i="2"/>
  <c r="AA229" i="2" s="1"/>
  <c r="AB229" i="2" s="1"/>
  <c r="T230" i="2"/>
  <c r="V230" i="2" s="1"/>
  <c r="P230" i="2"/>
  <c r="Q230" i="2" s="1"/>
  <c r="R230" i="2" s="1"/>
  <c r="S230" i="2" s="1"/>
  <c r="U230" i="2"/>
  <c r="P231" i="2"/>
  <c r="Q231" i="2" s="1"/>
  <c r="R231" i="2" s="1"/>
  <c r="S231" i="2" s="1"/>
  <c r="I232" i="2"/>
  <c r="W232" i="2"/>
  <c r="P232" i="2"/>
  <c r="Q232" i="2" s="1"/>
  <c r="R232" i="2" s="1"/>
  <c r="S232" i="2" s="1"/>
  <c r="I234" i="2"/>
  <c r="Y234" i="2"/>
  <c r="V234" i="2"/>
  <c r="U235" i="2"/>
  <c r="I236" i="2"/>
  <c r="U38" i="2" s="1"/>
  <c r="P236" i="2"/>
  <c r="Q236" i="2" s="1"/>
  <c r="R236" i="2" s="1"/>
  <c r="S236" i="2" s="1"/>
  <c r="I238" i="2"/>
  <c r="Y238" i="2"/>
  <c r="V238" i="2"/>
  <c r="U239" i="2"/>
  <c r="Y239" i="2" s="1"/>
  <c r="V239" i="2"/>
  <c r="Z239" i="2"/>
  <c r="W239" i="2"/>
  <c r="U240" i="2"/>
  <c r="I242" i="2"/>
  <c r="Y242" i="2"/>
  <c r="V242" i="2"/>
  <c r="U243" i="2"/>
  <c r="Y243" i="2" s="1"/>
  <c r="V243" i="2"/>
  <c r="Z243" i="2"/>
  <c r="W243" i="2"/>
  <c r="U244" i="2"/>
  <c r="U247" i="2"/>
  <c r="T247" i="2"/>
  <c r="P247" i="2"/>
  <c r="Q247" i="2" s="1"/>
  <c r="R247" i="2" s="1"/>
  <c r="S247" i="2" s="1"/>
  <c r="W249" i="2"/>
  <c r="Z249" i="2"/>
  <c r="V249" i="2"/>
  <c r="T252" i="2"/>
  <c r="W252" i="2" s="1"/>
  <c r="T254" i="2"/>
  <c r="I255" i="2"/>
  <c r="I256" i="2"/>
  <c r="U256" i="2"/>
  <c r="Y256" i="2" s="1"/>
  <c r="W256" i="2"/>
  <c r="P256" i="2"/>
  <c r="Q256" i="2" s="1"/>
  <c r="R256" i="2" s="1"/>
  <c r="S256" i="2" s="1"/>
  <c r="W257" i="2"/>
  <c r="Z257" i="2"/>
  <c r="V257" i="2"/>
  <c r="X260" i="2"/>
  <c r="U261" i="2"/>
  <c r="T264" i="2"/>
  <c r="W264" i="2" s="1"/>
  <c r="X268" i="2"/>
  <c r="I269" i="2"/>
  <c r="U269" i="2"/>
  <c r="X269" i="2" s="1"/>
  <c r="I271" i="2"/>
  <c r="I272" i="2"/>
  <c r="U272" i="2"/>
  <c r="Y272" i="2" s="1"/>
  <c r="P272" i="2"/>
  <c r="Q272" i="2" s="1"/>
  <c r="R272" i="2" s="1"/>
  <c r="S272" i="2" s="1"/>
  <c r="U275" i="2"/>
  <c r="T275" i="2"/>
  <c r="P275" i="2"/>
  <c r="Q275" i="2" s="1"/>
  <c r="R275" i="2" s="1"/>
  <c r="S275" i="2" s="1"/>
  <c r="Y277" i="2"/>
  <c r="T280" i="2"/>
  <c r="T284" i="2"/>
  <c r="W284" i="2" s="1"/>
  <c r="T286" i="2"/>
  <c r="U287" i="2"/>
  <c r="T287" i="2"/>
  <c r="P287" i="2"/>
  <c r="Q287" i="2" s="1"/>
  <c r="R287" i="2" s="1"/>
  <c r="S287" i="2" s="1"/>
  <c r="Y289" i="2"/>
  <c r="I293" i="2"/>
  <c r="U293" i="2"/>
  <c r="X293" i="2" s="1"/>
  <c r="U295" i="2"/>
  <c r="T295" i="2"/>
  <c r="P295" i="2"/>
  <c r="Q295" i="2" s="1"/>
  <c r="R295" i="2" s="1"/>
  <c r="S295" i="2" s="1"/>
  <c r="Y297" i="2"/>
  <c r="Z300" i="2"/>
  <c r="V300" i="2"/>
  <c r="Y300" i="2"/>
  <c r="I304" i="2"/>
  <c r="U304" i="2"/>
  <c r="Z304" i="2" s="1"/>
  <c r="P304" i="2"/>
  <c r="Q304" i="2" s="1"/>
  <c r="R304" i="2" s="1"/>
  <c r="S304" i="2" s="1"/>
  <c r="W305" i="2"/>
  <c r="Z305" i="2"/>
  <c r="V305" i="2"/>
  <c r="AA308" i="2"/>
  <c r="AB308" i="2" s="1"/>
  <c r="I312" i="2"/>
  <c r="U312" i="2"/>
  <c r="Y312" i="2" s="1"/>
  <c r="P312" i="2"/>
  <c r="Q312" i="2" s="1"/>
  <c r="R312" i="2" s="1"/>
  <c r="S312" i="2" s="1"/>
  <c r="W313" i="2"/>
  <c r="Z313" i="2"/>
  <c r="V313" i="2"/>
  <c r="Z316" i="2"/>
  <c r="V316" i="2"/>
  <c r="Y316" i="2"/>
  <c r="U319" i="2"/>
  <c r="T319" i="2"/>
  <c r="P319" i="2"/>
  <c r="Q319" i="2" s="1"/>
  <c r="R319" i="2" s="1"/>
  <c r="S319" i="2" s="1"/>
  <c r="I320" i="2"/>
  <c r="U320" i="2"/>
  <c r="P320" i="2"/>
  <c r="Q320" i="2" s="1"/>
  <c r="R320" i="2" s="1"/>
  <c r="S320" i="2" s="1"/>
  <c r="Z324" i="2"/>
  <c r="V324" i="2"/>
  <c r="AA324" i="2" s="1"/>
  <c r="AB324" i="2" s="1"/>
  <c r="Y324" i="2"/>
  <c r="X328" i="2"/>
  <c r="U329" i="2"/>
  <c r="T332" i="2"/>
  <c r="J23" i="3"/>
  <c r="L23" i="3"/>
  <c r="J26" i="3"/>
  <c r="L26" i="3"/>
  <c r="T32" i="3"/>
  <c r="V32" i="3"/>
  <c r="T37" i="3"/>
  <c r="V37" i="3"/>
  <c r="Y475" i="3"/>
  <c r="Y503" i="3"/>
  <c r="Y501" i="3"/>
  <c r="J24" i="4"/>
  <c r="L24" i="4"/>
  <c r="T26" i="4"/>
  <c r="V26" i="4"/>
  <c r="U29" i="4"/>
  <c r="K27" i="4"/>
  <c r="J32" i="4"/>
  <c r="L32" i="4"/>
  <c r="J33" i="4"/>
  <c r="L33" i="4"/>
  <c r="T33" i="4"/>
  <c r="V33" i="4"/>
  <c r="J38" i="4"/>
  <c r="L38" i="4"/>
  <c r="T23" i="5"/>
  <c r="V23" i="5"/>
  <c r="X158" i="5"/>
  <c r="Z158" i="5"/>
  <c r="V158" i="5"/>
  <c r="Y162" i="5"/>
  <c r="AA162" i="5" s="1"/>
  <c r="AB162" i="5" s="1"/>
  <c r="Z166" i="5"/>
  <c r="V166" i="5"/>
  <c r="U29" i="5"/>
  <c r="K27" i="5"/>
  <c r="J28" i="5"/>
  <c r="L28" i="5"/>
  <c r="Z174" i="5"/>
  <c r="AA174" i="5" s="1"/>
  <c r="AB174" i="5" s="1"/>
  <c r="X186" i="5"/>
  <c r="Z186" i="5"/>
  <c r="X194" i="5"/>
  <c r="Z194" i="5"/>
  <c r="V194" i="5"/>
  <c r="Y198" i="5"/>
  <c r="X202" i="5"/>
  <c r="Z202" i="5"/>
  <c r="Y214" i="5"/>
  <c r="Y230" i="5"/>
  <c r="AA230" i="5" s="1"/>
  <c r="AB230" i="5" s="1"/>
  <c r="T38" i="5"/>
  <c r="V38" i="5"/>
  <c r="Z265" i="5"/>
  <c r="P229" i="2"/>
  <c r="Q229" i="2" s="1"/>
  <c r="R229" i="2" s="1"/>
  <c r="S229" i="2" s="1"/>
  <c r="P233" i="2"/>
  <c r="Q233" i="2" s="1"/>
  <c r="R233" i="2" s="1"/>
  <c r="S233" i="2" s="1"/>
  <c r="P237" i="2"/>
  <c r="Q237" i="2" s="1"/>
  <c r="R237" i="2" s="1"/>
  <c r="S237" i="2" s="1"/>
  <c r="P241" i="2"/>
  <c r="Q241" i="2" s="1"/>
  <c r="R241" i="2" s="1"/>
  <c r="S241" i="2" s="1"/>
  <c r="P245" i="2"/>
  <c r="Q245" i="2" s="1"/>
  <c r="R245" i="2" s="1"/>
  <c r="S245" i="2" s="1"/>
  <c r="U246" i="2"/>
  <c r="Z246" i="2" s="1"/>
  <c r="P249" i="2"/>
  <c r="Q249" i="2" s="1"/>
  <c r="R249" i="2" s="1"/>
  <c r="S249" i="2" s="1"/>
  <c r="U250" i="2"/>
  <c r="X250" i="2" s="1"/>
  <c r="P253" i="2"/>
  <c r="Q253" i="2" s="1"/>
  <c r="R253" i="2" s="1"/>
  <c r="S253" i="2" s="1"/>
  <c r="U254" i="2"/>
  <c r="P257" i="2"/>
  <c r="Q257" i="2" s="1"/>
  <c r="R257" i="2" s="1"/>
  <c r="S257" i="2" s="1"/>
  <c r="U258" i="2"/>
  <c r="Y258" i="2" s="1"/>
  <c r="P261" i="2"/>
  <c r="Q261" i="2" s="1"/>
  <c r="R261" i="2" s="1"/>
  <c r="S261" i="2" s="1"/>
  <c r="U262" i="2"/>
  <c r="Z262" i="2" s="1"/>
  <c r="P265" i="2"/>
  <c r="Q265" i="2" s="1"/>
  <c r="R265" i="2" s="1"/>
  <c r="S265" i="2" s="1"/>
  <c r="U266" i="2"/>
  <c r="V266" i="2" s="1"/>
  <c r="P269" i="2"/>
  <c r="Q269" i="2" s="1"/>
  <c r="R269" i="2" s="1"/>
  <c r="S269" i="2" s="1"/>
  <c r="U270" i="2"/>
  <c r="V270" i="2" s="1"/>
  <c r="P273" i="2"/>
  <c r="Q273" i="2" s="1"/>
  <c r="R273" i="2" s="1"/>
  <c r="S273" i="2" s="1"/>
  <c r="U274" i="2"/>
  <c r="P277" i="2"/>
  <c r="Q277" i="2" s="1"/>
  <c r="R277" i="2" s="1"/>
  <c r="S277" i="2" s="1"/>
  <c r="U278" i="2"/>
  <c r="P281" i="2"/>
  <c r="Q281" i="2" s="1"/>
  <c r="R281" i="2" s="1"/>
  <c r="S281" i="2" s="1"/>
  <c r="U282" i="2"/>
  <c r="P285" i="2"/>
  <c r="Q285" i="2" s="1"/>
  <c r="R285" i="2" s="1"/>
  <c r="S285" i="2" s="1"/>
  <c r="U286" i="2"/>
  <c r="P289" i="2"/>
  <c r="Q289" i="2" s="1"/>
  <c r="R289" i="2" s="1"/>
  <c r="S289" i="2" s="1"/>
  <c r="U290" i="2"/>
  <c r="P293" i="2"/>
  <c r="Q293" i="2" s="1"/>
  <c r="R293" i="2" s="1"/>
  <c r="S293" i="2" s="1"/>
  <c r="U294" i="2"/>
  <c r="X294" i="2" s="1"/>
  <c r="P297" i="2"/>
  <c r="Q297" i="2" s="1"/>
  <c r="R297" i="2" s="1"/>
  <c r="S297" i="2" s="1"/>
  <c r="U298" i="2"/>
  <c r="P301" i="2"/>
  <c r="Q301" i="2" s="1"/>
  <c r="R301" i="2" s="1"/>
  <c r="S301" i="2" s="1"/>
  <c r="U302" i="2"/>
  <c r="P305" i="2"/>
  <c r="Q305" i="2" s="1"/>
  <c r="R305" i="2" s="1"/>
  <c r="S305" i="2" s="1"/>
  <c r="U306" i="2"/>
  <c r="X306" i="2" s="1"/>
  <c r="P309" i="2"/>
  <c r="Q309" i="2" s="1"/>
  <c r="R309" i="2" s="1"/>
  <c r="S309" i="2" s="1"/>
  <c r="U310" i="2"/>
  <c r="P313" i="2"/>
  <c r="Q313" i="2" s="1"/>
  <c r="R313" i="2" s="1"/>
  <c r="S313" i="2" s="1"/>
  <c r="U314" i="2"/>
  <c r="V314" i="2" s="1"/>
  <c r="P317" i="2"/>
  <c r="Q317" i="2" s="1"/>
  <c r="R317" i="2" s="1"/>
  <c r="S317" i="2" s="1"/>
  <c r="U318" i="2"/>
  <c r="Z318" i="2" s="1"/>
  <c r="AA318" i="2" s="1"/>
  <c r="AB318" i="2" s="1"/>
  <c r="P321" i="2"/>
  <c r="Q321" i="2" s="1"/>
  <c r="R321" i="2" s="1"/>
  <c r="S321" i="2" s="1"/>
  <c r="U322" i="2"/>
  <c r="X322" i="2" s="1"/>
  <c r="P325" i="2"/>
  <c r="Q325" i="2" s="1"/>
  <c r="R325" i="2" s="1"/>
  <c r="S325" i="2" s="1"/>
  <c r="U326" i="2"/>
  <c r="V326" i="2" s="1"/>
  <c r="P329" i="2"/>
  <c r="Q329" i="2" s="1"/>
  <c r="R329" i="2" s="1"/>
  <c r="S329" i="2" s="1"/>
  <c r="U330" i="2"/>
  <c r="P333" i="2"/>
  <c r="Q333" i="2" s="1"/>
  <c r="R333" i="2" s="1"/>
  <c r="S333" i="2" s="1"/>
  <c r="U334" i="2"/>
  <c r="Z334" i="2" s="1"/>
  <c r="P337" i="2"/>
  <c r="Q337" i="2" s="1"/>
  <c r="R337" i="2" s="1"/>
  <c r="S337" i="2" s="1"/>
  <c r="U338" i="2"/>
  <c r="P341" i="2"/>
  <c r="Q341" i="2" s="1"/>
  <c r="R341" i="2" s="1"/>
  <c r="S341" i="2" s="1"/>
  <c r="U342" i="2"/>
  <c r="X342" i="2" s="1"/>
  <c r="P345" i="2"/>
  <c r="Q345" i="2" s="1"/>
  <c r="R345" i="2" s="1"/>
  <c r="S345" i="2" s="1"/>
  <c r="U346" i="2"/>
  <c r="X346" i="2" s="1"/>
  <c r="P349" i="2"/>
  <c r="Q349" i="2" s="1"/>
  <c r="R349" i="2" s="1"/>
  <c r="S349" i="2" s="1"/>
  <c r="U350" i="2"/>
  <c r="W350" i="2" s="1"/>
  <c r="P353" i="2"/>
  <c r="Q353" i="2" s="1"/>
  <c r="R353" i="2" s="1"/>
  <c r="S353" i="2" s="1"/>
  <c r="X454" i="2"/>
  <c r="AB454" i="2"/>
  <c r="X456" i="2"/>
  <c r="X457" i="2" s="1"/>
  <c r="X458" i="2"/>
  <c r="X459" i="2" s="1"/>
  <c r="R461" i="2"/>
  <c r="X462" i="2"/>
  <c r="AB462" i="2"/>
  <c r="AE464" i="2"/>
  <c r="AE465" i="2" s="1"/>
  <c r="M466" i="2"/>
  <c r="J470" i="2"/>
  <c r="J471" i="2" s="1"/>
  <c r="AA470" i="2"/>
  <c r="X474" i="2"/>
  <c r="X475" i="2" s="1"/>
  <c r="AK475" i="2"/>
  <c r="AK476" i="2" s="1"/>
  <c r="L476" i="2"/>
  <c r="Q482" i="2"/>
  <c r="Q483" i="2" s="1"/>
  <c r="Z482" i="2"/>
  <c r="L486" i="2"/>
  <c r="J488" i="2"/>
  <c r="J489" i="2" s="1"/>
  <c r="T489" i="2"/>
  <c r="Z490" i="2"/>
  <c r="X492" i="2"/>
  <c r="X493" i="2" s="1"/>
  <c r="Y498" i="2"/>
  <c r="X502" i="2"/>
  <c r="X503" i="2" s="1"/>
  <c r="C515" i="2"/>
  <c r="C517" i="2"/>
  <c r="W144" i="3"/>
  <c r="P145" i="3"/>
  <c r="Q145" i="3" s="1"/>
  <c r="R145" i="3" s="1"/>
  <c r="S145" i="3" s="1"/>
  <c r="U146" i="3"/>
  <c r="X146" i="3" s="1"/>
  <c r="P149" i="3"/>
  <c r="Q149" i="3" s="1"/>
  <c r="R149" i="3" s="1"/>
  <c r="S149" i="3" s="1"/>
  <c r="U150" i="3"/>
  <c r="V150" i="3" s="1"/>
  <c r="P153" i="3"/>
  <c r="Q153" i="3" s="1"/>
  <c r="R153" i="3" s="1"/>
  <c r="U154" i="3"/>
  <c r="W154" i="3" s="1"/>
  <c r="P157" i="3"/>
  <c r="Q157" i="3" s="1"/>
  <c r="R157" i="3" s="1"/>
  <c r="U158" i="3"/>
  <c r="Z158" i="3" s="1"/>
  <c r="P161" i="3"/>
  <c r="Q161" i="3" s="1"/>
  <c r="R161" i="3" s="1"/>
  <c r="U162" i="3"/>
  <c r="P165" i="3"/>
  <c r="Q165" i="3" s="1"/>
  <c r="R165" i="3" s="1"/>
  <c r="U166" i="3"/>
  <c r="X166" i="3" s="1"/>
  <c r="P169" i="3"/>
  <c r="Q169" i="3" s="1"/>
  <c r="R169" i="3" s="1"/>
  <c r="U170" i="3"/>
  <c r="W170" i="3" s="1"/>
  <c r="P173" i="3"/>
  <c r="Q173" i="3" s="1"/>
  <c r="R173" i="3" s="1"/>
  <c r="U174" i="3"/>
  <c r="Z174" i="3" s="1"/>
  <c r="AA174" i="3" s="1"/>
  <c r="AB174" i="3" s="1"/>
  <c r="P177" i="3"/>
  <c r="Q177" i="3" s="1"/>
  <c r="R177" i="3" s="1"/>
  <c r="U178" i="3"/>
  <c r="Y178" i="3" s="1"/>
  <c r="P181" i="3"/>
  <c r="Q181" i="3" s="1"/>
  <c r="R181" i="3" s="1"/>
  <c r="U182" i="3"/>
  <c r="P185" i="3"/>
  <c r="Q185" i="3" s="1"/>
  <c r="R185" i="3" s="1"/>
  <c r="U186" i="3"/>
  <c r="Y186" i="3" s="1"/>
  <c r="P189" i="3"/>
  <c r="Q189" i="3" s="1"/>
  <c r="R189" i="3" s="1"/>
  <c r="AB189" i="3"/>
  <c r="U190" i="3"/>
  <c r="P193" i="3"/>
  <c r="Q193" i="3" s="1"/>
  <c r="R193" i="3" s="1"/>
  <c r="AB193" i="3"/>
  <c r="U194" i="3"/>
  <c r="Y194" i="3" s="1"/>
  <c r="P197" i="3"/>
  <c r="Q197" i="3" s="1"/>
  <c r="R197" i="3" s="1"/>
  <c r="U198" i="3"/>
  <c r="Z198" i="3" s="1"/>
  <c r="P201" i="3"/>
  <c r="Q201" i="3" s="1"/>
  <c r="R201" i="3" s="1"/>
  <c r="U202" i="3"/>
  <c r="Y202" i="3" s="1"/>
  <c r="P205" i="3"/>
  <c r="Q205" i="3" s="1"/>
  <c r="R205" i="3" s="1"/>
  <c r="U206" i="3"/>
  <c r="X206" i="3" s="1"/>
  <c r="P209" i="3"/>
  <c r="Q209" i="3" s="1"/>
  <c r="R209" i="3" s="1"/>
  <c r="U210" i="3"/>
  <c r="X210" i="3" s="1"/>
  <c r="P213" i="3"/>
  <c r="Q213" i="3" s="1"/>
  <c r="R213" i="3" s="1"/>
  <c r="U214" i="3"/>
  <c r="Y214" i="3" s="1"/>
  <c r="P217" i="3"/>
  <c r="Q217" i="3" s="1"/>
  <c r="R217" i="3" s="1"/>
  <c r="U218" i="3"/>
  <c r="X218" i="3" s="1"/>
  <c r="P221" i="3"/>
  <c r="Q221" i="3" s="1"/>
  <c r="R221" i="3" s="1"/>
  <c r="U222" i="3"/>
  <c r="P225" i="3"/>
  <c r="Q225" i="3" s="1"/>
  <c r="R225" i="3" s="1"/>
  <c r="U226" i="3"/>
  <c r="P229" i="3"/>
  <c r="Q229" i="3" s="1"/>
  <c r="R229" i="3" s="1"/>
  <c r="U230" i="3"/>
  <c r="Y230" i="3" s="1"/>
  <c r="P233" i="3"/>
  <c r="Q233" i="3" s="1"/>
  <c r="R233" i="3" s="1"/>
  <c r="U234" i="3"/>
  <c r="Z234" i="3" s="1"/>
  <c r="P237" i="3"/>
  <c r="AB237" i="3"/>
  <c r="U238" i="3"/>
  <c r="V238" i="3" s="1"/>
  <c r="P241" i="3"/>
  <c r="U242" i="3"/>
  <c r="Z242" i="3" s="1"/>
  <c r="P245" i="3"/>
  <c r="AB245" i="3"/>
  <c r="U246" i="3"/>
  <c r="X246" i="3" s="1"/>
  <c r="P249" i="3"/>
  <c r="U250" i="3"/>
  <c r="X250" i="3" s="1"/>
  <c r="P253" i="3"/>
  <c r="U254" i="3"/>
  <c r="P257" i="3"/>
  <c r="U258" i="3"/>
  <c r="V258" i="3" s="1"/>
  <c r="P261" i="3"/>
  <c r="AB261" i="3"/>
  <c r="U262" i="3"/>
  <c r="P265" i="3"/>
  <c r="U266" i="3"/>
  <c r="Z266" i="3" s="1"/>
  <c r="P269" i="3"/>
  <c r="AB269" i="3"/>
  <c r="U270" i="3"/>
  <c r="Y270" i="3" s="1"/>
  <c r="P273" i="3"/>
  <c r="AB273" i="3"/>
  <c r="U274" i="3"/>
  <c r="P277" i="3"/>
  <c r="U278" i="3"/>
  <c r="Z278" i="3" s="1"/>
  <c r="P281" i="3"/>
  <c r="AB281" i="3"/>
  <c r="U282" i="3"/>
  <c r="P285" i="3"/>
  <c r="U286" i="3"/>
  <c r="Z286" i="3" s="1"/>
  <c r="P289" i="3"/>
  <c r="U290" i="3"/>
  <c r="P293" i="3"/>
  <c r="U294" i="3"/>
  <c r="Z294" i="3" s="1"/>
  <c r="P297" i="3"/>
  <c r="U298" i="3"/>
  <c r="V298" i="3" s="1"/>
  <c r="P301" i="3"/>
  <c r="U302" i="3"/>
  <c r="P305" i="3"/>
  <c r="U306" i="3"/>
  <c r="Z306" i="3" s="1"/>
  <c r="P309" i="3"/>
  <c r="U310" i="3"/>
  <c r="P313" i="3"/>
  <c r="U314" i="3"/>
  <c r="P317" i="3"/>
  <c r="U318" i="3"/>
  <c r="V318" i="3" s="1"/>
  <c r="P321" i="3"/>
  <c r="AB321" i="3"/>
  <c r="U322" i="3"/>
  <c r="Y322" i="3" s="1"/>
  <c r="AA322" i="3" s="1"/>
  <c r="AB322" i="3" s="1"/>
  <c r="P325" i="3"/>
  <c r="U326" i="3"/>
  <c r="Y326" i="3" s="1"/>
  <c r="P329" i="3"/>
  <c r="U330" i="3"/>
  <c r="X330" i="3" s="1"/>
  <c r="P333" i="3"/>
  <c r="U334" i="3"/>
  <c r="P337" i="3"/>
  <c r="U338" i="3"/>
  <c r="P341" i="3"/>
  <c r="U342" i="3"/>
  <c r="V342" i="3" s="1"/>
  <c r="P345" i="3"/>
  <c r="U346" i="3"/>
  <c r="Y346" i="3" s="1"/>
  <c r="P349" i="3"/>
  <c r="U350" i="3"/>
  <c r="X350" i="3" s="1"/>
  <c r="P353" i="3"/>
  <c r="X454" i="3"/>
  <c r="AB454" i="3"/>
  <c r="X456" i="3"/>
  <c r="X457" i="3" s="1"/>
  <c r="X458" i="3"/>
  <c r="X459" i="3" s="1"/>
  <c r="R461" i="3"/>
  <c r="X462" i="3"/>
  <c r="AB462" i="3"/>
  <c r="AE464" i="3"/>
  <c r="AE465" i="3" s="1"/>
  <c r="M466" i="3"/>
  <c r="J470" i="3"/>
  <c r="J471" i="3" s="1"/>
  <c r="AA470" i="3"/>
  <c r="X474" i="3"/>
  <c r="X475" i="3" s="1"/>
  <c r="AK475" i="3"/>
  <c r="AK476" i="3" s="1"/>
  <c r="L476" i="3"/>
  <c r="Q482" i="3"/>
  <c r="Q483" i="3" s="1"/>
  <c r="Z482" i="3"/>
  <c r="L486" i="3"/>
  <c r="AK487" i="3"/>
  <c r="AK488" i="3" s="1"/>
  <c r="J488" i="3"/>
  <c r="J489" i="3" s="1"/>
  <c r="T489" i="3"/>
  <c r="Z490" i="3"/>
  <c r="X492" i="3"/>
  <c r="X493" i="3" s="1"/>
  <c r="AE495" i="3"/>
  <c r="AE496" i="3" s="1"/>
  <c r="Y498" i="3"/>
  <c r="X502" i="3"/>
  <c r="X503" i="3" s="1"/>
  <c r="C515" i="3"/>
  <c r="C517" i="3"/>
  <c r="L23" i="4"/>
  <c r="L25" i="4"/>
  <c r="V25" i="4"/>
  <c r="V27" i="4"/>
  <c r="L29" i="4"/>
  <c r="V30" i="4"/>
  <c r="L31" i="4"/>
  <c r="L36" i="4"/>
  <c r="W144" i="4"/>
  <c r="P145" i="4"/>
  <c r="Q145" i="4" s="1"/>
  <c r="R145" i="4" s="1"/>
  <c r="S145" i="4" s="1"/>
  <c r="U146" i="4"/>
  <c r="X146" i="4" s="1"/>
  <c r="P149" i="4"/>
  <c r="Q149" i="4" s="1"/>
  <c r="R149" i="4" s="1"/>
  <c r="U150" i="4"/>
  <c r="Y150" i="4" s="1"/>
  <c r="P153" i="4"/>
  <c r="Q153" i="4" s="1"/>
  <c r="R153" i="4" s="1"/>
  <c r="U154" i="4"/>
  <c r="W154" i="4" s="1"/>
  <c r="P157" i="4"/>
  <c r="Q157" i="4" s="1"/>
  <c r="R157" i="4" s="1"/>
  <c r="U158" i="4"/>
  <c r="Y158" i="4" s="1"/>
  <c r="P161" i="4"/>
  <c r="Q161" i="4" s="1"/>
  <c r="R161" i="4" s="1"/>
  <c r="U162" i="4"/>
  <c r="P165" i="4"/>
  <c r="Q165" i="4" s="1"/>
  <c r="R165" i="4" s="1"/>
  <c r="U166" i="4"/>
  <c r="Y166" i="4" s="1"/>
  <c r="P169" i="4"/>
  <c r="Q169" i="4" s="1"/>
  <c r="R169" i="4" s="1"/>
  <c r="U170" i="4"/>
  <c r="V170" i="4" s="1"/>
  <c r="P173" i="4"/>
  <c r="Q173" i="4" s="1"/>
  <c r="R173" i="4" s="1"/>
  <c r="U174" i="4"/>
  <c r="Z174" i="4" s="1"/>
  <c r="AA174" i="4" s="1"/>
  <c r="AB174" i="4" s="1"/>
  <c r="P177" i="4"/>
  <c r="Q177" i="4" s="1"/>
  <c r="R177" i="4" s="1"/>
  <c r="U178" i="4"/>
  <c r="Y178" i="4" s="1"/>
  <c r="P181" i="4"/>
  <c r="Q181" i="4" s="1"/>
  <c r="R181" i="4" s="1"/>
  <c r="AB181" i="4"/>
  <c r="U182" i="4"/>
  <c r="P185" i="4"/>
  <c r="Q185" i="4" s="1"/>
  <c r="R185" i="4" s="1"/>
  <c r="U186" i="4"/>
  <c r="X186" i="4" s="1"/>
  <c r="P189" i="4"/>
  <c r="Q189" i="4" s="1"/>
  <c r="R189" i="4" s="1"/>
  <c r="U190" i="4"/>
  <c r="P193" i="4"/>
  <c r="Q193" i="4" s="1"/>
  <c r="R193" i="4" s="1"/>
  <c r="AB193" i="4"/>
  <c r="U194" i="4"/>
  <c r="W194" i="4" s="1"/>
  <c r="P197" i="4"/>
  <c r="Q197" i="4" s="1"/>
  <c r="R197" i="4" s="1"/>
  <c r="U198" i="4"/>
  <c r="Z198" i="4" s="1"/>
  <c r="P201" i="4"/>
  <c r="Q201" i="4" s="1"/>
  <c r="R201" i="4" s="1"/>
  <c r="U202" i="4"/>
  <c r="W202" i="4" s="1"/>
  <c r="P205" i="4"/>
  <c r="Q205" i="4" s="1"/>
  <c r="R205" i="4" s="1"/>
  <c r="U206" i="4"/>
  <c r="V206" i="4" s="1"/>
  <c r="P209" i="4"/>
  <c r="U210" i="4"/>
  <c r="W210" i="4" s="1"/>
  <c r="P213" i="4"/>
  <c r="U214" i="4"/>
  <c r="V214" i="4" s="1"/>
  <c r="P217" i="4"/>
  <c r="U218" i="4"/>
  <c r="X218" i="4" s="1"/>
  <c r="P221" i="4"/>
  <c r="U222" i="4"/>
  <c r="P225" i="4"/>
  <c r="U226" i="4"/>
  <c r="P229" i="4"/>
  <c r="U230" i="4"/>
  <c r="V230" i="4" s="1"/>
  <c r="P233" i="4"/>
  <c r="U234" i="4"/>
  <c r="V234" i="4" s="1"/>
  <c r="P237" i="4"/>
  <c r="AB237" i="4"/>
  <c r="U238" i="4"/>
  <c r="X238" i="4" s="1"/>
  <c r="P241" i="4"/>
  <c r="U242" i="4"/>
  <c r="Y242" i="4" s="1"/>
  <c r="P245" i="4"/>
  <c r="AB245" i="4"/>
  <c r="U246" i="4"/>
  <c r="Z246" i="4" s="1"/>
  <c r="P249" i="4"/>
  <c r="U250" i="4"/>
  <c r="Y250" i="4" s="1"/>
  <c r="P253" i="4"/>
  <c r="U254" i="4"/>
  <c r="Y254" i="4" s="1"/>
  <c r="P257" i="4"/>
  <c r="U258" i="4"/>
  <c r="Y258" i="4" s="1"/>
  <c r="P261" i="4"/>
  <c r="AB261" i="4"/>
  <c r="U262" i="4"/>
  <c r="P265" i="4"/>
  <c r="U266" i="4"/>
  <c r="P269" i="4"/>
  <c r="AB269" i="4"/>
  <c r="U270" i="4"/>
  <c r="V270" i="4" s="1"/>
  <c r="P273" i="4"/>
  <c r="AB273" i="4"/>
  <c r="U274" i="4"/>
  <c r="P277" i="4"/>
  <c r="U278" i="4"/>
  <c r="Y278" i="4" s="1"/>
  <c r="P281" i="4"/>
  <c r="U282" i="4"/>
  <c r="P285" i="4"/>
  <c r="U286" i="4"/>
  <c r="X286" i="4" s="1"/>
  <c r="P289" i="4"/>
  <c r="U290" i="4"/>
  <c r="P293" i="4"/>
  <c r="U294" i="4"/>
  <c r="X294" i="4" s="1"/>
  <c r="P297" i="4"/>
  <c r="U298" i="4"/>
  <c r="Z298" i="4" s="1"/>
  <c r="P301" i="4"/>
  <c r="U302" i="4"/>
  <c r="Y302" i="4" s="1"/>
  <c r="AA302" i="4" s="1"/>
  <c r="AB302" i="4" s="1"/>
  <c r="P305" i="4"/>
  <c r="U306" i="4"/>
  <c r="W306" i="4" s="1"/>
  <c r="P309" i="4"/>
  <c r="U310" i="4"/>
  <c r="P313" i="4"/>
  <c r="U314" i="4"/>
  <c r="Z314" i="4" s="1"/>
  <c r="AA314" i="4" s="1"/>
  <c r="AB314" i="4" s="1"/>
  <c r="P317" i="4"/>
  <c r="U318" i="4"/>
  <c r="W318" i="4" s="1"/>
  <c r="P321" i="4"/>
  <c r="AB321" i="4"/>
  <c r="U322" i="4"/>
  <c r="X322" i="4" s="1"/>
  <c r="AA322" i="4" s="1"/>
  <c r="AB322" i="4" s="1"/>
  <c r="P325" i="4"/>
  <c r="U326" i="4"/>
  <c r="Z326" i="4" s="1"/>
  <c r="P329" i="4"/>
  <c r="U330" i="4"/>
  <c r="X330" i="4" s="1"/>
  <c r="P333" i="4"/>
  <c r="U334" i="4"/>
  <c r="Z334" i="4" s="1"/>
  <c r="P337" i="4"/>
  <c r="U338" i="4"/>
  <c r="P341" i="4"/>
  <c r="U342" i="4"/>
  <c r="X342" i="4" s="1"/>
  <c r="P345" i="4"/>
  <c r="U346" i="4"/>
  <c r="Y346" i="4" s="1"/>
  <c r="P349" i="4"/>
  <c r="U350" i="4"/>
  <c r="X350" i="4" s="1"/>
  <c r="P353" i="4"/>
  <c r="X454" i="4"/>
  <c r="AB454" i="4"/>
  <c r="X456" i="4"/>
  <c r="X457" i="4" s="1"/>
  <c r="X458" i="4"/>
  <c r="X459" i="4" s="1"/>
  <c r="R461" i="4"/>
  <c r="X462" i="4"/>
  <c r="AB462" i="4"/>
  <c r="AE464" i="4"/>
  <c r="AE465" i="4" s="1"/>
  <c r="M466" i="4"/>
  <c r="J470" i="4"/>
  <c r="J471" i="4" s="1"/>
  <c r="AA470" i="4"/>
  <c r="X474" i="4"/>
  <c r="X475" i="4" s="1"/>
  <c r="AK475" i="4"/>
  <c r="AK476" i="4" s="1"/>
  <c r="L476" i="4"/>
  <c r="Z482" i="4"/>
  <c r="L486" i="4"/>
  <c r="AK487" i="4"/>
  <c r="AK488" i="4" s="1"/>
  <c r="J488" i="4"/>
  <c r="J489" i="4" s="1"/>
  <c r="T489" i="4"/>
  <c r="Z490" i="4"/>
  <c r="X492" i="4"/>
  <c r="X493" i="4" s="1"/>
  <c r="AE495" i="4"/>
  <c r="AE496" i="4" s="1"/>
  <c r="Y498" i="4"/>
  <c r="X502" i="4"/>
  <c r="X503" i="4" s="1"/>
  <c r="C515" i="4"/>
  <c r="C517" i="4"/>
  <c r="L23" i="5"/>
  <c r="L25" i="5"/>
  <c r="V25" i="5"/>
  <c r="V27" i="5"/>
  <c r="L29" i="5"/>
  <c r="V30" i="5"/>
  <c r="L31" i="5"/>
  <c r="L36" i="5"/>
  <c r="W144" i="5"/>
  <c r="P145" i="5"/>
  <c r="Q145" i="5" s="1"/>
  <c r="R145" i="5" s="1"/>
  <c r="S145" i="5" s="1"/>
  <c r="T145" i="5"/>
  <c r="V145" i="5" s="1"/>
  <c r="P149" i="5"/>
  <c r="Q149" i="5" s="1"/>
  <c r="R149" i="5" s="1"/>
  <c r="T149" i="5"/>
  <c r="X149" i="5" s="1"/>
  <c r="P153" i="5"/>
  <c r="Q153" i="5" s="1"/>
  <c r="R153" i="5" s="1"/>
  <c r="T153" i="5"/>
  <c r="V153" i="5" s="1"/>
  <c r="P157" i="5"/>
  <c r="Q157" i="5" s="1"/>
  <c r="R157" i="5" s="1"/>
  <c r="T157" i="5"/>
  <c r="V157" i="5" s="1"/>
  <c r="X157" i="5"/>
  <c r="P161" i="5"/>
  <c r="Q161" i="5" s="1"/>
  <c r="R161" i="5" s="1"/>
  <c r="T161" i="5"/>
  <c r="Z161" i="5" s="1"/>
  <c r="X161" i="5"/>
  <c r="P165" i="5"/>
  <c r="Q165" i="5" s="1"/>
  <c r="R165" i="5" s="1"/>
  <c r="T165" i="5"/>
  <c r="P169" i="5"/>
  <c r="Q169" i="5" s="1"/>
  <c r="R169" i="5" s="1"/>
  <c r="T169" i="5"/>
  <c r="AB169" i="5"/>
  <c r="P173" i="5"/>
  <c r="T173" i="5"/>
  <c r="Z173" i="5" s="1"/>
  <c r="P177" i="5"/>
  <c r="T177" i="5"/>
  <c r="Z177" i="5" s="1"/>
  <c r="P181" i="5"/>
  <c r="T181" i="5"/>
  <c r="AB181" i="5"/>
  <c r="P185" i="5"/>
  <c r="T185" i="5"/>
  <c r="V185" i="5" s="1"/>
  <c r="P189" i="5"/>
  <c r="T189" i="5"/>
  <c r="Y189" i="5" s="1"/>
  <c r="X189" i="5"/>
  <c r="AA189" i="5" s="1"/>
  <c r="AB189" i="5" s="1"/>
  <c r="P193" i="5"/>
  <c r="T193" i="5"/>
  <c r="AB193" i="5"/>
  <c r="P197" i="5"/>
  <c r="T197" i="5"/>
  <c r="V197" i="5" s="1"/>
  <c r="P201" i="5"/>
  <c r="T201" i="5"/>
  <c r="Z201" i="5" s="1"/>
  <c r="P205" i="5"/>
  <c r="T205" i="5"/>
  <c r="P209" i="5"/>
  <c r="T209" i="5"/>
  <c r="P213" i="5"/>
  <c r="T213" i="5"/>
  <c r="P217" i="5"/>
  <c r="T217" i="5"/>
  <c r="Z217" i="5" s="1"/>
  <c r="P221" i="5"/>
  <c r="T221" i="5"/>
  <c r="X221" i="5" s="1"/>
  <c r="P225" i="5"/>
  <c r="T225" i="5"/>
  <c r="X225" i="5" s="1"/>
  <c r="U226" i="5"/>
  <c r="P229" i="5"/>
  <c r="T229" i="5"/>
  <c r="P233" i="5"/>
  <c r="T233" i="5"/>
  <c r="X233" i="5" s="1"/>
  <c r="P237" i="5"/>
  <c r="T237" i="5"/>
  <c r="Z237" i="5" s="1"/>
  <c r="AA237" i="5" s="1"/>
  <c r="AB237" i="5" s="1"/>
  <c r="Q238" i="5"/>
  <c r="R238" i="5" s="1"/>
  <c r="U238" i="5"/>
  <c r="X238" i="5" s="1"/>
  <c r="P241" i="5"/>
  <c r="T241" i="5"/>
  <c r="Z241" i="5" s="1"/>
  <c r="X241" i="5"/>
  <c r="U242" i="5"/>
  <c r="Y242" i="5" s="1"/>
  <c r="P245" i="5"/>
  <c r="T245" i="5"/>
  <c r="AB245" i="5"/>
  <c r="U246" i="5"/>
  <c r="V246" i="5" s="1"/>
  <c r="I247" i="5"/>
  <c r="P249" i="5"/>
  <c r="T249" i="5"/>
  <c r="Y249" i="5" s="1"/>
  <c r="X249" i="5"/>
  <c r="U250" i="5"/>
  <c r="X250" i="5" s="1"/>
  <c r="I251" i="5"/>
  <c r="U34" i="5" s="1"/>
  <c r="P253" i="5"/>
  <c r="T253" i="5"/>
  <c r="Y253" i="5" s="1"/>
  <c r="X253" i="5"/>
  <c r="U254" i="5"/>
  <c r="I255" i="5"/>
  <c r="P257" i="5"/>
  <c r="T257" i="5"/>
  <c r="Y257" i="5" s="1"/>
  <c r="U258" i="5"/>
  <c r="X258" i="5" s="1"/>
  <c r="I259" i="5"/>
  <c r="P261" i="5"/>
  <c r="AB261" i="5"/>
  <c r="U262" i="5"/>
  <c r="I263" i="5"/>
  <c r="P265" i="5"/>
  <c r="X265" i="5"/>
  <c r="AA265" i="5" s="1"/>
  <c r="AB265" i="5" s="1"/>
  <c r="U266" i="5"/>
  <c r="X266" i="5" s="1"/>
  <c r="I267" i="5"/>
  <c r="P269" i="5"/>
  <c r="T269" i="5"/>
  <c r="Y269" i="5" s="1"/>
  <c r="U270" i="5"/>
  <c r="Z270" i="5" s="1"/>
  <c r="I271" i="5"/>
  <c r="P273" i="5"/>
  <c r="AB273" i="5"/>
  <c r="U274" i="5"/>
  <c r="I275" i="5"/>
  <c r="P277" i="5"/>
  <c r="T277" i="5"/>
  <c r="Y277" i="5" s="1"/>
  <c r="U278" i="5"/>
  <c r="Z278" i="5" s="1"/>
  <c r="I279" i="5"/>
  <c r="U35" i="5" s="1"/>
  <c r="P281" i="5"/>
  <c r="T281" i="5"/>
  <c r="Y281" i="5" s="1"/>
  <c r="I283" i="5"/>
  <c r="P285" i="5"/>
  <c r="T285" i="5"/>
  <c r="Y285" i="5" s="1"/>
  <c r="X285" i="5"/>
  <c r="U286" i="5"/>
  <c r="Y286" i="5" s="1"/>
  <c r="I287" i="5"/>
  <c r="P289" i="5"/>
  <c r="T289" i="5"/>
  <c r="Y289" i="5" s="1"/>
  <c r="I291" i="5"/>
  <c r="P293" i="5"/>
  <c r="T293" i="5"/>
  <c r="Y293" i="5" s="1"/>
  <c r="U294" i="5"/>
  <c r="Y294" i="5" s="1"/>
  <c r="I295" i="5"/>
  <c r="P297" i="5"/>
  <c r="T297" i="5"/>
  <c r="Y297" i="5" s="1"/>
  <c r="X297" i="5"/>
  <c r="U298" i="5"/>
  <c r="Z298" i="5" s="1"/>
  <c r="I299" i="5"/>
  <c r="P301" i="5"/>
  <c r="T301" i="5"/>
  <c r="Y301" i="5" s="1"/>
  <c r="U302" i="5"/>
  <c r="X302" i="5" s="1"/>
  <c r="I303" i="5"/>
  <c r="P305" i="5"/>
  <c r="T305" i="5"/>
  <c r="Y305" i="5" s="1"/>
  <c r="X305" i="5"/>
  <c r="U306" i="5"/>
  <c r="X306" i="5" s="1"/>
  <c r="I307" i="5"/>
  <c r="P309" i="5"/>
  <c r="T309" i="5"/>
  <c r="Y309" i="5" s="1"/>
  <c r="I311" i="5"/>
  <c r="P313" i="5"/>
  <c r="T313" i="5"/>
  <c r="Y313" i="5" s="1"/>
  <c r="I315" i="5"/>
  <c r="P317" i="5"/>
  <c r="T317" i="5"/>
  <c r="X317" i="5" s="1"/>
  <c r="U318" i="5"/>
  <c r="W318" i="5" s="1"/>
  <c r="I319" i="5"/>
  <c r="P321" i="5"/>
  <c r="T321" i="5"/>
  <c r="W321" i="5" s="1"/>
  <c r="X321" i="5"/>
  <c r="I323" i="5"/>
  <c r="P325" i="5"/>
  <c r="T325" i="5"/>
  <c r="W325" i="5" s="1"/>
  <c r="X325" i="5"/>
  <c r="U326" i="5"/>
  <c r="W326" i="5" s="1"/>
  <c r="I327" i="5"/>
  <c r="P329" i="5"/>
  <c r="T329" i="5"/>
  <c r="X329" i="5" s="1"/>
  <c r="U330" i="5"/>
  <c r="X330" i="5" s="1"/>
  <c r="I331" i="5"/>
  <c r="P333" i="5"/>
  <c r="T333" i="5"/>
  <c r="Y333" i="5" s="1"/>
  <c r="U334" i="5"/>
  <c r="W334" i="5" s="1"/>
  <c r="I335" i="5"/>
  <c r="P337" i="5"/>
  <c r="T337" i="5"/>
  <c r="AB337" i="5"/>
  <c r="I339" i="5"/>
  <c r="P341" i="5"/>
  <c r="T341" i="5"/>
  <c r="AB341" i="5"/>
  <c r="U342" i="5"/>
  <c r="W342" i="5" s="1"/>
  <c r="I343" i="5"/>
  <c r="P345" i="5"/>
  <c r="T345" i="5"/>
  <c r="X345" i="5" s="1"/>
  <c r="U346" i="5"/>
  <c r="X346" i="5" s="1"/>
  <c r="I347" i="5"/>
  <c r="P349" i="5"/>
  <c r="T349" i="5"/>
  <c r="X349" i="5"/>
  <c r="U350" i="5"/>
  <c r="V350" i="5" s="1"/>
  <c r="I351" i="5"/>
  <c r="K38" i="5" s="1"/>
  <c r="P353" i="5"/>
  <c r="T353" i="5"/>
  <c r="Z353" i="5" s="1"/>
  <c r="AA353" i="5" s="1"/>
  <c r="AB353" i="5" s="1"/>
  <c r="I383" i="5"/>
  <c r="I387" i="5"/>
  <c r="I391" i="5"/>
  <c r="I395" i="5"/>
  <c r="I399" i="5"/>
  <c r="Z498" i="5"/>
  <c r="M476" i="5"/>
  <c r="S461" i="5"/>
  <c r="S489" i="5"/>
  <c r="Z470" i="5"/>
  <c r="L466" i="5"/>
  <c r="AN499" i="5"/>
  <c r="AN491" i="5"/>
  <c r="AH491" i="5"/>
  <c r="AN473" i="5"/>
  <c r="T471" i="5"/>
  <c r="AN453" i="5"/>
  <c r="D478" i="5"/>
  <c r="D479" i="5" s="1"/>
  <c r="T480" i="5"/>
  <c r="Y485" i="5"/>
  <c r="Y487" i="5"/>
  <c r="Y493" i="5"/>
  <c r="Y495" i="5"/>
  <c r="X492" i="5"/>
  <c r="X493" i="5" s="1"/>
  <c r="X502" i="5"/>
  <c r="X503" i="5" s="1"/>
  <c r="C508" i="5"/>
  <c r="C512" i="5"/>
  <c r="I61" i="6"/>
  <c r="I65" i="6"/>
  <c r="Z187" i="6"/>
  <c r="AA187" i="6" s="1"/>
  <c r="Z203" i="6"/>
  <c r="AA203" i="6"/>
  <c r="Y207" i="6"/>
  <c r="X219" i="6"/>
  <c r="Z219" i="6"/>
  <c r="V219" i="6"/>
  <c r="Y223" i="6"/>
  <c r="X227" i="6"/>
  <c r="Z227" i="6"/>
  <c r="V227" i="6"/>
  <c r="X243" i="6"/>
  <c r="Z243" i="6"/>
  <c r="V243" i="6"/>
  <c r="Y267" i="6"/>
  <c r="X283" i="6"/>
  <c r="Z283" i="6"/>
  <c r="V283" i="6"/>
  <c r="X291" i="6"/>
  <c r="Z291" i="6"/>
  <c r="V291" i="6"/>
  <c r="Y303" i="6"/>
  <c r="Y311" i="6"/>
  <c r="X315" i="6"/>
  <c r="Z315" i="6"/>
  <c r="Y343" i="6"/>
  <c r="Y347" i="6"/>
  <c r="X151" i="7"/>
  <c r="Z151" i="7"/>
  <c r="V151" i="7"/>
  <c r="T24" i="7"/>
  <c r="V24" i="7"/>
  <c r="J29" i="7"/>
  <c r="L29" i="7"/>
  <c r="Y183" i="7"/>
  <c r="X199" i="7"/>
  <c r="Z199" i="7"/>
  <c r="T32" i="7"/>
  <c r="V32" i="7"/>
  <c r="X211" i="7"/>
  <c r="Z211" i="7"/>
  <c r="V211" i="7"/>
  <c r="X307" i="7"/>
  <c r="Z307" i="7"/>
  <c r="V307" i="7"/>
  <c r="Z318" i="7"/>
  <c r="Y151" i="8"/>
  <c r="X195" i="8"/>
  <c r="Z195" i="8"/>
  <c r="V195" i="8"/>
  <c r="X227" i="8"/>
  <c r="Z227" i="8"/>
  <c r="V227" i="8"/>
  <c r="T38" i="8"/>
  <c r="V38" i="8"/>
  <c r="X239" i="8"/>
  <c r="Z239" i="8"/>
  <c r="X247" i="8"/>
  <c r="Z247" i="8"/>
  <c r="V247" i="8"/>
  <c r="Y251" i="8"/>
  <c r="Y255" i="8"/>
  <c r="Z319" i="8"/>
  <c r="X319" i="8"/>
  <c r="V319" i="8"/>
  <c r="P336" i="2"/>
  <c r="Q336" i="2" s="1"/>
  <c r="R336" i="2" s="1"/>
  <c r="S336" i="2" s="1"/>
  <c r="T336" i="2"/>
  <c r="W336" i="2" s="1"/>
  <c r="U337" i="2"/>
  <c r="W337" i="2" s="1"/>
  <c r="P340" i="2"/>
  <c r="Q340" i="2" s="1"/>
  <c r="R340" i="2" s="1"/>
  <c r="S340" i="2" s="1"/>
  <c r="T340" i="2"/>
  <c r="U341" i="2"/>
  <c r="V341" i="2" s="1"/>
  <c r="P344" i="2"/>
  <c r="Q344" i="2" s="1"/>
  <c r="R344" i="2" s="1"/>
  <c r="S344" i="2" s="1"/>
  <c r="T344" i="2"/>
  <c r="W344" i="2" s="1"/>
  <c r="U345" i="2"/>
  <c r="V345" i="2" s="1"/>
  <c r="P348" i="2"/>
  <c r="Q348" i="2" s="1"/>
  <c r="R348" i="2" s="1"/>
  <c r="S348" i="2" s="1"/>
  <c r="T348" i="2"/>
  <c r="U349" i="2"/>
  <c r="Z349" i="2" s="1"/>
  <c r="P352" i="2"/>
  <c r="Q352" i="2" s="1"/>
  <c r="R352" i="2" s="1"/>
  <c r="S352" i="2" s="1"/>
  <c r="T352" i="2"/>
  <c r="W352" i="2" s="1"/>
  <c r="U353" i="2"/>
  <c r="Z353" i="2" s="1"/>
  <c r="AA353" i="2" s="1"/>
  <c r="AB353" i="2" s="1"/>
  <c r="Y473" i="2"/>
  <c r="M476" i="2"/>
  <c r="AA482" i="2"/>
  <c r="X484" i="2"/>
  <c r="X485" i="2" s="1"/>
  <c r="M486" i="2"/>
  <c r="AA490" i="2"/>
  <c r="G507" i="2"/>
  <c r="N507" i="2" s="1"/>
  <c r="U145" i="3"/>
  <c r="W145" i="3" s="1"/>
  <c r="P148" i="3"/>
  <c r="Q148" i="3" s="1"/>
  <c r="R148" i="3" s="1"/>
  <c r="S148" i="3" s="1"/>
  <c r="T148" i="3"/>
  <c r="U149" i="3"/>
  <c r="Z149" i="3" s="1"/>
  <c r="P152" i="3"/>
  <c r="Q152" i="3" s="1"/>
  <c r="R152" i="3" s="1"/>
  <c r="S152" i="3" s="1"/>
  <c r="T152" i="3"/>
  <c r="U153" i="3"/>
  <c r="Y153" i="3" s="1"/>
  <c r="P156" i="3"/>
  <c r="Q156" i="3" s="1"/>
  <c r="R156" i="3" s="1"/>
  <c r="S156" i="3" s="1"/>
  <c r="T156" i="3"/>
  <c r="U157" i="3"/>
  <c r="W157" i="3" s="1"/>
  <c r="P160" i="3"/>
  <c r="T160" i="3"/>
  <c r="W160" i="3" s="1"/>
  <c r="U161" i="3"/>
  <c r="Z161" i="3" s="1"/>
  <c r="P164" i="3"/>
  <c r="T164" i="3"/>
  <c r="U165" i="3"/>
  <c r="W165" i="3" s="1"/>
  <c r="P168" i="3"/>
  <c r="T168" i="3"/>
  <c r="U169" i="3"/>
  <c r="W169" i="3" s="1"/>
  <c r="P172" i="3"/>
  <c r="T172" i="3"/>
  <c r="U173" i="3"/>
  <c r="W173" i="3" s="1"/>
  <c r="P176" i="3"/>
  <c r="T176" i="3"/>
  <c r="U177" i="3"/>
  <c r="Z177" i="3" s="1"/>
  <c r="P180" i="3"/>
  <c r="T180" i="3"/>
  <c r="U181" i="3"/>
  <c r="V181" i="3" s="1"/>
  <c r="P184" i="3"/>
  <c r="T184" i="3"/>
  <c r="W184" i="3" s="1"/>
  <c r="U185" i="3"/>
  <c r="Z185" i="3" s="1"/>
  <c r="P188" i="3"/>
  <c r="T188" i="3"/>
  <c r="U189" i="3"/>
  <c r="P192" i="3"/>
  <c r="T192" i="3"/>
  <c r="W192" i="3" s="1"/>
  <c r="U193" i="3"/>
  <c r="P196" i="3"/>
  <c r="T196" i="3"/>
  <c r="U197" i="3"/>
  <c r="Y197" i="3" s="1"/>
  <c r="P200" i="3"/>
  <c r="T200" i="3"/>
  <c r="U201" i="3"/>
  <c r="V201" i="3" s="1"/>
  <c r="P204" i="3"/>
  <c r="T204" i="3"/>
  <c r="U205" i="3"/>
  <c r="Y205" i="3" s="1"/>
  <c r="P208" i="3"/>
  <c r="T208" i="3"/>
  <c r="U209" i="3"/>
  <c r="W209" i="3" s="1"/>
  <c r="P212" i="3"/>
  <c r="T212" i="3"/>
  <c r="U213" i="3"/>
  <c r="W213" i="3" s="1"/>
  <c r="P216" i="3"/>
  <c r="T216" i="3"/>
  <c r="U217" i="3"/>
  <c r="Y217" i="3" s="1"/>
  <c r="P220" i="3"/>
  <c r="T220" i="3"/>
  <c r="U221" i="3"/>
  <c r="Z221" i="3" s="1"/>
  <c r="P224" i="3"/>
  <c r="T224" i="3"/>
  <c r="W224" i="3" s="1"/>
  <c r="U225" i="3"/>
  <c r="V225" i="3" s="1"/>
  <c r="P228" i="3"/>
  <c r="T228" i="3"/>
  <c r="U229" i="3"/>
  <c r="W229" i="3" s="1"/>
  <c r="P232" i="3"/>
  <c r="T232" i="3"/>
  <c r="AB232" i="3"/>
  <c r="U233" i="3"/>
  <c r="Z233" i="3" s="1"/>
  <c r="P236" i="3"/>
  <c r="T236" i="3"/>
  <c r="AB236" i="3"/>
  <c r="Q237" i="3"/>
  <c r="R237" i="3" s="1"/>
  <c r="U237" i="3"/>
  <c r="P240" i="3"/>
  <c r="T240" i="3"/>
  <c r="Q241" i="3"/>
  <c r="R241" i="3" s="1"/>
  <c r="U241" i="3"/>
  <c r="Z241" i="3" s="1"/>
  <c r="P244" i="3"/>
  <c r="T244" i="3"/>
  <c r="Q245" i="3"/>
  <c r="R245" i="3" s="1"/>
  <c r="U245" i="3"/>
  <c r="P248" i="3"/>
  <c r="T248" i="3"/>
  <c r="Q249" i="3"/>
  <c r="R249" i="3" s="1"/>
  <c r="U249" i="3"/>
  <c r="Z249" i="3" s="1"/>
  <c r="P252" i="3"/>
  <c r="T252" i="3"/>
  <c r="AB252" i="3"/>
  <c r="Q253" i="3"/>
  <c r="R253" i="3" s="1"/>
  <c r="U253" i="3"/>
  <c r="W253" i="3" s="1"/>
  <c r="P256" i="3"/>
  <c r="T256" i="3"/>
  <c r="Q257" i="3"/>
  <c r="R257" i="3" s="1"/>
  <c r="U257" i="3"/>
  <c r="W257" i="3" s="1"/>
  <c r="P260" i="3"/>
  <c r="T260" i="3"/>
  <c r="Q261" i="3"/>
  <c r="R261" i="3" s="1"/>
  <c r="U261" i="3"/>
  <c r="P264" i="3"/>
  <c r="T264" i="3"/>
  <c r="Q265" i="3"/>
  <c r="R265" i="3" s="1"/>
  <c r="U265" i="3"/>
  <c r="W265" i="3" s="1"/>
  <c r="P268" i="3"/>
  <c r="T268" i="3"/>
  <c r="Q269" i="3"/>
  <c r="R269" i="3" s="1"/>
  <c r="U269" i="3"/>
  <c r="P272" i="3"/>
  <c r="T272" i="3"/>
  <c r="W272" i="3" s="1"/>
  <c r="Q273" i="3"/>
  <c r="R273" i="3" s="1"/>
  <c r="U273" i="3"/>
  <c r="P276" i="3"/>
  <c r="T276" i="3"/>
  <c r="Q277" i="3"/>
  <c r="R277" i="3" s="1"/>
  <c r="U277" i="3"/>
  <c r="W277" i="3" s="1"/>
  <c r="P280" i="3"/>
  <c r="T280" i="3"/>
  <c r="W280" i="3" s="1"/>
  <c r="Q281" i="3"/>
  <c r="R281" i="3" s="1"/>
  <c r="U281" i="3"/>
  <c r="P284" i="3"/>
  <c r="T284" i="3"/>
  <c r="Q285" i="3"/>
  <c r="R285" i="3" s="1"/>
  <c r="U285" i="3"/>
  <c r="V285" i="3" s="1"/>
  <c r="P288" i="3"/>
  <c r="T288" i="3"/>
  <c r="Q289" i="3"/>
  <c r="R289" i="3" s="1"/>
  <c r="U289" i="3"/>
  <c r="V289" i="3" s="1"/>
  <c r="P292" i="3"/>
  <c r="T292" i="3"/>
  <c r="Q293" i="3"/>
  <c r="R293" i="3" s="1"/>
  <c r="U293" i="3"/>
  <c r="W293" i="3" s="1"/>
  <c r="P296" i="3"/>
  <c r="T296" i="3"/>
  <c r="Q297" i="3"/>
  <c r="R297" i="3" s="1"/>
  <c r="U297" i="3"/>
  <c r="W297" i="3" s="1"/>
  <c r="P300" i="3"/>
  <c r="T300" i="3"/>
  <c r="Q301" i="3"/>
  <c r="R301" i="3" s="1"/>
  <c r="U301" i="3"/>
  <c r="Y301" i="3" s="1"/>
  <c r="P304" i="3"/>
  <c r="T304" i="3"/>
  <c r="Q305" i="3"/>
  <c r="R305" i="3" s="1"/>
  <c r="U305" i="3"/>
  <c r="W305" i="3" s="1"/>
  <c r="P308" i="3"/>
  <c r="T308" i="3"/>
  <c r="Q309" i="3"/>
  <c r="R309" i="3" s="1"/>
  <c r="U309" i="3"/>
  <c r="V309" i="3" s="1"/>
  <c r="P312" i="3"/>
  <c r="T312" i="3"/>
  <c r="Q313" i="3"/>
  <c r="R313" i="3" s="1"/>
  <c r="U313" i="3"/>
  <c r="W313" i="3" s="1"/>
  <c r="P316" i="3"/>
  <c r="T316" i="3"/>
  <c r="Q317" i="3"/>
  <c r="R317" i="3" s="1"/>
  <c r="U317" i="3"/>
  <c r="W317" i="3" s="1"/>
  <c r="P320" i="3"/>
  <c r="T320" i="3"/>
  <c r="W320" i="3" s="1"/>
  <c r="Q321" i="3"/>
  <c r="R321" i="3" s="1"/>
  <c r="U321" i="3"/>
  <c r="P324" i="3"/>
  <c r="T324" i="3"/>
  <c r="Q325" i="3"/>
  <c r="R325" i="3" s="1"/>
  <c r="U325" i="3"/>
  <c r="X325" i="3" s="1"/>
  <c r="P328" i="3"/>
  <c r="T328" i="3"/>
  <c r="Q329" i="3"/>
  <c r="R329" i="3" s="1"/>
  <c r="U329" i="3"/>
  <c r="W329" i="3" s="1"/>
  <c r="P332" i="3"/>
  <c r="T332" i="3"/>
  <c r="Q333" i="3"/>
  <c r="R333" i="3" s="1"/>
  <c r="U333" i="3"/>
  <c r="W333" i="3" s="1"/>
  <c r="P336" i="3"/>
  <c r="T336" i="3"/>
  <c r="AB336" i="3"/>
  <c r="Q337" i="3"/>
  <c r="R337" i="3" s="1"/>
  <c r="U337" i="3"/>
  <c r="W337" i="3" s="1"/>
  <c r="P340" i="3"/>
  <c r="T340" i="3"/>
  <c r="Q341" i="3"/>
  <c r="R341" i="3" s="1"/>
  <c r="U341" i="3"/>
  <c r="Z341" i="3" s="1"/>
  <c r="P344" i="3"/>
  <c r="T344" i="3"/>
  <c r="W344" i="3" s="1"/>
  <c r="Q345" i="3"/>
  <c r="R345" i="3" s="1"/>
  <c r="U345" i="3"/>
  <c r="Z345" i="3" s="1"/>
  <c r="P348" i="3"/>
  <c r="T348" i="3"/>
  <c r="Q349" i="3"/>
  <c r="R349" i="3" s="1"/>
  <c r="U349" i="3"/>
  <c r="W349" i="3" s="1"/>
  <c r="P352" i="3"/>
  <c r="T352" i="3"/>
  <c r="W352" i="3" s="1"/>
  <c r="Q353" i="3"/>
  <c r="R353" i="3" s="1"/>
  <c r="S353" i="3" s="1"/>
  <c r="U353" i="3"/>
  <c r="Z353" i="3" s="1"/>
  <c r="AA353" i="3" s="1"/>
  <c r="AB353" i="3" s="1"/>
  <c r="Y473" i="3"/>
  <c r="M476" i="3"/>
  <c r="AA482" i="3"/>
  <c r="X484" i="3"/>
  <c r="X485" i="3" s="1"/>
  <c r="M486" i="3"/>
  <c r="AA490" i="3"/>
  <c r="G507" i="3"/>
  <c r="N507" i="3" s="1"/>
  <c r="U145" i="4"/>
  <c r="Y145" i="4" s="1"/>
  <c r="P148" i="4"/>
  <c r="Q148" i="4" s="1"/>
  <c r="R148" i="4" s="1"/>
  <c r="S148" i="4" s="1"/>
  <c r="T148" i="4"/>
  <c r="U149" i="4"/>
  <c r="Z149" i="4" s="1"/>
  <c r="P152" i="4"/>
  <c r="Q152" i="4" s="1"/>
  <c r="R152" i="4" s="1"/>
  <c r="S152" i="4" s="1"/>
  <c r="T152" i="4"/>
  <c r="U153" i="4"/>
  <c r="Z153" i="4" s="1"/>
  <c r="P156" i="4"/>
  <c r="T156" i="4"/>
  <c r="U157" i="4"/>
  <c r="V157" i="4" s="1"/>
  <c r="P160" i="4"/>
  <c r="T160" i="4"/>
  <c r="U161" i="4"/>
  <c r="Y161" i="4" s="1"/>
  <c r="P164" i="4"/>
  <c r="T164" i="4"/>
  <c r="U165" i="4"/>
  <c r="Y165" i="4" s="1"/>
  <c r="P168" i="4"/>
  <c r="T168" i="4"/>
  <c r="U169" i="4"/>
  <c r="W169" i="4" s="1"/>
  <c r="P172" i="4"/>
  <c r="T172" i="4"/>
  <c r="U173" i="4"/>
  <c r="Z173" i="4" s="1"/>
  <c r="P176" i="4"/>
  <c r="T176" i="4"/>
  <c r="U177" i="4"/>
  <c r="V177" i="4" s="1"/>
  <c r="P180" i="4"/>
  <c r="T180" i="4"/>
  <c r="U181" i="4"/>
  <c r="P184" i="4"/>
  <c r="T184" i="4"/>
  <c r="W184" i="4" s="1"/>
  <c r="U185" i="4"/>
  <c r="Y185" i="4" s="1"/>
  <c r="P188" i="4"/>
  <c r="T188" i="4"/>
  <c r="W188" i="4" s="1"/>
  <c r="U189" i="4"/>
  <c r="W189" i="4" s="1"/>
  <c r="P192" i="4"/>
  <c r="T192" i="4"/>
  <c r="U193" i="4"/>
  <c r="P196" i="4"/>
  <c r="T196" i="4"/>
  <c r="W196" i="4" s="1"/>
  <c r="U197" i="4"/>
  <c r="Z197" i="4" s="1"/>
  <c r="P200" i="4"/>
  <c r="T200" i="4"/>
  <c r="W200" i="4" s="1"/>
  <c r="U201" i="4"/>
  <c r="V201" i="4" s="1"/>
  <c r="P204" i="4"/>
  <c r="T204" i="4"/>
  <c r="AB204" i="4"/>
  <c r="U205" i="4"/>
  <c r="Z205" i="4" s="1"/>
  <c r="P208" i="4"/>
  <c r="T208" i="4"/>
  <c r="Q209" i="4"/>
  <c r="R209" i="4" s="1"/>
  <c r="U209" i="4"/>
  <c r="W209" i="4" s="1"/>
  <c r="P212" i="4"/>
  <c r="T212" i="4"/>
  <c r="Q213" i="4"/>
  <c r="R213" i="4" s="1"/>
  <c r="U213" i="4"/>
  <c r="Z213" i="4" s="1"/>
  <c r="P216" i="4"/>
  <c r="T216" i="4"/>
  <c r="W216" i="4" s="1"/>
  <c r="Q217" i="4"/>
  <c r="R217" i="4" s="1"/>
  <c r="U217" i="4"/>
  <c r="V217" i="4" s="1"/>
  <c r="P220" i="4"/>
  <c r="T220" i="4"/>
  <c r="AB220" i="4"/>
  <c r="Q221" i="4"/>
  <c r="R221" i="4" s="1"/>
  <c r="U221" i="4"/>
  <c r="V221" i="4" s="1"/>
  <c r="P224" i="4"/>
  <c r="T224" i="4"/>
  <c r="Q225" i="4"/>
  <c r="R225" i="4" s="1"/>
  <c r="U225" i="4"/>
  <c r="W225" i="4" s="1"/>
  <c r="P228" i="4"/>
  <c r="T228" i="4"/>
  <c r="Q229" i="4"/>
  <c r="R229" i="4" s="1"/>
  <c r="U229" i="4"/>
  <c r="Z229" i="4" s="1"/>
  <c r="P232" i="4"/>
  <c r="T232" i="4"/>
  <c r="Q233" i="4"/>
  <c r="R233" i="4" s="1"/>
  <c r="U233" i="4"/>
  <c r="Z233" i="4" s="1"/>
  <c r="P236" i="4"/>
  <c r="T236" i="4"/>
  <c r="Q237" i="4"/>
  <c r="R237" i="4" s="1"/>
  <c r="U237" i="4"/>
  <c r="P240" i="4"/>
  <c r="T240" i="4"/>
  <c r="W240" i="4" s="1"/>
  <c r="Q241" i="4"/>
  <c r="R241" i="4" s="1"/>
  <c r="U241" i="4"/>
  <c r="Z241" i="4" s="1"/>
  <c r="P244" i="4"/>
  <c r="T244" i="4"/>
  <c r="Q245" i="4"/>
  <c r="R245" i="4" s="1"/>
  <c r="U245" i="4"/>
  <c r="P248" i="4"/>
  <c r="T248" i="4"/>
  <c r="AB248" i="4"/>
  <c r="Q249" i="4"/>
  <c r="R249" i="4" s="1"/>
  <c r="U249" i="4"/>
  <c r="Z249" i="4" s="1"/>
  <c r="P252" i="4"/>
  <c r="T252" i="4"/>
  <c r="Q253" i="4"/>
  <c r="R253" i="4" s="1"/>
  <c r="U253" i="4"/>
  <c r="W253" i="4" s="1"/>
  <c r="P256" i="4"/>
  <c r="T256" i="4"/>
  <c r="W256" i="4" s="1"/>
  <c r="Q257" i="4"/>
  <c r="R257" i="4" s="1"/>
  <c r="U257" i="4"/>
  <c r="Z257" i="4" s="1"/>
  <c r="P260" i="4"/>
  <c r="T260" i="4"/>
  <c r="Q261" i="4"/>
  <c r="R261" i="4" s="1"/>
  <c r="U261" i="4"/>
  <c r="P264" i="4"/>
  <c r="T264" i="4"/>
  <c r="W264" i="4" s="1"/>
  <c r="Q265" i="4"/>
  <c r="R265" i="4" s="1"/>
  <c r="U265" i="4"/>
  <c r="W265" i="4" s="1"/>
  <c r="P268" i="4"/>
  <c r="T268" i="4"/>
  <c r="Q269" i="4"/>
  <c r="R269" i="4" s="1"/>
  <c r="U269" i="4"/>
  <c r="P272" i="4"/>
  <c r="T272" i="4"/>
  <c r="Q273" i="4"/>
  <c r="R273" i="4" s="1"/>
  <c r="U273" i="4"/>
  <c r="P276" i="4"/>
  <c r="T276" i="4"/>
  <c r="Q277" i="4"/>
  <c r="R277" i="4" s="1"/>
  <c r="U277" i="4"/>
  <c r="Y277" i="4" s="1"/>
  <c r="P280" i="4"/>
  <c r="T280" i="4"/>
  <c r="W280" i="4" s="1"/>
  <c r="Q281" i="4"/>
  <c r="R281" i="4" s="1"/>
  <c r="U281" i="4"/>
  <c r="Z281" i="4" s="1"/>
  <c r="AA281" i="4" s="1"/>
  <c r="AB281" i="4" s="1"/>
  <c r="P284" i="4"/>
  <c r="T284" i="4"/>
  <c r="Q285" i="4"/>
  <c r="R285" i="4" s="1"/>
  <c r="U285" i="4"/>
  <c r="Y285" i="4" s="1"/>
  <c r="P288" i="4"/>
  <c r="T288" i="4"/>
  <c r="Q289" i="4"/>
  <c r="R289" i="4" s="1"/>
  <c r="U289" i="4"/>
  <c r="W289" i="4" s="1"/>
  <c r="P292" i="4"/>
  <c r="T292" i="4"/>
  <c r="Q293" i="4"/>
  <c r="R293" i="4" s="1"/>
  <c r="U293" i="4"/>
  <c r="W293" i="4" s="1"/>
  <c r="P296" i="4"/>
  <c r="T296" i="4"/>
  <c r="Q297" i="4"/>
  <c r="R297" i="4" s="1"/>
  <c r="U297" i="4"/>
  <c r="W297" i="4" s="1"/>
  <c r="P300" i="4"/>
  <c r="T300" i="4"/>
  <c r="Q301" i="4"/>
  <c r="R301" i="4" s="1"/>
  <c r="U301" i="4"/>
  <c r="V301" i="4" s="1"/>
  <c r="P304" i="4"/>
  <c r="T304" i="4"/>
  <c r="Q305" i="4"/>
  <c r="R305" i="4" s="1"/>
  <c r="U305" i="4"/>
  <c r="W305" i="4" s="1"/>
  <c r="P308" i="4"/>
  <c r="T308" i="4"/>
  <c r="Q309" i="4"/>
  <c r="R309" i="4" s="1"/>
  <c r="U309" i="4"/>
  <c r="Z309" i="4" s="1"/>
  <c r="P312" i="4"/>
  <c r="T312" i="4"/>
  <c r="Q313" i="4"/>
  <c r="R313" i="4" s="1"/>
  <c r="U313" i="4"/>
  <c r="Y313" i="4" s="1"/>
  <c r="P316" i="4"/>
  <c r="T316" i="4"/>
  <c r="Q317" i="4"/>
  <c r="R317" i="4" s="1"/>
  <c r="U317" i="4"/>
  <c r="Z317" i="4" s="1"/>
  <c r="P320" i="4"/>
  <c r="T320" i="4"/>
  <c r="Q321" i="4"/>
  <c r="R321" i="4" s="1"/>
  <c r="U321" i="4"/>
  <c r="P324" i="4"/>
  <c r="T324" i="4"/>
  <c r="Q325" i="4"/>
  <c r="R325" i="4" s="1"/>
  <c r="U325" i="4"/>
  <c r="W325" i="4" s="1"/>
  <c r="P328" i="4"/>
  <c r="T328" i="4"/>
  <c r="W328" i="4" s="1"/>
  <c r="Q329" i="4"/>
  <c r="R329" i="4" s="1"/>
  <c r="U329" i="4"/>
  <c r="V329" i="4" s="1"/>
  <c r="P332" i="4"/>
  <c r="T332" i="4"/>
  <c r="Q333" i="4"/>
  <c r="R333" i="4" s="1"/>
  <c r="U333" i="4"/>
  <c r="W333" i="4" s="1"/>
  <c r="P336" i="4"/>
  <c r="T336" i="4"/>
  <c r="Q337" i="4"/>
  <c r="R337" i="4" s="1"/>
  <c r="U337" i="4"/>
  <c r="W337" i="4" s="1"/>
  <c r="P340" i="4"/>
  <c r="T340" i="4"/>
  <c r="Q341" i="4"/>
  <c r="R341" i="4" s="1"/>
  <c r="U341" i="4"/>
  <c r="W341" i="4" s="1"/>
  <c r="P344" i="4"/>
  <c r="T344" i="4"/>
  <c r="W344" i="4" s="1"/>
  <c r="Q345" i="4"/>
  <c r="R345" i="4" s="1"/>
  <c r="U345" i="4"/>
  <c r="V345" i="4" s="1"/>
  <c r="P348" i="4"/>
  <c r="T348" i="4"/>
  <c r="Q349" i="4"/>
  <c r="R349" i="4" s="1"/>
  <c r="U349" i="4"/>
  <c r="Y349" i="4" s="1"/>
  <c r="P352" i="4"/>
  <c r="T352" i="4"/>
  <c r="W352" i="4" s="1"/>
  <c r="Q353" i="4"/>
  <c r="R353" i="4" s="1"/>
  <c r="S353" i="4" s="1"/>
  <c r="U353" i="4"/>
  <c r="Z353" i="4" s="1"/>
  <c r="AA353" i="4" s="1"/>
  <c r="AB353" i="4" s="1"/>
  <c r="Y473" i="4"/>
  <c r="M476" i="4"/>
  <c r="AA482" i="4"/>
  <c r="X484" i="4"/>
  <c r="X485" i="4" s="1"/>
  <c r="M486" i="4"/>
  <c r="AA490" i="4"/>
  <c r="G507" i="4"/>
  <c r="N507" i="4" s="1"/>
  <c r="P148" i="5"/>
  <c r="T148" i="5"/>
  <c r="Y148" i="5" s="1"/>
  <c r="P152" i="5"/>
  <c r="T152" i="5"/>
  <c r="P156" i="5"/>
  <c r="T156" i="5"/>
  <c r="P160" i="5"/>
  <c r="T160" i="5"/>
  <c r="P164" i="5"/>
  <c r="T164" i="5"/>
  <c r="P168" i="5"/>
  <c r="T168" i="5"/>
  <c r="P172" i="5"/>
  <c r="T172" i="5"/>
  <c r="Q173" i="5"/>
  <c r="R173" i="5" s="1"/>
  <c r="P176" i="5"/>
  <c r="T176" i="5"/>
  <c r="Q177" i="5"/>
  <c r="R177" i="5" s="1"/>
  <c r="P180" i="5"/>
  <c r="T180" i="5"/>
  <c r="Q181" i="5"/>
  <c r="R181" i="5" s="1"/>
  <c r="P184" i="5"/>
  <c r="T184" i="5"/>
  <c r="AB184" i="5"/>
  <c r="Q185" i="5"/>
  <c r="R185" i="5" s="1"/>
  <c r="P188" i="5"/>
  <c r="T188" i="5"/>
  <c r="Q189" i="5"/>
  <c r="R189" i="5" s="1"/>
  <c r="P192" i="5"/>
  <c r="T192" i="5"/>
  <c r="Q193" i="5"/>
  <c r="R193" i="5" s="1"/>
  <c r="P196" i="5"/>
  <c r="T196" i="5"/>
  <c r="Y196" i="5" s="1"/>
  <c r="Q197" i="5"/>
  <c r="R197" i="5" s="1"/>
  <c r="P200" i="5"/>
  <c r="T200" i="5"/>
  <c r="Y200" i="5" s="1"/>
  <c r="Q201" i="5"/>
  <c r="R201" i="5" s="1"/>
  <c r="P204" i="5"/>
  <c r="T204" i="5"/>
  <c r="AB204" i="5"/>
  <c r="Q205" i="5"/>
  <c r="R205" i="5" s="1"/>
  <c r="P208" i="5"/>
  <c r="T208" i="5"/>
  <c r="Q209" i="5"/>
  <c r="R209" i="5" s="1"/>
  <c r="P212" i="5"/>
  <c r="T212" i="5"/>
  <c r="W212" i="5" s="1"/>
  <c r="Q213" i="5"/>
  <c r="R213" i="5" s="1"/>
  <c r="P216" i="5"/>
  <c r="T216" i="5"/>
  <c r="Y216" i="5" s="1"/>
  <c r="Q217" i="5"/>
  <c r="R217" i="5" s="1"/>
  <c r="P220" i="5"/>
  <c r="T220" i="5"/>
  <c r="Q221" i="5"/>
  <c r="R221" i="5" s="1"/>
  <c r="P224" i="5"/>
  <c r="T224" i="5"/>
  <c r="Q225" i="5"/>
  <c r="R225" i="5" s="1"/>
  <c r="P228" i="5"/>
  <c r="T228" i="5"/>
  <c r="W228" i="5" s="1"/>
  <c r="Q229" i="5"/>
  <c r="R229" i="5" s="1"/>
  <c r="P232" i="5"/>
  <c r="T232" i="5"/>
  <c r="Y232" i="5" s="1"/>
  <c r="Q233" i="5"/>
  <c r="R233" i="5" s="1"/>
  <c r="P236" i="5"/>
  <c r="T236" i="5"/>
  <c r="Y236" i="5" s="1"/>
  <c r="Q237" i="5"/>
  <c r="R237" i="5" s="1"/>
  <c r="P240" i="5"/>
  <c r="T240" i="5"/>
  <c r="Q241" i="5"/>
  <c r="R241" i="5" s="1"/>
  <c r="P244" i="5"/>
  <c r="T244" i="5"/>
  <c r="Y244" i="5" s="1"/>
  <c r="Q245" i="5"/>
  <c r="R245" i="5" s="1"/>
  <c r="P248" i="5"/>
  <c r="T248" i="5"/>
  <c r="AB248" i="5"/>
  <c r="Q249" i="5"/>
  <c r="R249" i="5" s="1"/>
  <c r="P252" i="5"/>
  <c r="T252" i="5"/>
  <c r="X252" i="5" s="1"/>
  <c r="Q253" i="5"/>
  <c r="R253" i="5" s="1"/>
  <c r="P256" i="5"/>
  <c r="T256" i="5"/>
  <c r="Q257" i="5"/>
  <c r="R257" i="5" s="1"/>
  <c r="P260" i="5"/>
  <c r="T260" i="5"/>
  <c r="Y260" i="5" s="1"/>
  <c r="Q261" i="5"/>
  <c r="R261" i="5" s="1"/>
  <c r="P264" i="5"/>
  <c r="T264" i="5"/>
  <c r="Y264" i="5" s="1"/>
  <c r="Q265" i="5"/>
  <c r="R265" i="5" s="1"/>
  <c r="P268" i="5"/>
  <c r="T268" i="5"/>
  <c r="Q269" i="5"/>
  <c r="R269" i="5" s="1"/>
  <c r="P272" i="5"/>
  <c r="T272" i="5"/>
  <c r="Q273" i="5"/>
  <c r="R273" i="5" s="1"/>
  <c r="P276" i="5"/>
  <c r="T276" i="5"/>
  <c r="V276" i="5" s="1"/>
  <c r="Q277" i="5"/>
  <c r="R277" i="5" s="1"/>
  <c r="P280" i="5"/>
  <c r="T280" i="5"/>
  <c r="AB280" i="5"/>
  <c r="Q281" i="5"/>
  <c r="R281" i="5" s="1"/>
  <c r="P284" i="5"/>
  <c r="T284" i="5"/>
  <c r="Q285" i="5"/>
  <c r="R285" i="5" s="1"/>
  <c r="P288" i="5"/>
  <c r="T288" i="5"/>
  <c r="Q289" i="5"/>
  <c r="R289" i="5" s="1"/>
  <c r="P292" i="5"/>
  <c r="T292" i="5"/>
  <c r="Z292" i="5" s="1"/>
  <c r="Q293" i="5"/>
  <c r="R293" i="5" s="1"/>
  <c r="P296" i="5"/>
  <c r="T296" i="5"/>
  <c r="V296" i="5" s="1"/>
  <c r="Q297" i="5"/>
  <c r="R297" i="5" s="1"/>
  <c r="P300" i="5"/>
  <c r="T300" i="5"/>
  <c r="W300" i="5" s="1"/>
  <c r="Q301" i="5"/>
  <c r="R301" i="5" s="1"/>
  <c r="P304" i="5"/>
  <c r="T304" i="5"/>
  <c r="Q305" i="5"/>
  <c r="R305" i="5" s="1"/>
  <c r="P308" i="5"/>
  <c r="T308" i="5"/>
  <c r="X308" i="5" s="1"/>
  <c r="Q309" i="5"/>
  <c r="R309" i="5" s="1"/>
  <c r="P312" i="5"/>
  <c r="T312" i="5"/>
  <c r="Y312" i="5" s="1"/>
  <c r="Q313" i="5"/>
  <c r="R313" i="5" s="1"/>
  <c r="P316" i="5"/>
  <c r="T316" i="5"/>
  <c r="Q317" i="5"/>
  <c r="R317" i="5" s="1"/>
  <c r="P320" i="5"/>
  <c r="T320" i="5"/>
  <c r="Q321" i="5"/>
  <c r="R321" i="5" s="1"/>
  <c r="P324" i="5"/>
  <c r="T324" i="5"/>
  <c r="V324" i="5" s="1"/>
  <c r="Q325" i="5"/>
  <c r="R325" i="5" s="1"/>
  <c r="P328" i="5"/>
  <c r="T328" i="5"/>
  <c r="W328" i="5" s="1"/>
  <c r="Q329" i="5"/>
  <c r="R329" i="5" s="1"/>
  <c r="P332" i="5"/>
  <c r="T332" i="5"/>
  <c r="Q333" i="5"/>
  <c r="R333" i="5" s="1"/>
  <c r="P336" i="5"/>
  <c r="T336" i="5"/>
  <c r="Q337" i="5"/>
  <c r="R337" i="5" s="1"/>
  <c r="P340" i="5"/>
  <c r="T340" i="5"/>
  <c r="AB340" i="5"/>
  <c r="Q341" i="5"/>
  <c r="R341" i="5" s="1"/>
  <c r="P344" i="5"/>
  <c r="T344" i="5"/>
  <c r="Y344" i="5" s="1"/>
  <c r="Q345" i="5"/>
  <c r="R345" i="5" s="1"/>
  <c r="P348" i="5"/>
  <c r="T348" i="5"/>
  <c r="Z348" i="5" s="1"/>
  <c r="Q349" i="5"/>
  <c r="R349" i="5" s="1"/>
  <c r="P352" i="5"/>
  <c r="T352" i="5"/>
  <c r="Q353" i="5"/>
  <c r="R353" i="5" s="1"/>
  <c r="S353" i="5" s="1"/>
  <c r="Y459" i="5"/>
  <c r="Y457" i="5"/>
  <c r="X464" i="5"/>
  <c r="X465" i="5" s="1"/>
  <c r="X466" i="5"/>
  <c r="X467" i="5" s="1"/>
  <c r="Q493" i="5"/>
  <c r="Q494" i="5" s="1"/>
  <c r="U22" i="6"/>
  <c r="K22" i="6"/>
  <c r="X147" i="6"/>
  <c r="Z147" i="6"/>
  <c r="V147" i="6"/>
  <c r="Z155" i="6"/>
  <c r="AA155" i="6" s="1"/>
  <c r="Y159" i="6"/>
  <c r="U29" i="6"/>
  <c r="K27" i="6"/>
  <c r="Y179" i="6"/>
  <c r="X183" i="6"/>
  <c r="Z183" i="6"/>
  <c r="V183" i="6"/>
  <c r="Y195" i="6"/>
  <c r="X199" i="6"/>
  <c r="Z199" i="6"/>
  <c r="Y235" i="6"/>
  <c r="X263" i="6"/>
  <c r="Z263" i="6"/>
  <c r="AA263" i="6" s="1"/>
  <c r="Y266" i="6"/>
  <c r="Z266" i="6"/>
  <c r="Y307" i="6"/>
  <c r="Y319" i="6"/>
  <c r="Y351" i="6"/>
  <c r="Y147" i="7"/>
  <c r="T25" i="7"/>
  <c r="V25" i="7"/>
  <c r="X163" i="7"/>
  <c r="Z163" i="7"/>
  <c r="V163" i="7"/>
  <c r="X179" i="7"/>
  <c r="Z179" i="7"/>
  <c r="X207" i="7"/>
  <c r="Z207" i="7"/>
  <c r="V207" i="7"/>
  <c r="X215" i="7"/>
  <c r="Z215" i="7"/>
  <c r="V215" i="7"/>
  <c r="X227" i="7"/>
  <c r="Z227" i="7"/>
  <c r="V227" i="7"/>
  <c r="Z266" i="7"/>
  <c r="X291" i="7"/>
  <c r="Z291" i="7"/>
  <c r="V291" i="7"/>
  <c r="Y311" i="7"/>
  <c r="Y319" i="7"/>
  <c r="W346" i="7"/>
  <c r="Y346" i="7"/>
  <c r="Z346" i="7"/>
  <c r="U22" i="8"/>
  <c r="K22" i="8"/>
  <c r="J23" i="8"/>
  <c r="L23" i="8"/>
  <c r="X147" i="8"/>
  <c r="Z147" i="8"/>
  <c r="V147" i="8"/>
  <c r="J24" i="8"/>
  <c r="L24" i="8"/>
  <c r="J25" i="8"/>
  <c r="L25" i="8"/>
  <c r="Z155" i="8"/>
  <c r="AA155" i="8"/>
  <c r="T24" i="8"/>
  <c r="V24" i="8"/>
  <c r="J28" i="8"/>
  <c r="L28" i="8"/>
  <c r="X175" i="8"/>
  <c r="Z175" i="8"/>
  <c r="V175" i="8"/>
  <c r="J30" i="8"/>
  <c r="L30" i="8"/>
  <c r="J31" i="8"/>
  <c r="L31" i="8"/>
  <c r="Z187" i="8"/>
  <c r="AA187" i="8" s="1"/>
  <c r="J35" i="8"/>
  <c r="L35" i="8"/>
  <c r="J36" i="8"/>
  <c r="L36" i="8"/>
  <c r="Z203" i="8"/>
  <c r="AA203" i="8"/>
  <c r="Y207" i="8"/>
  <c r="X243" i="8"/>
  <c r="Z243" i="8"/>
  <c r="V243" i="8"/>
  <c r="Y263" i="8"/>
  <c r="X267" i="8"/>
  <c r="Z267" i="8"/>
  <c r="V267" i="8"/>
  <c r="X283" i="8"/>
  <c r="Z283" i="8"/>
  <c r="V283" i="8"/>
  <c r="AA283" i="8" s="1"/>
  <c r="Z313" i="8"/>
  <c r="X313" i="8"/>
  <c r="V313" i="8"/>
  <c r="P335" i="2"/>
  <c r="Q335" i="2" s="1"/>
  <c r="R335" i="2" s="1"/>
  <c r="S335" i="2" s="1"/>
  <c r="T335" i="2"/>
  <c r="Z335" i="2" s="1"/>
  <c r="U336" i="2"/>
  <c r="P339" i="2"/>
  <c r="Q339" i="2" s="1"/>
  <c r="R339" i="2" s="1"/>
  <c r="S339" i="2" s="1"/>
  <c r="T339" i="2"/>
  <c r="U340" i="2"/>
  <c r="P343" i="2"/>
  <c r="Q343" i="2" s="1"/>
  <c r="R343" i="2" s="1"/>
  <c r="S343" i="2" s="1"/>
  <c r="T343" i="2"/>
  <c r="X343" i="2" s="1"/>
  <c r="U344" i="2"/>
  <c r="P347" i="2"/>
  <c r="Q347" i="2" s="1"/>
  <c r="R347" i="2" s="1"/>
  <c r="S347" i="2" s="1"/>
  <c r="T347" i="2"/>
  <c r="Z347" i="2" s="1"/>
  <c r="U348" i="2"/>
  <c r="P351" i="2"/>
  <c r="Q351" i="2" s="1"/>
  <c r="R351" i="2" s="1"/>
  <c r="S351" i="2" s="1"/>
  <c r="T351" i="2"/>
  <c r="U352" i="2"/>
  <c r="AK455" i="2"/>
  <c r="AK456" i="2" s="1"/>
  <c r="T461" i="2"/>
  <c r="AK464" i="2"/>
  <c r="AK465" i="2" s="1"/>
  <c r="N476" i="2"/>
  <c r="D478" i="2"/>
  <c r="D479" i="2" s="1"/>
  <c r="X482" i="2"/>
  <c r="AB482" i="2"/>
  <c r="J486" i="2"/>
  <c r="N486" i="2"/>
  <c r="X490" i="2"/>
  <c r="AB490" i="2"/>
  <c r="Q493" i="2"/>
  <c r="Q494" i="2" s="1"/>
  <c r="AA498" i="2"/>
  <c r="X500" i="2"/>
  <c r="X501" i="2" s="1"/>
  <c r="D507" i="2"/>
  <c r="K507" i="2" s="1"/>
  <c r="H507" i="2"/>
  <c r="O507" i="2" s="1"/>
  <c r="C508" i="2"/>
  <c r="C510" i="2"/>
  <c r="C512" i="2"/>
  <c r="C516" i="2"/>
  <c r="P147" i="3"/>
  <c r="Q147" i="3" s="1"/>
  <c r="R147" i="3" s="1"/>
  <c r="S147" i="3" s="1"/>
  <c r="T147" i="3"/>
  <c r="V147" i="3" s="1"/>
  <c r="U148" i="3"/>
  <c r="P151" i="3"/>
  <c r="Q151" i="3" s="1"/>
  <c r="R151" i="3" s="1"/>
  <c r="S151" i="3" s="1"/>
  <c r="T151" i="3"/>
  <c r="Z151" i="3" s="1"/>
  <c r="U152" i="3"/>
  <c r="P155" i="3"/>
  <c r="T155" i="3"/>
  <c r="Z155" i="3" s="1"/>
  <c r="AA155" i="3" s="1"/>
  <c r="AB155" i="3" s="1"/>
  <c r="U156" i="3"/>
  <c r="P159" i="3"/>
  <c r="T159" i="3"/>
  <c r="Z159" i="3" s="1"/>
  <c r="Q160" i="3"/>
  <c r="R160" i="3" s="1"/>
  <c r="S160" i="3" s="1"/>
  <c r="U160" i="3"/>
  <c r="P163" i="3"/>
  <c r="T163" i="3"/>
  <c r="Z163" i="3" s="1"/>
  <c r="Q164" i="3"/>
  <c r="R164" i="3" s="1"/>
  <c r="S164" i="3" s="1"/>
  <c r="U164" i="3"/>
  <c r="P167" i="3"/>
  <c r="T167" i="3"/>
  <c r="AB167" i="3"/>
  <c r="Q168" i="3"/>
  <c r="R168" i="3" s="1"/>
  <c r="S168" i="3" s="1"/>
  <c r="U168" i="3"/>
  <c r="P171" i="3"/>
  <c r="T171" i="3"/>
  <c r="AB171" i="3"/>
  <c r="Q172" i="3"/>
  <c r="R172" i="3" s="1"/>
  <c r="S172" i="3" s="1"/>
  <c r="U172" i="3"/>
  <c r="P175" i="3"/>
  <c r="T175" i="3"/>
  <c r="Z175" i="3" s="1"/>
  <c r="Q176" i="3"/>
  <c r="R176" i="3" s="1"/>
  <c r="S176" i="3" s="1"/>
  <c r="U176" i="3"/>
  <c r="P179" i="3"/>
  <c r="T179" i="3"/>
  <c r="Q180" i="3"/>
  <c r="R180" i="3" s="1"/>
  <c r="S180" i="3" s="1"/>
  <c r="U180" i="3"/>
  <c r="P183" i="3"/>
  <c r="T183" i="3"/>
  <c r="V183" i="3" s="1"/>
  <c r="Q184" i="3"/>
  <c r="R184" i="3" s="1"/>
  <c r="S184" i="3" s="1"/>
  <c r="U184" i="3"/>
  <c r="P187" i="3"/>
  <c r="T187" i="3"/>
  <c r="Z187" i="3" s="1"/>
  <c r="AA187" i="3" s="1"/>
  <c r="AB187" i="3" s="1"/>
  <c r="Q188" i="3"/>
  <c r="R188" i="3" s="1"/>
  <c r="S188" i="3" s="1"/>
  <c r="U188" i="3"/>
  <c r="P191" i="3"/>
  <c r="T191" i="3"/>
  <c r="AB191" i="3"/>
  <c r="Q192" i="3"/>
  <c r="R192" i="3" s="1"/>
  <c r="S192" i="3" s="1"/>
  <c r="U192" i="3"/>
  <c r="P195" i="3"/>
  <c r="T195" i="3"/>
  <c r="Q196" i="3"/>
  <c r="R196" i="3" s="1"/>
  <c r="S196" i="3" s="1"/>
  <c r="U196" i="3"/>
  <c r="P199" i="3"/>
  <c r="T199" i="3"/>
  <c r="Q200" i="3"/>
  <c r="R200" i="3" s="1"/>
  <c r="S200" i="3" s="1"/>
  <c r="U200" i="3"/>
  <c r="P203" i="3"/>
  <c r="T203" i="3"/>
  <c r="Z203" i="3" s="1"/>
  <c r="AA203" i="3" s="1"/>
  <c r="AB203" i="3" s="1"/>
  <c r="Q204" i="3"/>
  <c r="R204" i="3" s="1"/>
  <c r="S204" i="3" s="1"/>
  <c r="U204" i="3"/>
  <c r="P207" i="3"/>
  <c r="T207" i="3"/>
  <c r="Z207" i="3" s="1"/>
  <c r="Q208" i="3"/>
  <c r="R208" i="3" s="1"/>
  <c r="S208" i="3" s="1"/>
  <c r="U208" i="3"/>
  <c r="P211" i="3"/>
  <c r="T211" i="3"/>
  <c r="Z211" i="3" s="1"/>
  <c r="Q212" i="3"/>
  <c r="R212" i="3" s="1"/>
  <c r="S212" i="3" s="1"/>
  <c r="U212" i="3"/>
  <c r="P215" i="3"/>
  <c r="T215" i="3"/>
  <c r="AB215" i="3"/>
  <c r="Q216" i="3"/>
  <c r="R216" i="3" s="1"/>
  <c r="S216" i="3" s="1"/>
  <c r="U216" i="3"/>
  <c r="P219" i="3"/>
  <c r="T219" i="3"/>
  <c r="V219" i="3" s="1"/>
  <c r="Q220" i="3"/>
  <c r="R220" i="3" s="1"/>
  <c r="S220" i="3" s="1"/>
  <c r="U220" i="3"/>
  <c r="P223" i="3"/>
  <c r="T223" i="3"/>
  <c r="Z223" i="3" s="1"/>
  <c r="Q224" i="3"/>
  <c r="R224" i="3" s="1"/>
  <c r="S224" i="3" s="1"/>
  <c r="U224" i="3"/>
  <c r="P227" i="3"/>
  <c r="T227" i="3"/>
  <c r="V227" i="3" s="1"/>
  <c r="Q228" i="3"/>
  <c r="R228" i="3" s="1"/>
  <c r="S228" i="3" s="1"/>
  <c r="U228" i="3"/>
  <c r="P231" i="3"/>
  <c r="T231" i="3"/>
  <c r="Z231" i="3" s="1"/>
  <c r="Q232" i="3"/>
  <c r="R232" i="3" s="1"/>
  <c r="S232" i="3" s="1"/>
  <c r="U232" i="3"/>
  <c r="P235" i="3"/>
  <c r="T235" i="3"/>
  <c r="Q236" i="3"/>
  <c r="R236" i="3" s="1"/>
  <c r="S236" i="3" s="1"/>
  <c r="U236" i="3"/>
  <c r="P239" i="3"/>
  <c r="T239" i="3"/>
  <c r="Z239" i="3" s="1"/>
  <c r="Q240" i="3"/>
  <c r="R240" i="3" s="1"/>
  <c r="S240" i="3" s="1"/>
  <c r="U240" i="3"/>
  <c r="P243" i="3"/>
  <c r="T243" i="3"/>
  <c r="V243" i="3" s="1"/>
  <c r="Q244" i="3"/>
  <c r="R244" i="3" s="1"/>
  <c r="S244" i="3" s="1"/>
  <c r="U244" i="3"/>
  <c r="P247" i="3"/>
  <c r="T247" i="3"/>
  <c r="Z247" i="3" s="1"/>
  <c r="Q248" i="3"/>
  <c r="R248" i="3" s="1"/>
  <c r="S248" i="3" s="1"/>
  <c r="U248" i="3"/>
  <c r="P251" i="3"/>
  <c r="T251" i="3"/>
  <c r="Z251" i="3" s="1"/>
  <c r="Q252" i="3"/>
  <c r="R252" i="3" s="1"/>
  <c r="S252" i="3" s="1"/>
  <c r="U252" i="3"/>
  <c r="P255" i="3"/>
  <c r="T255" i="3"/>
  <c r="Q256" i="3"/>
  <c r="R256" i="3" s="1"/>
  <c r="S256" i="3" s="1"/>
  <c r="U256" i="3"/>
  <c r="P259" i="3"/>
  <c r="T259" i="3"/>
  <c r="V259" i="3" s="1"/>
  <c r="Q260" i="3"/>
  <c r="R260" i="3" s="1"/>
  <c r="S260" i="3" s="1"/>
  <c r="U260" i="3"/>
  <c r="P263" i="3"/>
  <c r="T263" i="3"/>
  <c r="Z263" i="3" s="1"/>
  <c r="Q264" i="3"/>
  <c r="R264" i="3" s="1"/>
  <c r="S264" i="3" s="1"/>
  <c r="U264" i="3"/>
  <c r="P267" i="3"/>
  <c r="T267" i="3"/>
  <c r="Z267" i="3" s="1"/>
  <c r="Q268" i="3"/>
  <c r="R268" i="3" s="1"/>
  <c r="S268" i="3" s="1"/>
  <c r="U268" i="3"/>
  <c r="P271" i="3"/>
  <c r="T271" i="3"/>
  <c r="AB271" i="3"/>
  <c r="Q272" i="3"/>
  <c r="R272" i="3" s="1"/>
  <c r="S272" i="3" s="1"/>
  <c r="U272" i="3"/>
  <c r="P275" i="3"/>
  <c r="T275" i="3"/>
  <c r="AB275" i="3"/>
  <c r="Q276" i="3"/>
  <c r="R276" i="3" s="1"/>
  <c r="S276" i="3" s="1"/>
  <c r="U276" i="3"/>
  <c r="P279" i="3"/>
  <c r="T279" i="3"/>
  <c r="AB279" i="3"/>
  <c r="Q280" i="3"/>
  <c r="R280" i="3" s="1"/>
  <c r="S280" i="3" s="1"/>
  <c r="U280" i="3"/>
  <c r="P283" i="3"/>
  <c r="T283" i="3"/>
  <c r="AB283" i="3"/>
  <c r="Q284" i="3"/>
  <c r="R284" i="3" s="1"/>
  <c r="S284" i="3" s="1"/>
  <c r="U284" i="3"/>
  <c r="P287" i="3"/>
  <c r="T287" i="3"/>
  <c r="V287" i="3" s="1"/>
  <c r="Q288" i="3"/>
  <c r="R288" i="3" s="1"/>
  <c r="S288" i="3" s="1"/>
  <c r="U288" i="3"/>
  <c r="P291" i="3"/>
  <c r="T291" i="3"/>
  <c r="V291" i="3" s="1"/>
  <c r="Q292" i="3"/>
  <c r="R292" i="3" s="1"/>
  <c r="S292" i="3" s="1"/>
  <c r="U292" i="3"/>
  <c r="P295" i="3"/>
  <c r="T295" i="3"/>
  <c r="V295" i="3" s="1"/>
  <c r="Q296" i="3"/>
  <c r="R296" i="3" s="1"/>
  <c r="S296" i="3" s="1"/>
  <c r="U296" i="3"/>
  <c r="P299" i="3"/>
  <c r="T299" i="3"/>
  <c r="AB299" i="3"/>
  <c r="Q300" i="3"/>
  <c r="R300" i="3" s="1"/>
  <c r="S300" i="3" s="1"/>
  <c r="U300" i="3"/>
  <c r="P303" i="3"/>
  <c r="T303" i="3"/>
  <c r="Z303" i="3" s="1"/>
  <c r="Q304" i="3"/>
  <c r="R304" i="3" s="1"/>
  <c r="S304" i="3" s="1"/>
  <c r="U304" i="3"/>
  <c r="P307" i="3"/>
  <c r="T307" i="3"/>
  <c r="Z307" i="3" s="1"/>
  <c r="Q308" i="3"/>
  <c r="R308" i="3" s="1"/>
  <c r="S308" i="3" s="1"/>
  <c r="U308" i="3"/>
  <c r="P311" i="3"/>
  <c r="T311" i="3"/>
  <c r="Z311" i="3" s="1"/>
  <c r="Q312" i="3"/>
  <c r="R312" i="3" s="1"/>
  <c r="S312" i="3" s="1"/>
  <c r="U312" i="3"/>
  <c r="P315" i="3"/>
  <c r="T315" i="3"/>
  <c r="Q316" i="3"/>
  <c r="R316" i="3" s="1"/>
  <c r="S316" i="3" s="1"/>
  <c r="U316" i="3"/>
  <c r="P319" i="3"/>
  <c r="T319" i="3"/>
  <c r="V319" i="3" s="1"/>
  <c r="Q320" i="3"/>
  <c r="R320" i="3" s="1"/>
  <c r="S320" i="3" s="1"/>
  <c r="U320" i="3"/>
  <c r="P323" i="3"/>
  <c r="T323" i="3"/>
  <c r="V323" i="3" s="1"/>
  <c r="Q324" i="3"/>
  <c r="R324" i="3" s="1"/>
  <c r="S324" i="3" s="1"/>
  <c r="U324" i="3"/>
  <c r="P327" i="3"/>
  <c r="T327" i="3"/>
  <c r="AB327" i="3"/>
  <c r="Q328" i="3"/>
  <c r="R328" i="3" s="1"/>
  <c r="S328" i="3" s="1"/>
  <c r="U328" i="3"/>
  <c r="P331" i="3"/>
  <c r="T331" i="3"/>
  <c r="AB331" i="3"/>
  <c r="Q332" i="3"/>
  <c r="R332" i="3" s="1"/>
  <c r="S332" i="3" s="1"/>
  <c r="U332" i="3"/>
  <c r="P335" i="3"/>
  <c r="T335" i="3"/>
  <c r="AB335" i="3"/>
  <c r="Q336" i="3"/>
  <c r="R336" i="3" s="1"/>
  <c r="S336" i="3" s="1"/>
  <c r="U336" i="3"/>
  <c r="P339" i="3"/>
  <c r="T339" i="3"/>
  <c r="Q340" i="3"/>
  <c r="R340" i="3" s="1"/>
  <c r="S340" i="3" s="1"/>
  <c r="U340" i="3"/>
  <c r="P343" i="3"/>
  <c r="T343" i="3"/>
  <c r="Z343" i="3" s="1"/>
  <c r="Q344" i="3"/>
  <c r="R344" i="3" s="1"/>
  <c r="S344" i="3" s="1"/>
  <c r="U344" i="3"/>
  <c r="P347" i="3"/>
  <c r="T347" i="3"/>
  <c r="Z347" i="3" s="1"/>
  <c r="Q348" i="3"/>
  <c r="R348" i="3" s="1"/>
  <c r="S348" i="3" s="1"/>
  <c r="U348" i="3"/>
  <c r="P351" i="3"/>
  <c r="T351" i="3"/>
  <c r="Z351" i="3" s="1"/>
  <c r="Q352" i="3"/>
  <c r="R352" i="3" s="1"/>
  <c r="S352" i="3" s="1"/>
  <c r="U352" i="3"/>
  <c r="AK455" i="3"/>
  <c r="AK456" i="3" s="1"/>
  <c r="T461" i="3"/>
  <c r="AK464" i="3"/>
  <c r="AK465" i="3" s="1"/>
  <c r="Y470" i="3"/>
  <c r="N476" i="3"/>
  <c r="D478" i="3"/>
  <c r="D479" i="3" s="1"/>
  <c r="K478" i="3"/>
  <c r="K479" i="3" s="1"/>
  <c r="X482" i="3"/>
  <c r="AB482" i="3"/>
  <c r="J486" i="3"/>
  <c r="N486" i="3"/>
  <c r="R489" i="3"/>
  <c r="X490" i="3"/>
  <c r="AB490" i="3"/>
  <c r="Q493" i="3"/>
  <c r="Q494" i="3" s="1"/>
  <c r="AA498" i="3"/>
  <c r="X500" i="3"/>
  <c r="X501" i="3" s="1"/>
  <c r="D507" i="3"/>
  <c r="K507" i="3" s="1"/>
  <c r="H507" i="3"/>
  <c r="O507" i="3" s="1"/>
  <c r="C510" i="3"/>
  <c r="C516" i="3"/>
  <c r="P147" i="4"/>
  <c r="Q147" i="4" s="1"/>
  <c r="R147" i="4" s="1"/>
  <c r="S147" i="4" s="1"/>
  <c r="T147" i="4"/>
  <c r="Z147" i="4" s="1"/>
  <c r="U148" i="4"/>
  <c r="P151" i="4"/>
  <c r="T151" i="4"/>
  <c r="U152" i="4"/>
  <c r="P155" i="4"/>
  <c r="T155" i="4"/>
  <c r="Z155" i="4" s="1"/>
  <c r="AA155" i="4" s="1"/>
  <c r="AB155" i="4" s="1"/>
  <c r="Q156" i="4"/>
  <c r="R156" i="4" s="1"/>
  <c r="S156" i="4" s="1"/>
  <c r="U156" i="4"/>
  <c r="P159" i="4"/>
  <c r="T159" i="4"/>
  <c r="AB159" i="4"/>
  <c r="Q160" i="4"/>
  <c r="R160" i="4" s="1"/>
  <c r="S160" i="4" s="1"/>
  <c r="U160" i="4"/>
  <c r="P163" i="4"/>
  <c r="T163" i="4"/>
  <c r="V163" i="4" s="1"/>
  <c r="Q164" i="4"/>
  <c r="R164" i="4" s="1"/>
  <c r="S164" i="4" s="1"/>
  <c r="U164" i="4"/>
  <c r="P167" i="4"/>
  <c r="T167" i="4"/>
  <c r="V167" i="4" s="1"/>
  <c r="AA167" i="4" s="1"/>
  <c r="AB167" i="4" s="1"/>
  <c r="Q168" i="4"/>
  <c r="R168" i="4" s="1"/>
  <c r="S168" i="4" s="1"/>
  <c r="U168" i="4"/>
  <c r="P171" i="4"/>
  <c r="T171" i="4"/>
  <c r="AB171" i="4"/>
  <c r="Q172" i="4"/>
  <c r="R172" i="4" s="1"/>
  <c r="S172" i="4" s="1"/>
  <c r="U172" i="4"/>
  <c r="P175" i="4"/>
  <c r="T175" i="4"/>
  <c r="Z175" i="4" s="1"/>
  <c r="Q176" i="4"/>
  <c r="R176" i="4" s="1"/>
  <c r="S176" i="4" s="1"/>
  <c r="U176" i="4"/>
  <c r="P179" i="4"/>
  <c r="T179" i="4"/>
  <c r="V179" i="4" s="1"/>
  <c r="Q180" i="4"/>
  <c r="R180" i="4" s="1"/>
  <c r="S180" i="4" s="1"/>
  <c r="U180" i="4"/>
  <c r="P183" i="4"/>
  <c r="T183" i="4"/>
  <c r="Q184" i="4"/>
  <c r="R184" i="4" s="1"/>
  <c r="S184" i="4" s="1"/>
  <c r="U184" i="4"/>
  <c r="P187" i="4"/>
  <c r="T187" i="4"/>
  <c r="Z187" i="4" s="1"/>
  <c r="AA187" i="4" s="1"/>
  <c r="AB187" i="4" s="1"/>
  <c r="Q188" i="4"/>
  <c r="R188" i="4" s="1"/>
  <c r="S188" i="4" s="1"/>
  <c r="U188" i="4"/>
  <c r="P191" i="4"/>
  <c r="T191" i="4"/>
  <c r="W191" i="4" s="1"/>
  <c r="AA191" i="4" s="1"/>
  <c r="AB191" i="4" s="1"/>
  <c r="Q192" i="4"/>
  <c r="R192" i="4" s="1"/>
  <c r="S192" i="4" s="1"/>
  <c r="U192" i="4"/>
  <c r="P195" i="4"/>
  <c r="T195" i="4"/>
  <c r="V195" i="4" s="1"/>
  <c r="Q196" i="4"/>
  <c r="R196" i="4" s="1"/>
  <c r="S196" i="4" s="1"/>
  <c r="U196" i="4"/>
  <c r="P199" i="4"/>
  <c r="T199" i="4"/>
  <c r="Q200" i="4"/>
  <c r="R200" i="4" s="1"/>
  <c r="S200" i="4" s="1"/>
  <c r="U200" i="4"/>
  <c r="P203" i="4"/>
  <c r="T203" i="4"/>
  <c r="Z203" i="4" s="1"/>
  <c r="AA203" i="4" s="1"/>
  <c r="AB203" i="4" s="1"/>
  <c r="Q204" i="4"/>
  <c r="R204" i="4" s="1"/>
  <c r="S204" i="4" s="1"/>
  <c r="U204" i="4"/>
  <c r="P207" i="4"/>
  <c r="T207" i="4"/>
  <c r="Z207" i="4" s="1"/>
  <c r="Q208" i="4"/>
  <c r="R208" i="4" s="1"/>
  <c r="S208" i="4" s="1"/>
  <c r="U208" i="4"/>
  <c r="P211" i="4"/>
  <c r="T211" i="4"/>
  <c r="V211" i="4" s="1"/>
  <c r="Q212" i="4"/>
  <c r="R212" i="4" s="1"/>
  <c r="S212" i="4" s="1"/>
  <c r="U212" i="4"/>
  <c r="P215" i="4"/>
  <c r="T215" i="4"/>
  <c r="AB215" i="4"/>
  <c r="Q216" i="4"/>
  <c r="R216" i="4" s="1"/>
  <c r="S216" i="4" s="1"/>
  <c r="U216" i="4"/>
  <c r="P219" i="4"/>
  <c r="T219" i="4"/>
  <c r="AB219" i="4"/>
  <c r="Q220" i="4"/>
  <c r="R220" i="4" s="1"/>
  <c r="S220" i="4" s="1"/>
  <c r="U220" i="4"/>
  <c r="P223" i="4"/>
  <c r="T223" i="4"/>
  <c r="Q224" i="4"/>
  <c r="R224" i="4" s="1"/>
  <c r="S224" i="4" s="1"/>
  <c r="U224" i="4"/>
  <c r="P227" i="4"/>
  <c r="T227" i="4"/>
  <c r="V227" i="4" s="1"/>
  <c r="Q228" i="4"/>
  <c r="R228" i="4" s="1"/>
  <c r="S228" i="4" s="1"/>
  <c r="U228" i="4"/>
  <c r="P231" i="4"/>
  <c r="T231" i="4"/>
  <c r="Q232" i="4"/>
  <c r="R232" i="4" s="1"/>
  <c r="S232" i="4" s="1"/>
  <c r="U232" i="4"/>
  <c r="P235" i="4"/>
  <c r="T235" i="4"/>
  <c r="Z235" i="4" s="1"/>
  <c r="Q236" i="4"/>
  <c r="R236" i="4" s="1"/>
  <c r="S236" i="4" s="1"/>
  <c r="U236" i="4"/>
  <c r="P239" i="4"/>
  <c r="T239" i="4"/>
  <c r="Q240" i="4"/>
  <c r="R240" i="4" s="1"/>
  <c r="S240" i="4" s="1"/>
  <c r="U240" i="4"/>
  <c r="P243" i="4"/>
  <c r="T243" i="4"/>
  <c r="Z243" i="4" s="1"/>
  <c r="Q244" i="4"/>
  <c r="R244" i="4" s="1"/>
  <c r="S244" i="4" s="1"/>
  <c r="U244" i="4"/>
  <c r="P247" i="4"/>
  <c r="T247" i="4"/>
  <c r="Z247" i="4" s="1"/>
  <c r="Q248" i="4"/>
  <c r="R248" i="4" s="1"/>
  <c r="S248" i="4" s="1"/>
  <c r="U248" i="4"/>
  <c r="P251" i="4"/>
  <c r="T251" i="4"/>
  <c r="Z251" i="4" s="1"/>
  <c r="Q252" i="4"/>
  <c r="R252" i="4" s="1"/>
  <c r="S252" i="4" s="1"/>
  <c r="U252" i="4"/>
  <c r="P255" i="4"/>
  <c r="T255" i="4"/>
  <c r="AB255" i="4"/>
  <c r="Q256" i="4"/>
  <c r="R256" i="4" s="1"/>
  <c r="S256" i="4" s="1"/>
  <c r="U256" i="4"/>
  <c r="P259" i="4"/>
  <c r="T259" i="4"/>
  <c r="Z259" i="4" s="1"/>
  <c r="Q260" i="4"/>
  <c r="R260" i="4" s="1"/>
  <c r="S260" i="4" s="1"/>
  <c r="U260" i="4"/>
  <c r="P263" i="4"/>
  <c r="T263" i="4"/>
  <c r="Y263" i="4" s="1"/>
  <c r="Q264" i="4"/>
  <c r="R264" i="4" s="1"/>
  <c r="S264" i="4" s="1"/>
  <c r="U264" i="4"/>
  <c r="P267" i="4"/>
  <c r="T267" i="4"/>
  <c r="V267" i="4" s="1"/>
  <c r="Q268" i="4"/>
  <c r="R268" i="4" s="1"/>
  <c r="S268" i="4" s="1"/>
  <c r="U268" i="4"/>
  <c r="P271" i="4"/>
  <c r="T271" i="4"/>
  <c r="AB271" i="4"/>
  <c r="Q272" i="4"/>
  <c r="R272" i="4" s="1"/>
  <c r="S272" i="4" s="1"/>
  <c r="U272" i="4"/>
  <c r="P275" i="4"/>
  <c r="T275" i="4"/>
  <c r="AB275" i="4"/>
  <c r="Q276" i="4"/>
  <c r="R276" i="4" s="1"/>
  <c r="S276" i="4" s="1"/>
  <c r="U276" i="4"/>
  <c r="P279" i="4"/>
  <c r="T279" i="4"/>
  <c r="AB279" i="4"/>
  <c r="Q280" i="4"/>
  <c r="R280" i="4" s="1"/>
  <c r="S280" i="4" s="1"/>
  <c r="U280" i="4"/>
  <c r="P283" i="4"/>
  <c r="T283" i="4"/>
  <c r="Z283" i="4" s="1"/>
  <c r="Q284" i="4"/>
  <c r="R284" i="4" s="1"/>
  <c r="S284" i="4" s="1"/>
  <c r="U284" i="4"/>
  <c r="P287" i="4"/>
  <c r="T287" i="4"/>
  <c r="V287" i="4" s="1"/>
  <c r="Q288" i="4"/>
  <c r="R288" i="4" s="1"/>
  <c r="S288" i="4" s="1"/>
  <c r="U288" i="4"/>
  <c r="P291" i="4"/>
  <c r="T291" i="4"/>
  <c r="V291" i="4" s="1"/>
  <c r="Q292" i="4"/>
  <c r="R292" i="4" s="1"/>
  <c r="S292" i="4" s="1"/>
  <c r="U292" i="4"/>
  <c r="P295" i="4"/>
  <c r="T295" i="4"/>
  <c r="V295" i="4" s="1"/>
  <c r="Q296" i="4"/>
  <c r="R296" i="4" s="1"/>
  <c r="S296" i="4" s="1"/>
  <c r="U296" i="4"/>
  <c r="P299" i="4"/>
  <c r="T299" i="4"/>
  <c r="AB299" i="4"/>
  <c r="Q300" i="4"/>
  <c r="R300" i="4" s="1"/>
  <c r="S300" i="4" s="1"/>
  <c r="U300" i="4"/>
  <c r="P303" i="4"/>
  <c r="T303" i="4"/>
  <c r="Q304" i="4"/>
  <c r="R304" i="4" s="1"/>
  <c r="S304" i="4" s="1"/>
  <c r="U304" i="4"/>
  <c r="P307" i="4"/>
  <c r="T307" i="4"/>
  <c r="V307" i="4" s="1"/>
  <c r="Q308" i="4"/>
  <c r="R308" i="4" s="1"/>
  <c r="S308" i="4" s="1"/>
  <c r="U308" i="4"/>
  <c r="P311" i="4"/>
  <c r="T311" i="4"/>
  <c r="Z311" i="4" s="1"/>
  <c r="Q312" i="4"/>
  <c r="R312" i="4" s="1"/>
  <c r="S312" i="4" s="1"/>
  <c r="U312" i="4"/>
  <c r="P315" i="4"/>
  <c r="T315" i="4"/>
  <c r="Z315" i="4" s="1"/>
  <c r="Q316" i="4"/>
  <c r="R316" i="4" s="1"/>
  <c r="S316" i="4" s="1"/>
  <c r="U316" i="4"/>
  <c r="P319" i="4"/>
  <c r="T319" i="4"/>
  <c r="Z319" i="4" s="1"/>
  <c r="AA319" i="4" s="1"/>
  <c r="AB319" i="4" s="1"/>
  <c r="Q320" i="4"/>
  <c r="R320" i="4" s="1"/>
  <c r="S320" i="4" s="1"/>
  <c r="U320" i="4"/>
  <c r="P323" i="4"/>
  <c r="T323" i="4"/>
  <c r="Q324" i="4"/>
  <c r="R324" i="4" s="1"/>
  <c r="S324" i="4" s="1"/>
  <c r="U324" i="4"/>
  <c r="P327" i="4"/>
  <c r="T327" i="4"/>
  <c r="AB327" i="4"/>
  <c r="Q328" i="4"/>
  <c r="R328" i="4" s="1"/>
  <c r="S328" i="4" s="1"/>
  <c r="U328" i="4"/>
  <c r="P331" i="4"/>
  <c r="T331" i="4"/>
  <c r="AB331" i="4"/>
  <c r="Q332" i="4"/>
  <c r="R332" i="4" s="1"/>
  <c r="S332" i="4" s="1"/>
  <c r="U332" i="4"/>
  <c r="P335" i="4"/>
  <c r="T335" i="4"/>
  <c r="AB335" i="4"/>
  <c r="Q336" i="4"/>
  <c r="R336" i="4" s="1"/>
  <c r="S336" i="4" s="1"/>
  <c r="U336" i="4"/>
  <c r="P339" i="4"/>
  <c r="T339" i="4"/>
  <c r="V339" i="4" s="1"/>
  <c r="Q340" i="4"/>
  <c r="R340" i="4" s="1"/>
  <c r="S340" i="4" s="1"/>
  <c r="U340" i="4"/>
  <c r="P343" i="4"/>
  <c r="T343" i="4"/>
  <c r="Q344" i="4"/>
  <c r="R344" i="4" s="1"/>
  <c r="S344" i="4" s="1"/>
  <c r="U344" i="4"/>
  <c r="P347" i="4"/>
  <c r="T347" i="4"/>
  <c r="V347" i="4" s="1"/>
  <c r="Q348" i="4"/>
  <c r="R348" i="4" s="1"/>
  <c r="S348" i="4" s="1"/>
  <c r="U348" i="4"/>
  <c r="P351" i="4"/>
  <c r="T351" i="4"/>
  <c r="Z351" i="4" s="1"/>
  <c r="Q352" i="4"/>
  <c r="R352" i="4" s="1"/>
  <c r="S352" i="4" s="1"/>
  <c r="U352" i="4"/>
  <c r="AK455" i="4"/>
  <c r="AK456" i="4" s="1"/>
  <c r="T461" i="4"/>
  <c r="AK464" i="4"/>
  <c r="AK465" i="4" s="1"/>
  <c r="K466" i="4"/>
  <c r="Y470" i="4"/>
  <c r="N476" i="4"/>
  <c r="D478" i="4"/>
  <c r="D479" i="4" s="1"/>
  <c r="K478" i="4"/>
  <c r="K479" i="4" s="1"/>
  <c r="X482" i="4"/>
  <c r="AB482" i="4"/>
  <c r="J486" i="4"/>
  <c r="N486" i="4"/>
  <c r="R489" i="4"/>
  <c r="X490" i="4"/>
  <c r="AB490" i="4"/>
  <c r="Q493" i="4"/>
  <c r="Q494" i="4" s="1"/>
  <c r="AA498" i="4"/>
  <c r="X500" i="4"/>
  <c r="X501" i="4" s="1"/>
  <c r="C510" i="4"/>
  <c r="C516" i="4"/>
  <c r="I145" i="5"/>
  <c r="W146" i="5"/>
  <c r="AA146" i="5" s="1"/>
  <c r="AB146" i="5" s="1"/>
  <c r="P147" i="5"/>
  <c r="T147" i="5"/>
  <c r="Z147" i="5" s="1"/>
  <c r="Q148" i="5"/>
  <c r="R148" i="5" s="1"/>
  <c r="S148" i="5" s="1"/>
  <c r="U148" i="5"/>
  <c r="I149" i="5"/>
  <c r="W150" i="5"/>
  <c r="P151" i="5"/>
  <c r="T151" i="5"/>
  <c r="X151" i="5" s="1"/>
  <c r="Q152" i="5"/>
  <c r="R152" i="5" s="1"/>
  <c r="S152" i="5" s="1"/>
  <c r="U152" i="5"/>
  <c r="I153" i="5"/>
  <c r="K24" i="5" s="1"/>
  <c r="W154" i="5"/>
  <c r="AA154" i="5" s="1"/>
  <c r="AB154" i="5" s="1"/>
  <c r="P155" i="5"/>
  <c r="T155" i="5"/>
  <c r="Z155" i="5" s="1"/>
  <c r="AA155" i="5" s="1"/>
  <c r="AB155" i="5" s="1"/>
  <c r="Q156" i="5"/>
  <c r="R156" i="5" s="1"/>
  <c r="S156" i="5" s="1"/>
  <c r="U156" i="5"/>
  <c r="I157" i="5"/>
  <c r="W158" i="5"/>
  <c r="P159" i="5"/>
  <c r="T159" i="5"/>
  <c r="Z159" i="5" s="1"/>
  <c r="Q160" i="5"/>
  <c r="R160" i="5" s="1"/>
  <c r="S160" i="5" s="1"/>
  <c r="U160" i="5"/>
  <c r="P163" i="5"/>
  <c r="T163" i="5"/>
  <c r="V163" i="5" s="1"/>
  <c r="AA163" i="5" s="1"/>
  <c r="AB163" i="5" s="1"/>
  <c r="Q164" i="5"/>
  <c r="R164" i="5" s="1"/>
  <c r="S164" i="5" s="1"/>
  <c r="U164" i="5"/>
  <c r="P167" i="5"/>
  <c r="T167" i="5"/>
  <c r="Z167" i="5" s="1"/>
  <c r="Q168" i="5"/>
  <c r="R168" i="5" s="1"/>
  <c r="S168" i="5" s="1"/>
  <c r="U168" i="5"/>
  <c r="P171" i="5"/>
  <c r="T171" i="5"/>
  <c r="AB171" i="5"/>
  <c r="Q172" i="5"/>
  <c r="R172" i="5" s="1"/>
  <c r="S172" i="5" s="1"/>
  <c r="U172" i="5"/>
  <c r="P175" i="5"/>
  <c r="T175" i="5"/>
  <c r="X175" i="5" s="1"/>
  <c r="Q176" i="5"/>
  <c r="R176" i="5" s="1"/>
  <c r="S176" i="5" s="1"/>
  <c r="U176" i="5"/>
  <c r="I177" i="5"/>
  <c r="W178" i="5"/>
  <c r="P179" i="5"/>
  <c r="T179" i="5"/>
  <c r="Y179" i="5" s="1"/>
  <c r="Q180" i="5"/>
  <c r="R180" i="5" s="1"/>
  <c r="S180" i="5" s="1"/>
  <c r="U180" i="5"/>
  <c r="P183" i="5"/>
  <c r="T183" i="5"/>
  <c r="V183" i="5" s="1"/>
  <c r="Q184" i="5"/>
  <c r="R184" i="5" s="1"/>
  <c r="S184" i="5" s="1"/>
  <c r="U184" i="5"/>
  <c r="I185" i="5"/>
  <c r="K30" i="5" s="1"/>
  <c r="W186" i="5"/>
  <c r="AA186" i="5" s="1"/>
  <c r="AB186" i="5" s="1"/>
  <c r="P187" i="5"/>
  <c r="T187" i="5"/>
  <c r="Z187" i="5" s="1"/>
  <c r="AA187" i="5" s="1"/>
  <c r="AB187" i="5" s="1"/>
  <c r="Q188" i="5"/>
  <c r="R188" i="5" s="1"/>
  <c r="S188" i="5" s="1"/>
  <c r="U188" i="5"/>
  <c r="P191" i="5"/>
  <c r="T191" i="5"/>
  <c r="Y191" i="5" s="1"/>
  <c r="Q192" i="5"/>
  <c r="R192" i="5" s="1"/>
  <c r="S192" i="5" s="1"/>
  <c r="U192" i="5"/>
  <c r="W194" i="5"/>
  <c r="P195" i="5"/>
  <c r="T195" i="5"/>
  <c r="Q196" i="5"/>
  <c r="R196" i="5" s="1"/>
  <c r="S196" i="5" s="1"/>
  <c r="U196" i="5"/>
  <c r="I197" i="5"/>
  <c r="W198" i="5"/>
  <c r="P199" i="5"/>
  <c r="T199" i="5"/>
  <c r="Q200" i="5"/>
  <c r="R200" i="5" s="1"/>
  <c r="S200" i="5" s="1"/>
  <c r="U200" i="5"/>
  <c r="I201" i="5"/>
  <c r="K35" i="5" s="1"/>
  <c r="W202" i="5"/>
  <c r="AA202" i="5" s="1"/>
  <c r="AB202" i="5" s="1"/>
  <c r="P203" i="5"/>
  <c r="T203" i="5"/>
  <c r="Z203" i="5" s="1"/>
  <c r="AA203" i="5" s="1"/>
  <c r="AB203" i="5" s="1"/>
  <c r="Q204" i="5"/>
  <c r="R204" i="5" s="1"/>
  <c r="S204" i="5" s="1"/>
  <c r="U204" i="5"/>
  <c r="I205" i="5"/>
  <c r="W206" i="5"/>
  <c r="P207" i="5"/>
  <c r="T207" i="5"/>
  <c r="Q208" i="5"/>
  <c r="R208" i="5" s="1"/>
  <c r="S208" i="5" s="1"/>
  <c r="U208" i="5"/>
  <c r="W210" i="5"/>
  <c r="P211" i="5"/>
  <c r="T211" i="5"/>
  <c r="Z211" i="5" s="1"/>
  <c r="Q212" i="5"/>
  <c r="R212" i="5" s="1"/>
  <c r="S212" i="5" s="1"/>
  <c r="U212" i="5"/>
  <c r="I213" i="5"/>
  <c r="W214" i="5"/>
  <c r="P215" i="5"/>
  <c r="T215" i="5"/>
  <c r="AB215" i="5"/>
  <c r="Q216" i="5"/>
  <c r="R216" i="5" s="1"/>
  <c r="S216" i="5" s="1"/>
  <c r="U216" i="5"/>
  <c r="I217" i="5"/>
  <c r="W218" i="5"/>
  <c r="P219" i="5"/>
  <c r="T219" i="5"/>
  <c r="Q220" i="5"/>
  <c r="R220" i="5" s="1"/>
  <c r="S220" i="5" s="1"/>
  <c r="I221" i="5"/>
  <c r="P223" i="5"/>
  <c r="T223" i="5"/>
  <c r="V223" i="5" s="1"/>
  <c r="Q224" i="5"/>
  <c r="R224" i="5" s="1"/>
  <c r="S224" i="5" s="1"/>
  <c r="U224" i="5"/>
  <c r="I225" i="5"/>
  <c r="P227" i="5"/>
  <c r="T227" i="5"/>
  <c r="Q228" i="5"/>
  <c r="R228" i="5" s="1"/>
  <c r="S228" i="5" s="1"/>
  <c r="I229" i="5"/>
  <c r="P231" i="5"/>
  <c r="T231" i="5"/>
  <c r="AB231" i="5"/>
  <c r="Q232" i="5"/>
  <c r="R232" i="5" s="1"/>
  <c r="S232" i="5" s="1"/>
  <c r="U232" i="5"/>
  <c r="I233" i="5"/>
  <c r="W234" i="5"/>
  <c r="P235" i="5"/>
  <c r="T235" i="5"/>
  <c r="Z235" i="5" s="1"/>
  <c r="Q236" i="5"/>
  <c r="R236" i="5" s="1"/>
  <c r="S236" i="5" s="1"/>
  <c r="U236" i="5"/>
  <c r="S238" i="5"/>
  <c r="W238" i="5"/>
  <c r="P239" i="5"/>
  <c r="T239" i="5"/>
  <c r="AB239" i="5"/>
  <c r="Q240" i="5"/>
  <c r="R240" i="5" s="1"/>
  <c r="S240" i="5" s="1"/>
  <c r="U240" i="5"/>
  <c r="I241" i="5"/>
  <c r="P243" i="5"/>
  <c r="T243" i="5"/>
  <c r="Q244" i="5"/>
  <c r="R244" i="5" s="1"/>
  <c r="S244" i="5" s="1"/>
  <c r="P247" i="5"/>
  <c r="T247" i="5"/>
  <c r="W247" i="5" s="1"/>
  <c r="Q248" i="5"/>
  <c r="R248" i="5" s="1"/>
  <c r="S248" i="5" s="1"/>
  <c r="I249" i="5"/>
  <c r="P251" i="5"/>
  <c r="T251" i="5"/>
  <c r="W251" i="5" s="1"/>
  <c r="Q252" i="5"/>
  <c r="R252" i="5" s="1"/>
  <c r="S252" i="5" s="1"/>
  <c r="I253" i="5"/>
  <c r="P255" i="5"/>
  <c r="T255" i="5"/>
  <c r="W255" i="5" s="1"/>
  <c r="Q256" i="5"/>
  <c r="R256" i="5" s="1"/>
  <c r="S256" i="5" s="1"/>
  <c r="U256" i="5"/>
  <c r="I257" i="5"/>
  <c r="P259" i="5"/>
  <c r="T259" i="5"/>
  <c r="W259" i="5" s="1"/>
  <c r="Q260" i="5"/>
  <c r="R260" i="5" s="1"/>
  <c r="S260" i="5" s="1"/>
  <c r="U260" i="5"/>
  <c r="P263" i="5"/>
  <c r="T263" i="5"/>
  <c r="W263" i="5" s="1"/>
  <c r="Q264" i="5"/>
  <c r="R264" i="5" s="1"/>
  <c r="S264" i="5" s="1"/>
  <c r="U264" i="5"/>
  <c r="W266" i="5"/>
  <c r="P267" i="5"/>
  <c r="T267" i="5"/>
  <c r="W267" i="5" s="1"/>
  <c r="Q268" i="5"/>
  <c r="R268" i="5" s="1"/>
  <c r="S268" i="5" s="1"/>
  <c r="U268" i="5"/>
  <c r="I269" i="5"/>
  <c r="W270" i="5"/>
  <c r="P271" i="5"/>
  <c r="T271" i="5"/>
  <c r="AB271" i="5"/>
  <c r="Q272" i="5"/>
  <c r="R272" i="5" s="1"/>
  <c r="S272" i="5" s="1"/>
  <c r="U272" i="5"/>
  <c r="P275" i="5"/>
  <c r="T275" i="5"/>
  <c r="AB275" i="5"/>
  <c r="Q276" i="5"/>
  <c r="R276" i="5" s="1"/>
  <c r="S276" i="5" s="1"/>
  <c r="U276" i="5"/>
  <c r="I277" i="5"/>
  <c r="W278" i="5"/>
  <c r="P279" i="5"/>
  <c r="T279" i="5"/>
  <c r="AB279" i="5"/>
  <c r="Q280" i="5"/>
  <c r="R280" i="5" s="1"/>
  <c r="S280" i="5" s="1"/>
  <c r="I281" i="5"/>
  <c r="P283" i="5"/>
  <c r="T283" i="5"/>
  <c r="AB283" i="5"/>
  <c r="Q284" i="5"/>
  <c r="R284" i="5" s="1"/>
  <c r="S284" i="5" s="1"/>
  <c r="U284" i="5"/>
  <c r="I285" i="5"/>
  <c r="P287" i="5"/>
  <c r="T287" i="5"/>
  <c r="AB287" i="5"/>
  <c r="Q288" i="5"/>
  <c r="R288" i="5" s="1"/>
  <c r="S288" i="5" s="1"/>
  <c r="U288" i="5"/>
  <c r="I289" i="5"/>
  <c r="P291" i="5"/>
  <c r="T291" i="5"/>
  <c r="W291" i="5" s="1"/>
  <c r="Q292" i="5"/>
  <c r="R292" i="5" s="1"/>
  <c r="S292" i="5" s="1"/>
  <c r="U292" i="5"/>
  <c r="I293" i="5"/>
  <c r="W294" i="5"/>
  <c r="P295" i="5"/>
  <c r="T295" i="5"/>
  <c r="W295" i="5" s="1"/>
  <c r="Q296" i="5"/>
  <c r="R296" i="5" s="1"/>
  <c r="S296" i="5" s="1"/>
  <c r="U296" i="5"/>
  <c r="I297" i="5"/>
  <c r="W298" i="5"/>
  <c r="P299" i="5"/>
  <c r="T299" i="5"/>
  <c r="AB299" i="5"/>
  <c r="Q300" i="5"/>
  <c r="R300" i="5" s="1"/>
  <c r="S300" i="5" s="1"/>
  <c r="U300" i="5"/>
  <c r="I301" i="5"/>
  <c r="P303" i="5"/>
  <c r="T303" i="5"/>
  <c r="W303" i="5" s="1"/>
  <c r="Q304" i="5"/>
  <c r="R304" i="5" s="1"/>
  <c r="S304" i="5" s="1"/>
  <c r="U304" i="5"/>
  <c r="I305" i="5"/>
  <c r="P307" i="5"/>
  <c r="T307" i="5"/>
  <c r="W307" i="5" s="1"/>
  <c r="Q308" i="5"/>
  <c r="R308" i="5" s="1"/>
  <c r="S308" i="5" s="1"/>
  <c r="I309" i="5"/>
  <c r="P311" i="5"/>
  <c r="T311" i="5"/>
  <c r="W311" i="5" s="1"/>
  <c r="Q312" i="5"/>
  <c r="R312" i="5" s="1"/>
  <c r="S312" i="5" s="1"/>
  <c r="U312" i="5"/>
  <c r="I313" i="5"/>
  <c r="P315" i="5"/>
  <c r="T315" i="5"/>
  <c r="W315" i="5" s="1"/>
  <c r="Q316" i="5"/>
  <c r="R316" i="5" s="1"/>
  <c r="S316" i="5" s="1"/>
  <c r="U316" i="5"/>
  <c r="P319" i="5"/>
  <c r="T319" i="5"/>
  <c r="Q320" i="5"/>
  <c r="R320" i="5" s="1"/>
  <c r="S320" i="5" s="1"/>
  <c r="U320" i="5"/>
  <c r="I321" i="5"/>
  <c r="P323" i="5"/>
  <c r="T323" i="5"/>
  <c r="Y323" i="5" s="1"/>
  <c r="AA323" i="5" s="1"/>
  <c r="AB323" i="5" s="1"/>
  <c r="Q324" i="5"/>
  <c r="R324" i="5" s="1"/>
  <c r="S324" i="5" s="1"/>
  <c r="U324" i="5"/>
  <c r="I325" i="5"/>
  <c r="P327" i="5"/>
  <c r="T327" i="5"/>
  <c r="AB327" i="5"/>
  <c r="Q328" i="5"/>
  <c r="R328" i="5" s="1"/>
  <c r="S328" i="5" s="1"/>
  <c r="U328" i="5"/>
  <c r="P331" i="5"/>
  <c r="T331" i="5"/>
  <c r="AB331" i="5"/>
  <c r="Q332" i="5"/>
  <c r="R332" i="5" s="1"/>
  <c r="S332" i="5" s="1"/>
  <c r="U332" i="5"/>
  <c r="I333" i="5"/>
  <c r="P335" i="5"/>
  <c r="T335" i="5"/>
  <c r="AB335" i="5"/>
  <c r="Q336" i="5"/>
  <c r="R336" i="5" s="1"/>
  <c r="S336" i="5" s="1"/>
  <c r="U336" i="5"/>
  <c r="P339" i="5"/>
  <c r="T339" i="5"/>
  <c r="AB339" i="5"/>
  <c r="Q340" i="5"/>
  <c r="R340" i="5" s="1"/>
  <c r="S340" i="5" s="1"/>
  <c r="P343" i="5"/>
  <c r="T343" i="5"/>
  <c r="Z343" i="5" s="1"/>
  <c r="Q344" i="5"/>
  <c r="R344" i="5" s="1"/>
  <c r="S344" i="5" s="1"/>
  <c r="U344" i="5"/>
  <c r="I345" i="5"/>
  <c r="P347" i="5"/>
  <c r="T347" i="5"/>
  <c r="Z347" i="5" s="1"/>
  <c r="Q348" i="5"/>
  <c r="R348" i="5" s="1"/>
  <c r="S348" i="5" s="1"/>
  <c r="U348" i="5"/>
  <c r="I349" i="5"/>
  <c r="P351" i="5"/>
  <c r="T351" i="5"/>
  <c r="Q352" i="5"/>
  <c r="R352" i="5" s="1"/>
  <c r="S352" i="5" s="1"/>
  <c r="I385" i="5"/>
  <c r="I386" i="5"/>
  <c r="I389" i="5"/>
  <c r="I390" i="5"/>
  <c r="I393" i="5"/>
  <c r="I394" i="5"/>
  <c r="I397" i="5"/>
  <c r="I398" i="5"/>
  <c r="AK455" i="5"/>
  <c r="AK456" i="5" s="1"/>
  <c r="Q465" i="5"/>
  <c r="Q466" i="5" s="1"/>
  <c r="Q463" i="5"/>
  <c r="Q464" i="5" s="1"/>
  <c r="AN462" i="5"/>
  <c r="Q489" i="5"/>
  <c r="X470" i="5"/>
  <c r="J466" i="5"/>
  <c r="X498" i="5"/>
  <c r="K476" i="5"/>
  <c r="Q461" i="5"/>
  <c r="U489" i="5"/>
  <c r="AB470" i="5"/>
  <c r="N466" i="5"/>
  <c r="AB498" i="5"/>
  <c r="U461" i="5"/>
  <c r="AB482" i="5"/>
  <c r="AN483" i="5"/>
  <c r="N486" i="5"/>
  <c r="AB490" i="5"/>
  <c r="AK493" i="5"/>
  <c r="AK494" i="5" s="1"/>
  <c r="F507" i="5"/>
  <c r="M507" i="5" s="1"/>
  <c r="C518" i="5"/>
  <c r="K17" i="6"/>
  <c r="B5" i="1" s="1"/>
  <c r="L5" i="6"/>
  <c r="I60" i="6"/>
  <c r="I63" i="6"/>
  <c r="I64" i="6"/>
  <c r="X163" i="6"/>
  <c r="Z163" i="6"/>
  <c r="X175" i="6"/>
  <c r="Z175" i="6"/>
  <c r="V175" i="6"/>
  <c r="X207" i="6"/>
  <c r="Z207" i="6"/>
  <c r="V207" i="6"/>
  <c r="Y219" i="6"/>
  <c r="X223" i="6"/>
  <c r="Z223" i="6"/>
  <c r="V223" i="6"/>
  <c r="Y227" i="6"/>
  <c r="Z230" i="6"/>
  <c r="AA230" i="6" s="1"/>
  <c r="Y243" i="6"/>
  <c r="Z258" i="6"/>
  <c r="AA258" i="6" s="1"/>
  <c r="Z262" i="6"/>
  <c r="AA262" i="6" s="1"/>
  <c r="X267" i="6"/>
  <c r="Z267" i="6"/>
  <c r="V267" i="6"/>
  <c r="Y283" i="6"/>
  <c r="Y291" i="6"/>
  <c r="X303" i="6"/>
  <c r="Z303" i="6"/>
  <c r="V303" i="6"/>
  <c r="X311" i="6"/>
  <c r="Z311" i="6"/>
  <c r="V311" i="6"/>
  <c r="Y315" i="6"/>
  <c r="X343" i="6"/>
  <c r="Z343" i="6"/>
  <c r="V343" i="6"/>
  <c r="W346" i="6"/>
  <c r="Y346" i="6"/>
  <c r="Z346" i="6"/>
  <c r="X347" i="6"/>
  <c r="Z347" i="6"/>
  <c r="V347" i="6"/>
  <c r="Y151" i="7"/>
  <c r="U29" i="7"/>
  <c r="K27" i="7"/>
  <c r="X183" i="7"/>
  <c r="Z183" i="7"/>
  <c r="V183" i="7"/>
  <c r="X195" i="7"/>
  <c r="Z195" i="7"/>
  <c r="V195" i="7"/>
  <c r="Y199" i="7"/>
  <c r="Y211" i="7"/>
  <c r="X231" i="7"/>
  <c r="Z231" i="7"/>
  <c r="V231" i="7"/>
  <c r="Y307" i="7"/>
  <c r="AA318" i="7"/>
  <c r="Y459" i="7"/>
  <c r="Y467" i="7"/>
  <c r="X151" i="8"/>
  <c r="Z151" i="8"/>
  <c r="V151" i="8"/>
  <c r="T25" i="8"/>
  <c r="V25" i="8"/>
  <c r="X163" i="8"/>
  <c r="Z163" i="8"/>
  <c r="V163" i="8"/>
  <c r="J29" i="8"/>
  <c r="L29" i="8"/>
  <c r="Y195" i="8"/>
  <c r="X199" i="8"/>
  <c r="Z199" i="8"/>
  <c r="T32" i="8"/>
  <c r="V32" i="8"/>
  <c r="X211" i="8"/>
  <c r="Z211" i="8"/>
  <c r="V211" i="8"/>
  <c r="X219" i="8"/>
  <c r="Z219" i="8"/>
  <c r="V219" i="8"/>
  <c r="X223" i="8"/>
  <c r="Z223" i="8"/>
  <c r="V223" i="8"/>
  <c r="Y227" i="8"/>
  <c r="Y239" i="8"/>
  <c r="AA239" i="8" s="1"/>
  <c r="Y247" i="8"/>
  <c r="X251" i="8"/>
  <c r="Z251" i="8"/>
  <c r="X255" i="8"/>
  <c r="Z255" i="8"/>
  <c r="V255" i="8"/>
  <c r="Z301" i="8"/>
  <c r="X301" i="8"/>
  <c r="V301" i="8"/>
  <c r="X317" i="8"/>
  <c r="Z317" i="8"/>
  <c r="Z321" i="8"/>
  <c r="X321" i="8"/>
  <c r="V321" i="8"/>
  <c r="P246" i="2"/>
  <c r="Q246" i="2" s="1"/>
  <c r="R246" i="2" s="1"/>
  <c r="S246" i="2" s="1"/>
  <c r="P250" i="2"/>
  <c r="Q250" i="2" s="1"/>
  <c r="R250" i="2" s="1"/>
  <c r="S250" i="2" s="1"/>
  <c r="P254" i="2"/>
  <c r="Q254" i="2" s="1"/>
  <c r="R254" i="2" s="1"/>
  <c r="S254" i="2" s="1"/>
  <c r="P258" i="2"/>
  <c r="Q258" i="2" s="1"/>
  <c r="R258" i="2" s="1"/>
  <c r="S258" i="2" s="1"/>
  <c r="P262" i="2"/>
  <c r="Q262" i="2" s="1"/>
  <c r="R262" i="2" s="1"/>
  <c r="S262" i="2" s="1"/>
  <c r="P266" i="2"/>
  <c r="Q266" i="2" s="1"/>
  <c r="R266" i="2" s="1"/>
  <c r="S266" i="2" s="1"/>
  <c r="P270" i="2"/>
  <c r="Q270" i="2" s="1"/>
  <c r="R270" i="2" s="1"/>
  <c r="S270" i="2" s="1"/>
  <c r="P274" i="2"/>
  <c r="Q274" i="2" s="1"/>
  <c r="R274" i="2" s="1"/>
  <c r="S274" i="2" s="1"/>
  <c r="P278" i="2"/>
  <c r="Q278" i="2" s="1"/>
  <c r="R278" i="2" s="1"/>
  <c r="S278" i="2" s="1"/>
  <c r="P282" i="2"/>
  <c r="Q282" i="2" s="1"/>
  <c r="R282" i="2" s="1"/>
  <c r="S282" i="2" s="1"/>
  <c r="P286" i="2"/>
  <c r="Q286" i="2" s="1"/>
  <c r="R286" i="2" s="1"/>
  <c r="S286" i="2" s="1"/>
  <c r="P290" i="2"/>
  <c r="Q290" i="2" s="1"/>
  <c r="R290" i="2" s="1"/>
  <c r="S290" i="2" s="1"/>
  <c r="P294" i="2"/>
  <c r="Q294" i="2" s="1"/>
  <c r="R294" i="2" s="1"/>
  <c r="S294" i="2" s="1"/>
  <c r="P298" i="2"/>
  <c r="Q298" i="2" s="1"/>
  <c r="R298" i="2" s="1"/>
  <c r="S298" i="2" s="1"/>
  <c r="P302" i="2"/>
  <c r="Q302" i="2" s="1"/>
  <c r="R302" i="2" s="1"/>
  <c r="S302" i="2" s="1"/>
  <c r="P306" i="2"/>
  <c r="Q306" i="2" s="1"/>
  <c r="R306" i="2" s="1"/>
  <c r="S306" i="2" s="1"/>
  <c r="P310" i="2"/>
  <c r="Q310" i="2" s="1"/>
  <c r="R310" i="2" s="1"/>
  <c r="S310" i="2" s="1"/>
  <c r="P314" i="2"/>
  <c r="Q314" i="2" s="1"/>
  <c r="R314" i="2" s="1"/>
  <c r="S314" i="2" s="1"/>
  <c r="P318" i="2"/>
  <c r="Q318" i="2" s="1"/>
  <c r="R318" i="2" s="1"/>
  <c r="S318" i="2" s="1"/>
  <c r="P322" i="2"/>
  <c r="Q322" i="2" s="1"/>
  <c r="R322" i="2" s="1"/>
  <c r="S322" i="2" s="1"/>
  <c r="P326" i="2"/>
  <c r="Q326" i="2" s="1"/>
  <c r="R326" i="2" s="1"/>
  <c r="S326" i="2" s="1"/>
  <c r="P330" i="2"/>
  <c r="Q330" i="2" s="1"/>
  <c r="R330" i="2" s="1"/>
  <c r="S330" i="2" s="1"/>
  <c r="P334" i="2"/>
  <c r="Q334" i="2" s="1"/>
  <c r="R334" i="2" s="1"/>
  <c r="S334" i="2" s="1"/>
  <c r="P338" i="2"/>
  <c r="Q338" i="2" s="1"/>
  <c r="R338" i="2" s="1"/>
  <c r="S338" i="2" s="1"/>
  <c r="P342" i="2"/>
  <c r="Q342" i="2" s="1"/>
  <c r="R342" i="2" s="1"/>
  <c r="S342" i="2" s="1"/>
  <c r="P346" i="2"/>
  <c r="Q346" i="2" s="1"/>
  <c r="R346" i="2" s="1"/>
  <c r="S346" i="2" s="1"/>
  <c r="P350" i="2"/>
  <c r="Q350" i="2" s="1"/>
  <c r="R350" i="2" s="1"/>
  <c r="S350" i="2" s="1"/>
  <c r="AA454" i="2"/>
  <c r="Q461" i="2"/>
  <c r="U461" i="2"/>
  <c r="K476" i="2"/>
  <c r="Y482" i="2"/>
  <c r="K486" i="2"/>
  <c r="Y490" i="2"/>
  <c r="P146" i="3"/>
  <c r="Q146" i="3" s="1"/>
  <c r="R146" i="3" s="1"/>
  <c r="S146" i="3" s="1"/>
  <c r="P150" i="3"/>
  <c r="Q150" i="3" s="1"/>
  <c r="R150" i="3" s="1"/>
  <c r="S150" i="3" s="1"/>
  <c r="S153" i="3"/>
  <c r="P154" i="3"/>
  <c r="Q154" i="3" s="1"/>
  <c r="R154" i="3" s="1"/>
  <c r="S154" i="3" s="1"/>
  <c r="Q155" i="3"/>
  <c r="R155" i="3" s="1"/>
  <c r="S155" i="3" s="1"/>
  <c r="S157" i="3"/>
  <c r="P158" i="3"/>
  <c r="Q158" i="3" s="1"/>
  <c r="R158" i="3" s="1"/>
  <c r="S158" i="3" s="1"/>
  <c r="Q159" i="3"/>
  <c r="R159" i="3" s="1"/>
  <c r="S159" i="3" s="1"/>
  <c r="S161" i="3"/>
  <c r="P162" i="3"/>
  <c r="Q162" i="3" s="1"/>
  <c r="R162" i="3" s="1"/>
  <c r="S162" i="3" s="1"/>
  <c r="AB162" i="3"/>
  <c r="Q163" i="3"/>
  <c r="R163" i="3" s="1"/>
  <c r="S163" i="3" s="1"/>
  <c r="S165" i="3"/>
  <c r="P166" i="3"/>
  <c r="Q166" i="3" s="1"/>
  <c r="R166" i="3" s="1"/>
  <c r="S166" i="3" s="1"/>
  <c r="Q167" i="3"/>
  <c r="R167" i="3" s="1"/>
  <c r="S167" i="3" s="1"/>
  <c r="S169" i="3"/>
  <c r="P170" i="3"/>
  <c r="Q170" i="3" s="1"/>
  <c r="R170" i="3" s="1"/>
  <c r="S170" i="3" s="1"/>
  <c r="Q171" i="3"/>
  <c r="R171" i="3" s="1"/>
  <c r="S171" i="3" s="1"/>
  <c r="S173" i="3"/>
  <c r="P174" i="3"/>
  <c r="Q174" i="3" s="1"/>
  <c r="R174" i="3" s="1"/>
  <c r="S174" i="3" s="1"/>
  <c r="Q175" i="3"/>
  <c r="R175" i="3" s="1"/>
  <c r="S175" i="3" s="1"/>
  <c r="S177" i="3"/>
  <c r="P178" i="3"/>
  <c r="Q178" i="3" s="1"/>
  <c r="R178" i="3" s="1"/>
  <c r="S178" i="3" s="1"/>
  <c r="Q179" i="3"/>
  <c r="R179" i="3" s="1"/>
  <c r="S179" i="3" s="1"/>
  <c r="S181" i="3"/>
  <c r="P182" i="3"/>
  <c r="Q182" i="3" s="1"/>
  <c r="R182" i="3" s="1"/>
  <c r="S182" i="3" s="1"/>
  <c r="AB182" i="3"/>
  <c r="Q183" i="3"/>
  <c r="R183" i="3" s="1"/>
  <c r="S183" i="3" s="1"/>
  <c r="S185" i="3"/>
  <c r="P186" i="3"/>
  <c r="Q186" i="3" s="1"/>
  <c r="R186" i="3" s="1"/>
  <c r="S186" i="3" s="1"/>
  <c r="Q187" i="3"/>
  <c r="R187" i="3" s="1"/>
  <c r="S187" i="3" s="1"/>
  <c r="S189" i="3"/>
  <c r="P190" i="3"/>
  <c r="Q190" i="3" s="1"/>
  <c r="R190" i="3" s="1"/>
  <c r="S190" i="3" s="1"/>
  <c r="AB190" i="3"/>
  <c r="Q191" i="3"/>
  <c r="R191" i="3" s="1"/>
  <c r="S191" i="3" s="1"/>
  <c r="S193" i="3"/>
  <c r="P194" i="3"/>
  <c r="Q194" i="3" s="1"/>
  <c r="R194" i="3" s="1"/>
  <c r="S194" i="3" s="1"/>
  <c r="Q195" i="3"/>
  <c r="R195" i="3" s="1"/>
  <c r="S195" i="3" s="1"/>
  <c r="S197" i="3"/>
  <c r="P198" i="3"/>
  <c r="Q198" i="3" s="1"/>
  <c r="R198" i="3" s="1"/>
  <c r="S198" i="3" s="1"/>
  <c r="Q199" i="3"/>
  <c r="R199" i="3" s="1"/>
  <c r="S199" i="3" s="1"/>
  <c r="S201" i="3"/>
  <c r="P202" i="3"/>
  <c r="Q202" i="3" s="1"/>
  <c r="R202" i="3" s="1"/>
  <c r="S202" i="3" s="1"/>
  <c r="Q203" i="3"/>
  <c r="R203" i="3" s="1"/>
  <c r="S203" i="3" s="1"/>
  <c r="S205" i="3"/>
  <c r="P206" i="3"/>
  <c r="Q206" i="3" s="1"/>
  <c r="R206" i="3" s="1"/>
  <c r="S206" i="3" s="1"/>
  <c r="Q207" i="3"/>
  <c r="R207" i="3" s="1"/>
  <c r="S207" i="3" s="1"/>
  <c r="S209" i="3"/>
  <c r="P210" i="3"/>
  <c r="Q210" i="3" s="1"/>
  <c r="R210" i="3" s="1"/>
  <c r="S210" i="3" s="1"/>
  <c r="Q211" i="3"/>
  <c r="R211" i="3" s="1"/>
  <c r="S211" i="3" s="1"/>
  <c r="S213" i="3"/>
  <c r="P214" i="3"/>
  <c r="Q214" i="3" s="1"/>
  <c r="R214" i="3" s="1"/>
  <c r="S214" i="3" s="1"/>
  <c r="Q215" i="3"/>
  <c r="R215" i="3" s="1"/>
  <c r="S215" i="3" s="1"/>
  <c r="S217" i="3"/>
  <c r="P218" i="3"/>
  <c r="Q218" i="3" s="1"/>
  <c r="R218" i="3" s="1"/>
  <c r="S218" i="3" s="1"/>
  <c r="Q219" i="3"/>
  <c r="R219" i="3" s="1"/>
  <c r="S219" i="3" s="1"/>
  <c r="S221" i="3"/>
  <c r="P222" i="3"/>
  <c r="Q222" i="3" s="1"/>
  <c r="R222" i="3" s="1"/>
  <c r="S222" i="3" s="1"/>
  <c r="AB222" i="3"/>
  <c r="Q223" i="3"/>
  <c r="R223" i="3" s="1"/>
  <c r="S223" i="3" s="1"/>
  <c r="S225" i="3"/>
  <c r="P226" i="3"/>
  <c r="Q226" i="3" s="1"/>
  <c r="R226" i="3" s="1"/>
  <c r="S226" i="3" s="1"/>
  <c r="AB226" i="3"/>
  <c r="Q227" i="3"/>
  <c r="R227" i="3" s="1"/>
  <c r="S227" i="3" s="1"/>
  <c r="S229" i="3"/>
  <c r="P230" i="3"/>
  <c r="Q230" i="3" s="1"/>
  <c r="R230" i="3" s="1"/>
  <c r="S230" i="3" s="1"/>
  <c r="Q231" i="3"/>
  <c r="R231" i="3" s="1"/>
  <c r="S231" i="3" s="1"/>
  <c r="S233" i="3"/>
  <c r="P234" i="3"/>
  <c r="Q234" i="3" s="1"/>
  <c r="R234" i="3" s="1"/>
  <c r="S234" i="3" s="1"/>
  <c r="Q235" i="3"/>
  <c r="R235" i="3" s="1"/>
  <c r="S235" i="3" s="1"/>
  <c r="S237" i="3"/>
  <c r="P238" i="3"/>
  <c r="Q238" i="3" s="1"/>
  <c r="R238" i="3" s="1"/>
  <c r="S238" i="3" s="1"/>
  <c r="Q239" i="3"/>
  <c r="R239" i="3" s="1"/>
  <c r="S239" i="3" s="1"/>
  <c r="S241" i="3"/>
  <c r="P242" i="3"/>
  <c r="Q242" i="3" s="1"/>
  <c r="R242" i="3" s="1"/>
  <c r="S242" i="3" s="1"/>
  <c r="Q243" i="3"/>
  <c r="R243" i="3" s="1"/>
  <c r="S243" i="3" s="1"/>
  <c r="S245" i="3"/>
  <c r="P246" i="3"/>
  <c r="Q246" i="3" s="1"/>
  <c r="R246" i="3" s="1"/>
  <c r="S246" i="3" s="1"/>
  <c r="Q247" i="3"/>
  <c r="R247" i="3" s="1"/>
  <c r="S247" i="3" s="1"/>
  <c r="S249" i="3"/>
  <c r="P250" i="3"/>
  <c r="Q250" i="3" s="1"/>
  <c r="R250" i="3" s="1"/>
  <c r="S250" i="3" s="1"/>
  <c r="Q251" i="3"/>
  <c r="R251" i="3" s="1"/>
  <c r="S251" i="3" s="1"/>
  <c r="S253" i="3"/>
  <c r="P254" i="3"/>
  <c r="Q254" i="3" s="1"/>
  <c r="R254" i="3" s="1"/>
  <c r="S254" i="3" s="1"/>
  <c r="AB254" i="3"/>
  <c r="Q255" i="3"/>
  <c r="R255" i="3" s="1"/>
  <c r="S255" i="3" s="1"/>
  <c r="S257" i="3"/>
  <c r="P258" i="3"/>
  <c r="Q258" i="3" s="1"/>
  <c r="R258" i="3" s="1"/>
  <c r="S258" i="3" s="1"/>
  <c r="Q259" i="3"/>
  <c r="R259" i="3" s="1"/>
  <c r="S259" i="3" s="1"/>
  <c r="S261" i="3"/>
  <c r="P262" i="3"/>
  <c r="Q262" i="3" s="1"/>
  <c r="R262" i="3" s="1"/>
  <c r="S262" i="3" s="1"/>
  <c r="AB262" i="3"/>
  <c r="Q263" i="3"/>
  <c r="R263" i="3" s="1"/>
  <c r="S263" i="3" s="1"/>
  <c r="S265" i="3"/>
  <c r="P266" i="3"/>
  <c r="Q266" i="3" s="1"/>
  <c r="R266" i="3" s="1"/>
  <c r="S266" i="3" s="1"/>
  <c r="Q267" i="3"/>
  <c r="R267" i="3" s="1"/>
  <c r="S267" i="3" s="1"/>
  <c r="S269" i="3"/>
  <c r="P270" i="3"/>
  <c r="Q270" i="3" s="1"/>
  <c r="R270" i="3" s="1"/>
  <c r="S270" i="3" s="1"/>
  <c r="Q271" i="3"/>
  <c r="R271" i="3" s="1"/>
  <c r="S271" i="3" s="1"/>
  <c r="S273" i="3"/>
  <c r="P274" i="3"/>
  <c r="Q274" i="3" s="1"/>
  <c r="R274" i="3" s="1"/>
  <c r="S274" i="3" s="1"/>
  <c r="AB274" i="3"/>
  <c r="Q275" i="3"/>
  <c r="R275" i="3" s="1"/>
  <c r="S275" i="3" s="1"/>
  <c r="S277" i="3"/>
  <c r="P278" i="3"/>
  <c r="Q278" i="3" s="1"/>
  <c r="R278" i="3" s="1"/>
  <c r="S278" i="3" s="1"/>
  <c r="Q279" i="3"/>
  <c r="R279" i="3" s="1"/>
  <c r="S279" i="3" s="1"/>
  <c r="S281" i="3"/>
  <c r="P282" i="3"/>
  <c r="Q282" i="3" s="1"/>
  <c r="R282" i="3" s="1"/>
  <c r="S282" i="3" s="1"/>
  <c r="AB282" i="3"/>
  <c r="Q283" i="3"/>
  <c r="R283" i="3" s="1"/>
  <c r="S283" i="3" s="1"/>
  <c r="S285" i="3"/>
  <c r="P286" i="3"/>
  <c r="Q286" i="3" s="1"/>
  <c r="R286" i="3" s="1"/>
  <c r="S286" i="3" s="1"/>
  <c r="Q287" i="3"/>
  <c r="R287" i="3" s="1"/>
  <c r="S287" i="3" s="1"/>
  <c r="S289" i="3"/>
  <c r="P290" i="3"/>
  <c r="Q290" i="3" s="1"/>
  <c r="R290" i="3" s="1"/>
  <c r="S290" i="3" s="1"/>
  <c r="AB290" i="3"/>
  <c r="Q291" i="3"/>
  <c r="R291" i="3" s="1"/>
  <c r="S291" i="3" s="1"/>
  <c r="S293" i="3"/>
  <c r="P294" i="3"/>
  <c r="Q294" i="3" s="1"/>
  <c r="R294" i="3" s="1"/>
  <c r="S294" i="3" s="1"/>
  <c r="Q295" i="3"/>
  <c r="R295" i="3" s="1"/>
  <c r="S295" i="3" s="1"/>
  <c r="S297" i="3"/>
  <c r="P298" i="3"/>
  <c r="Q298" i="3" s="1"/>
  <c r="R298" i="3" s="1"/>
  <c r="S298" i="3" s="1"/>
  <c r="Q299" i="3"/>
  <c r="R299" i="3" s="1"/>
  <c r="S299" i="3" s="1"/>
  <c r="S301" i="3"/>
  <c r="P302" i="3"/>
  <c r="Q302" i="3" s="1"/>
  <c r="R302" i="3" s="1"/>
  <c r="S302" i="3" s="1"/>
  <c r="AB302" i="3"/>
  <c r="Q303" i="3"/>
  <c r="R303" i="3" s="1"/>
  <c r="S303" i="3" s="1"/>
  <c r="S305" i="3"/>
  <c r="P306" i="3"/>
  <c r="Q306" i="3" s="1"/>
  <c r="R306" i="3" s="1"/>
  <c r="S306" i="3" s="1"/>
  <c r="Q307" i="3"/>
  <c r="R307" i="3" s="1"/>
  <c r="S307" i="3" s="1"/>
  <c r="S309" i="3"/>
  <c r="P310" i="3"/>
  <c r="Q310" i="3" s="1"/>
  <c r="R310" i="3" s="1"/>
  <c r="S310" i="3" s="1"/>
  <c r="AB310" i="3"/>
  <c r="Q311" i="3"/>
  <c r="R311" i="3" s="1"/>
  <c r="S311" i="3" s="1"/>
  <c r="S313" i="3"/>
  <c r="P314" i="3"/>
  <c r="Q314" i="3" s="1"/>
  <c r="R314" i="3" s="1"/>
  <c r="S314" i="3" s="1"/>
  <c r="AB314" i="3"/>
  <c r="Q315" i="3"/>
  <c r="R315" i="3" s="1"/>
  <c r="S315" i="3" s="1"/>
  <c r="S317" i="3"/>
  <c r="P318" i="3"/>
  <c r="Q318" i="3" s="1"/>
  <c r="R318" i="3" s="1"/>
  <c r="S318" i="3" s="1"/>
  <c r="Q319" i="3"/>
  <c r="R319" i="3" s="1"/>
  <c r="S319" i="3" s="1"/>
  <c r="S321" i="3"/>
  <c r="P322" i="3"/>
  <c r="Q322" i="3" s="1"/>
  <c r="R322" i="3" s="1"/>
  <c r="S322" i="3" s="1"/>
  <c r="Q323" i="3"/>
  <c r="R323" i="3" s="1"/>
  <c r="S323" i="3" s="1"/>
  <c r="S325" i="3"/>
  <c r="P326" i="3"/>
  <c r="Q326" i="3" s="1"/>
  <c r="R326" i="3" s="1"/>
  <c r="S326" i="3" s="1"/>
  <c r="Q327" i="3"/>
  <c r="R327" i="3" s="1"/>
  <c r="S327" i="3" s="1"/>
  <c r="S329" i="3"/>
  <c r="P330" i="3"/>
  <c r="Q330" i="3" s="1"/>
  <c r="R330" i="3" s="1"/>
  <c r="S330" i="3" s="1"/>
  <c r="Q331" i="3"/>
  <c r="R331" i="3" s="1"/>
  <c r="S331" i="3" s="1"/>
  <c r="S333" i="3"/>
  <c r="P334" i="3"/>
  <c r="Q334" i="3" s="1"/>
  <c r="R334" i="3" s="1"/>
  <c r="S334" i="3" s="1"/>
  <c r="AB334" i="3"/>
  <c r="Q335" i="3"/>
  <c r="R335" i="3" s="1"/>
  <c r="S335" i="3" s="1"/>
  <c r="S337" i="3"/>
  <c r="P338" i="3"/>
  <c r="Q338" i="3" s="1"/>
  <c r="R338" i="3" s="1"/>
  <c r="S338" i="3" s="1"/>
  <c r="AB338" i="3"/>
  <c r="Q339" i="3"/>
  <c r="R339" i="3" s="1"/>
  <c r="S339" i="3" s="1"/>
  <c r="S341" i="3"/>
  <c r="P342" i="3"/>
  <c r="Q342" i="3" s="1"/>
  <c r="R342" i="3" s="1"/>
  <c r="S342" i="3" s="1"/>
  <c r="Q343" i="3"/>
  <c r="R343" i="3" s="1"/>
  <c r="S343" i="3" s="1"/>
  <c r="S345" i="3"/>
  <c r="P346" i="3"/>
  <c r="Q346" i="3" s="1"/>
  <c r="R346" i="3" s="1"/>
  <c r="S346" i="3" s="1"/>
  <c r="Q347" i="3"/>
  <c r="R347" i="3" s="1"/>
  <c r="S347" i="3" s="1"/>
  <c r="S349" i="3"/>
  <c r="P350" i="3"/>
  <c r="Q350" i="3" s="1"/>
  <c r="R350" i="3" s="1"/>
  <c r="S350" i="3" s="1"/>
  <c r="Q351" i="3"/>
  <c r="R351" i="3" s="1"/>
  <c r="S351" i="3" s="1"/>
  <c r="AA454" i="3"/>
  <c r="K476" i="3"/>
  <c r="Y482" i="3"/>
  <c r="K486" i="3"/>
  <c r="Y490" i="3"/>
  <c r="P146" i="4"/>
  <c r="Q146" i="4" s="1"/>
  <c r="R146" i="4" s="1"/>
  <c r="S146" i="4" s="1"/>
  <c r="S149" i="4"/>
  <c r="P150" i="4"/>
  <c r="Q150" i="4" s="1"/>
  <c r="R150" i="4" s="1"/>
  <c r="S150" i="4" s="1"/>
  <c r="Q151" i="4"/>
  <c r="R151" i="4" s="1"/>
  <c r="S151" i="4" s="1"/>
  <c r="S153" i="4"/>
  <c r="P154" i="4"/>
  <c r="Q154" i="4" s="1"/>
  <c r="R154" i="4" s="1"/>
  <c r="S154" i="4" s="1"/>
  <c r="Q155" i="4"/>
  <c r="R155" i="4" s="1"/>
  <c r="S155" i="4" s="1"/>
  <c r="S157" i="4"/>
  <c r="P158" i="4"/>
  <c r="Q158" i="4" s="1"/>
  <c r="R158" i="4" s="1"/>
  <c r="S158" i="4" s="1"/>
  <c r="Q159" i="4"/>
  <c r="R159" i="4" s="1"/>
  <c r="S159" i="4" s="1"/>
  <c r="S161" i="4"/>
  <c r="P162" i="4"/>
  <c r="Q162" i="4" s="1"/>
  <c r="R162" i="4" s="1"/>
  <c r="S162" i="4" s="1"/>
  <c r="AB162" i="4"/>
  <c r="Q163" i="4"/>
  <c r="R163" i="4" s="1"/>
  <c r="S163" i="4" s="1"/>
  <c r="S165" i="4"/>
  <c r="P166" i="4"/>
  <c r="Q166" i="4" s="1"/>
  <c r="R166" i="4" s="1"/>
  <c r="S166" i="4" s="1"/>
  <c r="Q167" i="4"/>
  <c r="R167" i="4" s="1"/>
  <c r="S167" i="4" s="1"/>
  <c r="S169" i="4"/>
  <c r="P170" i="4"/>
  <c r="Q170" i="4" s="1"/>
  <c r="R170" i="4" s="1"/>
  <c r="S170" i="4" s="1"/>
  <c r="Q171" i="4"/>
  <c r="R171" i="4" s="1"/>
  <c r="S171" i="4" s="1"/>
  <c r="S173" i="4"/>
  <c r="P174" i="4"/>
  <c r="Q174" i="4" s="1"/>
  <c r="R174" i="4" s="1"/>
  <c r="S174" i="4" s="1"/>
  <c r="Q175" i="4"/>
  <c r="R175" i="4" s="1"/>
  <c r="S175" i="4" s="1"/>
  <c r="S177" i="4"/>
  <c r="P178" i="4"/>
  <c r="Q178" i="4" s="1"/>
  <c r="R178" i="4" s="1"/>
  <c r="S178" i="4" s="1"/>
  <c r="Q179" i="4"/>
  <c r="R179" i="4" s="1"/>
  <c r="S179" i="4" s="1"/>
  <c r="S181" i="4"/>
  <c r="P182" i="4"/>
  <c r="Q182" i="4" s="1"/>
  <c r="R182" i="4" s="1"/>
  <c r="S182" i="4" s="1"/>
  <c r="AB182" i="4"/>
  <c r="Q183" i="4"/>
  <c r="R183" i="4" s="1"/>
  <c r="S183" i="4" s="1"/>
  <c r="S185" i="4"/>
  <c r="P186" i="4"/>
  <c r="Q186" i="4" s="1"/>
  <c r="R186" i="4" s="1"/>
  <c r="S186" i="4" s="1"/>
  <c r="Q187" i="4"/>
  <c r="R187" i="4" s="1"/>
  <c r="S187" i="4" s="1"/>
  <c r="S189" i="4"/>
  <c r="P190" i="4"/>
  <c r="Q190" i="4" s="1"/>
  <c r="R190" i="4" s="1"/>
  <c r="S190" i="4" s="1"/>
  <c r="AB190" i="4"/>
  <c r="Q191" i="4"/>
  <c r="R191" i="4" s="1"/>
  <c r="S191" i="4" s="1"/>
  <c r="S193" i="4"/>
  <c r="P194" i="4"/>
  <c r="Q194" i="4" s="1"/>
  <c r="R194" i="4" s="1"/>
  <c r="S194" i="4" s="1"/>
  <c r="Q195" i="4"/>
  <c r="R195" i="4" s="1"/>
  <c r="S195" i="4" s="1"/>
  <c r="S197" i="4"/>
  <c r="P198" i="4"/>
  <c r="Q198" i="4" s="1"/>
  <c r="R198" i="4" s="1"/>
  <c r="S198" i="4" s="1"/>
  <c r="Q199" i="4"/>
  <c r="R199" i="4" s="1"/>
  <c r="S199" i="4" s="1"/>
  <c r="S201" i="4"/>
  <c r="P202" i="4"/>
  <c r="Q202" i="4" s="1"/>
  <c r="R202" i="4" s="1"/>
  <c r="S202" i="4" s="1"/>
  <c r="Q203" i="4"/>
  <c r="R203" i="4" s="1"/>
  <c r="S203" i="4" s="1"/>
  <c r="S205" i="4"/>
  <c r="P206" i="4"/>
  <c r="Q206" i="4" s="1"/>
  <c r="R206" i="4" s="1"/>
  <c r="S206" i="4" s="1"/>
  <c r="Q207" i="4"/>
  <c r="R207" i="4" s="1"/>
  <c r="S207" i="4" s="1"/>
  <c r="S209" i="4"/>
  <c r="P210" i="4"/>
  <c r="Q210" i="4" s="1"/>
  <c r="R210" i="4" s="1"/>
  <c r="S210" i="4" s="1"/>
  <c r="Q211" i="4"/>
  <c r="R211" i="4" s="1"/>
  <c r="S211" i="4" s="1"/>
  <c r="S213" i="4"/>
  <c r="P214" i="4"/>
  <c r="Q214" i="4" s="1"/>
  <c r="R214" i="4" s="1"/>
  <c r="S214" i="4" s="1"/>
  <c r="Q215" i="4"/>
  <c r="R215" i="4" s="1"/>
  <c r="S215" i="4" s="1"/>
  <c r="S217" i="4"/>
  <c r="P218" i="4"/>
  <c r="Q218" i="4" s="1"/>
  <c r="R218" i="4" s="1"/>
  <c r="S218" i="4" s="1"/>
  <c r="Q219" i="4"/>
  <c r="R219" i="4" s="1"/>
  <c r="S219" i="4" s="1"/>
  <c r="S221" i="4"/>
  <c r="P222" i="4"/>
  <c r="Q222" i="4" s="1"/>
  <c r="R222" i="4" s="1"/>
  <c r="S222" i="4" s="1"/>
  <c r="AB222" i="4"/>
  <c r="Q223" i="4"/>
  <c r="R223" i="4" s="1"/>
  <c r="S223" i="4" s="1"/>
  <c r="S225" i="4"/>
  <c r="P226" i="4"/>
  <c r="Q226" i="4" s="1"/>
  <c r="R226" i="4" s="1"/>
  <c r="S226" i="4" s="1"/>
  <c r="AB226" i="4"/>
  <c r="Q227" i="4"/>
  <c r="R227" i="4" s="1"/>
  <c r="S227" i="4" s="1"/>
  <c r="S229" i="4"/>
  <c r="P230" i="4"/>
  <c r="Q230" i="4" s="1"/>
  <c r="R230" i="4" s="1"/>
  <c r="S230" i="4" s="1"/>
  <c r="Q231" i="4"/>
  <c r="R231" i="4" s="1"/>
  <c r="S231" i="4" s="1"/>
  <c r="S233" i="4"/>
  <c r="P234" i="4"/>
  <c r="Q234" i="4" s="1"/>
  <c r="R234" i="4" s="1"/>
  <c r="S234" i="4" s="1"/>
  <c r="Q235" i="4"/>
  <c r="R235" i="4" s="1"/>
  <c r="S235" i="4" s="1"/>
  <c r="S237" i="4"/>
  <c r="P238" i="4"/>
  <c r="Q238" i="4" s="1"/>
  <c r="R238" i="4" s="1"/>
  <c r="S238" i="4" s="1"/>
  <c r="Q239" i="4"/>
  <c r="R239" i="4" s="1"/>
  <c r="S239" i="4" s="1"/>
  <c r="S241" i="4"/>
  <c r="P242" i="4"/>
  <c r="Q242" i="4" s="1"/>
  <c r="R242" i="4" s="1"/>
  <c r="S242" i="4" s="1"/>
  <c r="Q243" i="4"/>
  <c r="R243" i="4" s="1"/>
  <c r="S243" i="4" s="1"/>
  <c r="S245" i="4"/>
  <c r="P246" i="4"/>
  <c r="Q246" i="4" s="1"/>
  <c r="R246" i="4" s="1"/>
  <c r="S246" i="4" s="1"/>
  <c r="Q247" i="4"/>
  <c r="R247" i="4" s="1"/>
  <c r="S247" i="4" s="1"/>
  <c r="S249" i="4"/>
  <c r="P250" i="4"/>
  <c r="Q250" i="4" s="1"/>
  <c r="R250" i="4" s="1"/>
  <c r="S250" i="4" s="1"/>
  <c r="Q251" i="4"/>
  <c r="R251" i="4" s="1"/>
  <c r="S251" i="4" s="1"/>
  <c r="S253" i="4"/>
  <c r="P254" i="4"/>
  <c r="Q254" i="4" s="1"/>
  <c r="R254" i="4" s="1"/>
  <c r="S254" i="4" s="1"/>
  <c r="Q255" i="4"/>
  <c r="R255" i="4" s="1"/>
  <c r="S255" i="4" s="1"/>
  <c r="S257" i="4"/>
  <c r="P258" i="4"/>
  <c r="Q258" i="4" s="1"/>
  <c r="R258" i="4" s="1"/>
  <c r="S258" i="4" s="1"/>
  <c r="Q259" i="4"/>
  <c r="R259" i="4" s="1"/>
  <c r="S259" i="4" s="1"/>
  <c r="S261" i="4"/>
  <c r="P262" i="4"/>
  <c r="Q262" i="4" s="1"/>
  <c r="R262" i="4" s="1"/>
  <c r="S262" i="4" s="1"/>
  <c r="AB262" i="4"/>
  <c r="Q263" i="4"/>
  <c r="R263" i="4" s="1"/>
  <c r="S263" i="4" s="1"/>
  <c r="S265" i="4"/>
  <c r="P266" i="4"/>
  <c r="Q266" i="4" s="1"/>
  <c r="R266" i="4" s="1"/>
  <c r="S266" i="4" s="1"/>
  <c r="AB266" i="4"/>
  <c r="Q267" i="4"/>
  <c r="R267" i="4" s="1"/>
  <c r="S267" i="4" s="1"/>
  <c r="S269" i="4"/>
  <c r="P270" i="4"/>
  <c r="Q270" i="4" s="1"/>
  <c r="R270" i="4" s="1"/>
  <c r="S270" i="4" s="1"/>
  <c r="Q271" i="4"/>
  <c r="R271" i="4" s="1"/>
  <c r="S271" i="4" s="1"/>
  <c r="S273" i="4"/>
  <c r="P274" i="4"/>
  <c r="Q274" i="4" s="1"/>
  <c r="R274" i="4" s="1"/>
  <c r="S274" i="4" s="1"/>
  <c r="AB274" i="4"/>
  <c r="Q275" i="4"/>
  <c r="R275" i="4" s="1"/>
  <c r="S275" i="4" s="1"/>
  <c r="S277" i="4"/>
  <c r="P278" i="4"/>
  <c r="Q278" i="4" s="1"/>
  <c r="R278" i="4" s="1"/>
  <c r="S278" i="4" s="1"/>
  <c r="Q279" i="4"/>
  <c r="R279" i="4" s="1"/>
  <c r="S279" i="4" s="1"/>
  <c r="S281" i="4"/>
  <c r="P282" i="4"/>
  <c r="Q282" i="4" s="1"/>
  <c r="R282" i="4" s="1"/>
  <c r="S282" i="4" s="1"/>
  <c r="AB282" i="4"/>
  <c r="Q283" i="4"/>
  <c r="R283" i="4" s="1"/>
  <c r="S283" i="4" s="1"/>
  <c r="S285" i="4"/>
  <c r="P286" i="4"/>
  <c r="Q286" i="4" s="1"/>
  <c r="R286" i="4" s="1"/>
  <c r="S286" i="4" s="1"/>
  <c r="Q287" i="4"/>
  <c r="R287" i="4" s="1"/>
  <c r="S287" i="4" s="1"/>
  <c r="S289" i="4"/>
  <c r="P290" i="4"/>
  <c r="Q290" i="4" s="1"/>
  <c r="R290" i="4" s="1"/>
  <c r="S290" i="4" s="1"/>
  <c r="AB290" i="4"/>
  <c r="Q291" i="4"/>
  <c r="R291" i="4" s="1"/>
  <c r="S291" i="4" s="1"/>
  <c r="S293" i="4"/>
  <c r="P294" i="4"/>
  <c r="Q294" i="4" s="1"/>
  <c r="R294" i="4" s="1"/>
  <c r="S294" i="4" s="1"/>
  <c r="Q295" i="4"/>
  <c r="R295" i="4" s="1"/>
  <c r="S295" i="4" s="1"/>
  <c r="S297" i="4"/>
  <c r="P298" i="4"/>
  <c r="Q298" i="4" s="1"/>
  <c r="R298" i="4" s="1"/>
  <c r="S298" i="4" s="1"/>
  <c r="Q299" i="4"/>
  <c r="R299" i="4" s="1"/>
  <c r="S299" i="4" s="1"/>
  <c r="S301" i="4"/>
  <c r="P302" i="4"/>
  <c r="Q302" i="4" s="1"/>
  <c r="R302" i="4" s="1"/>
  <c r="S302" i="4" s="1"/>
  <c r="Q303" i="4"/>
  <c r="R303" i="4" s="1"/>
  <c r="S303" i="4" s="1"/>
  <c r="S305" i="4"/>
  <c r="P306" i="4"/>
  <c r="Q306" i="4" s="1"/>
  <c r="R306" i="4" s="1"/>
  <c r="S306" i="4" s="1"/>
  <c r="Q307" i="4"/>
  <c r="R307" i="4" s="1"/>
  <c r="S307" i="4" s="1"/>
  <c r="S309" i="4"/>
  <c r="P310" i="4"/>
  <c r="Q310" i="4" s="1"/>
  <c r="R310" i="4" s="1"/>
  <c r="S310" i="4" s="1"/>
  <c r="AB310" i="4"/>
  <c r="Q311" i="4"/>
  <c r="R311" i="4" s="1"/>
  <c r="S311" i="4" s="1"/>
  <c r="S313" i="4"/>
  <c r="P314" i="4"/>
  <c r="Q314" i="4" s="1"/>
  <c r="R314" i="4" s="1"/>
  <c r="S314" i="4" s="1"/>
  <c r="Q315" i="4"/>
  <c r="R315" i="4" s="1"/>
  <c r="S315" i="4" s="1"/>
  <c r="S317" i="4"/>
  <c r="P318" i="4"/>
  <c r="Q318" i="4" s="1"/>
  <c r="R318" i="4" s="1"/>
  <c r="S318" i="4" s="1"/>
  <c r="Q319" i="4"/>
  <c r="R319" i="4" s="1"/>
  <c r="S319" i="4" s="1"/>
  <c r="S321" i="4"/>
  <c r="P322" i="4"/>
  <c r="Q322" i="4" s="1"/>
  <c r="R322" i="4" s="1"/>
  <c r="S322" i="4" s="1"/>
  <c r="Q323" i="4"/>
  <c r="R323" i="4" s="1"/>
  <c r="S323" i="4" s="1"/>
  <c r="S325" i="4"/>
  <c r="P326" i="4"/>
  <c r="Q326" i="4" s="1"/>
  <c r="R326" i="4" s="1"/>
  <c r="S326" i="4" s="1"/>
  <c r="Q327" i="4"/>
  <c r="R327" i="4" s="1"/>
  <c r="S327" i="4" s="1"/>
  <c r="S329" i="4"/>
  <c r="P330" i="4"/>
  <c r="Q330" i="4" s="1"/>
  <c r="R330" i="4" s="1"/>
  <c r="S330" i="4" s="1"/>
  <c r="Q331" i="4"/>
  <c r="R331" i="4" s="1"/>
  <c r="S331" i="4" s="1"/>
  <c r="S333" i="4"/>
  <c r="P334" i="4"/>
  <c r="Q334" i="4" s="1"/>
  <c r="R334" i="4" s="1"/>
  <c r="S334" i="4" s="1"/>
  <c r="Q335" i="4"/>
  <c r="R335" i="4" s="1"/>
  <c r="S335" i="4" s="1"/>
  <c r="S337" i="4"/>
  <c r="P338" i="4"/>
  <c r="Q338" i="4" s="1"/>
  <c r="R338" i="4" s="1"/>
  <c r="S338" i="4" s="1"/>
  <c r="AB338" i="4"/>
  <c r="Q339" i="4"/>
  <c r="R339" i="4" s="1"/>
  <c r="S339" i="4" s="1"/>
  <c r="S341" i="4"/>
  <c r="P342" i="4"/>
  <c r="Q342" i="4" s="1"/>
  <c r="R342" i="4" s="1"/>
  <c r="S342" i="4" s="1"/>
  <c r="Q343" i="4"/>
  <c r="R343" i="4" s="1"/>
  <c r="S343" i="4" s="1"/>
  <c r="S345" i="4"/>
  <c r="P346" i="4"/>
  <c r="Q346" i="4" s="1"/>
  <c r="R346" i="4" s="1"/>
  <c r="S346" i="4" s="1"/>
  <c r="Q347" i="4"/>
  <c r="R347" i="4" s="1"/>
  <c r="S347" i="4" s="1"/>
  <c r="S349" i="4"/>
  <c r="P350" i="4"/>
  <c r="Q350" i="4" s="1"/>
  <c r="R350" i="4" s="1"/>
  <c r="S350" i="4" s="1"/>
  <c r="Q351" i="4"/>
  <c r="R351" i="4" s="1"/>
  <c r="S351" i="4" s="1"/>
  <c r="AA454" i="4"/>
  <c r="K476" i="4"/>
  <c r="Y482" i="4"/>
  <c r="K486" i="4"/>
  <c r="Y490" i="4"/>
  <c r="P146" i="5"/>
  <c r="Q146" i="5" s="1"/>
  <c r="R146" i="5" s="1"/>
  <c r="S146" i="5" s="1"/>
  <c r="Q147" i="5"/>
  <c r="R147" i="5" s="1"/>
  <c r="S147" i="5" s="1"/>
  <c r="S149" i="5"/>
  <c r="P150" i="5"/>
  <c r="Q150" i="5" s="1"/>
  <c r="R150" i="5" s="1"/>
  <c r="S150" i="5" s="1"/>
  <c r="Q151" i="5"/>
  <c r="R151" i="5" s="1"/>
  <c r="S151" i="5" s="1"/>
  <c r="S153" i="5"/>
  <c r="P154" i="5"/>
  <c r="Q154" i="5" s="1"/>
  <c r="R154" i="5" s="1"/>
  <c r="S154" i="5" s="1"/>
  <c r="Q155" i="5"/>
  <c r="R155" i="5" s="1"/>
  <c r="S155" i="5" s="1"/>
  <c r="S157" i="5"/>
  <c r="P158" i="5"/>
  <c r="Q158" i="5" s="1"/>
  <c r="R158" i="5" s="1"/>
  <c r="S158" i="5" s="1"/>
  <c r="Q159" i="5"/>
  <c r="R159" i="5" s="1"/>
  <c r="S159" i="5" s="1"/>
  <c r="S161" i="5"/>
  <c r="P162" i="5"/>
  <c r="Q162" i="5" s="1"/>
  <c r="R162" i="5" s="1"/>
  <c r="S162" i="5" s="1"/>
  <c r="Q163" i="5"/>
  <c r="R163" i="5" s="1"/>
  <c r="S163" i="5" s="1"/>
  <c r="S165" i="5"/>
  <c r="P166" i="5"/>
  <c r="Q166" i="5" s="1"/>
  <c r="R166" i="5" s="1"/>
  <c r="S166" i="5" s="1"/>
  <c r="Q167" i="5"/>
  <c r="R167" i="5" s="1"/>
  <c r="S167" i="5" s="1"/>
  <c r="S169" i="5"/>
  <c r="P170" i="5"/>
  <c r="Q170" i="5" s="1"/>
  <c r="R170" i="5" s="1"/>
  <c r="S170" i="5" s="1"/>
  <c r="AB170" i="5"/>
  <c r="Q171" i="5"/>
  <c r="R171" i="5" s="1"/>
  <c r="S171" i="5" s="1"/>
  <c r="S173" i="5"/>
  <c r="P174" i="5"/>
  <c r="Q174" i="5" s="1"/>
  <c r="R174" i="5" s="1"/>
  <c r="S174" i="5" s="1"/>
  <c r="Q175" i="5"/>
  <c r="R175" i="5" s="1"/>
  <c r="S175" i="5" s="1"/>
  <c r="S177" i="5"/>
  <c r="P178" i="5"/>
  <c r="Q178" i="5" s="1"/>
  <c r="R178" i="5" s="1"/>
  <c r="S178" i="5" s="1"/>
  <c r="Q179" i="5"/>
  <c r="R179" i="5" s="1"/>
  <c r="S179" i="5" s="1"/>
  <c r="S181" i="5"/>
  <c r="P182" i="5"/>
  <c r="Q182" i="5" s="1"/>
  <c r="R182" i="5" s="1"/>
  <c r="S182" i="5" s="1"/>
  <c r="AB182" i="5"/>
  <c r="Q183" i="5"/>
  <c r="R183" i="5" s="1"/>
  <c r="S183" i="5" s="1"/>
  <c r="S185" i="5"/>
  <c r="P186" i="5"/>
  <c r="Q186" i="5" s="1"/>
  <c r="R186" i="5" s="1"/>
  <c r="S186" i="5" s="1"/>
  <c r="Q187" i="5"/>
  <c r="R187" i="5" s="1"/>
  <c r="S187" i="5" s="1"/>
  <c r="S189" i="5"/>
  <c r="P190" i="5"/>
  <c r="Q190" i="5" s="1"/>
  <c r="R190" i="5" s="1"/>
  <c r="S190" i="5" s="1"/>
  <c r="AB190" i="5"/>
  <c r="Q191" i="5"/>
  <c r="R191" i="5" s="1"/>
  <c r="S191" i="5" s="1"/>
  <c r="S193" i="5"/>
  <c r="P194" i="5"/>
  <c r="Q194" i="5" s="1"/>
  <c r="R194" i="5" s="1"/>
  <c r="S194" i="5" s="1"/>
  <c r="Q195" i="5"/>
  <c r="R195" i="5" s="1"/>
  <c r="S195" i="5" s="1"/>
  <c r="S197" i="5"/>
  <c r="P198" i="5"/>
  <c r="Q198" i="5" s="1"/>
  <c r="R198" i="5" s="1"/>
  <c r="S198" i="5" s="1"/>
  <c r="Q199" i="5"/>
  <c r="R199" i="5" s="1"/>
  <c r="S199" i="5" s="1"/>
  <c r="S201" i="5"/>
  <c r="P202" i="5"/>
  <c r="Q202" i="5" s="1"/>
  <c r="R202" i="5" s="1"/>
  <c r="S202" i="5" s="1"/>
  <c r="Q203" i="5"/>
  <c r="R203" i="5" s="1"/>
  <c r="S203" i="5" s="1"/>
  <c r="S205" i="5"/>
  <c r="P206" i="5"/>
  <c r="Q206" i="5" s="1"/>
  <c r="R206" i="5" s="1"/>
  <c r="S206" i="5" s="1"/>
  <c r="Q207" i="5"/>
  <c r="R207" i="5" s="1"/>
  <c r="S207" i="5" s="1"/>
  <c r="S209" i="5"/>
  <c r="P210" i="5"/>
  <c r="Q210" i="5" s="1"/>
  <c r="R210" i="5" s="1"/>
  <c r="S210" i="5" s="1"/>
  <c r="Q211" i="5"/>
  <c r="R211" i="5" s="1"/>
  <c r="S211" i="5" s="1"/>
  <c r="S213" i="5"/>
  <c r="P214" i="5"/>
  <c r="Q214" i="5" s="1"/>
  <c r="R214" i="5" s="1"/>
  <c r="S214" i="5" s="1"/>
  <c r="Q215" i="5"/>
  <c r="R215" i="5" s="1"/>
  <c r="S215" i="5" s="1"/>
  <c r="S217" i="5"/>
  <c r="P218" i="5"/>
  <c r="Q218" i="5" s="1"/>
  <c r="R218" i="5" s="1"/>
  <c r="S218" i="5" s="1"/>
  <c r="Q219" i="5"/>
  <c r="R219" i="5" s="1"/>
  <c r="S219" i="5" s="1"/>
  <c r="S221" i="5"/>
  <c r="P222" i="5"/>
  <c r="Q222" i="5" s="1"/>
  <c r="R222" i="5" s="1"/>
  <c r="S222" i="5" s="1"/>
  <c r="AB222" i="5"/>
  <c r="Q223" i="5"/>
  <c r="R223" i="5" s="1"/>
  <c r="S223" i="5" s="1"/>
  <c r="S225" i="5"/>
  <c r="P226" i="5"/>
  <c r="Q226" i="5" s="1"/>
  <c r="R226" i="5" s="1"/>
  <c r="S226" i="5" s="1"/>
  <c r="AB226" i="5"/>
  <c r="Q227" i="5"/>
  <c r="R227" i="5" s="1"/>
  <c r="S227" i="5" s="1"/>
  <c r="S229" i="5"/>
  <c r="P230" i="5"/>
  <c r="Q230" i="5" s="1"/>
  <c r="R230" i="5" s="1"/>
  <c r="S230" i="5" s="1"/>
  <c r="Q231" i="5"/>
  <c r="R231" i="5" s="1"/>
  <c r="S231" i="5" s="1"/>
  <c r="S233" i="5"/>
  <c r="P234" i="5"/>
  <c r="Q234" i="5" s="1"/>
  <c r="R234" i="5" s="1"/>
  <c r="S234" i="5" s="1"/>
  <c r="Q235" i="5"/>
  <c r="R235" i="5" s="1"/>
  <c r="S235" i="5" s="1"/>
  <c r="S237" i="5"/>
  <c r="Q239" i="5"/>
  <c r="R239" i="5" s="1"/>
  <c r="S239" i="5" s="1"/>
  <c r="S241" i="5"/>
  <c r="P242" i="5"/>
  <c r="Q242" i="5" s="1"/>
  <c r="R242" i="5" s="1"/>
  <c r="S242" i="5" s="1"/>
  <c r="Q243" i="5"/>
  <c r="R243" i="5" s="1"/>
  <c r="S243" i="5" s="1"/>
  <c r="S245" i="5"/>
  <c r="P246" i="5"/>
  <c r="Q246" i="5" s="1"/>
  <c r="R246" i="5" s="1"/>
  <c r="S246" i="5" s="1"/>
  <c r="Q247" i="5"/>
  <c r="R247" i="5" s="1"/>
  <c r="S247" i="5" s="1"/>
  <c r="S249" i="5"/>
  <c r="P250" i="5"/>
  <c r="Q250" i="5" s="1"/>
  <c r="R250" i="5" s="1"/>
  <c r="S250" i="5" s="1"/>
  <c r="Q251" i="5"/>
  <c r="R251" i="5" s="1"/>
  <c r="S251" i="5" s="1"/>
  <c r="S253" i="5"/>
  <c r="P254" i="5"/>
  <c r="Q254" i="5" s="1"/>
  <c r="R254" i="5" s="1"/>
  <c r="S254" i="5" s="1"/>
  <c r="AB254" i="5"/>
  <c r="Q255" i="5"/>
  <c r="R255" i="5" s="1"/>
  <c r="S255" i="5" s="1"/>
  <c r="S257" i="5"/>
  <c r="P258" i="5"/>
  <c r="Q258" i="5" s="1"/>
  <c r="R258" i="5" s="1"/>
  <c r="S258" i="5" s="1"/>
  <c r="Q259" i="5"/>
  <c r="R259" i="5" s="1"/>
  <c r="S259" i="5" s="1"/>
  <c r="S261" i="5"/>
  <c r="P262" i="5"/>
  <c r="Q262" i="5" s="1"/>
  <c r="R262" i="5" s="1"/>
  <c r="S262" i="5" s="1"/>
  <c r="AB262" i="5"/>
  <c r="Q263" i="5"/>
  <c r="R263" i="5" s="1"/>
  <c r="S263" i="5" s="1"/>
  <c r="S265" i="5"/>
  <c r="P266" i="5"/>
  <c r="Q266" i="5" s="1"/>
  <c r="R266" i="5" s="1"/>
  <c r="S266" i="5" s="1"/>
  <c r="Q267" i="5"/>
  <c r="R267" i="5" s="1"/>
  <c r="S267" i="5" s="1"/>
  <c r="S269" i="5"/>
  <c r="P270" i="5"/>
  <c r="Q270" i="5" s="1"/>
  <c r="R270" i="5" s="1"/>
  <c r="S270" i="5" s="1"/>
  <c r="Q271" i="5"/>
  <c r="R271" i="5" s="1"/>
  <c r="S271" i="5" s="1"/>
  <c r="S273" i="5"/>
  <c r="P274" i="5"/>
  <c r="Q274" i="5" s="1"/>
  <c r="R274" i="5" s="1"/>
  <c r="S274" i="5" s="1"/>
  <c r="AB274" i="5"/>
  <c r="Q275" i="5"/>
  <c r="R275" i="5" s="1"/>
  <c r="S275" i="5" s="1"/>
  <c r="S277" i="5"/>
  <c r="P278" i="5"/>
  <c r="Q278" i="5" s="1"/>
  <c r="R278" i="5" s="1"/>
  <c r="S278" i="5" s="1"/>
  <c r="Q279" i="5"/>
  <c r="R279" i="5" s="1"/>
  <c r="S279" i="5" s="1"/>
  <c r="S281" i="5"/>
  <c r="P282" i="5"/>
  <c r="Q282" i="5" s="1"/>
  <c r="R282" i="5" s="1"/>
  <c r="S282" i="5" s="1"/>
  <c r="AB282" i="5"/>
  <c r="Q283" i="5"/>
  <c r="R283" i="5" s="1"/>
  <c r="S283" i="5" s="1"/>
  <c r="S285" i="5"/>
  <c r="P286" i="5"/>
  <c r="Q286" i="5" s="1"/>
  <c r="R286" i="5" s="1"/>
  <c r="S286" i="5" s="1"/>
  <c r="Q287" i="5"/>
  <c r="R287" i="5" s="1"/>
  <c r="S287" i="5" s="1"/>
  <c r="S289" i="5"/>
  <c r="P290" i="5"/>
  <c r="Q290" i="5" s="1"/>
  <c r="R290" i="5" s="1"/>
  <c r="S290" i="5" s="1"/>
  <c r="AB290" i="5"/>
  <c r="Q291" i="5"/>
  <c r="R291" i="5" s="1"/>
  <c r="S291" i="5" s="1"/>
  <c r="S293" i="5"/>
  <c r="P294" i="5"/>
  <c r="Q294" i="5" s="1"/>
  <c r="R294" i="5" s="1"/>
  <c r="S294" i="5" s="1"/>
  <c r="Q295" i="5"/>
  <c r="R295" i="5" s="1"/>
  <c r="S295" i="5" s="1"/>
  <c r="S297" i="5"/>
  <c r="P298" i="5"/>
  <c r="Q298" i="5" s="1"/>
  <c r="R298" i="5" s="1"/>
  <c r="S298" i="5" s="1"/>
  <c r="Q299" i="5"/>
  <c r="R299" i="5" s="1"/>
  <c r="S299" i="5" s="1"/>
  <c r="S301" i="5"/>
  <c r="P302" i="5"/>
  <c r="Q302" i="5" s="1"/>
  <c r="R302" i="5" s="1"/>
  <c r="S302" i="5" s="1"/>
  <c r="Q303" i="5"/>
  <c r="R303" i="5" s="1"/>
  <c r="S303" i="5" s="1"/>
  <c r="S305" i="5"/>
  <c r="P306" i="5"/>
  <c r="Q306" i="5" s="1"/>
  <c r="R306" i="5" s="1"/>
  <c r="S306" i="5" s="1"/>
  <c r="Q307" i="5"/>
  <c r="R307" i="5" s="1"/>
  <c r="S307" i="5" s="1"/>
  <c r="S309" i="5"/>
  <c r="P310" i="5"/>
  <c r="Q310" i="5" s="1"/>
  <c r="R310" i="5" s="1"/>
  <c r="S310" i="5" s="1"/>
  <c r="AB310" i="5"/>
  <c r="Q311" i="5"/>
  <c r="R311" i="5" s="1"/>
  <c r="S311" i="5" s="1"/>
  <c r="S313" i="5"/>
  <c r="P314" i="5"/>
  <c r="Q314" i="5" s="1"/>
  <c r="R314" i="5" s="1"/>
  <c r="S314" i="5" s="1"/>
  <c r="AB314" i="5"/>
  <c r="Q315" i="5"/>
  <c r="R315" i="5" s="1"/>
  <c r="S315" i="5" s="1"/>
  <c r="S317" i="5"/>
  <c r="P318" i="5"/>
  <c r="Q318" i="5" s="1"/>
  <c r="R318" i="5" s="1"/>
  <c r="S318" i="5" s="1"/>
  <c r="Q319" i="5"/>
  <c r="R319" i="5" s="1"/>
  <c r="S319" i="5" s="1"/>
  <c r="S321" i="5"/>
  <c r="P322" i="5"/>
  <c r="Q322" i="5" s="1"/>
  <c r="R322" i="5" s="1"/>
  <c r="S322" i="5" s="1"/>
  <c r="AB322" i="5"/>
  <c r="Q323" i="5"/>
  <c r="R323" i="5" s="1"/>
  <c r="S323" i="5" s="1"/>
  <c r="S325" i="5"/>
  <c r="P326" i="5"/>
  <c r="Q326" i="5" s="1"/>
  <c r="R326" i="5" s="1"/>
  <c r="S326" i="5" s="1"/>
  <c r="Q327" i="5"/>
  <c r="R327" i="5" s="1"/>
  <c r="S327" i="5" s="1"/>
  <c r="S329" i="5"/>
  <c r="P330" i="5"/>
  <c r="Q330" i="5" s="1"/>
  <c r="R330" i="5" s="1"/>
  <c r="S330" i="5" s="1"/>
  <c r="Q331" i="5"/>
  <c r="R331" i="5" s="1"/>
  <c r="S331" i="5" s="1"/>
  <c r="S333" i="5"/>
  <c r="P334" i="5"/>
  <c r="Q334" i="5" s="1"/>
  <c r="R334" i="5" s="1"/>
  <c r="S334" i="5" s="1"/>
  <c r="Q335" i="5"/>
  <c r="R335" i="5" s="1"/>
  <c r="S335" i="5" s="1"/>
  <c r="S337" i="5"/>
  <c r="P338" i="5"/>
  <c r="Q338" i="5" s="1"/>
  <c r="R338" i="5" s="1"/>
  <c r="S338" i="5" s="1"/>
  <c r="AB338" i="5"/>
  <c r="Q339" i="5"/>
  <c r="R339" i="5" s="1"/>
  <c r="S339" i="5" s="1"/>
  <c r="S341" i="5"/>
  <c r="P342" i="5"/>
  <c r="Q342" i="5" s="1"/>
  <c r="R342" i="5" s="1"/>
  <c r="S342" i="5" s="1"/>
  <c r="Q343" i="5"/>
  <c r="R343" i="5" s="1"/>
  <c r="S343" i="5" s="1"/>
  <c r="S345" i="5"/>
  <c r="P346" i="5"/>
  <c r="Q346" i="5" s="1"/>
  <c r="R346" i="5" s="1"/>
  <c r="S346" i="5" s="1"/>
  <c r="Q347" i="5"/>
  <c r="R347" i="5" s="1"/>
  <c r="S347" i="5" s="1"/>
  <c r="S349" i="5"/>
  <c r="P350" i="5"/>
  <c r="Q350" i="5" s="1"/>
  <c r="R350" i="5" s="1"/>
  <c r="S350" i="5" s="1"/>
  <c r="Q351" i="5"/>
  <c r="R351" i="5" s="1"/>
  <c r="S351" i="5" s="1"/>
  <c r="AK464" i="5"/>
  <c r="AK465" i="5" s="1"/>
  <c r="AL453" i="5"/>
  <c r="AL499" i="5"/>
  <c r="AL491" i="5"/>
  <c r="AF491" i="5"/>
  <c r="AL473" i="5"/>
  <c r="R471" i="5"/>
  <c r="R480" i="5"/>
  <c r="H507" i="5"/>
  <c r="O507" i="5" s="1"/>
  <c r="C509" i="5"/>
  <c r="X159" i="6"/>
  <c r="Z159" i="6"/>
  <c r="V159" i="6"/>
  <c r="X179" i="6"/>
  <c r="AA179" i="6" s="1"/>
  <c r="Z179" i="6"/>
  <c r="X195" i="6"/>
  <c r="Z195" i="6"/>
  <c r="V195" i="6"/>
  <c r="X235" i="6"/>
  <c r="Z235" i="6"/>
  <c r="V235" i="6"/>
  <c r="X307" i="6"/>
  <c r="Z307" i="6"/>
  <c r="V307" i="6"/>
  <c r="X319" i="6"/>
  <c r="Z319" i="6"/>
  <c r="V319" i="6"/>
  <c r="X351" i="6"/>
  <c r="Z351" i="6"/>
  <c r="V351" i="6"/>
  <c r="Y459" i="6"/>
  <c r="Y467" i="6"/>
  <c r="U22" i="7"/>
  <c r="K22" i="7"/>
  <c r="J23" i="7"/>
  <c r="L23" i="7"/>
  <c r="X147" i="7"/>
  <c r="Z147" i="7"/>
  <c r="V147" i="7"/>
  <c r="J24" i="7"/>
  <c r="L24" i="7"/>
  <c r="J25" i="7"/>
  <c r="L25" i="7"/>
  <c r="AA155" i="7"/>
  <c r="Y163" i="7"/>
  <c r="J28" i="7"/>
  <c r="L28" i="7"/>
  <c r="X175" i="7"/>
  <c r="Z175" i="7"/>
  <c r="V175" i="7"/>
  <c r="Y179" i="7"/>
  <c r="J30" i="7"/>
  <c r="L30" i="7"/>
  <c r="J31" i="7"/>
  <c r="L31" i="7"/>
  <c r="Z187" i="7"/>
  <c r="AA187" i="7"/>
  <c r="X191" i="7"/>
  <c r="V191" i="7"/>
  <c r="J35" i="7"/>
  <c r="L35" i="7"/>
  <c r="J36" i="7"/>
  <c r="L36" i="7"/>
  <c r="Z203" i="7"/>
  <c r="AA203" i="7" s="1"/>
  <c r="Y207" i="7"/>
  <c r="Y215" i="7"/>
  <c r="X223" i="7"/>
  <c r="Z223" i="7"/>
  <c r="V223" i="7"/>
  <c r="Y227" i="7"/>
  <c r="Y291" i="7"/>
  <c r="X311" i="7"/>
  <c r="Z311" i="7"/>
  <c r="V311" i="7"/>
  <c r="X319" i="7"/>
  <c r="Z319" i="7"/>
  <c r="V319" i="7"/>
  <c r="Y147" i="8"/>
  <c r="X159" i="8"/>
  <c r="Z159" i="8"/>
  <c r="V159" i="8"/>
  <c r="Y175" i="8"/>
  <c r="X183" i="8"/>
  <c r="Z183" i="8"/>
  <c r="V183" i="8"/>
  <c r="X207" i="8"/>
  <c r="Z207" i="8"/>
  <c r="V207" i="8"/>
  <c r="Y243" i="8"/>
  <c r="X259" i="8"/>
  <c r="Z259" i="8"/>
  <c r="V259" i="8"/>
  <c r="X263" i="8"/>
  <c r="Z263" i="8"/>
  <c r="AA263" i="8" s="1"/>
  <c r="Z307" i="8"/>
  <c r="X307" i="8"/>
  <c r="V307" i="8"/>
  <c r="Z311" i="8"/>
  <c r="X311" i="8"/>
  <c r="V311" i="8"/>
  <c r="Z315" i="8"/>
  <c r="X315" i="8"/>
  <c r="Y482" i="5"/>
  <c r="K486" i="5"/>
  <c r="X486" i="5"/>
  <c r="X487" i="5" s="1"/>
  <c r="Y490" i="5"/>
  <c r="V144" i="6"/>
  <c r="P146" i="6"/>
  <c r="T146" i="6"/>
  <c r="X146" i="6" s="1"/>
  <c r="P150" i="6"/>
  <c r="T150" i="6"/>
  <c r="X150" i="6" s="1"/>
  <c r="P154" i="6"/>
  <c r="T154" i="6"/>
  <c r="X154" i="6"/>
  <c r="P158" i="6"/>
  <c r="T158" i="6"/>
  <c r="X158" i="6" s="1"/>
  <c r="P162" i="6"/>
  <c r="T162" i="6"/>
  <c r="P166" i="6"/>
  <c r="T166" i="6"/>
  <c r="X166" i="6" s="1"/>
  <c r="P170" i="6"/>
  <c r="T170" i="6"/>
  <c r="P174" i="6"/>
  <c r="T174" i="6"/>
  <c r="Z174" i="6" s="1"/>
  <c r="AA174" i="6" s="1"/>
  <c r="P178" i="6"/>
  <c r="T178" i="6"/>
  <c r="Z178" i="6" s="1"/>
  <c r="P182" i="6"/>
  <c r="T182" i="6"/>
  <c r="P186" i="6"/>
  <c r="T186" i="6"/>
  <c r="X186" i="6" s="1"/>
  <c r="P190" i="6"/>
  <c r="T190" i="6"/>
  <c r="P194" i="6"/>
  <c r="T194" i="6"/>
  <c r="V194" i="6" s="1"/>
  <c r="P198" i="6"/>
  <c r="T198" i="6"/>
  <c r="X198" i="6" s="1"/>
  <c r="I200" i="6"/>
  <c r="P202" i="6"/>
  <c r="T202" i="6"/>
  <c r="X202" i="6" s="1"/>
  <c r="I204" i="6"/>
  <c r="P206" i="6"/>
  <c r="T206" i="6"/>
  <c r="X206" i="6"/>
  <c r="I208" i="6"/>
  <c r="P210" i="6"/>
  <c r="T210" i="6"/>
  <c r="X210" i="6"/>
  <c r="U211" i="6"/>
  <c r="X211" i="6" s="1"/>
  <c r="I212" i="6"/>
  <c r="P214" i="6"/>
  <c r="T214" i="6"/>
  <c r="V214" i="6" s="1"/>
  <c r="U215" i="6"/>
  <c r="I216" i="6"/>
  <c r="P218" i="6"/>
  <c r="T218" i="6"/>
  <c r="V218" i="6" s="1"/>
  <c r="I220" i="6"/>
  <c r="P222" i="6"/>
  <c r="I224" i="6"/>
  <c r="P226" i="6"/>
  <c r="T226" i="6"/>
  <c r="I228" i="6"/>
  <c r="P230" i="6"/>
  <c r="U231" i="6"/>
  <c r="Z231" i="6" s="1"/>
  <c r="AA231" i="6" s="1"/>
  <c r="I232" i="6"/>
  <c r="P234" i="6"/>
  <c r="T234" i="6"/>
  <c r="X234" i="6"/>
  <c r="I236" i="6"/>
  <c r="U38" i="6" s="1"/>
  <c r="P238" i="6"/>
  <c r="T238" i="6"/>
  <c r="V238" i="6" s="1"/>
  <c r="U239" i="6"/>
  <c r="Z239" i="6" s="1"/>
  <c r="I240" i="6"/>
  <c r="P242" i="6"/>
  <c r="T242" i="6"/>
  <c r="V242" i="6" s="1"/>
  <c r="I244" i="6"/>
  <c r="P246" i="6"/>
  <c r="T246" i="6"/>
  <c r="X246" i="6" s="1"/>
  <c r="U247" i="6"/>
  <c r="Z247" i="6" s="1"/>
  <c r="AA247" i="6" s="1"/>
  <c r="I248" i="6"/>
  <c r="P250" i="6"/>
  <c r="T250" i="6"/>
  <c r="X250" i="6"/>
  <c r="U251" i="6"/>
  <c r="X251" i="6" s="1"/>
  <c r="I252" i="6"/>
  <c r="P254" i="6"/>
  <c r="U255" i="6"/>
  <c r="Y255" i="6" s="1"/>
  <c r="I256" i="6"/>
  <c r="P258" i="6"/>
  <c r="U259" i="6"/>
  <c r="I260" i="6"/>
  <c r="P262" i="6"/>
  <c r="I264" i="6"/>
  <c r="P266" i="6"/>
  <c r="X266" i="6"/>
  <c r="AA266" i="6" s="1"/>
  <c r="I268" i="6"/>
  <c r="P270" i="6"/>
  <c r="T270" i="6"/>
  <c r="X270" i="6" s="1"/>
  <c r="U271" i="6"/>
  <c r="I272" i="6"/>
  <c r="P274" i="6"/>
  <c r="U275" i="6"/>
  <c r="I276" i="6"/>
  <c r="P278" i="6"/>
  <c r="T278" i="6"/>
  <c r="X278" i="6"/>
  <c r="I280" i="6"/>
  <c r="P282" i="6"/>
  <c r="I284" i="6"/>
  <c r="P286" i="6"/>
  <c r="T286" i="6"/>
  <c r="X286" i="6" s="1"/>
  <c r="U287" i="6"/>
  <c r="I288" i="6"/>
  <c r="P290" i="6"/>
  <c r="I292" i="6"/>
  <c r="P294" i="6"/>
  <c r="T294" i="6"/>
  <c r="X294" i="6"/>
  <c r="U295" i="6"/>
  <c r="Y295" i="6" s="1"/>
  <c r="I296" i="6"/>
  <c r="P298" i="6"/>
  <c r="T298" i="6"/>
  <c r="X298" i="6" s="1"/>
  <c r="U299" i="6"/>
  <c r="I300" i="6"/>
  <c r="P302" i="6"/>
  <c r="T302" i="6"/>
  <c r="I304" i="6"/>
  <c r="P306" i="6"/>
  <c r="T306" i="6"/>
  <c r="Z306" i="6" s="1"/>
  <c r="I308" i="6"/>
  <c r="P310" i="6"/>
  <c r="T310" i="6"/>
  <c r="I312" i="6"/>
  <c r="P314" i="6"/>
  <c r="T314" i="6"/>
  <c r="I316" i="6"/>
  <c r="P318" i="6"/>
  <c r="I320" i="6"/>
  <c r="P322" i="6"/>
  <c r="U323" i="6"/>
  <c r="I324" i="6"/>
  <c r="P326" i="6"/>
  <c r="T326" i="6"/>
  <c r="Z326" i="6" s="1"/>
  <c r="I328" i="6"/>
  <c r="P330" i="6"/>
  <c r="U331" i="6"/>
  <c r="I332" i="6"/>
  <c r="P334" i="6"/>
  <c r="T334" i="6"/>
  <c r="X334" i="6" s="1"/>
  <c r="U335" i="6"/>
  <c r="Z335" i="6" s="1"/>
  <c r="AA335" i="6" s="1"/>
  <c r="I336" i="6"/>
  <c r="U36" i="6" s="1"/>
  <c r="P338" i="6"/>
  <c r="U339" i="6"/>
  <c r="Z339" i="6" s="1"/>
  <c r="AA339" i="6" s="1"/>
  <c r="I340" i="6"/>
  <c r="P342" i="6"/>
  <c r="T342" i="6"/>
  <c r="X342" i="6"/>
  <c r="I344" i="6"/>
  <c r="P346" i="6"/>
  <c r="X346" i="6"/>
  <c r="I348" i="6"/>
  <c r="P350" i="6"/>
  <c r="T350" i="6"/>
  <c r="X350" i="6"/>
  <c r="I352" i="6"/>
  <c r="K39" i="6" s="1"/>
  <c r="Q461" i="6"/>
  <c r="U461" i="6"/>
  <c r="L466" i="6"/>
  <c r="Z470" i="6"/>
  <c r="K476" i="6"/>
  <c r="D480" i="6"/>
  <c r="D481" i="6" s="1"/>
  <c r="Y482" i="6"/>
  <c r="K486" i="6"/>
  <c r="S489" i="6"/>
  <c r="Y490" i="6"/>
  <c r="Q491" i="6"/>
  <c r="Q492" i="6" s="1"/>
  <c r="X498" i="6"/>
  <c r="AB498" i="6"/>
  <c r="V144" i="7"/>
  <c r="P146" i="7"/>
  <c r="T146" i="7"/>
  <c r="Z146" i="7" s="1"/>
  <c r="P150" i="7"/>
  <c r="T150" i="7"/>
  <c r="X150" i="7"/>
  <c r="P154" i="7"/>
  <c r="T154" i="7"/>
  <c r="Z154" i="7" s="1"/>
  <c r="X154" i="7"/>
  <c r="I156" i="7"/>
  <c r="P158" i="7"/>
  <c r="T158" i="7"/>
  <c r="V158" i="7" s="1"/>
  <c r="P162" i="7"/>
  <c r="T162" i="7"/>
  <c r="P166" i="7"/>
  <c r="T166" i="7"/>
  <c r="P170" i="7"/>
  <c r="T170" i="7"/>
  <c r="Z170" i="7" s="1"/>
  <c r="P174" i="7"/>
  <c r="T174" i="7"/>
  <c r="Z174" i="7" s="1"/>
  <c r="AA174" i="7" s="1"/>
  <c r="P178" i="7"/>
  <c r="T178" i="7"/>
  <c r="X178" i="7"/>
  <c r="P182" i="7"/>
  <c r="T182" i="7"/>
  <c r="P186" i="7"/>
  <c r="T186" i="7"/>
  <c r="Z186" i="7" s="1"/>
  <c r="P190" i="7"/>
  <c r="T190" i="7"/>
  <c r="P194" i="7"/>
  <c r="T194" i="7"/>
  <c r="X194" i="7" s="1"/>
  <c r="I196" i="7"/>
  <c r="K34" i="7" s="1"/>
  <c r="P198" i="7"/>
  <c r="T198" i="7"/>
  <c r="X198" i="7"/>
  <c r="I200" i="7"/>
  <c r="P202" i="7"/>
  <c r="T202" i="7"/>
  <c r="X202" i="7"/>
  <c r="I204" i="7"/>
  <c r="P206" i="7"/>
  <c r="T206" i="7"/>
  <c r="Z206" i="7" s="1"/>
  <c r="P210" i="7"/>
  <c r="T210" i="7"/>
  <c r="Z210" i="7" s="1"/>
  <c r="I212" i="7"/>
  <c r="P214" i="7"/>
  <c r="T214" i="7"/>
  <c r="X214" i="7" s="1"/>
  <c r="I216" i="7"/>
  <c r="P218" i="7"/>
  <c r="T218" i="7"/>
  <c r="Y218" i="7" s="1"/>
  <c r="I220" i="7"/>
  <c r="P222" i="7"/>
  <c r="I224" i="7"/>
  <c r="P226" i="7"/>
  <c r="T226" i="7"/>
  <c r="I228" i="7"/>
  <c r="P230" i="7"/>
  <c r="T230" i="7"/>
  <c r="X230" i="7" s="1"/>
  <c r="I232" i="7"/>
  <c r="P234" i="7"/>
  <c r="T234" i="7"/>
  <c r="X234" i="7"/>
  <c r="U235" i="7"/>
  <c r="X235" i="7" s="1"/>
  <c r="I236" i="7"/>
  <c r="U38" i="7" s="1"/>
  <c r="P238" i="7"/>
  <c r="T238" i="7"/>
  <c r="X238" i="7"/>
  <c r="U239" i="7"/>
  <c r="V239" i="7" s="1"/>
  <c r="I240" i="7"/>
  <c r="P242" i="7"/>
  <c r="T242" i="7"/>
  <c r="X242" i="7" s="1"/>
  <c r="U243" i="7"/>
  <c r="Y243" i="7" s="1"/>
  <c r="I244" i="7"/>
  <c r="P246" i="7"/>
  <c r="T246" i="7"/>
  <c r="X246" i="7"/>
  <c r="U247" i="7"/>
  <c r="Z247" i="7" s="1"/>
  <c r="I248" i="7"/>
  <c r="P250" i="7"/>
  <c r="T250" i="7"/>
  <c r="X250" i="7"/>
  <c r="U251" i="7"/>
  <c r="Y251" i="7" s="1"/>
  <c r="I252" i="7"/>
  <c r="P254" i="7"/>
  <c r="U255" i="7"/>
  <c r="X255" i="7" s="1"/>
  <c r="I256" i="7"/>
  <c r="P258" i="7"/>
  <c r="T258" i="7"/>
  <c r="X258" i="7"/>
  <c r="U259" i="7"/>
  <c r="X259" i="7" s="1"/>
  <c r="I260" i="7"/>
  <c r="P262" i="7"/>
  <c r="U263" i="7"/>
  <c r="X263" i="7" s="1"/>
  <c r="I264" i="7"/>
  <c r="P266" i="7"/>
  <c r="X266" i="7"/>
  <c r="AA266" i="7" s="1"/>
  <c r="U267" i="7"/>
  <c r="Y267" i="7" s="1"/>
  <c r="I268" i="7"/>
  <c r="P270" i="7"/>
  <c r="T270" i="7"/>
  <c r="V270" i="7" s="1"/>
  <c r="X270" i="7"/>
  <c r="U271" i="7"/>
  <c r="I272" i="7"/>
  <c r="P274" i="7"/>
  <c r="U275" i="7"/>
  <c r="I276" i="7"/>
  <c r="P278" i="7"/>
  <c r="T278" i="7"/>
  <c r="Z278" i="7" s="1"/>
  <c r="U279" i="7"/>
  <c r="I280" i="7"/>
  <c r="P282" i="7"/>
  <c r="U283" i="7"/>
  <c r="I284" i="7"/>
  <c r="P286" i="7"/>
  <c r="T286" i="7"/>
  <c r="Z286" i="7" s="1"/>
  <c r="U287" i="7"/>
  <c r="Y287" i="7" s="1"/>
  <c r="I288" i="7"/>
  <c r="P290" i="7"/>
  <c r="I292" i="7"/>
  <c r="P294" i="7"/>
  <c r="T294" i="7"/>
  <c r="Z294" i="7" s="1"/>
  <c r="U295" i="7"/>
  <c r="V295" i="7" s="1"/>
  <c r="I296" i="7"/>
  <c r="P298" i="7"/>
  <c r="T298" i="7"/>
  <c r="X298" i="7" s="1"/>
  <c r="U299" i="7"/>
  <c r="I300" i="7"/>
  <c r="P302" i="7"/>
  <c r="U303" i="7"/>
  <c r="Y303" i="7" s="1"/>
  <c r="I304" i="7"/>
  <c r="P306" i="7"/>
  <c r="T306" i="7"/>
  <c r="Z306" i="7" s="1"/>
  <c r="I308" i="7"/>
  <c r="P310" i="7"/>
  <c r="I312" i="7"/>
  <c r="P314" i="7"/>
  <c r="U315" i="7"/>
  <c r="Z315" i="7" s="1"/>
  <c r="I316" i="7"/>
  <c r="P318" i="7"/>
  <c r="I320" i="7"/>
  <c r="P322" i="7"/>
  <c r="T322" i="7"/>
  <c r="X322" i="7"/>
  <c r="U323" i="7"/>
  <c r="X323" i="7" s="1"/>
  <c r="I324" i="7"/>
  <c r="P326" i="7"/>
  <c r="T326" i="7"/>
  <c r="X326" i="7" s="1"/>
  <c r="U327" i="7"/>
  <c r="I328" i="7"/>
  <c r="P330" i="7"/>
  <c r="U331" i="7"/>
  <c r="I332" i="7"/>
  <c r="P334" i="7"/>
  <c r="T334" i="7"/>
  <c r="Y334" i="7" s="1"/>
  <c r="X334" i="7"/>
  <c r="U335" i="7"/>
  <c r="X335" i="7" s="1"/>
  <c r="I336" i="7"/>
  <c r="U36" i="7" s="1"/>
  <c r="P338" i="7"/>
  <c r="U339" i="7"/>
  <c r="Z339" i="7" s="1"/>
  <c r="I340" i="7"/>
  <c r="P342" i="7"/>
  <c r="T342" i="7"/>
  <c r="X342" i="7"/>
  <c r="U343" i="7"/>
  <c r="Z343" i="7" s="1"/>
  <c r="I344" i="7"/>
  <c r="P346" i="7"/>
  <c r="X346" i="7"/>
  <c r="U347" i="7"/>
  <c r="X347" i="7" s="1"/>
  <c r="I348" i="7"/>
  <c r="P350" i="7"/>
  <c r="T350" i="7"/>
  <c r="Z350" i="7" s="1"/>
  <c r="U351" i="7"/>
  <c r="X351" i="7" s="1"/>
  <c r="I352" i="7"/>
  <c r="K39" i="7" s="1"/>
  <c r="Q461" i="7"/>
  <c r="U461" i="7"/>
  <c r="L466" i="7"/>
  <c r="Z470" i="7"/>
  <c r="X472" i="7"/>
  <c r="X473" i="7" s="1"/>
  <c r="K476" i="7"/>
  <c r="D480" i="7"/>
  <c r="D481" i="7" s="1"/>
  <c r="Y482" i="7"/>
  <c r="K486" i="7"/>
  <c r="S489" i="7"/>
  <c r="Y490" i="7"/>
  <c r="Q491" i="7"/>
  <c r="Q492" i="7" s="1"/>
  <c r="X498" i="7"/>
  <c r="AB498" i="7"/>
  <c r="E507" i="7"/>
  <c r="L507" i="7" s="1"/>
  <c r="V144" i="8"/>
  <c r="P146" i="8"/>
  <c r="T146" i="8"/>
  <c r="Z146" i="8" s="1"/>
  <c r="P150" i="8"/>
  <c r="T150" i="8"/>
  <c r="X150" i="8"/>
  <c r="P154" i="8"/>
  <c r="T154" i="8"/>
  <c r="Z154" i="8" s="1"/>
  <c r="X154" i="8"/>
  <c r="I156" i="8"/>
  <c r="P158" i="8"/>
  <c r="T158" i="8"/>
  <c r="X158" i="8" s="1"/>
  <c r="P162" i="8"/>
  <c r="T162" i="8"/>
  <c r="I164" i="8"/>
  <c r="P166" i="8"/>
  <c r="T166" i="8"/>
  <c r="Z166" i="8" s="1"/>
  <c r="I168" i="8"/>
  <c r="P170" i="8"/>
  <c r="T170" i="8"/>
  <c r="X170" i="8" s="1"/>
  <c r="I172" i="8"/>
  <c r="P174" i="8"/>
  <c r="T174" i="8"/>
  <c r="Z174" i="8" s="1"/>
  <c r="AA174" i="8" s="1"/>
  <c r="I176" i="8"/>
  <c r="P178" i="8"/>
  <c r="T178" i="8"/>
  <c r="X178" i="8" s="1"/>
  <c r="P182" i="8"/>
  <c r="T182" i="8"/>
  <c r="P186" i="8"/>
  <c r="T186" i="8"/>
  <c r="X186" i="8"/>
  <c r="P190" i="8"/>
  <c r="T190" i="8"/>
  <c r="P194" i="8"/>
  <c r="T194" i="8"/>
  <c r="V194" i="8" s="1"/>
  <c r="X194" i="8"/>
  <c r="I196" i="8"/>
  <c r="K34" i="8" s="1"/>
  <c r="P198" i="8"/>
  <c r="T198" i="8"/>
  <c r="X198" i="8" s="1"/>
  <c r="I200" i="8"/>
  <c r="P202" i="8"/>
  <c r="T202" i="8"/>
  <c r="X202" i="8" s="1"/>
  <c r="I204" i="8"/>
  <c r="P206" i="8"/>
  <c r="T206" i="8"/>
  <c r="X206" i="8"/>
  <c r="P210" i="8"/>
  <c r="T210" i="8"/>
  <c r="X210" i="8" s="1"/>
  <c r="I212" i="8"/>
  <c r="P214" i="8"/>
  <c r="T214" i="8"/>
  <c r="X214" i="8" s="1"/>
  <c r="P218" i="8"/>
  <c r="T218" i="8"/>
  <c r="X218" i="8" s="1"/>
  <c r="P222" i="8"/>
  <c r="T222" i="8"/>
  <c r="P226" i="8"/>
  <c r="T226" i="8"/>
  <c r="P230" i="8"/>
  <c r="T230" i="8"/>
  <c r="P234" i="8"/>
  <c r="T234" i="8"/>
  <c r="X234" i="8"/>
  <c r="P238" i="8"/>
  <c r="T238" i="8"/>
  <c r="X238" i="8" s="1"/>
  <c r="P242" i="8"/>
  <c r="T242" i="8"/>
  <c r="X242" i="8"/>
  <c r="P246" i="8"/>
  <c r="T246" i="8"/>
  <c r="X246" i="8" s="1"/>
  <c r="P250" i="8"/>
  <c r="T250" i="8"/>
  <c r="X250" i="8" s="1"/>
  <c r="P254" i="8"/>
  <c r="T254" i="8"/>
  <c r="P258" i="8"/>
  <c r="T258" i="8"/>
  <c r="X258" i="8" s="1"/>
  <c r="P262" i="8"/>
  <c r="T262" i="8"/>
  <c r="P266" i="8"/>
  <c r="T266" i="8"/>
  <c r="P270" i="8"/>
  <c r="T270" i="8"/>
  <c r="V270" i="8" s="1"/>
  <c r="P274" i="8"/>
  <c r="T274" i="8"/>
  <c r="P278" i="8"/>
  <c r="T278" i="8"/>
  <c r="X278" i="8" s="1"/>
  <c r="P282" i="8"/>
  <c r="T282" i="8"/>
  <c r="P286" i="8"/>
  <c r="T286" i="8"/>
  <c r="X286" i="8" s="1"/>
  <c r="U289" i="8"/>
  <c r="I290" i="8"/>
  <c r="T290" i="8"/>
  <c r="P290" i="8"/>
  <c r="P291" i="8"/>
  <c r="P293" i="8"/>
  <c r="P295" i="8"/>
  <c r="P297" i="8"/>
  <c r="I301" i="8"/>
  <c r="Y301" i="8"/>
  <c r="U303" i="8"/>
  <c r="T304" i="8"/>
  <c r="P304" i="8"/>
  <c r="V304" i="8"/>
  <c r="I304" i="8"/>
  <c r="Z304" i="8"/>
  <c r="U305" i="8"/>
  <c r="I307" i="8"/>
  <c r="Y307" i="8"/>
  <c r="I311" i="8"/>
  <c r="Y311" i="8"/>
  <c r="I313" i="8"/>
  <c r="Y313" i="8"/>
  <c r="I315" i="8"/>
  <c r="Y315" i="8"/>
  <c r="I317" i="8"/>
  <c r="I319" i="8"/>
  <c r="Y319" i="8"/>
  <c r="I321" i="8"/>
  <c r="Y321" i="8"/>
  <c r="U323" i="8"/>
  <c r="AA323" i="8"/>
  <c r="T328" i="8"/>
  <c r="V328" i="8" s="1"/>
  <c r="P328" i="8"/>
  <c r="I328" i="8"/>
  <c r="Z328" i="8"/>
  <c r="U329" i="8"/>
  <c r="AA329" i="8"/>
  <c r="I331" i="8"/>
  <c r="T331" i="8"/>
  <c r="U333" i="8"/>
  <c r="P333" i="8"/>
  <c r="I336" i="8"/>
  <c r="U36" i="8" s="1"/>
  <c r="Y337" i="8"/>
  <c r="Y341" i="8"/>
  <c r="X341" i="8"/>
  <c r="I342" i="8"/>
  <c r="U345" i="8"/>
  <c r="Y349" i="8"/>
  <c r="U350" i="8"/>
  <c r="U353" i="8"/>
  <c r="L29" i="9"/>
  <c r="J29" i="9"/>
  <c r="Y145" i="10"/>
  <c r="X149" i="10"/>
  <c r="Z149" i="10"/>
  <c r="V149" i="10"/>
  <c r="Y153" i="10"/>
  <c r="Y161" i="10"/>
  <c r="V25" i="10"/>
  <c r="T25" i="10"/>
  <c r="X173" i="10"/>
  <c r="Z173" i="10"/>
  <c r="Y177" i="10"/>
  <c r="X185" i="10"/>
  <c r="Z185" i="10"/>
  <c r="V185" i="10"/>
  <c r="L31" i="10"/>
  <c r="J31" i="10"/>
  <c r="Z187" i="10"/>
  <c r="AA187" i="10" s="1"/>
  <c r="Y197" i="10"/>
  <c r="X201" i="10"/>
  <c r="Z201" i="10"/>
  <c r="V201" i="10"/>
  <c r="L36" i="10"/>
  <c r="J36" i="10"/>
  <c r="Z203" i="10"/>
  <c r="AA203" i="10" s="1"/>
  <c r="X209" i="10"/>
  <c r="Z209" i="10"/>
  <c r="Y213" i="10"/>
  <c r="X217" i="10"/>
  <c r="Z217" i="10"/>
  <c r="V217" i="10"/>
  <c r="Y225" i="10"/>
  <c r="X229" i="10"/>
  <c r="Z229" i="10"/>
  <c r="V229" i="10"/>
  <c r="Y233" i="10"/>
  <c r="Y249" i="10"/>
  <c r="X253" i="10"/>
  <c r="Z253" i="10"/>
  <c r="V253" i="10"/>
  <c r="Y257" i="10"/>
  <c r="Z266" i="10"/>
  <c r="X269" i="10"/>
  <c r="Z269" i="10"/>
  <c r="V269" i="10"/>
  <c r="Y277" i="10"/>
  <c r="X285" i="10"/>
  <c r="Z285" i="10"/>
  <c r="V285" i="10"/>
  <c r="Y289" i="10"/>
  <c r="X293" i="10"/>
  <c r="Z293" i="10"/>
  <c r="Y297" i="10"/>
  <c r="X301" i="10"/>
  <c r="Z301" i="10"/>
  <c r="V301" i="10"/>
  <c r="Y305" i="10"/>
  <c r="X309" i="10"/>
  <c r="Z309" i="10"/>
  <c r="V309" i="10"/>
  <c r="Y313" i="10"/>
  <c r="Y321" i="10"/>
  <c r="Y341" i="10"/>
  <c r="Y467" i="10"/>
  <c r="Y145" i="11"/>
  <c r="Y147" i="11"/>
  <c r="X149" i="11"/>
  <c r="Y151" i="11"/>
  <c r="X153" i="11"/>
  <c r="Z155" i="11"/>
  <c r="AA155" i="11"/>
  <c r="X161" i="11"/>
  <c r="Z169" i="11"/>
  <c r="X173" i="11"/>
  <c r="W175" i="11"/>
  <c r="W179" i="11"/>
  <c r="W183" i="11"/>
  <c r="Y185" i="11"/>
  <c r="W195" i="11"/>
  <c r="Y199" i="11"/>
  <c r="Z201" i="11"/>
  <c r="X205" i="11"/>
  <c r="Z213" i="11"/>
  <c r="X217" i="11"/>
  <c r="Z221" i="11"/>
  <c r="Z225" i="11"/>
  <c r="Z227" i="11"/>
  <c r="V227" i="11"/>
  <c r="Y231" i="11"/>
  <c r="W239" i="11"/>
  <c r="Y241" i="11"/>
  <c r="Z243" i="11"/>
  <c r="V243" i="11"/>
  <c r="W247" i="11"/>
  <c r="Y249" i="11"/>
  <c r="Z251" i="11"/>
  <c r="Z253" i="11"/>
  <c r="Z255" i="11"/>
  <c r="V255" i="11"/>
  <c r="Y259" i="11"/>
  <c r="Z317" i="11"/>
  <c r="X317" i="11"/>
  <c r="Y465" i="11"/>
  <c r="P145" i="6"/>
  <c r="T145" i="6"/>
  <c r="Q146" i="6"/>
  <c r="R146" i="6" s="1"/>
  <c r="P149" i="6"/>
  <c r="T149" i="6"/>
  <c r="W149" i="6" s="1"/>
  <c r="Q150" i="6"/>
  <c r="R150" i="6" s="1"/>
  <c r="P153" i="6"/>
  <c r="T153" i="6"/>
  <c r="Q154" i="6"/>
  <c r="R154" i="6" s="1"/>
  <c r="P157" i="6"/>
  <c r="T157" i="6"/>
  <c r="W157" i="6" s="1"/>
  <c r="Q158" i="6"/>
  <c r="R158" i="6" s="1"/>
  <c r="P161" i="6"/>
  <c r="T161" i="6"/>
  <c r="Y161" i="6" s="1"/>
  <c r="Q162" i="6"/>
  <c r="R162" i="6" s="1"/>
  <c r="P165" i="6"/>
  <c r="T165" i="6"/>
  <c r="Y165" i="6" s="1"/>
  <c r="Q166" i="6"/>
  <c r="R166" i="6" s="1"/>
  <c r="P169" i="6"/>
  <c r="T169" i="6"/>
  <c r="Q170" i="6"/>
  <c r="R170" i="6" s="1"/>
  <c r="P173" i="6"/>
  <c r="T173" i="6"/>
  <c r="W173" i="6" s="1"/>
  <c r="Q174" i="6"/>
  <c r="R174" i="6" s="1"/>
  <c r="P177" i="6"/>
  <c r="T177" i="6"/>
  <c r="Q178" i="6"/>
  <c r="R178" i="6" s="1"/>
  <c r="P181" i="6"/>
  <c r="T181" i="6"/>
  <c r="Q182" i="6"/>
  <c r="R182" i="6" s="1"/>
  <c r="P185" i="6"/>
  <c r="T185" i="6"/>
  <c r="W185" i="6" s="1"/>
  <c r="Q186" i="6"/>
  <c r="R186" i="6" s="1"/>
  <c r="P189" i="6"/>
  <c r="T189" i="6"/>
  <c r="Q190" i="6"/>
  <c r="R190" i="6" s="1"/>
  <c r="P193" i="6"/>
  <c r="T193" i="6"/>
  <c r="Q194" i="6"/>
  <c r="R194" i="6" s="1"/>
  <c r="P197" i="6"/>
  <c r="T197" i="6"/>
  <c r="W197" i="6" s="1"/>
  <c r="Q198" i="6"/>
  <c r="R198" i="6" s="1"/>
  <c r="P201" i="6"/>
  <c r="T201" i="6"/>
  <c r="W201" i="6" s="1"/>
  <c r="Q202" i="6"/>
  <c r="R202" i="6" s="1"/>
  <c r="P205" i="6"/>
  <c r="T205" i="6"/>
  <c r="Y205" i="6" s="1"/>
  <c r="Q206" i="6"/>
  <c r="R206" i="6" s="1"/>
  <c r="P209" i="6"/>
  <c r="T209" i="6"/>
  <c r="Y209" i="6" s="1"/>
  <c r="Q210" i="6"/>
  <c r="R210" i="6" s="1"/>
  <c r="P213" i="6"/>
  <c r="T213" i="6"/>
  <c r="W213" i="6" s="1"/>
  <c r="Q214" i="6"/>
  <c r="R214" i="6" s="1"/>
  <c r="P217" i="6"/>
  <c r="T217" i="6"/>
  <c r="W217" i="6" s="1"/>
  <c r="Q218" i="6"/>
  <c r="R218" i="6" s="1"/>
  <c r="P221" i="6"/>
  <c r="T221" i="6"/>
  <c r="W221" i="6" s="1"/>
  <c r="Q222" i="6"/>
  <c r="R222" i="6" s="1"/>
  <c r="P225" i="6"/>
  <c r="T225" i="6"/>
  <c r="Y225" i="6" s="1"/>
  <c r="Q226" i="6"/>
  <c r="R226" i="6" s="1"/>
  <c r="P229" i="6"/>
  <c r="T229" i="6"/>
  <c r="Y229" i="6" s="1"/>
  <c r="Q230" i="6"/>
  <c r="R230" i="6" s="1"/>
  <c r="P233" i="6"/>
  <c r="T233" i="6"/>
  <c r="Y233" i="6" s="1"/>
  <c r="Q234" i="6"/>
  <c r="R234" i="6" s="1"/>
  <c r="P237" i="6"/>
  <c r="T237" i="6"/>
  <c r="Q238" i="6"/>
  <c r="R238" i="6" s="1"/>
  <c r="P241" i="6"/>
  <c r="T241" i="6"/>
  <c r="Y241" i="6" s="1"/>
  <c r="Q242" i="6"/>
  <c r="R242" i="6" s="1"/>
  <c r="P245" i="6"/>
  <c r="T245" i="6"/>
  <c r="Q246" i="6"/>
  <c r="R246" i="6" s="1"/>
  <c r="P249" i="6"/>
  <c r="T249" i="6"/>
  <c r="Z249" i="6" s="1"/>
  <c r="AA249" i="6" s="1"/>
  <c r="Q250" i="6"/>
  <c r="R250" i="6" s="1"/>
  <c r="P253" i="6"/>
  <c r="T253" i="6"/>
  <c r="W253" i="6" s="1"/>
  <c r="Q254" i="6"/>
  <c r="R254" i="6" s="1"/>
  <c r="P257" i="6"/>
  <c r="T257" i="6"/>
  <c r="Q258" i="6"/>
  <c r="R258" i="6" s="1"/>
  <c r="P261" i="6"/>
  <c r="T261" i="6"/>
  <c r="Q262" i="6"/>
  <c r="R262" i="6" s="1"/>
  <c r="P265" i="6"/>
  <c r="T265" i="6"/>
  <c r="Q266" i="6"/>
  <c r="R266" i="6" s="1"/>
  <c r="P269" i="6"/>
  <c r="T269" i="6"/>
  <c r="Q270" i="6"/>
  <c r="R270" i="6" s="1"/>
  <c r="P273" i="6"/>
  <c r="T273" i="6"/>
  <c r="Q274" i="6"/>
  <c r="R274" i="6" s="1"/>
  <c r="P277" i="6"/>
  <c r="T277" i="6"/>
  <c r="Y277" i="6" s="1"/>
  <c r="Q278" i="6"/>
  <c r="R278" i="6" s="1"/>
  <c r="P281" i="6"/>
  <c r="T281" i="6"/>
  <c r="Q282" i="6"/>
  <c r="R282" i="6" s="1"/>
  <c r="P285" i="6"/>
  <c r="T285" i="6"/>
  <c r="Y285" i="6" s="1"/>
  <c r="Q286" i="6"/>
  <c r="R286" i="6" s="1"/>
  <c r="P289" i="6"/>
  <c r="T289" i="6"/>
  <c r="W289" i="6" s="1"/>
  <c r="Q290" i="6"/>
  <c r="R290" i="6" s="1"/>
  <c r="P293" i="6"/>
  <c r="T293" i="6"/>
  <c r="Q294" i="6"/>
  <c r="R294" i="6" s="1"/>
  <c r="P297" i="6"/>
  <c r="T297" i="6"/>
  <c r="W297" i="6" s="1"/>
  <c r="Q298" i="6"/>
  <c r="R298" i="6" s="1"/>
  <c r="P301" i="6"/>
  <c r="T301" i="6"/>
  <c r="W301" i="6" s="1"/>
  <c r="Q302" i="6"/>
  <c r="R302" i="6" s="1"/>
  <c r="P305" i="6"/>
  <c r="T305" i="6"/>
  <c r="Y305" i="6" s="1"/>
  <c r="Q306" i="6"/>
  <c r="R306" i="6" s="1"/>
  <c r="P309" i="6"/>
  <c r="T309" i="6"/>
  <c r="Y309" i="6" s="1"/>
  <c r="Q310" i="6"/>
  <c r="R310" i="6" s="1"/>
  <c r="P313" i="6"/>
  <c r="T313" i="6"/>
  <c r="Y313" i="6" s="1"/>
  <c r="Q314" i="6"/>
  <c r="R314" i="6" s="1"/>
  <c r="P317" i="6"/>
  <c r="T317" i="6"/>
  <c r="X317" i="6" s="1"/>
  <c r="AA317" i="6" s="1"/>
  <c r="Q318" i="6"/>
  <c r="R318" i="6" s="1"/>
  <c r="P321" i="6"/>
  <c r="T321" i="6"/>
  <c r="Y321" i="6" s="1"/>
  <c r="Q322" i="6"/>
  <c r="R322" i="6" s="1"/>
  <c r="P325" i="6"/>
  <c r="T325" i="6"/>
  <c r="Y325" i="6" s="1"/>
  <c r="Q326" i="6"/>
  <c r="R326" i="6" s="1"/>
  <c r="P329" i="6"/>
  <c r="T329" i="6"/>
  <c r="Q330" i="6"/>
  <c r="R330" i="6" s="1"/>
  <c r="P333" i="6"/>
  <c r="T333" i="6"/>
  <c r="V333" i="6" s="1"/>
  <c r="AA333" i="6" s="1"/>
  <c r="Q334" i="6"/>
  <c r="R334" i="6" s="1"/>
  <c r="P337" i="6"/>
  <c r="T337" i="6"/>
  <c r="Z337" i="6" s="1"/>
  <c r="AA337" i="6" s="1"/>
  <c r="Q338" i="6"/>
  <c r="R338" i="6" s="1"/>
  <c r="P341" i="6"/>
  <c r="T341" i="6"/>
  <c r="Z341" i="6" s="1"/>
  <c r="AA341" i="6" s="1"/>
  <c r="Q342" i="6"/>
  <c r="R342" i="6" s="1"/>
  <c r="P345" i="6"/>
  <c r="T345" i="6"/>
  <c r="Q346" i="6"/>
  <c r="R346" i="6" s="1"/>
  <c r="P349" i="6"/>
  <c r="T349" i="6"/>
  <c r="W349" i="6" s="1"/>
  <c r="Q350" i="6"/>
  <c r="R350" i="6" s="1"/>
  <c r="P353" i="6"/>
  <c r="T353" i="6"/>
  <c r="Z353" i="6" s="1"/>
  <c r="AA353" i="6" s="1"/>
  <c r="Y465" i="6"/>
  <c r="J470" i="6"/>
  <c r="J471" i="6" s="1"/>
  <c r="Q475" i="6"/>
  <c r="Q476" i="6" s="1"/>
  <c r="L476" i="6"/>
  <c r="Z482" i="6"/>
  <c r="L486" i="6"/>
  <c r="Z490" i="6"/>
  <c r="AK493" i="6"/>
  <c r="AK494" i="6" s="1"/>
  <c r="F507" i="6"/>
  <c r="M507" i="6" s="1"/>
  <c r="C509" i="6"/>
  <c r="P145" i="7"/>
  <c r="T145" i="7"/>
  <c r="W145" i="7" s="1"/>
  <c r="Q146" i="7"/>
  <c r="R146" i="7" s="1"/>
  <c r="P149" i="7"/>
  <c r="T149" i="7"/>
  <c r="Y149" i="7" s="1"/>
  <c r="Q150" i="7"/>
  <c r="R150" i="7" s="1"/>
  <c r="P153" i="7"/>
  <c r="T153" i="7"/>
  <c r="Y153" i="7" s="1"/>
  <c r="Q154" i="7"/>
  <c r="R154" i="7" s="1"/>
  <c r="P157" i="7"/>
  <c r="T157" i="7"/>
  <c r="Y157" i="7" s="1"/>
  <c r="Q158" i="7"/>
  <c r="R158" i="7" s="1"/>
  <c r="P161" i="7"/>
  <c r="T161" i="7"/>
  <c r="Q162" i="7"/>
  <c r="R162" i="7" s="1"/>
  <c r="P165" i="7"/>
  <c r="T165" i="7"/>
  <c r="Q166" i="7"/>
  <c r="R166" i="7" s="1"/>
  <c r="P169" i="7"/>
  <c r="T169" i="7"/>
  <c r="Y169" i="7" s="1"/>
  <c r="Q170" i="7"/>
  <c r="R170" i="7" s="1"/>
  <c r="P173" i="7"/>
  <c r="T173" i="7"/>
  <c r="W173" i="7" s="1"/>
  <c r="Q174" i="7"/>
  <c r="R174" i="7" s="1"/>
  <c r="P177" i="7"/>
  <c r="T177" i="7"/>
  <c r="Q178" i="7"/>
  <c r="R178" i="7" s="1"/>
  <c r="P181" i="7"/>
  <c r="T181" i="7"/>
  <c r="Q182" i="7"/>
  <c r="R182" i="7" s="1"/>
  <c r="P185" i="7"/>
  <c r="T185" i="7"/>
  <c r="Y185" i="7" s="1"/>
  <c r="Q186" i="7"/>
  <c r="R186" i="7" s="1"/>
  <c r="P189" i="7"/>
  <c r="T189" i="7"/>
  <c r="Q190" i="7"/>
  <c r="R190" i="7" s="1"/>
  <c r="P193" i="7"/>
  <c r="T193" i="7"/>
  <c r="Q194" i="7"/>
  <c r="R194" i="7" s="1"/>
  <c r="P197" i="7"/>
  <c r="T197" i="7"/>
  <c r="Q198" i="7"/>
  <c r="R198" i="7" s="1"/>
  <c r="P201" i="7"/>
  <c r="T201" i="7"/>
  <c r="Q202" i="7"/>
  <c r="R202" i="7" s="1"/>
  <c r="P205" i="7"/>
  <c r="T205" i="7"/>
  <c r="Y205" i="7" s="1"/>
  <c r="Q206" i="7"/>
  <c r="R206" i="7" s="1"/>
  <c r="P209" i="7"/>
  <c r="T209" i="7"/>
  <c r="W209" i="7" s="1"/>
  <c r="Q210" i="7"/>
  <c r="R210" i="7" s="1"/>
  <c r="P213" i="7"/>
  <c r="T213" i="7"/>
  <c r="W213" i="7" s="1"/>
  <c r="Q214" i="7"/>
  <c r="R214" i="7" s="1"/>
  <c r="P217" i="7"/>
  <c r="T217" i="7"/>
  <c r="Q218" i="7"/>
  <c r="R218" i="7" s="1"/>
  <c r="P221" i="7"/>
  <c r="T221" i="7"/>
  <c r="Q222" i="7"/>
  <c r="R222" i="7" s="1"/>
  <c r="P225" i="7"/>
  <c r="T225" i="7"/>
  <c r="Q226" i="7"/>
  <c r="R226" i="7" s="1"/>
  <c r="P229" i="7"/>
  <c r="T229" i="7"/>
  <c r="Y229" i="7" s="1"/>
  <c r="Q230" i="7"/>
  <c r="R230" i="7" s="1"/>
  <c r="P233" i="7"/>
  <c r="T233" i="7"/>
  <c r="Q234" i="7"/>
  <c r="R234" i="7" s="1"/>
  <c r="P237" i="7"/>
  <c r="T237" i="7"/>
  <c r="Y237" i="7" s="1"/>
  <c r="Q238" i="7"/>
  <c r="R238" i="7" s="1"/>
  <c r="P241" i="7"/>
  <c r="T241" i="7"/>
  <c r="Y241" i="7" s="1"/>
  <c r="Q242" i="7"/>
  <c r="R242" i="7" s="1"/>
  <c r="P245" i="7"/>
  <c r="T245" i="7"/>
  <c r="Q246" i="7"/>
  <c r="R246" i="7" s="1"/>
  <c r="P249" i="7"/>
  <c r="T249" i="7"/>
  <c r="Y249" i="7" s="1"/>
  <c r="Q250" i="7"/>
  <c r="R250" i="7" s="1"/>
  <c r="P253" i="7"/>
  <c r="T253" i="7"/>
  <c r="W253" i="7" s="1"/>
  <c r="Q254" i="7"/>
  <c r="R254" i="7" s="1"/>
  <c r="P257" i="7"/>
  <c r="T257" i="7"/>
  <c r="Q258" i="7"/>
  <c r="R258" i="7" s="1"/>
  <c r="P261" i="7"/>
  <c r="T261" i="7"/>
  <c r="Q262" i="7"/>
  <c r="R262" i="7" s="1"/>
  <c r="P265" i="7"/>
  <c r="T265" i="7"/>
  <c r="Q266" i="7"/>
  <c r="R266" i="7" s="1"/>
  <c r="P269" i="7"/>
  <c r="T269" i="7"/>
  <c r="Q270" i="7"/>
  <c r="R270" i="7" s="1"/>
  <c r="P273" i="7"/>
  <c r="T273" i="7"/>
  <c r="Q274" i="7"/>
  <c r="R274" i="7" s="1"/>
  <c r="P277" i="7"/>
  <c r="T277" i="7"/>
  <c r="W277" i="7" s="1"/>
  <c r="Q278" i="7"/>
  <c r="R278" i="7" s="1"/>
  <c r="P281" i="7"/>
  <c r="T281" i="7"/>
  <c r="Q282" i="7"/>
  <c r="R282" i="7" s="1"/>
  <c r="P285" i="7"/>
  <c r="T285" i="7"/>
  <c r="Q286" i="7"/>
  <c r="R286" i="7" s="1"/>
  <c r="P289" i="7"/>
  <c r="T289" i="7"/>
  <c r="Y289" i="7" s="1"/>
  <c r="Q290" i="7"/>
  <c r="R290" i="7" s="1"/>
  <c r="P293" i="7"/>
  <c r="T293" i="7"/>
  <c r="W293" i="7" s="1"/>
  <c r="Q294" i="7"/>
  <c r="R294" i="7" s="1"/>
  <c r="P297" i="7"/>
  <c r="T297" i="7"/>
  <c r="Y297" i="7" s="1"/>
  <c r="Q298" i="7"/>
  <c r="R298" i="7" s="1"/>
  <c r="P301" i="7"/>
  <c r="T301" i="7"/>
  <c r="Y301" i="7" s="1"/>
  <c r="Q302" i="7"/>
  <c r="R302" i="7" s="1"/>
  <c r="P305" i="7"/>
  <c r="T305" i="7"/>
  <c r="Q306" i="7"/>
  <c r="R306" i="7" s="1"/>
  <c r="P309" i="7"/>
  <c r="T309" i="7"/>
  <c r="W309" i="7" s="1"/>
  <c r="Q310" i="7"/>
  <c r="R310" i="7" s="1"/>
  <c r="P313" i="7"/>
  <c r="T313" i="7"/>
  <c r="Q314" i="7"/>
  <c r="R314" i="7" s="1"/>
  <c r="P317" i="7"/>
  <c r="T317" i="7"/>
  <c r="Q318" i="7"/>
  <c r="R318" i="7" s="1"/>
  <c r="P321" i="7"/>
  <c r="T321" i="7"/>
  <c r="Q322" i="7"/>
  <c r="R322" i="7" s="1"/>
  <c r="P325" i="7"/>
  <c r="T325" i="7"/>
  <c r="Y325" i="7" s="1"/>
  <c r="Q326" i="7"/>
  <c r="R326" i="7" s="1"/>
  <c r="P329" i="7"/>
  <c r="T329" i="7"/>
  <c r="Q330" i="7"/>
  <c r="R330" i="7" s="1"/>
  <c r="P333" i="7"/>
  <c r="T333" i="7"/>
  <c r="W333" i="7" s="1"/>
  <c r="AA333" i="7" s="1"/>
  <c r="Q334" i="7"/>
  <c r="R334" i="7" s="1"/>
  <c r="P337" i="7"/>
  <c r="T337" i="7"/>
  <c r="W337" i="7" s="1"/>
  <c r="Q338" i="7"/>
  <c r="R338" i="7" s="1"/>
  <c r="P341" i="7"/>
  <c r="T341" i="7"/>
  <c r="Y341" i="7" s="1"/>
  <c r="Q342" i="7"/>
  <c r="R342" i="7" s="1"/>
  <c r="P345" i="7"/>
  <c r="T345" i="7"/>
  <c r="W345" i="7" s="1"/>
  <c r="Q346" i="7"/>
  <c r="R346" i="7" s="1"/>
  <c r="P349" i="7"/>
  <c r="T349" i="7"/>
  <c r="Q350" i="7"/>
  <c r="R350" i="7" s="1"/>
  <c r="P353" i="7"/>
  <c r="T353" i="7"/>
  <c r="Z353" i="7" s="1"/>
  <c r="AA353" i="7" s="1"/>
  <c r="Y465" i="7"/>
  <c r="J470" i="7"/>
  <c r="J471" i="7" s="1"/>
  <c r="Q475" i="7"/>
  <c r="Q476" i="7" s="1"/>
  <c r="L476" i="7"/>
  <c r="Z482" i="7"/>
  <c r="L486" i="7"/>
  <c r="Z490" i="7"/>
  <c r="AK493" i="7"/>
  <c r="AK494" i="7" s="1"/>
  <c r="F507" i="7"/>
  <c r="M507" i="7" s="1"/>
  <c r="C509" i="7"/>
  <c r="C511" i="7"/>
  <c r="C517" i="7"/>
  <c r="Q353" i="8"/>
  <c r="R353" i="8" s="1"/>
  <c r="S353" i="8" s="1"/>
  <c r="Q333" i="8"/>
  <c r="R333" i="8" s="1"/>
  <c r="Q329" i="8"/>
  <c r="R329" i="8" s="1"/>
  <c r="S329" i="8" s="1"/>
  <c r="Q297" i="8"/>
  <c r="R297" i="8" s="1"/>
  <c r="S297" i="8" s="1"/>
  <c r="Q293" i="8"/>
  <c r="R293" i="8" s="1"/>
  <c r="Q289" i="8"/>
  <c r="R289" i="8" s="1"/>
  <c r="S289" i="8" s="1"/>
  <c r="S333" i="8"/>
  <c r="Q331" i="8"/>
  <c r="R331" i="8" s="1"/>
  <c r="S331" i="8" s="1"/>
  <c r="Q327" i="8"/>
  <c r="R327" i="8" s="1"/>
  <c r="S327" i="8" s="1"/>
  <c r="Q323" i="8"/>
  <c r="R323" i="8" s="1"/>
  <c r="S323" i="8" s="1"/>
  <c r="Q303" i="8"/>
  <c r="R303" i="8" s="1"/>
  <c r="S303" i="8" s="1"/>
  <c r="Q299" i="8"/>
  <c r="R299" i="8" s="1"/>
  <c r="S299" i="8" s="1"/>
  <c r="Q295" i="8"/>
  <c r="R295" i="8" s="1"/>
  <c r="S295" i="8" s="1"/>
  <c r="S293" i="8"/>
  <c r="Q291" i="8"/>
  <c r="R291" i="8" s="1"/>
  <c r="S291" i="8" s="1"/>
  <c r="P145" i="8"/>
  <c r="T145" i="8"/>
  <c r="Q146" i="8"/>
  <c r="R146" i="8" s="1"/>
  <c r="P149" i="8"/>
  <c r="T149" i="8"/>
  <c r="Q150" i="8"/>
  <c r="R150" i="8" s="1"/>
  <c r="P153" i="8"/>
  <c r="T153" i="8"/>
  <c r="Q154" i="8"/>
  <c r="R154" i="8" s="1"/>
  <c r="P157" i="8"/>
  <c r="T157" i="8"/>
  <c r="Q158" i="8"/>
  <c r="R158" i="8" s="1"/>
  <c r="P161" i="8"/>
  <c r="T161" i="8"/>
  <c r="Q162" i="8"/>
  <c r="R162" i="8" s="1"/>
  <c r="P165" i="8"/>
  <c r="T165" i="8"/>
  <c r="Q166" i="8"/>
  <c r="R166" i="8" s="1"/>
  <c r="P169" i="8"/>
  <c r="T169" i="8"/>
  <c r="Q170" i="8"/>
  <c r="R170" i="8" s="1"/>
  <c r="P173" i="8"/>
  <c r="T173" i="8"/>
  <c r="Q174" i="8"/>
  <c r="R174" i="8" s="1"/>
  <c r="P177" i="8"/>
  <c r="T177" i="8"/>
  <c r="Q178" i="8"/>
  <c r="R178" i="8" s="1"/>
  <c r="P181" i="8"/>
  <c r="T181" i="8"/>
  <c r="Q182" i="8"/>
  <c r="R182" i="8" s="1"/>
  <c r="P185" i="8"/>
  <c r="T185" i="8"/>
  <c r="Q186" i="8"/>
  <c r="R186" i="8" s="1"/>
  <c r="P189" i="8"/>
  <c r="T189" i="8"/>
  <c r="Q190" i="8"/>
  <c r="R190" i="8" s="1"/>
  <c r="P193" i="8"/>
  <c r="T193" i="8"/>
  <c r="Q194" i="8"/>
  <c r="R194" i="8" s="1"/>
  <c r="P197" i="8"/>
  <c r="T197" i="8"/>
  <c r="Q198" i="8"/>
  <c r="R198" i="8" s="1"/>
  <c r="P201" i="8"/>
  <c r="T201" i="8"/>
  <c r="Q202" i="8"/>
  <c r="R202" i="8" s="1"/>
  <c r="P205" i="8"/>
  <c r="T205" i="8"/>
  <c r="Q206" i="8"/>
  <c r="R206" i="8" s="1"/>
  <c r="P209" i="8"/>
  <c r="T209" i="8"/>
  <c r="Q210" i="8"/>
  <c r="R210" i="8" s="1"/>
  <c r="P213" i="8"/>
  <c r="T213" i="8"/>
  <c r="Q214" i="8"/>
  <c r="R214" i="8" s="1"/>
  <c r="P217" i="8"/>
  <c r="T217" i="8"/>
  <c r="Q218" i="8"/>
  <c r="R218" i="8" s="1"/>
  <c r="P221" i="8"/>
  <c r="T221" i="8"/>
  <c r="Q222" i="8"/>
  <c r="R222" i="8" s="1"/>
  <c r="P225" i="8"/>
  <c r="T225" i="8"/>
  <c r="Q226" i="8"/>
  <c r="R226" i="8" s="1"/>
  <c r="P229" i="8"/>
  <c r="T229" i="8"/>
  <c r="Q230" i="8"/>
  <c r="R230" i="8" s="1"/>
  <c r="P233" i="8"/>
  <c r="T233" i="8"/>
  <c r="Q234" i="8"/>
  <c r="R234" i="8" s="1"/>
  <c r="P237" i="8"/>
  <c r="T237" i="8"/>
  <c r="Q238" i="8"/>
  <c r="R238" i="8" s="1"/>
  <c r="P241" i="8"/>
  <c r="T241" i="8"/>
  <c r="Q242" i="8"/>
  <c r="R242" i="8" s="1"/>
  <c r="P245" i="8"/>
  <c r="T245" i="8"/>
  <c r="Q246" i="8"/>
  <c r="R246" i="8" s="1"/>
  <c r="P249" i="8"/>
  <c r="T249" i="8"/>
  <c r="Q250" i="8"/>
  <c r="R250" i="8" s="1"/>
  <c r="P253" i="8"/>
  <c r="T253" i="8"/>
  <c r="Q254" i="8"/>
  <c r="R254" i="8" s="1"/>
  <c r="P257" i="8"/>
  <c r="T257" i="8"/>
  <c r="Q258" i="8"/>
  <c r="R258" i="8" s="1"/>
  <c r="P261" i="8"/>
  <c r="T261" i="8"/>
  <c r="Q262" i="8"/>
  <c r="R262" i="8" s="1"/>
  <c r="P265" i="8"/>
  <c r="T265" i="8"/>
  <c r="Q266" i="8"/>
  <c r="R266" i="8" s="1"/>
  <c r="P269" i="8"/>
  <c r="T269" i="8"/>
  <c r="Q270" i="8"/>
  <c r="R270" i="8" s="1"/>
  <c r="P273" i="8"/>
  <c r="T273" i="8"/>
  <c r="Q274" i="8"/>
  <c r="R274" i="8" s="1"/>
  <c r="P277" i="8"/>
  <c r="T277" i="8"/>
  <c r="Q278" i="8"/>
  <c r="R278" i="8" s="1"/>
  <c r="P281" i="8"/>
  <c r="T281" i="8"/>
  <c r="Q282" i="8"/>
  <c r="R282" i="8" s="1"/>
  <c r="P285" i="8"/>
  <c r="T285" i="8"/>
  <c r="Q286" i="8"/>
  <c r="R286" i="8" s="1"/>
  <c r="U286" i="8"/>
  <c r="P289" i="8"/>
  <c r="Q290" i="8"/>
  <c r="R290" i="8" s="1"/>
  <c r="T300" i="8"/>
  <c r="P300" i="8"/>
  <c r="I300" i="8"/>
  <c r="Z300" i="8"/>
  <c r="I302" i="8"/>
  <c r="T302" i="8"/>
  <c r="P302" i="8"/>
  <c r="P303" i="8"/>
  <c r="Q304" i="8"/>
  <c r="R304" i="8" s="1"/>
  <c r="P305" i="8"/>
  <c r="Q305" i="8" s="1"/>
  <c r="R305" i="8" s="1"/>
  <c r="S305" i="8" s="1"/>
  <c r="I306" i="8"/>
  <c r="T306" i="8"/>
  <c r="V306" i="8" s="1"/>
  <c r="P306" i="8"/>
  <c r="T308" i="8"/>
  <c r="Z308" i="8" s="1"/>
  <c r="P308" i="8"/>
  <c r="I308" i="8"/>
  <c r="T309" i="8"/>
  <c r="T312" i="8"/>
  <c r="P312" i="8"/>
  <c r="I312" i="8"/>
  <c r="Z312" i="8"/>
  <c r="I314" i="8"/>
  <c r="T314" i="8"/>
  <c r="V314" i="8" s="1"/>
  <c r="P314" i="8"/>
  <c r="T316" i="8"/>
  <c r="V316" i="8" s="1"/>
  <c r="P316" i="8"/>
  <c r="Z316" i="8"/>
  <c r="T320" i="8"/>
  <c r="P320" i="8"/>
  <c r="I320" i="8"/>
  <c r="Z320" i="8"/>
  <c r="I322" i="8"/>
  <c r="T322" i="8"/>
  <c r="P322" i="8"/>
  <c r="I325" i="8"/>
  <c r="I327" i="8"/>
  <c r="T327" i="8"/>
  <c r="Q328" i="8"/>
  <c r="R328" i="8" s="1"/>
  <c r="AA331" i="8"/>
  <c r="I334" i="8"/>
  <c r="T334" i="8"/>
  <c r="P334" i="8"/>
  <c r="T344" i="8"/>
  <c r="P344" i="8"/>
  <c r="Q344" i="8" s="1"/>
  <c r="R344" i="8" s="1"/>
  <c r="S344" i="8" s="1"/>
  <c r="I344" i="8"/>
  <c r="U344" i="8"/>
  <c r="I345" i="8"/>
  <c r="P345" i="8"/>
  <c r="Q345" i="8" s="1"/>
  <c r="R345" i="8" s="1"/>
  <c r="S345" i="8" s="1"/>
  <c r="T346" i="8"/>
  <c r="P353" i="8"/>
  <c r="Y459" i="8"/>
  <c r="Y467" i="8"/>
  <c r="L23" i="9"/>
  <c r="J23" i="9"/>
  <c r="V30" i="9"/>
  <c r="T30" i="9"/>
  <c r="X157" i="10"/>
  <c r="Z157" i="10"/>
  <c r="V157" i="10"/>
  <c r="X169" i="10"/>
  <c r="Z169" i="10"/>
  <c r="L29" i="10"/>
  <c r="J29" i="10"/>
  <c r="X221" i="10"/>
  <c r="Z221" i="10"/>
  <c r="V221" i="10"/>
  <c r="X241" i="10"/>
  <c r="Z241" i="10"/>
  <c r="V241" i="10"/>
  <c r="X325" i="10"/>
  <c r="Z325" i="10"/>
  <c r="X337" i="10"/>
  <c r="Z337" i="10"/>
  <c r="V337" i="10"/>
  <c r="X345" i="10"/>
  <c r="Z345" i="10"/>
  <c r="V345" i="10"/>
  <c r="Y346" i="10"/>
  <c r="W346" i="10"/>
  <c r="Z346" i="10"/>
  <c r="Y473" i="10"/>
  <c r="Z145" i="11"/>
  <c r="Z147" i="11"/>
  <c r="V147" i="11"/>
  <c r="L25" i="11"/>
  <c r="J25" i="11"/>
  <c r="V30" i="11"/>
  <c r="T30" i="11"/>
  <c r="Z185" i="11"/>
  <c r="AA203" i="11"/>
  <c r="AA215" i="11"/>
  <c r="Z231" i="11"/>
  <c r="V231" i="11"/>
  <c r="Z241" i="11"/>
  <c r="Z249" i="11"/>
  <c r="Z259" i="11"/>
  <c r="V259" i="11"/>
  <c r="Z341" i="11"/>
  <c r="X341" i="11"/>
  <c r="V341" i="11"/>
  <c r="AA482" i="5"/>
  <c r="M486" i="5"/>
  <c r="AA490" i="5"/>
  <c r="Q145" i="6"/>
  <c r="R145" i="6" s="1"/>
  <c r="S145" i="6" s="1"/>
  <c r="U145" i="6"/>
  <c r="W147" i="6"/>
  <c r="P148" i="6"/>
  <c r="T148" i="6"/>
  <c r="Q149" i="6"/>
  <c r="R149" i="6" s="1"/>
  <c r="S149" i="6" s="1"/>
  <c r="U149" i="6"/>
  <c r="I150" i="6"/>
  <c r="P152" i="6"/>
  <c r="T152" i="6"/>
  <c r="X152" i="6" s="1"/>
  <c r="Q153" i="6"/>
  <c r="R153" i="6" s="1"/>
  <c r="S153" i="6" s="1"/>
  <c r="U153" i="6"/>
  <c r="P156" i="6"/>
  <c r="T156" i="6"/>
  <c r="Q157" i="6"/>
  <c r="R157" i="6" s="1"/>
  <c r="S157" i="6" s="1"/>
  <c r="U157" i="6"/>
  <c r="I158" i="6"/>
  <c r="W159" i="6"/>
  <c r="P160" i="6"/>
  <c r="T160" i="6"/>
  <c r="X160" i="6" s="1"/>
  <c r="Q161" i="6"/>
  <c r="R161" i="6" s="1"/>
  <c r="S161" i="6" s="1"/>
  <c r="U161" i="6"/>
  <c r="W163" i="6"/>
  <c r="AA163" i="6" s="1"/>
  <c r="P164" i="6"/>
  <c r="T164" i="6"/>
  <c r="Q165" i="6"/>
  <c r="R165" i="6" s="1"/>
  <c r="S165" i="6" s="1"/>
  <c r="U165" i="6"/>
  <c r="P168" i="6"/>
  <c r="T168" i="6"/>
  <c r="Q169" i="6"/>
  <c r="R169" i="6" s="1"/>
  <c r="S169" i="6" s="1"/>
  <c r="U169" i="6"/>
  <c r="P172" i="6"/>
  <c r="T172" i="6"/>
  <c r="X172" i="6" s="1"/>
  <c r="Q173" i="6"/>
  <c r="R173" i="6" s="1"/>
  <c r="S173" i="6" s="1"/>
  <c r="U173" i="6"/>
  <c r="W175" i="6"/>
  <c r="P176" i="6"/>
  <c r="T176" i="6"/>
  <c r="Q177" i="6"/>
  <c r="R177" i="6" s="1"/>
  <c r="S177" i="6" s="1"/>
  <c r="U177" i="6"/>
  <c r="I178" i="6"/>
  <c r="U30" i="6" s="1"/>
  <c r="P180" i="6"/>
  <c r="T180" i="6"/>
  <c r="Q181" i="6"/>
  <c r="R181" i="6" s="1"/>
  <c r="S181" i="6" s="1"/>
  <c r="U181" i="6"/>
  <c r="W183" i="6"/>
  <c r="P184" i="6"/>
  <c r="T184" i="6"/>
  <c r="Q185" i="6"/>
  <c r="R185" i="6" s="1"/>
  <c r="S185" i="6" s="1"/>
  <c r="U185" i="6"/>
  <c r="P188" i="6"/>
  <c r="T188" i="6"/>
  <c r="Q189" i="6"/>
  <c r="R189" i="6" s="1"/>
  <c r="S189" i="6" s="1"/>
  <c r="U189" i="6"/>
  <c r="P192" i="6"/>
  <c r="T192" i="6"/>
  <c r="V192" i="6" s="1"/>
  <c r="Q193" i="6"/>
  <c r="R193" i="6" s="1"/>
  <c r="S193" i="6" s="1"/>
  <c r="U193" i="6"/>
  <c r="I194" i="6"/>
  <c r="W195" i="6"/>
  <c r="P196" i="6"/>
  <c r="T196" i="6"/>
  <c r="X196" i="6" s="1"/>
  <c r="Q197" i="6"/>
  <c r="R197" i="6" s="1"/>
  <c r="S197" i="6" s="1"/>
  <c r="U197" i="6"/>
  <c r="I198" i="6"/>
  <c r="W199" i="6"/>
  <c r="AA199" i="6" s="1"/>
  <c r="P200" i="6"/>
  <c r="T200" i="6"/>
  <c r="Q201" i="6"/>
  <c r="R201" i="6" s="1"/>
  <c r="S201" i="6" s="1"/>
  <c r="P204" i="6"/>
  <c r="T204" i="6"/>
  <c r="Q205" i="6"/>
  <c r="R205" i="6" s="1"/>
  <c r="S205" i="6" s="1"/>
  <c r="I206" i="6"/>
  <c r="W207" i="6"/>
  <c r="P208" i="6"/>
  <c r="T208" i="6"/>
  <c r="X208" i="6" s="1"/>
  <c r="Q209" i="6"/>
  <c r="R209" i="6" s="1"/>
  <c r="S209" i="6" s="1"/>
  <c r="W211" i="6"/>
  <c r="P212" i="6"/>
  <c r="T212" i="6"/>
  <c r="Q213" i="6"/>
  <c r="R213" i="6" s="1"/>
  <c r="S213" i="6" s="1"/>
  <c r="P216" i="6"/>
  <c r="T216" i="6"/>
  <c r="Z216" i="6" s="1"/>
  <c r="Q217" i="6"/>
  <c r="R217" i="6" s="1"/>
  <c r="S217" i="6" s="1"/>
  <c r="W219" i="6"/>
  <c r="P220" i="6"/>
  <c r="T220" i="6"/>
  <c r="Q221" i="6"/>
  <c r="R221" i="6" s="1"/>
  <c r="S221" i="6" s="1"/>
  <c r="W223" i="6"/>
  <c r="P224" i="6"/>
  <c r="T224" i="6"/>
  <c r="X224" i="6" s="1"/>
  <c r="Q225" i="6"/>
  <c r="R225" i="6" s="1"/>
  <c r="S225" i="6" s="1"/>
  <c r="W227" i="6"/>
  <c r="P228" i="6"/>
  <c r="T228" i="6"/>
  <c r="Q229" i="6"/>
  <c r="R229" i="6" s="1"/>
  <c r="S229" i="6" s="1"/>
  <c r="P232" i="6"/>
  <c r="T232" i="6"/>
  <c r="Q233" i="6"/>
  <c r="R233" i="6" s="1"/>
  <c r="S233" i="6" s="1"/>
  <c r="W235" i="6"/>
  <c r="P236" i="6"/>
  <c r="T236" i="6"/>
  <c r="Z236" i="6" s="1"/>
  <c r="Q237" i="6"/>
  <c r="R237" i="6" s="1"/>
  <c r="S237" i="6" s="1"/>
  <c r="W239" i="6"/>
  <c r="P240" i="6"/>
  <c r="T240" i="6"/>
  <c r="Y240" i="6" s="1"/>
  <c r="Q241" i="6"/>
  <c r="R241" i="6" s="1"/>
  <c r="S241" i="6" s="1"/>
  <c r="W243" i="6"/>
  <c r="P244" i="6"/>
  <c r="T244" i="6"/>
  <c r="Z244" i="6" s="1"/>
  <c r="Q245" i="6"/>
  <c r="R245" i="6" s="1"/>
  <c r="S245" i="6" s="1"/>
  <c r="P248" i="6"/>
  <c r="T248" i="6"/>
  <c r="Q249" i="6"/>
  <c r="R249" i="6" s="1"/>
  <c r="S249" i="6" s="1"/>
  <c r="W251" i="6"/>
  <c r="P252" i="6"/>
  <c r="T252" i="6"/>
  <c r="Z252" i="6" s="1"/>
  <c r="Q253" i="6"/>
  <c r="R253" i="6" s="1"/>
  <c r="S253" i="6" s="1"/>
  <c r="W255" i="6"/>
  <c r="P256" i="6"/>
  <c r="T256" i="6"/>
  <c r="V256" i="6" s="1"/>
  <c r="Q257" i="6"/>
  <c r="R257" i="6" s="1"/>
  <c r="S257" i="6" s="1"/>
  <c r="P260" i="6"/>
  <c r="T260" i="6"/>
  <c r="Q261" i="6"/>
  <c r="R261" i="6" s="1"/>
  <c r="S261" i="6" s="1"/>
  <c r="P264" i="6"/>
  <c r="T264" i="6"/>
  <c r="X264" i="6" s="1"/>
  <c r="Q265" i="6"/>
  <c r="R265" i="6" s="1"/>
  <c r="S265" i="6" s="1"/>
  <c r="W267" i="6"/>
  <c r="P268" i="6"/>
  <c r="T268" i="6"/>
  <c r="Q269" i="6"/>
  <c r="R269" i="6" s="1"/>
  <c r="S269" i="6" s="1"/>
  <c r="P272" i="6"/>
  <c r="T272" i="6"/>
  <c r="Q273" i="6"/>
  <c r="R273" i="6" s="1"/>
  <c r="S273" i="6" s="1"/>
  <c r="P276" i="6"/>
  <c r="T276" i="6"/>
  <c r="Q277" i="6"/>
  <c r="R277" i="6" s="1"/>
  <c r="S277" i="6" s="1"/>
  <c r="I278" i="6"/>
  <c r="P280" i="6"/>
  <c r="T280" i="6"/>
  <c r="W280" i="6" s="1"/>
  <c r="Q281" i="6"/>
  <c r="R281" i="6" s="1"/>
  <c r="S281" i="6" s="1"/>
  <c r="W283" i="6"/>
  <c r="P284" i="6"/>
  <c r="T284" i="6"/>
  <c r="Q285" i="6"/>
  <c r="R285" i="6" s="1"/>
  <c r="S285" i="6" s="1"/>
  <c r="P288" i="6"/>
  <c r="T288" i="6"/>
  <c r="X288" i="6" s="1"/>
  <c r="Q289" i="6"/>
  <c r="R289" i="6" s="1"/>
  <c r="S289" i="6" s="1"/>
  <c r="W291" i="6"/>
  <c r="P292" i="6"/>
  <c r="T292" i="6"/>
  <c r="Z292" i="6" s="1"/>
  <c r="Q293" i="6"/>
  <c r="R293" i="6" s="1"/>
  <c r="S293" i="6" s="1"/>
  <c r="W295" i="6"/>
  <c r="P296" i="6"/>
  <c r="T296" i="6"/>
  <c r="V296" i="6" s="1"/>
  <c r="AA296" i="6" s="1"/>
  <c r="Q297" i="6"/>
  <c r="R297" i="6" s="1"/>
  <c r="S297" i="6" s="1"/>
  <c r="P300" i="6"/>
  <c r="T300" i="6"/>
  <c r="Q301" i="6"/>
  <c r="R301" i="6" s="1"/>
  <c r="S301" i="6" s="1"/>
  <c r="W303" i="6"/>
  <c r="P304" i="6"/>
  <c r="T304" i="6"/>
  <c r="Z304" i="6" s="1"/>
  <c r="Q305" i="6"/>
  <c r="R305" i="6" s="1"/>
  <c r="S305" i="6" s="1"/>
  <c r="I306" i="6"/>
  <c r="W307" i="6"/>
  <c r="P308" i="6"/>
  <c r="T308" i="6"/>
  <c r="Z308" i="6" s="1"/>
  <c r="Q309" i="6"/>
  <c r="R309" i="6" s="1"/>
  <c r="S309" i="6" s="1"/>
  <c r="W311" i="6"/>
  <c r="P312" i="6"/>
  <c r="T312" i="6"/>
  <c r="Q313" i="6"/>
  <c r="R313" i="6" s="1"/>
  <c r="S313" i="6" s="1"/>
  <c r="W315" i="6"/>
  <c r="AA315" i="6" s="1"/>
  <c r="P316" i="6"/>
  <c r="T316" i="6"/>
  <c r="V316" i="6" s="1"/>
  <c r="Q317" i="6"/>
  <c r="R317" i="6" s="1"/>
  <c r="S317" i="6" s="1"/>
  <c r="W319" i="6"/>
  <c r="P320" i="6"/>
  <c r="T320" i="6"/>
  <c r="V320" i="6" s="1"/>
  <c r="Q321" i="6"/>
  <c r="R321" i="6" s="1"/>
  <c r="S321" i="6" s="1"/>
  <c r="P324" i="6"/>
  <c r="T324" i="6"/>
  <c r="Q325" i="6"/>
  <c r="R325" i="6" s="1"/>
  <c r="S325" i="6" s="1"/>
  <c r="P328" i="6"/>
  <c r="T328" i="6"/>
  <c r="Z328" i="6" s="1"/>
  <c r="Q329" i="6"/>
  <c r="R329" i="6" s="1"/>
  <c r="S329" i="6" s="1"/>
  <c r="P332" i="6"/>
  <c r="T332" i="6"/>
  <c r="V332" i="6" s="1"/>
  <c r="Q333" i="6"/>
  <c r="R333" i="6" s="1"/>
  <c r="S333" i="6" s="1"/>
  <c r="P336" i="6"/>
  <c r="T336" i="6"/>
  <c r="X336" i="6" s="1"/>
  <c r="Q337" i="6"/>
  <c r="R337" i="6" s="1"/>
  <c r="S337" i="6" s="1"/>
  <c r="P340" i="6"/>
  <c r="T340" i="6"/>
  <c r="Q341" i="6"/>
  <c r="R341" i="6" s="1"/>
  <c r="S341" i="6" s="1"/>
  <c r="W343" i="6"/>
  <c r="P344" i="6"/>
  <c r="T344" i="6"/>
  <c r="Y344" i="6" s="1"/>
  <c r="Q345" i="6"/>
  <c r="R345" i="6" s="1"/>
  <c r="S345" i="6" s="1"/>
  <c r="W347" i="6"/>
  <c r="P348" i="6"/>
  <c r="T348" i="6"/>
  <c r="Q349" i="6"/>
  <c r="R349" i="6" s="1"/>
  <c r="S349" i="6" s="1"/>
  <c r="I350" i="6"/>
  <c r="W351" i="6"/>
  <c r="P352" i="6"/>
  <c r="Q352" i="6" s="1"/>
  <c r="R352" i="6" s="1"/>
  <c r="S352" i="6" s="1"/>
  <c r="T352" i="6"/>
  <c r="X352" i="6" s="1"/>
  <c r="Q353" i="6"/>
  <c r="R353" i="6" s="1"/>
  <c r="S353" i="6" s="1"/>
  <c r="Y457" i="6"/>
  <c r="S461" i="6"/>
  <c r="Q463" i="6"/>
  <c r="Q464" i="6" s="1"/>
  <c r="J466" i="6"/>
  <c r="N466" i="6"/>
  <c r="X470" i="6"/>
  <c r="AB470" i="6"/>
  <c r="M476" i="6"/>
  <c r="AA482" i="6"/>
  <c r="M486" i="6"/>
  <c r="Q489" i="6"/>
  <c r="U489" i="6"/>
  <c r="AA490" i="6"/>
  <c r="Z498" i="6"/>
  <c r="K5" i="7"/>
  <c r="K17" i="7" s="1"/>
  <c r="B6" i="1" s="1"/>
  <c r="Q145" i="7"/>
  <c r="R145" i="7" s="1"/>
  <c r="S145" i="7" s="1"/>
  <c r="W147" i="7"/>
  <c r="P148" i="7"/>
  <c r="T148" i="7"/>
  <c r="X148" i="7" s="1"/>
  <c r="Q149" i="7"/>
  <c r="R149" i="7" s="1"/>
  <c r="S149" i="7" s="1"/>
  <c r="U149" i="7"/>
  <c r="I150" i="7"/>
  <c r="W151" i="7"/>
  <c r="P152" i="7"/>
  <c r="T152" i="7"/>
  <c r="Q153" i="7"/>
  <c r="R153" i="7" s="1"/>
  <c r="S153" i="7" s="1"/>
  <c r="P156" i="7"/>
  <c r="T156" i="7"/>
  <c r="Q157" i="7"/>
  <c r="R157" i="7" s="1"/>
  <c r="S157" i="7" s="1"/>
  <c r="I158" i="7"/>
  <c r="P160" i="7"/>
  <c r="T160" i="7"/>
  <c r="X160" i="7" s="1"/>
  <c r="Q161" i="7"/>
  <c r="R161" i="7" s="1"/>
  <c r="S161" i="7" s="1"/>
  <c r="U161" i="7"/>
  <c r="W163" i="7"/>
  <c r="P164" i="7"/>
  <c r="T164" i="7"/>
  <c r="V164" i="7" s="1"/>
  <c r="Q165" i="7"/>
  <c r="R165" i="7" s="1"/>
  <c r="S165" i="7" s="1"/>
  <c r="U165" i="7"/>
  <c r="P168" i="7"/>
  <c r="T168" i="7"/>
  <c r="V168" i="7" s="1"/>
  <c r="Q169" i="7"/>
  <c r="R169" i="7" s="1"/>
  <c r="S169" i="7" s="1"/>
  <c r="U169" i="7"/>
  <c r="I170" i="7"/>
  <c r="U27" i="7" s="1"/>
  <c r="P172" i="7"/>
  <c r="T172" i="7"/>
  <c r="Q173" i="7"/>
  <c r="R173" i="7" s="1"/>
  <c r="S173" i="7" s="1"/>
  <c r="W175" i="7"/>
  <c r="P176" i="7"/>
  <c r="T176" i="7"/>
  <c r="X176" i="7" s="1"/>
  <c r="Q177" i="7"/>
  <c r="R177" i="7" s="1"/>
  <c r="S177" i="7" s="1"/>
  <c r="I178" i="7"/>
  <c r="U30" i="7" s="1"/>
  <c r="W179" i="7"/>
  <c r="AA179" i="7" s="1"/>
  <c r="P180" i="7"/>
  <c r="T180" i="7"/>
  <c r="Q181" i="7"/>
  <c r="R181" i="7" s="1"/>
  <c r="S181" i="7" s="1"/>
  <c r="U181" i="7"/>
  <c r="W183" i="7"/>
  <c r="P184" i="7"/>
  <c r="T184" i="7"/>
  <c r="Y184" i="7" s="1"/>
  <c r="Q185" i="7"/>
  <c r="R185" i="7" s="1"/>
  <c r="S185" i="7" s="1"/>
  <c r="P188" i="7"/>
  <c r="T188" i="7"/>
  <c r="Q189" i="7"/>
  <c r="R189" i="7" s="1"/>
  <c r="S189" i="7" s="1"/>
  <c r="U189" i="7"/>
  <c r="W191" i="7"/>
  <c r="P192" i="7"/>
  <c r="T192" i="7"/>
  <c r="Q193" i="7"/>
  <c r="R193" i="7" s="1"/>
  <c r="S193" i="7" s="1"/>
  <c r="U193" i="7"/>
  <c r="I194" i="7"/>
  <c r="W195" i="7"/>
  <c r="P196" i="7"/>
  <c r="T196" i="7"/>
  <c r="X196" i="7" s="1"/>
  <c r="Q197" i="7"/>
  <c r="R197" i="7" s="1"/>
  <c r="S197" i="7" s="1"/>
  <c r="I198" i="7"/>
  <c r="W199" i="7"/>
  <c r="AA199" i="7" s="1"/>
  <c r="P200" i="7"/>
  <c r="T200" i="7"/>
  <c r="Q201" i="7"/>
  <c r="R201" i="7" s="1"/>
  <c r="S201" i="7" s="1"/>
  <c r="P204" i="7"/>
  <c r="T204" i="7"/>
  <c r="Q205" i="7"/>
  <c r="R205" i="7" s="1"/>
  <c r="S205" i="7" s="1"/>
  <c r="I206" i="7"/>
  <c r="W207" i="7"/>
  <c r="P208" i="7"/>
  <c r="T208" i="7"/>
  <c r="Q209" i="7"/>
  <c r="R209" i="7" s="1"/>
  <c r="S209" i="7" s="1"/>
  <c r="I210" i="7"/>
  <c r="W211" i="7"/>
  <c r="P212" i="7"/>
  <c r="T212" i="7"/>
  <c r="Q213" i="7"/>
  <c r="R213" i="7" s="1"/>
  <c r="S213" i="7" s="1"/>
  <c r="I214" i="7"/>
  <c r="W215" i="7"/>
  <c r="P216" i="7"/>
  <c r="T216" i="7"/>
  <c r="Q217" i="7"/>
  <c r="R217" i="7" s="1"/>
  <c r="S217" i="7" s="1"/>
  <c r="P220" i="7"/>
  <c r="T220" i="7"/>
  <c r="Q221" i="7"/>
  <c r="R221" i="7" s="1"/>
  <c r="S221" i="7" s="1"/>
  <c r="W223" i="7"/>
  <c r="P224" i="7"/>
  <c r="T224" i="7"/>
  <c r="Q225" i="7"/>
  <c r="R225" i="7" s="1"/>
  <c r="S225" i="7" s="1"/>
  <c r="W227" i="7"/>
  <c r="P228" i="7"/>
  <c r="T228" i="7"/>
  <c r="Q229" i="7"/>
  <c r="R229" i="7" s="1"/>
  <c r="S229" i="7" s="1"/>
  <c r="I230" i="7"/>
  <c r="W231" i="7"/>
  <c r="P232" i="7"/>
  <c r="T232" i="7"/>
  <c r="Q233" i="7"/>
  <c r="R233" i="7" s="1"/>
  <c r="S233" i="7" s="1"/>
  <c r="W235" i="7"/>
  <c r="P236" i="7"/>
  <c r="T236" i="7"/>
  <c r="Q237" i="7"/>
  <c r="R237" i="7" s="1"/>
  <c r="S237" i="7" s="1"/>
  <c r="W239" i="7"/>
  <c r="P240" i="7"/>
  <c r="T240" i="7"/>
  <c r="Q241" i="7"/>
  <c r="R241" i="7" s="1"/>
  <c r="S241" i="7" s="1"/>
  <c r="W243" i="7"/>
  <c r="P244" i="7"/>
  <c r="T244" i="7"/>
  <c r="X244" i="7" s="1"/>
  <c r="Q245" i="7"/>
  <c r="R245" i="7" s="1"/>
  <c r="S245" i="7" s="1"/>
  <c r="W247" i="7"/>
  <c r="P248" i="7"/>
  <c r="T248" i="7"/>
  <c r="Q249" i="7"/>
  <c r="R249" i="7" s="1"/>
  <c r="S249" i="7" s="1"/>
  <c r="W251" i="7"/>
  <c r="P252" i="7"/>
  <c r="T252" i="7"/>
  <c r="Q253" i="7"/>
  <c r="R253" i="7" s="1"/>
  <c r="S253" i="7" s="1"/>
  <c r="W255" i="7"/>
  <c r="P256" i="7"/>
  <c r="T256" i="7"/>
  <c r="Q257" i="7"/>
  <c r="R257" i="7" s="1"/>
  <c r="S257" i="7" s="1"/>
  <c r="W259" i="7"/>
  <c r="P260" i="7"/>
  <c r="T260" i="7"/>
  <c r="Q261" i="7"/>
  <c r="R261" i="7" s="1"/>
  <c r="S261" i="7" s="1"/>
  <c r="P264" i="7"/>
  <c r="T264" i="7"/>
  <c r="X264" i="7" s="1"/>
  <c r="Q265" i="7"/>
  <c r="R265" i="7" s="1"/>
  <c r="S265" i="7" s="1"/>
  <c r="W267" i="7"/>
  <c r="P268" i="7"/>
  <c r="T268" i="7"/>
  <c r="X268" i="7" s="1"/>
  <c r="Q269" i="7"/>
  <c r="R269" i="7" s="1"/>
  <c r="S269" i="7" s="1"/>
  <c r="P272" i="7"/>
  <c r="T272" i="7"/>
  <c r="X272" i="7" s="1"/>
  <c r="Q273" i="7"/>
  <c r="R273" i="7" s="1"/>
  <c r="S273" i="7" s="1"/>
  <c r="P276" i="7"/>
  <c r="T276" i="7"/>
  <c r="Z276" i="7" s="1"/>
  <c r="Q277" i="7"/>
  <c r="R277" i="7" s="1"/>
  <c r="S277" i="7" s="1"/>
  <c r="P280" i="7"/>
  <c r="T280" i="7"/>
  <c r="Z280" i="7" s="1"/>
  <c r="AA280" i="7" s="1"/>
  <c r="Q281" i="7"/>
  <c r="R281" i="7" s="1"/>
  <c r="S281" i="7" s="1"/>
  <c r="P284" i="7"/>
  <c r="T284" i="7"/>
  <c r="V284" i="7" s="1"/>
  <c r="Q285" i="7"/>
  <c r="R285" i="7" s="1"/>
  <c r="S285" i="7" s="1"/>
  <c r="P288" i="7"/>
  <c r="T288" i="7"/>
  <c r="V288" i="7" s="1"/>
  <c r="Q289" i="7"/>
  <c r="R289" i="7" s="1"/>
  <c r="S289" i="7" s="1"/>
  <c r="W291" i="7"/>
  <c r="P292" i="7"/>
  <c r="T292" i="7"/>
  <c r="Q293" i="7"/>
  <c r="R293" i="7" s="1"/>
  <c r="S293" i="7" s="1"/>
  <c r="W295" i="7"/>
  <c r="P296" i="7"/>
  <c r="T296" i="7"/>
  <c r="Q297" i="7"/>
  <c r="R297" i="7" s="1"/>
  <c r="S297" i="7" s="1"/>
  <c r="P300" i="7"/>
  <c r="T300" i="7"/>
  <c r="Q301" i="7"/>
  <c r="R301" i="7" s="1"/>
  <c r="S301" i="7" s="1"/>
  <c r="W303" i="7"/>
  <c r="P304" i="7"/>
  <c r="T304" i="7"/>
  <c r="X304" i="7" s="1"/>
  <c r="Q305" i="7"/>
  <c r="R305" i="7" s="1"/>
  <c r="S305" i="7" s="1"/>
  <c r="W307" i="7"/>
  <c r="P308" i="7"/>
  <c r="T308" i="7"/>
  <c r="Z308" i="7" s="1"/>
  <c r="Q309" i="7"/>
  <c r="R309" i="7" s="1"/>
  <c r="S309" i="7" s="1"/>
  <c r="W311" i="7"/>
  <c r="P312" i="7"/>
  <c r="T312" i="7"/>
  <c r="V312" i="7" s="1"/>
  <c r="Q313" i="7"/>
  <c r="R313" i="7" s="1"/>
  <c r="S313" i="7" s="1"/>
  <c r="W315" i="7"/>
  <c r="P316" i="7"/>
  <c r="T316" i="7"/>
  <c r="Q317" i="7"/>
  <c r="R317" i="7" s="1"/>
  <c r="S317" i="7" s="1"/>
  <c r="W319" i="7"/>
  <c r="P320" i="7"/>
  <c r="T320" i="7"/>
  <c r="Z320" i="7" s="1"/>
  <c r="Q321" i="7"/>
  <c r="R321" i="7" s="1"/>
  <c r="S321" i="7" s="1"/>
  <c r="P324" i="7"/>
  <c r="T324" i="7"/>
  <c r="Z324" i="7" s="1"/>
  <c r="Q325" i="7"/>
  <c r="R325" i="7" s="1"/>
  <c r="S325" i="7" s="1"/>
  <c r="P328" i="7"/>
  <c r="T328" i="7"/>
  <c r="Z328" i="7" s="1"/>
  <c r="Q329" i="7"/>
  <c r="R329" i="7" s="1"/>
  <c r="S329" i="7" s="1"/>
  <c r="P332" i="7"/>
  <c r="T332" i="7"/>
  <c r="Z332" i="7" s="1"/>
  <c r="Q333" i="7"/>
  <c r="R333" i="7" s="1"/>
  <c r="S333" i="7" s="1"/>
  <c r="P336" i="7"/>
  <c r="T336" i="7"/>
  <c r="V336" i="7" s="1"/>
  <c r="AA336" i="7" s="1"/>
  <c r="Q337" i="7"/>
  <c r="R337" i="7" s="1"/>
  <c r="S337" i="7" s="1"/>
  <c r="W339" i="7"/>
  <c r="P340" i="7"/>
  <c r="T340" i="7"/>
  <c r="Z340" i="7" s="1"/>
  <c r="Q341" i="7"/>
  <c r="R341" i="7" s="1"/>
  <c r="S341" i="7" s="1"/>
  <c r="W343" i="7"/>
  <c r="P344" i="7"/>
  <c r="T344" i="7"/>
  <c r="Q345" i="7"/>
  <c r="R345" i="7" s="1"/>
  <c r="S345" i="7" s="1"/>
  <c r="W347" i="7"/>
  <c r="P348" i="7"/>
  <c r="T348" i="7"/>
  <c r="Y348" i="7" s="1"/>
  <c r="Q349" i="7"/>
  <c r="R349" i="7" s="1"/>
  <c r="S349" i="7" s="1"/>
  <c r="W351" i="7"/>
  <c r="P352" i="7"/>
  <c r="Q352" i="7" s="1"/>
  <c r="R352" i="7" s="1"/>
  <c r="S352" i="7" s="1"/>
  <c r="T352" i="7"/>
  <c r="X352" i="7" s="1"/>
  <c r="Q353" i="7"/>
  <c r="R353" i="7" s="1"/>
  <c r="S353" i="7" s="1"/>
  <c r="Y454" i="7"/>
  <c r="Y457" i="7"/>
  <c r="S461" i="7"/>
  <c r="Q463" i="7"/>
  <c r="Q464" i="7" s="1"/>
  <c r="J466" i="7"/>
  <c r="N466" i="7"/>
  <c r="X470" i="7"/>
  <c r="AB470" i="7"/>
  <c r="M476" i="7"/>
  <c r="AA482" i="7"/>
  <c r="M486" i="7"/>
  <c r="Q489" i="7"/>
  <c r="U489" i="7"/>
  <c r="AA490" i="7"/>
  <c r="Z498" i="7"/>
  <c r="K5" i="8"/>
  <c r="Q145" i="8"/>
  <c r="R145" i="8" s="1"/>
  <c r="S145" i="8" s="1"/>
  <c r="W147" i="8"/>
  <c r="P148" i="8"/>
  <c r="T148" i="8"/>
  <c r="V148" i="8" s="1"/>
  <c r="Q149" i="8"/>
  <c r="R149" i="8" s="1"/>
  <c r="S149" i="8" s="1"/>
  <c r="I150" i="8"/>
  <c r="W151" i="8"/>
  <c r="P152" i="8"/>
  <c r="T152" i="8"/>
  <c r="Z152" i="8" s="1"/>
  <c r="Q153" i="8"/>
  <c r="R153" i="8" s="1"/>
  <c r="S153" i="8" s="1"/>
  <c r="P156" i="8"/>
  <c r="T156" i="8"/>
  <c r="Q157" i="8"/>
  <c r="R157" i="8" s="1"/>
  <c r="S157" i="8" s="1"/>
  <c r="I158" i="8"/>
  <c r="W159" i="8"/>
  <c r="P160" i="8"/>
  <c r="T160" i="8"/>
  <c r="Z160" i="8" s="1"/>
  <c r="Q161" i="8"/>
  <c r="R161" i="8" s="1"/>
  <c r="S161" i="8" s="1"/>
  <c r="W163" i="8"/>
  <c r="P164" i="8"/>
  <c r="T164" i="8"/>
  <c r="Q165" i="8"/>
  <c r="R165" i="8" s="1"/>
  <c r="S165" i="8" s="1"/>
  <c r="I166" i="8"/>
  <c r="P168" i="8"/>
  <c r="T168" i="8"/>
  <c r="X168" i="8" s="1"/>
  <c r="Q169" i="8"/>
  <c r="R169" i="8" s="1"/>
  <c r="S169" i="8" s="1"/>
  <c r="I170" i="8"/>
  <c r="U27" i="8" s="1"/>
  <c r="P172" i="8"/>
  <c r="T172" i="8"/>
  <c r="X172" i="8" s="1"/>
  <c r="Q173" i="8"/>
  <c r="R173" i="8" s="1"/>
  <c r="S173" i="8" s="1"/>
  <c r="W175" i="8"/>
  <c r="P176" i="8"/>
  <c r="T176" i="8"/>
  <c r="Q177" i="8"/>
  <c r="R177" i="8" s="1"/>
  <c r="S177" i="8" s="1"/>
  <c r="I178" i="8"/>
  <c r="U30" i="8" s="1"/>
  <c r="P180" i="8"/>
  <c r="T180" i="8"/>
  <c r="Q181" i="8"/>
  <c r="R181" i="8" s="1"/>
  <c r="S181" i="8" s="1"/>
  <c r="U181" i="8"/>
  <c r="W183" i="8"/>
  <c r="P184" i="8"/>
  <c r="T184" i="8"/>
  <c r="Z184" i="8" s="1"/>
  <c r="AA184" i="8" s="1"/>
  <c r="Q185" i="8"/>
  <c r="R185" i="8" s="1"/>
  <c r="S185" i="8" s="1"/>
  <c r="P188" i="8"/>
  <c r="T188" i="8"/>
  <c r="Q189" i="8"/>
  <c r="R189" i="8" s="1"/>
  <c r="S189" i="8" s="1"/>
  <c r="U189" i="8"/>
  <c r="P192" i="8"/>
  <c r="T192" i="8"/>
  <c r="X192" i="8" s="1"/>
  <c r="Q193" i="8"/>
  <c r="R193" i="8" s="1"/>
  <c r="S193" i="8" s="1"/>
  <c r="U193" i="8"/>
  <c r="I194" i="8"/>
  <c r="W195" i="8"/>
  <c r="P196" i="8"/>
  <c r="T196" i="8"/>
  <c r="Z196" i="8" s="1"/>
  <c r="Q197" i="8"/>
  <c r="R197" i="8" s="1"/>
  <c r="S197" i="8" s="1"/>
  <c r="I198" i="8"/>
  <c r="W199" i="8"/>
  <c r="AA199" i="8" s="1"/>
  <c r="P200" i="8"/>
  <c r="T200" i="8"/>
  <c r="Q201" i="8"/>
  <c r="R201" i="8" s="1"/>
  <c r="S201" i="8" s="1"/>
  <c r="P204" i="8"/>
  <c r="T204" i="8"/>
  <c r="Q205" i="8"/>
  <c r="R205" i="8" s="1"/>
  <c r="S205" i="8" s="1"/>
  <c r="I206" i="8"/>
  <c r="W207" i="8"/>
  <c r="P208" i="8"/>
  <c r="T208" i="8"/>
  <c r="V208" i="8" s="1"/>
  <c r="Q209" i="8"/>
  <c r="R209" i="8" s="1"/>
  <c r="S209" i="8" s="1"/>
  <c r="I210" i="8"/>
  <c r="W211" i="8"/>
  <c r="P212" i="8"/>
  <c r="T212" i="8"/>
  <c r="Q213" i="8"/>
  <c r="R213" i="8" s="1"/>
  <c r="S213" i="8" s="1"/>
  <c r="I214" i="8"/>
  <c r="P216" i="8"/>
  <c r="T216" i="8"/>
  <c r="Z216" i="8" s="1"/>
  <c r="Q217" i="8"/>
  <c r="R217" i="8" s="1"/>
  <c r="S217" i="8" s="1"/>
  <c r="I218" i="8"/>
  <c r="W219" i="8"/>
  <c r="P220" i="8"/>
  <c r="T220" i="8"/>
  <c r="Q221" i="8"/>
  <c r="R221" i="8" s="1"/>
  <c r="S221" i="8" s="1"/>
  <c r="U221" i="8"/>
  <c r="W223" i="8"/>
  <c r="P224" i="8"/>
  <c r="T224" i="8"/>
  <c r="Z224" i="8" s="1"/>
  <c r="Q225" i="8"/>
  <c r="R225" i="8" s="1"/>
  <c r="S225" i="8" s="1"/>
  <c r="U225" i="8"/>
  <c r="W227" i="8"/>
  <c r="P228" i="8"/>
  <c r="T228" i="8"/>
  <c r="Z228" i="8" s="1"/>
  <c r="Q229" i="8"/>
  <c r="R229" i="8" s="1"/>
  <c r="S229" i="8" s="1"/>
  <c r="U229" i="8"/>
  <c r="P232" i="8"/>
  <c r="T232" i="8"/>
  <c r="Q233" i="8"/>
  <c r="R233" i="8" s="1"/>
  <c r="S233" i="8" s="1"/>
  <c r="U233" i="8"/>
  <c r="I234" i="8"/>
  <c r="W235" i="8"/>
  <c r="AA235" i="8" s="1"/>
  <c r="P236" i="8"/>
  <c r="T236" i="8"/>
  <c r="W236" i="8" s="1"/>
  <c r="Q237" i="8"/>
  <c r="R237" i="8" s="1"/>
  <c r="S237" i="8" s="1"/>
  <c r="U237" i="8"/>
  <c r="I238" i="8"/>
  <c r="P240" i="8"/>
  <c r="T240" i="8"/>
  <c r="Y240" i="8" s="1"/>
  <c r="Q241" i="8"/>
  <c r="R241" i="8" s="1"/>
  <c r="S241" i="8" s="1"/>
  <c r="U241" i="8"/>
  <c r="I242" i="8"/>
  <c r="W243" i="8"/>
  <c r="P244" i="8"/>
  <c r="T244" i="8"/>
  <c r="Q245" i="8"/>
  <c r="R245" i="8" s="1"/>
  <c r="S245" i="8" s="1"/>
  <c r="U245" i="8"/>
  <c r="I246" i="8"/>
  <c r="W247" i="8"/>
  <c r="P248" i="8"/>
  <c r="T248" i="8"/>
  <c r="Q249" i="8"/>
  <c r="R249" i="8" s="1"/>
  <c r="S249" i="8" s="1"/>
  <c r="U249" i="8"/>
  <c r="I250" i="8"/>
  <c r="W251" i="8"/>
  <c r="AA251" i="8" s="1"/>
  <c r="P252" i="8"/>
  <c r="T252" i="8"/>
  <c r="Q253" i="8"/>
  <c r="R253" i="8" s="1"/>
  <c r="S253" i="8" s="1"/>
  <c r="U253" i="8"/>
  <c r="W255" i="8"/>
  <c r="P256" i="8"/>
  <c r="T256" i="8"/>
  <c r="Q257" i="8"/>
  <c r="R257" i="8" s="1"/>
  <c r="S257" i="8" s="1"/>
  <c r="U257" i="8"/>
  <c r="I258" i="8"/>
  <c r="W259" i="8"/>
  <c r="P260" i="8"/>
  <c r="T260" i="8"/>
  <c r="Q261" i="8"/>
  <c r="R261" i="8" s="1"/>
  <c r="S261" i="8" s="1"/>
  <c r="U261" i="8"/>
  <c r="P264" i="8"/>
  <c r="T264" i="8"/>
  <c r="Q265" i="8"/>
  <c r="R265" i="8" s="1"/>
  <c r="S265" i="8" s="1"/>
  <c r="U265" i="8"/>
  <c r="I266" i="8"/>
  <c r="W267" i="8"/>
  <c r="P268" i="8"/>
  <c r="T268" i="8"/>
  <c r="Q269" i="8"/>
  <c r="R269" i="8" s="1"/>
  <c r="S269" i="8" s="1"/>
  <c r="U269" i="8"/>
  <c r="I270" i="8"/>
  <c r="P272" i="8"/>
  <c r="T272" i="8"/>
  <c r="Z272" i="8" s="1"/>
  <c r="Q273" i="8"/>
  <c r="R273" i="8" s="1"/>
  <c r="S273" i="8" s="1"/>
  <c r="U273" i="8"/>
  <c r="P276" i="8"/>
  <c r="T276" i="8"/>
  <c r="Q277" i="8"/>
  <c r="R277" i="8" s="1"/>
  <c r="S277" i="8" s="1"/>
  <c r="U277" i="8"/>
  <c r="I278" i="8"/>
  <c r="P280" i="8"/>
  <c r="T280" i="8"/>
  <c r="Q281" i="8"/>
  <c r="R281" i="8" s="1"/>
  <c r="S281" i="8" s="1"/>
  <c r="U281" i="8"/>
  <c r="W283" i="8"/>
  <c r="P284" i="8"/>
  <c r="T284" i="8"/>
  <c r="X284" i="8" s="1"/>
  <c r="Q285" i="8"/>
  <c r="R285" i="8" s="1"/>
  <c r="S285" i="8" s="1"/>
  <c r="U285" i="8"/>
  <c r="I286" i="8"/>
  <c r="P288" i="8"/>
  <c r="T288" i="8"/>
  <c r="S290" i="8"/>
  <c r="T291" i="8"/>
  <c r="W291" i="8" s="1"/>
  <c r="T293" i="8"/>
  <c r="W293" i="8" s="1"/>
  <c r="T295" i="8"/>
  <c r="T297" i="8"/>
  <c r="Y297" i="8" s="1"/>
  <c r="Q300" i="8"/>
  <c r="R300" i="8" s="1"/>
  <c r="W301" i="8"/>
  <c r="P301" i="8"/>
  <c r="Q301" i="8" s="1"/>
  <c r="R301" i="8" s="1"/>
  <c r="S301" i="8" s="1"/>
  <c r="Q302" i="8"/>
  <c r="R302" i="8" s="1"/>
  <c r="X304" i="8"/>
  <c r="S304" i="8"/>
  <c r="Q306" i="8"/>
  <c r="R306" i="8" s="1"/>
  <c r="W307" i="8"/>
  <c r="P307" i="8"/>
  <c r="Q307" i="8" s="1"/>
  <c r="R307" i="8" s="1"/>
  <c r="S307" i="8" s="1"/>
  <c r="Q308" i="8"/>
  <c r="R308" i="8" s="1"/>
  <c r="U309" i="8"/>
  <c r="Y309" i="8" s="1"/>
  <c r="I310" i="8"/>
  <c r="T310" i="8"/>
  <c r="P310" i="8"/>
  <c r="W311" i="8"/>
  <c r="P311" i="8"/>
  <c r="Q311" i="8" s="1"/>
  <c r="R311" i="8" s="1"/>
  <c r="S311" i="8" s="1"/>
  <c r="Q312" i="8"/>
  <c r="R312" i="8" s="1"/>
  <c r="W313" i="8"/>
  <c r="P313" i="8"/>
  <c r="Q313" i="8" s="1"/>
  <c r="R313" i="8" s="1"/>
  <c r="S313" i="8" s="1"/>
  <c r="Q314" i="8"/>
  <c r="R314" i="8" s="1"/>
  <c r="W315" i="8"/>
  <c r="AA315" i="8" s="1"/>
  <c r="P315" i="8"/>
  <c r="Q315" i="8" s="1"/>
  <c r="R315" i="8" s="1"/>
  <c r="S315" i="8" s="1"/>
  <c r="I316" i="8"/>
  <c r="Q316" i="8"/>
  <c r="R316" i="8" s="1"/>
  <c r="W317" i="8"/>
  <c r="AA317" i="8" s="1"/>
  <c r="P317" i="8"/>
  <c r="Q317" i="8" s="1"/>
  <c r="R317" i="8" s="1"/>
  <c r="S317" i="8" s="1"/>
  <c r="I318" i="8"/>
  <c r="T318" i="8"/>
  <c r="P318" i="8"/>
  <c r="W319" i="8"/>
  <c r="P319" i="8"/>
  <c r="Q319" i="8" s="1"/>
  <c r="R319" i="8" s="1"/>
  <c r="S319" i="8" s="1"/>
  <c r="Q320" i="8"/>
  <c r="R320" i="8" s="1"/>
  <c r="W321" i="8"/>
  <c r="P321" i="8"/>
  <c r="Q321" i="8" s="1"/>
  <c r="R321" i="8" s="1"/>
  <c r="S321" i="8" s="1"/>
  <c r="Q322" i="8"/>
  <c r="R322" i="8" s="1"/>
  <c r="T324" i="8"/>
  <c r="X324" i="8" s="1"/>
  <c r="P324" i="8"/>
  <c r="V324" i="8"/>
  <c r="U325" i="8"/>
  <c r="Z325" i="8" s="1"/>
  <c r="V326" i="8"/>
  <c r="I326" i="8"/>
  <c r="T326" i="8"/>
  <c r="X326" i="8" s="1"/>
  <c r="P326" i="8"/>
  <c r="Z326" i="8"/>
  <c r="U327" i="8"/>
  <c r="X328" i="8"/>
  <c r="S328" i="8"/>
  <c r="I330" i="8"/>
  <c r="T330" i="8"/>
  <c r="P330" i="8"/>
  <c r="Q334" i="8"/>
  <c r="R334" i="8" s="1"/>
  <c r="S334" i="8" s="1"/>
  <c r="U335" i="8"/>
  <c r="W337" i="8"/>
  <c r="I337" i="8"/>
  <c r="P337" i="8"/>
  <c r="Q337" i="8" s="1"/>
  <c r="R337" i="8" s="1"/>
  <c r="S337" i="8" s="1"/>
  <c r="W341" i="8"/>
  <c r="I341" i="8"/>
  <c r="P341" i="8"/>
  <c r="Q341" i="8" s="1"/>
  <c r="R341" i="8" s="1"/>
  <c r="S341" i="8" s="1"/>
  <c r="T345" i="8"/>
  <c r="I346" i="8"/>
  <c r="W349" i="8"/>
  <c r="I349" i="8"/>
  <c r="P349" i="8"/>
  <c r="Q349" i="8" s="1"/>
  <c r="R349" i="8" s="1"/>
  <c r="S349" i="8" s="1"/>
  <c r="T353" i="8"/>
  <c r="Z353" i="8" s="1"/>
  <c r="V25" i="9"/>
  <c r="T25" i="9"/>
  <c r="Y459" i="9"/>
  <c r="Y467" i="9"/>
  <c r="X145" i="10"/>
  <c r="Z145" i="10"/>
  <c r="V145" i="10"/>
  <c r="L23" i="10"/>
  <c r="J23" i="10"/>
  <c r="Y149" i="10"/>
  <c r="X153" i="10"/>
  <c r="Z153" i="10"/>
  <c r="V153" i="10"/>
  <c r="L25" i="10"/>
  <c r="J25" i="10"/>
  <c r="Z155" i="10"/>
  <c r="AA155" i="10"/>
  <c r="X161" i="10"/>
  <c r="Z161" i="10"/>
  <c r="Y173" i="10"/>
  <c r="X177" i="10"/>
  <c r="Z177" i="10"/>
  <c r="V177" i="10"/>
  <c r="Y185" i="10"/>
  <c r="X197" i="10"/>
  <c r="Z197" i="10"/>
  <c r="V197" i="10"/>
  <c r="Y201" i="10"/>
  <c r="Y209" i="10"/>
  <c r="X213" i="10"/>
  <c r="Z213" i="10"/>
  <c r="V213" i="10"/>
  <c r="Y217" i="10"/>
  <c r="X225" i="10"/>
  <c r="Z225" i="10"/>
  <c r="V225" i="10"/>
  <c r="Y229" i="10"/>
  <c r="X233" i="10"/>
  <c r="Z233" i="10"/>
  <c r="V233" i="10"/>
  <c r="X249" i="10"/>
  <c r="Z249" i="10"/>
  <c r="V249" i="10"/>
  <c r="Y253" i="10"/>
  <c r="X257" i="10"/>
  <c r="Z257" i="10"/>
  <c r="V257" i="10"/>
  <c r="AA266" i="10"/>
  <c r="Y269" i="10"/>
  <c r="X277" i="10"/>
  <c r="Z277" i="10"/>
  <c r="V277" i="10"/>
  <c r="Y285" i="10"/>
  <c r="X289" i="10"/>
  <c r="Z289" i="10"/>
  <c r="V289" i="10"/>
  <c r="Y293" i="10"/>
  <c r="X297" i="10"/>
  <c r="Z297" i="10"/>
  <c r="V297" i="10"/>
  <c r="Y301" i="10"/>
  <c r="X305" i="10"/>
  <c r="Z305" i="10"/>
  <c r="V305" i="10"/>
  <c r="Y309" i="10"/>
  <c r="X313" i="10"/>
  <c r="Z313" i="10"/>
  <c r="V313" i="10"/>
  <c r="X321" i="10"/>
  <c r="Z321" i="10"/>
  <c r="V321" i="10"/>
  <c r="X341" i="10"/>
  <c r="Z341" i="10"/>
  <c r="V341" i="10"/>
  <c r="Z353" i="10"/>
  <c r="AA353" i="10" s="1"/>
  <c r="X145" i="11"/>
  <c r="W147" i="11"/>
  <c r="Y149" i="11"/>
  <c r="AA151" i="11"/>
  <c r="Y153" i="11"/>
  <c r="Z157" i="11"/>
  <c r="Y161" i="11"/>
  <c r="V25" i="11"/>
  <c r="T25" i="11"/>
  <c r="Z165" i="11"/>
  <c r="Y173" i="11"/>
  <c r="L29" i="11"/>
  <c r="J29" i="11"/>
  <c r="Y175" i="11"/>
  <c r="Z177" i="11"/>
  <c r="Y179" i="11"/>
  <c r="Y183" i="11"/>
  <c r="X185" i="11"/>
  <c r="AA187" i="11"/>
  <c r="Y195" i="11"/>
  <c r="Z197" i="11"/>
  <c r="W199" i="11"/>
  <c r="AA199" i="11" s="1"/>
  <c r="L36" i="11"/>
  <c r="J36" i="11"/>
  <c r="Y205" i="11"/>
  <c r="Z209" i="11"/>
  <c r="Z211" i="11"/>
  <c r="V211" i="11"/>
  <c r="Z219" i="11"/>
  <c r="V219" i="11"/>
  <c r="Z223" i="11"/>
  <c r="V223" i="11"/>
  <c r="Z229" i="11"/>
  <c r="W231" i="11"/>
  <c r="Y239" i="11"/>
  <c r="X241" i="11"/>
  <c r="Y247" i="11"/>
  <c r="X249" i="11"/>
  <c r="Z257" i="11"/>
  <c r="W259" i="11"/>
  <c r="Z265" i="11"/>
  <c r="S146" i="6"/>
  <c r="P147" i="6"/>
  <c r="Q147" i="6" s="1"/>
  <c r="R147" i="6" s="1"/>
  <c r="S147" i="6" s="1"/>
  <c r="Q148" i="6"/>
  <c r="R148" i="6" s="1"/>
  <c r="S148" i="6" s="1"/>
  <c r="S150" i="6"/>
  <c r="P151" i="6"/>
  <c r="Q151" i="6" s="1"/>
  <c r="R151" i="6" s="1"/>
  <c r="S151" i="6" s="1"/>
  <c r="Q152" i="6"/>
  <c r="R152" i="6" s="1"/>
  <c r="S152" i="6" s="1"/>
  <c r="S154" i="6"/>
  <c r="P155" i="6"/>
  <c r="Q155" i="6" s="1"/>
  <c r="R155" i="6" s="1"/>
  <c r="S155" i="6" s="1"/>
  <c r="Q156" i="6"/>
  <c r="R156" i="6" s="1"/>
  <c r="S156" i="6" s="1"/>
  <c r="S158" i="6"/>
  <c r="P159" i="6"/>
  <c r="Q159" i="6" s="1"/>
  <c r="R159" i="6" s="1"/>
  <c r="S159" i="6" s="1"/>
  <c r="Q160" i="6"/>
  <c r="R160" i="6" s="1"/>
  <c r="S160" i="6" s="1"/>
  <c r="S162" i="6"/>
  <c r="P163" i="6"/>
  <c r="Q163" i="6" s="1"/>
  <c r="R163" i="6" s="1"/>
  <c r="S163" i="6" s="1"/>
  <c r="Q164" i="6"/>
  <c r="R164" i="6" s="1"/>
  <c r="S164" i="6" s="1"/>
  <c r="S166" i="6"/>
  <c r="P167" i="6"/>
  <c r="Q167" i="6" s="1"/>
  <c r="R167" i="6" s="1"/>
  <c r="S167" i="6" s="1"/>
  <c r="Q168" i="6"/>
  <c r="R168" i="6" s="1"/>
  <c r="S168" i="6" s="1"/>
  <c r="S170" i="6"/>
  <c r="P171" i="6"/>
  <c r="Q171" i="6" s="1"/>
  <c r="R171" i="6" s="1"/>
  <c r="S171" i="6" s="1"/>
  <c r="Q172" i="6"/>
  <c r="R172" i="6" s="1"/>
  <c r="S172" i="6" s="1"/>
  <c r="S174" i="6"/>
  <c r="P175" i="6"/>
  <c r="Q175" i="6" s="1"/>
  <c r="R175" i="6" s="1"/>
  <c r="S175" i="6" s="1"/>
  <c r="Q176" i="6"/>
  <c r="R176" i="6" s="1"/>
  <c r="S176" i="6" s="1"/>
  <c r="S178" i="6"/>
  <c r="P179" i="6"/>
  <c r="Q179" i="6" s="1"/>
  <c r="R179" i="6" s="1"/>
  <c r="S179" i="6" s="1"/>
  <c r="Q180" i="6"/>
  <c r="R180" i="6" s="1"/>
  <c r="S180" i="6" s="1"/>
  <c r="S182" i="6"/>
  <c r="P183" i="6"/>
  <c r="Q183" i="6" s="1"/>
  <c r="R183" i="6" s="1"/>
  <c r="S183" i="6" s="1"/>
  <c r="Q184" i="6"/>
  <c r="R184" i="6" s="1"/>
  <c r="S184" i="6" s="1"/>
  <c r="S186" i="6"/>
  <c r="P187" i="6"/>
  <c r="Q187" i="6" s="1"/>
  <c r="R187" i="6" s="1"/>
  <c r="S187" i="6" s="1"/>
  <c r="Q188" i="6"/>
  <c r="R188" i="6" s="1"/>
  <c r="S188" i="6" s="1"/>
  <c r="S190" i="6"/>
  <c r="P191" i="6"/>
  <c r="Q191" i="6" s="1"/>
  <c r="R191" i="6" s="1"/>
  <c r="S191" i="6" s="1"/>
  <c r="Q192" i="6"/>
  <c r="R192" i="6" s="1"/>
  <c r="S192" i="6" s="1"/>
  <c r="S194" i="6"/>
  <c r="P195" i="6"/>
  <c r="Q195" i="6" s="1"/>
  <c r="R195" i="6" s="1"/>
  <c r="S195" i="6" s="1"/>
  <c r="Q196" i="6"/>
  <c r="R196" i="6" s="1"/>
  <c r="S196" i="6" s="1"/>
  <c r="S198" i="6"/>
  <c r="P199" i="6"/>
  <c r="Q199" i="6" s="1"/>
  <c r="R199" i="6" s="1"/>
  <c r="S199" i="6" s="1"/>
  <c r="Q200" i="6"/>
  <c r="R200" i="6" s="1"/>
  <c r="S200" i="6" s="1"/>
  <c r="S202" i="6"/>
  <c r="P203" i="6"/>
  <c r="Q203" i="6" s="1"/>
  <c r="R203" i="6" s="1"/>
  <c r="S203" i="6" s="1"/>
  <c r="Q204" i="6"/>
  <c r="R204" i="6" s="1"/>
  <c r="S204" i="6" s="1"/>
  <c r="S206" i="6"/>
  <c r="P207" i="6"/>
  <c r="Q207" i="6" s="1"/>
  <c r="R207" i="6" s="1"/>
  <c r="S207" i="6" s="1"/>
  <c r="Q208" i="6"/>
  <c r="R208" i="6" s="1"/>
  <c r="S208" i="6" s="1"/>
  <c r="S210" i="6"/>
  <c r="P211" i="6"/>
  <c r="Q211" i="6" s="1"/>
  <c r="R211" i="6" s="1"/>
  <c r="S211" i="6" s="1"/>
  <c r="Q212" i="6"/>
  <c r="R212" i="6" s="1"/>
  <c r="S212" i="6" s="1"/>
  <c r="S214" i="6"/>
  <c r="P215" i="6"/>
  <c r="Q215" i="6" s="1"/>
  <c r="R215" i="6" s="1"/>
  <c r="S215" i="6" s="1"/>
  <c r="Q216" i="6"/>
  <c r="R216" i="6" s="1"/>
  <c r="S216" i="6" s="1"/>
  <c r="S218" i="6"/>
  <c r="P219" i="6"/>
  <c r="Q219" i="6" s="1"/>
  <c r="R219" i="6" s="1"/>
  <c r="S219" i="6" s="1"/>
  <c r="Q220" i="6"/>
  <c r="R220" i="6" s="1"/>
  <c r="S220" i="6" s="1"/>
  <c r="S222" i="6"/>
  <c r="P223" i="6"/>
  <c r="Q223" i="6" s="1"/>
  <c r="R223" i="6" s="1"/>
  <c r="S223" i="6" s="1"/>
  <c r="Q224" i="6"/>
  <c r="R224" i="6" s="1"/>
  <c r="S224" i="6" s="1"/>
  <c r="S226" i="6"/>
  <c r="P227" i="6"/>
  <c r="Q227" i="6" s="1"/>
  <c r="R227" i="6" s="1"/>
  <c r="S227" i="6" s="1"/>
  <c r="Q228" i="6"/>
  <c r="R228" i="6" s="1"/>
  <c r="S228" i="6" s="1"/>
  <c r="S230" i="6"/>
  <c r="P231" i="6"/>
  <c r="Q231" i="6" s="1"/>
  <c r="R231" i="6" s="1"/>
  <c r="S231" i="6" s="1"/>
  <c r="Q232" i="6"/>
  <c r="R232" i="6" s="1"/>
  <c r="S232" i="6" s="1"/>
  <c r="S234" i="6"/>
  <c r="P235" i="6"/>
  <c r="Q235" i="6" s="1"/>
  <c r="R235" i="6" s="1"/>
  <c r="S235" i="6" s="1"/>
  <c r="Q236" i="6"/>
  <c r="R236" i="6" s="1"/>
  <c r="S236" i="6" s="1"/>
  <c r="S238" i="6"/>
  <c r="P239" i="6"/>
  <c r="Q239" i="6" s="1"/>
  <c r="R239" i="6" s="1"/>
  <c r="S239" i="6" s="1"/>
  <c r="Q240" i="6"/>
  <c r="R240" i="6" s="1"/>
  <c r="S240" i="6" s="1"/>
  <c r="S242" i="6"/>
  <c r="P243" i="6"/>
  <c r="Q243" i="6" s="1"/>
  <c r="R243" i="6" s="1"/>
  <c r="S243" i="6" s="1"/>
  <c r="Q244" i="6"/>
  <c r="R244" i="6" s="1"/>
  <c r="S244" i="6" s="1"/>
  <c r="S246" i="6"/>
  <c r="P247" i="6"/>
  <c r="Q247" i="6" s="1"/>
  <c r="R247" i="6" s="1"/>
  <c r="S247" i="6" s="1"/>
  <c r="Q248" i="6"/>
  <c r="R248" i="6" s="1"/>
  <c r="S248" i="6" s="1"/>
  <c r="S250" i="6"/>
  <c r="P251" i="6"/>
  <c r="Q251" i="6" s="1"/>
  <c r="R251" i="6" s="1"/>
  <c r="S251" i="6" s="1"/>
  <c r="Q252" i="6"/>
  <c r="R252" i="6" s="1"/>
  <c r="S252" i="6" s="1"/>
  <c r="S254" i="6"/>
  <c r="P255" i="6"/>
  <c r="Q255" i="6" s="1"/>
  <c r="R255" i="6" s="1"/>
  <c r="S255" i="6" s="1"/>
  <c r="Q256" i="6"/>
  <c r="R256" i="6" s="1"/>
  <c r="S256" i="6" s="1"/>
  <c r="S258" i="6"/>
  <c r="P259" i="6"/>
  <c r="Q259" i="6" s="1"/>
  <c r="R259" i="6" s="1"/>
  <c r="S259" i="6" s="1"/>
  <c r="Q260" i="6"/>
  <c r="R260" i="6" s="1"/>
  <c r="S260" i="6" s="1"/>
  <c r="S262" i="6"/>
  <c r="P263" i="6"/>
  <c r="Q263" i="6" s="1"/>
  <c r="R263" i="6" s="1"/>
  <c r="S263" i="6" s="1"/>
  <c r="Q264" i="6"/>
  <c r="R264" i="6" s="1"/>
  <c r="S264" i="6" s="1"/>
  <c r="S266" i="6"/>
  <c r="P267" i="6"/>
  <c r="Q267" i="6" s="1"/>
  <c r="R267" i="6" s="1"/>
  <c r="S267" i="6" s="1"/>
  <c r="Q268" i="6"/>
  <c r="R268" i="6" s="1"/>
  <c r="S268" i="6" s="1"/>
  <c r="S270" i="6"/>
  <c r="P271" i="6"/>
  <c r="Q271" i="6" s="1"/>
  <c r="R271" i="6" s="1"/>
  <c r="S271" i="6" s="1"/>
  <c r="Q272" i="6"/>
  <c r="R272" i="6" s="1"/>
  <c r="S272" i="6" s="1"/>
  <c r="S274" i="6"/>
  <c r="P275" i="6"/>
  <c r="Q275" i="6" s="1"/>
  <c r="R275" i="6" s="1"/>
  <c r="S275" i="6" s="1"/>
  <c r="Q276" i="6"/>
  <c r="R276" i="6" s="1"/>
  <c r="S276" i="6" s="1"/>
  <c r="S278" i="6"/>
  <c r="P279" i="6"/>
  <c r="Q279" i="6" s="1"/>
  <c r="R279" i="6" s="1"/>
  <c r="S279" i="6" s="1"/>
  <c r="Q280" i="6"/>
  <c r="R280" i="6" s="1"/>
  <c r="S280" i="6" s="1"/>
  <c r="S282" i="6"/>
  <c r="P283" i="6"/>
  <c r="Q283" i="6" s="1"/>
  <c r="R283" i="6" s="1"/>
  <c r="S283" i="6" s="1"/>
  <c r="Q284" i="6"/>
  <c r="R284" i="6" s="1"/>
  <c r="S284" i="6" s="1"/>
  <c r="S286" i="6"/>
  <c r="P287" i="6"/>
  <c r="Q287" i="6" s="1"/>
  <c r="R287" i="6" s="1"/>
  <c r="S287" i="6" s="1"/>
  <c r="Q288" i="6"/>
  <c r="R288" i="6" s="1"/>
  <c r="S288" i="6" s="1"/>
  <c r="S290" i="6"/>
  <c r="P291" i="6"/>
  <c r="Q291" i="6" s="1"/>
  <c r="R291" i="6" s="1"/>
  <c r="S291" i="6" s="1"/>
  <c r="Q292" i="6"/>
  <c r="R292" i="6" s="1"/>
  <c r="S292" i="6" s="1"/>
  <c r="S294" i="6"/>
  <c r="P295" i="6"/>
  <c r="Q295" i="6" s="1"/>
  <c r="R295" i="6" s="1"/>
  <c r="S295" i="6" s="1"/>
  <c r="Q296" i="6"/>
  <c r="R296" i="6" s="1"/>
  <c r="S296" i="6" s="1"/>
  <c r="S298" i="6"/>
  <c r="P299" i="6"/>
  <c r="Q299" i="6" s="1"/>
  <c r="R299" i="6" s="1"/>
  <c r="S299" i="6" s="1"/>
  <c r="Q300" i="6"/>
  <c r="R300" i="6" s="1"/>
  <c r="S300" i="6" s="1"/>
  <c r="S302" i="6"/>
  <c r="P303" i="6"/>
  <c r="Q303" i="6" s="1"/>
  <c r="R303" i="6" s="1"/>
  <c r="S303" i="6" s="1"/>
  <c r="Q304" i="6"/>
  <c r="R304" i="6" s="1"/>
  <c r="S304" i="6" s="1"/>
  <c r="S306" i="6"/>
  <c r="P307" i="6"/>
  <c r="Q307" i="6" s="1"/>
  <c r="R307" i="6" s="1"/>
  <c r="S307" i="6" s="1"/>
  <c r="Q308" i="6"/>
  <c r="R308" i="6" s="1"/>
  <c r="S308" i="6" s="1"/>
  <c r="S310" i="6"/>
  <c r="P311" i="6"/>
  <c r="Q311" i="6" s="1"/>
  <c r="R311" i="6" s="1"/>
  <c r="S311" i="6" s="1"/>
  <c r="Q312" i="6"/>
  <c r="R312" i="6" s="1"/>
  <c r="S312" i="6" s="1"/>
  <c r="S314" i="6"/>
  <c r="P315" i="6"/>
  <c r="Q315" i="6" s="1"/>
  <c r="R315" i="6" s="1"/>
  <c r="S315" i="6" s="1"/>
  <c r="Q316" i="6"/>
  <c r="R316" i="6" s="1"/>
  <c r="S316" i="6" s="1"/>
  <c r="S318" i="6"/>
  <c r="P319" i="6"/>
  <c r="Q319" i="6" s="1"/>
  <c r="R319" i="6" s="1"/>
  <c r="S319" i="6" s="1"/>
  <c r="Q320" i="6"/>
  <c r="R320" i="6" s="1"/>
  <c r="S320" i="6" s="1"/>
  <c r="S322" i="6"/>
  <c r="P323" i="6"/>
  <c r="Q323" i="6" s="1"/>
  <c r="R323" i="6" s="1"/>
  <c r="S323" i="6" s="1"/>
  <c r="Q324" i="6"/>
  <c r="R324" i="6" s="1"/>
  <c r="S324" i="6" s="1"/>
  <c r="S326" i="6"/>
  <c r="P327" i="6"/>
  <c r="Q327" i="6" s="1"/>
  <c r="R327" i="6" s="1"/>
  <c r="S327" i="6" s="1"/>
  <c r="Q328" i="6"/>
  <c r="R328" i="6" s="1"/>
  <c r="S328" i="6" s="1"/>
  <c r="S330" i="6"/>
  <c r="P331" i="6"/>
  <c r="Q331" i="6" s="1"/>
  <c r="R331" i="6" s="1"/>
  <c r="S331" i="6" s="1"/>
  <c r="Q332" i="6"/>
  <c r="R332" i="6" s="1"/>
  <c r="S332" i="6" s="1"/>
  <c r="S334" i="6"/>
  <c r="P335" i="6"/>
  <c r="Q335" i="6" s="1"/>
  <c r="R335" i="6" s="1"/>
  <c r="S335" i="6" s="1"/>
  <c r="Q336" i="6"/>
  <c r="R336" i="6" s="1"/>
  <c r="S336" i="6" s="1"/>
  <c r="S338" i="6"/>
  <c r="P339" i="6"/>
  <c r="Q339" i="6" s="1"/>
  <c r="R339" i="6" s="1"/>
  <c r="S339" i="6" s="1"/>
  <c r="Q340" i="6"/>
  <c r="R340" i="6" s="1"/>
  <c r="S340" i="6" s="1"/>
  <c r="S342" i="6"/>
  <c r="P343" i="6"/>
  <c r="Q343" i="6" s="1"/>
  <c r="R343" i="6" s="1"/>
  <c r="S343" i="6" s="1"/>
  <c r="Q344" i="6"/>
  <c r="R344" i="6" s="1"/>
  <c r="S344" i="6" s="1"/>
  <c r="S346" i="6"/>
  <c r="P347" i="6"/>
  <c r="Q347" i="6" s="1"/>
  <c r="R347" i="6" s="1"/>
  <c r="S347" i="6" s="1"/>
  <c r="Q348" i="6"/>
  <c r="R348" i="6" s="1"/>
  <c r="S348" i="6" s="1"/>
  <c r="S350" i="6"/>
  <c r="P351" i="6"/>
  <c r="Q351" i="6" s="1"/>
  <c r="R351" i="6" s="1"/>
  <c r="S351" i="6" s="1"/>
  <c r="Z454" i="6"/>
  <c r="AK455" i="6"/>
  <c r="AK456" i="6" s="1"/>
  <c r="X464" i="6"/>
  <c r="X465" i="6" s="1"/>
  <c r="AK464" i="6"/>
  <c r="AK465" i="6" s="1"/>
  <c r="X466" i="6"/>
  <c r="X467" i="6" s="1"/>
  <c r="N476" i="6"/>
  <c r="D478" i="6"/>
  <c r="D479" i="6" s="1"/>
  <c r="X482" i="6"/>
  <c r="AB482" i="6"/>
  <c r="J486" i="6"/>
  <c r="N486" i="6"/>
  <c r="X490" i="6"/>
  <c r="AB490" i="6"/>
  <c r="Q493" i="6"/>
  <c r="Q494" i="6" s="1"/>
  <c r="X500" i="6"/>
  <c r="X501" i="6" s="1"/>
  <c r="AK501" i="6"/>
  <c r="AK502" i="6" s="1"/>
  <c r="S146" i="7"/>
  <c r="P147" i="7"/>
  <c r="Q147" i="7" s="1"/>
  <c r="R147" i="7" s="1"/>
  <c r="S147" i="7" s="1"/>
  <c r="Q148" i="7"/>
  <c r="R148" i="7" s="1"/>
  <c r="S148" i="7" s="1"/>
  <c r="S150" i="7"/>
  <c r="P151" i="7"/>
  <c r="Q151" i="7" s="1"/>
  <c r="R151" i="7" s="1"/>
  <c r="S151" i="7" s="1"/>
  <c r="Q152" i="7"/>
  <c r="R152" i="7" s="1"/>
  <c r="S152" i="7" s="1"/>
  <c r="S154" i="7"/>
  <c r="P155" i="7"/>
  <c r="Q155" i="7" s="1"/>
  <c r="R155" i="7" s="1"/>
  <c r="S155" i="7" s="1"/>
  <c r="Q156" i="7"/>
  <c r="R156" i="7" s="1"/>
  <c r="S156" i="7" s="1"/>
  <c r="S158" i="7"/>
  <c r="P159" i="7"/>
  <c r="Q159" i="7" s="1"/>
  <c r="R159" i="7" s="1"/>
  <c r="S159" i="7" s="1"/>
  <c r="Q160" i="7"/>
  <c r="R160" i="7" s="1"/>
  <c r="S160" i="7" s="1"/>
  <c r="S162" i="7"/>
  <c r="P163" i="7"/>
  <c r="Q163" i="7" s="1"/>
  <c r="R163" i="7" s="1"/>
  <c r="S163" i="7" s="1"/>
  <c r="Q164" i="7"/>
  <c r="R164" i="7" s="1"/>
  <c r="S164" i="7" s="1"/>
  <c r="S166" i="7"/>
  <c r="P167" i="7"/>
  <c r="Q167" i="7" s="1"/>
  <c r="R167" i="7" s="1"/>
  <c r="S167" i="7" s="1"/>
  <c r="Q168" i="7"/>
  <c r="R168" i="7" s="1"/>
  <c r="S168" i="7" s="1"/>
  <c r="S170" i="7"/>
  <c r="P171" i="7"/>
  <c r="Q171" i="7" s="1"/>
  <c r="R171" i="7" s="1"/>
  <c r="S171" i="7" s="1"/>
  <c r="Q172" i="7"/>
  <c r="R172" i="7" s="1"/>
  <c r="S172" i="7" s="1"/>
  <c r="S174" i="7"/>
  <c r="P175" i="7"/>
  <c r="Q175" i="7" s="1"/>
  <c r="R175" i="7" s="1"/>
  <c r="S175" i="7" s="1"/>
  <c r="Q176" i="7"/>
  <c r="R176" i="7" s="1"/>
  <c r="S176" i="7" s="1"/>
  <c r="S178" i="7"/>
  <c r="P179" i="7"/>
  <c r="Q179" i="7" s="1"/>
  <c r="R179" i="7" s="1"/>
  <c r="S179" i="7" s="1"/>
  <c r="Q180" i="7"/>
  <c r="R180" i="7" s="1"/>
  <c r="S180" i="7" s="1"/>
  <c r="S182" i="7"/>
  <c r="P183" i="7"/>
  <c r="Q183" i="7" s="1"/>
  <c r="R183" i="7" s="1"/>
  <c r="S183" i="7" s="1"/>
  <c r="Q184" i="7"/>
  <c r="R184" i="7" s="1"/>
  <c r="S184" i="7" s="1"/>
  <c r="S186" i="7"/>
  <c r="P187" i="7"/>
  <c r="Q187" i="7" s="1"/>
  <c r="R187" i="7" s="1"/>
  <c r="S187" i="7" s="1"/>
  <c r="Q188" i="7"/>
  <c r="R188" i="7" s="1"/>
  <c r="S188" i="7" s="1"/>
  <c r="S190" i="7"/>
  <c r="P191" i="7"/>
  <c r="Q191" i="7" s="1"/>
  <c r="R191" i="7" s="1"/>
  <c r="S191" i="7" s="1"/>
  <c r="Q192" i="7"/>
  <c r="R192" i="7" s="1"/>
  <c r="S192" i="7" s="1"/>
  <c r="S194" i="7"/>
  <c r="P195" i="7"/>
  <c r="Q195" i="7" s="1"/>
  <c r="R195" i="7" s="1"/>
  <c r="S195" i="7" s="1"/>
  <c r="Q196" i="7"/>
  <c r="R196" i="7" s="1"/>
  <c r="S196" i="7" s="1"/>
  <c r="S198" i="7"/>
  <c r="P199" i="7"/>
  <c r="Q199" i="7" s="1"/>
  <c r="R199" i="7" s="1"/>
  <c r="S199" i="7" s="1"/>
  <c r="Q200" i="7"/>
  <c r="R200" i="7" s="1"/>
  <c r="S200" i="7" s="1"/>
  <c r="S202" i="7"/>
  <c r="P203" i="7"/>
  <c r="Q203" i="7" s="1"/>
  <c r="R203" i="7" s="1"/>
  <c r="S203" i="7" s="1"/>
  <c r="Q204" i="7"/>
  <c r="R204" i="7" s="1"/>
  <c r="S204" i="7" s="1"/>
  <c r="S206" i="7"/>
  <c r="P207" i="7"/>
  <c r="Q207" i="7" s="1"/>
  <c r="R207" i="7" s="1"/>
  <c r="S207" i="7" s="1"/>
  <c r="Q208" i="7"/>
  <c r="R208" i="7" s="1"/>
  <c r="S208" i="7" s="1"/>
  <c r="S210" i="7"/>
  <c r="P211" i="7"/>
  <c r="Q211" i="7" s="1"/>
  <c r="R211" i="7" s="1"/>
  <c r="S211" i="7" s="1"/>
  <c r="Q212" i="7"/>
  <c r="R212" i="7" s="1"/>
  <c r="S212" i="7" s="1"/>
  <c r="S214" i="7"/>
  <c r="P215" i="7"/>
  <c r="Q215" i="7" s="1"/>
  <c r="R215" i="7" s="1"/>
  <c r="S215" i="7" s="1"/>
  <c r="Q216" i="7"/>
  <c r="R216" i="7" s="1"/>
  <c r="S216" i="7" s="1"/>
  <c r="S218" i="7"/>
  <c r="P219" i="7"/>
  <c r="Q219" i="7" s="1"/>
  <c r="R219" i="7" s="1"/>
  <c r="S219" i="7" s="1"/>
  <c r="Q220" i="7"/>
  <c r="R220" i="7" s="1"/>
  <c r="S220" i="7" s="1"/>
  <c r="S222" i="7"/>
  <c r="P223" i="7"/>
  <c r="Q223" i="7" s="1"/>
  <c r="R223" i="7" s="1"/>
  <c r="S223" i="7" s="1"/>
  <c r="Q224" i="7"/>
  <c r="R224" i="7" s="1"/>
  <c r="S224" i="7" s="1"/>
  <c r="S226" i="7"/>
  <c r="P227" i="7"/>
  <c r="Q227" i="7" s="1"/>
  <c r="R227" i="7" s="1"/>
  <c r="S227" i="7" s="1"/>
  <c r="Q228" i="7"/>
  <c r="R228" i="7" s="1"/>
  <c r="S228" i="7" s="1"/>
  <c r="S230" i="7"/>
  <c r="P231" i="7"/>
  <c r="Q231" i="7" s="1"/>
  <c r="R231" i="7" s="1"/>
  <c r="S231" i="7" s="1"/>
  <c r="Q232" i="7"/>
  <c r="R232" i="7" s="1"/>
  <c r="S232" i="7" s="1"/>
  <c r="S234" i="7"/>
  <c r="P235" i="7"/>
  <c r="Q235" i="7" s="1"/>
  <c r="R235" i="7" s="1"/>
  <c r="S235" i="7" s="1"/>
  <c r="Q236" i="7"/>
  <c r="R236" i="7" s="1"/>
  <c r="S236" i="7" s="1"/>
  <c r="S238" i="7"/>
  <c r="P239" i="7"/>
  <c r="Q239" i="7" s="1"/>
  <c r="R239" i="7" s="1"/>
  <c r="S239" i="7" s="1"/>
  <c r="Q240" i="7"/>
  <c r="R240" i="7" s="1"/>
  <c r="S240" i="7" s="1"/>
  <c r="S242" i="7"/>
  <c r="P243" i="7"/>
  <c r="Q243" i="7" s="1"/>
  <c r="R243" i="7" s="1"/>
  <c r="S243" i="7" s="1"/>
  <c r="Q244" i="7"/>
  <c r="R244" i="7" s="1"/>
  <c r="S244" i="7" s="1"/>
  <c r="S246" i="7"/>
  <c r="P247" i="7"/>
  <c r="Q247" i="7" s="1"/>
  <c r="R247" i="7" s="1"/>
  <c r="S247" i="7" s="1"/>
  <c r="Q248" i="7"/>
  <c r="R248" i="7" s="1"/>
  <c r="S248" i="7" s="1"/>
  <c r="S250" i="7"/>
  <c r="P251" i="7"/>
  <c r="Q251" i="7" s="1"/>
  <c r="R251" i="7" s="1"/>
  <c r="S251" i="7" s="1"/>
  <c r="Q252" i="7"/>
  <c r="R252" i="7" s="1"/>
  <c r="S252" i="7" s="1"/>
  <c r="S254" i="7"/>
  <c r="P255" i="7"/>
  <c r="Q255" i="7" s="1"/>
  <c r="R255" i="7" s="1"/>
  <c r="S255" i="7" s="1"/>
  <c r="Q256" i="7"/>
  <c r="R256" i="7" s="1"/>
  <c r="S256" i="7" s="1"/>
  <c r="S258" i="7"/>
  <c r="P259" i="7"/>
  <c r="Q259" i="7" s="1"/>
  <c r="R259" i="7" s="1"/>
  <c r="S259" i="7" s="1"/>
  <c r="Q260" i="7"/>
  <c r="R260" i="7" s="1"/>
  <c r="S260" i="7" s="1"/>
  <c r="S262" i="7"/>
  <c r="P263" i="7"/>
  <c r="Q263" i="7" s="1"/>
  <c r="R263" i="7" s="1"/>
  <c r="S263" i="7" s="1"/>
  <c r="Q264" i="7"/>
  <c r="R264" i="7" s="1"/>
  <c r="S264" i="7" s="1"/>
  <c r="S266" i="7"/>
  <c r="P267" i="7"/>
  <c r="Q267" i="7" s="1"/>
  <c r="R267" i="7" s="1"/>
  <c r="S267" i="7" s="1"/>
  <c r="Q268" i="7"/>
  <c r="R268" i="7" s="1"/>
  <c r="S268" i="7" s="1"/>
  <c r="S270" i="7"/>
  <c r="P271" i="7"/>
  <c r="Q271" i="7" s="1"/>
  <c r="R271" i="7" s="1"/>
  <c r="S271" i="7" s="1"/>
  <c r="Q272" i="7"/>
  <c r="R272" i="7" s="1"/>
  <c r="S272" i="7" s="1"/>
  <c r="S274" i="7"/>
  <c r="P275" i="7"/>
  <c r="Q275" i="7" s="1"/>
  <c r="R275" i="7" s="1"/>
  <c r="S275" i="7" s="1"/>
  <c r="Q276" i="7"/>
  <c r="R276" i="7" s="1"/>
  <c r="S276" i="7" s="1"/>
  <c r="S278" i="7"/>
  <c r="P279" i="7"/>
  <c r="Q279" i="7" s="1"/>
  <c r="R279" i="7" s="1"/>
  <c r="S279" i="7" s="1"/>
  <c r="Q280" i="7"/>
  <c r="R280" i="7" s="1"/>
  <c r="S280" i="7" s="1"/>
  <c r="S282" i="7"/>
  <c r="P283" i="7"/>
  <c r="Q283" i="7" s="1"/>
  <c r="R283" i="7" s="1"/>
  <c r="S283" i="7" s="1"/>
  <c r="Q284" i="7"/>
  <c r="R284" i="7" s="1"/>
  <c r="S284" i="7" s="1"/>
  <c r="S286" i="7"/>
  <c r="P287" i="7"/>
  <c r="Q287" i="7" s="1"/>
  <c r="R287" i="7" s="1"/>
  <c r="S287" i="7" s="1"/>
  <c r="Q288" i="7"/>
  <c r="R288" i="7" s="1"/>
  <c r="S288" i="7" s="1"/>
  <c r="S290" i="7"/>
  <c r="P291" i="7"/>
  <c r="Q291" i="7" s="1"/>
  <c r="R291" i="7" s="1"/>
  <c r="S291" i="7" s="1"/>
  <c r="Q292" i="7"/>
  <c r="R292" i="7" s="1"/>
  <c r="S292" i="7" s="1"/>
  <c r="S294" i="7"/>
  <c r="P295" i="7"/>
  <c r="Q295" i="7" s="1"/>
  <c r="R295" i="7" s="1"/>
  <c r="S295" i="7" s="1"/>
  <c r="Q296" i="7"/>
  <c r="R296" i="7" s="1"/>
  <c r="S296" i="7" s="1"/>
  <c r="S298" i="7"/>
  <c r="P299" i="7"/>
  <c r="Q299" i="7" s="1"/>
  <c r="R299" i="7" s="1"/>
  <c r="S299" i="7" s="1"/>
  <c r="Q300" i="7"/>
  <c r="R300" i="7" s="1"/>
  <c r="S300" i="7" s="1"/>
  <c r="S302" i="7"/>
  <c r="P303" i="7"/>
  <c r="Q303" i="7" s="1"/>
  <c r="R303" i="7" s="1"/>
  <c r="S303" i="7" s="1"/>
  <c r="Q304" i="7"/>
  <c r="R304" i="7" s="1"/>
  <c r="S304" i="7" s="1"/>
  <c r="S306" i="7"/>
  <c r="P307" i="7"/>
  <c r="Q307" i="7" s="1"/>
  <c r="R307" i="7" s="1"/>
  <c r="S307" i="7" s="1"/>
  <c r="Q308" i="7"/>
  <c r="R308" i="7" s="1"/>
  <c r="S308" i="7" s="1"/>
  <c r="S310" i="7"/>
  <c r="P311" i="7"/>
  <c r="Q311" i="7" s="1"/>
  <c r="R311" i="7" s="1"/>
  <c r="S311" i="7" s="1"/>
  <c r="Q312" i="7"/>
  <c r="R312" i="7" s="1"/>
  <c r="S312" i="7" s="1"/>
  <c r="S314" i="7"/>
  <c r="P315" i="7"/>
  <c r="Q315" i="7" s="1"/>
  <c r="R315" i="7" s="1"/>
  <c r="S315" i="7" s="1"/>
  <c r="Q316" i="7"/>
  <c r="R316" i="7" s="1"/>
  <c r="S316" i="7" s="1"/>
  <c r="S318" i="7"/>
  <c r="P319" i="7"/>
  <c r="Q319" i="7" s="1"/>
  <c r="R319" i="7" s="1"/>
  <c r="S319" i="7" s="1"/>
  <c r="Q320" i="7"/>
  <c r="R320" i="7" s="1"/>
  <c r="S320" i="7" s="1"/>
  <c r="S322" i="7"/>
  <c r="P323" i="7"/>
  <c r="Q323" i="7" s="1"/>
  <c r="R323" i="7" s="1"/>
  <c r="S323" i="7" s="1"/>
  <c r="Q324" i="7"/>
  <c r="R324" i="7" s="1"/>
  <c r="S324" i="7" s="1"/>
  <c r="S326" i="7"/>
  <c r="P327" i="7"/>
  <c r="Q327" i="7" s="1"/>
  <c r="R327" i="7" s="1"/>
  <c r="S327" i="7" s="1"/>
  <c r="Q328" i="7"/>
  <c r="R328" i="7" s="1"/>
  <c r="S328" i="7" s="1"/>
  <c r="S330" i="7"/>
  <c r="P331" i="7"/>
  <c r="Q331" i="7" s="1"/>
  <c r="R331" i="7" s="1"/>
  <c r="S331" i="7" s="1"/>
  <c r="Q332" i="7"/>
  <c r="R332" i="7" s="1"/>
  <c r="S332" i="7" s="1"/>
  <c r="S334" i="7"/>
  <c r="P335" i="7"/>
  <c r="Q335" i="7" s="1"/>
  <c r="R335" i="7" s="1"/>
  <c r="S335" i="7" s="1"/>
  <c r="Q336" i="7"/>
  <c r="R336" i="7" s="1"/>
  <c r="S336" i="7" s="1"/>
  <c r="S338" i="7"/>
  <c r="P339" i="7"/>
  <c r="Q339" i="7" s="1"/>
  <c r="R339" i="7" s="1"/>
  <c r="S339" i="7" s="1"/>
  <c r="Q340" i="7"/>
  <c r="R340" i="7" s="1"/>
  <c r="S340" i="7" s="1"/>
  <c r="S342" i="7"/>
  <c r="P343" i="7"/>
  <c r="Q343" i="7" s="1"/>
  <c r="R343" i="7" s="1"/>
  <c r="S343" i="7" s="1"/>
  <c r="Q344" i="7"/>
  <c r="R344" i="7" s="1"/>
  <c r="S344" i="7" s="1"/>
  <c r="S346" i="7"/>
  <c r="P347" i="7"/>
  <c r="Q347" i="7" s="1"/>
  <c r="R347" i="7" s="1"/>
  <c r="S347" i="7" s="1"/>
  <c r="Q348" i="7"/>
  <c r="R348" i="7" s="1"/>
  <c r="S348" i="7" s="1"/>
  <c r="S350" i="7"/>
  <c r="P351" i="7"/>
  <c r="Q351" i="7" s="1"/>
  <c r="R351" i="7" s="1"/>
  <c r="S351" i="7" s="1"/>
  <c r="AK455" i="7"/>
  <c r="AK456" i="7" s="1"/>
  <c r="X464" i="7"/>
  <c r="X465" i="7" s="1"/>
  <c r="AK464" i="7"/>
  <c r="AK465" i="7" s="1"/>
  <c r="X466" i="7"/>
  <c r="X467" i="7" s="1"/>
  <c r="N476" i="7"/>
  <c r="D478" i="7"/>
  <c r="D479" i="7" s="1"/>
  <c r="X482" i="7"/>
  <c r="AB482" i="7"/>
  <c r="J486" i="7"/>
  <c r="N486" i="7"/>
  <c r="X490" i="7"/>
  <c r="AB490" i="7"/>
  <c r="Q493" i="7"/>
  <c r="Q494" i="7" s="1"/>
  <c r="X500" i="7"/>
  <c r="X501" i="7" s="1"/>
  <c r="AK501" i="7"/>
  <c r="AK502" i="7" s="1"/>
  <c r="S146" i="8"/>
  <c r="P147" i="8"/>
  <c r="Q147" i="8" s="1"/>
  <c r="R147" i="8" s="1"/>
  <c r="S147" i="8" s="1"/>
  <c r="Q148" i="8"/>
  <c r="R148" i="8" s="1"/>
  <c r="S148" i="8" s="1"/>
  <c r="S150" i="8"/>
  <c r="P151" i="8"/>
  <c r="Q151" i="8" s="1"/>
  <c r="R151" i="8" s="1"/>
  <c r="S151" i="8" s="1"/>
  <c r="Q152" i="8"/>
  <c r="R152" i="8" s="1"/>
  <c r="S152" i="8" s="1"/>
  <c r="S154" i="8"/>
  <c r="P155" i="8"/>
  <c r="Q155" i="8" s="1"/>
  <c r="R155" i="8" s="1"/>
  <c r="S155" i="8" s="1"/>
  <c r="Q156" i="8"/>
  <c r="R156" i="8" s="1"/>
  <c r="S156" i="8" s="1"/>
  <c r="S158" i="8"/>
  <c r="P159" i="8"/>
  <c r="Q159" i="8" s="1"/>
  <c r="R159" i="8" s="1"/>
  <c r="S159" i="8" s="1"/>
  <c r="Q160" i="8"/>
  <c r="R160" i="8" s="1"/>
  <c r="S160" i="8" s="1"/>
  <c r="S162" i="8"/>
  <c r="P163" i="8"/>
  <c r="Q163" i="8" s="1"/>
  <c r="R163" i="8" s="1"/>
  <c r="S163" i="8" s="1"/>
  <c r="Q164" i="8"/>
  <c r="R164" i="8" s="1"/>
  <c r="S164" i="8" s="1"/>
  <c r="S166" i="8"/>
  <c r="P167" i="8"/>
  <c r="Q167" i="8" s="1"/>
  <c r="R167" i="8" s="1"/>
  <c r="S167" i="8" s="1"/>
  <c r="Q168" i="8"/>
  <c r="R168" i="8" s="1"/>
  <c r="S168" i="8" s="1"/>
  <c r="S170" i="8"/>
  <c r="P171" i="8"/>
  <c r="Q171" i="8" s="1"/>
  <c r="R171" i="8" s="1"/>
  <c r="S171" i="8" s="1"/>
  <c r="Q172" i="8"/>
  <c r="R172" i="8" s="1"/>
  <c r="S172" i="8" s="1"/>
  <c r="S174" i="8"/>
  <c r="P175" i="8"/>
  <c r="Q175" i="8" s="1"/>
  <c r="R175" i="8" s="1"/>
  <c r="S175" i="8" s="1"/>
  <c r="Q176" i="8"/>
  <c r="R176" i="8" s="1"/>
  <c r="S176" i="8" s="1"/>
  <c r="S178" i="8"/>
  <c r="P179" i="8"/>
  <c r="Q179" i="8" s="1"/>
  <c r="R179" i="8" s="1"/>
  <c r="S179" i="8" s="1"/>
  <c r="Q180" i="8"/>
  <c r="R180" i="8" s="1"/>
  <c r="S180" i="8" s="1"/>
  <c r="S182" i="8"/>
  <c r="P183" i="8"/>
  <c r="Q183" i="8" s="1"/>
  <c r="R183" i="8" s="1"/>
  <c r="S183" i="8" s="1"/>
  <c r="Q184" i="8"/>
  <c r="R184" i="8" s="1"/>
  <c r="S184" i="8" s="1"/>
  <c r="S186" i="8"/>
  <c r="P187" i="8"/>
  <c r="Q187" i="8" s="1"/>
  <c r="R187" i="8" s="1"/>
  <c r="S187" i="8" s="1"/>
  <c r="Q188" i="8"/>
  <c r="R188" i="8" s="1"/>
  <c r="S188" i="8" s="1"/>
  <c r="S190" i="8"/>
  <c r="P191" i="8"/>
  <c r="Q191" i="8" s="1"/>
  <c r="R191" i="8" s="1"/>
  <c r="S191" i="8" s="1"/>
  <c r="Q192" i="8"/>
  <c r="R192" i="8" s="1"/>
  <c r="S192" i="8" s="1"/>
  <c r="S194" i="8"/>
  <c r="P195" i="8"/>
  <c r="Q195" i="8" s="1"/>
  <c r="R195" i="8" s="1"/>
  <c r="S195" i="8" s="1"/>
  <c r="Q196" i="8"/>
  <c r="R196" i="8" s="1"/>
  <c r="S196" i="8" s="1"/>
  <c r="S198" i="8"/>
  <c r="P199" i="8"/>
  <c r="Q199" i="8" s="1"/>
  <c r="R199" i="8" s="1"/>
  <c r="S199" i="8" s="1"/>
  <c r="Q200" i="8"/>
  <c r="R200" i="8" s="1"/>
  <c r="S200" i="8" s="1"/>
  <c r="S202" i="8"/>
  <c r="P203" i="8"/>
  <c r="Q203" i="8" s="1"/>
  <c r="R203" i="8" s="1"/>
  <c r="S203" i="8" s="1"/>
  <c r="Q204" i="8"/>
  <c r="R204" i="8" s="1"/>
  <c r="S204" i="8" s="1"/>
  <c r="S206" i="8"/>
  <c r="P207" i="8"/>
  <c r="Q207" i="8" s="1"/>
  <c r="R207" i="8" s="1"/>
  <c r="S207" i="8" s="1"/>
  <c r="Q208" i="8"/>
  <c r="R208" i="8" s="1"/>
  <c r="S208" i="8" s="1"/>
  <c r="S210" i="8"/>
  <c r="P211" i="8"/>
  <c r="Q211" i="8" s="1"/>
  <c r="R211" i="8" s="1"/>
  <c r="S211" i="8" s="1"/>
  <c r="Q212" i="8"/>
  <c r="R212" i="8" s="1"/>
  <c r="S212" i="8" s="1"/>
  <c r="S214" i="8"/>
  <c r="P215" i="8"/>
  <c r="Q215" i="8" s="1"/>
  <c r="R215" i="8" s="1"/>
  <c r="S215" i="8" s="1"/>
  <c r="Q216" i="8"/>
  <c r="R216" i="8" s="1"/>
  <c r="S216" i="8" s="1"/>
  <c r="S218" i="8"/>
  <c r="P219" i="8"/>
  <c r="Q219" i="8" s="1"/>
  <c r="R219" i="8" s="1"/>
  <c r="S219" i="8" s="1"/>
  <c r="Q220" i="8"/>
  <c r="R220" i="8" s="1"/>
  <c r="S220" i="8" s="1"/>
  <c r="S222" i="8"/>
  <c r="P223" i="8"/>
  <c r="Q223" i="8" s="1"/>
  <c r="R223" i="8" s="1"/>
  <c r="S223" i="8" s="1"/>
  <c r="Q224" i="8"/>
  <c r="R224" i="8" s="1"/>
  <c r="S224" i="8" s="1"/>
  <c r="S226" i="8"/>
  <c r="P227" i="8"/>
  <c r="Q227" i="8" s="1"/>
  <c r="R227" i="8" s="1"/>
  <c r="S227" i="8" s="1"/>
  <c r="Q228" i="8"/>
  <c r="R228" i="8" s="1"/>
  <c r="S228" i="8" s="1"/>
  <c r="S230" i="8"/>
  <c r="P231" i="8"/>
  <c r="Q231" i="8" s="1"/>
  <c r="R231" i="8" s="1"/>
  <c r="S231" i="8" s="1"/>
  <c r="Q232" i="8"/>
  <c r="R232" i="8" s="1"/>
  <c r="S232" i="8" s="1"/>
  <c r="S234" i="8"/>
  <c r="P235" i="8"/>
  <c r="Q235" i="8" s="1"/>
  <c r="R235" i="8" s="1"/>
  <c r="S235" i="8" s="1"/>
  <c r="Q236" i="8"/>
  <c r="R236" i="8" s="1"/>
  <c r="S236" i="8" s="1"/>
  <c r="S238" i="8"/>
  <c r="P239" i="8"/>
  <c r="Q239" i="8" s="1"/>
  <c r="R239" i="8" s="1"/>
  <c r="S239" i="8" s="1"/>
  <c r="Q240" i="8"/>
  <c r="R240" i="8" s="1"/>
  <c r="S240" i="8" s="1"/>
  <c r="S242" i="8"/>
  <c r="P243" i="8"/>
  <c r="Q243" i="8" s="1"/>
  <c r="R243" i="8" s="1"/>
  <c r="S243" i="8" s="1"/>
  <c r="Q244" i="8"/>
  <c r="R244" i="8" s="1"/>
  <c r="S244" i="8" s="1"/>
  <c r="S246" i="8"/>
  <c r="P247" i="8"/>
  <c r="Q247" i="8" s="1"/>
  <c r="R247" i="8" s="1"/>
  <c r="S247" i="8" s="1"/>
  <c r="Q248" i="8"/>
  <c r="R248" i="8" s="1"/>
  <c r="S248" i="8" s="1"/>
  <c r="S250" i="8"/>
  <c r="P251" i="8"/>
  <c r="Q251" i="8" s="1"/>
  <c r="R251" i="8" s="1"/>
  <c r="S251" i="8" s="1"/>
  <c r="Q252" i="8"/>
  <c r="R252" i="8" s="1"/>
  <c r="S252" i="8" s="1"/>
  <c r="S254" i="8"/>
  <c r="P255" i="8"/>
  <c r="Q255" i="8" s="1"/>
  <c r="R255" i="8" s="1"/>
  <c r="S255" i="8" s="1"/>
  <c r="Q256" i="8"/>
  <c r="R256" i="8" s="1"/>
  <c r="S256" i="8" s="1"/>
  <c r="S258" i="8"/>
  <c r="P259" i="8"/>
  <c r="Q259" i="8" s="1"/>
  <c r="R259" i="8" s="1"/>
  <c r="S259" i="8" s="1"/>
  <c r="Q260" i="8"/>
  <c r="R260" i="8" s="1"/>
  <c r="S260" i="8" s="1"/>
  <c r="S262" i="8"/>
  <c r="P263" i="8"/>
  <c r="Q263" i="8" s="1"/>
  <c r="R263" i="8" s="1"/>
  <c r="S263" i="8" s="1"/>
  <c r="Q264" i="8"/>
  <c r="R264" i="8" s="1"/>
  <c r="S264" i="8" s="1"/>
  <c r="S266" i="8"/>
  <c r="P267" i="8"/>
  <c r="Q267" i="8" s="1"/>
  <c r="R267" i="8" s="1"/>
  <c r="S267" i="8" s="1"/>
  <c r="Q268" i="8"/>
  <c r="R268" i="8" s="1"/>
  <c r="S268" i="8" s="1"/>
  <c r="S270" i="8"/>
  <c r="P271" i="8"/>
  <c r="Q271" i="8" s="1"/>
  <c r="R271" i="8" s="1"/>
  <c r="S271" i="8" s="1"/>
  <c r="Q272" i="8"/>
  <c r="R272" i="8" s="1"/>
  <c r="S272" i="8" s="1"/>
  <c r="S274" i="8"/>
  <c r="P275" i="8"/>
  <c r="Q275" i="8" s="1"/>
  <c r="R275" i="8" s="1"/>
  <c r="S275" i="8" s="1"/>
  <c r="Q276" i="8"/>
  <c r="R276" i="8" s="1"/>
  <c r="S276" i="8" s="1"/>
  <c r="S278" i="8"/>
  <c r="P279" i="8"/>
  <c r="Q279" i="8" s="1"/>
  <c r="R279" i="8" s="1"/>
  <c r="S279" i="8" s="1"/>
  <c r="Q280" i="8"/>
  <c r="R280" i="8" s="1"/>
  <c r="S280" i="8" s="1"/>
  <c r="S282" i="8"/>
  <c r="P283" i="8"/>
  <c r="Q283" i="8" s="1"/>
  <c r="R283" i="8" s="1"/>
  <c r="S283" i="8" s="1"/>
  <c r="Q284" i="8"/>
  <c r="R284" i="8" s="1"/>
  <c r="S284" i="8" s="1"/>
  <c r="S286" i="8"/>
  <c r="P287" i="8"/>
  <c r="Q287" i="8" s="1"/>
  <c r="R287" i="8" s="1"/>
  <c r="S287" i="8" s="1"/>
  <c r="Q288" i="8"/>
  <c r="R288" i="8" s="1"/>
  <c r="S288" i="8" s="1"/>
  <c r="I289" i="8"/>
  <c r="T289" i="8"/>
  <c r="W289" i="8" s="1"/>
  <c r="T292" i="8"/>
  <c r="X292" i="8" s="1"/>
  <c r="P292" i="8"/>
  <c r="Q292" i="8" s="1"/>
  <c r="R292" i="8" s="1"/>
  <c r="S292" i="8" s="1"/>
  <c r="I292" i="8"/>
  <c r="Z292" i="8"/>
  <c r="I294" i="8"/>
  <c r="T294" i="8"/>
  <c r="V294" i="8" s="1"/>
  <c r="P294" i="8"/>
  <c r="Q294" i="8" s="1"/>
  <c r="R294" i="8" s="1"/>
  <c r="S294" i="8" s="1"/>
  <c r="T296" i="8"/>
  <c r="X296" i="8" s="1"/>
  <c r="P296" i="8"/>
  <c r="Q296" i="8" s="1"/>
  <c r="R296" i="8" s="1"/>
  <c r="S296" i="8" s="1"/>
  <c r="V296" i="8"/>
  <c r="I296" i="8"/>
  <c r="Z296" i="8"/>
  <c r="V298" i="8"/>
  <c r="I298" i="8"/>
  <c r="T298" i="8"/>
  <c r="P298" i="8"/>
  <c r="Q298" i="8" s="1"/>
  <c r="R298" i="8" s="1"/>
  <c r="S298" i="8" s="1"/>
  <c r="Z298" i="8"/>
  <c r="AA299" i="8"/>
  <c r="X300" i="8"/>
  <c r="S300" i="8"/>
  <c r="S302" i="8"/>
  <c r="I303" i="8"/>
  <c r="T303" i="8"/>
  <c r="W303" i="8" s="1"/>
  <c r="I305" i="8"/>
  <c r="T305" i="8"/>
  <c r="X306" i="8"/>
  <c r="S306" i="8"/>
  <c r="X308" i="8"/>
  <c r="S308" i="8"/>
  <c r="W309" i="8"/>
  <c r="P309" i="8"/>
  <c r="Q309" i="8" s="1"/>
  <c r="R309" i="8" s="1"/>
  <c r="S309" i="8" s="1"/>
  <c r="Q310" i="8"/>
  <c r="R310" i="8" s="1"/>
  <c r="S310" i="8" s="1"/>
  <c r="X312" i="8"/>
  <c r="S312" i="8"/>
  <c r="X314" i="8"/>
  <c r="S314" i="8"/>
  <c r="X316" i="8"/>
  <c r="S316" i="8"/>
  <c r="Q318" i="8"/>
  <c r="R318" i="8" s="1"/>
  <c r="S318" i="8" s="1"/>
  <c r="X320" i="8"/>
  <c r="S320" i="8"/>
  <c r="S322" i="8"/>
  <c r="Q324" i="8"/>
  <c r="R324" i="8" s="1"/>
  <c r="S324" i="8" s="1"/>
  <c r="W325" i="8"/>
  <c r="P325" i="8"/>
  <c r="Q325" i="8" s="1"/>
  <c r="R325" i="8" s="1"/>
  <c r="S325" i="8" s="1"/>
  <c r="Q326" i="8"/>
  <c r="R326" i="8" s="1"/>
  <c r="S326" i="8" s="1"/>
  <c r="Q330" i="8"/>
  <c r="R330" i="8" s="1"/>
  <c r="S330" i="8" s="1"/>
  <c r="T332" i="8"/>
  <c r="V332" i="8" s="1"/>
  <c r="P332" i="8"/>
  <c r="Q332" i="8" s="1"/>
  <c r="R332" i="8" s="1"/>
  <c r="S332" i="8" s="1"/>
  <c r="I332" i="8"/>
  <c r="Z332" i="8"/>
  <c r="X334" i="8"/>
  <c r="U334" i="8"/>
  <c r="V334" i="8" s="1"/>
  <c r="T336" i="8"/>
  <c r="Y336" i="8" s="1"/>
  <c r="AA336" i="8" s="1"/>
  <c r="P336" i="8"/>
  <c r="Q336" i="8" s="1"/>
  <c r="R336" i="8" s="1"/>
  <c r="S336" i="8" s="1"/>
  <c r="U336" i="8"/>
  <c r="Z336" i="8"/>
  <c r="Z337" i="8"/>
  <c r="V337" i="8"/>
  <c r="AA337" i="8" s="1"/>
  <c r="T340" i="8"/>
  <c r="X340" i="8" s="1"/>
  <c r="AA340" i="8" s="1"/>
  <c r="P340" i="8"/>
  <c r="Q340" i="8" s="1"/>
  <c r="R340" i="8" s="1"/>
  <c r="S340" i="8" s="1"/>
  <c r="I340" i="8"/>
  <c r="U340" i="8"/>
  <c r="Z340" i="8"/>
  <c r="AA341" i="8"/>
  <c r="T342" i="8"/>
  <c r="Z342" i="8" s="1"/>
  <c r="Y345" i="8"/>
  <c r="U346" i="8"/>
  <c r="Z346" i="8" s="1"/>
  <c r="T348" i="8"/>
  <c r="X348" i="8" s="1"/>
  <c r="AA348" i="8" s="1"/>
  <c r="P348" i="8"/>
  <c r="Q348" i="8" s="1"/>
  <c r="R348" i="8" s="1"/>
  <c r="S348" i="8" s="1"/>
  <c r="I348" i="8"/>
  <c r="U348" i="8"/>
  <c r="Z348" i="8" s="1"/>
  <c r="Z349" i="8"/>
  <c r="V349" i="8"/>
  <c r="AA349" i="8" s="1"/>
  <c r="T352" i="8"/>
  <c r="P352" i="8"/>
  <c r="Q352" i="8" s="1"/>
  <c r="R352" i="8" s="1"/>
  <c r="S352" i="8" s="1"/>
  <c r="I352" i="8"/>
  <c r="K39" i="8" s="1"/>
  <c r="U352" i="8"/>
  <c r="Z352" i="8" s="1"/>
  <c r="AA353" i="8"/>
  <c r="K17" i="9"/>
  <c r="B8" i="1" s="1"/>
  <c r="L25" i="9"/>
  <c r="J25" i="9"/>
  <c r="V27" i="9"/>
  <c r="T27" i="9"/>
  <c r="L31" i="9"/>
  <c r="J31" i="9"/>
  <c r="L36" i="9"/>
  <c r="J36" i="9"/>
  <c r="Y157" i="10"/>
  <c r="X165" i="10"/>
  <c r="Z165" i="10"/>
  <c r="V165" i="10"/>
  <c r="Y169" i="10"/>
  <c r="U29" i="10"/>
  <c r="K27" i="10"/>
  <c r="X205" i="10"/>
  <c r="Z205" i="10"/>
  <c r="V205" i="10"/>
  <c r="Y221" i="10"/>
  <c r="Y241" i="10"/>
  <c r="X265" i="10"/>
  <c r="V265" i="10"/>
  <c r="Y459" i="10"/>
  <c r="L23" i="11"/>
  <c r="J23" i="11"/>
  <c r="Z149" i="11"/>
  <c r="Z153" i="11"/>
  <c r="Z161" i="11"/>
  <c r="Y169" i="11"/>
  <c r="V27" i="11"/>
  <c r="T27" i="11"/>
  <c r="Z173" i="11"/>
  <c r="Z175" i="11"/>
  <c r="V175" i="11"/>
  <c r="Z179" i="11"/>
  <c r="Z181" i="11"/>
  <c r="AA181" i="11" s="1"/>
  <c r="Z183" i="11"/>
  <c r="V183" i="11"/>
  <c r="L31" i="11"/>
  <c r="J31" i="11"/>
  <c r="Z195" i="11"/>
  <c r="V195" i="11"/>
  <c r="Y201" i="11"/>
  <c r="Z205" i="11"/>
  <c r="Y213" i="11"/>
  <c r="Z217" i="11"/>
  <c r="W219" i="11"/>
  <c r="Y221" i="11"/>
  <c r="W223" i="11"/>
  <c r="Y225" i="11"/>
  <c r="Y227" i="11"/>
  <c r="X229" i="11"/>
  <c r="Z239" i="11"/>
  <c r="V239" i="11"/>
  <c r="Z247" i="11"/>
  <c r="V247" i="11"/>
  <c r="Y253" i="11"/>
  <c r="X265" i="11"/>
  <c r="P335" i="8"/>
  <c r="Q335" i="8" s="1"/>
  <c r="R335" i="8" s="1"/>
  <c r="S335" i="8" s="1"/>
  <c r="T335" i="8"/>
  <c r="P339" i="8"/>
  <c r="Q339" i="8" s="1"/>
  <c r="R339" i="8" s="1"/>
  <c r="S339" i="8" s="1"/>
  <c r="T339" i="8"/>
  <c r="P343" i="8"/>
  <c r="Q343" i="8" s="1"/>
  <c r="R343" i="8" s="1"/>
  <c r="S343" i="8" s="1"/>
  <c r="T343" i="8"/>
  <c r="Z343" i="8" s="1"/>
  <c r="AA343" i="8" s="1"/>
  <c r="P347" i="8"/>
  <c r="Q347" i="8" s="1"/>
  <c r="R347" i="8" s="1"/>
  <c r="S347" i="8" s="1"/>
  <c r="T347" i="8"/>
  <c r="P351" i="8"/>
  <c r="Q351" i="8" s="1"/>
  <c r="R351" i="8" s="1"/>
  <c r="S351" i="8" s="1"/>
  <c r="T351" i="8"/>
  <c r="W351" i="8" s="1"/>
  <c r="Z454" i="8"/>
  <c r="AK455" i="8"/>
  <c r="AK456" i="8" s="1"/>
  <c r="Z462" i="8"/>
  <c r="X464" i="8"/>
  <c r="X465" i="8" s="1"/>
  <c r="AK464" i="8"/>
  <c r="AK465" i="8" s="1"/>
  <c r="X466" i="8"/>
  <c r="X467" i="8" s="1"/>
  <c r="Q473" i="8"/>
  <c r="Q474" i="8" s="1"/>
  <c r="N476" i="8"/>
  <c r="D478" i="8"/>
  <c r="D479" i="8" s="1"/>
  <c r="X482" i="8"/>
  <c r="AB482" i="8"/>
  <c r="J486" i="8"/>
  <c r="N486" i="8"/>
  <c r="X490" i="8"/>
  <c r="AB490" i="8"/>
  <c r="Q493" i="8"/>
  <c r="Q494" i="8" s="1"/>
  <c r="AK495" i="8"/>
  <c r="AK496" i="8" s="1"/>
  <c r="X500" i="8"/>
  <c r="X501" i="8" s="1"/>
  <c r="AK501" i="8"/>
  <c r="AK502" i="8" s="1"/>
  <c r="D507" i="8"/>
  <c r="K507" i="8" s="1"/>
  <c r="H507" i="8"/>
  <c r="O507" i="8" s="1"/>
  <c r="C508" i="8"/>
  <c r="C512" i="8"/>
  <c r="L5" i="9"/>
  <c r="I145" i="9"/>
  <c r="P147" i="9"/>
  <c r="U148" i="9"/>
  <c r="I149" i="9"/>
  <c r="P151" i="9"/>
  <c r="U152" i="9"/>
  <c r="I153" i="9"/>
  <c r="K24" i="9" s="1"/>
  <c r="P155" i="9"/>
  <c r="U156" i="9"/>
  <c r="I157" i="9"/>
  <c r="P159" i="9"/>
  <c r="U160" i="9"/>
  <c r="I161" i="9"/>
  <c r="U24" i="9" s="1"/>
  <c r="P163" i="9"/>
  <c r="U164" i="9"/>
  <c r="I165" i="9"/>
  <c r="P167" i="9"/>
  <c r="U168" i="9"/>
  <c r="I169" i="9"/>
  <c r="P171" i="9"/>
  <c r="U172" i="9"/>
  <c r="I173" i="9"/>
  <c r="K28" i="9" s="1"/>
  <c r="P175" i="9"/>
  <c r="U176" i="9"/>
  <c r="I177" i="9"/>
  <c r="P179" i="9"/>
  <c r="U180" i="9"/>
  <c r="I181" i="9"/>
  <c r="P183" i="9"/>
  <c r="U184" i="9"/>
  <c r="I185" i="9"/>
  <c r="K30" i="9" s="1"/>
  <c r="P187" i="9"/>
  <c r="U188" i="9"/>
  <c r="I189" i="9"/>
  <c r="P191" i="9"/>
  <c r="U192" i="9"/>
  <c r="I193" i="9"/>
  <c r="P195" i="9"/>
  <c r="U196" i="9"/>
  <c r="I197" i="9"/>
  <c r="P199" i="9"/>
  <c r="U200" i="9"/>
  <c r="I201" i="9"/>
  <c r="K35" i="9" s="1"/>
  <c r="P203" i="9"/>
  <c r="U204" i="9"/>
  <c r="I205" i="9"/>
  <c r="P207" i="9"/>
  <c r="U208" i="9"/>
  <c r="I209" i="9"/>
  <c r="U32" i="9" s="1"/>
  <c r="P211" i="9"/>
  <c r="U212" i="9"/>
  <c r="I213" i="9"/>
  <c r="P215" i="9"/>
  <c r="U216" i="9"/>
  <c r="I217" i="9"/>
  <c r="P219" i="9"/>
  <c r="U220" i="9"/>
  <c r="I221" i="9"/>
  <c r="P223" i="9"/>
  <c r="U224" i="9"/>
  <c r="I225" i="9"/>
  <c r="P227" i="9"/>
  <c r="U228" i="9"/>
  <c r="I229" i="9"/>
  <c r="P231" i="9"/>
  <c r="U232" i="9"/>
  <c r="I233" i="9"/>
  <c r="P235" i="9"/>
  <c r="U236" i="9"/>
  <c r="I237" i="9"/>
  <c r="P239" i="9"/>
  <c r="U240" i="9"/>
  <c r="I241" i="9"/>
  <c r="P243" i="9"/>
  <c r="U244" i="9"/>
  <c r="I245" i="9"/>
  <c r="P247" i="9"/>
  <c r="U248" i="9"/>
  <c r="I249" i="9"/>
  <c r="P251" i="9"/>
  <c r="U252" i="9"/>
  <c r="I253" i="9"/>
  <c r="P255" i="9"/>
  <c r="U256" i="9"/>
  <c r="I257" i="9"/>
  <c r="P259" i="9"/>
  <c r="U260" i="9"/>
  <c r="I261" i="9"/>
  <c r="P263" i="9"/>
  <c r="U264" i="9"/>
  <c r="I265" i="9"/>
  <c r="P267" i="9"/>
  <c r="U268" i="9"/>
  <c r="I269" i="9"/>
  <c r="P271" i="9"/>
  <c r="U272" i="9"/>
  <c r="I273" i="9"/>
  <c r="P275" i="9"/>
  <c r="U276" i="9"/>
  <c r="I277" i="9"/>
  <c r="P279" i="9"/>
  <c r="U280" i="9"/>
  <c r="I281" i="9"/>
  <c r="P283" i="9"/>
  <c r="U284" i="9"/>
  <c r="I285" i="9"/>
  <c r="P287" i="9"/>
  <c r="U288" i="9"/>
  <c r="I289" i="9"/>
  <c r="P291" i="9"/>
  <c r="U292" i="9"/>
  <c r="I293" i="9"/>
  <c r="P295" i="9"/>
  <c r="U296" i="9"/>
  <c r="I297" i="9"/>
  <c r="P299" i="9"/>
  <c r="U300" i="9"/>
  <c r="I301" i="9"/>
  <c r="P303" i="9"/>
  <c r="U304" i="9"/>
  <c r="I305" i="9"/>
  <c r="P307" i="9"/>
  <c r="U308" i="9"/>
  <c r="I309" i="9"/>
  <c r="P311" i="9"/>
  <c r="U312" i="9"/>
  <c r="I313" i="9"/>
  <c r="P315" i="9"/>
  <c r="U316" i="9"/>
  <c r="I317" i="9"/>
  <c r="P319" i="9"/>
  <c r="U320" i="9"/>
  <c r="I321" i="9"/>
  <c r="P323" i="9"/>
  <c r="U324" i="9"/>
  <c r="I325" i="9"/>
  <c r="P327" i="9"/>
  <c r="U328" i="9"/>
  <c r="I329" i="9"/>
  <c r="P331" i="9"/>
  <c r="U332" i="9"/>
  <c r="I333" i="9"/>
  <c r="P335" i="9"/>
  <c r="U336" i="9"/>
  <c r="I337" i="9"/>
  <c r="P339" i="9"/>
  <c r="T339" i="9"/>
  <c r="U340" i="9"/>
  <c r="I341" i="9"/>
  <c r="P343" i="9"/>
  <c r="U344" i="9"/>
  <c r="I345" i="9"/>
  <c r="P347" i="9"/>
  <c r="U348" i="9"/>
  <c r="I349" i="9"/>
  <c r="P351" i="9"/>
  <c r="U352" i="9"/>
  <c r="I353" i="9"/>
  <c r="Z454" i="9"/>
  <c r="AK455" i="9"/>
  <c r="AK456" i="9" s="1"/>
  <c r="Z462" i="9"/>
  <c r="X464" i="9"/>
  <c r="X465" i="9" s="1"/>
  <c r="AK464" i="9"/>
  <c r="AK465" i="9" s="1"/>
  <c r="X466" i="9"/>
  <c r="X467" i="9" s="1"/>
  <c r="Q473" i="9"/>
  <c r="Q474" i="9" s="1"/>
  <c r="N476" i="9"/>
  <c r="D478" i="9"/>
  <c r="D479" i="9" s="1"/>
  <c r="X482" i="9"/>
  <c r="AB482" i="9"/>
  <c r="J486" i="9"/>
  <c r="N486" i="9"/>
  <c r="X490" i="9"/>
  <c r="AB490" i="9"/>
  <c r="Q493" i="9"/>
  <c r="Q494" i="9" s="1"/>
  <c r="AK495" i="9"/>
  <c r="AK496" i="9" s="1"/>
  <c r="X500" i="9"/>
  <c r="X501" i="9" s="1"/>
  <c r="AK501" i="9"/>
  <c r="AK502" i="9" s="1"/>
  <c r="D507" i="9"/>
  <c r="K507" i="9" s="1"/>
  <c r="H507" i="9"/>
  <c r="O507" i="9" s="1"/>
  <c r="C508" i="9"/>
  <c r="C512" i="9"/>
  <c r="L5" i="10"/>
  <c r="I145" i="10"/>
  <c r="P147" i="10"/>
  <c r="T147" i="10"/>
  <c r="Y147" i="10" s="1"/>
  <c r="U148" i="10"/>
  <c r="X148" i="10" s="1"/>
  <c r="I149" i="10"/>
  <c r="P151" i="10"/>
  <c r="T151" i="10"/>
  <c r="U152" i="10"/>
  <c r="X152" i="10" s="1"/>
  <c r="I153" i="10"/>
  <c r="K24" i="10" s="1"/>
  <c r="P155" i="10"/>
  <c r="U156" i="10"/>
  <c r="I157" i="10"/>
  <c r="P159" i="10"/>
  <c r="T159" i="10"/>
  <c r="W159" i="10" s="1"/>
  <c r="U160" i="10"/>
  <c r="W160" i="10" s="1"/>
  <c r="I161" i="10"/>
  <c r="U24" i="10" s="1"/>
  <c r="P163" i="10"/>
  <c r="T163" i="10"/>
  <c r="W163" i="10" s="1"/>
  <c r="U164" i="10"/>
  <c r="Z164" i="10" s="1"/>
  <c r="I165" i="10"/>
  <c r="P167" i="10"/>
  <c r="U168" i="10"/>
  <c r="Y168" i="10" s="1"/>
  <c r="I169" i="10"/>
  <c r="P171" i="10"/>
  <c r="U172" i="10"/>
  <c r="W172" i="10" s="1"/>
  <c r="I173" i="10"/>
  <c r="K28" i="10" s="1"/>
  <c r="P175" i="10"/>
  <c r="T175" i="10"/>
  <c r="W175" i="10" s="1"/>
  <c r="U176" i="10"/>
  <c r="Z176" i="10" s="1"/>
  <c r="I177" i="10"/>
  <c r="P179" i="10"/>
  <c r="T179" i="10"/>
  <c r="U180" i="10"/>
  <c r="I181" i="10"/>
  <c r="P183" i="10"/>
  <c r="T183" i="10"/>
  <c r="W183" i="10" s="1"/>
  <c r="U184" i="10"/>
  <c r="I185" i="10"/>
  <c r="K30" i="10" s="1"/>
  <c r="P187" i="10"/>
  <c r="U188" i="10"/>
  <c r="I189" i="10"/>
  <c r="P191" i="10"/>
  <c r="U192" i="10"/>
  <c r="W192" i="10" s="1"/>
  <c r="I193" i="10"/>
  <c r="P195" i="10"/>
  <c r="T195" i="10"/>
  <c r="W195" i="10" s="1"/>
  <c r="U196" i="10"/>
  <c r="X196" i="10" s="1"/>
  <c r="I197" i="10"/>
  <c r="P199" i="10"/>
  <c r="T199" i="10"/>
  <c r="U200" i="10"/>
  <c r="X200" i="10" s="1"/>
  <c r="I201" i="10"/>
  <c r="K35" i="10" s="1"/>
  <c r="P203" i="10"/>
  <c r="U204" i="10"/>
  <c r="I205" i="10"/>
  <c r="P207" i="10"/>
  <c r="T207" i="10"/>
  <c r="Y207" i="10" s="1"/>
  <c r="U208" i="10"/>
  <c r="Z208" i="10" s="1"/>
  <c r="I209" i="10"/>
  <c r="U32" i="10" s="1"/>
  <c r="P211" i="10"/>
  <c r="T211" i="10"/>
  <c r="U212" i="10"/>
  <c r="W212" i="10" s="1"/>
  <c r="I213" i="10"/>
  <c r="P215" i="10"/>
  <c r="T215" i="10"/>
  <c r="U216" i="10"/>
  <c r="W216" i="10" s="1"/>
  <c r="I217" i="10"/>
  <c r="P219" i="10"/>
  <c r="T219" i="10"/>
  <c r="U220" i="10"/>
  <c r="X220" i="10" s="1"/>
  <c r="I221" i="10"/>
  <c r="P223" i="10"/>
  <c r="T223" i="10"/>
  <c r="W223" i="10" s="1"/>
  <c r="U224" i="10"/>
  <c r="Y224" i="10" s="1"/>
  <c r="I225" i="10"/>
  <c r="P227" i="10"/>
  <c r="T227" i="10"/>
  <c r="U228" i="10"/>
  <c r="X228" i="10" s="1"/>
  <c r="I229" i="10"/>
  <c r="P231" i="10"/>
  <c r="T231" i="10"/>
  <c r="Y231" i="10" s="1"/>
  <c r="U232" i="10"/>
  <c r="I233" i="10"/>
  <c r="P235" i="10"/>
  <c r="T235" i="10"/>
  <c r="U236" i="10"/>
  <c r="W236" i="10" s="1"/>
  <c r="I237" i="10"/>
  <c r="P239" i="10"/>
  <c r="T239" i="10"/>
  <c r="Y239" i="10" s="1"/>
  <c r="U240" i="10"/>
  <c r="X240" i="10" s="1"/>
  <c r="I241" i="10"/>
  <c r="P243" i="10"/>
  <c r="T243" i="10"/>
  <c r="U244" i="10"/>
  <c r="Z244" i="10" s="1"/>
  <c r="I245" i="10"/>
  <c r="P247" i="10"/>
  <c r="T247" i="10"/>
  <c r="Y247" i="10" s="1"/>
  <c r="U248" i="10"/>
  <c r="I249" i="10"/>
  <c r="P251" i="10"/>
  <c r="T251" i="10"/>
  <c r="U252" i="10"/>
  <c r="Z252" i="10" s="1"/>
  <c r="AA252" i="10" s="1"/>
  <c r="I253" i="10"/>
  <c r="P255" i="10"/>
  <c r="T255" i="10"/>
  <c r="U256" i="10"/>
  <c r="W256" i="10" s="1"/>
  <c r="I257" i="10"/>
  <c r="P259" i="10"/>
  <c r="T259" i="10"/>
  <c r="U260" i="10"/>
  <c r="Z260" i="10" s="1"/>
  <c r="I261" i="10"/>
  <c r="P263" i="10"/>
  <c r="T263" i="10"/>
  <c r="U264" i="10"/>
  <c r="W264" i="10" s="1"/>
  <c r="I265" i="10"/>
  <c r="P267" i="10"/>
  <c r="T267" i="10"/>
  <c r="U268" i="10"/>
  <c r="Z268" i="10" s="1"/>
  <c r="I269" i="10"/>
  <c r="P271" i="10"/>
  <c r="T271" i="10"/>
  <c r="U272" i="10"/>
  <c r="W272" i="10" s="1"/>
  <c r="I273" i="10"/>
  <c r="P275" i="10"/>
  <c r="T275" i="10"/>
  <c r="U276" i="10"/>
  <c r="W276" i="10" s="1"/>
  <c r="I277" i="10"/>
  <c r="P279" i="10"/>
  <c r="T279" i="10"/>
  <c r="U280" i="10"/>
  <c r="I281" i="10"/>
  <c r="P283" i="10"/>
  <c r="T283" i="10"/>
  <c r="U284" i="10"/>
  <c r="Z284" i="10" s="1"/>
  <c r="I285" i="10"/>
  <c r="P287" i="10"/>
  <c r="T287" i="10"/>
  <c r="U288" i="10"/>
  <c r="Y288" i="10" s="1"/>
  <c r="I289" i="10"/>
  <c r="P291" i="10"/>
  <c r="T291" i="10"/>
  <c r="U292" i="10"/>
  <c r="X292" i="10" s="1"/>
  <c r="I293" i="10"/>
  <c r="P295" i="10"/>
  <c r="T295" i="10"/>
  <c r="Y295" i="10" s="1"/>
  <c r="U296" i="10"/>
  <c r="X296" i="10" s="1"/>
  <c r="I297" i="10"/>
  <c r="P299" i="10"/>
  <c r="T299" i="10"/>
  <c r="U300" i="10"/>
  <c r="Z300" i="10" s="1"/>
  <c r="I301" i="10"/>
  <c r="P303" i="10"/>
  <c r="T303" i="10"/>
  <c r="Y303" i="10" s="1"/>
  <c r="U304" i="10"/>
  <c r="Z304" i="10" s="1"/>
  <c r="I305" i="10"/>
  <c r="P307" i="10"/>
  <c r="T307" i="10"/>
  <c r="U308" i="10"/>
  <c r="Y308" i="10" s="1"/>
  <c r="I309" i="10"/>
  <c r="P311" i="10"/>
  <c r="T311" i="10"/>
  <c r="Y311" i="10" s="1"/>
  <c r="U312" i="10"/>
  <c r="Z312" i="10" s="1"/>
  <c r="I313" i="10"/>
  <c r="P315" i="10"/>
  <c r="T315" i="10"/>
  <c r="U316" i="10"/>
  <c r="Z316" i="10" s="1"/>
  <c r="I317" i="10"/>
  <c r="P319" i="10"/>
  <c r="T319" i="10"/>
  <c r="W319" i="10" s="1"/>
  <c r="U320" i="10"/>
  <c r="W320" i="10" s="1"/>
  <c r="I321" i="10"/>
  <c r="P323" i="10"/>
  <c r="T323" i="10"/>
  <c r="U324" i="10"/>
  <c r="X324" i="10" s="1"/>
  <c r="I325" i="10"/>
  <c r="P327" i="10"/>
  <c r="T327" i="10"/>
  <c r="U328" i="10"/>
  <c r="X328" i="10" s="1"/>
  <c r="I329" i="10"/>
  <c r="P331" i="10"/>
  <c r="T331" i="10"/>
  <c r="U332" i="10"/>
  <c r="Y332" i="10" s="1"/>
  <c r="I333" i="10"/>
  <c r="P335" i="10"/>
  <c r="T335" i="10"/>
  <c r="W335" i="10" s="1"/>
  <c r="U336" i="10"/>
  <c r="Z336" i="10" s="1"/>
  <c r="I337" i="10"/>
  <c r="P339" i="10"/>
  <c r="T339" i="10"/>
  <c r="U340" i="10"/>
  <c r="Z340" i="10" s="1"/>
  <c r="I341" i="10"/>
  <c r="P343" i="10"/>
  <c r="T343" i="10"/>
  <c r="W343" i="10" s="1"/>
  <c r="U344" i="10"/>
  <c r="X344" i="10" s="1"/>
  <c r="I345" i="10"/>
  <c r="P347" i="10"/>
  <c r="T347" i="10"/>
  <c r="U348" i="10"/>
  <c r="I349" i="10"/>
  <c r="P351" i="10"/>
  <c r="T351" i="10"/>
  <c r="W351" i="10" s="1"/>
  <c r="U352" i="10"/>
  <c r="W352" i="10" s="1"/>
  <c r="I353" i="10"/>
  <c r="Z454" i="10"/>
  <c r="AK455" i="10"/>
  <c r="AK456" i="10" s="1"/>
  <c r="Z462" i="10"/>
  <c r="X464" i="10"/>
  <c r="X465" i="10" s="1"/>
  <c r="AK464" i="10"/>
  <c r="AK465" i="10" s="1"/>
  <c r="K466" i="10"/>
  <c r="X466" i="10"/>
  <c r="X467" i="10" s="1"/>
  <c r="Y470" i="10"/>
  <c r="Q473" i="10"/>
  <c r="Q474" i="10" s="1"/>
  <c r="N476" i="10"/>
  <c r="D478" i="10"/>
  <c r="D479" i="10" s="1"/>
  <c r="K478" i="10"/>
  <c r="K479" i="10" s="1"/>
  <c r="X482" i="10"/>
  <c r="AB482" i="10"/>
  <c r="J486" i="10"/>
  <c r="N486" i="10"/>
  <c r="R489" i="10"/>
  <c r="X490" i="10"/>
  <c r="AB490" i="10"/>
  <c r="Q493" i="10"/>
  <c r="Q494" i="10" s="1"/>
  <c r="AK495" i="10"/>
  <c r="AK496" i="10" s="1"/>
  <c r="AA498" i="10"/>
  <c r="X500" i="10"/>
  <c r="X501" i="10" s="1"/>
  <c r="AK501" i="10"/>
  <c r="AK502" i="10" s="1"/>
  <c r="D507" i="10"/>
  <c r="K507" i="10" s="1"/>
  <c r="H507" i="10"/>
  <c r="O507" i="10" s="1"/>
  <c r="C516" i="10"/>
  <c r="L5" i="11"/>
  <c r="K17" i="11" s="1"/>
  <c r="B10" i="1" s="1"/>
  <c r="I145" i="11"/>
  <c r="V145" i="11"/>
  <c r="P147" i="11"/>
  <c r="X147" i="11"/>
  <c r="U148" i="11"/>
  <c r="Z148" i="11" s="1"/>
  <c r="I149" i="11"/>
  <c r="V149" i="11"/>
  <c r="U152" i="11"/>
  <c r="W152" i="11" s="1"/>
  <c r="I153" i="11"/>
  <c r="K24" i="11" s="1"/>
  <c r="V153" i="11"/>
  <c r="P155" i="11"/>
  <c r="U156" i="11"/>
  <c r="I157" i="11"/>
  <c r="V157" i="11"/>
  <c r="P159" i="11"/>
  <c r="T159" i="11"/>
  <c r="X159" i="11"/>
  <c r="U160" i="11"/>
  <c r="Y160" i="11" s="1"/>
  <c r="I161" i="11"/>
  <c r="U24" i="11" s="1"/>
  <c r="P163" i="11"/>
  <c r="T163" i="11"/>
  <c r="X163" i="11" s="1"/>
  <c r="U164" i="11"/>
  <c r="X164" i="11" s="1"/>
  <c r="I165" i="11"/>
  <c r="V165" i="11"/>
  <c r="P167" i="11"/>
  <c r="U168" i="11"/>
  <c r="X168" i="11" s="1"/>
  <c r="I169" i="11"/>
  <c r="U172" i="11"/>
  <c r="Z172" i="11" s="1"/>
  <c r="I173" i="11"/>
  <c r="K28" i="11" s="1"/>
  <c r="P175" i="11"/>
  <c r="X175" i="11"/>
  <c r="U176" i="11"/>
  <c r="W176" i="11" s="1"/>
  <c r="I177" i="11"/>
  <c r="P179" i="11"/>
  <c r="X179" i="11"/>
  <c r="AA179" i="11" s="1"/>
  <c r="U180" i="11"/>
  <c r="I181" i="11"/>
  <c r="P183" i="11"/>
  <c r="X183" i="11"/>
  <c r="U184" i="11"/>
  <c r="Y184" i="11" s="1"/>
  <c r="I185" i="11"/>
  <c r="K30" i="11" s="1"/>
  <c r="V185" i="11"/>
  <c r="P187" i="11"/>
  <c r="U188" i="11"/>
  <c r="Y188" i="11" s="1"/>
  <c r="I189" i="11"/>
  <c r="P191" i="11"/>
  <c r="T191" i="11"/>
  <c r="V191" i="11" s="1"/>
  <c r="X191" i="11"/>
  <c r="U192" i="11"/>
  <c r="Z192" i="11" s="1"/>
  <c r="I193" i="11"/>
  <c r="P195" i="11"/>
  <c r="X195" i="11"/>
  <c r="U196" i="11"/>
  <c r="W196" i="11" s="1"/>
  <c r="I197" i="11"/>
  <c r="V197" i="11"/>
  <c r="P199" i="11"/>
  <c r="X199" i="11"/>
  <c r="U200" i="11"/>
  <c r="X200" i="11" s="1"/>
  <c r="I201" i="11"/>
  <c r="K35" i="11" s="1"/>
  <c r="V201" i="11"/>
  <c r="P203" i="11"/>
  <c r="U204" i="11"/>
  <c r="I205" i="11"/>
  <c r="V205" i="11"/>
  <c r="P207" i="11"/>
  <c r="T207" i="11"/>
  <c r="X207" i="11" s="1"/>
  <c r="U208" i="11"/>
  <c r="X208" i="11" s="1"/>
  <c r="I209" i="11"/>
  <c r="U32" i="11" s="1"/>
  <c r="P211" i="11"/>
  <c r="X211" i="11"/>
  <c r="U212" i="11"/>
  <c r="W212" i="11" s="1"/>
  <c r="I213" i="11"/>
  <c r="V213" i="11"/>
  <c r="P215" i="11"/>
  <c r="U216" i="11"/>
  <c r="W216" i="11" s="1"/>
  <c r="I217" i="11"/>
  <c r="V217" i="11"/>
  <c r="P219" i="11"/>
  <c r="X219" i="11"/>
  <c r="U220" i="11"/>
  <c r="Y220" i="11" s="1"/>
  <c r="I221" i="11"/>
  <c r="V221" i="11"/>
  <c r="P223" i="11"/>
  <c r="X223" i="11"/>
  <c r="U224" i="11"/>
  <c r="Y224" i="11" s="1"/>
  <c r="I225" i="11"/>
  <c r="V225" i="11"/>
  <c r="P227" i="11"/>
  <c r="X227" i="11"/>
  <c r="U228" i="11"/>
  <c r="Y228" i="11" s="1"/>
  <c r="I229" i="11"/>
  <c r="V229" i="11"/>
  <c r="P231" i="11"/>
  <c r="X231" i="11"/>
  <c r="U232" i="11"/>
  <c r="X232" i="11" s="1"/>
  <c r="I233" i="11"/>
  <c r="P235" i="11"/>
  <c r="T235" i="11"/>
  <c r="Z235" i="11" s="1"/>
  <c r="U236" i="11"/>
  <c r="W236" i="11" s="1"/>
  <c r="I237" i="11"/>
  <c r="P239" i="11"/>
  <c r="X239" i="11"/>
  <c r="U240" i="11"/>
  <c r="W240" i="11" s="1"/>
  <c r="I241" i="11"/>
  <c r="V241" i="11"/>
  <c r="P243" i="11"/>
  <c r="X243" i="11"/>
  <c r="U244" i="11"/>
  <c r="Y244" i="11" s="1"/>
  <c r="I245" i="11"/>
  <c r="P247" i="11"/>
  <c r="X247" i="11"/>
  <c r="U248" i="11"/>
  <c r="I249" i="11"/>
  <c r="V249" i="11"/>
  <c r="P251" i="11"/>
  <c r="X251" i="11"/>
  <c r="AA251" i="11" s="1"/>
  <c r="U252" i="11"/>
  <c r="Y252" i="11" s="1"/>
  <c r="I253" i="11"/>
  <c r="V253" i="11"/>
  <c r="P255" i="11"/>
  <c r="X255" i="11"/>
  <c r="U256" i="11"/>
  <c r="W256" i="11" s="1"/>
  <c r="I257" i="11"/>
  <c r="V257" i="11"/>
  <c r="P259" i="11"/>
  <c r="X259" i="11"/>
  <c r="U260" i="11"/>
  <c r="X260" i="11" s="1"/>
  <c r="I261" i="11"/>
  <c r="P263" i="11"/>
  <c r="T263" i="11"/>
  <c r="X263" i="11" s="1"/>
  <c r="U264" i="11"/>
  <c r="Z264" i="11" s="1"/>
  <c r="I265" i="11"/>
  <c r="V265" i="11"/>
  <c r="P267" i="11"/>
  <c r="T267" i="11"/>
  <c r="X267" i="11" s="1"/>
  <c r="U268" i="11"/>
  <c r="Z268" i="11" s="1"/>
  <c r="U269" i="11"/>
  <c r="T269" i="11"/>
  <c r="T270" i="11"/>
  <c r="T271" i="11"/>
  <c r="T274" i="11"/>
  <c r="P274" i="11"/>
  <c r="U275" i="11"/>
  <c r="P275" i="11"/>
  <c r="I277" i="11"/>
  <c r="T280" i="11"/>
  <c r="P280" i="11"/>
  <c r="I280" i="11"/>
  <c r="U281" i="11"/>
  <c r="AA281" i="11"/>
  <c r="I283" i="11"/>
  <c r="T283" i="11"/>
  <c r="P285" i="11"/>
  <c r="I286" i="11"/>
  <c r="U287" i="11"/>
  <c r="P287" i="11"/>
  <c r="P289" i="11"/>
  <c r="I290" i="11"/>
  <c r="U297" i="11"/>
  <c r="T298" i="11"/>
  <c r="Z298" i="11" s="1"/>
  <c r="P298" i="11"/>
  <c r="AA299" i="11"/>
  <c r="I303" i="11"/>
  <c r="I305" i="11"/>
  <c r="I307" i="11"/>
  <c r="I311" i="11"/>
  <c r="I313" i="11"/>
  <c r="T316" i="11"/>
  <c r="P316" i="11"/>
  <c r="I316" i="11"/>
  <c r="I319" i="11"/>
  <c r="T319" i="11"/>
  <c r="Z319" i="11" s="1"/>
  <c r="I321" i="11"/>
  <c r="T321" i="11"/>
  <c r="Y321" i="11" s="1"/>
  <c r="I323" i="11"/>
  <c r="T323" i="11"/>
  <c r="X323" i="11" s="1"/>
  <c r="P325" i="11"/>
  <c r="U327" i="11"/>
  <c r="P327" i="11"/>
  <c r="I329" i="11"/>
  <c r="T329" i="11"/>
  <c r="Y329" i="11" s="1"/>
  <c r="U331" i="11"/>
  <c r="P331" i="11"/>
  <c r="T336" i="11"/>
  <c r="P336" i="11"/>
  <c r="I336" i="11"/>
  <c r="U36" i="11" s="1"/>
  <c r="P337" i="11"/>
  <c r="U339" i="11"/>
  <c r="P339" i="11"/>
  <c r="T346" i="11"/>
  <c r="P346" i="11"/>
  <c r="Q346" i="11" s="1"/>
  <c r="R346" i="11" s="1"/>
  <c r="S346" i="11" s="1"/>
  <c r="I347" i="11"/>
  <c r="I349" i="11"/>
  <c r="I351" i="11"/>
  <c r="K38" i="11" s="1"/>
  <c r="Z462" i="11"/>
  <c r="Z454" i="11"/>
  <c r="Z498" i="11"/>
  <c r="M476" i="11"/>
  <c r="S461" i="11"/>
  <c r="S489" i="11"/>
  <c r="Z470" i="11"/>
  <c r="L466" i="11"/>
  <c r="Y195" i="12"/>
  <c r="X215" i="12"/>
  <c r="Z215" i="12"/>
  <c r="V215" i="12"/>
  <c r="X259" i="12"/>
  <c r="Z259" i="12"/>
  <c r="V259" i="12"/>
  <c r="X271" i="12"/>
  <c r="Z271" i="12"/>
  <c r="AA291" i="12"/>
  <c r="J25" i="13"/>
  <c r="L25" i="13"/>
  <c r="T30" i="13"/>
  <c r="V30" i="13"/>
  <c r="J30" i="13"/>
  <c r="L30" i="13"/>
  <c r="J35" i="13"/>
  <c r="L35" i="13"/>
  <c r="Y459" i="13"/>
  <c r="J23" i="14"/>
  <c r="L23" i="14"/>
  <c r="J24" i="14"/>
  <c r="L24" i="14"/>
  <c r="T25" i="14"/>
  <c r="V25" i="14"/>
  <c r="T30" i="14"/>
  <c r="V30" i="14"/>
  <c r="J30" i="14"/>
  <c r="L30" i="14"/>
  <c r="J35" i="14"/>
  <c r="L35" i="14"/>
  <c r="Y459" i="14"/>
  <c r="Y473" i="14"/>
  <c r="Y487" i="14"/>
  <c r="Y501" i="14"/>
  <c r="P338" i="8"/>
  <c r="Q338" i="8" s="1"/>
  <c r="R338" i="8" s="1"/>
  <c r="S338" i="8" s="1"/>
  <c r="T338" i="8"/>
  <c r="Y338" i="8" s="1"/>
  <c r="AA338" i="8" s="1"/>
  <c r="P342" i="8"/>
  <c r="Q342" i="8" s="1"/>
  <c r="R342" i="8" s="1"/>
  <c r="S342" i="8" s="1"/>
  <c r="P346" i="8"/>
  <c r="Q346" i="8" s="1"/>
  <c r="R346" i="8" s="1"/>
  <c r="S346" i="8" s="1"/>
  <c r="U347" i="8"/>
  <c r="P350" i="8"/>
  <c r="Q350" i="8" s="1"/>
  <c r="R350" i="8" s="1"/>
  <c r="S350" i="8" s="1"/>
  <c r="T350" i="8"/>
  <c r="V350" i="8" s="1"/>
  <c r="U351" i="8"/>
  <c r="Q461" i="8"/>
  <c r="U461" i="8"/>
  <c r="L466" i="8"/>
  <c r="Z470" i="8"/>
  <c r="K476" i="8"/>
  <c r="Y482" i="8"/>
  <c r="K486" i="8"/>
  <c r="S489" i="8"/>
  <c r="Y490" i="8"/>
  <c r="X498" i="8"/>
  <c r="AB498" i="8"/>
  <c r="E507" i="8"/>
  <c r="L507" i="8" s="1"/>
  <c r="I144" i="9"/>
  <c r="V144" i="9"/>
  <c r="P146" i="9"/>
  <c r="T146" i="9"/>
  <c r="Q147" i="9"/>
  <c r="R147" i="9" s="1"/>
  <c r="I148" i="9"/>
  <c r="P150" i="9"/>
  <c r="T150" i="9"/>
  <c r="Q151" i="9"/>
  <c r="R151" i="9" s="1"/>
  <c r="I152" i="9"/>
  <c r="P154" i="9"/>
  <c r="T154" i="9"/>
  <c r="Q155" i="9"/>
  <c r="R155" i="9" s="1"/>
  <c r="I156" i="9"/>
  <c r="P158" i="9"/>
  <c r="Q159" i="9"/>
  <c r="R159" i="9" s="1"/>
  <c r="I160" i="9"/>
  <c r="P162" i="9"/>
  <c r="Q163" i="9"/>
  <c r="R163" i="9" s="1"/>
  <c r="I164" i="9"/>
  <c r="P166" i="9"/>
  <c r="T166" i="9"/>
  <c r="Q167" i="9"/>
  <c r="R167" i="9" s="1"/>
  <c r="I168" i="9"/>
  <c r="P170" i="9"/>
  <c r="T170" i="9"/>
  <c r="Q171" i="9"/>
  <c r="R171" i="9" s="1"/>
  <c r="I172" i="9"/>
  <c r="P174" i="9"/>
  <c r="T174" i="9"/>
  <c r="Q175" i="9"/>
  <c r="R175" i="9" s="1"/>
  <c r="I176" i="9"/>
  <c r="P178" i="9"/>
  <c r="T178" i="9"/>
  <c r="Q179" i="9"/>
  <c r="R179" i="9" s="1"/>
  <c r="I180" i="9"/>
  <c r="P182" i="9"/>
  <c r="T182" i="9"/>
  <c r="Q183" i="9"/>
  <c r="R183" i="9" s="1"/>
  <c r="I184" i="9"/>
  <c r="P186" i="9"/>
  <c r="T186" i="9"/>
  <c r="Q187" i="9"/>
  <c r="R187" i="9" s="1"/>
  <c r="I188" i="9"/>
  <c r="P190" i="9"/>
  <c r="T190" i="9"/>
  <c r="Q191" i="9"/>
  <c r="R191" i="9" s="1"/>
  <c r="I192" i="9"/>
  <c r="P194" i="9"/>
  <c r="T194" i="9"/>
  <c r="Q195" i="9"/>
  <c r="R195" i="9" s="1"/>
  <c r="I196" i="9"/>
  <c r="K34" i="9" s="1"/>
  <c r="P198" i="9"/>
  <c r="T198" i="9"/>
  <c r="Q199" i="9"/>
  <c r="R199" i="9" s="1"/>
  <c r="I200" i="9"/>
  <c r="P202" i="9"/>
  <c r="T202" i="9"/>
  <c r="Q203" i="9"/>
  <c r="R203" i="9" s="1"/>
  <c r="I204" i="9"/>
  <c r="P206" i="9"/>
  <c r="T206" i="9"/>
  <c r="Q207" i="9"/>
  <c r="R207" i="9" s="1"/>
  <c r="I208" i="9"/>
  <c r="P210" i="9"/>
  <c r="T210" i="9"/>
  <c r="Q211" i="9"/>
  <c r="R211" i="9" s="1"/>
  <c r="I212" i="9"/>
  <c r="P214" i="9"/>
  <c r="T214" i="9"/>
  <c r="Q215" i="9"/>
  <c r="R215" i="9" s="1"/>
  <c r="I216" i="9"/>
  <c r="P218" i="9"/>
  <c r="Q219" i="9"/>
  <c r="R219" i="9" s="1"/>
  <c r="I220" i="9"/>
  <c r="P222" i="9"/>
  <c r="T222" i="9"/>
  <c r="Q223" i="9"/>
  <c r="R223" i="9" s="1"/>
  <c r="I224" i="9"/>
  <c r="P226" i="9"/>
  <c r="T226" i="9"/>
  <c r="Q227" i="9"/>
  <c r="R227" i="9" s="1"/>
  <c r="I228" i="9"/>
  <c r="P230" i="9"/>
  <c r="Q231" i="9"/>
  <c r="R231" i="9" s="1"/>
  <c r="I232" i="9"/>
  <c r="P234" i="9"/>
  <c r="T234" i="9"/>
  <c r="Q235" i="9"/>
  <c r="R235" i="9" s="1"/>
  <c r="I236" i="9"/>
  <c r="U38" i="9" s="1"/>
  <c r="P238" i="9"/>
  <c r="T238" i="9"/>
  <c r="Q239" i="9"/>
  <c r="R239" i="9" s="1"/>
  <c r="I240" i="9"/>
  <c r="P242" i="9"/>
  <c r="T242" i="9"/>
  <c r="Q243" i="9"/>
  <c r="R243" i="9" s="1"/>
  <c r="I244" i="9"/>
  <c r="P246" i="9"/>
  <c r="T246" i="9"/>
  <c r="Q247" i="9"/>
  <c r="R247" i="9" s="1"/>
  <c r="I248" i="9"/>
  <c r="P250" i="9"/>
  <c r="T250" i="9"/>
  <c r="Q251" i="9"/>
  <c r="R251" i="9" s="1"/>
  <c r="I252" i="9"/>
  <c r="P254" i="9"/>
  <c r="T254" i="9"/>
  <c r="Q255" i="9"/>
  <c r="R255" i="9" s="1"/>
  <c r="I256" i="9"/>
  <c r="P258" i="9"/>
  <c r="T258" i="9"/>
  <c r="Q259" i="9"/>
  <c r="R259" i="9" s="1"/>
  <c r="I260" i="9"/>
  <c r="P262" i="9"/>
  <c r="T262" i="9"/>
  <c r="Q263" i="9"/>
  <c r="R263" i="9" s="1"/>
  <c r="I264" i="9"/>
  <c r="P266" i="9"/>
  <c r="T266" i="9"/>
  <c r="Q267" i="9"/>
  <c r="R267" i="9" s="1"/>
  <c r="I268" i="9"/>
  <c r="P270" i="9"/>
  <c r="T270" i="9"/>
  <c r="Q271" i="9"/>
  <c r="R271" i="9" s="1"/>
  <c r="I272" i="9"/>
  <c r="P274" i="9"/>
  <c r="T274" i="9"/>
  <c r="Q275" i="9"/>
  <c r="R275" i="9" s="1"/>
  <c r="I276" i="9"/>
  <c r="P278" i="9"/>
  <c r="Q279" i="9"/>
  <c r="R279" i="9" s="1"/>
  <c r="I280" i="9"/>
  <c r="P282" i="9"/>
  <c r="T282" i="9"/>
  <c r="Q283" i="9"/>
  <c r="R283" i="9" s="1"/>
  <c r="I284" i="9"/>
  <c r="P286" i="9"/>
  <c r="T286" i="9"/>
  <c r="Q287" i="9"/>
  <c r="R287" i="9" s="1"/>
  <c r="I288" i="9"/>
  <c r="P290" i="9"/>
  <c r="T290" i="9"/>
  <c r="Q291" i="9"/>
  <c r="R291" i="9" s="1"/>
  <c r="I292" i="9"/>
  <c r="P294" i="9"/>
  <c r="Q295" i="9"/>
  <c r="R295" i="9" s="1"/>
  <c r="I296" i="9"/>
  <c r="P298" i="9"/>
  <c r="Q299" i="9"/>
  <c r="R299" i="9" s="1"/>
  <c r="I300" i="9"/>
  <c r="P302" i="9"/>
  <c r="Q303" i="9"/>
  <c r="R303" i="9" s="1"/>
  <c r="I304" i="9"/>
  <c r="P306" i="9"/>
  <c r="Q307" i="9"/>
  <c r="R307" i="9" s="1"/>
  <c r="I308" i="9"/>
  <c r="P310" i="9"/>
  <c r="Q311" i="9"/>
  <c r="R311" i="9" s="1"/>
  <c r="I312" i="9"/>
  <c r="P314" i="9"/>
  <c r="Q315" i="9"/>
  <c r="R315" i="9" s="1"/>
  <c r="I316" i="9"/>
  <c r="P318" i="9"/>
  <c r="Q319" i="9"/>
  <c r="R319" i="9" s="1"/>
  <c r="I320" i="9"/>
  <c r="P322" i="9"/>
  <c r="Q323" i="9"/>
  <c r="R323" i="9" s="1"/>
  <c r="I324" i="9"/>
  <c r="P326" i="9"/>
  <c r="Q327" i="9"/>
  <c r="R327" i="9" s="1"/>
  <c r="I328" i="9"/>
  <c r="P330" i="9"/>
  <c r="Q331" i="9"/>
  <c r="R331" i="9" s="1"/>
  <c r="I332" i="9"/>
  <c r="P334" i="9"/>
  <c r="Q335" i="9"/>
  <c r="R335" i="9" s="1"/>
  <c r="I336" i="9"/>
  <c r="U36" i="9" s="1"/>
  <c r="P338" i="9"/>
  <c r="Q339" i="9"/>
  <c r="R339" i="9" s="1"/>
  <c r="I340" i="9"/>
  <c r="P342" i="9"/>
  <c r="Q343" i="9"/>
  <c r="R343" i="9" s="1"/>
  <c r="I344" i="9"/>
  <c r="P346" i="9"/>
  <c r="Q347" i="9"/>
  <c r="R347" i="9" s="1"/>
  <c r="I348" i="9"/>
  <c r="P350" i="9"/>
  <c r="Q351" i="9"/>
  <c r="R351" i="9" s="1"/>
  <c r="I352" i="9"/>
  <c r="K39" i="9" s="1"/>
  <c r="Q461" i="9"/>
  <c r="U461" i="9"/>
  <c r="L466" i="9"/>
  <c r="Z470" i="9"/>
  <c r="K476" i="9"/>
  <c r="Y482" i="9"/>
  <c r="K486" i="9"/>
  <c r="S489" i="9"/>
  <c r="Y490" i="9"/>
  <c r="X498" i="9"/>
  <c r="AB498" i="9"/>
  <c r="I144" i="10"/>
  <c r="V144" i="10"/>
  <c r="W145" i="10"/>
  <c r="P146" i="10"/>
  <c r="T146" i="10"/>
  <c r="Z146" i="10" s="1"/>
  <c r="X146" i="10"/>
  <c r="Q147" i="10"/>
  <c r="R147" i="10" s="1"/>
  <c r="I148" i="10"/>
  <c r="V148" i="10"/>
  <c r="W149" i="10"/>
  <c r="P150" i="10"/>
  <c r="T150" i="10"/>
  <c r="X150" i="10"/>
  <c r="Q151" i="10"/>
  <c r="R151" i="10" s="1"/>
  <c r="I152" i="10"/>
  <c r="W153" i="10"/>
  <c r="P154" i="10"/>
  <c r="T154" i="10"/>
  <c r="Z154" i="10" s="1"/>
  <c r="X154" i="10"/>
  <c r="Q155" i="10"/>
  <c r="R155" i="10" s="1"/>
  <c r="I156" i="10"/>
  <c r="W157" i="10"/>
  <c r="P158" i="10"/>
  <c r="T158" i="10"/>
  <c r="X158" i="10"/>
  <c r="Q159" i="10"/>
  <c r="R159" i="10" s="1"/>
  <c r="I160" i="10"/>
  <c r="V160" i="10"/>
  <c r="W161" i="10"/>
  <c r="AA161" i="10" s="1"/>
  <c r="P162" i="10"/>
  <c r="Q163" i="10"/>
  <c r="R163" i="10" s="1"/>
  <c r="I164" i="10"/>
  <c r="V164" i="10"/>
  <c r="W165" i="10"/>
  <c r="P166" i="10"/>
  <c r="T166" i="10"/>
  <c r="Z166" i="10" s="1"/>
  <c r="X166" i="10"/>
  <c r="Q167" i="10"/>
  <c r="R167" i="10" s="1"/>
  <c r="V168" i="10"/>
  <c r="W169" i="10"/>
  <c r="AA169" i="10" s="1"/>
  <c r="P170" i="10"/>
  <c r="T170" i="10"/>
  <c r="V170" i="10" s="1"/>
  <c r="X170" i="10"/>
  <c r="Q171" i="10"/>
  <c r="R171" i="10" s="1"/>
  <c r="V172" i="10"/>
  <c r="W173" i="10"/>
  <c r="AA173" i="10" s="1"/>
  <c r="P174" i="10"/>
  <c r="T174" i="10"/>
  <c r="Z174" i="10" s="1"/>
  <c r="AA174" i="10" s="1"/>
  <c r="Q175" i="10"/>
  <c r="R175" i="10" s="1"/>
  <c r="V176" i="10"/>
  <c r="W177" i="10"/>
  <c r="P178" i="10"/>
  <c r="T178" i="10"/>
  <c r="Z178" i="10" s="1"/>
  <c r="X178" i="10"/>
  <c r="Q179" i="10"/>
  <c r="R179" i="10" s="1"/>
  <c r="P182" i="10"/>
  <c r="T182" i="10"/>
  <c r="Q183" i="10"/>
  <c r="R183" i="10" s="1"/>
  <c r="W185" i="10"/>
  <c r="P186" i="10"/>
  <c r="T186" i="10"/>
  <c r="X186" i="10"/>
  <c r="Q187" i="10"/>
  <c r="R187" i="10" s="1"/>
  <c r="P190" i="10"/>
  <c r="T190" i="10"/>
  <c r="Q191" i="10"/>
  <c r="R191" i="10" s="1"/>
  <c r="V192" i="10"/>
  <c r="P194" i="10"/>
  <c r="T194" i="10"/>
  <c r="V194" i="10" s="1"/>
  <c r="X194" i="10"/>
  <c r="Q195" i="10"/>
  <c r="R195" i="10" s="1"/>
  <c r="I196" i="10"/>
  <c r="K34" i="10" s="1"/>
  <c r="W197" i="10"/>
  <c r="P198" i="10"/>
  <c r="T198" i="10"/>
  <c r="V198" i="10" s="1"/>
  <c r="X198" i="10"/>
  <c r="Q199" i="10"/>
  <c r="R199" i="10" s="1"/>
  <c r="I200" i="10"/>
  <c r="V200" i="10"/>
  <c r="W201" i="10"/>
  <c r="P202" i="10"/>
  <c r="T202" i="10"/>
  <c r="Z202" i="10" s="1"/>
  <c r="X202" i="10"/>
  <c r="Q203" i="10"/>
  <c r="R203" i="10" s="1"/>
  <c r="I204" i="10"/>
  <c r="W205" i="10"/>
  <c r="P206" i="10"/>
  <c r="T206" i="10"/>
  <c r="X206" i="10"/>
  <c r="Q207" i="10"/>
  <c r="R207" i="10" s="1"/>
  <c r="I208" i="10"/>
  <c r="V208" i="10"/>
  <c r="W209" i="10"/>
  <c r="AA209" i="10" s="1"/>
  <c r="P210" i="10"/>
  <c r="T210" i="10"/>
  <c r="X210" i="10"/>
  <c r="Q211" i="10"/>
  <c r="R211" i="10" s="1"/>
  <c r="I212" i="10"/>
  <c r="V212" i="10"/>
  <c r="W213" i="10"/>
  <c r="P214" i="10"/>
  <c r="T214" i="10"/>
  <c r="Y214" i="10" s="1"/>
  <c r="AA214" i="10" s="1"/>
  <c r="Q215" i="10"/>
  <c r="R215" i="10" s="1"/>
  <c r="I216" i="10"/>
  <c r="W217" i="10"/>
  <c r="P218" i="10"/>
  <c r="T218" i="10"/>
  <c r="X218" i="10"/>
  <c r="Q219" i="10"/>
  <c r="R219" i="10" s="1"/>
  <c r="I220" i="10"/>
  <c r="V220" i="10"/>
  <c r="W221" i="10"/>
  <c r="P222" i="10"/>
  <c r="T222" i="10"/>
  <c r="V222" i="10" s="1"/>
  <c r="AA222" i="10" s="1"/>
  <c r="Q223" i="10"/>
  <c r="R223" i="10" s="1"/>
  <c r="I224" i="10"/>
  <c r="V224" i="10"/>
  <c r="W225" i="10"/>
  <c r="P226" i="10"/>
  <c r="T226" i="10"/>
  <c r="Q227" i="10"/>
  <c r="R227" i="10" s="1"/>
  <c r="I228" i="10"/>
  <c r="V228" i="10"/>
  <c r="W229" i="10"/>
  <c r="P230" i="10"/>
  <c r="T230" i="10"/>
  <c r="X230" i="10"/>
  <c r="Q231" i="10"/>
  <c r="R231" i="10" s="1"/>
  <c r="I232" i="10"/>
  <c r="W233" i="10"/>
  <c r="P234" i="10"/>
  <c r="T234" i="10"/>
  <c r="Z234" i="10" s="1"/>
  <c r="Q235" i="10"/>
  <c r="R235" i="10" s="1"/>
  <c r="I236" i="10"/>
  <c r="U38" i="10" s="1"/>
  <c r="V236" i="10"/>
  <c r="P238" i="10"/>
  <c r="T238" i="10"/>
  <c r="V238" i="10" s="1"/>
  <c r="X238" i="10"/>
  <c r="Q239" i="10"/>
  <c r="R239" i="10" s="1"/>
  <c r="I240" i="10"/>
  <c r="V240" i="10"/>
  <c r="W241" i="10"/>
  <c r="P242" i="10"/>
  <c r="T242" i="10"/>
  <c r="X242" i="10"/>
  <c r="Q243" i="10"/>
  <c r="R243" i="10" s="1"/>
  <c r="I244" i="10"/>
  <c r="P246" i="10"/>
  <c r="T246" i="10"/>
  <c r="X246" i="10"/>
  <c r="Q247" i="10"/>
  <c r="R247" i="10" s="1"/>
  <c r="U247" i="10"/>
  <c r="I248" i="10"/>
  <c r="W249" i="10"/>
  <c r="P250" i="10"/>
  <c r="T250" i="10"/>
  <c r="X250" i="10"/>
  <c r="Q251" i="10"/>
  <c r="R251" i="10" s="1"/>
  <c r="I252" i="10"/>
  <c r="W253" i="10"/>
  <c r="P254" i="10"/>
  <c r="Q255" i="10"/>
  <c r="R255" i="10" s="1"/>
  <c r="I256" i="10"/>
  <c r="V256" i="10"/>
  <c r="W257" i="10"/>
  <c r="P258" i="10"/>
  <c r="T258" i="10"/>
  <c r="V258" i="10" s="1"/>
  <c r="X258" i="10"/>
  <c r="Q259" i="10"/>
  <c r="R259" i="10" s="1"/>
  <c r="U259" i="10"/>
  <c r="I260" i="10"/>
  <c r="V260" i="10"/>
  <c r="P262" i="10"/>
  <c r="Q263" i="10"/>
  <c r="R263" i="10" s="1"/>
  <c r="I264" i="10"/>
  <c r="V264" i="10"/>
  <c r="W265" i="10"/>
  <c r="P266" i="10"/>
  <c r="Q267" i="10"/>
  <c r="R267" i="10" s="1"/>
  <c r="U267" i="10"/>
  <c r="I268" i="10"/>
  <c r="V268" i="10"/>
  <c r="W269" i="10"/>
  <c r="P270" i="10"/>
  <c r="T270" i="10"/>
  <c r="V270" i="10" s="1"/>
  <c r="X270" i="10"/>
  <c r="Q271" i="10"/>
  <c r="R271" i="10" s="1"/>
  <c r="I272" i="10"/>
  <c r="V272" i="10"/>
  <c r="P274" i="10"/>
  <c r="Q275" i="10"/>
  <c r="R275" i="10" s="1"/>
  <c r="I276" i="10"/>
  <c r="V276" i="10"/>
  <c r="W277" i="10"/>
  <c r="P278" i="10"/>
  <c r="T278" i="10"/>
  <c r="V278" i="10" s="1"/>
  <c r="Q279" i="10"/>
  <c r="R279" i="10" s="1"/>
  <c r="I280" i="10"/>
  <c r="P282" i="10"/>
  <c r="Q283" i="10"/>
  <c r="R283" i="10" s="1"/>
  <c r="U283" i="10"/>
  <c r="I284" i="10"/>
  <c r="V284" i="10"/>
  <c r="W285" i="10"/>
  <c r="P286" i="10"/>
  <c r="T286" i="10"/>
  <c r="X286" i="10"/>
  <c r="Q287" i="10"/>
  <c r="R287" i="10" s="1"/>
  <c r="I288" i="10"/>
  <c r="V288" i="10"/>
  <c r="W289" i="10"/>
  <c r="P290" i="10"/>
  <c r="Q291" i="10"/>
  <c r="R291" i="10" s="1"/>
  <c r="U291" i="10"/>
  <c r="I292" i="10"/>
  <c r="V292" i="10"/>
  <c r="W293" i="10"/>
  <c r="AA293" i="10" s="1"/>
  <c r="P294" i="10"/>
  <c r="T294" i="10"/>
  <c r="X294" i="10" s="1"/>
  <c r="Q295" i="10"/>
  <c r="R295" i="10" s="1"/>
  <c r="U295" i="10"/>
  <c r="I296" i="10"/>
  <c r="V296" i="10"/>
  <c r="W297" i="10"/>
  <c r="P298" i="10"/>
  <c r="T298" i="10"/>
  <c r="X298" i="10"/>
  <c r="Q299" i="10"/>
  <c r="R299" i="10" s="1"/>
  <c r="I300" i="10"/>
  <c r="V300" i="10"/>
  <c r="W301" i="10"/>
  <c r="P302" i="10"/>
  <c r="Q303" i="10"/>
  <c r="R303" i="10" s="1"/>
  <c r="U303" i="10"/>
  <c r="I304" i="10"/>
  <c r="V304" i="10"/>
  <c r="W305" i="10"/>
  <c r="P306" i="10"/>
  <c r="T306" i="10"/>
  <c r="V306" i="10" s="1"/>
  <c r="Q307" i="10"/>
  <c r="R307" i="10" s="1"/>
  <c r="U307" i="10"/>
  <c r="I308" i="10"/>
  <c r="W309" i="10"/>
  <c r="P310" i="10"/>
  <c r="Q311" i="10"/>
  <c r="R311" i="10" s="1"/>
  <c r="U311" i="10"/>
  <c r="I312" i="10"/>
  <c r="V312" i="10"/>
  <c r="W313" i="10"/>
  <c r="P314" i="10"/>
  <c r="Q315" i="10"/>
  <c r="R315" i="10" s="1"/>
  <c r="U315" i="10"/>
  <c r="I316" i="10"/>
  <c r="V316" i="10"/>
  <c r="P318" i="10"/>
  <c r="T318" i="10"/>
  <c r="X318" i="10"/>
  <c r="Q319" i="10"/>
  <c r="R319" i="10" s="1"/>
  <c r="U319" i="10"/>
  <c r="I320" i="10"/>
  <c r="V320" i="10"/>
  <c r="W321" i="10"/>
  <c r="P322" i="10"/>
  <c r="Q323" i="10"/>
  <c r="R323" i="10" s="1"/>
  <c r="I324" i="10"/>
  <c r="V324" i="10"/>
  <c r="W325" i="10"/>
  <c r="AA325" i="10" s="1"/>
  <c r="P326" i="10"/>
  <c r="T326" i="10"/>
  <c r="Z326" i="10" s="1"/>
  <c r="Q327" i="10"/>
  <c r="R327" i="10" s="1"/>
  <c r="I328" i="10"/>
  <c r="V328" i="10"/>
  <c r="P330" i="10"/>
  <c r="Q331" i="10"/>
  <c r="R331" i="10" s="1"/>
  <c r="I332" i="10"/>
  <c r="V332" i="10"/>
  <c r="P334" i="10"/>
  <c r="T334" i="10"/>
  <c r="X334" i="10" s="1"/>
  <c r="Q335" i="10"/>
  <c r="R335" i="10" s="1"/>
  <c r="U335" i="10"/>
  <c r="I336" i="10"/>
  <c r="U36" i="10" s="1"/>
  <c r="W337" i="10"/>
  <c r="P338" i="10"/>
  <c r="Q339" i="10"/>
  <c r="R339" i="10" s="1"/>
  <c r="U339" i="10"/>
  <c r="I340" i="10"/>
  <c r="V340" i="10"/>
  <c r="W341" i="10"/>
  <c r="P342" i="10"/>
  <c r="T342" i="10"/>
  <c r="V342" i="10" s="1"/>
  <c r="X342" i="10"/>
  <c r="Q343" i="10"/>
  <c r="R343" i="10" s="1"/>
  <c r="U343" i="10"/>
  <c r="I344" i="10"/>
  <c r="V344" i="10"/>
  <c r="W345" i="10"/>
  <c r="P346" i="10"/>
  <c r="X346" i="10"/>
  <c r="Q347" i="10"/>
  <c r="R347" i="10" s="1"/>
  <c r="U347" i="10"/>
  <c r="I348" i="10"/>
  <c r="W349" i="10"/>
  <c r="AA349" i="10" s="1"/>
  <c r="P350" i="10"/>
  <c r="T350" i="10"/>
  <c r="Z350" i="10" s="1"/>
  <c r="X350" i="10"/>
  <c r="Q351" i="10"/>
  <c r="R351" i="10" s="1"/>
  <c r="U351" i="10"/>
  <c r="I352" i="10"/>
  <c r="K39" i="10" s="1"/>
  <c r="L466" i="10"/>
  <c r="Z470" i="10"/>
  <c r="K476" i="10"/>
  <c r="Y482" i="10"/>
  <c r="K486" i="10"/>
  <c r="S489" i="10"/>
  <c r="Y490" i="10"/>
  <c r="X498" i="10"/>
  <c r="AB498" i="10"/>
  <c r="E507" i="10"/>
  <c r="L507" i="10" s="1"/>
  <c r="I144" i="11"/>
  <c r="V144" i="11"/>
  <c r="W145" i="11"/>
  <c r="P146" i="11"/>
  <c r="T146" i="11"/>
  <c r="Y146" i="11" s="1"/>
  <c r="X146" i="11"/>
  <c r="Q147" i="11"/>
  <c r="R147" i="11" s="1"/>
  <c r="I148" i="11"/>
  <c r="V148" i="11"/>
  <c r="W149" i="11"/>
  <c r="P150" i="11"/>
  <c r="T150" i="11"/>
  <c r="Y150" i="11" s="1"/>
  <c r="Q151" i="11"/>
  <c r="R151" i="11" s="1"/>
  <c r="I152" i="11"/>
  <c r="W153" i="11"/>
  <c r="P154" i="11"/>
  <c r="T154" i="11"/>
  <c r="Y154" i="11" s="1"/>
  <c r="X154" i="11"/>
  <c r="Q155" i="11"/>
  <c r="R155" i="11" s="1"/>
  <c r="I156" i="11"/>
  <c r="W157" i="11"/>
  <c r="P158" i="11"/>
  <c r="T158" i="11"/>
  <c r="Y158" i="11" s="1"/>
  <c r="X158" i="11"/>
  <c r="Q159" i="11"/>
  <c r="R159" i="11" s="1"/>
  <c r="I160" i="11"/>
  <c r="V160" i="11"/>
  <c r="W161" i="11"/>
  <c r="AA161" i="11" s="1"/>
  <c r="P162" i="11"/>
  <c r="T162" i="11"/>
  <c r="Q163" i="11"/>
  <c r="R163" i="11" s="1"/>
  <c r="I164" i="11"/>
  <c r="V164" i="11"/>
  <c r="W165" i="11"/>
  <c r="P166" i="11"/>
  <c r="T166" i="11"/>
  <c r="Y166" i="11" s="1"/>
  <c r="X166" i="11"/>
  <c r="Q167" i="11"/>
  <c r="R167" i="11" s="1"/>
  <c r="I168" i="11"/>
  <c r="V168" i="11"/>
  <c r="W169" i="11"/>
  <c r="AA169" i="11" s="1"/>
  <c r="P170" i="11"/>
  <c r="T170" i="11"/>
  <c r="Y170" i="11" s="1"/>
  <c r="X170" i="11"/>
  <c r="Q171" i="11"/>
  <c r="R171" i="11" s="1"/>
  <c r="I172" i="11"/>
  <c r="V172" i="11"/>
  <c r="W173" i="11"/>
  <c r="AA173" i="11" s="1"/>
  <c r="P174" i="11"/>
  <c r="T174" i="11"/>
  <c r="Z174" i="11" s="1"/>
  <c r="AA174" i="11" s="1"/>
  <c r="Q175" i="11"/>
  <c r="R175" i="11" s="1"/>
  <c r="I176" i="11"/>
  <c r="W177" i="11"/>
  <c r="AA177" i="11" s="1"/>
  <c r="P178" i="11"/>
  <c r="T178" i="11"/>
  <c r="Y178" i="11" s="1"/>
  <c r="X178" i="11"/>
  <c r="Q179" i="11"/>
  <c r="R179" i="11" s="1"/>
  <c r="I180" i="11"/>
  <c r="P182" i="11"/>
  <c r="T182" i="11"/>
  <c r="Q183" i="11"/>
  <c r="R183" i="11" s="1"/>
  <c r="I184" i="11"/>
  <c r="V184" i="11"/>
  <c r="W185" i="11"/>
  <c r="P186" i="11"/>
  <c r="T186" i="11"/>
  <c r="Y186" i="11" s="1"/>
  <c r="Q187" i="11"/>
  <c r="R187" i="11" s="1"/>
  <c r="I188" i="11"/>
  <c r="V188" i="11"/>
  <c r="W189" i="11"/>
  <c r="AA189" i="11" s="1"/>
  <c r="P190" i="11"/>
  <c r="T190" i="11"/>
  <c r="Q191" i="11"/>
  <c r="R191" i="11" s="1"/>
  <c r="I192" i="11"/>
  <c r="V192" i="11"/>
  <c r="P194" i="11"/>
  <c r="T194" i="11"/>
  <c r="Y194" i="11" s="1"/>
  <c r="X194" i="11"/>
  <c r="Q195" i="11"/>
  <c r="R195" i="11" s="1"/>
  <c r="I196" i="11"/>
  <c r="K34" i="11" s="1"/>
  <c r="W197" i="11"/>
  <c r="P198" i="11"/>
  <c r="T198" i="11"/>
  <c r="Y198" i="11" s="1"/>
  <c r="X198" i="11"/>
  <c r="Q199" i="11"/>
  <c r="R199" i="11" s="1"/>
  <c r="I200" i="11"/>
  <c r="V200" i="11"/>
  <c r="W201" i="11"/>
  <c r="P202" i="11"/>
  <c r="T202" i="11"/>
  <c r="Y202" i="11" s="1"/>
  <c r="X202" i="11"/>
  <c r="Q203" i="11"/>
  <c r="R203" i="11" s="1"/>
  <c r="I204" i="11"/>
  <c r="W205" i="11"/>
  <c r="P206" i="11"/>
  <c r="T206" i="11"/>
  <c r="Y206" i="11" s="1"/>
  <c r="Q207" i="11"/>
  <c r="R207" i="11" s="1"/>
  <c r="I208" i="11"/>
  <c r="W209" i="11"/>
  <c r="AA209" i="11" s="1"/>
  <c r="P210" i="11"/>
  <c r="T210" i="11"/>
  <c r="Y210" i="11" s="1"/>
  <c r="X210" i="11"/>
  <c r="Q211" i="11"/>
  <c r="R211" i="11" s="1"/>
  <c r="I212" i="11"/>
  <c r="V212" i="11"/>
  <c r="W213" i="11"/>
  <c r="P214" i="11"/>
  <c r="T214" i="11"/>
  <c r="Q215" i="11"/>
  <c r="R215" i="11" s="1"/>
  <c r="I216" i="11"/>
  <c r="W217" i="11"/>
  <c r="P218" i="11"/>
  <c r="T218" i="11"/>
  <c r="Y218" i="11" s="1"/>
  <c r="X218" i="11"/>
  <c r="Q219" i="11"/>
  <c r="R219" i="11" s="1"/>
  <c r="I220" i="11"/>
  <c r="V220" i="11"/>
  <c r="W221" i="11"/>
  <c r="P222" i="11"/>
  <c r="T222" i="11"/>
  <c r="V222" i="11" s="1"/>
  <c r="Q223" i="11"/>
  <c r="R223" i="11" s="1"/>
  <c r="I224" i="11"/>
  <c r="V224" i="11"/>
  <c r="W225" i="11"/>
  <c r="P226" i="11"/>
  <c r="T226" i="11"/>
  <c r="Q227" i="11"/>
  <c r="R227" i="11" s="1"/>
  <c r="I228" i="11"/>
  <c r="V228" i="11"/>
  <c r="W229" i="11"/>
  <c r="P230" i="11"/>
  <c r="T230" i="11"/>
  <c r="Y230" i="11" s="1"/>
  <c r="X230" i="11"/>
  <c r="Q231" i="11"/>
  <c r="R231" i="11" s="1"/>
  <c r="I232" i="11"/>
  <c r="V232" i="11"/>
  <c r="P234" i="11"/>
  <c r="T234" i="11"/>
  <c r="Y234" i="11" s="1"/>
  <c r="X234" i="11"/>
  <c r="Q235" i="11"/>
  <c r="R235" i="11" s="1"/>
  <c r="I236" i="11"/>
  <c r="U38" i="11" s="1"/>
  <c r="P238" i="11"/>
  <c r="T238" i="11"/>
  <c r="Y238" i="11" s="1"/>
  <c r="Q239" i="11"/>
  <c r="R239" i="11" s="1"/>
  <c r="I240" i="11"/>
  <c r="V240" i="11"/>
  <c r="W241" i="11"/>
  <c r="P242" i="11"/>
  <c r="T242" i="11"/>
  <c r="Y242" i="11" s="1"/>
  <c r="Q243" i="11"/>
  <c r="R243" i="11" s="1"/>
  <c r="I244" i="11"/>
  <c r="P246" i="11"/>
  <c r="T246" i="11"/>
  <c r="Y246" i="11" s="1"/>
  <c r="X246" i="11"/>
  <c r="Q247" i="11"/>
  <c r="R247" i="11" s="1"/>
  <c r="I248" i="11"/>
  <c r="V248" i="11"/>
  <c r="AA248" i="11" s="1"/>
  <c r="W249" i="11"/>
  <c r="P250" i="11"/>
  <c r="T250" i="11"/>
  <c r="Y250" i="11" s="1"/>
  <c r="X250" i="11"/>
  <c r="Q251" i="11"/>
  <c r="R251" i="11" s="1"/>
  <c r="I252" i="11"/>
  <c r="W253" i="11"/>
  <c r="P254" i="11"/>
  <c r="T254" i="11"/>
  <c r="Q255" i="11"/>
  <c r="R255" i="11" s="1"/>
  <c r="I256" i="11"/>
  <c r="V256" i="11"/>
  <c r="W257" i="11"/>
  <c r="P258" i="11"/>
  <c r="T258" i="11"/>
  <c r="Y258" i="11" s="1"/>
  <c r="Q259" i="11"/>
  <c r="R259" i="11" s="1"/>
  <c r="I260" i="11"/>
  <c r="V260" i="11"/>
  <c r="P262" i="11"/>
  <c r="T262" i="11"/>
  <c r="Q263" i="11"/>
  <c r="R263" i="11" s="1"/>
  <c r="I264" i="11"/>
  <c r="V264" i="11"/>
  <c r="W265" i="11"/>
  <c r="P266" i="11"/>
  <c r="T266" i="11"/>
  <c r="Y266" i="11" s="1"/>
  <c r="X266" i="11"/>
  <c r="Q267" i="11"/>
  <c r="R267" i="11" s="1"/>
  <c r="I268" i="11"/>
  <c r="V268" i="11"/>
  <c r="P269" i="11"/>
  <c r="I270" i="11"/>
  <c r="P270" i="11"/>
  <c r="U270" i="11"/>
  <c r="P271" i="11"/>
  <c r="U271" i="11"/>
  <c r="T272" i="11"/>
  <c r="P272" i="11"/>
  <c r="V272" i="11"/>
  <c r="Z272" i="11"/>
  <c r="U272" i="11"/>
  <c r="I274" i="11"/>
  <c r="Q274" i="11"/>
  <c r="R274" i="11" s="1"/>
  <c r="T276" i="11"/>
  <c r="P276" i="11"/>
  <c r="I276" i="11"/>
  <c r="Z276" i="11"/>
  <c r="U277" i="11"/>
  <c r="Z277" i="11" s="1"/>
  <c r="T278" i="11"/>
  <c r="Z278" i="11" s="1"/>
  <c r="P278" i="11"/>
  <c r="Q280" i="11"/>
  <c r="R280" i="11" s="1"/>
  <c r="P281" i="11"/>
  <c r="T291" i="11"/>
  <c r="T293" i="11"/>
  <c r="Y293" i="11" s="1"/>
  <c r="T295" i="11"/>
  <c r="P297" i="11"/>
  <c r="I298" i="11"/>
  <c r="Q298" i="11"/>
  <c r="R298" i="11" s="1"/>
  <c r="P299" i="11"/>
  <c r="T301" i="11"/>
  <c r="T304" i="11"/>
  <c r="P304" i="11"/>
  <c r="I304" i="11"/>
  <c r="Z304" i="11"/>
  <c r="U305" i="11"/>
  <c r="V305" i="11" s="1"/>
  <c r="T306" i="11"/>
  <c r="Y306" i="11" s="1"/>
  <c r="P306" i="11"/>
  <c r="T308" i="11"/>
  <c r="Z308" i="11" s="1"/>
  <c r="P308" i="11"/>
  <c r="I308" i="11"/>
  <c r="T309" i="11"/>
  <c r="T312" i="11"/>
  <c r="P312" i="11"/>
  <c r="I312" i="11"/>
  <c r="Z312" i="11"/>
  <c r="U313" i="11"/>
  <c r="Z313" i="11" s="1"/>
  <c r="T314" i="11"/>
  <c r="P314" i="11"/>
  <c r="U315" i="11"/>
  <c r="P315" i="11"/>
  <c r="Q316" i="11"/>
  <c r="R316" i="11" s="1"/>
  <c r="P317" i="11"/>
  <c r="T318" i="11"/>
  <c r="V318" i="11" s="1"/>
  <c r="P318" i="11"/>
  <c r="Z318" i="11"/>
  <c r="U321" i="11"/>
  <c r="AA323" i="11"/>
  <c r="T328" i="11"/>
  <c r="P328" i="11"/>
  <c r="V328" i="11"/>
  <c r="I328" i="11"/>
  <c r="Z328" i="11"/>
  <c r="U329" i="11"/>
  <c r="T332" i="11"/>
  <c r="P332" i="11"/>
  <c r="I332" i="11"/>
  <c r="Y333" i="11"/>
  <c r="T333" i="11"/>
  <c r="U335" i="11"/>
  <c r="P335" i="11"/>
  <c r="Q336" i="11"/>
  <c r="R336" i="11" s="1"/>
  <c r="P341" i="11"/>
  <c r="T342" i="11"/>
  <c r="V342" i="11" s="1"/>
  <c r="P342" i="11"/>
  <c r="Z342" i="11"/>
  <c r="T343" i="11"/>
  <c r="Y343" i="11" s="1"/>
  <c r="P345" i="11"/>
  <c r="I346" i="11"/>
  <c r="T348" i="11"/>
  <c r="P348" i="11"/>
  <c r="V348" i="11"/>
  <c r="I348" i="11"/>
  <c r="Z348" i="11"/>
  <c r="U349" i="11"/>
  <c r="Y349" i="11" s="1"/>
  <c r="V350" i="11"/>
  <c r="T350" i="11"/>
  <c r="P350" i="11"/>
  <c r="Z350" i="11"/>
  <c r="T352" i="11"/>
  <c r="P352" i="11"/>
  <c r="I352" i="11"/>
  <c r="K39" i="11" s="1"/>
  <c r="I354" i="11"/>
  <c r="I358" i="11"/>
  <c r="I362" i="11"/>
  <c r="I366" i="11"/>
  <c r="I370" i="11"/>
  <c r="I374" i="11"/>
  <c r="I378" i="11"/>
  <c r="I382" i="11"/>
  <c r="I386" i="11"/>
  <c r="I390" i="11"/>
  <c r="I394" i="11"/>
  <c r="I398" i="11"/>
  <c r="L486" i="11"/>
  <c r="AK493" i="11"/>
  <c r="AK494" i="11" s="1"/>
  <c r="V24" i="12"/>
  <c r="V26" i="12"/>
  <c r="V32" i="12"/>
  <c r="I61" i="12"/>
  <c r="I62" i="12"/>
  <c r="I65" i="12"/>
  <c r="I66" i="12"/>
  <c r="X163" i="12"/>
  <c r="Z163" i="12"/>
  <c r="V163" i="12"/>
  <c r="U29" i="12"/>
  <c r="K27" i="12"/>
  <c r="Y179" i="12"/>
  <c r="X187" i="12"/>
  <c r="Z187" i="12"/>
  <c r="V187" i="12"/>
  <c r="Y191" i="12"/>
  <c r="X211" i="12"/>
  <c r="Z211" i="12"/>
  <c r="V211" i="12"/>
  <c r="X227" i="12"/>
  <c r="Z227" i="12"/>
  <c r="V227" i="12"/>
  <c r="X267" i="12"/>
  <c r="Z267" i="12"/>
  <c r="V267" i="12"/>
  <c r="X275" i="12"/>
  <c r="Z275" i="12"/>
  <c r="X283" i="12"/>
  <c r="U22" i="13"/>
  <c r="K22" i="13"/>
  <c r="J26" i="13"/>
  <c r="L26" i="13"/>
  <c r="J28" i="13"/>
  <c r="L28" i="13"/>
  <c r="K17" i="14"/>
  <c r="B13" i="1" s="1"/>
  <c r="J28" i="14"/>
  <c r="L28" i="14"/>
  <c r="Y467" i="14"/>
  <c r="Y495" i="14"/>
  <c r="Y493" i="14"/>
  <c r="Y465" i="8"/>
  <c r="J470" i="8"/>
  <c r="J471" i="8" s="1"/>
  <c r="L476" i="8"/>
  <c r="Z482" i="8"/>
  <c r="L486" i="8"/>
  <c r="Z490" i="8"/>
  <c r="F507" i="8"/>
  <c r="M507" i="8" s="1"/>
  <c r="C509" i="8"/>
  <c r="P145" i="9"/>
  <c r="Q146" i="9"/>
  <c r="R146" i="9" s="1"/>
  <c r="S146" i="9" s="1"/>
  <c r="P149" i="9"/>
  <c r="Q150" i="9"/>
  <c r="R150" i="9" s="1"/>
  <c r="S150" i="9" s="1"/>
  <c r="P153" i="9"/>
  <c r="Q154" i="9"/>
  <c r="R154" i="9" s="1"/>
  <c r="S154" i="9" s="1"/>
  <c r="P157" i="9"/>
  <c r="Q158" i="9"/>
  <c r="R158" i="9" s="1"/>
  <c r="S158" i="9" s="1"/>
  <c r="P161" i="9"/>
  <c r="Q162" i="9"/>
  <c r="R162" i="9" s="1"/>
  <c r="S162" i="9" s="1"/>
  <c r="P165" i="9"/>
  <c r="Q166" i="9"/>
  <c r="R166" i="9" s="1"/>
  <c r="S166" i="9" s="1"/>
  <c r="P169" i="9"/>
  <c r="Q170" i="9"/>
  <c r="R170" i="9" s="1"/>
  <c r="S170" i="9" s="1"/>
  <c r="P173" i="9"/>
  <c r="Q174" i="9"/>
  <c r="R174" i="9" s="1"/>
  <c r="S174" i="9" s="1"/>
  <c r="P177" i="9"/>
  <c r="Q178" i="9"/>
  <c r="R178" i="9" s="1"/>
  <c r="S178" i="9" s="1"/>
  <c r="P181" i="9"/>
  <c r="Q182" i="9"/>
  <c r="R182" i="9" s="1"/>
  <c r="S182" i="9" s="1"/>
  <c r="P185" i="9"/>
  <c r="Q186" i="9"/>
  <c r="R186" i="9" s="1"/>
  <c r="S186" i="9" s="1"/>
  <c r="P189" i="9"/>
  <c r="Q190" i="9"/>
  <c r="R190" i="9" s="1"/>
  <c r="S190" i="9" s="1"/>
  <c r="P193" i="9"/>
  <c r="Q194" i="9"/>
  <c r="R194" i="9" s="1"/>
  <c r="S194" i="9" s="1"/>
  <c r="P197" i="9"/>
  <c r="Q198" i="9"/>
  <c r="R198" i="9" s="1"/>
  <c r="S198" i="9" s="1"/>
  <c r="P201" i="9"/>
  <c r="Q202" i="9"/>
  <c r="R202" i="9" s="1"/>
  <c r="S202" i="9" s="1"/>
  <c r="P205" i="9"/>
  <c r="Q206" i="9"/>
  <c r="R206" i="9" s="1"/>
  <c r="S206" i="9" s="1"/>
  <c r="P209" i="9"/>
  <c r="Q210" i="9"/>
  <c r="R210" i="9" s="1"/>
  <c r="S210" i="9" s="1"/>
  <c r="P213" i="9"/>
  <c r="Q214" i="9"/>
  <c r="R214" i="9" s="1"/>
  <c r="S214" i="9" s="1"/>
  <c r="P217" i="9"/>
  <c r="Q218" i="9"/>
  <c r="R218" i="9" s="1"/>
  <c r="S218" i="9" s="1"/>
  <c r="P221" i="9"/>
  <c r="Q222" i="9"/>
  <c r="R222" i="9" s="1"/>
  <c r="S222" i="9" s="1"/>
  <c r="P225" i="9"/>
  <c r="Q226" i="9"/>
  <c r="R226" i="9" s="1"/>
  <c r="S226" i="9" s="1"/>
  <c r="P229" i="9"/>
  <c r="Q230" i="9"/>
  <c r="R230" i="9" s="1"/>
  <c r="S230" i="9" s="1"/>
  <c r="P233" i="9"/>
  <c r="Q234" i="9"/>
  <c r="R234" i="9" s="1"/>
  <c r="S234" i="9" s="1"/>
  <c r="P237" i="9"/>
  <c r="Q238" i="9"/>
  <c r="R238" i="9" s="1"/>
  <c r="S238" i="9" s="1"/>
  <c r="P241" i="9"/>
  <c r="Q242" i="9"/>
  <c r="R242" i="9" s="1"/>
  <c r="S242" i="9" s="1"/>
  <c r="P245" i="9"/>
  <c r="Q246" i="9"/>
  <c r="R246" i="9" s="1"/>
  <c r="S246" i="9" s="1"/>
  <c r="P249" i="9"/>
  <c r="Q250" i="9"/>
  <c r="R250" i="9" s="1"/>
  <c r="S250" i="9" s="1"/>
  <c r="P253" i="9"/>
  <c r="Q254" i="9"/>
  <c r="R254" i="9" s="1"/>
  <c r="S254" i="9" s="1"/>
  <c r="P257" i="9"/>
  <c r="Q258" i="9"/>
  <c r="R258" i="9" s="1"/>
  <c r="S258" i="9" s="1"/>
  <c r="P261" i="9"/>
  <c r="Q262" i="9"/>
  <c r="R262" i="9" s="1"/>
  <c r="S262" i="9" s="1"/>
  <c r="P265" i="9"/>
  <c r="Q266" i="9"/>
  <c r="R266" i="9" s="1"/>
  <c r="S266" i="9" s="1"/>
  <c r="P269" i="9"/>
  <c r="Q270" i="9"/>
  <c r="R270" i="9" s="1"/>
  <c r="S270" i="9" s="1"/>
  <c r="P273" i="9"/>
  <c r="Q274" i="9"/>
  <c r="R274" i="9" s="1"/>
  <c r="S274" i="9" s="1"/>
  <c r="P277" i="9"/>
  <c r="Q278" i="9"/>
  <c r="R278" i="9" s="1"/>
  <c r="S278" i="9" s="1"/>
  <c r="P281" i="9"/>
  <c r="Q282" i="9"/>
  <c r="R282" i="9" s="1"/>
  <c r="S282" i="9" s="1"/>
  <c r="P285" i="9"/>
  <c r="Q286" i="9"/>
  <c r="R286" i="9" s="1"/>
  <c r="S286" i="9" s="1"/>
  <c r="P289" i="9"/>
  <c r="Q290" i="9"/>
  <c r="R290" i="9" s="1"/>
  <c r="S290" i="9" s="1"/>
  <c r="P293" i="9"/>
  <c r="Q294" i="9"/>
  <c r="R294" i="9" s="1"/>
  <c r="S294" i="9" s="1"/>
  <c r="P297" i="9"/>
  <c r="Q298" i="9"/>
  <c r="R298" i="9" s="1"/>
  <c r="S298" i="9" s="1"/>
  <c r="P301" i="9"/>
  <c r="Q302" i="9"/>
  <c r="R302" i="9" s="1"/>
  <c r="S302" i="9" s="1"/>
  <c r="P305" i="9"/>
  <c r="Q306" i="9"/>
  <c r="R306" i="9" s="1"/>
  <c r="S306" i="9" s="1"/>
  <c r="P309" i="9"/>
  <c r="Q310" i="9"/>
  <c r="R310" i="9" s="1"/>
  <c r="S310" i="9" s="1"/>
  <c r="P313" i="9"/>
  <c r="Q314" i="9"/>
  <c r="R314" i="9" s="1"/>
  <c r="S314" i="9" s="1"/>
  <c r="P317" i="9"/>
  <c r="Q318" i="9"/>
  <c r="R318" i="9" s="1"/>
  <c r="S318" i="9" s="1"/>
  <c r="P321" i="9"/>
  <c r="Q322" i="9"/>
  <c r="R322" i="9" s="1"/>
  <c r="S322" i="9" s="1"/>
  <c r="P325" i="9"/>
  <c r="Q326" i="9"/>
  <c r="R326" i="9" s="1"/>
  <c r="S326" i="9" s="1"/>
  <c r="P329" i="9"/>
  <c r="Q330" i="9"/>
  <c r="R330" i="9" s="1"/>
  <c r="S330" i="9" s="1"/>
  <c r="P333" i="9"/>
  <c r="Q334" i="9"/>
  <c r="R334" i="9" s="1"/>
  <c r="S334" i="9" s="1"/>
  <c r="P337" i="9"/>
  <c r="Q338" i="9"/>
  <c r="R338" i="9" s="1"/>
  <c r="S338" i="9" s="1"/>
  <c r="P341" i="9"/>
  <c r="Q342" i="9"/>
  <c r="R342" i="9" s="1"/>
  <c r="S342" i="9" s="1"/>
  <c r="P345" i="9"/>
  <c r="Q346" i="9"/>
  <c r="R346" i="9" s="1"/>
  <c r="S346" i="9" s="1"/>
  <c r="P349" i="9"/>
  <c r="Q350" i="9"/>
  <c r="R350" i="9" s="1"/>
  <c r="S350" i="9" s="1"/>
  <c r="P353" i="9"/>
  <c r="Q353" i="9" s="1"/>
  <c r="R353" i="9" s="1"/>
  <c r="S353" i="9" s="1"/>
  <c r="Y465" i="9"/>
  <c r="J470" i="9"/>
  <c r="J471" i="9" s="1"/>
  <c r="L476" i="9"/>
  <c r="Z482" i="9"/>
  <c r="L486" i="9"/>
  <c r="Z490" i="9"/>
  <c r="F507" i="9"/>
  <c r="M507" i="9" s="1"/>
  <c r="C509" i="9"/>
  <c r="P145" i="10"/>
  <c r="Q146" i="10"/>
  <c r="R146" i="10" s="1"/>
  <c r="S146" i="10" s="1"/>
  <c r="P149" i="10"/>
  <c r="Q150" i="10"/>
  <c r="R150" i="10" s="1"/>
  <c r="S150" i="10" s="1"/>
  <c r="P153" i="10"/>
  <c r="Q154" i="10"/>
  <c r="R154" i="10" s="1"/>
  <c r="S154" i="10" s="1"/>
  <c r="P157" i="10"/>
  <c r="Q158" i="10"/>
  <c r="R158" i="10" s="1"/>
  <c r="S158" i="10" s="1"/>
  <c r="P161" i="10"/>
  <c r="Q162" i="10"/>
  <c r="R162" i="10" s="1"/>
  <c r="S162" i="10" s="1"/>
  <c r="P165" i="10"/>
  <c r="Q166" i="10"/>
  <c r="R166" i="10" s="1"/>
  <c r="S166" i="10" s="1"/>
  <c r="P169" i="10"/>
  <c r="Q170" i="10"/>
  <c r="R170" i="10" s="1"/>
  <c r="S170" i="10" s="1"/>
  <c r="P173" i="10"/>
  <c r="Q174" i="10"/>
  <c r="R174" i="10" s="1"/>
  <c r="S174" i="10" s="1"/>
  <c r="P177" i="10"/>
  <c r="Q178" i="10"/>
  <c r="R178" i="10" s="1"/>
  <c r="S178" i="10" s="1"/>
  <c r="P181" i="10"/>
  <c r="T181" i="10"/>
  <c r="Q182" i="10"/>
  <c r="R182" i="10" s="1"/>
  <c r="S182" i="10" s="1"/>
  <c r="P185" i="10"/>
  <c r="Q186" i="10"/>
  <c r="R186" i="10" s="1"/>
  <c r="S186" i="10" s="1"/>
  <c r="P189" i="10"/>
  <c r="T189" i="10"/>
  <c r="Q190" i="10"/>
  <c r="R190" i="10" s="1"/>
  <c r="S190" i="10" s="1"/>
  <c r="P193" i="10"/>
  <c r="T193" i="10"/>
  <c r="Q194" i="10"/>
  <c r="R194" i="10" s="1"/>
  <c r="S194" i="10" s="1"/>
  <c r="P197" i="10"/>
  <c r="Q198" i="10"/>
  <c r="R198" i="10" s="1"/>
  <c r="S198" i="10" s="1"/>
  <c r="P201" i="10"/>
  <c r="Q202" i="10"/>
  <c r="R202" i="10" s="1"/>
  <c r="S202" i="10" s="1"/>
  <c r="P205" i="10"/>
  <c r="Q206" i="10"/>
  <c r="R206" i="10" s="1"/>
  <c r="S206" i="10" s="1"/>
  <c r="P209" i="10"/>
  <c r="Q210" i="10"/>
  <c r="R210" i="10" s="1"/>
  <c r="S210" i="10" s="1"/>
  <c r="P213" i="10"/>
  <c r="Q214" i="10"/>
  <c r="R214" i="10" s="1"/>
  <c r="S214" i="10" s="1"/>
  <c r="P217" i="10"/>
  <c r="Q218" i="10"/>
  <c r="R218" i="10" s="1"/>
  <c r="S218" i="10" s="1"/>
  <c r="P221" i="10"/>
  <c r="Q222" i="10"/>
  <c r="R222" i="10" s="1"/>
  <c r="S222" i="10" s="1"/>
  <c r="P225" i="10"/>
  <c r="Q226" i="10"/>
  <c r="R226" i="10" s="1"/>
  <c r="S226" i="10" s="1"/>
  <c r="P229" i="10"/>
  <c r="Q230" i="10"/>
  <c r="R230" i="10" s="1"/>
  <c r="S230" i="10" s="1"/>
  <c r="P233" i="10"/>
  <c r="Q234" i="10"/>
  <c r="R234" i="10" s="1"/>
  <c r="S234" i="10" s="1"/>
  <c r="P237" i="10"/>
  <c r="Q238" i="10"/>
  <c r="R238" i="10" s="1"/>
  <c r="S238" i="10" s="1"/>
  <c r="P241" i="10"/>
  <c r="Q242" i="10"/>
  <c r="R242" i="10" s="1"/>
  <c r="S242" i="10" s="1"/>
  <c r="P245" i="10"/>
  <c r="Q246" i="10"/>
  <c r="R246" i="10" s="1"/>
  <c r="S246" i="10" s="1"/>
  <c r="P249" i="10"/>
  <c r="Q250" i="10"/>
  <c r="R250" i="10" s="1"/>
  <c r="S250" i="10" s="1"/>
  <c r="P253" i="10"/>
  <c r="Q254" i="10"/>
  <c r="R254" i="10" s="1"/>
  <c r="S254" i="10" s="1"/>
  <c r="P257" i="10"/>
  <c r="Q258" i="10"/>
  <c r="R258" i="10" s="1"/>
  <c r="S258" i="10" s="1"/>
  <c r="P261" i="10"/>
  <c r="Q262" i="10"/>
  <c r="R262" i="10" s="1"/>
  <c r="S262" i="10" s="1"/>
  <c r="P265" i="10"/>
  <c r="Q266" i="10"/>
  <c r="R266" i="10" s="1"/>
  <c r="S266" i="10" s="1"/>
  <c r="P269" i="10"/>
  <c r="Q270" i="10"/>
  <c r="R270" i="10" s="1"/>
  <c r="S270" i="10" s="1"/>
  <c r="P273" i="10"/>
  <c r="Q274" i="10"/>
  <c r="R274" i="10" s="1"/>
  <c r="S274" i="10" s="1"/>
  <c r="P277" i="10"/>
  <c r="Q278" i="10"/>
  <c r="R278" i="10" s="1"/>
  <c r="S278" i="10" s="1"/>
  <c r="P281" i="10"/>
  <c r="Q282" i="10"/>
  <c r="R282" i="10" s="1"/>
  <c r="S282" i="10" s="1"/>
  <c r="P285" i="10"/>
  <c r="Q286" i="10"/>
  <c r="R286" i="10" s="1"/>
  <c r="S286" i="10" s="1"/>
  <c r="P289" i="10"/>
  <c r="Q290" i="10"/>
  <c r="R290" i="10" s="1"/>
  <c r="S290" i="10" s="1"/>
  <c r="P293" i="10"/>
  <c r="Q294" i="10"/>
  <c r="R294" i="10" s="1"/>
  <c r="S294" i="10" s="1"/>
  <c r="P297" i="10"/>
  <c r="Q298" i="10"/>
  <c r="R298" i="10" s="1"/>
  <c r="S298" i="10" s="1"/>
  <c r="P301" i="10"/>
  <c r="Q302" i="10"/>
  <c r="R302" i="10" s="1"/>
  <c r="S302" i="10" s="1"/>
  <c r="P305" i="10"/>
  <c r="Q306" i="10"/>
  <c r="R306" i="10" s="1"/>
  <c r="S306" i="10" s="1"/>
  <c r="P309" i="10"/>
  <c r="Q310" i="10"/>
  <c r="R310" i="10" s="1"/>
  <c r="S310" i="10" s="1"/>
  <c r="P313" i="10"/>
  <c r="Q314" i="10"/>
  <c r="R314" i="10" s="1"/>
  <c r="S314" i="10" s="1"/>
  <c r="P317" i="10"/>
  <c r="Q318" i="10"/>
  <c r="R318" i="10" s="1"/>
  <c r="S318" i="10" s="1"/>
  <c r="P321" i="10"/>
  <c r="Q322" i="10"/>
  <c r="R322" i="10" s="1"/>
  <c r="S322" i="10" s="1"/>
  <c r="P325" i="10"/>
  <c r="Q326" i="10"/>
  <c r="R326" i="10" s="1"/>
  <c r="S326" i="10" s="1"/>
  <c r="P329" i="10"/>
  <c r="Q330" i="10"/>
  <c r="R330" i="10" s="1"/>
  <c r="S330" i="10" s="1"/>
  <c r="P333" i="10"/>
  <c r="Q334" i="10"/>
  <c r="R334" i="10" s="1"/>
  <c r="S334" i="10" s="1"/>
  <c r="P337" i="10"/>
  <c r="Q338" i="10"/>
  <c r="R338" i="10" s="1"/>
  <c r="S338" i="10" s="1"/>
  <c r="P341" i="10"/>
  <c r="Q342" i="10"/>
  <c r="R342" i="10" s="1"/>
  <c r="S342" i="10" s="1"/>
  <c r="P345" i="10"/>
  <c r="Q346" i="10"/>
  <c r="R346" i="10" s="1"/>
  <c r="S346" i="10" s="1"/>
  <c r="P349" i="10"/>
  <c r="Q350" i="10"/>
  <c r="R350" i="10" s="1"/>
  <c r="S350" i="10" s="1"/>
  <c r="P353" i="10"/>
  <c r="Q353" i="10" s="1"/>
  <c r="R353" i="10" s="1"/>
  <c r="S353" i="10" s="1"/>
  <c r="Y465" i="10"/>
  <c r="J470" i="10"/>
  <c r="J471" i="10" s="1"/>
  <c r="L476" i="10"/>
  <c r="Z482" i="10"/>
  <c r="L486" i="10"/>
  <c r="Z490" i="10"/>
  <c r="F507" i="10"/>
  <c r="M507" i="10" s="1"/>
  <c r="C509" i="10"/>
  <c r="Q353" i="11"/>
  <c r="R353" i="11" s="1"/>
  <c r="S353" i="11" s="1"/>
  <c r="Q349" i="11"/>
  <c r="R349" i="11" s="1"/>
  <c r="S349" i="11" s="1"/>
  <c r="Q345" i="11"/>
  <c r="R345" i="11" s="1"/>
  <c r="S345" i="11" s="1"/>
  <c r="Q341" i="11"/>
  <c r="R341" i="11" s="1"/>
  <c r="S341" i="11" s="1"/>
  <c r="Q337" i="11"/>
  <c r="R337" i="11" s="1"/>
  <c r="S337" i="11" s="1"/>
  <c r="S335" i="11"/>
  <c r="Q333" i="11"/>
  <c r="R333" i="11" s="1"/>
  <c r="S333" i="11" s="1"/>
  <c r="Q329" i="11"/>
  <c r="R329" i="11" s="1"/>
  <c r="S329" i="11" s="1"/>
  <c r="S327" i="11"/>
  <c r="Q325" i="11"/>
  <c r="R325" i="11" s="1"/>
  <c r="S325" i="11" s="1"/>
  <c r="Q321" i="11"/>
  <c r="R321" i="11" s="1"/>
  <c r="S321" i="11" s="1"/>
  <c r="Q317" i="11"/>
  <c r="R317" i="11" s="1"/>
  <c r="S317" i="11" s="1"/>
  <c r="Q297" i="11"/>
  <c r="R297" i="11" s="1"/>
  <c r="S297" i="11" s="1"/>
  <c r="Q289" i="11"/>
  <c r="R289" i="11" s="1"/>
  <c r="S289" i="11" s="1"/>
  <c r="S287" i="11"/>
  <c r="Q285" i="11"/>
  <c r="R285" i="11" s="1"/>
  <c r="S285" i="11" s="1"/>
  <c r="Q281" i="11"/>
  <c r="R281" i="11" s="1"/>
  <c r="S281" i="11" s="1"/>
  <c r="Q277" i="11"/>
  <c r="R277" i="11" s="1"/>
  <c r="S277" i="11" s="1"/>
  <c r="Q273" i="11"/>
  <c r="R273" i="11" s="1"/>
  <c r="S273" i="11" s="1"/>
  <c r="Q269" i="11"/>
  <c r="R269" i="11" s="1"/>
  <c r="Q339" i="11"/>
  <c r="R339" i="11" s="1"/>
  <c r="S339" i="11" s="1"/>
  <c r="Q335" i="11"/>
  <c r="R335" i="11" s="1"/>
  <c r="Q331" i="11"/>
  <c r="R331" i="11" s="1"/>
  <c r="S331" i="11" s="1"/>
  <c r="Q327" i="11"/>
  <c r="R327" i="11" s="1"/>
  <c r="Q323" i="11"/>
  <c r="R323" i="11" s="1"/>
  <c r="S323" i="11" s="1"/>
  <c r="Q315" i="11"/>
  <c r="R315" i="11" s="1"/>
  <c r="S315" i="11" s="1"/>
  <c r="Q307" i="11"/>
  <c r="R307" i="11" s="1"/>
  <c r="S307" i="11" s="1"/>
  <c r="Q299" i="11"/>
  <c r="R299" i="11" s="1"/>
  <c r="S299" i="11" s="1"/>
  <c r="Q287" i="11"/>
  <c r="R287" i="11" s="1"/>
  <c r="Q283" i="11"/>
  <c r="R283" i="11" s="1"/>
  <c r="S283" i="11" s="1"/>
  <c r="Q275" i="11"/>
  <c r="R275" i="11" s="1"/>
  <c r="S275" i="11" s="1"/>
  <c r="P145" i="11"/>
  <c r="Q146" i="11"/>
  <c r="R146" i="11" s="1"/>
  <c r="S146" i="11" s="1"/>
  <c r="P149" i="11"/>
  <c r="Q150" i="11"/>
  <c r="R150" i="11" s="1"/>
  <c r="S150" i="11" s="1"/>
  <c r="P153" i="11"/>
  <c r="Q154" i="11"/>
  <c r="R154" i="11" s="1"/>
  <c r="S154" i="11" s="1"/>
  <c r="P157" i="11"/>
  <c r="Q158" i="11"/>
  <c r="R158" i="11" s="1"/>
  <c r="S158" i="11" s="1"/>
  <c r="P161" i="11"/>
  <c r="Q162" i="11"/>
  <c r="R162" i="11" s="1"/>
  <c r="S162" i="11" s="1"/>
  <c r="P165" i="11"/>
  <c r="Q166" i="11"/>
  <c r="R166" i="11" s="1"/>
  <c r="S166" i="11" s="1"/>
  <c r="P169" i="11"/>
  <c r="Q170" i="11"/>
  <c r="R170" i="11" s="1"/>
  <c r="S170" i="11" s="1"/>
  <c r="P173" i="11"/>
  <c r="Q174" i="11"/>
  <c r="R174" i="11" s="1"/>
  <c r="S174" i="11" s="1"/>
  <c r="P177" i="11"/>
  <c r="Q178" i="11"/>
  <c r="R178" i="11" s="1"/>
  <c r="S178" i="11" s="1"/>
  <c r="P181" i="11"/>
  <c r="Q182" i="11"/>
  <c r="R182" i="11" s="1"/>
  <c r="S182" i="11" s="1"/>
  <c r="P185" i="11"/>
  <c r="Q186" i="11"/>
  <c r="R186" i="11" s="1"/>
  <c r="S186" i="11" s="1"/>
  <c r="P189" i="11"/>
  <c r="Q190" i="11"/>
  <c r="R190" i="11" s="1"/>
  <c r="S190" i="11" s="1"/>
  <c r="P193" i="11"/>
  <c r="Q194" i="11"/>
  <c r="R194" i="11" s="1"/>
  <c r="S194" i="11" s="1"/>
  <c r="P197" i="11"/>
  <c r="Q198" i="11"/>
  <c r="R198" i="11" s="1"/>
  <c r="S198" i="11" s="1"/>
  <c r="P201" i="11"/>
  <c r="Q202" i="11"/>
  <c r="R202" i="11" s="1"/>
  <c r="S202" i="11" s="1"/>
  <c r="P205" i="11"/>
  <c r="Q206" i="11"/>
  <c r="R206" i="11" s="1"/>
  <c r="S206" i="11" s="1"/>
  <c r="P209" i="11"/>
  <c r="Q210" i="11"/>
  <c r="R210" i="11" s="1"/>
  <c r="S210" i="11" s="1"/>
  <c r="P213" i="11"/>
  <c r="Q214" i="11"/>
  <c r="R214" i="11" s="1"/>
  <c r="S214" i="11" s="1"/>
  <c r="P217" i="11"/>
  <c r="Q218" i="11"/>
  <c r="R218" i="11" s="1"/>
  <c r="S218" i="11" s="1"/>
  <c r="P221" i="11"/>
  <c r="Q222" i="11"/>
  <c r="R222" i="11" s="1"/>
  <c r="S222" i="11" s="1"/>
  <c r="P225" i="11"/>
  <c r="Q226" i="11"/>
  <c r="R226" i="11" s="1"/>
  <c r="S226" i="11" s="1"/>
  <c r="P229" i="11"/>
  <c r="Q230" i="11"/>
  <c r="R230" i="11" s="1"/>
  <c r="S230" i="11" s="1"/>
  <c r="P233" i="11"/>
  <c r="Q234" i="11"/>
  <c r="R234" i="11" s="1"/>
  <c r="S234" i="11" s="1"/>
  <c r="P237" i="11"/>
  <c r="Q238" i="11"/>
  <c r="R238" i="11" s="1"/>
  <c r="S238" i="11" s="1"/>
  <c r="P241" i="11"/>
  <c r="Q242" i="11"/>
  <c r="R242" i="11" s="1"/>
  <c r="S242" i="11" s="1"/>
  <c r="P245" i="11"/>
  <c r="Q246" i="11"/>
  <c r="R246" i="11" s="1"/>
  <c r="S246" i="11" s="1"/>
  <c r="P249" i="11"/>
  <c r="Q250" i="11"/>
  <c r="R250" i="11" s="1"/>
  <c r="S250" i="11" s="1"/>
  <c r="P253" i="11"/>
  <c r="Q254" i="11"/>
  <c r="R254" i="11" s="1"/>
  <c r="S254" i="11" s="1"/>
  <c r="P257" i="11"/>
  <c r="Q258" i="11"/>
  <c r="R258" i="11" s="1"/>
  <c r="S258" i="11" s="1"/>
  <c r="P261" i="11"/>
  <c r="Q262" i="11"/>
  <c r="R262" i="11" s="1"/>
  <c r="S262" i="11" s="1"/>
  <c r="P265" i="11"/>
  <c r="Q266" i="11"/>
  <c r="R266" i="11" s="1"/>
  <c r="S266" i="11" s="1"/>
  <c r="Q270" i="11"/>
  <c r="R270" i="11" s="1"/>
  <c r="Q271" i="11"/>
  <c r="R271" i="11" s="1"/>
  <c r="S271" i="11" s="1"/>
  <c r="Q272" i="11"/>
  <c r="R272" i="11" s="1"/>
  <c r="S272" i="11" s="1"/>
  <c r="S274" i="11"/>
  <c r="Q276" i="11"/>
  <c r="R276" i="11" s="1"/>
  <c r="W277" i="11"/>
  <c r="AA277" i="11" s="1"/>
  <c r="P277" i="11"/>
  <c r="Q278" i="11"/>
  <c r="R278" i="11" s="1"/>
  <c r="S280" i="11"/>
  <c r="T282" i="11"/>
  <c r="P282" i="11"/>
  <c r="P283" i="11"/>
  <c r="T285" i="11"/>
  <c r="T287" i="11"/>
  <c r="W287" i="11" s="1"/>
  <c r="T289" i="11"/>
  <c r="T292" i="11"/>
  <c r="X292" i="11" s="1"/>
  <c r="P292" i="11"/>
  <c r="V292" i="11"/>
  <c r="I292" i="11"/>
  <c r="Z292" i="11"/>
  <c r="V294" i="11"/>
  <c r="T294" i="11"/>
  <c r="P294" i="11"/>
  <c r="Z294" i="11"/>
  <c r="T296" i="11"/>
  <c r="Y296" i="11" s="1"/>
  <c r="P296" i="11"/>
  <c r="I296" i="11"/>
  <c r="S298" i="11"/>
  <c r="T300" i="11"/>
  <c r="X300" i="11" s="1"/>
  <c r="P300" i="11"/>
  <c r="V300" i="11"/>
  <c r="I300" i="11"/>
  <c r="Z300" i="11"/>
  <c r="T302" i="11"/>
  <c r="P302" i="11"/>
  <c r="U303" i="11"/>
  <c r="V303" i="11" s="1"/>
  <c r="P303" i="11"/>
  <c r="Q303" i="11" s="1"/>
  <c r="R303" i="11" s="1"/>
  <c r="S303" i="11" s="1"/>
  <c r="Q304" i="11"/>
  <c r="R304" i="11" s="1"/>
  <c r="W305" i="11"/>
  <c r="P305" i="11"/>
  <c r="Q305" i="11" s="1"/>
  <c r="R305" i="11" s="1"/>
  <c r="S305" i="11" s="1"/>
  <c r="Q306" i="11"/>
  <c r="R306" i="11" s="1"/>
  <c r="W307" i="11"/>
  <c r="U307" i="11"/>
  <c r="Z307" i="11" s="1"/>
  <c r="P307" i="11"/>
  <c r="Q308" i="11"/>
  <c r="R308" i="11" s="1"/>
  <c r="T310" i="11"/>
  <c r="P310" i="11"/>
  <c r="U311" i="11"/>
  <c r="X311" i="11" s="1"/>
  <c r="P311" i="11"/>
  <c r="Q311" i="11" s="1"/>
  <c r="R311" i="11" s="1"/>
  <c r="S311" i="11" s="1"/>
  <c r="Q312" i="11"/>
  <c r="R312" i="11" s="1"/>
  <c r="W313" i="11"/>
  <c r="P313" i="11"/>
  <c r="Q313" i="11" s="1"/>
  <c r="R313" i="11" s="1"/>
  <c r="S313" i="11" s="1"/>
  <c r="Q314" i="11"/>
  <c r="R314" i="11" s="1"/>
  <c r="S316" i="11"/>
  <c r="Q318" i="11"/>
  <c r="R318" i="11" s="1"/>
  <c r="P319" i="11"/>
  <c r="Q319" i="11" s="1"/>
  <c r="R319" i="11" s="1"/>
  <c r="S319" i="11" s="1"/>
  <c r="T320" i="11"/>
  <c r="P320" i="11"/>
  <c r="I320" i="11"/>
  <c r="T322" i="11"/>
  <c r="W322" i="11" s="1"/>
  <c r="AA322" i="11" s="1"/>
  <c r="P322" i="11"/>
  <c r="P323" i="11"/>
  <c r="T325" i="11"/>
  <c r="Q328" i="11"/>
  <c r="R328" i="11" s="1"/>
  <c r="T330" i="11"/>
  <c r="Y330" i="11" s="1"/>
  <c r="P330" i="11"/>
  <c r="Z330" i="11"/>
  <c r="Q332" i="11"/>
  <c r="R332" i="11" s="1"/>
  <c r="S336" i="11"/>
  <c r="T337" i="11"/>
  <c r="T339" i="11"/>
  <c r="Q342" i="11"/>
  <c r="R342" i="11" s="1"/>
  <c r="T344" i="11"/>
  <c r="Y344" i="11" s="1"/>
  <c r="P344" i="11"/>
  <c r="I344" i="11"/>
  <c r="U347" i="11"/>
  <c r="W347" i="11" s="1"/>
  <c r="P347" i="11"/>
  <c r="Q347" i="11" s="1"/>
  <c r="R347" i="11" s="1"/>
  <c r="S347" i="11" s="1"/>
  <c r="Q348" i="11"/>
  <c r="R348" i="11" s="1"/>
  <c r="W349" i="11"/>
  <c r="P349" i="11"/>
  <c r="Q350" i="11"/>
  <c r="R350" i="11" s="1"/>
  <c r="U351" i="11"/>
  <c r="Z351" i="11" s="1"/>
  <c r="P351" i="11"/>
  <c r="Q351" i="11" s="1"/>
  <c r="R351" i="11" s="1"/>
  <c r="S351" i="11" s="1"/>
  <c r="Q352" i="11"/>
  <c r="R352" i="11" s="1"/>
  <c r="AA353" i="11"/>
  <c r="Y459" i="11"/>
  <c r="Y457" i="11"/>
  <c r="U22" i="12"/>
  <c r="K22" i="12"/>
  <c r="X195" i="12"/>
  <c r="Z195" i="12"/>
  <c r="V195" i="12"/>
  <c r="AA247" i="12"/>
  <c r="Y259" i="12"/>
  <c r="Y271" i="12"/>
  <c r="Y459" i="12"/>
  <c r="Y467" i="12"/>
  <c r="J23" i="13"/>
  <c r="L23" i="13"/>
  <c r="T24" i="13"/>
  <c r="V24" i="13"/>
  <c r="T26" i="13"/>
  <c r="V26" i="13"/>
  <c r="T27" i="13"/>
  <c r="V27" i="13"/>
  <c r="J31" i="13"/>
  <c r="L31" i="13"/>
  <c r="J36" i="13"/>
  <c r="L36" i="13"/>
  <c r="T32" i="13"/>
  <c r="V32" i="13"/>
  <c r="U22" i="14"/>
  <c r="K22" i="14"/>
  <c r="J25" i="14"/>
  <c r="L25" i="14"/>
  <c r="T24" i="14"/>
  <c r="V24" i="14"/>
  <c r="T27" i="14"/>
  <c r="V27" i="14"/>
  <c r="J31" i="14"/>
  <c r="L31" i="14"/>
  <c r="J36" i="14"/>
  <c r="L36" i="14"/>
  <c r="T32" i="14"/>
  <c r="V32" i="14"/>
  <c r="Y457" i="8"/>
  <c r="S461" i="8"/>
  <c r="Q463" i="8"/>
  <c r="Q464" i="8" s="1"/>
  <c r="J466" i="8"/>
  <c r="N466" i="8"/>
  <c r="X470" i="8"/>
  <c r="AB470" i="8"/>
  <c r="M476" i="8"/>
  <c r="AA482" i="8"/>
  <c r="M486" i="8"/>
  <c r="AA490" i="8"/>
  <c r="Q145" i="9"/>
  <c r="R145" i="9" s="1"/>
  <c r="S145" i="9" s="1"/>
  <c r="S147" i="9"/>
  <c r="P148" i="9"/>
  <c r="Q148" i="9" s="1"/>
  <c r="R148" i="9" s="1"/>
  <c r="S148" i="9" s="1"/>
  <c r="Q149" i="9"/>
  <c r="R149" i="9" s="1"/>
  <c r="S149" i="9" s="1"/>
  <c r="S151" i="9"/>
  <c r="P152" i="9"/>
  <c r="Q152" i="9" s="1"/>
  <c r="R152" i="9" s="1"/>
  <c r="S152" i="9" s="1"/>
  <c r="Q153" i="9"/>
  <c r="R153" i="9" s="1"/>
  <c r="S153" i="9" s="1"/>
  <c r="S155" i="9"/>
  <c r="P156" i="9"/>
  <c r="Q156" i="9" s="1"/>
  <c r="R156" i="9" s="1"/>
  <c r="S156" i="9" s="1"/>
  <c r="Q157" i="9"/>
  <c r="R157" i="9" s="1"/>
  <c r="S157" i="9" s="1"/>
  <c r="S159" i="9"/>
  <c r="P160" i="9"/>
  <c r="Q160" i="9" s="1"/>
  <c r="R160" i="9" s="1"/>
  <c r="S160" i="9" s="1"/>
  <c r="Q161" i="9"/>
  <c r="R161" i="9" s="1"/>
  <c r="S161" i="9" s="1"/>
  <c r="S163" i="9"/>
  <c r="P164" i="9"/>
  <c r="Q164" i="9" s="1"/>
  <c r="R164" i="9" s="1"/>
  <c r="S164" i="9" s="1"/>
  <c r="Q165" i="9"/>
  <c r="R165" i="9" s="1"/>
  <c r="S165" i="9" s="1"/>
  <c r="S167" i="9"/>
  <c r="P168" i="9"/>
  <c r="Q168" i="9" s="1"/>
  <c r="R168" i="9" s="1"/>
  <c r="S168" i="9" s="1"/>
  <c r="Q169" i="9"/>
  <c r="R169" i="9" s="1"/>
  <c r="S169" i="9" s="1"/>
  <c r="S171" i="9"/>
  <c r="P172" i="9"/>
  <c r="Q172" i="9" s="1"/>
  <c r="R172" i="9" s="1"/>
  <c r="S172" i="9" s="1"/>
  <c r="Q173" i="9"/>
  <c r="R173" i="9" s="1"/>
  <c r="S173" i="9" s="1"/>
  <c r="S175" i="9"/>
  <c r="P176" i="9"/>
  <c r="Q176" i="9" s="1"/>
  <c r="R176" i="9" s="1"/>
  <c r="S176" i="9" s="1"/>
  <c r="Q177" i="9"/>
  <c r="R177" i="9" s="1"/>
  <c r="S177" i="9" s="1"/>
  <c r="S179" i="9"/>
  <c r="P180" i="9"/>
  <c r="Q180" i="9" s="1"/>
  <c r="R180" i="9" s="1"/>
  <c r="S180" i="9" s="1"/>
  <c r="Q181" i="9"/>
  <c r="R181" i="9" s="1"/>
  <c r="S181" i="9" s="1"/>
  <c r="S183" i="9"/>
  <c r="P184" i="9"/>
  <c r="Q184" i="9" s="1"/>
  <c r="R184" i="9" s="1"/>
  <c r="S184" i="9" s="1"/>
  <c r="Q185" i="9"/>
  <c r="R185" i="9" s="1"/>
  <c r="S185" i="9" s="1"/>
  <c r="S187" i="9"/>
  <c r="P188" i="9"/>
  <c r="Q188" i="9" s="1"/>
  <c r="R188" i="9" s="1"/>
  <c r="S188" i="9" s="1"/>
  <c r="Q189" i="9"/>
  <c r="R189" i="9" s="1"/>
  <c r="S189" i="9" s="1"/>
  <c r="S191" i="9"/>
  <c r="P192" i="9"/>
  <c r="Q192" i="9" s="1"/>
  <c r="R192" i="9" s="1"/>
  <c r="S192" i="9" s="1"/>
  <c r="Q193" i="9"/>
  <c r="R193" i="9" s="1"/>
  <c r="S193" i="9" s="1"/>
  <c r="S195" i="9"/>
  <c r="P196" i="9"/>
  <c r="Q196" i="9" s="1"/>
  <c r="R196" i="9" s="1"/>
  <c r="S196" i="9" s="1"/>
  <c r="Q197" i="9"/>
  <c r="R197" i="9" s="1"/>
  <c r="S197" i="9" s="1"/>
  <c r="S199" i="9"/>
  <c r="P200" i="9"/>
  <c r="Q200" i="9" s="1"/>
  <c r="R200" i="9" s="1"/>
  <c r="S200" i="9" s="1"/>
  <c r="Q201" i="9"/>
  <c r="R201" i="9" s="1"/>
  <c r="S201" i="9" s="1"/>
  <c r="S203" i="9"/>
  <c r="P204" i="9"/>
  <c r="Q204" i="9" s="1"/>
  <c r="R204" i="9" s="1"/>
  <c r="S204" i="9" s="1"/>
  <c r="Q205" i="9"/>
  <c r="R205" i="9" s="1"/>
  <c r="S205" i="9" s="1"/>
  <c r="S207" i="9"/>
  <c r="P208" i="9"/>
  <c r="Q208" i="9" s="1"/>
  <c r="R208" i="9" s="1"/>
  <c r="S208" i="9" s="1"/>
  <c r="Q209" i="9"/>
  <c r="R209" i="9" s="1"/>
  <c r="S209" i="9" s="1"/>
  <c r="S211" i="9"/>
  <c r="P212" i="9"/>
  <c r="Q212" i="9" s="1"/>
  <c r="R212" i="9" s="1"/>
  <c r="S212" i="9" s="1"/>
  <c r="Q213" i="9"/>
  <c r="R213" i="9" s="1"/>
  <c r="S213" i="9" s="1"/>
  <c r="S215" i="9"/>
  <c r="P216" i="9"/>
  <c r="Q216" i="9" s="1"/>
  <c r="R216" i="9" s="1"/>
  <c r="S216" i="9" s="1"/>
  <c r="Q217" i="9"/>
  <c r="R217" i="9" s="1"/>
  <c r="S217" i="9" s="1"/>
  <c r="S219" i="9"/>
  <c r="P220" i="9"/>
  <c r="Q220" i="9" s="1"/>
  <c r="R220" i="9" s="1"/>
  <c r="S220" i="9" s="1"/>
  <c r="Q221" i="9"/>
  <c r="R221" i="9" s="1"/>
  <c r="S221" i="9" s="1"/>
  <c r="S223" i="9"/>
  <c r="P224" i="9"/>
  <c r="Q224" i="9" s="1"/>
  <c r="R224" i="9" s="1"/>
  <c r="S224" i="9" s="1"/>
  <c r="Q225" i="9"/>
  <c r="R225" i="9" s="1"/>
  <c r="S225" i="9" s="1"/>
  <c r="S227" i="9"/>
  <c r="P228" i="9"/>
  <c r="Q228" i="9" s="1"/>
  <c r="R228" i="9" s="1"/>
  <c r="S228" i="9" s="1"/>
  <c r="Q229" i="9"/>
  <c r="R229" i="9" s="1"/>
  <c r="S229" i="9" s="1"/>
  <c r="S231" i="9"/>
  <c r="P232" i="9"/>
  <c r="Q232" i="9" s="1"/>
  <c r="R232" i="9" s="1"/>
  <c r="S232" i="9" s="1"/>
  <c r="Q233" i="9"/>
  <c r="R233" i="9" s="1"/>
  <c r="S233" i="9" s="1"/>
  <c r="S235" i="9"/>
  <c r="P236" i="9"/>
  <c r="Q236" i="9" s="1"/>
  <c r="R236" i="9" s="1"/>
  <c r="S236" i="9" s="1"/>
  <c r="Q237" i="9"/>
  <c r="R237" i="9" s="1"/>
  <c r="S237" i="9" s="1"/>
  <c r="S239" i="9"/>
  <c r="P240" i="9"/>
  <c r="Q240" i="9" s="1"/>
  <c r="R240" i="9" s="1"/>
  <c r="S240" i="9" s="1"/>
  <c r="Q241" i="9"/>
  <c r="R241" i="9" s="1"/>
  <c r="S241" i="9" s="1"/>
  <c r="S243" i="9"/>
  <c r="P244" i="9"/>
  <c r="Q244" i="9" s="1"/>
  <c r="R244" i="9" s="1"/>
  <c r="S244" i="9" s="1"/>
  <c r="Q245" i="9"/>
  <c r="R245" i="9" s="1"/>
  <c r="S245" i="9" s="1"/>
  <c r="S247" i="9"/>
  <c r="P248" i="9"/>
  <c r="Q248" i="9" s="1"/>
  <c r="R248" i="9" s="1"/>
  <c r="S248" i="9" s="1"/>
  <c r="Q249" i="9"/>
  <c r="R249" i="9" s="1"/>
  <c r="S249" i="9" s="1"/>
  <c r="S251" i="9"/>
  <c r="P252" i="9"/>
  <c r="Q252" i="9" s="1"/>
  <c r="R252" i="9" s="1"/>
  <c r="S252" i="9" s="1"/>
  <c r="Q253" i="9"/>
  <c r="R253" i="9" s="1"/>
  <c r="S253" i="9" s="1"/>
  <c r="S255" i="9"/>
  <c r="P256" i="9"/>
  <c r="Q256" i="9" s="1"/>
  <c r="R256" i="9" s="1"/>
  <c r="S256" i="9" s="1"/>
  <c r="Q257" i="9"/>
  <c r="R257" i="9" s="1"/>
  <c r="S257" i="9" s="1"/>
  <c r="S259" i="9"/>
  <c r="P260" i="9"/>
  <c r="Q260" i="9" s="1"/>
  <c r="R260" i="9" s="1"/>
  <c r="S260" i="9" s="1"/>
  <c r="Q261" i="9"/>
  <c r="R261" i="9" s="1"/>
  <c r="S261" i="9" s="1"/>
  <c r="S263" i="9"/>
  <c r="P264" i="9"/>
  <c r="Q264" i="9" s="1"/>
  <c r="R264" i="9" s="1"/>
  <c r="S264" i="9" s="1"/>
  <c r="Q265" i="9"/>
  <c r="R265" i="9" s="1"/>
  <c r="S265" i="9" s="1"/>
  <c r="S267" i="9"/>
  <c r="P268" i="9"/>
  <c r="Q268" i="9" s="1"/>
  <c r="R268" i="9" s="1"/>
  <c r="S268" i="9" s="1"/>
  <c r="Q269" i="9"/>
  <c r="R269" i="9" s="1"/>
  <c r="S269" i="9" s="1"/>
  <c r="S271" i="9"/>
  <c r="P272" i="9"/>
  <c r="Q272" i="9" s="1"/>
  <c r="R272" i="9" s="1"/>
  <c r="S272" i="9" s="1"/>
  <c r="Q273" i="9"/>
  <c r="R273" i="9" s="1"/>
  <c r="S273" i="9" s="1"/>
  <c r="S275" i="9"/>
  <c r="P276" i="9"/>
  <c r="Q276" i="9" s="1"/>
  <c r="R276" i="9" s="1"/>
  <c r="S276" i="9" s="1"/>
  <c r="Q277" i="9"/>
  <c r="R277" i="9" s="1"/>
  <c r="S277" i="9" s="1"/>
  <c r="S279" i="9"/>
  <c r="P280" i="9"/>
  <c r="Q280" i="9" s="1"/>
  <c r="R280" i="9" s="1"/>
  <c r="S280" i="9" s="1"/>
  <c r="Q281" i="9"/>
  <c r="R281" i="9" s="1"/>
  <c r="S281" i="9" s="1"/>
  <c r="S283" i="9"/>
  <c r="P284" i="9"/>
  <c r="Q284" i="9" s="1"/>
  <c r="R284" i="9" s="1"/>
  <c r="S284" i="9" s="1"/>
  <c r="Q285" i="9"/>
  <c r="R285" i="9" s="1"/>
  <c r="S285" i="9" s="1"/>
  <c r="S287" i="9"/>
  <c r="P288" i="9"/>
  <c r="Q288" i="9" s="1"/>
  <c r="R288" i="9" s="1"/>
  <c r="S288" i="9" s="1"/>
  <c r="Q289" i="9"/>
  <c r="R289" i="9" s="1"/>
  <c r="S289" i="9" s="1"/>
  <c r="S291" i="9"/>
  <c r="P292" i="9"/>
  <c r="Q292" i="9" s="1"/>
  <c r="R292" i="9" s="1"/>
  <c r="S292" i="9" s="1"/>
  <c r="Q293" i="9"/>
  <c r="R293" i="9" s="1"/>
  <c r="S293" i="9" s="1"/>
  <c r="S295" i="9"/>
  <c r="P296" i="9"/>
  <c r="Q296" i="9" s="1"/>
  <c r="R296" i="9" s="1"/>
  <c r="S296" i="9" s="1"/>
  <c r="Q297" i="9"/>
  <c r="R297" i="9" s="1"/>
  <c r="S297" i="9" s="1"/>
  <c r="S299" i="9"/>
  <c r="P300" i="9"/>
  <c r="Q300" i="9" s="1"/>
  <c r="R300" i="9" s="1"/>
  <c r="S300" i="9" s="1"/>
  <c r="Q301" i="9"/>
  <c r="R301" i="9" s="1"/>
  <c r="S301" i="9" s="1"/>
  <c r="S303" i="9"/>
  <c r="P304" i="9"/>
  <c r="Q304" i="9" s="1"/>
  <c r="R304" i="9" s="1"/>
  <c r="S304" i="9" s="1"/>
  <c r="Q305" i="9"/>
  <c r="R305" i="9" s="1"/>
  <c r="S305" i="9" s="1"/>
  <c r="S307" i="9"/>
  <c r="P308" i="9"/>
  <c r="Q308" i="9" s="1"/>
  <c r="R308" i="9" s="1"/>
  <c r="S308" i="9" s="1"/>
  <c r="Q309" i="9"/>
  <c r="R309" i="9" s="1"/>
  <c r="S309" i="9" s="1"/>
  <c r="S311" i="9"/>
  <c r="P312" i="9"/>
  <c r="Q312" i="9" s="1"/>
  <c r="R312" i="9" s="1"/>
  <c r="S312" i="9" s="1"/>
  <c r="Q313" i="9"/>
  <c r="R313" i="9" s="1"/>
  <c r="S313" i="9" s="1"/>
  <c r="S315" i="9"/>
  <c r="P316" i="9"/>
  <c r="Q316" i="9" s="1"/>
  <c r="R316" i="9" s="1"/>
  <c r="S316" i="9" s="1"/>
  <c r="Q317" i="9"/>
  <c r="R317" i="9" s="1"/>
  <c r="S317" i="9" s="1"/>
  <c r="S319" i="9"/>
  <c r="P320" i="9"/>
  <c r="Q320" i="9" s="1"/>
  <c r="R320" i="9" s="1"/>
  <c r="S320" i="9" s="1"/>
  <c r="Q321" i="9"/>
  <c r="R321" i="9" s="1"/>
  <c r="S321" i="9" s="1"/>
  <c r="S323" i="9"/>
  <c r="P324" i="9"/>
  <c r="Q324" i="9" s="1"/>
  <c r="R324" i="9" s="1"/>
  <c r="S324" i="9" s="1"/>
  <c r="Q325" i="9"/>
  <c r="R325" i="9" s="1"/>
  <c r="S325" i="9" s="1"/>
  <c r="S327" i="9"/>
  <c r="P328" i="9"/>
  <c r="Q328" i="9" s="1"/>
  <c r="R328" i="9" s="1"/>
  <c r="S328" i="9" s="1"/>
  <c r="Q329" i="9"/>
  <c r="R329" i="9" s="1"/>
  <c r="S329" i="9" s="1"/>
  <c r="S331" i="9"/>
  <c r="P332" i="9"/>
  <c r="Q332" i="9" s="1"/>
  <c r="R332" i="9" s="1"/>
  <c r="S332" i="9" s="1"/>
  <c r="Q333" i="9"/>
  <c r="R333" i="9" s="1"/>
  <c r="S333" i="9" s="1"/>
  <c r="S335" i="9"/>
  <c r="P336" i="9"/>
  <c r="Q336" i="9" s="1"/>
  <c r="R336" i="9" s="1"/>
  <c r="S336" i="9" s="1"/>
  <c r="Q337" i="9"/>
  <c r="R337" i="9" s="1"/>
  <c r="S337" i="9" s="1"/>
  <c r="S339" i="9"/>
  <c r="P340" i="9"/>
  <c r="Q340" i="9" s="1"/>
  <c r="R340" i="9" s="1"/>
  <c r="S340" i="9" s="1"/>
  <c r="Q341" i="9"/>
  <c r="R341" i="9" s="1"/>
  <c r="S341" i="9" s="1"/>
  <c r="S343" i="9"/>
  <c r="P344" i="9"/>
  <c r="Q344" i="9" s="1"/>
  <c r="R344" i="9" s="1"/>
  <c r="S344" i="9" s="1"/>
  <c r="Q345" i="9"/>
  <c r="R345" i="9" s="1"/>
  <c r="S345" i="9" s="1"/>
  <c r="S347" i="9"/>
  <c r="P348" i="9"/>
  <c r="Q348" i="9" s="1"/>
  <c r="R348" i="9" s="1"/>
  <c r="S348" i="9" s="1"/>
  <c r="Q349" i="9"/>
  <c r="R349" i="9" s="1"/>
  <c r="S349" i="9" s="1"/>
  <c r="S351" i="9"/>
  <c r="P352" i="9"/>
  <c r="Q352" i="9" s="1"/>
  <c r="R352" i="9" s="1"/>
  <c r="S352" i="9" s="1"/>
  <c r="Y457" i="9"/>
  <c r="S461" i="9"/>
  <c r="Q463" i="9"/>
  <c r="Q464" i="9" s="1"/>
  <c r="J466" i="9"/>
  <c r="N466" i="9"/>
  <c r="X470" i="9"/>
  <c r="AB470" i="9"/>
  <c r="M476" i="9"/>
  <c r="AA482" i="9"/>
  <c r="M486" i="9"/>
  <c r="AA490" i="9"/>
  <c r="Q145" i="10"/>
  <c r="R145" i="10" s="1"/>
  <c r="S145" i="10" s="1"/>
  <c r="S147" i="10"/>
  <c r="P148" i="10"/>
  <c r="Q148" i="10" s="1"/>
  <c r="R148" i="10" s="1"/>
  <c r="S148" i="10" s="1"/>
  <c r="Q149" i="10"/>
  <c r="R149" i="10" s="1"/>
  <c r="S149" i="10" s="1"/>
  <c r="I150" i="10"/>
  <c r="S151" i="10"/>
  <c r="P152" i="10"/>
  <c r="Q152" i="10" s="1"/>
  <c r="R152" i="10" s="1"/>
  <c r="S152" i="10" s="1"/>
  <c r="Q153" i="10"/>
  <c r="R153" i="10" s="1"/>
  <c r="S153" i="10" s="1"/>
  <c r="S155" i="10"/>
  <c r="P156" i="10"/>
  <c r="Q156" i="10" s="1"/>
  <c r="R156" i="10" s="1"/>
  <c r="S156" i="10" s="1"/>
  <c r="Q157" i="10"/>
  <c r="R157" i="10" s="1"/>
  <c r="S157" i="10" s="1"/>
  <c r="I158" i="10"/>
  <c r="S159" i="10"/>
  <c r="P160" i="10"/>
  <c r="Q160" i="10" s="1"/>
  <c r="R160" i="10" s="1"/>
  <c r="S160" i="10" s="1"/>
  <c r="Q161" i="10"/>
  <c r="R161" i="10" s="1"/>
  <c r="S161" i="10" s="1"/>
  <c r="S163" i="10"/>
  <c r="P164" i="10"/>
  <c r="Q164" i="10" s="1"/>
  <c r="R164" i="10" s="1"/>
  <c r="S164" i="10" s="1"/>
  <c r="Q165" i="10"/>
  <c r="R165" i="10" s="1"/>
  <c r="S165" i="10" s="1"/>
  <c r="I166" i="10"/>
  <c r="S167" i="10"/>
  <c r="P168" i="10"/>
  <c r="Q168" i="10" s="1"/>
  <c r="R168" i="10" s="1"/>
  <c r="S168" i="10" s="1"/>
  <c r="Q169" i="10"/>
  <c r="R169" i="10" s="1"/>
  <c r="S169" i="10" s="1"/>
  <c r="I170" i="10"/>
  <c r="U27" i="10" s="1"/>
  <c r="S171" i="10"/>
  <c r="P172" i="10"/>
  <c r="Q172" i="10" s="1"/>
  <c r="R172" i="10" s="1"/>
  <c r="S172" i="10" s="1"/>
  <c r="Q173" i="10"/>
  <c r="R173" i="10" s="1"/>
  <c r="S173" i="10" s="1"/>
  <c r="S175" i="10"/>
  <c r="P176" i="10"/>
  <c r="Q176" i="10" s="1"/>
  <c r="R176" i="10" s="1"/>
  <c r="S176" i="10" s="1"/>
  <c r="Q177" i="10"/>
  <c r="R177" i="10" s="1"/>
  <c r="S177" i="10" s="1"/>
  <c r="I178" i="10"/>
  <c r="U30" i="10" s="1"/>
  <c r="S179" i="10"/>
  <c r="P180" i="10"/>
  <c r="Q180" i="10" s="1"/>
  <c r="R180" i="10" s="1"/>
  <c r="S180" i="10" s="1"/>
  <c r="Q181" i="10"/>
  <c r="R181" i="10" s="1"/>
  <c r="S181" i="10" s="1"/>
  <c r="S183" i="10"/>
  <c r="P184" i="10"/>
  <c r="Q184" i="10" s="1"/>
  <c r="R184" i="10" s="1"/>
  <c r="S184" i="10" s="1"/>
  <c r="Q185" i="10"/>
  <c r="R185" i="10" s="1"/>
  <c r="S185" i="10" s="1"/>
  <c r="S187" i="10"/>
  <c r="P188" i="10"/>
  <c r="Q188" i="10" s="1"/>
  <c r="R188" i="10" s="1"/>
  <c r="S188" i="10" s="1"/>
  <c r="Q189" i="10"/>
  <c r="R189" i="10" s="1"/>
  <c r="S189" i="10" s="1"/>
  <c r="S191" i="10"/>
  <c r="P192" i="10"/>
  <c r="Q192" i="10" s="1"/>
  <c r="R192" i="10" s="1"/>
  <c r="S192" i="10" s="1"/>
  <c r="Q193" i="10"/>
  <c r="R193" i="10" s="1"/>
  <c r="S193" i="10" s="1"/>
  <c r="I194" i="10"/>
  <c r="S195" i="10"/>
  <c r="P196" i="10"/>
  <c r="Q196" i="10" s="1"/>
  <c r="R196" i="10" s="1"/>
  <c r="S196" i="10" s="1"/>
  <c r="Q197" i="10"/>
  <c r="R197" i="10" s="1"/>
  <c r="S197" i="10" s="1"/>
  <c r="I198" i="10"/>
  <c r="S199" i="10"/>
  <c r="P200" i="10"/>
  <c r="Q200" i="10" s="1"/>
  <c r="R200" i="10" s="1"/>
  <c r="S200" i="10" s="1"/>
  <c r="Q201" i="10"/>
  <c r="R201" i="10" s="1"/>
  <c r="S201" i="10" s="1"/>
  <c r="S203" i="10"/>
  <c r="P204" i="10"/>
  <c r="Q204" i="10" s="1"/>
  <c r="R204" i="10" s="1"/>
  <c r="S204" i="10" s="1"/>
  <c r="Q205" i="10"/>
  <c r="R205" i="10" s="1"/>
  <c r="S205" i="10" s="1"/>
  <c r="I206" i="10"/>
  <c r="S207" i="10"/>
  <c r="P208" i="10"/>
  <c r="Q208" i="10" s="1"/>
  <c r="R208" i="10" s="1"/>
  <c r="S208" i="10" s="1"/>
  <c r="Q209" i="10"/>
  <c r="R209" i="10" s="1"/>
  <c r="S209" i="10" s="1"/>
  <c r="I210" i="10"/>
  <c r="S211" i="10"/>
  <c r="P212" i="10"/>
  <c r="Q212" i="10" s="1"/>
  <c r="R212" i="10" s="1"/>
  <c r="S212" i="10" s="1"/>
  <c r="Q213" i="10"/>
  <c r="R213" i="10" s="1"/>
  <c r="S213" i="10" s="1"/>
  <c r="S215" i="10"/>
  <c r="P216" i="10"/>
  <c r="Q216" i="10" s="1"/>
  <c r="R216" i="10" s="1"/>
  <c r="S216" i="10" s="1"/>
  <c r="Q217" i="10"/>
  <c r="R217" i="10" s="1"/>
  <c r="S217" i="10" s="1"/>
  <c r="I218" i="10"/>
  <c r="S219" i="10"/>
  <c r="P220" i="10"/>
  <c r="Q220" i="10" s="1"/>
  <c r="R220" i="10" s="1"/>
  <c r="S220" i="10" s="1"/>
  <c r="Q221" i="10"/>
  <c r="R221" i="10" s="1"/>
  <c r="S221" i="10" s="1"/>
  <c r="I222" i="10"/>
  <c r="S223" i="10"/>
  <c r="P224" i="10"/>
  <c r="Q224" i="10" s="1"/>
  <c r="R224" i="10" s="1"/>
  <c r="S224" i="10" s="1"/>
  <c r="Q225" i="10"/>
  <c r="R225" i="10" s="1"/>
  <c r="S225" i="10" s="1"/>
  <c r="S227" i="10"/>
  <c r="P228" i="10"/>
  <c r="Q228" i="10" s="1"/>
  <c r="R228" i="10" s="1"/>
  <c r="S228" i="10" s="1"/>
  <c r="Q229" i="10"/>
  <c r="R229" i="10" s="1"/>
  <c r="S229" i="10" s="1"/>
  <c r="I230" i="10"/>
  <c r="S231" i="10"/>
  <c r="P232" i="10"/>
  <c r="Q232" i="10" s="1"/>
  <c r="R232" i="10" s="1"/>
  <c r="S232" i="10" s="1"/>
  <c r="Q233" i="10"/>
  <c r="R233" i="10" s="1"/>
  <c r="S233" i="10" s="1"/>
  <c r="I234" i="10"/>
  <c r="S235" i="10"/>
  <c r="P236" i="10"/>
  <c r="Q236" i="10" s="1"/>
  <c r="R236" i="10" s="1"/>
  <c r="S236" i="10" s="1"/>
  <c r="Q237" i="10"/>
  <c r="R237" i="10" s="1"/>
  <c r="S237" i="10" s="1"/>
  <c r="S239" i="10"/>
  <c r="P240" i="10"/>
  <c r="Q240" i="10" s="1"/>
  <c r="R240" i="10" s="1"/>
  <c r="S240" i="10" s="1"/>
  <c r="Q241" i="10"/>
  <c r="R241" i="10" s="1"/>
  <c r="S241" i="10" s="1"/>
  <c r="S243" i="10"/>
  <c r="P244" i="10"/>
  <c r="Q244" i="10" s="1"/>
  <c r="R244" i="10" s="1"/>
  <c r="S244" i="10" s="1"/>
  <c r="Q245" i="10"/>
  <c r="R245" i="10" s="1"/>
  <c r="S245" i="10" s="1"/>
  <c r="S247" i="10"/>
  <c r="P248" i="10"/>
  <c r="Q248" i="10" s="1"/>
  <c r="R248" i="10" s="1"/>
  <c r="S248" i="10" s="1"/>
  <c r="Q249" i="10"/>
  <c r="R249" i="10" s="1"/>
  <c r="S249" i="10" s="1"/>
  <c r="S251" i="10"/>
  <c r="P252" i="10"/>
  <c r="Q252" i="10" s="1"/>
  <c r="R252" i="10" s="1"/>
  <c r="S252" i="10" s="1"/>
  <c r="Q253" i="10"/>
  <c r="R253" i="10" s="1"/>
  <c r="S253" i="10" s="1"/>
  <c r="S255" i="10"/>
  <c r="P256" i="10"/>
  <c r="Q256" i="10" s="1"/>
  <c r="R256" i="10" s="1"/>
  <c r="S256" i="10" s="1"/>
  <c r="Q257" i="10"/>
  <c r="R257" i="10" s="1"/>
  <c r="S257" i="10" s="1"/>
  <c r="S259" i="10"/>
  <c r="P260" i="10"/>
  <c r="Q260" i="10" s="1"/>
  <c r="R260" i="10" s="1"/>
  <c r="S260" i="10" s="1"/>
  <c r="Q261" i="10"/>
  <c r="R261" i="10" s="1"/>
  <c r="S261" i="10" s="1"/>
  <c r="S263" i="10"/>
  <c r="P264" i="10"/>
  <c r="Q264" i="10" s="1"/>
  <c r="R264" i="10" s="1"/>
  <c r="S264" i="10" s="1"/>
  <c r="Q265" i="10"/>
  <c r="R265" i="10" s="1"/>
  <c r="S265" i="10" s="1"/>
  <c r="S267" i="10"/>
  <c r="P268" i="10"/>
  <c r="Q268" i="10" s="1"/>
  <c r="R268" i="10" s="1"/>
  <c r="S268" i="10" s="1"/>
  <c r="Q269" i="10"/>
  <c r="R269" i="10" s="1"/>
  <c r="S269" i="10" s="1"/>
  <c r="S271" i="10"/>
  <c r="P272" i="10"/>
  <c r="Q272" i="10" s="1"/>
  <c r="R272" i="10" s="1"/>
  <c r="S272" i="10" s="1"/>
  <c r="Q273" i="10"/>
  <c r="R273" i="10" s="1"/>
  <c r="S273" i="10" s="1"/>
  <c r="S275" i="10"/>
  <c r="P276" i="10"/>
  <c r="Q276" i="10" s="1"/>
  <c r="R276" i="10" s="1"/>
  <c r="S276" i="10" s="1"/>
  <c r="Q277" i="10"/>
  <c r="R277" i="10" s="1"/>
  <c r="S277" i="10" s="1"/>
  <c r="S279" i="10"/>
  <c r="P280" i="10"/>
  <c r="Q280" i="10" s="1"/>
  <c r="R280" i="10" s="1"/>
  <c r="S280" i="10" s="1"/>
  <c r="Q281" i="10"/>
  <c r="R281" i="10" s="1"/>
  <c r="S281" i="10" s="1"/>
  <c r="S283" i="10"/>
  <c r="P284" i="10"/>
  <c r="Q284" i="10" s="1"/>
  <c r="R284" i="10" s="1"/>
  <c r="S284" i="10" s="1"/>
  <c r="Q285" i="10"/>
  <c r="R285" i="10" s="1"/>
  <c r="S285" i="10" s="1"/>
  <c r="S287" i="10"/>
  <c r="P288" i="10"/>
  <c r="Q288" i="10" s="1"/>
  <c r="R288" i="10" s="1"/>
  <c r="S288" i="10" s="1"/>
  <c r="Q289" i="10"/>
  <c r="R289" i="10" s="1"/>
  <c r="S289" i="10" s="1"/>
  <c r="S291" i="10"/>
  <c r="P292" i="10"/>
  <c r="Q292" i="10" s="1"/>
  <c r="R292" i="10" s="1"/>
  <c r="S292" i="10" s="1"/>
  <c r="Q293" i="10"/>
  <c r="R293" i="10" s="1"/>
  <c r="S293" i="10" s="1"/>
  <c r="S295" i="10"/>
  <c r="P296" i="10"/>
  <c r="Q296" i="10" s="1"/>
  <c r="R296" i="10" s="1"/>
  <c r="S296" i="10" s="1"/>
  <c r="Q297" i="10"/>
  <c r="R297" i="10" s="1"/>
  <c r="S297" i="10" s="1"/>
  <c r="S299" i="10"/>
  <c r="P300" i="10"/>
  <c r="Q300" i="10" s="1"/>
  <c r="R300" i="10" s="1"/>
  <c r="S300" i="10" s="1"/>
  <c r="Q301" i="10"/>
  <c r="R301" i="10" s="1"/>
  <c r="S301" i="10" s="1"/>
  <c r="S303" i="10"/>
  <c r="P304" i="10"/>
  <c r="Q304" i="10" s="1"/>
  <c r="R304" i="10" s="1"/>
  <c r="S304" i="10" s="1"/>
  <c r="Q305" i="10"/>
  <c r="R305" i="10" s="1"/>
  <c r="S305" i="10" s="1"/>
  <c r="S307" i="10"/>
  <c r="P308" i="10"/>
  <c r="Q308" i="10" s="1"/>
  <c r="R308" i="10" s="1"/>
  <c r="S308" i="10" s="1"/>
  <c r="Q309" i="10"/>
  <c r="R309" i="10" s="1"/>
  <c r="S309" i="10" s="1"/>
  <c r="S311" i="10"/>
  <c r="P312" i="10"/>
  <c r="Q312" i="10" s="1"/>
  <c r="R312" i="10" s="1"/>
  <c r="S312" i="10" s="1"/>
  <c r="Q313" i="10"/>
  <c r="R313" i="10" s="1"/>
  <c r="S313" i="10" s="1"/>
  <c r="S315" i="10"/>
  <c r="P316" i="10"/>
  <c r="Q316" i="10" s="1"/>
  <c r="R316" i="10" s="1"/>
  <c r="S316" i="10" s="1"/>
  <c r="Q317" i="10"/>
  <c r="R317" i="10" s="1"/>
  <c r="S317" i="10" s="1"/>
  <c r="S319" i="10"/>
  <c r="P320" i="10"/>
  <c r="Q320" i="10" s="1"/>
  <c r="R320" i="10" s="1"/>
  <c r="S320" i="10" s="1"/>
  <c r="Q321" i="10"/>
  <c r="R321" i="10" s="1"/>
  <c r="S321" i="10" s="1"/>
  <c r="S323" i="10"/>
  <c r="P324" i="10"/>
  <c r="Q324" i="10" s="1"/>
  <c r="R324" i="10" s="1"/>
  <c r="S324" i="10" s="1"/>
  <c r="Q325" i="10"/>
  <c r="R325" i="10" s="1"/>
  <c r="S325" i="10" s="1"/>
  <c r="S327" i="10"/>
  <c r="P328" i="10"/>
  <c r="Q328" i="10" s="1"/>
  <c r="R328" i="10" s="1"/>
  <c r="S328" i="10" s="1"/>
  <c r="Q329" i="10"/>
  <c r="R329" i="10" s="1"/>
  <c r="S329" i="10" s="1"/>
  <c r="S331" i="10"/>
  <c r="P332" i="10"/>
  <c r="Q332" i="10" s="1"/>
  <c r="R332" i="10" s="1"/>
  <c r="S332" i="10" s="1"/>
  <c r="Q333" i="10"/>
  <c r="R333" i="10" s="1"/>
  <c r="S333" i="10" s="1"/>
  <c r="S335" i="10"/>
  <c r="P336" i="10"/>
  <c r="Q336" i="10" s="1"/>
  <c r="R336" i="10" s="1"/>
  <c r="S336" i="10" s="1"/>
  <c r="Q337" i="10"/>
  <c r="R337" i="10" s="1"/>
  <c r="S337" i="10" s="1"/>
  <c r="S339" i="10"/>
  <c r="P340" i="10"/>
  <c r="Q340" i="10" s="1"/>
  <c r="R340" i="10" s="1"/>
  <c r="S340" i="10" s="1"/>
  <c r="Q341" i="10"/>
  <c r="R341" i="10" s="1"/>
  <c r="S341" i="10" s="1"/>
  <c r="S343" i="10"/>
  <c r="P344" i="10"/>
  <c r="Q344" i="10" s="1"/>
  <c r="R344" i="10" s="1"/>
  <c r="S344" i="10" s="1"/>
  <c r="Q345" i="10"/>
  <c r="R345" i="10" s="1"/>
  <c r="S345" i="10" s="1"/>
  <c r="S347" i="10"/>
  <c r="P348" i="10"/>
  <c r="Q348" i="10" s="1"/>
  <c r="R348" i="10" s="1"/>
  <c r="S348" i="10" s="1"/>
  <c r="Q349" i="10"/>
  <c r="R349" i="10" s="1"/>
  <c r="S349" i="10" s="1"/>
  <c r="S351" i="10"/>
  <c r="P352" i="10"/>
  <c r="Q352" i="10" s="1"/>
  <c r="R352" i="10" s="1"/>
  <c r="S352" i="10" s="1"/>
  <c r="Y454" i="10"/>
  <c r="Y457" i="10"/>
  <c r="S461" i="10"/>
  <c r="Q463" i="10"/>
  <c r="Q464" i="10" s="1"/>
  <c r="M476" i="10"/>
  <c r="AA482" i="10"/>
  <c r="M486" i="10"/>
  <c r="AA490" i="10"/>
  <c r="Q145" i="11"/>
  <c r="R145" i="11" s="1"/>
  <c r="S145" i="11" s="1"/>
  <c r="S147" i="11"/>
  <c r="P148" i="11"/>
  <c r="Q148" i="11" s="1"/>
  <c r="R148" i="11" s="1"/>
  <c r="S148" i="11" s="1"/>
  <c r="Q149" i="11"/>
  <c r="R149" i="11" s="1"/>
  <c r="S149" i="11" s="1"/>
  <c r="S151" i="11"/>
  <c r="P152" i="11"/>
  <c r="Q152" i="11" s="1"/>
  <c r="R152" i="11" s="1"/>
  <c r="S152" i="11" s="1"/>
  <c r="Q153" i="11"/>
  <c r="R153" i="11" s="1"/>
  <c r="S153" i="11" s="1"/>
  <c r="S155" i="11"/>
  <c r="P156" i="11"/>
  <c r="Q156" i="11" s="1"/>
  <c r="R156" i="11" s="1"/>
  <c r="S156" i="11" s="1"/>
  <c r="Q157" i="11"/>
  <c r="R157" i="11" s="1"/>
  <c r="S157" i="11" s="1"/>
  <c r="S159" i="11"/>
  <c r="P160" i="11"/>
  <c r="Q160" i="11" s="1"/>
  <c r="R160" i="11" s="1"/>
  <c r="S160" i="11" s="1"/>
  <c r="Q161" i="11"/>
  <c r="R161" i="11" s="1"/>
  <c r="S161" i="11" s="1"/>
  <c r="S163" i="11"/>
  <c r="P164" i="11"/>
  <c r="Q164" i="11" s="1"/>
  <c r="R164" i="11" s="1"/>
  <c r="S164" i="11" s="1"/>
  <c r="Q165" i="11"/>
  <c r="R165" i="11" s="1"/>
  <c r="S165" i="11" s="1"/>
  <c r="S167" i="11"/>
  <c r="P168" i="11"/>
  <c r="Q168" i="11" s="1"/>
  <c r="R168" i="11" s="1"/>
  <c r="S168" i="11" s="1"/>
  <c r="Q169" i="11"/>
  <c r="R169" i="11" s="1"/>
  <c r="S169" i="11" s="1"/>
  <c r="S171" i="11"/>
  <c r="P172" i="11"/>
  <c r="Q172" i="11" s="1"/>
  <c r="R172" i="11" s="1"/>
  <c r="S172" i="11" s="1"/>
  <c r="Q173" i="11"/>
  <c r="R173" i="11" s="1"/>
  <c r="S173" i="11" s="1"/>
  <c r="S175" i="11"/>
  <c r="P176" i="11"/>
  <c r="Q176" i="11" s="1"/>
  <c r="R176" i="11" s="1"/>
  <c r="S176" i="11" s="1"/>
  <c r="Q177" i="11"/>
  <c r="R177" i="11" s="1"/>
  <c r="S177" i="11" s="1"/>
  <c r="S179" i="11"/>
  <c r="P180" i="11"/>
  <c r="Q180" i="11" s="1"/>
  <c r="R180" i="11" s="1"/>
  <c r="S180" i="11" s="1"/>
  <c r="Q181" i="11"/>
  <c r="R181" i="11" s="1"/>
  <c r="S181" i="11" s="1"/>
  <c r="S183" i="11"/>
  <c r="P184" i="11"/>
  <c r="Q184" i="11" s="1"/>
  <c r="R184" i="11" s="1"/>
  <c r="S184" i="11" s="1"/>
  <c r="Q185" i="11"/>
  <c r="R185" i="11" s="1"/>
  <c r="S185" i="11" s="1"/>
  <c r="S187" i="11"/>
  <c r="P188" i="11"/>
  <c r="Q188" i="11" s="1"/>
  <c r="R188" i="11" s="1"/>
  <c r="S188" i="11" s="1"/>
  <c r="Q189" i="11"/>
  <c r="R189" i="11" s="1"/>
  <c r="S189" i="11" s="1"/>
  <c r="S191" i="11"/>
  <c r="P192" i="11"/>
  <c r="Q192" i="11" s="1"/>
  <c r="R192" i="11" s="1"/>
  <c r="S192" i="11" s="1"/>
  <c r="Q193" i="11"/>
  <c r="R193" i="11" s="1"/>
  <c r="S193" i="11" s="1"/>
  <c r="S195" i="11"/>
  <c r="P196" i="11"/>
  <c r="Q196" i="11" s="1"/>
  <c r="R196" i="11" s="1"/>
  <c r="S196" i="11" s="1"/>
  <c r="Q197" i="11"/>
  <c r="R197" i="11" s="1"/>
  <c r="S197" i="11" s="1"/>
  <c r="S199" i="11"/>
  <c r="P200" i="11"/>
  <c r="Q200" i="11" s="1"/>
  <c r="R200" i="11" s="1"/>
  <c r="S200" i="11" s="1"/>
  <c r="Q201" i="11"/>
  <c r="R201" i="11" s="1"/>
  <c r="S201" i="11" s="1"/>
  <c r="S203" i="11"/>
  <c r="P204" i="11"/>
  <c r="Q204" i="11" s="1"/>
  <c r="R204" i="11" s="1"/>
  <c r="S204" i="11" s="1"/>
  <c r="Q205" i="11"/>
  <c r="R205" i="11" s="1"/>
  <c r="S205" i="11" s="1"/>
  <c r="S207" i="11"/>
  <c r="P208" i="11"/>
  <c r="Q208" i="11" s="1"/>
  <c r="R208" i="11" s="1"/>
  <c r="S208" i="11" s="1"/>
  <c r="Q209" i="11"/>
  <c r="R209" i="11" s="1"/>
  <c r="S209" i="11" s="1"/>
  <c r="S211" i="11"/>
  <c r="P212" i="11"/>
  <c r="Q212" i="11" s="1"/>
  <c r="R212" i="11" s="1"/>
  <c r="S212" i="11" s="1"/>
  <c r="Q213" i="11"/>
  <c r="R213" i="11" s="1"/>
  <c r="S213" i="11" s="1"/>
  <c r="S215" i="11"/>
  <c r="P216" i="11"/>
  <c r="Q216" i="11" s="1"/>
  <c r="R216" i="11" s="1"/>
  <c r="S216" i="11" s="1"/>
  <c r="Q217" i="11"/>
  <c r="R217" i="11" s="1"/>
  <c r="S217" i="11" s="1"/>
  <c r="S219" i="11"/>
  <c r="P220" i="11"/>
  <c r="Q220" i="11" s="1"/>
  <c r="R220" i="11" s="1"/>
  <c r="S220" i="11" s="1"/>
  <c r="Q221" i="11"/>
  <c r="R221" i="11" s="1"/>
  <c r="S221" i="11" s="1"/>
  <c r="S223" i="11"/>
  <c r="P224" i="11"/>
  <c r="Q224" i="11" s="1"/>
  <c r="R224" i="11" s="1"/>
  <c r="S224" i="11" s="1"/>
  <c r="Q225" i="11"/>
  <c r="R225" i="11" s="1"/>
  <c r="S225" i="11" s="1"/>
  <c r="S227" i="11"/>
  <c r="P228" i="11"/>
  <c r="Q228" i="11" s="1"/>
  <c r="R228" i="11" s="1"/>
  <c r="S228" i="11" s="1"/>
  <c r="Q229" i="11"/>
  <c r="R229" i="11" s="1"/>
  <c r="S229" i="11" s="1"/>
  <c r="S231" i="11"/>
  <c r="P232" i="11"/>
  <c r="Q232" i="11" s="1"/>
  <c r="R232" i="11" s="1"/>
  <c r="S232" i="11" s="1"/>
  <c r="Q233" i="11"/>
  <c r="R233" i="11" s="1"/>
  <c r="S233" i="11" s="1"/>
  <c r="S235" i="11"/>
  <c r="P236" i="11"/>
  <c r="Q236" i="11" s="1"/>
  <c r="R236" i="11" s="1"/>
  <c r="S236" i="11" s="1"/>
  <c r="Q237" i="11"/>
  <c r="R237" i="11" s="1"/>
  <c r="S237" i="11" s="1"/>
  <c r="S239" i="11"/>
  <c r="P240" i="11"/>
  <c r="Q240" i="11" s="1"/>
  <c r="R240" i="11" s="1"/>
  <c r="S240" i="11" s="1"/>
  <c r="Q241" i="11"/>
  <c r="R241" i="11" s="1"/>
  <c r="S241" i="11" s="1"/>
  <c r="S243" i="11"/>
  <c r="P244" i="11"/>
  <c r="Q244" i="11" s="1"/>
  <c r="R244" i="11" s="1"/>
  <c r="S244" i="11" s="1"/>
  <c r="Q245" i="11"/>
  <c r="R245" i="11" s="1"/>
  <c r="S245" i="11" s="1"/>
  <c r="S247" i="11"/>
  <c r="P248" i="11"/>
  <c r="Q248" i="11" s="1"/>
  <c r="R248" i="11" s="1"/>
  <c r="S248" i="11" s="1"/>
  <c r="Q249" i="11"/>
  <c r="R249" i="11" s="1"/>
  <c r="S249" i="11" s="1"/>
  <c r="S251" i="11"/>
  <c r="P252" i="11"/>
  <c r="Q252" i="11" s="1"/>
  <c r="R252" i="11" s="1"/>
  <c r="S252" i="11" s="1"/>
  <c r="Q253" i="11"/>
  <c r="R253" i="11" s="1"/>
  <c r="S253" i="11" s="1"/>
  <c r="S255" i="11"/>
  <c r="P256" i="11"/>
  <c r="Q256" i="11" s="1"/>
  <c r="R256" i="11" s="1"/>
  <c r="S256" i="11" s="1"/>
  <c r="Q257" i="11"/>
  <c r="R257" i="11" s="1"/>
  <c r="S257" i="11" s="1"/>
  <c r="S259" i="11"/>
  <c r="P260" i="11"/>
  <c r="Q260" i="11" s="1"/>
  <c r="R260" i="11" s="1"/>
  <c r="S260" i="11" s="1"/>
  <c r="Q261" i="11"/>
  <c r="R261" i="11" s="1"/>
  <c r="S261" i="11" s="1"/>
  <c r="S263" i="11"/>
  <c r="P264" i="11"/>
  <c r="Q264" i="11" s="1"/>
  <c r="R264" i="11" s="1"/>
  <c r="S264" i="11" s="1"/>
  <c r="Q265" i="11"/>
  <c r="R265" i="11" s="1"/>
  <c r="S265" i="11" s="1"/>
  <c r="S267" i="11"/>
  <c r="P268" i="11"/>
  <c r="Q268" i="11" s="1"/>
  <c r="R268" i="11" s="1"/>
  <c r="S268" i="11" s="1"/>
  <c r="S269" i="11"/>
  <c r="S270" i="11"/>
  <c r="X272" i="11"/>
  <c r="U274" i="11"/>
  <c r="AA275" i="11"/>
  <c r="X276" i="11"/>
  <c r="S276" i="11"/>
  <c r="X278" i="11"/>
  <c r="S278" i="11"/>
  <c r="U279" i="11"/>
  <c r="P279" i="11"/>
  <c r="Q279" i="11" s="1"/>
  <c r="R279" i="11" s="1"/>
  <c r="S279" i="11" s="1"/>
  <c r="U280" i="11"/>
  <c r="V280" i="11" s="1"/>
  <c r="I281" i="11"/>
  <c r="I282" i="11"/>
  <c r="Q282" i="11"/>
  <c r="R282" i="11" s="1"/>
  <c r="S282" i="11" s="1"/>
  <c r="T284" i="11"/>
  <c r="X284" i="11" s="1"/>
  <c r="P284" i="11"/>
  <c r="Q284" i="11" s="1"/>
  <c r="R284" i="11" s="1"/>
  <c r="S284" i="11" s="1"/>
  <c r="I284" i="11"/>
  <c r="Z284" i="11"/>
  <c r="U285" i="11"/>
  <c r="Y285" i="11" s="1"/>
  <c r="T286" i="11"/>
  <c r="V286" i="11" s="1"/>
  <c r="P286" i="11"/>
  <c r="Q286" i="11" s="1"/>
  <c r="R286" i="11" s="1"/>
  <c r="S286" i="11" s="1"/>
  <c r="Z286" i="11"/>
  <c r="T288" i="11"/>
  <c r="P288" i="11"/>
  <c r="Q288" i="11" s="1"/>
  <c r="R288" i="11" s="1"/>
  <c r="S288" i="11" s="1"/>
  <c r="V288" i="11"/>
  <c r="I288" i="11"/>
  <c r="Z288" i="11"/>
  <c r="U289" i="11"/>
  <c r="Y289" i="11" s="1"/>
  <c r="T290" i="11"/>
  <c r="P290" i="11"/>
  <c r="Q290" i="11" s="1"/>
  <c r="R290" i="11" s="1"/>
  <c r="S290" i="11" s="1"/>
  <c r="U291" i="11"/>
  <c r="W291" i="11" s="1"/>
  <c r="P291" i="11"/>
  <c r="Q291" i="11" s="1"/>
  <c r="R291" i="11" s="1"/>
  <c r="S291" i="11" s="1"/>
  <c r="Q292" i="11"/>
  <c r="R292" i="11" s="1"/>
  <c r="S292" i="11" s="1"/>
  <c r="W293" i="11"/>
  <c r="P293" i="11"/>
  <c r="Q293" i="11" s="1"/>
  <c r="R293" i="11" s="1"/>
  <c r="S293" i="11" s="1"/>
  <c r="I294" i="11"/>
  <c r="Q294" i="11"/>
  <c r="R294" i="11" s="1"/>
  <c r="S294" i="11" s="1"/>
  <c r="U295" i="11"/>
  <c r="W295" i="11" s="1"/>
  <c r="P295" i="11"/>
  <c r="Q295" i="11" s="1"/>
  <c r="R295" i="11" s="1"/>
  <c r="S295" i="11" s="1"/>
  <c r="Q296" i="11"/>
  <c r="R296" i="11" s="1"/>
  <c r="S296" i="11" s="1"/>
  <c r="I297" i="11"/>
  <c r="T297" i="11"/>
  <c r="W297" i="11" s="1"/>
  <c r="U298" i="11"/>
  <c r="X298" i="11" s="1"/>
  <c r="I299" i="11"/>
  <c r="T299" i="11"/>
  <c r="Q300" i="11"/>
  <c r="R300" i="11" s="1"/>
  <c r="S300" i="11" s="1"/>
  <c r="W301" i="11"/>
  <c r="P301" i="11"/>
  <c r="Q301" i="11" s="1"/>
  <c r="R301" i="11" s="1"/>
  <c r="S301" i="11" s="1"/>
  <c r="I302" i="11"/>
  <c r="Q302" i="11"/>
  <c r="R302" i="11" s="1"/>
  <c r="S302" i="11" s="1"/>
  <c r="X304" i="11"/>
  <c r="S304" i="11"/>
  <c r="X306" i="11"/>
  <c r="S306" i="11"/>
  <c r="X308" i="11"/>
  <c r="S308" i="11"/>
  <c r="W309" i="11"/>
  <c r="P309" i="11"/>
  <c r="Q309" i="11" s="1"/>
  <c r="R309" i="11" s="1"/>
  <c r="S309" i="11" s="1"/>
  <c r="I310" i="11"/>
  <c r="Q310" i="11"/>
  <c r="R310" i="11" s="1"/>
  <c r="S310" i="11" s="1"/>
  <c r="X312" i="11"/>
  <c r="S312" i="11"/>
  <c r="S314" i="11"/>
  <c r="I315" i="11"/>
  <c r="T315" i="11"/>
  <c r="W315" i="11" s="1"/>
  <c r="U316" i="11"/>
  <c r="Z316" i="11" s="1"/>
  <c r="I317" i="11"/>
  <c r="Y317" i="11"/>
  <c r="AA317" i="11" s="1"/>
  <c r="X318" i="11"/>
  <c r="S318" i="11"/>
  <c r="Q320" i="11"/>
  <c r="R320" i="11" s="1"/>
  <c r="S320" i="11" s="1"/>
  <c r="I322" i="11"/>
  <c r="Q322" i="11"/>
  <c r="R322" i="11" s="1"/>
  <c r="S322" i="11" s="1"/>
  <c r="T324" i="11"/>
  <c r="X324" i="11" s="1"/>
  <c r="P324" i="11"/>
  <c r="Q324" i="11" s="1"/>
  <c r="R324" i="11" s="1"/>
  <c r="S324" i="11" s="1"/>
  <c r="I324" i="11"/>
  <c r="Z324" i="11"/>
  <c r="U325" i="11"/>
  <c r="T326" i="11"/>
  <c r="P326" i="11"/>
  <c r="Q326" i="11" s="1"/>
  <c r="R326" i="11" s="1"/>
  <c r="S326" i="11" s="1"/>
  <c r="AA327" i="11"/>
  <c r="X328" i="11"/>
  <c r="S328" i="11"/>
  <c r="I330" i="11"/>
  <c r="Q330" i="11"/>
  <c r="R330" i="11" s="1"/>
  <c r="S330" i="11" s="1"/>
  <c r="AA331" i="11"/>
  <c r="X332" i="11"/>
  <c r="S332" i="11"/>
  <c r="T334" i="11"/>
  <c r="Z334" i="11" s="1"/>
  <c r="P334" i="11"/>
  <c r="Q334" i="11" s="1"/>
  <c r="R334" i="11" s="1"/>
  <c r="S334" i="11" s="1"/>
  <c r="I335" i="11"/>
  <c r="T335" i="11"/>
  <c r="U336" i="11"/>
  <c r="U337" i="11"/>
  <c r="Y337" i="11" s="1"/>
  <c r="T338" i="11"/>
  <c r="P338" i="11"/>
  <c r="Q338" i="11" s="1"/>
  <c r="R338" i="11" s="1"/>
  <c r="S338" i="11" s="1"/>
  <c r="T340" i="11"/>
  <c r="P340" i="11"/>
  <c r="Q340" i="11" s="1"/>
  <c r="R340" i="11" s="1"/>
  <c r="S340" i="11" s="1"/>
  <c r="I340" i="11"/>
  <c r="I341" i="11"/>
  <c r="Y341" i="11"/>
  <c r="S342" i="11"/>
  <c r="U343" i="11"/>
  <c r="W343" i="11" s="1"/>
  <c r="P343" i="11"/>
  <c r="Q343" i="11" s="1"/>
  <c r="R343" i="11" s="1"/>
  <c r="S343" i="11" s="1"/>
  <c r="Q344" i="11"/>
  <c r="R344" i="11" s="1"/>
  <c r="S344" i="11" s="1"/>
  <c r="I345" i="11"/>
  <c r="T345" i="11"/>
  <c r="U346" i="11"/>
  <c r="Z346" i="11" s="1"/>
  <c r="X348" i="11"/>
  <c r="S348" i="11"/>
  <c r="X350" i="11"/>
  <c r="S350" i="11"/>
  <c r="X352" i="11"/>
  <c r="S352" i="11"/>
  <c r="I356" i="11"/>
  <c r="I360" i="11"/>
  <c r="I364" i="11"/>
  <c r="I368" i="11"/>
  <c r="I372" i="11"/>
  <c r="I376" i="11"/>
  <c r="I380" i="11"/>
  <c r="I384" i="11"/>
  <c r="I388" i="11"/>
  <c r="I392" i="11"/>
  <c r="I396" i="11"/>
  <c r="C514" i="11"/>
  <c r="X466" i="11"/>
  <c r="X467" i="11" s="1"/>
  <c r="X464" i="11"/>
  <c r="X465" i="11" s="1"/>
  <c r="J470" i="11"/>
  <c r="J471" i="11" s="1"/>
  <c r="L476" i="11"/>
  <c r="AK503" i="11"/>
  <c r="AK504" i="11" s="1"/>
  <c r="AK501" i="11"/>
  <c r="AK502" i="11" s="1"/>
  <c r="F507" i="11"/>
  <c r="M507" i="11" s="1"/>
  <c r="L5" i="12"/>
  <c r="K5" i="12"/>
  <c r="K17" i="12" s="1"/>
  <c r="B11" i="1" s="1"/>
  <c r="V23" i="12"/>
  <c r="V31" i="12"/>
  <c r="I63" i="12"/>
  <c r="I80" i="12"/>
  <c r="Y163" i="12"/>
  <c r="X179" i="12"/>
  <c r="Z179" i="12"/>
  <c r="Y187" i="12"/>
  <c r="X191" i="12"/>
  <c r="Z191" i="12"/>
  <c r="V191" i="12"/>
  <c r="Y211" i="12"/>
  <c r="Y227" i="12"/>
  <c r="Y267" i="12"/>
  <c r="Y275" i="12"/>
  <c r="X287" i="12"/>
  <c r="Z287" i="12"/>
  <c r="V307" i="12"/>
  <c r="AA307" i="12" s="1"/>
  <c r="V315" i="12"/>
  <c r="AA315" i="12" s="1"/>
  <c r="T23" i="13"/>
  <c r="V23" i="13"/>
  <c r="J24" i="13"/>
  <c r="L24" i="13"/>
  <c r="T25" i="13"/>
  <c r="V25" i="13"/>
  <c r="T28" i="13"/>
  <c r="V28" i="13"/>
  <c r="J29" i="13"/>
  <c r="L29" i="13"/>
  <c r="Y467" i="13"/>
  <c r="J29" i="14"/>
  <c r="L29" i="14"/>
  <c r="Q461" i="11"/>
  <c r="U461" i="11"/>
  <c r="K476" i="11"/>
  <c r="D480" i="11"/>
  <c r="D481" i="11" s="1"/>
  <c r="Y482" i="11"/>
  <c r="K486" i="11"/>
  <c r="X486" i="11"/>
  <c r="X487" i="11" s="1"/>
  <c r="Y490" i="11"/>
  <c r="Q491" i="11"/>
  <c r="Q492" i="11" s="1"/>
  <c r="X498" i="11"/>
  <c r="AB498" i="11"/>
  <c r="V144" i="12"/>
  <c r="P146" i="12"/>
  <c r="T146" i="12"/>
  <c r="P150" i="12"/>
  <c r="T150" i="12"/>
  <c r="P154" i="12"/>
  <c r="T154" i="12"/>
  <c r="P158" i="12"/>
  <c r="T158" i="12"/>
  <c r="P162" i="12"/>
  <c r="T162" i="12"/>
  <c r="P166" i="12"/>
  <c r="T166" i="12"/>
  <c r="X166" i="12"/>
  <c r="P170" i="12"/>
  <c r="T170" i="12"/>
  <c r="P174" i="12"/>
  <c r="T174" i="12"/>
  <c r="P178" i="12"/>
  <c r="T178" i="12"/>
  <c r="X178" i="12"/>
  <c r="P182" i="12"/>
  <c r="T182" i="12"/>
  <c r="P186" i="12"/>
  <c r="T186" i="12"/>
  <c r="P190" i="12"/>
  <c r="T190" i="12"/>
  <c r="X190" i="12" s="1"/>
  <c r="P194" i="12"/>
  <c r="T194" i="12"/>
  <c r="P198" i="12"/>
  <c r="T198" i="12"/>
  <c r="P202" i="12"/>
  <c r="T202" i="12"/>
  <c r="P206" i="12"/>
  <c r="T206" i="12"/>
  <c r="P210" i="12"/>
  <c r="T210" i="12"/>
  <c r="P214" i="12"/>
  <c r="T214" i="12"/>
  <c r="P218" i="12"/>
  <c r="T218" i="12"/>
  <c r="P222" i="12"/>
  <c r="T222" i="12"/>
  <c r="P226" i="12"/>
  <c r="T226" i="12"/>
  <c r="Z226" i="12" s="1"/>
  <c r="X226" i="12"/>
  <c r="P230" i="12"/>
  <c r="T230" i="12"/>
  <c r="P234" i="12"/>
  <c r="T234" i="12"/>
  <c r="X234" i="12"/>
  <c r="P238" i="12"/>
  <c r="T238" i="12"/>
  <c r="P242" i="12"/>
  <c r="T242" i="12"/>
  <c r="P246" i="12"/>
  <c r="T246" i="12"/>
  <c r="V246" i="12" s="1"/>
  <c r="X246" i="12"/>
  <c r="P250" i="12"/>
  <c r="T250" i="12"/>
  <c r="V250" i="12" s="1"/>
  <c r="X250" i="12"/>
  <c r="P254" i="12"/>
  <c r="T254" i="12"/>
  <c r="P258" i="12"/>
  <c r="T258" i="12"/>
  <c r="P262" i="12"/>
  <c r="T262" i="12"/>
  <c r="P266" i="12"/>
  <c r="T266" i="12"/>
  <c r="Z266" i="12" s="1"/>
  <c r="X266" i="12"/>
  <c r="P270" i="12"/>
  <c r="T270" i="12"/>
  <c r="X270" i="12" s="1"/>
  <c r="P274" i="12"/>
  <c r="T274" i="12"/>
  <c r="P278" i="12"/>
  <c r="T278" i="12"/>
  <c r="P282" i="12"/>
  <c r="T282" i="12"/>
  <c r="P286" i="12"/>
  <c r="T286" i="12"/>
  <c r="P290" i="12"/>
  <c r="T290" i="12"/>
  <c r="Z290" i="12" s="1"/>
  <c r="X290" i="12"/>
  <c r="P294" i="12"/>
  <c r="T294" i="12"/>
  <c r="V294" i="12" s="1"/>
  <c r="AA294" i="12" s="1"/>
  <c r="P298" i="12"/>
  <c r="T298" i="12"/>
  <c r="V298" i="12" s="1"/>
  <c r="AA298" i="12" s="1"/>
  <c r="P302" i="12"/>
  <c r="T302" i="12"/>
  <c r="V302" i="12" s="1"/>
  <c r="AA302" i="12" s="1"/>
  <c r="P306" i="12"/>
  <c r="T306" i="12"/>
  <c r="V306" i="12" s="1"/>
  <c r="AA306" i="12" s="1"/>
  <c r="P310" i="12"/>
  <c r="T310" i="12"/>
  <c r="P314" i="12"/>
  <c r="T314" i="12"/>
  <c r="V314" i="12" s="1"/>
  <c r="AA314" i="12" s="1"/>
  <c r="P318" i="12"/>
  <c r="T318" i="12"/>
  <c r="V318" i="12" s="1"/>
  <c r="AA318" i="12" s="1"/>
  <c r="U319" i="12"/>
  <c r="V319" i="12" s="1"/>
  <c r="AA319" i="12" s="1"/>
  <c r="I320" i="12"/>
  <c r="P322" i="12"/>
  <c r="U323" i="12"/>
  <c r="V323" i="12" s="1"/>
  <c r="AA323" i="12" s="1"/>
  <c r="I324" i="12"/>
  <c r="P326" i="12"/>
  <c r="T326" i="12"/>
  <c r="V326" i="12" s="1"/>
  <c r="AA326" i="12" s="1"/>
  <c r="U327" i="12"/>
  <c r="V327" i="12" s="1"/>
  <c r="AA327" i="12" s="1"/>
  <c r="I328" i="12"/>
  <c r="P330" i="12"/>
  <c r="T330" i="12"/>
  <c r="V330" i="12" s="1"/>
  <c r="AA330" i="12" s="1"/>
  <c r="U331" i="12"/>
  <c r="V331" i="12" s="1"/>
  <c r="AA331" i="12" s="1"/>
  <c r="I332" i="12"/>
  <c r="P334" i="12"/>
  <c r="T334" i="12"/>
  <c r="V334" i="12" s="1"/>
  <c r="AA334" i="12" s="1"/>
  <c r="U335" i="12"/>
  <c r="V335" i="12" s="1"/>
  <c r="AA335" i="12" s="1"/>
  <c r="I336" i="12"/>
  <c r="U36" i="12" s="1"/>
  <c r="P338" i="12"/>
  <c r="T338" i="12"/>
  <c r="V338" i="12" s="1"/>
  <c r="AA338" i="12" s="1"/>
  <c r="U339" i="12"/>
  <c r="V339" i="12" s="1"/>
  <c r="AA339" i="12" s="1"/>
  <c r="I340" i="12"/>
  <c r="P342" i="12"/>
  <c r="T342" i="12"/>
  <c r="V342" i="12" s="1"/>
  <c r="AA342" i="12" s="1"/>
  <c r="U343" i="12"/>
  <c r="I344" i="12"/>
  <c r="P346" i="12"/>
  <c r="U347" i="12"/>
  <c r="I348" i="12"/>
  <c r="P350" i="12"/>
  <c r="U351" i="12"/>
  <c r="I352" i="12"/>
  <c r="K39" i="12" s="1"/>
  <c r="Q461" i="12"/>
  <c r="U461" i="12"/>
  <c r="L466" i="12"/>
  <c r="Z470" i="12"/>
  <c r="K476" i="12"/>
  <c r="D480" i="12"/>
  <c r="D481" i="12" s="1"/>
  <c r="Y482" i="12"/>
  <c r="K486" i="12"/>
  <c r="S489" i="12"/>
  <c r="Y490" i="12"/>
  <c r="Q491" i="12"/>
  <c r="Q492" i="12" s="1"/>
  <c r="X498" i="12"/>
  <c r="AB498" i="12"/>
  <c r="E507" i="12"/>
  <c r="L507" i="12" s="1"/>
  <c r="I144" i="13"/>
  <c r="V144" i="13"/>
  <c r="P146" i="13"/>
  <c r="T146" i="13"/>
  <c r="V146" i="13" s="1"/>
  <c r="AA146" i="13" s="1"/>
  <c r="U147" i="13"/>
  <c r="V147" i="13" s="1"/>
  <c r="AA147" i="13" s="1"/>
  <c r="I148" i="13"/>
  <c r="P150" i="13"/>
  <c r="T150" i="13"/>
  <c r="V150" i="13" s="1"/>
  <c r="AA150" i="13" s="1"/>
  <c r="U151" i="13"/>
  <c r="V151" i="13" s="1"/>
  <c r="AA151" i="13" s="1"/>
  <c r="I152" i="13"/>
  <c r="P154" i="13"/>
  <c r="U155" i="13"/>
  <c r="V155" i="13" s="1"/>
  <c r="AA155" i="13" s="1"/>
  <c r="I156" i="13"/>
  <c r="P158" i="13"/>
  <c r="T158" i="13"/>
  <c r="V158" i="13" s="1"/>
  <c r="AA158" i="13" s="1"/>
  <c r="U159" i="13"/>
  <c r="V159" i="13" s="1"/>
  <c r="AA159" i="13" s="1"/>
  <c r="I160" i="13"/>
  <c r="P162" i="13"/>
  <c r="T162" i="13"/>
  <c r="V162" i="13" s="1"/>
  <c r="AA162" i="13" s="1"/>
  <c r="U163" i="13"/>
  <c r="V163" i="13" s="1"/>
  <c r="AA163" i="13" s="1"/>
  <c r="I164" i="13"/>
  <c r="P166" i="13"/>
  <c r="U167" i="13"/>
  <c r="I168" i="13"/>
  <c r="P170" i="13"/>
  <c r="U171" i="13"/>
  <c r="I172" i="13"/>
  <c r="P174" i="13"/>
  <c r="U175" i="13"/>
  <c r="I176" i="13"/>
  <c r="P178" i="13"/>
  <c r="U179" i="13"/>
  <c r="I180" i="13"/>
  <c r="P182" i="13"/>
  <c r="U183" i="13"/>
  <c r="I184" i="13"/>
  <c r="P186" i="13"/>
  <c r="U187" i="13"/>
  <c r="I188" i="13"/>
  <c r="P190" i="13"/>
  <c r="U191" i="13"/>
  <c r="I192" i="13"/>
  <c r="P194" i="13"/>
  <c r="U195" i="13"/>
  <c r="I196" i="13"/>
  <c r="K34" i="13" s="1"/>
  <c r="P198" i="13"/>
  <c r="U199" i="13"/>
  <c r="I200" i="13"/>
  <c r="P202" i="13"/>
  <c r="U203" i="13"/>
  <c r="I204" i="13"/>
  <c r="P206" i="13"/>
  <c r="U207" i="13"/>
  <c r="I208" i="13"/>
  <c r="P210" i="13"/>
  <c r="U211" i="13"/>
  <c r="I212" i="13"/>
  <c r="P214" i="13"/>
  <c r="U215" i="13"/>
  <c r="I216" i="13"/>
  <c r="P218" i="13"/>
  <c r="U219" i="13"/>
  <c r="I220" i="13"/>
  <c r="P222" i="13"/>
  <c r="U223" i="13"/>
  <c r="I224" i="13"/>
  <c r="P226" i="13"/>
  <c r="U227" i="13"/>
  <c r="I228" i="13"/>
  <c r="P230" i="13"/>
  <c r="U231" i="13"/>
  <c r="I232" i="13"/>
  <c r="P234" i="13"/>
  <c r="U235" i="13"/>
  <c r="I236" i="13"/>
  <c r="U38" i="13" s="1"/>
  <c r="P238" i="13"/>
  <c r="U239" i="13"/>
  <c r="I240" i="13"/>
  <c r="P242" i="13"/>
  <c r="U243" i="13"/>
  <c r="I244" i="13"/>
  <c r="P246" i="13"/>
  <c r="U247" i="13"/>
  <c r="I248" i="13"/>
  <c r="P250" i="13"/>
  <c r="U251" i="13"/>
  <c r="I252" i="13"/>
  <c r="P254" i="13"/>
  <c r="U255" i="13"/>
  <c r="I256" i="13"/>
  <c r="P258" i="13"/>
  <c r="U259" i="13"/>
  <c r="I260" i="13"/>
  <c r="P262" i="13"/>
  <c r="U263" i="13"/>
  <c r="I264" i="13"/>
  <c r="P266" i="13"/>
  <c r="U267" i="13"/>
  <c r="I268" i="13"/>
  <c r="P270" i="13"/>
  <c r="U271" i="13"/>
  <c r="I272" i="13"/>
  <c r="P274" i="13"/>
  <c r="U275" i="13"/>
  <c r="I276" i="13"/>
  <c r="P278" i="13"/>
  <c r="U279" i="13"/>
  <c r="I280" i="13"/>
  <c r="P282" i="13"/>
  <c r="U283" i="13"/>
  <c r="I284" i="13"/>
  <c r="P286" i="13"/>
  <c r="U287" i="13"/>
  <c r="I288" i="13"/>
  <c r="P290" i="13"/>
  <c r="U291" i="13"/>
  <c r="I292" i="13"/>
  <c r="P294" i="13"/>
  <c r="U295" i="13"/>
  <c r="I296" i="13"/>
  <c r="P298" i="13"/>
  <c r="U299" i="13"/>
  <c r="I300" i="13"/>
  <c r="P302" i="13"/>
  <c r="U303" i="13"/>
  <c r="I304" i="13"/>
  <c r="P306" i="13"/>
  <c r="U307" i="13"/>
  <c r="I308" i="13"/>
  <c r="P310" i="13"/>
  <c r="U311" i="13"/>
  <c r="I312" i="13"/>
  <c r="P314" i="13"/>
  <c r="U315" i="13"/>
  <c r="I316" i="13"/>
  <c r="P318" i="13"/>
  <c r="U319" i="13"/>
  <c r="I320" i="13"/>
  <c r="P322" i="13"/>
  <c r="U323" i="13"/>
  <c r="I324" i="13"/>
  <c r="P326" i="13"/>
  <c r="U327" i="13"/>
  <c r="I328" i="13"/>
  <c r="P330" i="13"/>
  <c r="U331" i="13"/>
  <c r="I332" i="13"/>
  <c r="P334" i="13"/>
  <c r="U335" i="13"/>
  <c r="I336" i="13"/>
  <c r="U36" i="13" s="1"/>
  <c r="P338" i="13"/>
  <c r="U339" i="13"/>
  <c r="I340" i="13"/>
  <c r="P342" i="13"/>
  <c r="U343" i="13"/>
  <c r="I344" i="13"/>
  <c r="P346" i="13"/>
  <c r="U347" i="13"/>
  <c r="I348" i="13"/>
  <c r="P350" i="13"/>
  <c r="U351" i="13"/>
  <c r="I352" i="13"/>
  <c r="K39" i="13" s="1"/>
  <c r="Q461" i="13"/>
  <c r="U461" i="13"/>
  <c r="L466" i="13"/>
  <c r="Z470" i="13"/>
  <c r="K476" i="13"/>
  <c r="D480" i="13"/>
  <c r="D481" i="13" s="1"/>
  <c r="Y482" i="13"/>
  <c r="K486" i="13"/>
  <c r="S489" i="13"/>
  <c r="Y490" i="13"/>
  <c r="Q491" i="13"/>
  <c r="Q492" i="13" s="1"/>
  <c r="X498" i="13"/>
  <c r="AB498" i="13"/>
  <c r="E507" i="13"/>
  <c r="L507" i="13" s="1"/>
  <c r="I144" i="14"/>
  <c r="V144" i="14"/>
  <c r="P146" i="14"/>
  <c r="U147" i="14"/>
  <c r="I148" i="14"/>
  <c r="P150" i="14"/>
  <c r="U151" i="14"/>
  <c r="I152" i="14"/>
  <c r="P154" i="14"/>
  <c r="U155" i="14"/>
  <c r="I156" i="14"/>
  <c r="P158" i="14"/>
  <c r="U159" i="14"/>
  <c r="I160" i="14"/>
  <c r="P162" i="14"/>
  <c r="U163" i="14"/>
  <c r="I164" i="14"/>
  <c r="P166" i="14"/>
  <c r="U167" i="14"/>
  <c r="I168" i="14"/>
  <c r="P170" i="14"/>
  <c r="U171" i="14"/>
  <c r="I172" i="14"/>
  <c r="P174" i="14"/>
  <c r="U175" i="14"/>
  <c r="I176" i="14"/>
  <c r="P178" i="14"/>
  <c r="U179" i="14"/>
  <c r="I180" i="14"/>
  <c r="P182" i="14"/>
  <c r="U183" i="14"/>
  <c r="I184" i="14"/>
  <c r="P186" i="14"/>
  <c r="U187" i="14"/>
  <c r="I188" i="14"/>
  <c r="P190" i="14"/>
  <c r="U191" i="14"/>
  <c r="I192" i="14"/>
  <c r="P194" i="14"/>
  <c r="U195" i="14"/>
  <c r="I196" i="14"/>
  <c r="K34" i="14" s="1"/>
  <c r="P198" i="14"/>
  <c r="U199" i="14"/>
  <c r="I200" i="14"/>
  <c r="P202" i="14"/>
  <c r="U203" i="14"/>
  <c r="I204" i="14"/>
  <c r="P206" i="14"/>
  <c r="U207" i="14"/>
  <c r="I208" i="14"/>
  <c r="P210" i="14"/>
  <c r="U211" i="14"/>
  <c r="I212" i="14"/>
  <c r="P214" i="14"/>
  <c r="U215" i="14"/>
  <c r="I216" i="14"/>
  <c r="P218" i="14"/>
  <c r="U219" i="14"/>
  <c r="I220" i="14"/>
  <c r="P222" i="14"/>
  <c r="U223" i="14"/>
  <c r="I224" i="14"/>
  <c r="P226" i="14"/>
  <c r="U227" i="14"/>
  <c r="I228" i="14"/>
  <c r="P230" i="14"/>
  <c r="U231" i="14"/>
  <c r="I232" i="14"/>
  <c r="P234" i="14"/>
  <c r="U235" i="14"/>
  <c r="I236" i="14"/>
  <c r="U38" i="14" s="1"/>
  <c r="P238" i="14"/>
  <c r="U239" i="14"/>
  <c r="I240" i="14"/>
  <c r="P242" i="14"/>
  <c r="U243" i="14"/>
  <c r="I244" i="14"/>
  <c r="P246" i="14"/>
  <c r="U247" i="14"/>
  <c r="I248" i="14"/>
  <c r="P250" i="14"/>
  <c r="U251" i="14"/>
  <c r="I252" i="14"/>
  <c r="P254" i="14"/>
  <c r="U255" i="14"/>
  <c r="I256" i="14"/>
  <c r="P258" i="14"/>
  <c r="U259" i="14"/>
  <c r="I260" i="14"/>
  <c r="P262" i="14"/>
  <c r="U263" i="14"/>
  <c r="I264" i="14"/>
  <c r="P266" i="14"/>
  <c r="U267" i="14"/>
  <c r="I268" i="14"/>
  <c r="P270" i="14"/>
  <c r="U271" i="14"/>
  <c r="I272" i="14"/>
  <c r="P274" i="14"/>
  <c r="U275" i="14"/>
  <c r="I276" i="14"/>
  <c r="P278" i="14"/>
  <c r="U279" i="14"/>
  <c r="I280" i="14"/>
  <c r="P282" i="14"/>
  <c r="U283" i="14"/>
  <c r="I284" i="14"/>
  <c r="P286" i="14"/>
  <c r="U287" i="14"/>
  <c r="I288" i="14"/>
  <c r="P290" i="14"/>
  <c r="U291" i="14"/>
  <c r="I292" i="14"/>
  <c r="P294" i="14"/>
  <c r="U295" i="14"/>
  <c r="I296" i="14"/>
  <c r="P298" i="14"/>
  <c r="U299" i="14"/>
  <c r="I300" i="14"/>
  <c r="P302" i="14"/>
  <c r="U303" i="14"/>
  <c r="I304" i="14"/>
  <c r="P306" i="14"/>
  <c r="U307" i="14"/>
  <c r="I308" i="14"/>
  <c r="P310" i="14"/>
  <c r="U311" i="14"/>
  <c r="I312" i="14"/>
  <c r="P314" i="14"/>
  <c r="U315" i="14"/>
  <c r="I316" i="14"/>
  <c r="P318" i="14"/>
  <c r="U319" i="14"/>
  <c r="I320" i="14"/>
  <c r="P322" i="14"/>
  <c r="U323" i="14"/>
  <c r="I324" i="14"/>
  <c r="P326" i="14"/>
  <c r="U327" i="14"/>
  <c r="I328" i="14"/>
  <c r="P330" i="14"/>
  <c r="U331" i="14"/>
  <c r="I332" i="14"/>
  <c r="P334" i="14"/>
  <c r="U335" i="14"/>
  <c r="I336" i="14"/>
  <c r="U36" i="14" s="1"/>
  <c r="P338" i="14"/>
  <c r="U339" i="14"/>
  <c r="I340" i="14"/>
  <c r="P342" i="14"/>
  <c r="U343" i="14"/>
  <c r="I344" i="14"/>
  <c r="P346" i="14"/>
  <c r="U347" i="14"/>
  <c r="I348" i="14"/>
  <c r="P350" i="14"/>
  <c r="U351" i="14"/>
  <c r="I352" i="14"/>
  <c r="K39" i="14" s="1"/>
  <c r="AA454" i="14"/>
  <c r="AA462" i="14"/>
  <c r="C515" i="14"/>
  <c r="X474" i="14"/>
  <c r="X475" i="14" s="1"/>
  <c r="Q473" i="14"/>
  <c r="Q474" i="14" s="1"/>
  <c r="M476" i="14"/>
  <c r="D480" i="14"/>
  <c r="D481" i="14" s="1"/>
  <c r="Y485" i="14"/>
  <c r="C517" i="14"/>
  <c r="X492" i="14"/>
  <c r="X493" i="14" s="1"/>
  <c r="AA490" i="14"/>
  <c r="Y503" i="14"/>
  <c r="C512" i="14"/>
  <c r="J23" i="15"/>
  <c r="J25" i="15"/>
  <c r="V28" i="15"/>
  <c r="T28" i="15"/>
  <c r="V30" i="15"/>
  <c r="T30" i="15"/>
  <c r="V31" i="15"/>
  <c r="T31" i="15"/>
  <c r="V34" i="15"/>
  <c r="T34" i="15"/>
  <c r="V35" i="15"/>
  <c r="T35" i="15"/>
  <c r="V37" i="15"/>
  <c r="T37" i="15"/>
  <c r="Y153" i="15"/>
  <c r="W153" i="15"/>
  <c r="Z153" i="15"/>
  <c r="AA154" i="15"/>
  <c r="Y158" i="15"/>
  <c r="Z162" i="15"/>
  <c r="X162" i="15"/>
  <c r="Y170" i="15"/>
  <c r="Z178" i="15"/>
  <c r="V178" i="15"/>
  <c r="X178" i="15"/>
  <c r="Y186" i="15"/>
  <c r="Y194" i="15"/>
  <c r="Z198" i="15"/>
  <c r="V198" i="15"/>
  <c r="X198" i="15"/>
  <c r="Y209" i="15"/>
  <c r="W209" i="15"/>
  <c r="Z209" i="15"/>
  <c r="X220" i="15"/>
  <c r="Z220" i="15"/>
  <c r="Y230" i="15"/>
  <c r="X232" i="15"/>
  <c r="Z232" i="15"/>
  <c r="V232" i="15"/>
  <c r="Y233" i="15"/>
  <c r="W233" i="15"/>
  <c r="Z233" i="15"/>
  <c r="X236" i="15"/>
  <c r="AA236" i="15" s="1"/>
  <c r="AB236" i="15" s="1"/>
  <c r="Z236" i="15"/>
  <c r="Y238" i="15"/>
  <c r="Y241" i="15"/>
  <c r="Z241" i="15"/>
  <c r="Y242" i="15"/>
  <c r="Y258" i="15"/>
  <c r="X260" i="15"/>
  <c r="Z260" i="15"/>
  <c r="V260" i="15"/>
  <c r="Y265" i="15"/>
  <c r="W265" i="15"/>
  <c r="Z265" i="15"/>
  <c r="Z286" i="15"/>
  <c r="V286" i="15"/>
  <c r="X286" i="15"/>
  <c r="Y289" i="15"/>
  <c r="W289" i="15"/>
  <c r="Z289" i="15"/>
  <c r="Y293" i="15"/>
  <c r="Z293" i="15"/>
  <c r="X296" i="15"/>
  <c r="Z296" i="15"/>
  <c r="V296" i="15"/>
  <c r="Z298" i="15"/>
  <c r="V298" i="15"/>
  <c r="X298" i="15"/>
  <c r="Y309" i="15"/>
  <c r="W309" i="15"/>
  <c r="Z310" i="15"/>
  <c r="V310" i="15"/>
  <c r="X310" i="15"/>
  <c r="Y312" i="15"/>
  <c r="V318" i="15"/>
  <c r="AA318" i="15" s="1"/>
  <c r="V326" i="15"/>
  <c r="AA326" i="15" s="1"/>
  <c r="V334" i="15"/>
  <c r="AA334" i="15" s="1"/>
  <c r="V352" i="15"/>
  <c r="AA352" i="15" s="1"/>
  <c r="Y467" i="15"/>
  <c r="U22" i="16"/>
  <c r="K22" i="16"/>
  <c r="V28" i="16"/>
  <c r="T28" i="16"/>
  <c r="L30" i="16"/>
  <c r="J30" i="16"/>
  <c r="X188" i="16"/>
  <c r="Z188" i="16"/>
  <c r="V188" i="16"/>
  <c r="Y189" i="16"/>
  <c r="W189" i="16"/>
  <c r="Z189" i="16"/>
  <c r="Y212" i="16"/>
  <c r="P145" i="12"/>
  <c r="T145" i="12"/>
  <c r="Q146" i="12"/>
  <c r="R146" i="12" s="1"/>
  <c r="P149" i="12"/>
  <c r="T149" i="12"/>
  <c r="Q150" i="12"/>
  <c r="R150" i="12" s="1"/>
  <c r="P153" i="12"/>
  <c r="T153" i="12"/>
  <c r="Q154" i="12"/>
  <c r="R154" i="12" s="1"/>
  <c r="P157" i="12"/>
  <c r="T157" i="12"/>
  <c r="Q158" i="12"/>
  <c r="R158" i="12" s="1"/>
  <c r="P161" i="12"/>
  <c r="T161" i="12"/>
  <c r="Q162" i="12"/>
  <c r="R162" i="12" s="1"/>
  <c r="P165" i="12"/>
  <c r="T165" i="12"/>
  <c r="Q166" i="12"/>
  <c r="R166" i="12" s="1"/>
  <c r="P169" i="12"/>
  <c r="T169" i="12"/>
  <c r="Q170" i="12"/>
  <c r="R170" i="12" s="1"/>
  <c r="P173" i="12"/>
  <c r="T173" i="12"/>
  <c r="Q174" i="12"/>
  <c r="R174" i="12" s="1"/>
  <c r="P177" i="12"/>
  <c r="T177" i="12"/>
  <c r="Q178" i="12"/>
  <c r="R178" i="12" s="1"/>
  <c r="P181" i="12"/>
  <c r="T181" i="12"/>
  <c r="Q182" i="12"/>
  <c r="R182" i="12" s="1"/>
  <c r="P185" i="12"/>
  <c r="T185" i="12"/>
  <c r="Q186" i="12"/>
  <c r="R186" i="12" s="1"/>
  <c r="P189" i="12"/>
  <c r="T189" i="12"/>
  <c r="Q190" i="12"/>
  <c r="R190" i="12" s="1"/>
  <c r="P193" i="12"/>
  <c r="T193" i="12"/>
  <c r="Q194" i="12"/>
  <c r="R194" i="12" s="1"/>
  <c r="P197" i="12"/>
  <c r="T197" i="12"/>
  <c r="Q198" i="12"/>
  <c r="R198" i="12" s="1"/>
  <c r="P201" i="12"/>
  <c r="T201" i="12"/>
  <c r="Q202" i="12"/>
  <c r="R202" i="12" s="1"/>
  <c r="P205" i="12"/>
  <c r="T205" i="12"/>
  <c r="Q206" i="12"/>
  <c r="R206" i="12" s="1"/>
  <c r="P209" i="12"/>
  <c r="T209" i="12"/>
  <c r="Q210" i="12"/>
  <c r="R210" i="12" s="1"/>
  <c r="P213" i="12"/>
  <c r="T213" i="12"/>
  <c r="Q214" i="12"/>
  <c r="R214" i="12" s="1"/>
  <c r="P217" i="12"/>
  <c r="T217" i="12"/>
  <c r="Q218" i="12"/>
  <c r="R218" i="12" s="1"/>
  <c r="P221" i="12"/>
  <c r="T221" i="12"/>
  <c r="Q222" i="12"/>
  <c r="R222" i="12" s="1"/>
  <c r="P225" i="12"/>
  <c r="T225" i="12"/>
  <c r="Q226" i="12"/>
  <c r="R226" i="12" s="1"/>
  <c r="P229" i="12"/>
  <c r="T229" i="12"/>
  <c r="Q230" i="12"/>
  <c r="R230" i="12" s="1"/>
  <c r="P233" i="12"/>
  <c r="T233" i="12"/>
  <c r="Q234" i="12"/>
  <c r="R234" i="12" s="1"/>
  <c r="P237" i="12"/>
  <c r="T237" i="12"/>
  <c r="Q238" i="12"/>
  <c r="R238" i="12" s="1"/>
  <c r="P241" i="12"/>
  <c r="T241" i="12"/>
  <c r="Q242" i="12"/>
  <c r="R242" i="12" s="1"/>
  <c r="P245" i="12"/>
  <c r="T245" i="12"/>
  <c r="Q246" i="12"/>
  <c r="R246" i="12" s="1"/>
  <c r="P249" i="12"/>
  <c r="T249" i="12"/>
  <c r="Q250" i="12"/>
  <c r="R250" i="12" s="1"/>
  <c r="P253" i="12"/>
  <c r="T253" i="12"/>
  <c r="Q254" i="12"/>
  <c r="R254" i="12" s="1"/>
  <c r="P257" i="12"/>
  <c r="T257" i="12"/>
  <c r="Q258" i="12"/>
  <c r="R258" i="12" s="1"/>
  <c r="P261" i="12"/>
  <c r="T261" i="12"/>
  <c r="Q262" i="12"/>
  <c r="R262" i="12" s="1"/>
  <c r="P265" i="12"/>
  <c r="T265" i="12"/>
  <c r="Q266" i="12"/>
  <c r="R266" i="12" s="1"/>
  <c r="P269" i="12"/>
  <c r="T269" i="12"/>
  <c r="Q270" i="12"/>
  <c r="R270" i="12" s="1"/>
  <c r="P273" i="12"/>
  <c r="T273" i="12"/>
  <c r="Q274" i="12"/>
  <c r="R274" i="12" s="1"/>
  <c r="P277" i="12"/>
  <c r="T277" i="12"/>
  <c r="Q278" i="12"/>
  <c r="R278" i="12" s="1"/>
  <c r="P281" i="12"/>
  <c r="T281" i="12"/>
  <c r="Q282" i="12"/>
  <c r="R282" i="12" s="1"/>
  <c r="P285" i="12"/>
  <c r="T285" i="12"/>
  <c r="Q286" i="12"/>
  <c r="R286" i="12" s="1"/>
  <c r="P289" i="12"/>
  <c r="T289" i="12"/>
  <c r="Q290" i="12"/>
  <c r="R290" i="12" s="1"/>
  <c r="P293" i="12"/>
  <c r="T293" i="12"/>
  <c r="Q294" i="12"/>
  <c r="R294" i="12" s="1"/>
  <c r="P297" i="12"/>
  <c r="T297" i="12"/>
  <c r="Q298" i="12"/>
  <c r="R298" i="12" s="1"/>
  <c r="P301" i="12"/>
  <c r="T301" i="12"/>
  <c r="Q302" i="12"/>
  <c r="R302" i="12" s="1"/>
  <c r="P305" i="12"/>
  <c r="T305" i="12"/>
  <c r="Q306" i="12"/>
  <c r="R306" i="12" s="1"/>
  <c r="P309" i="12"/>
  <c r="T309" i="12"/>
  <c r="Q310" i="12"/>
  <c r="R310" i="12" s="1"/>
  <c r="P313" i="12"/>
  <c r="T313" i="12"/>
  <c r="Q314" i="12"/>
  <c r="R314" i="12" s="1"/>
  <c r="P317" i="12"/>
  <c r="T317" i="12"/>
  <c r="Q318" i="12"/>
  <c r="R318" i="12" s="1"/>
  <c r="P321" i="12"/>
  <c r="T321" i="12"/>
  <c r="Q322" i="12"/>
  <c r="R322" i="12" s="1"/>
  <c r="P325" i="12"/>
  <c r="T325" i="12"/>
  <c r="V325" i="12" s="1"/>
  <c r="AA325" i="12" s="1"/>
  <c r="Q326" i="12"/>
  <c r="R326" i="12" s="1"/>
  <c r="P329" i="12"/>
  <c r="T329" i="12"/>
  <c r="V329" i="12" s="1"/>
  <c r="AA329" i="12" s="1"/>
  <c r="Q330" i="12"/>
  <c r="R330" i="12" s="1"/>
  <c r="P333" i="12"/>
  <c r="T333" i="12"/>
  <c r="Q334" i="12"/>
  <c r="R334" i="12" s="1"/>
  <c r="P337" i="12"/>
  <c r="T337" i="12"/>
  <c r="V337" i="12" s="1"/>
  <c r="AA337" i="12" s="1"/>
  <c r="Q338" i="12"/>
  <c r="R338" i="12" s="1"/>
  <c r="P341" i="12"/>
  <c r="T341" i="12"/>
  <c r="V341" i="12" s="1"/>
  <c r="AA341" i="12" s="1"/>
  <c r="Q342" i="12"/>
  <c r="R342" i="12" s="1"/>
  <c r="P345" i="12"/>
  <c r="T345" i="12"/>
  <c r="Q346" i="12"/>
  <c r="R346" i="12" s="1"/>
  <c r="P349" i="12"/>
  <c r="T349" i="12"/>
  <c r="Q350" i="12"/>
  <c r="R350" i="12" s="1"/>
  <c r="P353" i="12"/>
  <c r="T353" i="12"/>
  <c r="Y465" i="12"/>
  <c r="J470" i="12"/>
  <c r="J471" i="12" s="1"/>
  <c r="Q475" i="12"/>
  <c r="Q476" i="12" s="1"/>
  <c r="L476" i="12"/>
  <c r="Z482" i="12"/>
  <c r="L486" i="12"/>
  <c r="Z490" i="12"/>
  <c r="AK493" i="12"/>
  <c r="AK494" i="12" s="1"/>
  <c r="F507" i="12"/>
  <c r="M507" i="12" s="1"/>
  <c r="C509" i="12"/>
  <c r="P145" i="13"/>
  <c r="T145" i="13"/>
  <c r="V145" i="13" s="1"/>
  <c r="AA145" i="13" s="1"/>
  <c r="Q146" i="13"/>
  <c r="R146" i="13" s="1"/>
  <c r="P149" i="13"/>
  <c r="T149" i="13"/>
  <c r="V149" i="13" s="1"/>
  <c r="AA149" i="13" s="1"/>
  <c r="Q150" i="13"/>
  <c r="R150" i="13" s="1"/>
  <c r="P153" i="13"/>
  <c r="T153" i="13"/>
  <c r="V153" i="13" s="1"/>
  <c r="AA153" i="13" s="1"/>
  <c r="Q154" i="13"/>
  <c r="R154" i="13" s="1"/>
  <c r="P157" i="13"/>
  <c r="T157" i="13"/>
  <c r="V157" i="13" s="1"/>
  <c r="AA157" i="13" s="1"/>
  <c r="Q158" i="13"/>
  <c r="R158" i="13" s="1"/>
  <c r="P161" i="13"/>
  <c r="T161" i="13"/>
  <c r="V161" i="13" s="1"/>
  <c r="AA161" i="13" s="1"/>
  <c r="Q162" i="13"/>
  <c r="R162" i="13" s="1"/>
  <c r="P165" i="13"/>
  <c r="T165" i="13"/>
  <c r="Q166" i="13"/>
  <c r="R166" i="13" s="1"/>
  <c r="P169" i="13"/>
  <c r="T169" i="13"/>
  <c r="Q170" i="13"/>
  <c r="R170" i="13" s="1"/>
  <c r="P173" i="13"/>
  <c r="T173" i="13"/>
  <c r="Q174" i="13"/>
  <c r="R174" i="13" s="1"/>
  <c r="P177" i="13"/>
  <c r="T177" i="13"/>
  <c r="Q178" i="13"/>
  <c r="R178" i="13" s="1"/>
  <c r="P181" i="13"/>
  <c r="T181" i="13"/>
  <c r="Q182" i="13"/>
  <c r="R182" i="13" s="1"/>
  <c r="P185" i="13"/>
  <c r="T185" i="13"/>
  <c r="Q186" i="13"/>
  <c r="R186" i="13" s="1"/>
  <c r="P189" i="13"/>
  <c r="T189" i="13"/>
  <c r="Q190" i="13"/>
  <c r="R190" i="13" s="1"/>
  <c r="P193" i="13"/>
  <c r="T193" i="13"/>
  <c r="Q194" i="13"/>
  <c r="R194" i="13" s="1"/>
  <c r="P197" i="13"/>
  <c r="T197" i="13"/>
  <c r="Q198" i="13"/>
  <c r="R198" i="13" s="1"/>
  <c r="P201" i="13"/>
  <c r="T201" i="13"/>
  <c r="Q202" i="13"/>
  <c r="R202" i="13" s="1"/>
  <c r="P205" i="13"/>
  <c r="T205" i="13"/>
  <c r="Q206" i="13"/>
  <c r="R206" i="13" s="1"/>
  <c r="P209" i="13"/>
  <c r="T209" i="13"/>
  <c r="Q210" i="13"/>
  <c r="R210" i="13" s="1"/>
  <c r="P213" i="13"/>
  <c r="T213" i="13"/>
  <c r="Q214" i="13"/>
  <c r="R214" i="13" s="1"/>
  <c r="P217" i="13"/>
  <c r="T217" i="13"/>
  <c r="Q218" i="13"/>
  <c r="R218" i="13" s="1"/>
  <c r="P221" i="13"/>
  <c r="T221" i="13"/>
  <c r="Q222" i="13"/>
  <c r="R222" i="13" s="1"/>
  <c r="P225" i="13"/>
  <c r="T225" i="13"/>
  <c r="Q226" i="13"/>
  <c r="R226" i="13" s="1"/>
  <c r="P229" i="13"/>
  <c r="T229" i="13"/>
  <c r="Q230" i="13"/>
  <c r="R230" i="13" s="1"/>
  <c r="P233" i="13"/>
  <c r="T233" i="13"/>
  <c r="Q234" i="13"/>
  <c r="R234" i="13" s="1"/>
  <c r="P237" i="13"/>
  <c r="T237" i="13"/>
  <c r="Q238" i="13"/>
  <c r="R238" i="13" s="1"/>
  <c r="P241" i="13"/>
  <c r="T241" i="13"/>
  <c r="Q242" i="13"/>
  <c r="R242" i="13" s="1"/>
  <c r="P245" i="13"/>
  <c r="T245" i="13"/>
  <c r="Q246" i="13"/>
  <c r="R246" i="13" s="1"/>
  <c r="P249" i="13"/>
  <c r="T249" i="13"/>
  <c r="Q250" i="13"/>
  <c r="R250" i="13" s="1"/>
  <c r="P253" i="13"/>
  <c r="T253" i="13"/>
  <c r="Q254" i="13"/>
  <c r="R254" i="13" s="1"/>
  <c r="P257" i="13"/>
  <c r="T257" i="13"/>
  <c r="Q258" i="13"/>
  <c r="R258" i="13" s="1"/>
  <c r="P261" i="13"/>
  <c r="T261" i="13"/>
  <c r="Q262" i="13"/>
  <c r="R262" i="13" s="1"/>
  <c r="P265" i="13"/>
  <c r="T265" i="13"/>
  <c r="Q266" i="13"/>
  <c r="R266" i="13" s="1"/>
  <c r="P269" i="13"/>
  <c r="T269" i="13"/>
  <c r="Q270" i="13"/>
  <c r="R270" i="13" s="1"/>
  <c r="P273" i="13"/>
  <c r="T273" i="13"/>
  <c r="Q274" i="13"/>
  <c r="R274" i="13" s="1"/>
  <c r="P277" i="13"/>
  <c r="T277" i="13"/>
  <c r="Q278" i="13"/>
  <c r="R278" i="13" s="1"/>
  <c r="P281" i="13"/>
  <c r="T281" i="13"/>
  <c r="Q282" i="13"/>
  <c r="R282" i="13" s="1"/>
  <c r="P285" i="13"/>
  <c r="T285" i="13"/>
  <c r="Q286" i="13"/>
  <c r="R286" i="13" s="1"/>
  <c r="P289" i="13"/>
  <c r="T289" i="13"/>
  <c r="Q290" i="13"/>
  <c r="R290" i="13" s="1"/>
  <c r="P293" i="13"/>
  <c r="T293" i="13"/>
  <c r="Q294" i="13"/>
  <c r="R294" i="13" s="1"/>
  <c r="P297" i="13"/>
  <c r="T297" i="13"/>
  <c r="Q298" i="13"/>
  <c r="R298" i="13" s="1"/>
  <c r="P301" i="13"/>
  <c r="T301" i="13"/>
  <c r="Q302" i="13"/>
  <c r="R302" i="13" s="1"/>
  <c r="P305" i="13"/>
  <c r="T305" i="13"/>
  <c r="Q306" i="13"/>
  <c r="R306" i="13" s="1"/>
  <c r="P309" i="13"/>
  <c r="T309" i="13"/>
  <c r="Q310" i="13"/>
  <c r="R310" i="13" s="1"/>
  <c r="P313" i="13"/>
  <c r="T313" i="13"/>
  <c r="Q314" i="13"/>
  <c r="R314" i="13" s="1"/>
  <c r="P317" i="13"/>
  <c r="T317" i="13"/>
  <c r="Q318" i="13"/>
  <c r="R318" i="13" s="1"/>
  <c r="P321" i="13"/>
  <c r="T321" i="13"/>
  <c r="Q322" i="13"/>
  <c r="R322" i="13" s="1"/>
  <c r="P325" i="13"/>
  <c r="T325" i="13"/>
  <c r="Q326" i="13"/>
  <c r="R326" i="13" s="1"/>
  <c r="P329" i="13"/>
  <c r="T329" i="13"/>
  <c r="Q330" i="13"/>
  <c r="R330" i="13" s="1"/>
  <c r="P333" i="13"/>
  <c r="T333" i="13"/>
  <c r="Q334" i="13"/>
  <c r="R334" i="13" s="1"/>
  <c r="P337" i="13"/>
  <c r="T337" i="13"/>
  <c r="Q338" i="13"/>
  <c r="R338" i="13" s="1"/>
  <c r="P341" i="13"/>
  <c r="T341" i="13"/>
  <c r="Q342" i="13"/>
  <c r="R342" i="13" s="1"/>
  <c r="P345" i="13"/>
  <c r="T345" i="13"/>
  <c r="Q346" i="13"/>
  <c r="R346" i="13" s="1"/>
  <c r="P349" i="13"/>
  <c r="T349" i="13"/>
  <c r="Q350" i="13"/>
  <c r="R350" i="13" s="1"/>
  <c r="P353" i="13"/>
  <c r="T353" i="13"/>
  <c r="Y465" i="13"/>
  <c r="J470" i="13"/>
  <c r="J471" i="13" s="1"/>
  <c r="Q475" i="13"/>
  <c r="Q476" i="13" s="1"/>
  <c r="L476" i="13"/>
  <c r="Z482" i="13"/>
  <c r="L486" i="13"/>
  <c r="Z490" i="13"/>
  <c r="AK493" i="13"/>
  <c r="AK494" i="13" s="1"/>
  <c r="F507" i="13"/>
  <c r="M507" i="13" s="1"/>
  <c r="C509" i="13"/>
  <c r="P145" i="14"/>
  <c r="T145" i="14"/>
  <c r="Q146" i="14"/>
  <c r="R146" i="14" s="1"/>
  <c r="P149" i="14"/>
  <c r="T149" i="14"/>
  <c r="Q150" i="14"/>
  <c r="R150" i="14" s="1"/>
  <c r="P153" i="14"/>
  <c r="T153" i="14"/>
  <c r="Q154" i="14"/>
  <c r="R154" i="14" s="1"/>
  <c r="P157" i="14"/>
  <c r="T157" i="14"/>
  <c r="Q158" i="14"/>
  <c r="R158" i="14" s="1"/>
  <c r="P161" i="14"/>
  <c r="T161" i="14"/>
  <c r="Q162" i="14"/>
  <c r="R162" i="14" s="1"/>
  <c r="P165" i="14"/>
  <c r="T165" i="14"/>
  <c r="Q166" i="14"/>
  <c r="R166" i="14" s="1"/>
  <c r="P169" i="14"/>
  <c r="T169" i="14"/>
  <c r="Q170" i="14"/>
  <c r="R170" i="14" s="1"/>
  <c r="P173" i="14"/>
  <c r="T173" i="14"/>
  <c r="Q174" i="14"/>
  <c r="R174" i="14" s="1"/>
  <c r="P177" i="14"/>
  <c r="T177" i="14"/>
  <c r="Q178" i="14"/>
  <c r="R178" i="14" s="1"/>
  <c r="P181" i="14"/>
  <c r="T181" i="14"/>
  <c r="Q182" i="14"/>
  <c r="R182" i="14" s="1"/>
  <c r="P185" i="14"/>
  <c r="T185" i="14"/>
  <c r="Q186" i="14"/>
  <c r="R186" i="14" s="1"/>
  <c r="P189" i="14"/>
  <c r="T189" i="14"/>
  <c r="Q190" i="14"/>
  <c r="R190" i="14" s="1"/>
  <c r="P193" i="14"/>
  <c r="T193" i="14"/>
  <c r="Q194" i="14"/>
  <c r="R194" i="14" s="1"/>
  <c r="P197" i="14"/>
  <c r="T197" i="14"/>
  <c r="Q198" i="14"/>
  <c r="R198" i="14" s="1"/>
  <c r="P201" i="14"/>
  <c r="T201" i="14"/>
  <c r="Q202" i="14"/>
  <c r="R202" i="14" s="1"/>
  <c r="P205" i="14"/>
  <c r="T205" i="14"/>
  <c r="Q206" i="14"/>
  <c r="R206" i="14" s="1"/>
  <c r="P209" i="14"/>
  <c r="T209" i="14"/>
  <c r="Q210" i="14"/>
  <c r="R210" i="14" s="1"/>
  <c r="P213" i="14"/>
  <c r="T213" i="14"/>
  <c r="Q214" i="14"/>
  <c r="R214" i="14" s="1"/>
  <c r="P217" i="14"/>
  <c r="T217" i="14"/>
  <c r="Q218" i="14"/>
  <c r="R218" i="14" s="1"/>
  <c r="P221" i="14"/>
  <c r="T221" i="14"/>
  <c r="Q222" i="14"/>
  <c r="R222" i="14" s="1"/>
  <c r="P225" i="14"/>
  <c r="T225" i="14"/>
  <c r="Q226" i="14"/>
  <c r="R226" i="14" s="1"/>
  <c r="P229" i="14"/>
  <c r="T229" i="14"/>
  <c r="Q230" i="14"/>
  <c r="R230" i="14" s="1"/>
  <c r="P233" i="14"/>
  <c r="T233" i="14"/>
  <c r="Q234" i="14"/>
  <c r="R234" i="14" s="1"/>
  <c r="P237" i="14"/>
  <c r="T237" i="14"/>
  <c r="Q238" i="14"/>
  <c r="R238" i="14" s="1"/>
  <c r="P241" i="14"/>
  <c r="T241" i="14"/>
  <c r="Q242" i="14"/>
  <c r="R242" i="14" s="1"/>
  <c r="P245" i="14"/>
  <c r="T245" i="14"/>
  <c r="Q246" i="14"/>
  <c r="R246" i="14" s="1"/>
  <c r="P249" i="14"/>
  <c r="T249" i="14"/>
  <c r="Q250" i="14"/>
  <c r="R250" i="14" s="1"/>
  <c r="P253" i="14"/>
  <c r="T253" i="14"/>
  <c r="Q254" i="14"/>
  <c r="R254" i="14" s="1"/>
  <c r="P257" i="14"/>
  <c r="T257" i="14"/>
  <c r="Q258" i="14"/>
  <c r="R258" i="14" s="1"/>
  <c r="P261" i="14"/>
  <c r="T261" i="14"/>
  <c r="Q262" i="14"/>
  <c r="R262" i="14" s="1"/>
  <c r="P265" i="14"/>
  <c r="T265" i="14"/>
  <c r="Q266" i="14"/>
  <c r="R266" i="14" s="1"/>
  <c r="P269" i="14"/>
  <c r="T269" i="14"/>
  <c r="Q270" i="14"/>
  <c r="R270" i="14" s="1"/>
  <c r="P273" i="14"/>
  <c r="T273" i="14"/>
  <c r="Q274" i="14"/>
  <c r="R274" i="14" s="1"/>
  <c r="P277" i="14"/>
  <c r="T277" i="14"/>
  <c r="Q278" i="14"/>
  <c r="R278" i="14" s="1"/>
  <c r="P281" i="14"/>
  <c r="T281" i="14"/>
  <c r="Q282" i="14"/>
  <c r="R282" i="14" s="1"/>
  <c r="P285" i="14"/>
  <c r="T285" i="14"/>
  <c r="Q286" i="14"/>
  <c r="R286" i="14" s="1"/>
  <c r="P289" i="14"/>
  <c r="T289" i="14"/>
  <c r="Q290" i="14"/>
  <c r="R290" i="14" s="1"/>
  <c r="P293" i="14"/>
  <c r="T293" i="14"/>
  <c r="Q294" i="14"/>
  <c r="R294" i="14" s="1"/>
  <c r="P297" i="14"/>
  <c r="T297" i="14"/>
  <c r="Q298" i="14"/>
  <c r="R298" i="14" s="1"/>
  <c r="P301" i="14"/>
  <c r="T301" i="14"/>
  <c r="Q302" i="14"/>
  <c r="R302" i="14" s="1"/>
  <c r="P305" i="14"/>
  <c r="T305" i="14"/>
  <c r="Q306" i="14"/>
  <c r="R306" i="14" s="1"/>
  <c r="P309" i="14"/>
  <c r="T309" i="14"/>
  <c r="Q310" i="14"/>
  <c r="R310" i="14" s="1"/>
  <c r="P313" i="14"/>
  <c r="T313" i="14"/>
  <c r="Q314" i="14"/>
  <c r="R314" i="14" s="1"/>
  <c r="P317" i="14"/>
  <c r="T317" i="14"/>
  <c r="Q318" i="14"/>
  <c r="R318" i="14" s="1"/>
  <c r="P321" i="14"/>
  <c r="T321" i="14"/>
  <c r="Q322" i="14"/>
  <c r="R322" i="14" s="1"/>
  <c r="P325" i="14"/>
  <c r="T325" i="14"/>
  <c r="Q326" i="14"/>
  <c r="R326" i="14" s="1"/>
  <c r="P329" i="14"/>
  <c r="T329" i="14"/>
  <c r="Q330" i="14"/>
  <c r="R330" i="14" s="1"/>
  <c r="P333" i="14"/>
  <c r="T333" i="14"/>
  <c r="Q334" i="14"/>
  <c r="R334" i="14" s="1"/>
  <c r="P337" i="14"/>
  <c r="T337" i="14"/>
  <c r="Q338" i="14"/>
  <c r="R338" i="14" s="1"/>
  <c r="P341" i="14"/>
  <c r="T341" i="14"/>
  <c r="Q342" i="14"/>
  <c r="R342" i="14" s="1"/>
  <c r="P345" i="14"/>
  <c r="T345" i="14"/>
  <c r="Q346" i="14"/>
  <c r="R346" i="14" s="1"/>
  <c r="P349" i="14"/>
  <c r="T349" i="14"/>
  <c r="Q350" i="14"/>
  <c r="R350" i="14" s="1"/>
  <c r="P353" i="14"/>
  <c r="T353" i="14"/>
  <c r="Y465" i="14"/>
  <c r="J470" i="14"/>
  <c r="J471" i="14" s="1"/>
  <c r="N476" i="14"/>
  <c r="K478" i="14"/>
  <c r="K479" i="14" s="1"/>
  <c r="AK485" i="14"/>
  <c r="AK486" i="14" s="1"/>
  <c r="K489" i="14"/>
  <c r="X486" i="14"/>
  <c r="X487" i="14" s="1"/>
  <c r="J490" i="14"/>
  <c r="J491" i="14" s="1"/>
  <c r="K491" i="14"/>
  <c r="C514" i="14"/>
  <c r="Y145" i="15"/>
  <c r="W145" i="15"/>
  <c r="Z145" i="15"/>
  <c r="V145" i="15"/>
  <c r="Z150" i="15"/>
  <c r="X150" i="15"/>
  <c r="Z174" i="15"/>
  <c r="X174" i="15"/>
  <c r="Y197" i="15"/>
  <c r="W197" i="15"/>
  <c r="Z197" i="15"/>
  <c r="X204" i="15"/>
  <c r="Z204" i="15"/>
  <c r="Z206" i="15"/>
  <c r="V206" i="15"/>
  <c r="X206" i="15"/>
  <c r="Y221" i="15"/>
  <c r="W221" i="15"/>
  <c r="Z221" i="15"/>
  <c r="Z246" i="15"/>
  <c r="V246" i="15"/>
  <c r="X246" i="15"/>
  <c r="X252" i="15"/>
  <c r="Z252" i="15"/>
  <c r="X268" i="15"/>
  <c r="Z268" i="15"/>
  <c r="V268" i="15"/>
  <c r="Z269" i="15"/>
  <c r="Z278" i="15"/>
  <c r="X278" i="15"/>
  <c r="Z282" i="15"/>
  <c r="V282" i="15"/>
  <c r="X282" i="15"/>
  <c r="Z294" i="15"/>
  <c r="V294" i="15"/>
  <c r="X294" i="15"/>
  <c r="X304" i="15"/>
  <c r="Z304" i="15"/>
  <c r="V304" i="15"/>
  <c r="Z306" i="15"/>
  <c r="V306" i="15"/>
  <c r="X306" i="15"/>
  <c r="X152" i="16"/>
  <c r="Z152" i="16"/>
  <c r="V152" i="16"/>
  <c r="Y153" i="16"/>
  <c r="W153" i="16"/>
  <c r="Z153" i="16"/>
  <c r="X160" i="16"/>
  <c r="Z160" i="16"/>
  <c r="V160" i="16"/>
  <c r="Y161" i="16"/>
  <c r="W161" i="16"/>
  <c r="Z161" i="16"/>
  <c r="X164" i="16"/>
  <c r="V164" i="16"/>
  <c r="X168" i="16"/>
  <c r="Z168" i="16"/>
  <c r="V168" i="16"/>
  <c r="Z169" i="16"/>
  <c r="Y176" i="16"/>
  <c r="Z180" i="16"/>
  <c r="AA180" i="16"/>
  <c r="Y181" i="16"/>
  <c r="W181" i="16"/>
  <c r="Z181" i="16"/>
  <c r="X196" i="16"/>
  <c r="Z196" i="16"/>
  <c r="V196" i="16"/>
  <c r="Y197" i="16"/>
  <c r="W197" i="16"/>
  <c r="Z197" i="16"/>
  <c r="V31" i="16"/>
  <c r="T31" i="16"/>
  <c r="L35" i="16"/>
  <c r="J35" i="16"/>
  <c r="L37" i="16"/>
  <c r="J37" i="16"/>
  <c r="X208" i="16"/>
  <c r="Z208" i="16"/>
  <c r="V208" i="16"/>
  <c r="Y209" i="16"/>
  <c r="W209" i="16"/>
  <c r="Z209" i="16"/>
  <c r="Q463" i="11"/>
  <c r="Q464" i="11" s="1"/>
  <c r="J466" i="11"/>
  <c r="N466" i="11"/>
  <c r="X470" i="11"/>
  <c r="AB470" i="11"/>
  <c r="AA482" i="11"/>
  <c r="M486" i="11"/>
  <c r="Q489" i="11"/>
  <c r="U489" i="11"/>
  <c r="AA490" i="11"/>
  <c r="Q145" i="12"/>
  <c r="R145" i="12" s="1"/>
  <c r="S145" i="12" s="1"/>
  <c r="U145" i="12"/>
  <c r="P148" i="12"/>
  <c r="T148" i="12"/>
  <c r="Q149" i="12"/>
  <c r="R149" i="12" s="1"/>
  <c r="S149" i="12" s="1"/>
  <c r="U149" i="12"/>
  <c r="P152" i="12"/>
  <c r="T152" i="12"/>
  <c r="Q153" i="12"/>
  <c r="R153" i="12" s="1"/>
  <c r="S153" i="12" s="1"/>
  <c r="U153" i="12"/>
  <c r="P156" i="12"/>
  <c r="T156" i="12"/>
  <c r="Q157" i="12"/>
  <c r="R157" i="12" s="1"/>
  <c r="S157" i="12" s="1"/>
  <c r="U157" i="12"/>
  <c r="P160" i="12"/>
  <c r="T160" i="12"/>
  <c r="V160" i="12" s="1"/>
  <c r="Q161" i="12"/>
  <c r="R161" i="12" s="1"/>
  <c r="S161" i="12" s="1"/>
  <c r="U161" i="12"/>
  <c r="W163" i="12"/>
  <c r="P164" i="12"/>
  <c r="T164" i="12"/>
  <c r="Q165" i="12"/>
  <c r="R165" i="12" s="1"/>
  <c r="S165" i="12" s="1"/>
  <c r="U165" i="12"/>
  <c r="P168" i="12"/>
  <c r="T168" i="12"/>
  <c r="V168" i="12" s="1"/>
  <c r="Q169" i="12"/>
  <c r="R169" i="12" s="1"/>
  <c r="S169" i="12" s="1"/>
  <c r="U169" i="12"/>
  <c r="P172" i="12"/>
  <c r="Q172" i="12" s="1"/>
  <c r="R172" i="12" s="1"/>
  <c r="S172" i="12" s="1"/>
  <c r="T172" i="12"/>
  <c r="Q173" i="12"/>
  <c r="R173" i="12" s="1"/>
  <c r="S173" i="12" s="1"/>
  <c r="U173" i="12"/>
  <c r="P176" i="12"/>
  <c r="T176" i="12"/>
  <c r="Q177" i="12"/>
  <c r="R177" i="12" s="1"/>
  <c r="S177" i="12" s="1"/>
  <c r="U177" i="12"/>
  <c r="I178" i="12"/>
  <c r="U30" i="12" s="1"/>
  <c r="W179" i="12"/>
  <c r="AA179" i="12" s="1"/>
  <c r="P180" i="12"/>
  <c r="T180" i="12"/>
  <c r="Q181" i="12"/>
  <c r="R181" i="12" s="1"/>
  <c r="S181" i="12" s="1"/>
  <c r="U181" i="12"/>
  <c r="P184" i="12"/>
  <c r="T184" i="12"/>
  <c r="Q185" i="12"/>
  <c r="R185" i="12" s="1"/>
  <c r="S185" i="12" s="1"/>
  <c r="U185" i="12"/>
  <c r="W187" i="12"/>
  <c r="P188" i="12"/>
  <c r="T188" i="12"/>
  <c r="Z188" i="12" s="1"/>
  <c r="Q189" i="12"/>
  <c r="R189" i="12" s="1"/>
  <c r="S189" i="12" s="1"/>
  <c r="U189" i="12"/>
  <c r="I190" i="12"/>
  <c r="W191" i="12"/>
  <c r="P192" i="12"/>
  <c r="T192" i="12"/>
  <c r="Q193" i="12"/>
  <c r="R193" i="12" s="1"/>
  <c r="S193" i="12" s="1"/>
  <c r="U193" i="12"/>
  <c r="W195" i="12"/>
  <c r="P196" i="12"/>
  <c r="T196" i="12"/>
  <c r="Q197" i="12"/>
  <c r="R197" i="12" s="1"/>
  <c r="S197" i="12" s="1"/>
  <c r="U197" i="12"/>
  <c r="P200" i="12"/>
  <c r="T200" i="12"/>
  <c r="Q201" i="12"/>
  <c r="R201" i="12" s="1"/>
  <c r="S201" i="12" s="1"/>
  <c r="U201" i="12"/>
  <c r="P204" i="12"/>
  <c r="T204" i="12"/>
  <c r="Q205" i="12"/>
  <c r="R205" i="12" s="1"/>
  <c r="S205" i="12" s="1"/>
  <c r="U205" i="12"/>
  <c r="P208" i="12"/>
  <c r="T208" i="12"/>
  <c r="X208" i="12" s="1"/>
  <c r="Q209" i="12"/>
  <c r="R209" i="12" s="1"/>
  <c r="S209" i="12" s="1"/>
  <c r="U209" i="12"/>
  <c r="W211" i="12"/>
  <c r="P212" i="12"/>
  <c r="T212" i="12"/>
  <c r="Q213" i="12"/>
  <c r="R213" i="12" s="1"/>
  <c r="S213" i="12" s="1"/>
  <c r="U213" i="12"/>
  <c r="W215" i="12"/>
  <c r="P216" i="12"/>
  <c r="T216" i="12"/>
  <c r="Q217" i="12"/>
  <c r="R217" i="12" s="1"/>
  <c r="S217" i="12" s="1"/>
  <c r="U217" i="12"/>
  <c r="P220" i="12"/>
  <c r="Q220" i="12" s="1"/>
  <c r="R220" i="12" s="1"/>
  <c r="S220" i="12" s="1"/>
  <c r="T220" i="12"/>
  <c r="Q221" i="12"/>
  <c r="R221" i="12" s="1"/>
  <c r="S221" i="12" s="1"/>
  <c r="U221" i="12"/>
  <c r="P224" i="12"/>
  <c r="T224" i="12"/>
  <c r="Q225" i="12"/>
  <c r="R225" i="12" s="1"/>
  <c r="S225" i="12" s="1"/>
  <c r="U225" i="12"/>
  <c r="I226" i="12"/>
  <c r="W227" i="12"/>
  <c r="P228" i="12"/>
  <c r="T228" i="12"/>
  <c r="Q229" i="12"/>
  <c r="R229" i="12" s="1"/>
  <c r="S229" i="12" s="1"/>
  <c r="P232" i="12"/>
  <c r="T232" i="12"/>
  <c r="Q233" i="12"/>
  <c r="R233" i="12" s="1"/>
  <c r="S233" i="12" s="1"/>
  <c r="I234" i="12"/>
  <c r="P236" i="12"/>
  <c r="T236" i="12"/>
  <c r="Q237" i="12"/>
  <c r="R237" i="12" s="1"/>
  <c r="S237" i="12" s="1"/>
  <c r="U237" i="12"/>
  <c r="P240" i="12"/>
  <c r="T240" i="12"/>
  <c r="Q241" i="12"/>
  <c r="R241" i="12" s="1"/>
  <c r="S241" i="12" s="1"/>
  <c r="U241" i="12"/>
  <c r="P244" i="12"/>
  <c r="T244" i="12"/>
  <c r="V244" i="12" s="1"/>
  <c r="Q245" i="12"/>
  <c r="R245" i="12" s="1"/>
  <c r="S245" i="12" s="1"/>
  <c r="U245" i="12"/>
  <c r="I246" i="12"/>
  <c r="P248" i="12"/>
  <c r="T248" i="12"/>
  <c r="Q249" i="12"/>
  <c r="R249" i="12" s="1"/>
  <c r="S249" i="12" s="1"/>
  <c r="U249" i="12"/>
  <c r="I250" i="12"/>
  <c r="P252" i="12"/>
  <c r="T252" i="12"/>
  <c r="Z252" i="12" s="1"/>
  <c r="Q253" i="12"/>
  <c r="R253" i="12" s="1"/>
  <c r="S253" i="12" s="1"/>
  <c r="U253" i="12"/>
  <c r="P256" i="12"/>
  <c r="T256" i="12"/>
  <c r="Q257" i="12"/>
  <c r="R257" i="12" s="1"/>
  <c r="S257" i="12" s="1"/>
  <c r="U257" i="12"/>
  <c r="W259" i="12"/>
  <c r="P260" i="12"/>
  <c r="T260" i="12"/>
  <c r="Q261" i="12"/>
  <c r="R261" i="12" s="1"/>
  <c r="S261" i="12" s="1"/>
  <c r="U261" i="12"/>
  <c r="P264" i="12"/>
  <c r="T264" i="12"/>
  <c r="Z264" i="12" s="1"/>
  <c r="Q265" i="12"/>
  <c r="R265" i="12" s="1"/>
  <c r="S265" i="12" s="1"/>
  <c r="U265" i="12"/>
  <c r="I266" i="12"/>
  <c r="W267" i="12"/>
  <c r="P268" i="12"/>
  <c r="T268" i="12"/>
  <c r="Q269" i="12"/>
  <c r="R269" i="12" s="1"/>
  <c r="S269" i="12" s="1"/>
  <c r="U269" i="12"/>
  <c r="W271" i="12"/>
  <c r="AA271" i="12" s="1"/>
  <c r="P272" i="12"/>
  <c r="T272" i="12"/>
  <c r="Q273" i="12"/>
  <c r="R273" i="12" s="1"/>
  <c r="S273" i="12" s="1"/>
  <c r="U273" i="12"/>
  <c r="W275" i="12"/>
  <c r="AA275" i="12" s="1"/>
  <c r="P276" i="12"/>
  <c r="T276" i="12"/>
  <c r="Q277" i="12"/>
  <c r="R277" i="12" s="1"/>
  <c r="S277" i="12" s="1"/>
  <c r="U277" i="12"/>
  <c r="P280" i="12"/>
  <c r="T280" i="12"/>
  <c r="Q281" i="12"/>
  <c r="R281" i="12" s="1"/>
  <c r="S281" i="12" s="1"/>
  <c r="U281" i="12"/>
  <c r="W283" i="12"/>
  <c r="AA283" i="12" s="1"/>
  <c r="P284" i="12"/>
  <c r="T284" i="12"/>
  <c r="Z284" i="12" s="1"/>
  <c r="Q285" i="12"/>
  <c r="R285" i="12" s="1"/>
  <c r="S285" i="12" s="1"/>
  <c r="U285" i="12"/>
  <c r="W287" i="12"/>
  <c r="AA287" i="12" s="1"/>
  <c r="P288" i="12"/>
  <c r="T288" i="12"/>
  <c r="Q289" i="12"/>
  <c r="R289" i="12" s="1"/>
  <c r="S289" i="12" s="1"/>
  <c r="U289" i="12"/>
  <c r="P292" i="12"/>
  <c r="T292" i="12"/>
  <c r="Q293" i="12"/>
  <c r="R293" i="12" s="1"/>
  <c r="S293" i="12" s="1"/>
  <c r="U293" i="12"/>
  <c r="I294" i="12"/>
  <c r="P296" i="12"/>
  <c r="T296" i="12"/>
  <c r="V296" i="12" s="1"/>
  <c r="AA296" i="12" s="1"/>
  <c r="Q297" i="12"/>
  <c r="R297" i="12" s="1"/>
  <c r="S297" i="12" s="1"/>
  <c r="U297" i="12"/>
  <c r="I298" i="12"/>
  <c r="P300" i="12"/>
  <c r="Q300" i="12" s="1"/>
  <c r="R300" i="12" s="1"/>
  <c r="S300" i="12" s="1"/>
  <c r="T300" i="12"/>
  <c r="Q301" i="12"/>
  <c r="R301" i="12" s="1"/>
  <c r="S301" i="12" s="1"/>
  <c r="U301" i="12"/>
  <c r="I302" i="12"/>
  <c r="P304" i="12"/>
  <c r="T304" i="12"/>
  <c r="V304" i="12" s="1"/>
  <c r="AA304" i="12" s="1"/>
  <c r="Q305" i="12"/>
  <c r="R305" i="12" s="1"/>
  <c r="S305" i="12" s="1"/>
  <c r="U305" i="12"/>
  <c r="I306" i="12"/>
  <c r="P308" i="12"/>
  <c r="T308" i="12"/>
  <c r="V308" i="12" s="1"/>
  <c r="AA308" i="12" s="1"/>
  <c r="Q309" i="12"/>
  <c r="R309" i="12" s="1"/>
  <c r="S309" i="12" s="1"/>
  <c r="U309" i="12"/>
  <c r="P312" i="12"/>
  <c r="T312" i="12"/>
  <c r="V312" i="12" s="1"/>
  <c r="AA312" i="12" s="1"/>
  <c r="Q313" i="12"/>
  <c r="R313" i="12" s="1"/>
  <c r="S313" i="12" s="1"/>
  <c r="U313" i="12"/>
  <c r="I314" i="12"/>
  <c r="P316" i="12"/>
  <c r="T316" i="12"/>
  <c r="V316" i="12" s="1"/>
  <c r="AA316" i="12" s="1"/>
  <c r="Q317" i="12"/>
  <c r="R317" i="12" s="1"/>
  <c r="S317" i="12" s="1"/>
  <c r="U317" i="12"/>
  <c r="I318" i="12"/>
  <c r="P320" i="12"/>
  <c r="T320" i="12"/>
  <c r="V320" i="12" s="1"/>
  <c r="AA320" i="12" s="1"/>
  <c r="Q321" i="12"/>
  <c r="R321" i="12" s="1"/>
  <c r="S321" i="12" s="1"/>
  <c r="P324" i="12"/>
  <c r="T324" i="12"/>
  <c r="V324" i="12" s="1"/>
  <c r="AA324" i="12" s="1"/>
  <c r="Q325" i="12"/>
  <c r="R325" i="12" s="1"/>
  <c r="S325" i="12" s="1"/>
  <c r="P328" i="12"/>
  <c r="T328" i="12"/>
  <c r="V328" i="12" s="1"/>
  <c r="AA328" i="12" s="1"/>
  <c r="Q329" i="12"/>
  <c r="R329" i="12" s="1"/>
  <c r="S329" i="12" s="1"/>
  <c r="P332" i="12"/>
  <c r="T332" i="12"/>
  <c r="Q333" i="12"/>
  <c r="R333" i="12" s="1"/>
  <c r="S333" i="12" s="1"/>
  <c r="P336" i="12"/>
  <c r="T336" i="12"/>
  <c r="V336" i="12" s="1"/>
  <c r="AA336" i="12" s="1"/>
  <c r="Q337" i="12"/>
  <c r="R337" i="12" s="1"/>
  <c r="S337" i="12" s="1"/>
  <c r="P340" i="12"/>
  <c r="T340" i="12"/>
  <c r="V340" i="12" s="1"/>
  <c r="AA340" i="12" s="1"/>
  <c r="Q341" i="12"/>
  <c r="R341" i="12" s="1"/>
  <c r="S341" i="12" s="1"/>
  <c r="P344" i="12"/>
  <c r="T344" i="12"/>
  <c r="Q345" i="12"/>
  <c r="R345" i="12" s="1"/>
  <c r="S345" i="12" s="1"/>
  <c r="P348" i="12"/>
  <c r="T348" i="12"/>
  <c r="Q349" i="12"/>
  <c r="R349" i="12" s="1"/>
  <c r="S349" i="12" s="1"/>
  <c r="P352" i="12"/>
  <c r="Q352" i="12" s="1"/>
  <c r="R352" i="12" s="1"/>
  <c r="S352" i="12" s="1"/>
  <c r="T352" i="12"/>
  <c r="Q353" i="12"/>
  <c r="R353" i="12" s="1"/>
  <c r="S353" i="12" s="1"/>
  <c r="Y457" i="12"/>
  <c r="S461" i="12"/>
  <c r="Q463" i="12"/>
  <c r="Q464" i="12" s="1"/>
  <c r="J466" i="12"/>
  <c r="N466" i="12"/>
  <c r="X470" i="12"/>
  <c r="AB470" i="12"/>
  <c r="M476" i="12"/>
  <c r="AA482" i="12"/>
  <c r="M486" i="12"/>
  <c r="Q489" i="12"/>
  <c r="U489" i="12"/>
  <c r="AA490" i="12"/>
  <c r="Z498" i="12"/>
  <c r="K5" i="13"/>
  <c r="K17" i="13" s="1"/>
  <c r="B12" i="1" s="1"/>
  <c r="Q145" i="13"/>
  <c r="R145" i="13" s="1"/>
  <c r="S145" i="13" s="1"/>
  <c r="P148" i="13"/>
  <c r="T148" i="13"/>
  <c r="V148" i="13" s="1"/>
  <c r="AA148" i="13" s="1"/>
  <c r="Q149" i="13"/>
  <c r="R149" i="13" s="1"/>
  <c r="S149" i="13" s="1"/>
  <c r="P152" i="13"/>
  <c r="T152" i="13"/>
  <c r="V152" i="13" s="1"/>
  <c r="AA152" i="13" s="1"/>
  <c r="Q153" i="13"/>
  <c r="R153" i="13" s="1"/>
  <c r="S153" i="13" s="1"/>
  <c r="P156" i="13"/>
  <c r="T156" i="13"/>
  <c r="V156" i="13" s="1"/>
  <c r="AA156" i="13" s="1"/>
  <c r="Q157" i="13"/>
  <c r="R157" i="13" s="1"/>
  <c r="S157" i="13" s="1"/>
  <c r="P160" i="13"/>
  <c r="T160" i="13"/>
  <c r="V160" i="13" s="1"/>
  <c r="AA160" i="13" s="1"/>
  <c r="Q161" i="13"/>
  <c r="R161" i="13" s="1"/>
  <c r="S161" i="13" s="1"/>
  <c r="P164" i="13"/>
  <c r="T164" i="13"/>
  <c r="V164" i="13" s="1"/>
  <c r="AA164" i="13" s="1"/>
  <c r="Q165" i="13"/>
  <c r="R165" i="13" s="1"/>
  <c r="S165" i="13" s="1"/>
  <c r="P168" i="13"/>
  <c r="T168" i="13"/>
  <c r="Q169" i="13"/>
  <c r="R169" i="13" s="1"/>
  <c r="S169" i="13" s="1"/>
  <c r="P172" i="13"/>
  <c r="T172" i="13"/>
  <c r="Q173" i="13"/>
  <c r="R173" i="13" s="1"/>
  <c r="S173" i="13" s="1"/>
  <c r="P176" i="13"/>
  <c r="T176" i="13"/>
  <c r="Q177" i="13"/>
  <c r="R177" i="13" s="1"/>
  <c r="S177" i="13" s="1"/>
  <c r="P180" i="13"/>
  <c r="T180" i="13"/>
  <c r="Q181" i="13"/>
  <c r="R181" i="13" s="1"/>
  <c r="S181" i="13" s="1"/>
  <c r="P184" i="13"/>
  <c r="T184" i="13"/>
  <c r="Q185" i="13"/>
  <c r="R185" i="13" s="1"/>
  <c r="S185" i="13" s="1"/>
  <c r="P188" i="13"/>
  <c r="T188" i="13"/>
  <c r="Q189" i="13"/>
  <c r="R189" i="13" s="1"/>
  <c r="S189" i="13" s="1"/>
  <c r="P192" i="13"/>
  <c r="T192" i="13"/>
  <c r="Q193" i="13"/>
  <c r="R193" i="13" s="1"/>
  <c r="S193" i="13" s="1"/>
  <c r="P196" i="13"/>
  <c r="T196" i="13"/>
  <c r="Q197" i="13"/>
  <c r="R197" i="13" s="1"/>
  <c r="S197" i="13" s="1"/>
  <c r="P200" i="13"/>
  <c r="T200" i="13"/>
  <c r="Q201" i="13"/>
  <c r="R201" i="13" s="1"/>
  <c r="S201" i="13" s="1"/>
  <c r="P204" i="13"/>
  <c r="T204" i="13"/>
  <c r="Q205" i="13"/>
  <c r="R205" i="13" s="1"/>
  <c r="S205" i="13" s="1"/>
  <c r="P208" i="13"/>
  <c r="T208" i="13"/>
  <c r="Q209" i="13"/>
  <c r="R209" i="13" s="1"/>
  <c r="S209" i="13" s="1"/>
  <c r="P212" i="13"/>
  <c r="T212" i="13"/>
  <c r="Q213" i="13"/>
  <c r="R213" i="13" s="1"/>
  <c r="S213" i="13" s="1"/>
  <c r="P216" i="13"/>
  <c r="T216" i="13"/>
  <c r="Q217" i="13"/>
  <c r="R217" i="13" s="1"/>
  <c r="S217" i="13" s="1"/>
  <c r="P220" i="13"/>
  <c r="T220" i="13"/>
  <c r="Q221" i="13"/>
  <c r="R221" i="13" s="1"/>
  <c r="S221" i="13" s="1"/>
  <c r="P224" i="13"/>
  <c r="T224" i="13"/>
  <c r="Q225" i="13"/>
  <c r="R225" i="13" s="1"/>
  <c r="S225" i="13" s="1"/>
  <c r="P228" i="13"/>
  <c r="T228" i="13"/>
  <c r="Q229" i="13"/>
  <c r="R229" i="13" s="1"/>
  <c r="S229" i="13" s="1"/>
  <c r="P232" i="13"/>
  <c r="T232" i="13"/>
  <c r="Q233" i="13"/>
  <c r="R233" i="13" s="1"/>
  <c r="S233" i="13" s="1"/>
  <c r="P236" i="13"/>
  <c r="T236" i="13"/>
  <c r="Q237" i="13"/>
  <c r="R237" i="13" s="1"/>
  <c r="S237" i="13" s="1"/>
  <c r="P240" i="13"/>
  <c r="T240" i="13"/>
  <c r="Q241" i="13"/>
  <c r="R241" i="13" s="1"/>
  <c r="S241" i="13" s="1"/>
  <c r="P244" i="13"/>
  <c r="T244" i="13"/>
  <c r="Q245" i="13"/>
  <c r="R245" i="13" s="1"/>
  <c r="S245" i="13" s="1"/>
  <c r="P248" i="13"/>
  <c r="T248" i="13"/>
  <c r="Q249" i="13"/>
  <c r="R249" i="13" s="1"/>
  <c r="S249" i="13" s="1"/>
  <c r="P252" i="13"/>
  <c r="T252" i="13"/>
  <c r="Q253" i="13"/>
  <c r="R253" i="13" s="1"/>
  <c r="S253" i="13" s="1"/>
  <c r="P256" i="13"/>
  <c r="T256" i="13"/>
  <c r="Q257" i="13"/>
  <c r="R257" i="13" s="1"/>
  <c r="S257" i="13" s="1"/>
  <c r="P260" i="13"/>
  <c r="T260" i="13"/>
  <c r="Q261" i="13"/>
  <c r="R261" i="13" s="1"/>
  <c r="S261" i="13" s="1"/>
  <c r="P264" i="13"/>
  <c r="T264" i="13"/>
  <c r="Q265" i="13"/>
  <c r="R265" i="13" s="1"/>
  <c r="S265" i="13" s="1"/>
  <c r="P268" i="13"/>
  <c r="T268" i="13"/>
  <c r="Q269" i="13"/>
  <c r="R269" i="13" s="1"/>
  <c r="S269" i="13" s="1"/>
  <c r="P272" i="13"/>
  <c r="T272" i="13"/>
  <c r="Q273" i="13"/>
  <c r="R273" i="13" s="1"/>
  <c r="S273" i="13" s="1"/>
  <c r="P276" i="13"/>
  <c r="T276" i="13"/>
  <c r="Q277" i="13"/>
  <c r="R277" i="13" s="1"/>
  <c r="S277" i="13" s="1"/>
  <c r="P280" i="13"/>
  <c r="T280" i="13"/>
  <c r="Q281" i="13"/>
  <c r="R281" i="13" s="1"/>
  <c r="S281" i="13" s="1"/>
  <c r="P284" i="13"/>
  <c r="T284" i="13"/>
  <c r="Q285" i="13"/>
  <c r="R285" i="13" s="1"/>
  <c r="S285" i="13" s="1"/>
  <c r="P288" i="13"/>
  <c r="T288" i="13"/>
  <c r="Q289" i="13"/>
  <c r="R289" i="13" s="1"/>
  <c r="S289" i="13" s="1"/>
  <c r="P292" i="13"/>
  <c r="T292" i="13"/>
  <c r="Q293" i="13"/>
  <c r="R293" i="13" s="1"/>
  <c r="S293" i="13" s="1"/>
  <c r="P296" i="13"/>
  <c r="T296" i="13"/>
  <c r="Q297" i="13"/>
  <c r="R297" i="13" s="1"/>
  <c r="S297" i="13" s="1"/>
  <c r="P300" i="13"/>
  <c r="T300" i="13"/>
  <c r="Q301" i="13"/>
  <c r="R301" i="13" s="1"/>
  <c r="S301" i="13" s="1"/>
  <c r="P304" i="13"/>
  <c r="T304" i="13"/>
  <c r="Q305" i="13"/>
  <c r="R305" i="13" s="1"/>
  <c r="S305" i="13" s="1"/>
  <c r="P308" i="13"/>
  <c r="T308" i="13"/>
  <c r="Q309" i="13"/>
  <c r="R309" i="13" s="1"/>
  <c r="S309" i="13" s="1"/>
  <c r="P312" i="13"/>
  <c r="T312" i="13"/>
  <c r="Q313" i="13"/>
  <c r="R313" i="13" s="1"/>
  <c r="S313" i="13" s="1"/>
  <c r="P316" i="13"/>
  <c r="T316" i="13"/>
  <c r="Q317" i="13"/>
  <c r="R317" i="13" s="1"/>
  <c r="S317" i="13" s="1"/>
  <c r="P320" i="13"/>
  <c r="T320" i="13"/>
  <c r="Q321" i="13"/>
  <c r="R321" i="13" s="1"/>
  <c r="S321" i="13" s="1"/>
  <c r="P324" i="13"/>
  <c r="T324" i="13"/>
  <c r="Q325" i="13"/>
  <c r="R325" i="13" s="1"/>
  <c r="S325" i="13" s="1"/>
  <c r="P328" i="13"/>
  <c r="T328" i="13"/>
  <c r="Q329" i="13"/>
  <c r="R329" i="13" s="1"/>
  <c r="S329" i="13" s="1"/>
  <c r="P332" i="13"/>
  <c r="T332" i="13"/>
  <c r="Q333" i="13"/>
  <c r="R333" i="13" s="1"/>
  <c r="S333" i="13" s="1"/>
  <c r="P336" i="13"/>
  <c r="T336" i="13"/>
  <c r="Q337" i="13"/>
  <c r="R337" i="13" s="1"/>
  <c r="S337" i="13" s="1"/>
  <c r="P340" i="13"/>
  <c r="T340" i="13"/>
  <c r="Q341" i="13"/>
  <c r="R341" i="13" s="1"/>
  <c r="S341" i="13" s="1"/>
  <c r="P344" i="13"/>
  <c r="T344" i="13"/>
  <c r="Q345" i="13"/>
  <c r="R345" i="13" s="1"/>
  <c r="S345" i="13" s="1"/>
  <c r="P348" i="13"/>
  <c r="T348" i="13"/>
  <c r="Q349" i="13"/>
  <c r="R349" i="13" s="1"/>
  <c r="S349" i="13" s="1"/>
  <c r="P352" i="13"/>
  <c r="Q352" i="13" s="1"/>
  <c r="R352" i="13" s="1"/>
  <c r="S352" i="13" s="1"/>
  <c r="T352" i="13"/>
  <c r="Q353" i="13"/>
  <c r="R353" i="13" s="1"/>
  <c r="S353" i="13" s="1"/>
  <c r="Y454" i="13"/>
  <c r="Y457" i="13"/>
  <c r="S461" i="13"/>
  <c r="Q463" i="13"/>
  <c r="Q464" i="13" s="1"/>
  <c r="J466" i="13"/>
  <c r="N466" i="13"/>
  <c r="X470" i="13"/>
  <c r="AB470" i="13"/>
  <c r="M476" i="13"/>
  <c r="AA482" i="13"/>
  <c r="M486" i="13"/>
  <c r="Q489" i="13"/>
  <c r="U489" i="13"/>
  <c r="AA490" i="13"/>
  <c r="Z498" i="13"/>
  <c r="K5" i="14"/>
  <c r="Q145" i="14"/>
  <c r="R145" i="14" s="1"/>
  <c r="S145" i="14" s="1"/>
  <c r="P148" i="14"/>
  <c r="T148" i="14"/>
  <c r="Q149" i="14"/>
  <c r="R149" i="14" s="1"/>
  <c r="S149" i="14" s="1"/>
  <c r="P152" i="14"/>
  <c r="T152" i="14"/>
  <c r="Q153" i="14"/>
  <c r="R153" i="14" s="1"/>
  <c r="S153" i="14" s="1"/>
  <c r="P156" i="14"/>
  <c r="T156" i="14"/>
  <c r="Q157" i="14"/>
  <c r="R157" i="14" s="1"/>
  <c r="S157" i="14" s="1"/>
  <c r="P160" i="14"/>
  <c r="T160" i="14"/>
  <c r="Q161" i="14"/>
  <c r="R161" i="14" s="1"/>
  <c r="S161" i="14" s="1"/>
  <c r="P164" i="14"/>
  <c r="T164" i="14"/>
  <c r="Q165" i="14"/>
  <c r="R165" i="14" s="1"/>
  <c r="S165" i="14" s="1"/>
  <c r="P168" i="14"/>
  <c r="T168" i="14"/>
  <c r="Q169" i="14"/>
  <c r="R169" i="14" s="1"/>
  <c r="S169" i="14" s="1"/>
  <c r="P172" i="14"/>
  <c r="T172" i="14"/>
  <c r="Q173" i="14"/>
  <c r="R173" i="14" s="1"/>
  <c r="S173" i="14" s="1"/>
  <c r="P176" i="14"/>
  <c r="T176" i="14"/>
  <c r="Q177" i="14"/>
  <c r="R177" i="14" s="1"/>
  <c r="S177" i="14" s="1"/>
  <c r="P180" i="14"/>
  <c r="T180" i="14"/>
  <c r="Q181" i="14"/>
  <c r="R181" i="14" s="1"/>
  <c r="S181" i="14" s="1"/>
  <c r="P184" i="14"/>
  <c r="T184" i="14"/>
  <c r="Q185" i="14"/>
  <c r="R185" i="14" s="1"/>
  <c r="S185" i="14" s="1"/>
  <c r="P188" i="14"/>
  <c r="T188" i="14"/>
  <c r="Q189" i="14"/>
  <c r="R189" i="14" s="1"/>
  <c r="S189" i="14" s="1"/>
  <c r="P192" i="14"/>
  <c r="T192" i="14"/>
  <c r="Q193" i="14"/>
  <c r="R193" i="14" s="1"/>
  <c r="S193" i="14" s="1"/>
  <c r="P196" i="14"/>
  <c r="T196" i="14"/>
  <c r="Q197" i="14"/>
  <c r="R197" i="14" s="1"/>
  <c r="S197" i="14" s="1"/>
  <c r="P200" i="14"/>
  <c r="T200" i="14"/>
  <c r="Q201" i="14"/>
  <c r="R201" i="14" s="1"/>
  <c r="S201" i="14" s="1"/>
  <c r="P204" i="14"/>
  <c r="T204" i="14"/>
  <c r="Q205" i="14"/>
  <c r="R205" i="14" s="1"/>
  <c r="S205" i="14" s="1"/>
  <c r="P208" i="14"/>
  <c r="T208" i="14"/>
  <c r="Q209" i="14"/>
  <c r="R209" i="14" s="1"/>
  <c r="S209" i="14" s="1"/>
  <c r="P212" i="14"/>
  <c r="T212" i="14"/>
  <c r="Q213" i="14"/>
  <c r="R213" i="14" s="1"/>
  <c r="S213" i="14" s="1"/>
  <c r="P216" i="14"/>
  <c r="T216" i="14"/>
  <c r="Q217" i="14"/>
  <c r="R217" i="14" s="1"/>
  <c r="S217" i="14" s="1"/>
  <c r="P220" i="14"/>
  <c r="T220" i="14"/>
  <c r="Q221" i="14"/>
  <c r="R221" i="14" s="1"/>
  <c r="S221" i="14" s="1"/>
  <c r="P224" i="14"/>
  <c r="T224" i="14"/>
  <c r="Q225" i="14"/>
  <c r="R225" i="14" s="1"/>
  <c r="S225" i="14" s="1"/>
  <c r="P228" i="14"/>
  <c r="T228" i="14"/>
  <c r="Q229" i="14"/>
  <c r="R229" i="14" s="1"/>
  <c r="S229" i="14" s="1"/>
  <c r="P232" i="14"/>
  <c r="T232" i="14"/>
  <c r="Q233" i="14"/>
  <c r="R233" i="14" s="1"/>
  <c r="S233" i="14" s="1"/>
  <c r="P236" i="14"/>
  <c r="T236" i="14"/>
  <c r="Q237" i="14"/>
  <c r="R237" i="14" s="1"/>
  <c r="S237" i="14" s="1"/>
  <c r="P240" i="14"/>
  <c r="T240" i="14"/>
  <c r="Q241" i="14"/>
  <c r="R241" i="14" s="1"/>
  <c r="S241" i="14" s="1"/>
  <c r="P244" i="14"/>
  <c r="T244" i="14"/>
  <c r="Q245" i="14"/>
  <c r="R245" i="14" s="1"/>
  <c r="S245" i="14" s="1"/>
  <c r="P248" i="14"/>
  <c r="T248" i="14"/>
  <c r="Q249" i="14"/>
  <c r="R249" i="14" s="1"/>
  <c r="S249" i="14" s="1"/>
  <c r="P252" i="14"/>
  <c r="T252" i="14"/>
  <c r="Q253" i="14"/>
  <c r="R253" i="14" s="1"/>
  <c r="S253" i="14" s="1"/>
  <c r="P256" i="14"/>
  <c r="T256" i="14"/>
  <c r="Q257" i="14"/>
  <c r="R257" i="14" s="1"/>
  <c r="S257" i="14" s="1"/>
  <c r="P260" i="14"/>
  <c r="T260" i="14"/>
  <c r="Q261" i="14"/>
  <c r="R261" i="14" s="1"/>
  <c r="S261" i="14" s="1"/>
  <c r="P264" i="14"/>
  <c r="T264" i="14"/>
  <c r="Q265" i="14"/>
  <c r="R265" i="14" s="1"/>
  <c r="S265" i="14" s="1"/>
  <c r="P268" i="14"/>
  <c r="T268" i="14"/>
  <c r="Q269" i="14"/>
  <c r="R269" i="14" s="1"/>
  <c r="S269" i="14" s="1"/>
  <c r="P272" i="14"/>
  <c r="T272" i="14"/>
  <c r="Q273" i="14"/>
  <c r="R273" i="14" s="1"/>
  <c r="S273" i="14" s="1"/>
  <c r="P276" i="14"/>
  <c r="T276" i="14"/>
  <c r="Q277" i="14"/>
  <c r="R277" i="14" s="1"/>
  <c r="S277" i="14" s="1"/>
  <c r="P280" i="14"/>
  <c r="T280" i="14"/>
  <c r="Q281" i="14"/>
  <c r="R281" i="14" s="1"/>
  <c r="S281" i="14" s="1"/>
  <c r="P284" i="14"/>
  <c r="T284" i="14"/>
  <c r="Q285" i="14"/>
  <c r="R285" i="14" s="1"/>
  <c r="S285" i="14" s="1"/>
  <c r="P288" i="14"/>
  <c r="T288" i="14"/>
  <c r="Q289" i="14"/>
  <c r="R289" i="14" s="1"/>
  <c r="S289" i="14" s="1"/>
  <c r="P292" i="14"/>
  <c r="T292" i="14"/>
  <c r="Q293" i="14"/>
  <c r="R293" i="14" s="1"/>
  <c r="S293" i="14" s="1"/>
  <c r="P296" i="14"/>
  <c r="T296" i="14"/>
  <c r="Q297" i="14"/>
  <c r="R297" i="14" s="1"/>
  <c r="S297" i="14" s="1"/>
  <c r="P300" i="14"/>
  <c r="T300" i="14"/>
  <c r="Q301" i="14"/>
  <c r="R301" i="14" s="1"/>
  <c r="S301" i="14" s="1"/>
  <c r="P304" i="14"/>
  <c r="T304" i="14"/>
  <c r="Q305" i="14"/>
  <c r="R305" i="14" s="1"/>
  <c r="S305" i="14" s="1"/>
  <c r="P308" i="14"/>
  <c r="T308" i="14"/>
  <c r="Q309" i="14"/>
  <c r="R309" i="14" s="1"/>
  <c r="S309" i="14" s="1"/>
  <c r="P312" i="14"/>
  <c r="T312" i="14"/>
  <c r="Q313" i="14"/>
  <c r="R313" i="14" s="1"/>
  <c r="S313" i="14" s="1"/>
  <c r="P316" i="14"/>
  <c r="T316" i="14"/>
  <c r="Q317" i="14"/>
  <c r="R317" i="14" s="1"/>
  <c r="S317" i="14" s="1"/>
  <c r="P320" i="14"/>
  <c r="T320" i="14"/>
  <c r="Q321" i="14"/>
  <c r="R321" i="14" s="1"/>
  <c r="S321" i="14" s="1"/>
  <c r="P324" i="14"/>
  <c r="T324" i="14"/>
  <c r="Q325" i="14"/>
  <c r="R325" i="14" s="1"/>
  <c r="S325" i="14" s="1"/>
  <c r="P328" i="14"/>
  <c r="T328" i="14"/>
  <c r="Q329" i="14"/>
  <c r="R329" i="14" s="1"/>
  <c r="S329" i="14" s="1"/>
  <c r="P332" i="14"/>
  <c r="T332" i="14"/>
  <c r="Q333" i="14"/>
  <c r="R333" i="14" s="1"/>
  <c r="S333" i="14" s="1"/>
  <c r="P336" i="14"/>
  <c r="T336" i="14"/>
  <c r="Q337" i="14"/>
  <c r="R337" i="14" s="1"/>
  <c r="S337" i="14" s="1"/>
  <c r="P340" i="14"/>
  <c r="T340" i="14"/>
  <c r="Q341" i="14"/>
  <c r="R341" i="14" s="1"/>
  <c r="S341" i="14" s="1"/>
  <c r="P344" i="14"/>
  <c r="T344" i="14"/>
  <c r="Q345" i="14"/>
  <c r="R345" i="14" s="1"/>
  <c r="S345" i="14" s="1"/>
  <c r="P348" i="14"/>
  <c r="T348" i="14"/>
  <c r="Q349" i="14"/>
  <c r="R349" i="14" s="1"/>
  <c r="S349" i="14" s="1"/>
  <c r="P352" i="14"/>
  <c r="Q352" i="14" s="1"/>
  <c r="R352" i="14" s="1"/>
  <c r="S352" i="14" s="1"/>
  <c r="T352" i="14"/>
  <c r="Q353" i="14"/>
  <c r="R353" i="14" s="1"/>
  <c r="S353" i="14" s="1"/>
  <c r="Y454" i="14"/>
  <c r="Y457" i="14"/>
  <c r="Y462" i="14"/>
  <c r="Q463" i="14"/>
  <c r="Q464" i="14" s="1"/>
  <c r="Q465" i="14"/>
  <c r="Q466" i="14" s="1"/>
  <c r="J468" i="14"/>
  <c r="J469" i="14" s="1"/>
  <c r="X472" i="14"/>
  <c r="X473" i="14" s="1"/>
  <c r="Y482" i="14"/>
  <c r="Q484" i="14"/>
  <c r="Q485" i="14" s="1"/>
  <c r="G507" i="14"/>
  <c r="N507" i="14" s="1"/>
  <c r="C516" i="14"/>
  <c r="J26" i="15"/>
  <c r="L29" i="15"/>
  <c r="J29" i="15"/>
  <c r="L31" i="15"/>
  <c r="J31" i="15"/>
  <c r="L32" i="15"/>
  <c r="J32" i="15"/>
  <c r="L33" i="15"/>
  <c r="J33" i="15"/>
  <c r="L36" i="15"/>
  <c r="J36" i="15"/>
  <c r="L37" i="15"/>
  <c r="J37" i="15"/>
  <c r="Y149" i="15"/>
  <c r="W149" i="15"/>
  <c r="Z149" i="15"/>
  <c r="Z158" i="15"/>
  <c r="V158" i="15"/>
  <c r="X158" i="15"/>
  <c r="Y169" i="15"/>
  <c r="W169" i="15"/>
  <c r="Z169" i="15"/>
  <c r="Z170" i="15"/>
  <c r="AA170" i="15"/>
  <c r="Y173" i="15"/>
  <c r="W173" i="15"/>
  <c r="Z173" i="15"/>
  <c r="Y178" i="15"/>
  <c r="Z186" i="15"/>
  <c r="X186" i="15"/>
  <c r="Z194" i="15"/>
  <c r="V194" i="15"/>
  <c r="X194" i="15"/>
  <c r="Y198" i="15"/>
  <c r="Y205" i="15"/>
  <c r="W205" i="15"/>
  <c r="Z205" i="15"/>
  <c r="Z216" i="15"/>
  <c r="AA216" i="15"/>
  <c r="Y217" i="15"/>
  <c r="W217" i="15"/>
  <c r="Z217" i="15"/>
  <c r="Y220" i="15"/>
  <c r="Z228" i="15"/>
  <c r="AA228" i="15"/>
  <c r="Z230" i="15"/>
  <c r="V230" i="15"/>
  <c r="X230" i="15"/>
  <c r="Y232" i="15"/>
  <c r="Y236" i="15"/>
  <c r="Z238" i="15"/>
  <c r="AA238" i="15" s="1"/>
  <c r="AB238" i="15" s="1"/>
  <c r="X238" i="15"/>
  <c r="AA241" i="15"/>
  <c r="Z242" i="15"/>
  <c r="X242" i="15"/>
  <c r="AA242" i="15"/>
  <c r="Y245" i="15"/>
  <c r="W245" i="15"/>
  <c r="Z245" i="15"/>
  <c r="Z258" i="15"/>
  <c r="V258" i="15"/>
  <c r="X258" i="15"/>
  <c r="Y260" i="15"/>
  <c r="Y281" i="15"/>
  <c r="W281" i="15"/>
  <c r="Z281" i="15"/>
  <c r="Y286" i="15"/>
  <c r="X312" i="15"/>
  <c r="Z312" i="15"/>
  <c r="V320" i="15"/>
  <c r="AA320" i="15" s="1"/>
  <c r="V328" i="15"/>
  <c r="AA328" i="15" s="1"/>
  <c r="V336" i="15"/>
  <c r="AA336" i="15" s="1"/>
  <c r="V342" i="15"/>
  <c r="AA342" i="15" s="1"/>
  <c r="V350" i="15"/>
  <c r="AA350" i="15" s="1"/>
  <c r="I67" i="16"/>
  <c r="V23" i="16"/>
  <c r="T23" i="16"/>
  <c r="L24" i="16"/>
  <c r="J24" i="16"/>
  <c r="V24" i="16"/>
  <c r="T24" i="16"/>
  <c r="Y173" i="16"/>
  <c r="AA173" i="16" s="1"/>
  <c r="AB173" i="16" s="1"/>
  <c r="Z173" i="16"/>
  <c r="Y188" i="16"/>
  <c r="X192" i="16"/>
  <c r="Z192" i="16"/>
  <c r="V32" i="16"/>
  <c r="T32" i="16"/>
  <c r="X212" i="16"/>
  <c r="Z212" i="16"/>
  <c r="AK455" i="11"/>
  <c r="AK456" i="11" s="1"/>
  <c r="AK464" i="11"/>
  <c r="AK465" i="11" s="1"/>
  <c r="N476" i="11"/>
  <c r="D478" i="11"/>
  <c r="D479" i="11" s="1"/>
  <c r="X482" i="11"/>
  <c r="AB482" i="11"/>
  <c r="J486" i="11"/>
  <c r="N486" i="11"/>
  <c r="X490" i="11"/>
  <c r="AB490" i="11"/>
  <c r="Q493" i="11"/>
  <c r="Q494" i="11" s="1"/>
  <c r="X500" i="11"/>
  <c r="X501" i="11" s="1"/>
  <c r="S146" i="12"/>
  <c r="P147" i="12"/>
  <c r="Q147" i="12" s="1"/>
  <c r="R147" i="12" s="1"/>
  <c r="S147" i="12" s="1"/>
  <c r="Q148" i="12"/>
  <c r="R148" i="12" s="1"/>
  <c r="S148" i="12" s="1"/>
  <c r="S150" i="12"/>
  <c r="P151" i="12"/>
  <c r="Q151" i="12" s="1"/>
  <c r="R151" i="12" s="1"/>
  <c r="S151" i="12" s="1"/>
  <c r="Q152" i="12"/>
  <c r="R152" i="12" s="1"/>
  <c r="S152" i="12" s="1"/>
  <c r="S154" i="12"/>
  <c r="P155" i="12"/>
  <c r="Q155" i="12" s="1"/>
  <c r="R155" i="12" s="1"/>
  <c r="S155" i="12" s="1"/>
  <c r="Q156" i="12"/>
  <c r="R156" i="12" s="1"/>
  <c r="S156" i="12" s="1"/>
  <c r="S158" i="12"/>
  <c r="P159" i="12"/>
  <c r="Q159" i="12" s="1"/>
  <c r="R159" i="12" s="1"/>
  <c r="S159" i="12" s="1"/>
  <c r="Q160" i="12"/>
  <c r="R160" i="12" s="1"/>
  <c r="S160" i="12" s="1"/>
  <c r="S162" i="12"/>
  <c r="P163" i="12"/>
  <c r="Q163" i="12" s="1"/>
  <c r="R163" i="12" s="1"/>
  <c r="S163" i="12" s="1"/>
  <c r="Q164" i="12"/>
  <c r="R164" i="12" s="1"/>
  <c r="S164" i="12" s="1"/>
  <c r="S166" i="12"/>
  <c r="P167" i="12"/>
  <c r="Q167" i="12" s="1"/>
  <c r="R167" i="12" s="1"/>
  <c r="S167" i="12" s="1"/>
  <c r="Q168" i="12"/>
  <c r="R168" i="12" s="1"/>
  <c r="S168" i="12" s="1"/>
  <c r="S170" i="12"/>
  <c r="P171" i="12"/>
  <c r="Q171" i="12" s="1"/>
  <c r="R171" i="12" s="1"/>
  <c r="S171" i="12" s="1"/>
  <c r="S174" i="12"/>
  <c r="P175" i="12"/>
  <c r="Q175" i="12" s="1"/>
  <c r="R175" i="12" s="1"/>
  <c r="S175" i="12" s="1"/>
  <c r="Q176" i="12"/>
  <c r="R176" i="12" s="1"/>
  <c r="S176" i="12" s="1"/>
  <c r="S178" i="12"/>
  <c r="P179" i="12"/>
  <c r="Q179" i="12" s="1"/>
  <c r="R179" i="12" s="1"/>
  <c r="S179" i="12" s="1"/>
  <c r="Q180" i="12"/>
  <c r="R180" i="12" s="1"/>
  <c r="S180" i="12" s="1"/>
  <c r="S182" i="12"/>
  <c r="P183" i="12"/>
  <c r="Q183" i="12" s="1"/>
  <c r="R183" i="12" s="1"/>
  <c r="S183" i="12" s="1"/>
  <c r="Q184" i="12"/>
  <c r="R184" i="12" s="1"/>
  <c r="S184" i="12" s="1"/>
  <c r="S186" i="12"/>
  <c r="P187" i="12"/>
  <c r="Q187" i="12" s="1"/>
  <c r="R187" i="12" s="1"/>
  <c r="S187" i="12" s="1"/>
  <c r="Q188" i="12"/>
  <c r="R188" i="12" s="1"/>
  <c r="S188" i="12" s="1"/>
  <c r="S190" i="12"/>
  <c r="P191" i="12"/>
  <c r="Q191" i="12" s="1"/>
  <c r="R191" i="12" s="1"/>
  <c r="S191" i="12" s="1"/>
  <c r="Q192" i="12"/>
  <c r="R192" i="12" s="1"/>
  <c r="S192" i="12" s="1"/>
  <c r="S194" i="12"/>
  <c r="P195" i="12"/>
  <c r="Q195" i="12" s="1"/>
  <c r="R195" i="12" s="1"/>
  <c r="S195" i="12" s="1"/>
  <c r="Q196" i="12"/>
  <c r="R196" i="12" s="1"/>
  <c r="S196" i="12" s="1"/>
  <c r="S198" i="12"/>
  <c r="P199" i="12"/>
  <c r="Q199" i="12" s="1"/>
  <c r="R199" i="12" s="1"/>
  <c r="S199" i="12" s="1"/>
  <c r="Q200" i="12"/>
  <c r="R200" i="12" s="1"/>
  <c r="S200" i="12" s="1"/>
  <c r="S202" i="12"/>
  <c r="P203" i="12"/>
  <c r="Q203" i="12" s="1"/>
  <c r="R203" i="12" s="1"/>
  <c r="S203" i="12" s="1"/>
  <c r="Q204" i="12"/>
  <c r="R204" i="12" s="1"/>
  <c r="S204" i="12" s="1"/>
  <c r="S206" i="12"/>
  <c r="P207" i="12"/>
  <c r="Q207" i="12" s="1"/>
  <c r="R207" i="12" s="1"/>
  <c r="S207" i="12" s="1"/>
  <c r="Q208" i="12"/>
  <c r="R208" i="12" s="1"/>
  <c r="S208" i="12" s="1"/>
  <c r="S210" i="12"/>
  <c r="P211" i="12"/>
  <c r="Q211" i="12" s="1"/>
  <c r="R211" i="12" s="1"/>
  <c r="S211" i="12" s="1"/>
  <c r="Q212" i="12"/>
  <c r="R212" i="12" s="1"/>
  <c r="S212" i="12" s="1"/>
  <c r="S214" i="12"/>
  <c r="P215" i="12"/>
  <c r="Q215" i="12" s="1"/>
  <c r="R215" i="12" s="1"/>
  <c r="S215" i="12" s="1"/>
  <c r="Q216" i="12"/>
  <c r="R216" i="12" s="1"/>
  <c r="S216" i="12" s="1"/>
  <c r="S218" i="12"/>
  <c r="P219" i="12"/>
  <c r="Q219" i="12" s="1"/>
  <c r="R219" i="12" s="1"/>
  <c r="S219" i="12" s="1"/>
  <c r="S222" i="12"/>
  <c r="P223" i="12"/>
  <c r="Q223" i="12" s="1"/>
  <c r="R223" i="12" s="1"/>
  <c r="S223" i="12" s="1"/>
  <c r="Q224" i="12"/>
  <c r="R224" i="12" s="1"/>
  <c r="S224" i="12" s="1"/>
  <c r="S226" i="12"/>
  <c r="P227" i="12"/>
  <c r="Q227" i="12" s="1"/>
  <c r="R227" i="12" s="1"/>
  <c r="S227" i="12" s="1"/>
  <c r="Q228" i="12"/>
  <c r="R228" i="12" s="1"/>
  <c r="S228" i="12" s="1"/>
  <c r="S230" i="12"/>
  <c r="P231" i="12"/>
  <c r="Q231" i="12" s="1"/>
  <c r="R231" i="12" s="1"/>
  <c r="S231" i="12" s="1"/>
  <c r="Q232" i="12"/>
  <c r="R232" i="12" s="1"/>
  <c r="S232" i="12" s="1"/>
  <c r="S234" i="12"/>
  <c r="P235" i="12"/>
  <c r="Q235" i="12" s="1"/>
  <c r="R235" i="12" s="1"/>
  <c r="S235" i="12" s="1"/>
  <c r="Q236" i="12"/>
  <c r="R236" i="12" s="1"/>
  <c r="S236" i="12" s="1"/>
  <c r="S238" i="12"/>
  <c r="P239" i="12"/>
  <c r="Q239" i="12" s="1"/>
  <c r="R239" i="12" s="1"/>
  <c r="S239" i="12" s="1"/>
  <c r="Q240" i="12"/>
  <c r="R240" i="12" s="1"/>
  <c r="S240" i="12" s="1"/>
  <c r="S242" i="12"/>
  <c r="P243" i="12"/>
  <c r="Q243" i="12" s="1"/>
  <c r="R243" i="12" s="1"/>
  <c r="S243" i="12" s="1"/>
  <c r="Q244" i="12"/>
  <c r="R244" i="12" s="1"/>
  <c r="S244" i="12" s="1"/>
  <c r="S246" i="12"/>
  <c r="P247" i="12"/>
  <c r="Q247" i="12" s="1"/>
  <c r="R247" i="12" s="1"/>
  <c r="S247" i="12" s="1"/>
  <c r="Q248" i="12"/>
  <c r="R248" i="12" s="1"/>
  <c r="S248" i="12" s="1"/>
  <c r="S250" i="12"/>
  <c r="P251" i="12"/>
  <c r="Q251" i="12" s="1"/>
  <c r="R251" i="12" s="1"/>
  <c r="S251" i="12" s="1"/>
  <c r="Q252" i="12"/>
  <c r="R252" i="12" s="1"/>
  <c r="S252" i="12" s="1"/>
  <c r="S254" i="12"/>
  <c r="P255" i="12"/>
  <c r="Q255" i="12" s="1"/>
  <c r="R255" i="12" s="1"/>
  <c r="S255" i="12" s="1"/>
  <c r="Q256" i="12"/>
  <c r="R256" i="12" s="1"/>
  <c r="S256" i="12" s="1"/>
  <c r="S258" i="12"/>
  <c r="P259" i="12"/>
  <c r="Q259" i="12" s="1"/>
  <c r="R259" i="12" s="1"/>
  <c r="S259" i="12" s="1"/>
  <c r="Q260" i="12"/>
  <c r="R260" i="12" s="1"/>
  <c r="S260" i="12" s="1"/>
  <c r="S262" i="12"/>
  <c r="P263" i="12"/>
  <c r="Q263" i="12" s="1"/>
  <c r="R263" i="12" s="1"/>
  <c r="S263" i="12" s="1"/>
  <c r="Q264" i="12"/>
  <c r="R264" i="12" s="1"/>
  <c r="S264" i="12" s="1"/>
  <c r="S266" i="12"/>
  <c r="P267" i="12"/>
  <c r="Q267" i="12" s="1"/>
  <c r="R267" i="12" s="1"/>
  <c r="S267" i="12" s="1"/>
  <c r="Q268" i="12"/>
  <c r="R268" i="12" s="1"/>
  <c r="S268" i="12" s="1"/>
  <c r="S270" i="12"/>
  <c r="P271" i="12"/>
  <c r="Q271" i="12" s="1"/>
  <c r="R271" i="12" s="1"/>
  <c r="S271" i="12" s="1"/>
  <c r="Q272" i="12"/>
  <c r="R272" i="12" s="1"/>
  <c r="S272" i="12" s="1"/>
  <c r="S274" i="12"/>
  <c r="P275" i="12"/>
  <c r="Q275" i="12" s="1"/>
  <c r="R275" i="12" s="1"/>
  <c r="S275" i="12" s="1"/>
  <c r="Q276" i="12"/>
  <c r="R276" i="12" s="1"/>
  <c r="S276" i="12" s="1"/>
  <c r="S278" i="12"/>
  <c r="P279" i="12"/>
  <c r="Q279" i="12" s="1"/>
  <c r="R279" i="12" s="1"/>
  <c r="S279" i="12" s="1"/>
  <c r="Q280" i="12"/>
  <c r="R280" i="12" s="1"/>
  <c r="S280" i="12" s="1"/>
  <c r="S282" i="12"/>
  <c r="P283" i="12"/>
  <c r="Q283" i="12" s="1"/>
  <c r="R283" i="12" s="1"/>
  <c r="S283" i="12" s="1"/>
  <c r="Q284" i="12"/>
  <c r="R284" i="12" s="1"/>
  <c r="S284" i="12" s="1"/>
  <c r="S286" i="12"/>
  <c r="P287" i="12"/>
  <c r="Q287" i="12" s="1"/>
  <c r="R287" i="12" s="1"/>
  <c r="S287" i="12" s="1"/>
  <c r="Q288" i="12"/>
  <c r="R288" i="12" s="1"/>
  <c r="S288" i="12" s="1"/>
  <c r="S290" i="12"/>
  <c r="P291" i="12"/>
  <c r="Q291" i="12" s="1"/>
  <c r="R291" i="12" s="1"/>
  <c r="S291" i="12" s="1"/>
  <c r="Q292" i="12"/>
  <c r="R292" i="12" s="1"/>
  <c r="S292" i="12" s="1"/>
  <c r="S294" i="12"/>
  <c r="P295" i="12"/>
  <c r="Q295" i="12" s="1"/>
  <c r="R295" i="12" s="1"/>
  <c r="S295" i="12" s="1"/>
  <c r="Q296" i="12"/>
  <c r="R296" i="12" s="1"/>
  <c r="S296" i="12" s="1"/>
  <c r="S298" i="12"/>
  <c r="P299" i="12"/>
  <c r="Q299" i="12" s="1"/>
  <c r="R299" i="12" s="1"/>
  <c r="S299" i="12" s="1"/>
  <c r="S302" i="12"/>
  <c r="P303" i="12"/>
  <c r="Q303" i="12" s="1"/>
  <c r="R303" i="12" s="1"/>
  <c r="S303" i="12" s="1"/>
  <c r="Q304" i="12"/>
  <c r="R304" i="12" s="1"/>
  <c r="S304" i="12" s="1"/>
  <c r="S306" i="12"/>
  <c r="P307" i="12"/>
  <c r="Q307" i="12" s="1"/>
  <c r="R307" i="12" s="1"/>
  <c r="S307" i="12" s="1"/>
  <c r="Q308" i="12"/>
  <c r="R308" i="12" s="1"/>
  <c r="S308" i="12" s="1"/>
  <c r="S310" i="12"/>
  <c r="P311" i="12"/>
  <c r="Q311" i="12" s="1"/>
  <c r="R311" i="12" s="1"/>
  <c r="S311" i="12" s="1"/>
  <c r="Q312" i="12"/>
  <c r="R312" i="12" s="1"/>
  <c r="S312" i="12" s="1"/>
  <c r="S314" i="12"/>
  <c r="P315" i="12"/>
  <c r="Q315" i="12" s="1"/>
  <c r="R315" i="12" s="1"/>
  <c r="S315" i="12" s="1"/>
  <c r="Q316" i="12"/>
  <c r="R316" i="12" s="1"/>
  <c r="S316" i="12" s="1"/>
  <c r="S318" i="12"/>
  <c r="P319" i="12"/>
  <c r="Q319" i="12" s="1"/>
  <c r="R319" i="12" s="1"/>
  <c r="S319" i="12" s="1"/>
  <c r="Q320" i="12"/>
  <c r="R320" i="12" s="1"/>
  <c r="S320" i="12" s="1"/>
  <c r="S322" i="12"/>
  <c r="P323" i="12"/>
  <c r="Q323" i="12" s="1"/>
  <c r="R323" i="12" s="1"/>
  <c r="S323" i="12" s="1"/>
  <c r="Q324" i="12"/>
  <c r="R324" i="12" s="1"/>
  <c r="S324" i="12" s="1"/>
  <c r="S326" i="12"/>
  <c r="P327" i="12"/>
  <c r="Q327" i="12" s="1"/>
  <c r="R327" i="12" s="1"/>
  <c r="S327" i="12" s="1"/>
  <c r="Q328" i="12"/>
  <c r="R328" i="12" s="1"/>
  <c r="S328" i="12" s="1"/>
  <c r="S330" i="12"/>
  <c r="P331" i="12"/>
  <c r="Q331" i="12" s="1"/>
  <c r="R331" i="12" s="1"/>
  <c r="S331" i="12" s="1"/>
  <c r="Q332" i="12"/>
  <c r="R332" i="12" s="1"/>
  <c r="S332" i="12" s="1"/>
  <c r="S334" i="12"/>
  <c r="P335" i="12"/>
  <c r="Q335" i="12" s="1"/>
  <c r="R335" i="12" s="1"/>
  <c r="S335" i="12" s="1"/>
  <c r="Q336" i="12"/>
  <c r="R336" i="12" s="1"/>
  <c r="S336" i="12" s="1"/>
  <c r="S338" i="12"/>
  <c r="P339" i="12"/>
  <c r="Q339" i="12" s="1"/>
  <c r="R339" i="12" s="1"/>
  <c r="S339" i="12" s="1"/>
  <c r="Q340" i="12"/>
  <c r="R340" i="12" s="1"/>
  <c r="S340" i="12" s="1"/>
  <c r="S342" i="12"/>
  <c r="P343" i="12"/>
  <c r="Q343" i="12" s="1"/>
  <c r="R343" i="12" s="1"/>
  <c r="S343" i="12" s="1"/>
  <c r="Q344" i="12"/>
  <c r="R344" i="12" s="1"/>
  <c r="S344" i="12" s="1"/>
  <c r="S346" i="12"/>
  <c r="P347" i="12"/>
  <c r="Q347" i="12" s="1"/>
  <c r="R347" i="12" s="1"/>
  <c r="S347" i="12" s="1"/>
  <c r="Q348" i="12"/>
  <c r="R348" i="12" s="1"/>
  <c r="S348" i="12" s="1"/>
  <c r="S350" i="12"/>
  <c r="P351" i="12"/>
  <c r="Q351" i="12" s="1"/>
  <c r="R351" i="12" s="1"/>
  <c r="S351" i="12" s="1"/>
  <c r="Z454" i="12"/>
  <c r="AK455" i="12"/>
  <c r="AK456" i="12" s="1"/>
  <c r="X464" i="12"/>
  <c r="X465" i="12" s="1"/>
  <c r="AK464" i="12"/>
  <c r="AK465" i="12" s="1"/>
  <c r="X466" i="12"/>
  <c r="X467" i="12" s="1"/>
  <c r="N476" i="12"/>
  <c r="D478" i="12"/>
  <c r="D479" i="12" s="1"/>
  <c r="X482" i="12"/>
  <c r="AB482" i="12"/>
  <c r="J486" i="12"/>
  <c r="N486" i="12"/>
  <c r="X490" i="12"/>
  <c r="AB490" i="12"/>
  <c r="Q493" i="12"/>
  <c r="Q494" i="12" s="1"/>
  <c r="X500" i="12"/>
  <c r="X501" i="12" s="1"/>
  <c r="AK501" i="12"/>
  <c r="AK502" i="12" s="1"/>
  <c r="S146" i="13"/>
  <c r="P147" i="13"/>
  <c r="Q147" i="13" s="1"/>
  <c r="R147" i="13" s="1"/>
  <c r="S147" i="13" s="1"/>
  <c r="Q148" i="13"/>
  <c r="R148" i="13" s="1"/>
  <c r="S148" i="13" s="1"/>
  <c r="S150" i="13"/>
  <c r="P151" i="13"/>
  <c r="Q151" i="13" s="1"/>
  <c r="R151" i="13" s="1"/>
  <c r="S151" i="13" s="1"/>
  <c r="Q152" i="13"/>
  <c r="R152" i="13" s="1"/>
  <c r="S152" i="13" s="1"/>
  <c r="S154" i="13"/>
  <c r="P155" i="13"/>
  <c r="Q155" i="13" s="1"/>
  <c r="R155" i="13" s="1"/>
  <c r="S155" i="13" s="1"/>
  <c r="Q156" i="13"/>
  <c r="R156" i="13" s="1"/>
  <c r="S156" i="13" s="1"/>
  <c r="S158" i="13"/>
  <c r="P159" i="13"/>
  <c r="Q159" i="13" s="1"/>
  <c r="R159" i="13" s="1"/>
  <c r="S159" i="13" s="1"/>
  <c r="Q160" i="13"/>
  <c r="R160" i="13" s="1"/>
  <c r="S160" i="13" s="1"/>
  <c r="S162" i="13"/>
  <c r="P163" i="13"/>
  <c r="Q163" i="13" s="1"/>
  <c r="R163" i="13" s="1"/>
  <c r="S163" i="13" s="1"/>
  <c r="Q164" i="13"/>
  <c r="R164" i="13" s="1"/>
  <c r="S164" i="13" s="1"/>
  <c r="S166" i="13"/>
  <c r="P167" i="13"/>
  <c r="Q167" i="13" s="1"/>
  <c r="R167" i="13" s="1"/>
  <c r="S167" i="13" s="1"/>
  <c r="Q168" i="13"/>
  <c r="R168" i="13" s="1"/>
  <c r="S168" i="13" s="1"/>
  <c r="S170" i="13"/>
  <c r="P171" i="13"/>
  <c r="Q171" i="13" s="1"/>
  <c r="R171" i="13" s="1"/>
  <c r="S171" i="13" s="1"/>
  <c r="Q172" i="13"/>
  <c r="R172" i="13" s="1"/>
  <c r="S172" i="13" s="1"/>
  <c r="S174" i="13"/>
  <c r="P175" i="13"/>
  <c r="Q175" i="13" s="1"/>
  <c r="R175" i="13" s="1"/>
  <c r="S175" i="13" s="1"/>
  <c r="Q176" i="13"/>
  <c r="R176" i="13" s="1"/>
  <c r="S176" i="13" s="1"/>
  <c r="S178" i="13"/>
  <c r="P179" i="13"/>
  <c r="Q179" i="13" s="1"/>
  <c r="R179" i="13" s="1"/>
  <c r="S179" i="13" s="1"/>
  <c r="Q180" i="13"/>
  <c r="R180" i="13" s="1"/>
  <c r="S180" i="13" s="1"/>
  <c r="S182" i="13"/>
  <c r="P183" i="13"/>
  <c r="Q183" i="13" s="1"/>
  <c r="R183" i="13" s="1"/>
  <c r="S183" i="13" s="1"/>
  <c r="Q184" i="13"/>
  <c r="R184" i="13" s="1"/>
  <c r="S184" i="13" s="1"/>
  <c r="S186" i="13"/>
  <c r="P187" i="13"/>
  <c r="Q187" i="13" s="1"/>
  <c r="R187" i="13" s="1"/>
  <c r="S187" i="13" s="1"/>
  <c r="Q188" i="13"/>
  <c r="R188" i="13" s="1"/>
  <c r="S188" i="13" s="1"/>
  <c r="S190" i="13"/>
  <c r="P191" i="13"/>
  <c r="Q191" i="13" s="1"/>
  <c r="R191" i="13" s="1"/>
  <c r="S191" i="13" s="1"/>
  <c r="Q192" i="13"/>
  <c r="R192" i="13" s="1"/>
  <c r="S192" i="13" s="1"/>
  <c r="S194" i="13"/>
  <c r="P195" i="13"/>
  <c r="Q195" i="13" s="1"/>
  <c r="R195" i="13" s="1"/>
  <c r="S195" i="13" s="1"/>
  <c r="Q196" i="13"/>
  <c r="R196" i="13" s="1"/>
  <c r="S196" i="13" s="1"/>
  <c r="S198" i="13"/>
  <c r="P199" i="13"/>
  <c r="Q199" i="13" s="1"/>
  <c r="R199" i="13" s="1"/>
  <c r="S199" i="13" s="1"/>
  <c r="Q200" i="13"/>
  <c r="R200" i="13" s="1"/>
  <c r="S200" i="13" s="1"/>
  <c r="S202" i="13"/>
  <c r="P203" i="13"/>
  <c r="Q203" i="13" s="1"/>
  <c r="R203" i="13" s="1"/>
  <c r="S203" i="13" s="1"/>
  <c r="Q204" i="13"/>
  <c r="R204" i="13" s="1"/>
  <c r="S204" i="13" s="1"/>
  <c r="S206" i="13"/>
  <c r="P207" i="13"/>
  <c r="Q207" i="13" s="1"/>
  <c r="R207" i="13" s="1"/>
  <c r="S207" i="13" s="1"/>
  <c r="Q208" i="13"/>
  <c r="R208" i="13" s="1"/>
  <c r="S208" i="13" s="1"/>
  <c r="S210" i="13"/>
  <c r="P211" i="13"/>
  <c r="Q211" i="13" s="1"/>
  <c r="R211" i="13" s="1"/>
  <c r="S211" i="13" s="1"/>
  <c r="Q212" i="13"/>
  <c r="R212" i="13" s="1"/>
  <c r="S212" i="13" s="1"/>
  <c r="S214" i="13"/>
  <c r="P215" i="13"/>
  <c r="Q215" i="13" s="1"/>
  <c r="R215" i="13" s="1"/>
  <c r="S215" i="13" s="1"/>
  <c r="Q216" i="13"/>
  <c r="R216" i="13" s="1"/>
  <c r="S216" i="13" s="1"/>
  <c r="S218" i="13"/>
  <c r="P219" i="13"/>
  <c r="Q219" i="13" s="1"/>
  <c r="R219" i="13" s="1"/>
  <c r="S219" i="13" s="1"/>
  <c r="Q220" i="13"/>
  <c r="R220" i="13" s="1"/>
  <c r="S220" i="13" s="1"/>
  <c r="S222" i="13"/>
  <c r="P223" i="13"/>
  <c r="Q223" i="13" s="1"/>
  <c r="R223" i="13" s="1"/>
  <c r="S223" i="13" s="1"/>
  <c r="Q224" i="13"/>
  <c r="R224" i="13" s="1"/>
  <c r="S224" i="13" s="1"/>
  <c r="S226" i="13"/>
  <c r="P227" i="13"/>
  <c r="Q227" i="13" s="1"/>
  <c r="R227" i="13" s="1"/>
  <c r="S227" i="13" s="1"/>
  <c r="Q228" i="13"/>
  <c r="R228" i="13" s="1"/>
  <c r="S228" i="13" s="1"/>
  <c r="S230" i="13"/>
  <c r="P231" i="13"/>
  <c r="Q231" i="13" s="1"/>
  <c r="R231" i="13" s="1"/>
  <c r="S231" i="13" s="1"/>
  <c r="Q232" i="13"/>
  <c r="R232" i="13" s="1"/>
  <c r="S232" i="13" s="1"/>
  <c r="S234" i="13"/>
  <c r="P235" i="13"/>
  <c r="Q235" i="13" s="1"/>
  <c r="R235" i="13" s="1"/>
  <c r="S235" i="13" s="1"/>
  <c r="Q236" i="13"/>
  <c r="R236" i="13" s="1"/>
  <c r="S236" i="13" s="1"/>
  <c r="S238" i="13"/>
  <c r="P239" i="13"/>
  <c r="Q239" i="13" s="1"/>
  <c r="R239" i="13" s="1"/>
  <c r="S239" i="13" s="1"/>
  <c r="Q240" i="13"/>
  <c r="R240" i="13" s="1"/>
  <c r="S240" i="13" s="1"/>
  <c r="S242" i="13"/>
  <c r="P243" i="13"/>
  <c r="Q243" i="13" s="1"/>
  <c r="R243" i="13" s="1"/>
  <c r="S243" i="13" s="1"/>
  <c r="Q244" i="13"/>
  <c r="R244" i="13" s="1"/>
  <c r="S244" i="13" s="1"/>
  <c r="S246" i="13"/>
  <c r="P247" i="13"/>
  <c r="Q247" i="13" s="1"/>
  <c r="R247" i="13" s="1"/>
  <c r="S247" i="13" s="1"/>
  <c r="Q248" i="13"/>
  <c r="R248" i="13" s="1"/>
  <c r="S248" i="13" s="1"/>
  <c r="S250" i="13"/>
  <c r="P251" i="13"/>
  <c r="Q251" i="13" s="1"/>
  <c r="R251" i="13" s="1"/>
  <c r="S251" i="13" s="1"/>
  <c r="Q252" i="13"/>
  <c r="R252" i="13" s="1"/>
  <c r="S252" i="13" s="1"/>
  <c r="S254" i="13"/>
  <c r="P255" i="13"/>
  <c r="Q255" i="13" s="1"/>
  <c r="R255" i="13" s="1"/>
  <c r="S255" i="13" s="1"/>
  <c r="Q256" i="13"/>
  <c r="R256" i="13" s="1"/>
  <c r="S256" i="13" s="1"/>
  <c r="S258" i="13"/>
  <c r="P259" i="13"/>
  <c r="Q259" i="13" s="1"/>
  <c r="R259" i="13" s="1"/>
  <c r="S259" i="13" s="1"/>
  <c r="Q260" i="13"/>
  <c r="R260" i="13" s="1"/>
  <c r="S260" i="13" s="1"/>
  <c r="S262" i="13"/>
  <c r="P263" i="13"/>
  <c r="Q263" i="13" s="1"/>
  <c r="R263" i="13" s="1"/>
  <c r="S263" i="13" s="1"/>
  <c r="Q264" i="13"/>
  <c r="R264" i="13" s="1"/>
  <c r="S264" i="13" s="1"/>
  <c r="S266" i="13"/>
  <c r="P267" i="13"/>
  <c r="Q267" i="13" s="1"/>
  <c r="R267" i="13" s="1"/>
  <c r="S267" i="13" s="1"/>
  <c r="Q268" i="13"/>
  <c r="R268" i="13" s="1"/>
  <c r="S268" i="13" s="1"/>
  <c r="S270" i="13"/>
  <c r="P271" i="13"/>
  <c r="Q271" i="13" s="1"/>
  <c r="R271" i="13" s="1"/>
  <c r="S271" i="13" s="1"/>
  <c r="Q272" i="13"/>
  <c r="R272" i="13" s="1"/>
  <c r="S272" i="13" s="1"/>
  <c r="S274" i="13"/>
  <c r="P275" i="13"/>
  <c r="Q275" i="13" s="1"/>
  <c r="R275" i="13" s="1"/>
  <c r="S275" i="13" s="1"/>
  <c r="Q276" i="13"/>
  <c r="R276" i="13" s="1"/>
  <c r="S276" i="13" s="1"/>
  <c r="S278" i="13"/>
  <c r="P279" i="13"/>
  <c r="Q279" i="13" s="1"/>
  <c r="R279" i="13" s="1"/>
  <c r="S279" i="13" s="1"/>
  <c r="Q280" i="13"/>
  <c r="R280" i="13" s="1"/>
  <c r="S280" i="13" s="1"/>
  <c r="S282" i="13"/>
  <c r="P283" i="13"/>
  <c r="Q283" i="13" s="1"/>
  <c r="R283" i="13" s="1"/>
  <c r="S283" i="13" s="1"/>
  <c r="Q284" i="13"/>
  <c r="R284" i="13" s="1"/>
  <c r="S284" i="13" s="1"/>
  <c r="S286" i="13"/>
  <c r="P287" i="13"/>
  <c r="Q287" i="13" s="1"/>
  <c r="R287" i="13" s="1"/>
  <c r="S287" i="13" s="1"/>
  <c r="Q288" i="13"/>
  <c r="R288" i="13" s="1"/>
  <c r="S288" i="13" s="1"/>
  <c r="S290" i="13"/>
  <c r="P291" i="13"/>
  <c r="Q291" i="13" s="1"/>
  <c r="R291" i="13" s="1"/>
  <c r="S291" i="13" s="1"/>
  <c r="Q292" i="13"/>
  <c r="R292" i="13" s="1"/>
  <c r="S292" i="13" s="1"/>
  <c r="S294" i="13"/>
  <c r="P295" i="13"/>
  <c r="Q295" i="13" s="1"/>
  <c r="R295" i="13" s="1"/>
  <c r="S295" i="13" s="1"/>
  <c r="Q296" i="13"/>
  <c r="R296" i="13" s="1"/>
  <c r="S296" i="13" s="1"/>
  <c r="S298" i="13"/>
  <c r="P299" i="13"/>
  <c r="Q299" i="13" s="1"/>
  <c r="R299" i="13" s="1"/>
  <c r="S299" i="13" s="1"/>
  <c r="Q300" i="13"/>
  <c r="R300" i="13" s="1"/>
  <c r="S300" i="13" s="1"/>
  <c r="S302" i="13"/>
  <c r="P303" i="13"/>
  <c r="Q303" i="13" s="1"/>
  <c r="R303" i="13" s="1"/>
  <c r="S303" i="13" s="1"/>
  <c r="Q304" i="13"/>
  <c r="R304" i="13" s="1"/>
  <c r="S304" i="13" s="1"/>
  <c r="S306" i="13"/>
  <c r="P307" i="13"/>
  <c r="Q307" i="13" s="1"/>
  <c r="R307" i="13" s="1"/>
  <c r="S307" i="13" s="1"/>
  <c r="Q308" i="13"/>
  <c r="R308" i="13" s="1"/>
  <c r="S308" i="13" s="1"/>
  <c r="S310" i="13"/>
  <c r="P311" i="13"/>
  <c r="Q311" i="13" s="1"/>
  <c r="R311" i="13" s="1"/>
  <c r="S311" i="13" s="1"/>
  <c r="Q312" i="13"/>
  <c r="R312" i="13" s="1"/>
  <c r="S312" i="13" s="1"/>
  <c r="S314" i="13"/>
  <c r="P315" i="13"/>
  <c r="Q315" i="13" s="1"/>
  <c r="R315" i="13" s="1"/>
  <c r="S315" i="13" s="1"/>
  <c r="Q316" i="13"/>
  <c r="R316" i="13" s="1"/>
  <c r="S316" i="13" s="1"/>
  <c r="S318" i="13"/>
  <c r="P319" i="13"/>
  <c r="Q319" i="13" s="1"/>
  <c r="R319" i="13" s="1"/>
  <c r="S319" i="13" s="1"/>
  <c r="Q320" i="13"/>
  <c r="R320" i="13" s="1"/>
  <c r="S320" i="13" s="1"/>
  <c r="S322" i="13"/>
  <c r="P323" i="13"/>
  <c r="Q323" i="13" s="1"/>
  <c r="R323" i="13" s="1"/>
  <c r="S323" i="13" s="1"/>
  <c r="Q324" i="13"/>
  <c r="R324" i="13" s="1"/>
  <c r="S324" i="13" s="1"/>
  <c r="S326" i="13"/>
  <c r="P327" i="13"/>
  <c r="Q327" i="13" s="1"/>
  <c r="R327" i="13" s="1"/>
  <c r="S327" i="13" s="1"/>
  <c r="Q328" i="13"/>
  <c r="R328" i="13" s="1"/>
  <c r="S328" i="13" s="1"/>
  <c r="S330" i="13"/>
  <c r="P331" i="13"/>
  <c r="Q331" i="13" s="1"/>
  <c r="R331" i="13" s="1"/>
  <c r="S331" i="13" s="1"/>
  <c r="Q332" i="13"/>
  <c r="R332" i="13" s="1"/>
  <c r="S332" i="13" s="1"/>
  <c r="S334" i="13"/>
  <c r="P335" i="13"/>
  <c r="Q335" i="13" s="1"/>
  <c r="R335" i="13" s="1"/>
  <c r="S335" i="13" s="1"/>
  <c r="Q336" i="13"/>
  <c r="R336" i="13" s="1"/>
  <c r="S336" i="13" s="1"/>
  <c r="S338" i="13"/>
  <c r="P339" i="13"/>
  <c r="Q339" i="13" s="1"/>
  <c r="R339" i="13" s="1"/>
  <c r="S339" i="13" s="1"/>
  <c r="Q340" i="13"/>
  <c r="R340" i="13" s="1"/>
  <c r="S340" i="13" s="1"/>
  <c r="S342" i="13"/>
  <c r="P343" i="13"/>
  <c r="Q343" i="13" s="1"/>
  <c r="R343" i="13" s="1"/>
  <c r="S343" i="13" s="1"/>
  <c r="Q344" i="13"/>
  <c r="R344" i="13" s="1"/>
  <c r="S344" i="13" s="1"/>
  <c r="S346" i="13"/>
  <c r="P347" i="13"/>
  <c r="Q347" i="13" s="1"/>
  <c r="R347" i="13" s="1"/>
  <c r="S347" i="13" s="1"/>
  <c r="Q348" i="13"/>
  <c r="R348" i="13" s="1"/>
  <c r="S348" i="13" s="1"/>
  <c r="S350" i="13"/>
  <c r="P351" i="13"/>
  <c r="Q351" i="13" s="1"/>
  <c r="R351" i="13" s="1"/>
  <c r="S351" i="13" s="1"/>
  <c r="Z454" i="13"/>
  <c r="AK455" i="13"/>
  <c r="AK456" i="13" s="1"/>
  <c r="X464" i="13"/>
  <c r="X465" i="13" s="1"/>
  <c r="AK464" i="13"/>
  <c r="AK465" i="13" s="1"/>
  <c r="X466" i="13"/>
  <c r="X467" i="13" s="1"/>
  <c r="N476" i="13"/>
  <c r="D478" i="13"/>
  <c r="D479" i="13" s="1"/>
  <c r="X482" i="13"/>
  <c r="AB482" i="13"/>
  <c r="J486" i="13"/>
  <c r="N486" i="13"/>
  <c r="X490" i="13"/>
  <c r="AB490" i="13"/>
  <c r="Q493" i="13"/>
  <c r="Q494" i="13" s="1"/>
  <c r="X500" i="13"/>
  <c r="X501" i="13" s="1"/>
  <c r="AK501" i="13"/>
  <c r="AK502" i="13" s="1"/>
  <c r="S146" i="14"/>
  <c r="P147" i="14"/>
  <c r="Q147" i="14" s="1"/>
  <c r="R147" i="14" s="1"/>
  <c r="S147" i="14" s="1"/>
  <c r="Q148" i="14"/>
  <c r="R148" i="14" s="1"/>
  <c r="S148" i="14" s="1"/>
  <c r="S150" i="14"/>
  <c r="P151" i="14"/>
  <c r="Q151" i="14" s="1"/>
  <c r="R151" i="14" s="1"/>
  <c r="S151" i="14" s="1"/>
  <c r="Q152" i="14"/>
  <c r="R152" i="14" s="1"/>
  <c r="S152" i="14" s="1"/>
  <c r="S154" i="14"/>
  <c r="P155" i="14"/>
  <c r="Q155" i="14" s="1"/>
  <c r="R155" i="14" s="1"/>
  <c r="S155" i="14" s="1"/>
  <c r="Q156" i="14"/>
  <c r="R156" i="14" s="1"/>
  <c r="S156" i="14" s="1"/>
  <c r="S158" i="14"/>
  <c r="P159" i="14"/>
  <c r="Q159" i="14" s="1"/>
  <c r="R159" i="14" s="1"/>
  <c r="S159" i="14" s="1"/>
  <c r="Q160" i="14"/>
  <c r="R160" i="14" s="1"/>
  <c r="S160" i="14" s="1"/>
  <c r="S162" i="14"/>
  <c r="P163" i="14"/>
  <c r="Q163" i="14" s="1"/>
  <c r="R163" i="14" s="1"/>
  <c r="S163" i="14" s="1"/>
  <c r="Q164" i="14"/>
  <c r="R164" i="14" s="1"/>
  <c r="S164" i="14" s="1"/>
  <c r="S166" i="14"/>
  <c r="P167" i="14"/>
  <c r="Q167" i="14" s="1"/>
  <c r="R167" i="14" s="1"/>
  <c r="S167" i="14" s="1"/>
  <c r="Q168" i="14"/>
  <c r="R168" i="14" s="1"/>
  <c r="S168" i="14" s="1"/>
  <c r="S170" i="14"/>
  <c r="P171" i="14"/>
  <c r="Q171" i="14" s="1"/>
  <c r="R171" i="14" s="1"/>
  <c r="S171" i="14" s="1"/>
  <c r="Q172" i="14"/>
  <c r="R172" i="14" s="1"/>
  <c r="S172" i="14" s="1"/>
  <c r="S174" i="14"/>
  <c r="P175" i="14"/>
  <c r="Q175" i="14" s="1"/>
  <c r="R175" i="14" s="1"/>
  <c r="S175" i="14" s="1"/>
  <c r="Q176" i="14"/>
  <c r="R176" i="14" s="1"/>
  <c r="S176" i="14" s="1"/>
  <c r="S178" i="14"/>
  <c r="P179" i="14"/>
  <c r="Q179" i="14" s="1"/>
  <c r="R179" i="14" s="1"/>
  <c r="S179" i="14" s="1"/>
  <c r="Q180" i="14"/>
  <c r="R180" i="14" s="1"/>
  <c r="S180" i="14" s="1"/>
  <c r="S182" i="14"/>
  <c r="P183" i="14"/>
  <c r="Q183" i="14" s="1"/>
  <c r="R183" i="14" s="1"/>
  <c r="S183" i="14" s="1"/>
  <c r="Q184" i="14"/>
  <c r="R184" i="14" s="1"/>
  <c r="S184" i="14" s="1"/>
  <c r="S186" i="14"/>
  <c r="P187" i="14"/>
  <c r="Q187" i="14" s="1"/>
  <c r="R187" i="14" s="1"/>
  <c r="S187" i="14" s="1"/>
  <c r="Q188" i="14"/>
  <c r="R188" i="14" s="1"/>
  <c r="S188" i="14" s="1"/>
  <c r="S190" i="14"/>
  <c r="P191" i="14"/>
  <c r="Q191" i="14" s="1"/>
  <c r="R191" i="14" s="1"/>
  <c r="S191" i="14" s="1"/>
  <c r="Q192" i="14"/>
  <c r="R192" i="14" s="1"/>
  <c r="S192" i="14" s="1"/>
  <c r="S194" i="14"/>
  <c r="P195" i="14"/>
  <c r="Q195" i="14" s="1"/>
  <c r="R195" i="14" s="1"/>
  <c r="S195" i="14" s="1"/>
  <c r="Q196" i="14"/>
  <c r="R196" i="14" s="1"/>
  <c r="S196" i="14" s="1"/>
  <c r="S198" i="14"/>
  <c r="P199" i="14"/>
  <c r="Q199" i="14" s="1"/>
  <c r="R199" i="14" s="1"/>
  <c r="S199" i="14" s="1"/>
  <c r="Q200" i="14"/>
  <c r="R200" i="14" s="1"/>
  <c r="S200" i="14" s="1"/>
  <c r="S202" i="14"/>
  <c r="P203" i="14"/>
  <c r="Q203" i="14" s="1"/>
  <c r="R203" i="14" s="1"/>
  <c r="S203" i="14" s="1"/>
  <c r="Q204" i="14"/>
  <c r="R204" i="14" s="1"/>
  <c r="S204" i="14" s="1"/>
  <c r="S206" i="14"/>
  <c r="P207" i="14"/>
  <c r="Q207" i="14" s="1"/>
  <c r="R207" i="14" s="1"/>
  <c r="S207" i="14" s="1"/>
  <c r="Q208" i="14"/>
  <c r="R208" i="14" s="1"/>
  <c r="S208" i="14" s="1"/>
  <c r="S210" i="14"/>
  <c r="P211" i="14"/>
  <c r="Q211" i="14" s="1"/>
  <c r="R211" i="14" s="1"/>
  <c r="S211" i="14" s="1"/>
  <c r="Q212" i="14"/>
  <c r="R212" i="14" s="1"/>
  <c r="S212" i="14" s="1"/>
  <c r="S214" i="14"/>
  <c r="P215" i="14"/>
  <c r="Q215" i="14" s="1"/>
  <c r="R215" i="14" s="1"/>
  <c r="S215" i="14" s="1"/>
  <c r="Q216" i="14"/>
  <c r="R216" i="14" s="1"/>
  <c r="S216" i="14" s="1"/>
  <c r="S218" i="14"/>
  <c r="P219" i="14"/>
  <c r="Q219" i="14" s="1"/>
  <c r="R219" i="14" s="1"/>
  <c r="S219" i="14" s="1"/>
  <c r="Q220" i="14"/>
  <c r="R220" i="14" s="1"/>
  <c r="S220" i="14" s="1"/>
  <c r="S222" i="14"/>
  <c r="P223" i="14"/>
  <c r="Q223" i="14" s="1"/>
  <c r="R223" i="14" s="1"/>
  <c r="S223" i="14" s="1"/>
  <c r="Q224" i="14"/>
  <c r="R224" i="14" s="1"/>
  <c r="S224" i="14" s="1"/>
  <c r="S226" i="14"/>
  <c r="P227" i="14"/>
  <c r="Q227" i="14" s="1"/>
  <c r="R227" i="14" s="1"/>
  <c r="S227" i="14" s="1"/>
  <c r="Q228" i="14"/>
  <c r="R228" i="14" s="1"/>
  <c r="S228" i="14" s="1"/>
  <c r="S230" i="14"/>
  <c r="P231" i="14"/>
  <c r="Q231" i="14" s="1"/>
  <c r="R231" i="14" s="1"/>
  <c r="S231" i="14" s="1"/>
  <c r="Q232" i="14"/>
  <c r="R232" i="14" s="1"/>
  <c r="S232" i="14" s="1"/>
  <c r="S234" i="14"/>
  <c r="P235" i="14"/>
  <c r="Q235" i="14" s="1"/>
  <c r="R235" i="14" s="1"/>
  <c r="S235" i="14" s="1"/>
  <c r="Q236" i="14"/>
  <c r="R236" i="14" s="1"/>
  <c r="S236" i="14" s="1"/>
  <c r="S238" i="14"/>
  <c r="P239" i="14"/>
  <c r="Q239" i="14" s="1"/>
  <c r="R239" i="14" s="1"/>
  <c r="S239" i="14" s="1"/>
  <c r="Q240" i="14"/>
  <c r="R240" i="14" s="1"/>
  <c r="S240" i="14" s="1"/>
  <c r="S242" i="14"/>
  <c r="P243" i="14"/>
  <c r="Q243" i="14" s="1"/>
  <c r="R243" i="14" s="1"/>
  <c r="S243" i="14" s="1"/>
  <c r="Q244" i="14"/>
  <c r="R244" i="14" s="1"/>
  <c r="S244" i="14" s="1"/>
  <c r="S246" i="14"/>
  <c r="P247" i="14"/>
  <c r="Q247" i="14" s="1"/>
  <c r="R247" i="14" s="1"/>
  <c r="S247" i="14" s="1"/>
  <c r="Q248" i="14"/>
  <c r="R248" i="14" s="1"/>
  <c r="S248" i="14" s="1"/>
  <c r="S250" i="14"/>
  <c r="P251" i="14"/>
  <c r="Q251" i="14" s="1"/>
  <c r="R251" i="14" s="1"/>
  <c r="S251" i="14" s="1"/>
  <c r="Q252" i="14"/>
  <c r="R252" i="14" s="1"/>
  <c r="S252" i="14" s="1"/>
  <c r="S254" i="14"/>
  <c r="P255" i="14"/>
  <c r="Q255" i="14" s="1"/>
  <c r="R255" i="14" s="1"/>
  <c r="S255" i="14" s="1"/>
  <c r="Q256" i="14"/>
  <c r="R256" i="14" s="1"/>
  <c r="S256" i="14" s="1"/>
  <c r="S258" i="14"/>
  <c r="P259" i="14"/>
  <c r="Q259" i="14" s="1"/>
  <c r="R259" i="14" s="1"/>
  <c r="S259" i="14" s="1"/>
  <c r="Q260" i="14"/>
  <c r="R260" i="14" s="1"/>
  <c r="S260" i="14" s="1"/>
  <c r="S262" i="14"/>
  <c r="P263" i="14"/>
  <c r="Q263" i="14" s="1"/>
  <c r="R263" i="14" s="1"/>
  <c r="S263" i="14" s="1"/>
  <c r="Q264" i="14"/>
  <c r="R264" i="14" s="1"/>
  <c r="S264" i="14" s="1"/>
  <c r="S266" i="14"/>
  <c r="P267" i="14"/>
  <c r="Q267" i="14" s="1"/>
  <c r="R267" i="14" s="1"/>
  <c r="S267" i="14" s="1"/>
  <c r="Q268" i="14"/>
  <c r="R268" i="14" s="1"/>
  <c r="S268" i="14" s="1"/>
  <c r="S270" i="14"/>
  <c r="P271" i="14"/>
  <c r="Q271" i="14" s="1"/>
  <c r="R271" i="14" s="1"/>
  <c r="S271" i="14" s="1"/>
  <c r="Q272" i="14"/>
  <c r="R272" i="14" s="1"/>
  <c r="S272" i="14" s="1"/>
  <c r="S274" i="14"/>
  <c r="P275" i="14"/>
  <c r="Q275" i="14" s="1"/>
  <c r="R275" i="14" s="1"/>
  <c r="S275" i="14" s="1"/>
  <c r="Q276" i="14"/>
  <c r="R276" i="14" s="1"/>
  <c r="S276" i="14" s="1"/>
  <c r="S278" i="14"/>
  <c r="P279" i="14"/>
  <c r="Q279" i="14" s="1"/>
  <c r="R279" i="14" s="1"/>
  <c r="S279" i="14" s="1"/>
  <c r="Q280" i="14"/>
  <c r="R280" i="14" s="1"/>
  <c r="S280" i="14" s="1"/>
  <c r="S282" i="14"/>
  <c r="P283" i="14"/>
  <c r="Q283" i="14" s="1"/>
  <c r="R283" i="14" s="1"/>
  <c r="S283" i="14" s="1"/>
  <c r="Q284" i="14"/>
  <c r="R284" i="14" s="1"/>
  <c r="S284" i="14" s="1"/>
  <c r="S286" i="14"/>
  <c r="P287" i="14"/>
  <c r="Q287" i="14" s="1"/>
  <c r="R287" i="14" s="1"/>
  <c r="S287" i="14" s="1"/>
  <c r="Q288" i="14"/>
  <c r="R288" i="14" s="1"/>
  <c r="S288" i="14" s="1"/>
  <c r="S290" i="14"/>
  <c r="P291" i="14"/>
  <c r="Q291" i="14" s="1"/>
  <c r="R291" i="14" s="1"/>
  <c r="S291" i="14" s="1"/>
  <c r="Q292" i="14"/>
  <c r="R292" i="14" s="1"/>
  <c r="S292" i="14" s="1"/>
  <c r="S294" i="14"/>
  <c r="P295" i="14"/>
  <c r="Q295" i="14" s="1"/>
  <c r="R295" i="14" s="1"/>
  <c r="S295" i="14" s="1"/>
  <c r="Q296" i="14"/>
  <c r="R296" i="14" s="1"/>
  <c r="S296" i="14" s="1"/>
  <c r="S298" i="14"/>
  <c r="P299" i="14"/>
  <c r="Q299" i="14" s="1"/>
  <c r="R299" i="14" s="1"/>
  <c r="S299" i="14" s="1"/>
  <c r="Q300" i="14"/>
  <c r="R300" i="14" s="1"/>
  <c r="S300" i="14" s="1"/>
  <c r="S302" i="14"/>
  <c r="P303" i="14"/>
  <c r="Q303" i="14" s="1"/>
  <c r="R303" i="14" s="1"/>
  <c r="S303" i="14" s="1"/>
  <c r="Q304" i="14"/>
  <c r="R304" i="14" s="1"/>
  <c r="S304" i="14" s="1"/>
  <c r="S306" i="14"/>
  <c r="P307" i="14"/>
  <c r="Q307" i="14" s="1"/>
  <c r="R307" i="14" s="1"/>
  <c r="S307" i="14" s="1"/>
  <c r="Q308" i="14"/>
  <c r="R308" i="14" s="1"/>
  <c r="S308" i="14" s="1"/>
  <c r="S310" i="14"/>
  <c r="P311" i="14"/>
  <c r="Q311" i="14" s="1"/>
  <c r="R311" i="14" s="1"/>
  <c r="S311" i="14" s="1"/>
  <c r="Q312" i="14"/>
  <c r="R312" i="14" s="1"/>
  <c r="S312" i="14" s="1"/>
  <c r="S314" i="14"/>
  <c r="P315" i="14"/>
  <c r="Q315" i="14" s="1"/>
  <c r="R315" i="14" s="1"/>
  <c r="S315" i="14" s="1"/>
  <c r="Q316" i="14"/>
  <c r="R316" i="14" s="1"/>
  <c r="S316" i="14" s="1"/>
  <c r="S318" i="14"/>
  <c r="P319" i="14"/>
  <c r="Q319" i="14" s="1"/>
  <c r="R319" i="14" s="1"/>
  <c r="S319" i="14" s="1"/>
  <c r="Q320" i="14"/>
  <c r="R320" i="14" s="1"/>
  <c r="S320" i="14" s="1"/>
  <c r="S322" i="14"/>
  <c r="P323" i="14"/>
  <c r="Q323" i="14" s="1"/>
  <c r="R323" i="14" s="1"/>
  <c r="S323" i="14" s="1"/>
  <c r="Q324" i="14"/>
  <c r="R324" i="14" s="1"/>
  <c r="S324" i="14" s="1"/>
  <c r="S326" i="14"/>
  <c r="P327" i="14"/>
  <c r="Q327" i="14" s="1"/>
  <c r="R327" i="14" s="1"/>
  <c r="S327" i="14" s="1"/>
  <c r="Q328" i="14"/>
  <c r="R328" i="14" s="1"/>
  <c r="S328" i="14" s="1"/>
  <c r="S330" i="14"/>
  <c r="P331" i="14"/>
  <c r="Q331" i="14" s="1"/>
  <c r="R331" i="14" s="1"/>
  <c r="S331" i="14" s="1"/>
  <c r="Q332" i="14"/>
  <c r="R332" i="14" s="1"/>
  <c r="S332" i="14" s="1"/>
  <c r="S334" i="14"/>
  <c r="P335" i="14"/>
  <c r="Q335" i="14" s="1"/>
  <c r="R335" i="14" s="1"/>
  <c r="S335" i="14" s="1"/>
  <c r="Q336" i="14"/>
  <c r="R336" i="14" s="1"/>
  <c r="S336" i="14" s="1"/>
  <c r="S338" i="14"/>
  <c r="P339" i="14"/>
  <c r="Q339" i="14" s="1"/>
  <c r="R339" i="14" s="1"/>
  <c r="S339" i="14" s="1"/>
  <c r="Q340" i="14"/>
  <c r="R340" i="14" s="1"/>
  <c r="S340" i="14" s="1"/>
  <c r="S342" i="14"/>
  <c r="P343" i="14"/>
  <c r="Q343" i="14" s="1"/>
  <c r="R343" i="14" s="1"/>
  <c r="S343" i="14" s="1"/>
  <c r="Q344" i="14"/>
  <c r="R344" i="14" s="1"/>
  <c r="S344" i="14" s="1"/>
  <c r="S346" i="14"/>
  <c r="P347" i="14"/>
  <c r="Q347" i="14" s="1"/>
  <c r="R347" i="14" s="1"/>
  <c r="S347" i="14" s="1"/>
  <c r="Q348" i="14"/>
  <c r="R348" i="14" s="1"/>
  <c r="S348" i="14" s="1"/>
  <c r="S350" i="14"/>
  <c r="P351" i="14"/>
  <c r="Q351" i="14" s="1"/>
  <c r="R351" i="14" s="1"/>
  <c r="S351" i="14" s="1"/>
  <c r="AK455" i="14"/>
  <c r="AK456" i="14" s="1"/>
  <c r="T461" i="14"/>
  <c r="X464" i="14"/>
  <c r="X465" i="14" s="1"/>
  <c r="AK464" i="14"/>
  <c r="AK465" i="14" s="1"/>
  <c r="AK477" i="14"/>
  <c r="AK478" i="14" s="1"/>
  <c r="AK475" i="14"/>
  <c r="AK476" i="14" s="1"/>
  <c r="Y498" i="14"/>
  <c r="L476" i="14"/>
  <c r="K476" i="14"/>
  <c r="AA482" i="14"/>
  <c r="M486" i="14"/>
  <c r="Y490" i="14"/>
  <c r="X494" i="14"/>
  <c r="X495" i="14" s="1"/>
  <c r="AA498" i="14"/>
  <c r="C510" i="14"/>
  <c r="C518" i="14"/>
  <c r="I67" i="15"/>
  <c r="I92" i="15"/>
  <c r="I96" i="15"/>
  <c r="I100" i="15"/>
  <c r="I104" i="15"/>
  <c r="I108" i="15"/>
  <c r="I112" i="15"/>
  <c r="I116" i="15"/>
  <c r="AB352" i="15"/>
  <c r="Y150" i="15"/>
  <c r="V156" i="15"/>
  <c r="Y157" i="15"/>
  <c r="W157" i="15"/>
  <c r="Z157" i="15"/>
  <c r="Y174" i="15"/>
  <c r="Y185" i="15"/>
  <c r="W185" i="15"/>
  <c r="Z185" i="15"/>
  <c r="X200" i="15"/>
  <c r="Z200" i="15"/>
  <c r="Z202" i="15"/>
  <c r="V202" i="15"/>
  <c r="X202" i="15"/>
  <c r="Y204" i="15"/>
  <c r="Y206" i="15"/>
  <c r="Z210" i="15"/>
  <c r="V210" i="15"/>
  <c r="X210" i="15"/>
  <c r="X224" i="15"/>
  <c r="Z224" i="15"/>
  <c r="V224" i="15"/>
  <c r="Z226" i="15"/>
  <c r="V226" i="15"/>
  <c r="AA226" i="15" s="1"/>
  <c r="X226" i="15"/>
  <c r="Y246" i="15"/>
  <c r="X248" i="15"/>
  <c r="Z248" i="15"/>
  <c r="V248" i="15"/>
  <c r="Y249" i="15"/>
  <c r="W249" i="15"/>
  <c r="Z249" i="15"/>
  <c r="Y252" i="15"/>
  <c r="Y257" i="15"/>
  <c r="W257" i="15"/>
  <c r="Z257" i="15"/>
  <c r="Z266" i="15"/>
  <c r="V266" i="15"/>
  <c r="X266" i="15"/>
  <c r="Y268" i="15"/>
  <c r="AA269" i="15"/>
  <c r="Z274" i="15"/>
  <c r="V274" i="15"/>
  <c r="X274" i="15"/>
  <c r="Y278" i="15"/>
  <c r="Y282" i="15"/>
  <c r="Z290" i="15"/>
  <c r="X290" i="15"/>
  <c r="Y294" i="15"/>
  <c r="Y304" i="15"/>
  <c r="Y306" i="15"/>
  <c r="X308" i="15"/>
  <c r="Z308" i="15"/>
  <c r="Z313" i="15"/>
  <c r="AA313" i="15" s="1"/>
  <c r="AB313" i="15" s="1"/>
  <c r="Y473" i="15"/>
  <c r="Y145" i="16"/>
  <c r="W145" i="16"/>
  <c r="Z145" i="16"/>
  <c r="Y149" i="16"/>
  <c r="W149" i="16"/>
  <c r="Z149" i="16"/>
  <c r="Y152" i="16"/>
  <c r="Y157" i="16"/>
  <c r="W157" i="16"/>
  <c r="Z157" i="16"/>
  <c r="Y160" i="16"/>
  <c r="Y165" i="16"/>
  <c r="W165" i="16"/>
  <c r="Z165" i="16"/>
  <c r="V26" i="16"/>
  <c r="T26" i="16"/>
  <c r="Y168" i="16"/>
  <c r="AA169" i="16"/>
  <c r="L28" i="16"/>
  <c r="J28" i="16"/>
  <c r="X176" i="16"/>
  <c r="Z176" i="16"/>
  <c r="V176" i="16"/>
  <c r="Y177" i="16"/>
  <c r="W177" i="16"/>
  <c r="Z177" i="16"/>
  <c r="Y185" i="16"/>
  <c r="W185" i="16"/>
  <c r="Z185" i="16"/>
  <c r="Y193" i="16"/>
  <c r="W193" i="16"/>
  <c r="Z193" i="16"/>
  <c r="Y196" i="16"/>
  <c r="Y208" i="16"/>
  <c r="Z213" i="16"/>
  <c r="AA213" i="16" s="1"/>
  <c r="AB213" i="16" s="1"/>
  <c r="I145" i="15"/>
  <c r="P147" i="15"/>
  <c r="Q147" i="15" s="1"/>
  <c r="R147" i="15" s="1"/>
  <c r="S147" i="15" s="1"/>
  <c r="T147" i="15"/>
  <c r="V147" i="15" s="1"/>
  <c r="U148" i="15"/>
  <c r="Z148" i="15" s="1"/>
  <c r="I149" i="15"/>
  <c r="V149" i="15"/>
  <c r="W150" i="15"/>
  <c r="AA150" i="15" s="1"/>
  <c r="AB150" i="15" s="1"/>
  <c r="P151" i="15"/>
  <c r="T151" i="15"/>
  <c r="X151" i="15" s="1"/>
  <c r="U152" i="15"/>
  <c r="Z152" i="15" s="1"/>
  <c r="I153" i="15"/>
  <c r="K24" i="15" s="1"/>
  <c r="P155" i="15"/>
  <c r="T155" i="15"/>
  <c r="AB155" i="15"/>
  <c r="U156" i="15"/>
  <c r="Y156" i="15" s="1"/>
  <c r="I157" i="15"/>
  <c r="V157" i="15"/>
  <c r="W158" i="15"/>
  <c r="P159" i="15"/>
  <c r="T159" i="15"/>
  <c r="X159" i="15" s="1"/>
  <c r="U160" i="15"/>
  <c r="X160" i="15" s="1"/>
  <c r="I161" i="15"/>
  <c r="U24" i="15" s="1"/>
  <c r="W162" i="15"/>
  <c r="AA162" i="15" s="1"/>
  <c r="AB162" i="15" s="1"/>
  <c r="P163" i="15"/>
  <c r="Q163" i="15" s="1"/>
  <c r="R163" i="15" s="1"/>
  <c r="S163" i="15" s="1"/>
  <c r="T163" i="15"/>
  <c r="V163" i="15" s="1"/>
  <c r="U164" i="15"/>
  <c r="V164" i="15" s="1"/>
  <c r="AA164" i="15" s="1"/>
  <c r="AB164" i="15" s="1"/>
  <c r="I165" i="15"/>
  <c r="V165" i="15"/>
  <c r="AA165" i="15" s="1"/>
  <c r="P167" i="15"/>
  <c r="T167" i="15"/>
  <c r="U168" i="15"/>
  <c r="Y168" i="15" s="1"/>
  <c r="I169" i="15"/>
  <c r="P171" i="15"/>
  <c r="T171" i="15"/>
  <c r="X171" i="15" s="1"/>
  <c r="U172" i="15"/>
  <c r="X172" i="15" s="1"/>
  <c r="I173" i="15"/>
  <c r="K28" i="15" s="1"/>
  <c r="V173" i="15"/>
  <c r="W174" i="15"/>
  <c r="AA174" i="15" s="1"/>
  <c r="AB174" i="15" s="1"/>
  <c r="P175" i="15"/>
  <c r="Q175" i="15" s="1"/>
  <c r="R175" i="15" s="1"/>
  <c r="S175" i="15" s="1"/>
  <c r="T175" i="15"/>
  <c r="V175" i="15" s="1"/>
  <c r="U176" i="15"/>
  <c r="V176" i="15" s="1"/>
  <c r="I177" i="15"/>
  <c r="W178" i="15"/>
  <c r="P179" i="15"/>
  <c r="T179" i="15"/>
  <c r="AB179" i="15"/>
  <c r="U180" i="15"/>
  <c r="I181" i="15"/>
  <c r="W182" i="15"/>
  <c r="AA182" i="15" s="1"/>
  <c r="AB182" i="15" s="1"/>
  <c r="P183" i="15"/>
  <c r="Q183" i="15" s="1"/>
  <c r="R183" i="15" s="1"/>
  <c r="S183" i="15" s="1"/>
  <c r="T183" i="15"/>
  <c r="Z183" i="15" s="1"/>
  <c r="U184" i="15"/>
  <c r="I185" i="15"/>
  <c r="K30" i="15" s="1"/>
  <c r="V185" i="15"/>
  <c r="W186" i="15"/>
  <c r="AA186" i="15" s="1"/>
  <c r="AB186" i="15" s="1"/>
  <c r="P187" i="15"/>
  <c r="T187" i="15"/>
  <c r="Z187" i="15" s="1"/>
  <c r="AA187" i="15" s="1"/>
  <c r="AB187" i="15" s="1"/>
  <c r="U188" i="15"/>
  <c r="I189" i="15"/>
  <c r="P191" i="15"/>
  <c r="T191" i="15"/>
  <c r="AB191" i="15"/>
  <c r="U192" i="15"/>
  <c r="Y192" i="15" s="1"/>
  <c r="I193" i="15"/>
  <c r="W194" i="15"/>
  <c r="P195" i="15"/>
  <c r="Q195" i="15" s="1"/>
  <c r="R195" i="15" s="1"/>
  <c r="S195" i="15" s="1"/>
  <c r="T195" i="15"/>
  <c r="X195" i="15" s="1"/>
  <c r="U196" i="15"/>
  <c r="Z196" i="15" s="1"/>
  <c r="I197" i="15"/>
  <c r="V197" i="15"/>
  <c r="W198" i="15"/>
  <c r="P199" i="15"/>
  <c r="T199" i="15"/>
  <c r="U200" i="15"/>
  <c r="Y200" i="15" s="1"/>
  <c r="I201" i="15"/>
  <c r="K35" i="15" s="1"/>
  <c r="W202" i="15"/>
  <c r="P203" i="15"/>
  <c r="T203" i="15"/>
  <c r="I205" i="15"/>
  <c r="V205" i="15"/>
  <c r="W206" i="15"/>
  <c r="P207" i="15"/>
  <c r="T207" i="15"/>
  <c r="I209" i="15"/>
  <c r="U32" i="15" s="1"/>
  <c r="V209" i="15"/>
  <c r="W210" i="15"/>
  <c r="P211" i="15"/>
  <c r="T211" i="15"/>
  <c r="AB211" i="15"/>
  <c r="P215" i="15"/>
  <c r="T215" i="15"/>
  <c r="Z215" i="15" s="1"/>
  <c r="V217" i="15"/>
  <c r="P219" i="15"/>
  <c r="T219" i="15"/>
  <c r="V221" i="15"/>
  <c r="P223" i="15"/>
  <c r="Q223" i="15" s="1"/>
  <c r="R223" i="15" s="1"/>
  <c r="S223" i="15" s="1"/>
  <c r="T223" i="15"/>
  <c r="W226" i="15"/>
  <c r="P227" i="15"/>
  <c r="T227" i="15"/>
  <c r="W230" i="15"/>
  <c r="P231" i="15"/>
  <c r="Q231" i="15" s="1"/>
  <c r="R231" i="15" s="1"/>
  <c r="S231" i="15" s="1"/>
  <c r="T231" i="15"/>
  <c r="X231" i="15" s="1"/>
  <c r="V233" i="15"/>
  <c r="P235" i="15"/>
  <c r="T235" i="15"/>
  <c r="I237" i="15"/>
  <c r="P239" i="15"/>
  <c r="Q239" i="15" s="1"/>
  <c r="R239" i="15" s="1"/>
  <c r="S239" i="15" s="1"/>
  <c r="T239" i="15"/>
  <c r="Y239" i="15" s="1"/>
  <c r="U240" i="15"/>
  <c r="X240" i="15" s="1"/>
  <c r="AA240" i="15" s="1"/>
  <c r="AB240" i="15" s="1"/>
  <c r="I241" i="15"/>
  <c r="P243" i="15"/>
  <c r="T243" i="15"/>
  <c r="U244" i="15"/>
  <c r="I245" i="15"/>
  <c r="V245" i="15"/>
  <c r="W246" i="15"/>
  <c r="P247" i="15"/>
  <c r="Q247" i="15" s="1"/>
  <c r="R247" i="15" s="1"/>
  <c r="S247" i="15" s="1"/>
  <c r="T247" i="15"/>
  <c r="V247" i="15" s="1"/>
  <c r="I249" i="15"/>
  <c r="V249" i="15"/>
  <c r="P251" i="15"/>
  <c r="T251" i="15"/>
  <c r="V251" i="15" s="1"/>
  <c r="I253" i="15"/>
  <c r="P255" i="15"/>
  <c r="T255" i="15"/>
  <c r="AB255" i="15"/>
  <c r="U256" i="15"/>
  <c r="I257" i="15"/>
  <c r="V257" i="15"/>
  <c r="W258" i="15"/>
  <c r="P259" i="15"/>
  <c r="T259" i="15"/>
  <c r="I261" i="15"/>
  <c r="P263" i="15"/>
  <c r="T263" i="15"/>
  <c r="AB263" i="15"/>
  <c r="U264" i="15"/>
  <c r="V264" i="15" s="1"/>
  <c r="AA264" i="15" s="1"/>
  <c r="AB264" i="15" s="1"/>
  <c r="I265" i="15"/>
  <c r="V265" i="15"/>
  <c r="AA265" i="15" s="1"/>
  <c r="W266" i="15"/>
  <c r="P267" i="15"/>
  <c r="T267" i="15"/>
  <c r="I269" i="15"/>
  <c r="P271" i="15"/>
  <c r="T271" i="15"/>
  <c r="V271" i="15" s="1"/>
  <c r="U272" i="15"/>
  <c r="X272" i="15" s="1"/>
  <c r="I273" i="15"/>
  <c r="W274" i="15"/>
  <c r="P275" i="15"/>
  <c r="T275" i="15"/>
  <c r="V275" i="15" s="1"/>
  <c r="U276" i="15"/>
  <c r="X276" i="15" s="1"/>
  <c r="I277" i="15"/>
  <c r="W278" i="15"/>
  <c r="AA278" i="15" s="1"/>
  <c r="AB278" i="15" s="1"/>
  <c r="P279" i="15"/>
  <c r="T279" i="15"/>
  <c r="AB279" i="15"/>
  <c r="U280" i="15"/>
  <c r="I281" i="15"/>
  <c r="V281" i="15"/>
  <c r="W282" i="15"/>
  <c r="P283" i="15"/>
  <c r="T283" i="15"/>
  <c r="V283" i="15" s="1"/>
  <c r="U284" i="15"/>
  <c r="I285" i="15"/>
  <c r="W286" i="15"/>
  <c r="P287" i="15"/>
  <c r="Q287" i="15" s="1"/>
  <c r="R287" i="15" s="1"/>
  <c r="S287" i="15" s="1"/>
  <c r="T287" i="15"/>
  <c r="X287" i="15" s="1"/>
  <c r="U288" i="15"/>
  <c r="I289" i="15"/>
  <c r="V289" i="15"/>
  <c r="W290" i="15"/>
  <c r="AA290" i="15" s="1"/>
  <c r="AB290" i="15" s="1"/>
  <c r="P291" i="15"/>
  <c r="T291" i="15"/>
  <c r="U292" i="15"/>
  <c r="I293" i="15"/>
  <c r="W294" i="15"/>
  <c r="P295" i="15"/>
  <c r="T295" i="15"/>
  <c r="AB295" i="15"/>
  <c r="I297" i="15"/>
  <c r="W298" i="15"/>
  <c r="P299" i="15"/>
  <c r="Q299" i="15" s="1"/>
  <c r="R299" i="15" s="1"/>
  <c r="S299" i="15" s="1"/>
  <c r="T299" i="15"/>
  <c r="V299" i="15" s="1"/>
  <c r="AA299" i="15" s="1"/>
  <c r="AB299" i="15" s="1"/>
  <c r="V301" i="15"/>
  <c r="AA301" i="15" s="1"/>
  <c r="P303" i="15"/>
  <c r="T303" i="15"/>
  <c r="V303" i="15" s="1"/>
  <c r="AA303" i="15" s="1"/>
  <c r="AB303" i="15" s="1"/>
  <c r="I305" i="15"/>
  <c r="W306" i="15"/>
  <c r="P307" i="15"/>
  <c r="T307" i="15"/>
  <c r="I309" i="15"/>
  <c r="V309" i="15"/>
  <c r="AA309" i="15" s="1"/>
  <c r="W310" i="15"/>
  <c r="P311" i="15"/>
  <c r="T311" i="15"/>
  <c r="P315" i="15"/>
  <c r="T315" i="15"/>
  <c r="V315" i="15" s="1"/>
  <c r="AA315" i="15" s="1"/>
  <c r="AB315" i="15" s="1"/>
  <c r="I317" i="15"/>
  <c r="V317" i="15"/>
  <c r="AA317" i="15" s="1"/>
  <c r="P319" i="15"/>
  <c r="T319" i="15"/>
  <c r="V319" i="15" s="1"/>
  <c r="AA319" i="15" s="1"/>
  <c r="AB319" i="15" s="1"/>
  <c r="I321" i="15"/>
  <c r="P323" i="15"/>
  <c r="T323" i="15"/>
  <c r="V323" i="15" s="1"/>
  <c r="AA323" i="15" s="1"/>
  <c r="AB323" i="15" s="1"/>
  <c r="I325" i="15"/>
  <c r="V325" i="15"/>
  <c r="AA325" i="15" s="1"/>
  <c r="P327" i="15"/>
  <c r="T327" i="15"/>
  <c r="V327" i="15" s="1"/>
  <c r="AA327" i="15" s="1"/>
  <c r="AB327" i="15" s="1"/>
  <c r="I329" i="15"/>
  <c r="V329" i="15"/>
  <c r="AA329" i="15" s="1"/>
  <c r="P331" i="15"/>
  <c r="T331" i="15"/>
  <c r="V331" i="15" s="1"/>
  <c r="AA331" i="15" s="1"/>
  <c r="AB331" i="15" s="1"/>
  <c r="I333" i="15"/>
  <c r="P335" i="15"/>
  <c r="T335" i="15"/>
  <c r="V335" i="15" s="1"/>
  <c r="AA335" i="15" s="1"/>
  <c r="AB335" i="15" s="1"/>
  <c r="I337" i="15"/>
  <c r="V337" i="15"/>
  <c r="AA337" i="15" s="1"/>
  <c r="P339" i="15"/>
  <c r="T339" i="15"/>
  <c r="V339" i="15" s="1"/>
  <c r="AA339" i="15" s="1"/>
  <c r="AB339" i="15" s="1"/>
  <c r="I341" i="15"/>
  <c r="V341" i="15"/>
  <c r="AA341" i="15" s="1"/>
  <c r="P343" i="15"/>
  <c r="T343" i="15"/>
  <c r="AB343" i="15"/>
  <c r="I345" i="15"/>
  <c r="V345" i="15"/>
  <c r="AA345" i="15" s="1"/>
  <c r="P347" i="15"/>
  <c r="Q347" i="15" s="1"/>
  <c r="R347" i="15" s="1"/>
  <c r="S347" i="15" s="1"/>
  <c r="T347" i="15"/>
  <c r="V347" i="15" s="1"/>
  <c r="AA347" i="15" s="1"/>
  <c r="AB347" i="15" s="1"/>
  <c r="I349" i="15"/>
  <c r="V349" i="15"/>
  <c r="AA349" i="15" s="1"/>
  <c r="P351" i="15"/>
  <c r="T351" i="15"/>
  <c r="V351" i="15" s="1"/>
  <c r="AA351" i="15" s="1"/>
  <c r="AB351" i="15" s="1"/>
  <c r="I353" i="15"/>
  <c r="V353" i="15"/>
  <c r="AA353" i="15" s="1"/>
  <c r="AK455" i="15"/>
  <c r="AK456" i="15" s="1"/>
  <c r="T461" i="15"/>
  <c r="X464" i="15"/>
  <c r="X465" i="15" s="1"/>
  <c r="AK464" i="15"/>
  <c r="AK465" i="15" s="1"/>
  <c r="K466" i="15"/>
  <c r="X466" i="15"/>
  <c r="X467" i="15" s="1"/>
  <c r="Y470" i="15"/>
  <c r="Q473" i="15"/>
  <c r="Q474" i="15" s="1"/>
  <c r="N476" i="15"/>
  <c r="D478" i="15"/>
  <c r="D479" i="15" s="1"/>
  <c r="K478" i="15"/>
  <c r="K479" i="15" s="1"/>
  <c r="X482" i="15"/>
  <c r="AB482" i="15"/>
  <c r="AK485" i="15"/>
  <c r="AK486" i="15" s="1"/>
  <c r="J486" i="15"/>
  <c r="N486" i="15"/>
  <c r="R489" i="15"/>
  <c r="X490" i="15"/>
  <c r="AB490" i="15"/>
  <c r="Q493" i="15"/>
  <c r="Q494" i="15" s="1"/>
  <c r="AE493" i="15"/>
  <c r="AE494" i="15" s="1"/>
  <c r="X494" i="15"/>
  <c r="X495" i="15" s="1"/>
  <c r="AK495" i="15"/>
  <c r="AK496" i="15" s="1"/>
  <c r="AA498" i="15"/>
  <c r="X500" i="15"/>
  <c r="X501" i="15" s="1"/>
  <c r="AK501" i="15"/>
  <c r="AK502" i="15" s="1"/>
  <c r="C510" i="15"/>
  <c r="C516" i="15"/>
  <c r="C518" i="15"/>
  <c r="J23" i="16"/>
  <c r="J25" i="16"/>
  <c r="T25" i="16"/>
  <c r="T27" i="16"/>
  <c r="J29" i="16"/>
  <c r="T30" i="16"/>
  <c r="J31" i="16"/>
  <c r="J36" i="16"/>
  <c r="T36" i="16"/>
  <c r="J38" i="16"/>
  <c r="V145" i="16"/>
  <c r="P147" i="16"/>
  <c r="Q147" i="16" s="1"/>
  <c r="R147" i="16" s="1"/>
  <c r="S147" i="16" s="1"/>
  <c r="T147" i="16"/>
  <c r="X147" i="16" s="1"/>
  <c r="V149" i="16"/>
  <c r="P151" i="16"/>
  <c r="Q151" i="16" s="1"/>
  <c r="R151" i="16" s="1"/>
  <c r="S151" i="16" s="1"/>
  <c r="T151" i="16"/>
  <c r="V153" i="16"/>
  <c r="P155" i="16"/>
  <c r="Q155" i="16" s="1"/>
  <c r="R155" i="16" s="1"/>
  <c r="S155" i="16" s="1"/>
  <c r="T155" i="16"/>
  <c r="V157" i="16"/>
  <c r="W158" i="16"/>
  <c r="P159" i="16"/>
  <c r="T159" i="16"/>
  <c r="V161" i="16"/>
  <c r="P163" i="16"/>
  <c r="Q163" i="16" s="1"/>
  <c r="R163" i="16" s="1"/>
  <c r="S163" i="16" s="1"/>
  <c r="T163" i="16"/>
  <c r="V165" i="16"/>
  <c r="P167" i="16"/>
  <c r="T167" i="16"/>
  <c r="Z167" i="16" s="1"/>
  <c r="AA167" i="16" s="1"/>
  <c r="AB167" i="16" s="1"/>
  <c r="P171" i="16"/>
  <c r="T171" i="16"/>
  <c r="P175" i="16"/>
  <c r="T175" i="16"/>
  <c r="Z175" i="16" s="1"/>
  <c r="V177" i="16"/>
  <c r="P179" i="16"/>
  <c r="Q179" i="16" s="1"/>
  <c r="R179" i="16" s="1"/>
  <c r="S179" i="16" s="1"/>
  <c r="T179" i="16"/>
  <c r="V181" i="16"/>
  <c r="P183" i="16"/>
  <c r="T183" i="16"/>
  <c r="AB183" i="16"/>
  <c r="V185" i="16"/>
  <c r="P187" i="16"/>
  <c r="T187" i="16"/>
  <c r="P191" i="16"/>
  <c r="T191" i="16"/>
  <c r="Z191" i="16" s="1"/>
  <c r="V193" i="16"/>
  <c r="P195" i="16"/>
  <c r="T195" i="16"/>
  <c r="V197" i="16"/>
  <c r="P199" i="16"/>
  <c r="Q199" i="16" s="1"/>
  <c r="R199" i="16" s="1"/>
  <c r="S199" i="16" s="1"/>
  <c r="T199" i="16"/>
  <c r="Z199" i="16" s="1"/>
  <c r="P203" i="16"/>
  <c r="T203" i="16"/>
  <c r="AB203" i="16"/>
  <c r="P207" i="16"/>
  <c r="T207" i="16"/>
  <c r="AB207" i="16"/>
  <c r="V209" i="16"/>
  <c r="P211" i="16"/>
  <c r="T211" i="16"/>
  <c r="T214" i="16"/>
  <c r="P214" i="16"/>
  <c r="U214" i="16"/>
  <c r="U215" i="16"/>
  <c r="T215" i="16"/>
  <c r="I216" i="16"/>
  <c r="P216" i="16"/>
  <c r="P217" i="16"/>
  <c r="U217" i="16"/>
  <c r="V217" i="16" s="1"/>
  <c r="U227" i="16"/>
  <c r="T227" i="16"/>
  <c r="Z227" i="16" s="1"/>
  <c r="I228" i="16"/>
  <c r="P228" i="16"/>
  <c r="W229" i="16"/>
  <c r="P229" i="16"/>
  <c r="U229" i="16"/>
  <c r="Y229" i="16" s="1"/>
  <c r="Z229" i="16"/>
  <c r="P233" i="16"/>
  <c r="U233" i="16"/>
  <c r="W233" i="16" s="1"/>
  <c r="Z233" i="16"/>
  <c r="I237" i="16"/>
  <c r="AB237" i="16"/>
  <c r="I245" i="16"/>
  <c r="U245" i="16"/>
  <c r="Y245" i="16" s="1"/>
  <c r="T249" i="16"/>
  <c r="U250" i="16"/>
  <c r="I251" i="16"/>
  <c r="U34" i="16" s="1"/>
  <c r="U251" i="16"/>
  <c r="T251" i="16"/>
  <c r="P251" i="16"/>
  <c r="I259" i="16"/>
  <c r="U259" i="16"/>
  <c r="T259" i="16"/>
  <c r="V259" i="16" s="1"/>
  <c r="P259" i="16"/>
  <c r="I263" i="16"/>
  <c r="I264" i="16"/>
  <c r="U264" i="16"/>
  <c r="W264" i="16" s="1"/>
  <c r="P264" i="16"/>
  <c r="X269" i="16"/>
  <c r="I269" i="16"/>
  <c r="U269" i="16"/>
  <c r="Y269" i="16" s="1"/>
  <c r="I271" i="16"/>
  <c r="I272" i="16"/>
  <c r="U272" i="16"/>
  <c r="X272" i="16" s="1"/>
  <c r="P272" i="16"/>
  <c r="V275" i="16"/>
  <c r="U275" i="16"/>
  <c r="T275" i="16"/>
  <c r="P275" i="16"/>
  <c r="T277" i="16"/>
  <c r="X277" i="16" s="1"/>
  <c r="AA277" i="16" s="1"/>
  <c r="AB277" i="16" s="1"/>
  <c r="I279" i="16"/>
  <c r="U35" i="16" s="1"/>
  <c r="W280" i="16"/>
  <c r="I280" i="16"/>
  <c r="U280" i="16"/>
  <c r="P280" i="16"/>
  <c r="I288" i="16"/>
  <c r="U288" i="16"/>
  <c r="W288" i="16" s="1"/>
  <c r="P288" i="16"/>
  <c r="AA292" i="16"/>
  <c r="AB292" i="16"/>
  <c r="V295" i="16"/>
  <c r="AA295" i="16" s="1"/>
  <c r="AB295" i="16" s="1"/>
  <c r="U295" i="16"/>
  <c r="T295" i="16"/>
  <c r="P295" i="16"/>
  <c r="I296" i="16"/>
  <c r="U296" i="16"/>
  <c r="P296" i="16"/>
  <c r="T297" i="16"/>
  <c r="T301" i="16"/>
  <c r="U22" i="17"/>
  <c r="K22" i="17"/>
  <c r="L24" i="17"/>
  <c r="J24" i="17"/>
  <c r="V24" i="17"/>
  <c r="T24" i="17"/>
  <c r="X186" i="17"/>
  <c r="Z186" i="17"/>
  <c r="X194" i="17"/>
  <c r="Z194" i="17"/>
  <c r="V194" i="17"/>
  <c r="Y198" i="17"/>
  <c r="X202" i="17"/>
  <c r="Z202" i="17"/>
  <c r="V38" i="17"/>
  <c r="T38" i="17"/>
  <c r="Z321" i="17"/>
  <c r="Y326" i="17"/>
  <c r="I144" i="15"/>
  <c r="P146" i="15"/>
  <c r="T146" i="15"/>
  <c r="U147" i="15"/>
  <c r="I148" i="15"/>
  <c r="P150" i="15"/>
  <c r="Q151" i="15"/>
  <c r="R151" i="15" s="1"/>
  <c r="S151" i="15" s="1"/>
  <c r="U151" i="15"/>
  <c r="I152" i="15"/>
  <c r="P154" i="15"/>
  <c r="Q154" i="15" s="1"/>
  <c r="R154" i="15" s="1"/>
  <c r="S154" i="15" s="1"/>
  <c r="AB154" i="15"/>
  <c r="Q155" i="15"/>
  <c r="R155" i="15" s="1"/>
  <c r="S155" i="15" s="1"/>
  <c r="I156" i="15"/>
  <c r="S157" i="15"/>
  <c r="P158" i="15"/>
  <c r="Q159" i="15"/>
  <c r="R159" i="15" s="1"/>
  <c r="S159" i="15" s="1"/>
  <c r="U159" i="15"/>
  <c r="Z159" i="15" s="1"/>
  <c r="I160" i="15"/>
  <c r="P162" i="15"/>
  <c r="U163" i="15"/>
  <c r="X163" i="15" s="1"/>
  <c r="I164" i="15"/>
  <c r="P166" i="15"/>
  <c r="AB166" i="15"/>
  <c r="Q167" i="15"/>
  <c r="R167" i="15" s="1"/>
  <c r="S167" i="15" s="1"/>
  <c r="U167" i="15"/>
  <c r="V167" i="15" s="1"/>
  <c r="I168" i="15"/>
  <c r="P170" i="15"/>
  <c r="AB170" i="15"/>
  <c r="Q171" i="15"/>
  <c r="R171" i="15" s="1"/>
  <c r="S171" i="15" s="1"/>
  <c r="I172" i="15"/>
  <c r="P174" i="15"/>
  <c r="Q174" i="15" s="1"/>
  <c r="R174" i="15" s="1"/>
  <c r="S174" i="15" s="1"/>
  <c r="U175" i="15"/>
  <c r="Z175" i="15" s="1"/>
  <c r="I176" i="15"/>
  <c r="P178" i="15"/>
  <c r="Q179" i="15"/>
  <c r="R179" i="15" s="1"/>
  <c r="S179" i="15" s="1"/>
  <c r="I180" i="15"/>
  <c r="P182" i="15"/>
  <c r="U183" i="15"/>
  <c r="I184" i="15"/>
  <c r="P186" i="15"/>
  <c r="Q187" i="15"/>
  <c r="R187" i="15" s="1"/>
  <c r="S187" i="15" s="1"/>
  <c r="I188" i="15"/>
  <c r="P190" i="15"/>
  <c r="AB190" i="15"/>
  <c r="Q191" i="15"/>
  <c r="R191" i="15" s="1"/>
  <c r="S191" i="15" s="1"/>
  <c r="I192" i="15"/>
  <c r="P194" i="15"/>
  <c r="U195" i="15"/>
  <c r="I196" i="15"/>
  <c r="K34" i="15" s="1"/>
  <c r="P198" i="15"/>
  <c r="Q199" i="15"/>
  <c r="R199" i="15" s="1"/>
  <c r="I200" i="15"/>
  <c r="P202" i="15"/>
  <c r="Q203" i="15"/>
  <c r="R203" i="15" s="1"/>
  <c r="U203" i="15"/>
  <c r="I204" i="15"/>
  <c r="P206" i="15"/>
  <c r="Q206" i="15" s="1"/>
  <c r="R206" i="15" s="1"/>
  <c r="S206" i="15" s="1"/>
  <c r="Q207" i="15"/>
  <c r="R207" i="15" s="1"/>
  <c r="U207" i="15"/>
  <c r="I208" i="15"/>
  <c r="P210" i="15"/>
  <c r="Q211" i="15"/>
  <c r="R211" i="15" s="1"/>
  <c r="U211" i="15"/>
  <c r="I212" i="15"/>
  <c r="P214" i="15"/>
  <c r="T214" i="15"/>
  <c r="Y214" i="15" s="1"/>
  <c r="Q215" i="15"/>
  <c r="R215" i="15" s="1"/>
  <c r="U215" i="15"/>
  <c r="I216" i="15"/>
  <c r="P218" i="15"/>
  <c r="T218" i="15"/>
  <c r="W218" i="15" s="1"/>
  <c r="Q219" i="15"/>
  <c r="R219" i="15" s="1"/>
  <c r="U219" i="15"/>
  <c r="I220" i="15"/>
  <c r="P222" i="15"/>
  <c r="T222" i="15"/>
  <c r="AB222" i="15"/>
  <c r="U223" i="15"/>
  <c r="X223" i="15" s="1"/>
  <c r="I224" i="15"/>
  <c r="P226" i="15"/>
  <c r="AB226" i="15"/>
  <c r="Q227" i="15"/>
  <c r="R227" i="15" s="1"/>
  <c r="U227" i="15"/>
  <c r="I228" i="15"/>
  <c r="P230" i="15"/>
  <c r="U231" i="15"/>
  <c r="I232" i="15"/>
  <c r="P234" i="15"/>
  <c r="T234" i="15"/>
  <c r="AB234" i="15"/>
  <c r="Q235" i="15"/>
  <c r="R235" i="15" s="1"/>
  <c r="U235" i="15"/>
  <c r="I236" i="15"/>
  <c r="U38" i="15" s="1"/>
  <c r="P238" i="15"/>
  <c r="I240" i="15"/>
  <c r="P242" i="15"/>
  <c r="AB242" i="15"/>
  <c r="Q243" i="15"/>
  <c r="R243" i="15" s="1"/>
  <c r="U243" i="15"/>
  <c r="I244" i="15"/>
  <c r="P246" i="15"/>
  <c r="U247" i="15"/>
  <c r="X247" i="15" s="1"/>
  <c r="I248" i="15"/>
  <c r="P250" i="15"/>
  <c r="AB250" i="15"/>
  <c r="Q251" i="15"/>
  <c r="R251" i="15" s="1"/>
  <c r="U251" i="15"/>
  <c r="I252" i="15"/>
  <c r="P254" i="15"/>
  <c r="AB254" i="15"/>
  <c r="Q255" i="15"/>
  <c r="R255" i="15" s="1"/>
  <c r="I256" i="15"/>
  <c r="P258" i="15"/>
  <c r="Q258" i="15" s="1"/>
  <c r="R258" i="15" s="1"/>
  <c r="S258" i="15" s="1"/>
  <c r="Q259" i="15"/>
  <c r="R259" i="15" s="1"/>
  <c r="U259" i="15"/>
  <c r="I260" i="15"/>
  <c r="P262" i="15"/>
  <c r="AB262" i="15"/>
  <c r="Q263" i="15"/>
  <c r="R263" i="15" s="1"/>
  <c r="I264" i="15"/>
  <c r="P266" i="15"/>
  <c r="Q267" i="15"/>
  <c r="R267" i="15" s="1"/>
  <c r="U267" i="15"/>
  <c r="V267" i="15" s="1"/>
  <c r="I268" i="15"/>
  <c r="P270" i="15"/>
  <c r="AB270" i="15"/>
  <c r="Q271" i="15"/>
  <c r="R271" i="15" s="1"/>
  <c r="U271" i="15"/>
  <c r="I272" i="15"/>
  <c r="P274" i="15"/>
  <c r="Q275" i="15"/>
  <c r="R275" i="15" s="1"/>
  <c r="U275" i="15"/>
  <c r="I276" i="15"/>
  <c r="P278" i="15"/>
  <c r="Q279" i="15"/>
  <c r="R279" i="15" s="1"/>
  <c r="I280" i="15"/>
  <c r="P282" i="15"/>
  <c r="Q283" i="15"/>
  <c r="R283" i="15" s="1"/>
  <c r="U283" i="15"/>
  <c r="X283" i="15" s="1"/>
  <c r="I284" i="15"/>
  <c r="P286" i="15"/>
  <c r="Q286" i="15" s="1"/>
  <c r="R286" i="15" s="1"/>
  <c r="S286" i="15" s="1"/>
  <c r="I288" i="15"/>
  <c r="P290" i="15"/>
  <c r="Q291" i="15"/>
  <c r="R291" i="15" s="1"/>
  <c r="I292" i="15"/>
  <c r="P294" i="15"/>
  <c r="Q295" i="15"/>
  <c r="R295" i="15" s="1"/>
  <c r="U295" i="15"/>
  <c r="I296" i="15"/>
  <c r="P298" i="15"/>
  <c r="Q298" i="15" s="1"/>
  <c r="R298" i="15" s="1"/>
  <c r="S298" i="15" s="1"/>
  <c r="U299" i="15"/>
  <c r="I300" i="15"/>
  <c r="P302" i="15"/>
  <c r="T302" i="15"/>
  <c r="AB302" i="15"/>
  <c r="Q303" i="15"/>
  <c r="R303" i="15" s="1"/>
  <c r="U303" i="15"/>
  <c r="I304" i="15"/>
  <c r="P306" i="15"/>
  <c r="Q307" i="15"/>
  <c r="R307" i="15" s="1"/>
  <c r="U307" i="15"/>
  <c r="X307" i="15" s="1"/>
  <c r="I308" i="15"/>
  <c r="P310" i="15"/>
  <c r="Q311" i="15"/>
  <c r="R311" i="15" s="1"/>
  <c r="U311" i="15"/>
  <c r="I312" i="15"/>
  <c r="P314" i="15"/>
  <c r="AB314" i="15"/>
  <c r="Q315" i="15"/>
  <c r="R315" i="15" s="1"/>
  <c r="U315" i="15"/>
  <c r="I316" i="15"/>
  <c r="P318" i="15"/>
  <c r="AB318" i="15"/>
  <c r="Q319" i="15"/>
  <c r="R319" i="15" s="1"/>
  <c r="U319" i="15"/>
  <c r="I320" i="15"/>
  <c r="P322" i="15"/>
  <c r="AB322" i="15"/>
  <c r="Q323" i="15"/>
  <c r="R323" i="15" s="1"/>
  <c r="U323" i="15"/>
  <c r="I324" i="15"/>
  <c r="P326" i="15"/>
  <c r="AB326" i="15"/>
  <c r="Q327" i="15"/>
  <c r="R327" i="15" s="1"/>
  <c r="U327" i="15"/>
  <c r="I328" i="15"/>
  <c r="P330" i="15"/>
  <c r="AB330" i="15"/>
  <c r="Q331" i="15"/>
  <c r="R331" i="15" s="1"/>
  <c r="U331" i="15"/>
  <c r="I332" i="15"/>
  <c r="P334" i="15"/>
  <c r="AB334" i="15"/>
  <c r="Q335" i="15"/>
  <c r="R335" i="15" s="1"/>
  <c r="U335" i="15"/>
  <c r="I336" i="15"/>
  <c r="U36" i="15" s="1"/>
  <c r="P338" i="15"/>
  <c r="AB338" i="15"/>
  <c r="Q339" i="15"/>
  <c r="R339" i="15" s="1"/>
  <c r="U339" i="15"/>
  <c r="I340" i="15"/>
  <c r="P342" i="15"/>
  <c r="AB342" i="15"/>
  <c r="Q343" i="15"/>
  <c r="R343" i="15" s="1"/>
  <c r="I344" i="15"/>
  <c r="P346" i="15"/>
  <c r="AB346" i="15"/>
  <c r="U347" i="15"/>
  <c r="I348" i="15"/>
  <c r="P350" i="15"/>
  <c r="AB350" i="15"/>
  <c r="Q351" i="15"/>
  <c r="R351" i="15" s="1"/>
  <c r="U351" i="15"/>
  <c r="I352" i="15"/>
  <c r="K39" i="15" s="1"/>
  <c r="AA454" i="15"/>
  <c r="AA462" i="15"/>
  <c r="X472" i="15"/>
  <c r="X473" i="15" s="1"/>
  <c r="Y475" i="15"/>
  <c r="K476" i="15"/>
  <c r="Y482" i="15"/>
  <c r="K486" i="15"/>
  <c r="X486" i="15"/>
  <c r="X487" i="15" s="1"/>
  <c r="J490" i="15"/>
  <c r="J491" i="15" s="1"/>
  <c r="Y490" i="15"/>
  <c r="E507" i="15"/>
  <c r="L507" i="15" s="1"/>
  <c r="I144" i="16"/>
  <c r="AB353" i="16"/>
  <c r="AB349" i="16"/>
  <c r="AB345" i="16"/>
  <c r="AB333" i="16"/>
  <c r="AB321" i="16"/>
  <c r="AB265" i="16"/>
  <c r="AB257" i="16"/>
  <c r="AB350" i="16"/>
  <c r="AB346" i="16"/>
  <c r="AB322" i="16"/>
  <c r="AB310" i="16"/>
  <c r="AB286" i="16"/>
  <c r="AB258" i="16"/>
  <c r="AB242" i="16"/>
  <c r="AB238" i="16"/>
  <c r="AB222" i="16"/>
  <c r="AB214" i="16"/>
  <c r="AB351" i="16"/>
  <c r="AB347" i="16"/>
  <c r="AB343" i="16"/>
  <c r="AB311" i="16"/>
  <c r="AB299" i="16"/>
  <c r="AB255" i="16"/>
  <c r="AB251" i="16"/>
  <c r="AB243" i="16"/>
  <c r="AB352" i="16"/>
  <c r="AB348" i="16"/>
  <c r="AB344" i="16"/>
  <c r="AB332" i="16"/>
  <c r="P146" i="16"/>
  <c r="Q146" i="16" s="1"/>
  <c r="R146" i="16" s="1"/>
  <c r="S146" i="16" s="1"/>
  <c r="T146" i="16"/>
  <c r="AB146" i="16"/>
  <c r="U147" i="16"/>
  <c r="Z147" i="16" s="1"/>
  <c r="I148" i="16"/>
  <c r="P150" i="16"/>
  <c r="T150" i="16"/>
  <c r="Y150" i="16" s="1"/>
  <c r="U151" i="16"/>
  <c r="I152" i="16"/>
  <c r="P154" i="16"/>
  <c r="T154" i="16"/>
  <c r="U155" i="16"/>
  <c r="I156" i="16"/>
  <c r="P158" i="16"/>
  <c r="T158" i="16"/>
  <c r="Y158" i="16" s="1"/>
  <c r="Q159" i="16"/>
  <c r="R159" i="16" s="1"/>
  <c r="S159" i="16" s="1"/>
  <c r="U159" i="16"/>
  <c r="I160" i="16"/>
  <c r="P162" i="16"/>
  <c r="T162" i="16"/>
  <c r="W162" i="16" s="1"/>
  <c r="U163" i="16"/>
  <c r="I164" i="16"/>
  <c r="P166" i="16"/>
  <c r="T166" i="16"/>
  <c r="Q167" i="16"/>
  <c r="R167" i="16" s="1"/>
  <c r="S167" i="16" s="1"/>
  <c r="U167" i="16"/>
  <c r="I168" i="16"/>
  <c r="P170" i="16"/>
  <c r="T170" i="16"/>
  <c r="AB170" i="16"/>
  <c r="Q171" i="16"/>
  <c r="R171" i="16" s="1"/>
  <c r="U171" i="16"/>
  <c r="I172" i="16"/>
  <c r="P174" i="16"/>
  <c r="Q174" i="16" s="1"/>
  <c r="R174" i="16" s="1"/>
  <c r="S174" i="16" s="1"/>
  <c r="T174" i="16"/>
  <c r="AB174" i="16"/>
  <c r="Q175" i="16"/>
  <c r="R175" i="16" s="1"/>
  <c r="U175" i="16"/>
  <c r="I176" i="16"/>
  <c r="P178" i="16"/>
  <c r="T178" i="16"/>
  <c r="Y178" i="16" s="1"/>
  <c r="U179" i="16"/>
  <c r="I180" i="16"/>
  <c r="P182" i="16"/>
  <c r="T182" i="16"/>
  <c r="Q183" i="16"/>
  <c r="R183" i="16" s="1"/>
  <c r="U183" i="16"/>
  <c r="I184" i="16"/>
  <c r="P186" i="16"/>
  <c r="T186" i="16"/>
  <c r="Q187" i="16"/>
  <c r="R187" i="16" s="1"/>
  <c r="U187" i="16"/>
  <c r="I188" i="16"/>
  <c r="P190" i="16"/>
  <c r="Q190" i="16" s="1"/>
  <c r="R190" i="16" s="1"/>
  <c r="S190" i="16" s="1"/>
  <c r="T190" i="16"/>
  <c r="Y190" i="16" s="1"/>
  <c r="Q191" i="16"/>
  <c r="R191" i="16" s="1"/>
  <c r="U191" i="16"/>
  <c r="I192" i="16"/>
  <c r="P194" i="16"/>
  <c r="T194" i="16"/>
  <c r="AB194" i="16"/>
  <c r="Q195" i="16"/>
  <c r="R195" i="16" s="1"/>
  <c r="U195" i="16"/>
  <c r="I196" i="16"/>
  <c r="K34" i="16" s="1"/>
  <c r="P198" i="16"/>
  <c r="T198" i="16"/>
  <c r="AB198" i="16"/>
  <c r="U199" i="16"/>
  <c r="X199" i="16" s="1"/>
  <c r="I200" i="16"/>
  <c r="P202" i="16"/>
  <c r="T202" i="16"/>
  <c r="AB202" i="16"/>
  <c r="Q203" i="16"/>
  <c r="R203" i="16" s="1"/>
  <c r="U203" i="16"/>
  <c r="I204" i="16"/>
  <c r="P206" i="16"/>
  <c r="T206" i="16"/>
  <c r="W206" i="16" s="1"/>
  <c r="Q207" i="16"/>
  <c r="R207" i="16" s="1"/>
  <c r="U207" i="16"/>
  <c r="I208" i="16"/>
  <c r="P210" i="16"/>
  <c r="T210" i="16"/>
  <c r="Y210" i="16" s="1"/>
  <c r="Q211" i="16"/>
  <c r="R211" i="16" s="1"/>
  <c r="U211" i="16"/>
  <c r="I212" i="16"/>
  <c r="Q214" i="16"/>
  <c r="R214" i="16" s="1"/>
  <c r="P215" i="16"/>
  <c r="Q216" i="16"/>
  <c r="R216" i="16" s="1"/>
  <c r="S216" i="16" s="1"/>
  <c r="Q217" i="16"/>
  <c r="R217" i="16" s="1"/>
  <c r="I219" i="16"/>
  <c r="I221" i="16"/>
  <c r="I223" i="16"/>
  <c r="T224" i="16"/>
  <c r="V224" i="16" s="1"/>
  <c r="T226" i="16"/>
  <c r="P226" i="16"/>
  <c r="U226" i="16"/>
  <c r="P227" i="16"/>
  <c r="Q228" i="16"/>
  <c r="R228" i="16" s="1"/>
  <c r="Q229" i="16"/>
  <c r="R229" i="16" s="1"/>
  <c r="I231" i="16"/>
  <c r="U33" i="16" s="1"/>
  <c r="T232" i="16"/>
  <c r="AB232" i="16"/>
  <c r="Q233" i="16"/>
  <c r="R233" i="16" s="1"/>
  <c r="S233" i="16" s="1"/>
  <c r="V233" i="16"/>
  <c r="I235" i="16"/>
  <c r="U37" i="16" s="1"/>
  <c r="T236" i="16"/>
  <c r="I239" i="16"/>
  <c r="S239" i="16"/>
  <c r="AB239" i="16"/>
  <c r="W241" i="16"/>
  <c r="P241" i="16"/>
  <c r="U241" i="16"/>
  <c r="X241" i="16" s="1"/>
  <c r="U243" i="16"/>
  <c r="T243" i="16"/>
  <c r="P243" i="16"/>
  <c r="U249" i="16"/>
  <c r="X249" i="16" s="1"/>
  <c r="I252" i="16"/>
  <c r="P252" i="16"/>
  <c r="I260" i="16"/>
  <c r="U260" i="16"/>
  <c r="P260" i="16"/>
  <c r="Y264" i="16"/>
  <c r="U267" i="16"/>
  <c r="T267" i="16"/>
  <c r="P267" i="16"/>
  <c r="Y272" i="16"/>
  <c r="I277" i="16"/>
  <c r="U277" i="16"/>
  <c r="Y280" i="16"/>
  <c r="U283" i="16"/>
  <c r="T283" i="16"/>
  <c r="Z283" i="16" s="1"/>
  <c r="AA283" i="16" s="1"/>
  <c r="AB283" i="16" s="1"/>
  <c r="P283" i="16"/>
  <c r="I284" i="16"/>
  <c r="U284" i="16"/>
  <c r="P284" i="16"/>
  <c r="Y288" i="16"/>
  <c r="V289" i="16"/>
  <c r="U291" i="16"/>
  <c r="T291" i="16"/>
  <c r="Z291" i="16" s="1"/>
  <c r="AA291" i="16" s="1"/>
  <c r="AB291" i="16" s="1"/>
  <c r="P291" i="16"/>
  <c r="I292" i="16"/>
  <c r="U292" i="16"/>
  <c r="P292" i="16"/>
  <c r="Q292" i="16" s="1"/>
  <c r="R292" i="16" s="1"/>
  <c r="S292" i="16" s="1"/>
  <c r="U297" i="16"/>
  <c r="U301" i="16"/>
  <c r="X166" i="17"/>
  <c r="Z166" i="17"/>
  <c r="V166" i="17"/>
  <c r="L33" i="17"/>
  <c r="J33" i="17"/>
  <c r="L37" i="17"/>
  <c r="J37" i="17"/>
  <c r="X210" i="17"/>
  <c r="Z210" i="17"/>
  <c r="V210" i="17"/>
  <c r="V35" i="17"/>
  <c r="T35" i="17"/>
  <c r="Z317" i="17"/>
  <c r="Z482" i="14"/>
  <c r="L486" i="14"/>
  <c r="Z490" i="14"/>
  <c r="P145" i="15"/>
  <c r="Q145" i="15" s="1"/>
  <c r="R145" i="15" s="1"/>
  <c r="S145" i="15" s="1"/>
  <c r="X145" i="15"/>
  <c r="Q146" i="15"/>
  <c r="R146" i="15" s="1"/>
  <c r="S146" i="15" s="1"/>
  <c r="W148" i="15"/>
  <c r="P149" i="15"/>
  <c r="Q149" i="15" s="1"/>
  <c r="R149" i="15" s="1"/>
  <c r="S149" i="15" s="1"/>
  <c r="X149" i="15"/>
  <c r="Q150" i="15"/>
  <c r="R150" i="15" s="1"/>
  <c r="S150" i="15" s="1"/>
  <c r="W152" i="15"/>
  <c r="P153" i="15"/>
  <c r="Q153" i="15" s="1"/>
  <c r="R153" i="15" s="1"/>
  <c r="S153" i="15" s="1"/>
  <c r="X153" i="15"/>
  <c r="W156" i="15"/>
  <c r="P157" i="15"/>
  <c r="Q157" i="15" s="1"/>
  <c r="R157" i="15" s="1"/>
  <c r="X157" i="15"/>
  <c r="Q158" i="15"/>
  <c r="R158" i="15" s="1"/>
  <c r="S158" i="15" s="1"/>
  <c r="W160" i="15"/>
  <c r="P161" i="15"/>
  <c r="Q161" i="15" s="1"/>
  <c r="R161" i="15" s="1"/>
  <c r="S161" i="15" s="1"/>
  <c r="AB161" i="15"/>
  <c r="Q162" i="15"/>
  <c r="R162" i="15" s="1"/>
  <c r="S162" i="15" s="1"/>
  <c r="P165" i="15"/>
  <c r="Q165" i="15" s="1"/>
  <c r="R165" i="15" s="1"/>
  <c r="S165" i="15" s="1"/>
  <c r="AB165" i="15"/>
  <c r="Q166" i="15"/>
  <c r="R166" i="15" s="1"/>
  <c r="S166" i="15" s="1"/>
  <c r="W168" i="15"/>
  <c r="P169" i="15"/>
  <c r="Q169" i="15" s="1"/>
  <c r="R169" i="15" s="1"/>
  <c r="S169" i="15" s="1"/>
  <c r="X169" i="15"/>
  <c r="Q170" i="15"/>
  <c r="R170" i="15" s="1"/>
  <c r="S170" i="15" s="1"/>
  <c r="W172" i="15"/>
  <c r="P173" i="15"/>
  <c r="Q173" i="15" s="1"/>
  <c r="R173" i="15" s="1"/>
  <c r="S173" i="15" s="1"/>
  <c r="X173" i="15"/>
  <c r="W176" i="15"/>
  <c r="P177" i="15"/>
  <c r="Q177" i="15" s="1"/>
  <c r="R177" i="15" s="1"/>
  <c r="S177" i="15" s="1"/>
  <c r="AB177" i="15"/>
  <c r="Q178" i="15"/>
  <c r="R178" i="15" s="1"/>
  <c r="S178" i="15" s="1"/>
  <c r="P181" i="15"/>
  <c r="Q181" i="15" s="1"/>
  <c r="R181" i="15" s="1"/>
  <c r="S181" i="15" s="1"/>
  <c r="AB181" i="15"/>
  <c r="Q182" i="15"/>
  <c r="R182" i="15" s="1"/>
  <c r="S182" i="15" s="1"/>
  <c r="P185" i="15"/>
  <c r="Q185" i="15" s="1"/>
  <c r="R185" i="15" s="1"/>
  <c r="S185" i="15" s="1"/>
  <c r="X185" i="15"/>
  <c r="Q186" i="15"/>
  <c r="R186" i="15" s="1"/>
  <c r="S186" i="15" s="1"/>
  <c r="P189" i="15"/>
  <c r="Q189" i="15" s="1"/>
  <c r="R189" i="15" s="1"/>
  <c r="S189" i="15" s="1"/>
  <c r="AB189" i="15"/>
  <c r="Q190" i="15"/>
  <c r="R190" i="15" s="1"/>
  <c r="S190" i="15" s="1"/>
  <c r="W192" i="15"/>
  <c r="P193" i="15"/>
  <c r="Q193" i="15" s="1"/>
  <c r="R193" i="15" s="1"/>
  <c r="S193" i="15" s="1"/>
  <c r="AB193" i="15"/>
  <c r="Q194" i="15"/>
  <c r="R194" i="15" s="1"/>
  <c r="S194" i="15" s="1"/>
  <c r="W196" i="15"/>
  <c r="P197" i="15"/>
  <c r="Q197" i="15" s="1"/>
  <c r="R197" i="15" s="1"/>
  <c r="S197" i="15" s="1"/>
  <c r="X197" i="15"/>
  <c r="Q198" i="15"/>
  <c r="R198" i="15" s="1"/>
  <c r="S198" i="15" s="1"/>
  <c r="W200" i="15"/>
  <c r="P201" i="15"/>
  <c r="AB201" i="15"/>
  <c r="Q202" i="15"/>
  <c r="R202" i="15" s="1"/>
  <c r="S202" i="15" s="1"/>
  <c r="W204" i="15"/>
  <c r="AA204" i="15" s="1"/>
  <c r="AB204" i="15" s="1"/>
  <c r="P205" i="15"/>
  <c r="X205" i="15"/>
  <c r="I207" i="15"/>
  <c r="P209" i="15"/>
  <c r="X209" i="15"/>
  <c r="Q210" i="15"/>
  <c r="R210" i="15" s="1"/>
  <c r="S210" i="15" s="1"/>
  <c r="P213" i="15"/>
  <c r="AB213" i="15"/>
  <c r="Q214" i="15"/>
  <c r="R214" i="15" s="1"/>
  <c r="S214" i="15" s="1"/>
  <c r="P217" i="15"/>
  <c r="X217" i="15"/>
  <c r="Q218" i="15"/>
  <c r="R218" i="15" s="1"/>
  <c r="S218" i="15" s="1"/>
  <c r="I219" i="15"/>
  <c r="W220" i="15"/>
  <c r="AA220" i="15" s="1"/>
  <c r="AB220" i="15" s="1"/>
  <c r="P221" i="15"/>
  <c r="X221" i="15"/>
  <c r="Q222" i="15"/>
  <c r="R222" i="15" s="1"/>
  <c r="S222" i="15" s="1"/>
  <c r="I223" i="15"/>
  <c r="W224" i="15"/>
  <c r="P225" i="15"/>
  <c r="AB225" i="15"/>
  <c r="Q226" i="15"/>
  <c r="R226" i="15" s="1"/>
  <c r="S226" i="15" s="1"/>
  <c r="P229" i="15"/>
  <c r="AB229" i="15"/>
  <c r="Q230" i="15"/>
  <c r="R230" i="15" s="1"/>
  <c r="S230" i="15" s="1"/>
  <c r="I231" i="15"/>
  <c r="U33" i="15" s="1"/>
  <c r="W232" i="15"/>
  <c r="P233" i="15"/>
  <c r="X233" i="15"/>
  <c r="Q234" i="15"/>
  <c r="R234" i="15" s="1"/>
  <c r="S234" i="15" s="1"/>
  <c r="P237" i="15"/>
  <c r="AB237" i="15"/>
  <c r="Q238" i="15"/>
  <c r="R238" i="15" s="1"/>
  <c r="S238" i="15" s="1"/>
  <c r="P241" i="15"/>
  <c r="AB241" i="15"/>
  <c r="Q242" i="15"/>
  <c r="R242" i="15" s="1"/>
  <c r="S242" i="15" s="1"/>
  <c r="P245" i="15"/>
  <c r="X245" i="15"/>
  <c r="Q246" i="15"/>
  <c r="R246" i="15" s="1"/>
  <c r="S246" i="15" s="1"/>
  <c r="I247" i="15"/>
  <c r="W248" i="15"/>
  <c r="P249" i="15"/>
  <c r="X249" i="15"/>
  <c r="Q250" i="15"/>
  <c r="R250" i="15" s="1"/>
  <c r="S250" i="15" s="1"/>
  <c r="W252" i="15"/>
  <c r="AA252" i="15" s="1"/>
  <c r="AB252" i="15" s="1"/>
  <c r="P253" i="15"/>
  <c r="AB253" i="15"/>
  <c r="Q254" i="15"/>
  <c r="R254" i="15" s="1"/>
  <c r="S254" i="15" s="1"/>
  <c r="P257" i="15"/>
  <c r="X257" i="15"/>
  <c r="I259" i="15"/>
  <c r="W260" i="15"/>
  <c r="P261" i="15"/>
  <c r="AB261" i="15"/>
  <c r="Q262" i="15"/>
  <c r="R262" i="15" s="1"/>
  <c r="S262" i="15" s="1"/>
  <c r="P265" i="15"/>
  <c r="X265" i="15"/>
  <c r="AB265" i="15"/>
  <c r="Q266" i="15"/>
  <c r="R266" i="15" s="1"/>
  <c r="S266" i="15" s="1"/>
  <c r="I267" i="15"/>
  <c r="W268" i="15"/>
  <c r="P269" i="15"/>
  <c r="AB269" i="15"/>
  <c r="Q270" i="15"/>
  <c r="R270" i="15" s="1"/>
  <c r="S270" i="15" s="1"/>
  <c r="W272" i="15"/>
  <c r="P273" i="15"/>
  <c r="AB273" i="15"/>
  <c r="Q274" i="15"/>
  <c r="R274" i="15" s="1"/>
  <c r="S274" i="15" s="1"/>
  <c r="W276" i="15"/>
  <c r="P277" i="15"/>
  <c r="AB277" i="15"/>
  <c r="Q278" i="15"/>
  <c r="R278" i="15" s="1"/>
  <c r="S278" i="15" s="1"/>
  <c r="P281" i="15"/>
  <c r="X281" i="15"/>
  <c r="Q282" i="15"/>
  <c r="R282" i="15" s="1"/>
  <c r="S282" i="15" s="1"/>
  <c r="P285" i="15"/>
  <c r="AB285" i="15"/>
  <c r="P289" i="15"/>
  <c r="X289" i="15"/>
  <c r="Q290" i="15"/>
  <c r="R290" i="15" s="1"/>
  <c r="S290" i="15" s="1"/>
  <c r="P293" i="15"/>
  <c r="X293" i="15"/>
  <c r="AA293" i="15" s="1"/>
  <c r="AB293" i="15" s="1"/>
  <c r="Q294" i="15"/>
  <c r="R294" i="15" s="1"/>
  <c r="S294" i="15" s="1"/>
  <c r="W296" i="15"/>
  <c r="P297" i="15"/>
  <c r="AB297" i="15"/>
  <c r="I299" i="15"/>
  <c r="P301" i="15"/>
  <c r="AB301" i="15"/>
  <c r="Q302" i="15"/>
  <c r="R302" i="15" s="1"/>
  <c r="S302" i="15" s="1"/>
  <c r="I303" i="15"/>
  <c r="W304" i="15"/>
  <c r="P305" i="15"/>
  <c r="AB305" i="15"/>
  <c r="Q306" i="15"/>
  <c r="R306" i="15" s="1"/>
  <c r="S306" i="15" s="1"/>
  <c r="I307" i="15"/>
  <c r="W308" i="15"/>
  <c r="AA308" i="15" s="1"/>
  <c r="AB308" i="15" s="1"/>
  <c r="P309" i="15"/>
  <c r="X309" i="15"/>
  <c r="AB309" i="15"/>
  <c r="Q310" i="15"/>
  <c r="R310" i="15" s="1"/>
  <c r="S310" i="15" s="1"/>
  <c r="I311" i="15"/>
  <c r="W312" i="15"/>
  <c r="AA312" i="15" s="1"/>
  <c r="AB312" i="15" s="1"/>
  <c r="P313" i="15"/>
  <c r="Q314" i="15"/>
  <c r="R314" i="15" s="1"/>
  <c r="S314" i="15" s="1"/>
  <c r="I315" i="15"/>
  <c r="P317" i="15"/>
  <c r="AB317" i="15"/>
  <c r="Q318" i="15"/>
  <c r="R318" i="15" s="1"/>
  <c r="S318" i="15" s="1"/>
  <c r="I319" i="15"/>
  <c r="P321" i="15"/>
  <c r="AB321" i="15"/>
  <c r="Q322" i="15"/>
  <c r="R322" i="15" s="1"/>
  <c r="S322" i="15" s="1"/>
  <c r="I323" i="15"/>
  <c r="P325" i="15"/>
  <c r="AB325" i="15"/>
  <c r="Q326" i="15"/>
  <c r="R326" i="15" s="1"/>
  <c r="S326" i="15" s="1"/>
  <c r="I327" i="15"/>
  <c r="P329" i="15"/>
  <c r="AB329" i="15"/>
  <c r="Q330" i="15"/>
  <c r="R330" i="15" s="1"/>
  <c r="S330" i="15" s="1"/>
  <c r="I331" i="15"/>
  <c r="P333" i="15"/>
  <c r="AB333" i="15"/>
  <c r="Q334" i="15"/>
  <c r="R334" i="15" s="1"/>
  <c r="S334" i="15" s="1"/>
  <c r="I335" i="15"/>
  <c r="P337" i="15"/>
  <c r="AB337" i="15"/>
  <c r="Q338" i="15"/>
  <c r="R338" i="15" s="1"/>
  <c r="S338" i="15" s="1"/>
  <c r="I339" i="15"/>
  <c r="P341" i="15"/>
  <c r="AB341" i="15"/>
  <c r="Q342" i="15"/>
  <c r="R342" i="15" s="1"/>
  <c r="S342" i="15" s="1"/>
  <c r="P345" i="15"/>
  <c r="AB345" i="15"/>
  <c r="Q346" i="15"/>
  <c r="R346" i="15" s="1"/>
  <c r="S346" i="15" s="1"/>
  <c r="I347" i="15"/>
  <c r="P349" i="15"/>
  <c r="AB349" i="15"/>
  <c r="Q350" i="15"/>
  <c r="R350" i="15" s="1"/>
  <c r="S350" i="15" s="1"/>
  <c r="I351" i="15"/>
  <c r="K38" i="15" s="1"/>
  <c r="P353" i="15"/>
  <c r="Q353" i="15" s="1"/>
  <c r="R353" i="15" s="1"/>
  <c r="S353" i="15" s="1"/>
  <c r="AB353" i="15"/>
  <c r="X456" i="15"/>
  <c r="X457" i="15" s="1"/>
  <c r="X458" i="15"/>
  <c r="X459" i="15" s="1"/>
  <c r="R461" i="15"/>
  <c r="AE464" i="15"/>
  <c r="AE465" i="15" s="1"/>
  <c r="Y465" i="15"/>
  <c r="M466" i="15"/>
  <c r="J470" i="15"/>
  <c r="J471" i="15" s="1"/>
  <c r="AA470" i="15"/>
  <c r="X474" i="15"/>
  <c r="X475" i="15" s="1"/>
  <c r="AK475" i="15"/>
  <c r="AK476" i="15" s="1"/>
  <c r="L476" i="15"/>
  <c r="Z482" i="15"/>
  <c r="L486" i="15"/>
  <c r="T489" i="15"/>
  <c r="Z490" i="15"/>
  <c r="X492" i="15"/>
  <c r="X493" i="15" s="1"/>
  <c r="S284" i="16"/>
  <c r="S260" i="16"/>
  <c r="S252" i="16"/>
  <c r="Q299" i="16"/>
  <c r="R299" i="16" s="1"/>
  <c r="S299" i="16" s="1"/>
  <c r="Q295" i="16"/>
  <c r="R295" i="16" s="1"/>
  <c r="S295" i="16" s="1"/>
  <c r="Q291" i="16"/>
  <c r="R291" i="16" s="1"/>
  <c r="Q283" i="16"/>
  <c r="R283" i="16" s="1"/>
  <c r="S283" i="16" s="1"/>
  <c r="Q275" i="16"/>
  <c r="R275" i="16" s="1"/>
  <c r="S275" i="16" s="1"/>
  <c r="Q267" i="16"/>
  <c r="R267" i="16" s="1"/>
  <c r="S267" i="16" s="1"/>
  <c r="Q259" i="16"/>
  <c r="R259" i="16" s="1"/>
  <c r="S259" i="16" s="1"/>
  <c r="Q251" i="16"/>
  <c r="R251" i="16" s="1"/>
  <c r="S251" i="16" s="1"/>
  <c r="Q243" i="16"/>
  <c r="R243" i="16" s="1"/>
  <c r="S243" i="16" s="1"/>
  <c r="Q239" i="16"/>
  <c r="R239" i="16" s="1"/>
  <c r="Q235" i="16"/>
  <c r="R235" i="16" s="1"/>
  <c r="S235" i="16" s="1"/>
  <c r="Q231" i="16"/>
  <c r="R231" i="16" s="1"/>
  <c r="S231" i="16" s="1"/>
  <c r="S229" i="16"/>
  <c r="Q227" i="16"/>
  <c r="R227" i="16" s="1"/>
  <c r="S227" i="16" s="1"/>
  <c r="Q223" i="16"/>
  <c r="R223" i="16" s="1"/>
  <c r="S223" i="16" s="1"/>
  <c r="Q219" i="16"/>
  <c r="R219" i="16" s="1"/>
  <c r="S219" i="16" s="1"/>
  <c r="S217" i="16"/>
  <c r="Q215" i="16"/>
  <c r="R215" i="16" s="1"/>
  <c r="Q296" i="16"/>
  <c r="R296" i="16" s="1"/>
  <c r="S296" i="16" s="1"/>
  <c r="Q288" i="16"/>
  <c r="R288" i="16" s="1"/>
  <c r="S288" i="16" s="1"/>
  <c r="Q284" i="16"/>
  <c r="R284" i="16" s="1"/>
  <c r="Q280" i="16"/>
  <c r="R280" i="16" s="1"/>
  <c r="S280" i="16" s="1"/>
  <c r="Q272" i="16"/>
  <c r="R272" i="16" s="1"/>
  <c r="S272" i="16" s="1"/>
  <c r="Q264" i="16"/>
  <c r="R264" i="16" s="1"/>
  <c r="S264" i="16" s="1"/>
  <c r="Q260" i="16"/>
  <c r="R260" i="16" s="1"/>
  <c r="Q256" i="16"/>
  <c r="R256" i="16" s="1"/>
  <c r="S256" i="16" s="1"/>
  <c r="Q252" i="16"/>
  <c r="R252" i="16" s="1"/>
  <c r="Q248" i="16"/>
  <c r="R248" i="16" s="1"/>
  <c r="S248" i="16" s="1"/>
  <c r="P145" i="16"/>
  <c r="Q145" i="16" s="1"/>
  <c r="R145" i="16" s="1"/>
  <c r="S145" i="16" s="1"/>
  <c r="X145" i="16"/>
  <c r="P149" i="16"/>
  <c r="Q149" i="16" s="1"/>
  <c r="R149" i="16" s="1"/>
  <c r="S149" i="16" s="1"/>
  <c r="X149" i="16"/>
  <c r="Q150" i="16"/>
  <c r="R150" i="16" s="1"/>
  <c r="S150" i="16" s="1"/>
  <c r="W152" i="16"/>
  <c r="P153" i="16"/>
  <c r="Q153" i="16" s="1"/>
  <c r="R153" i="16" s="1"/>
  <c r="S153" i="16" s="1"/>
  <c r="X153" i="16"/>
  <c r="Q154" i="16"/>
  <c r="R154" i="16" s="1"/>
  <c r="S154" i="16" s="1"/>
  <c r="I155" i="16"/>
  <c r="K26" i="16" s="1"/>
  <c r="P157" i="16"/>
  <c r="Q157" i="16" s="1"/>
  <c r="R157" i="16" s="1"/>
  <c r="S157" i="16" s="1"/>
  <c r="X157" i="16"/>
  <c r="Q158" i="16"/>
  <c r="R158" i="16" s="1"/>
  <c r="S158" i="16" s="1"/>
  <c r="W160" i="16"/>
  <c r="P161" i="16"/>
  <c r="Q161" i="16" s="1"/>
  <c r="R161" i="16" s="1"/>
  <c r="S161" i="16" s="1"/>
  <c r="X161" i="16"/>
  <c r="Q162" i="16"/>
  <c r="R162" i="16" s="1"/>
  <c r="S162" i="16" s="1"/>
  <c r="I163" i="16"/>
  <c r="W164" i="16"/>
  <c r="P165" i="16"/>
  <c r="Q165" i="16" s="1"/>
  <c r="R165" i="16" s="1"/>
  <c r="S165" i="16" s="1"/>
  <c r="X165" i="16"/>
  <c r="Q166" i="16"/>
  <c r="R166" i="16" s="1"/>
  <c r="S166" i="16" s="1"/>
  <c r="W168" i="16"/>
  <c r="P169" i="16"/>
  <c r="AB169" i="16"/>
  <c r="Q170" i="16"/>
  <c r="R170" i="16" s="1"/>
  <c r="S170" i="16" s="1"/>
  <c r="P173" i="16"/>
  <c r="I175" i="16"/>
  <c r="W176" i="16"/>
  <c r="P177" i="16"/>
  <c r="X177" i="16"/>
  <c r="Q178" i="16"/>
  <c r="R178" i="16" s="1"/>
  <c r="S178" i="16" s="1"/>
  <c r="P181" i="16"/>
  <c r="X181" i="16"/>
  <c r="Q182" i="16"/>
  <c r="R182" i="16" s="1"/>
  <c r="S182" i="16" s="1"/>
  <c r="W184" i="16"/>
  <c r="AA184" i="16" s="1"/>
  <c r="AB184" i="16" s="1"/>
  <c r="P185" i="16"/>
  <c r="X185" i="16"/>
  <c r="Q186" i="16"/>
  <c r="R186" i="16" s="1"/>
  <c r="S186" i="16" s="1"/>
  <c r="I187" i="16"/>
  <c r="K32" i="16" s="1"/>
  <c r="W188" i="16"/>
  <c r="P189" i="16"/>
  <c r="X189" i="16"/>
  <c r="I191" i="16"/>
  <c r="W192" i="16"/>
  <c r="AA192" i="16" s="1"/>
  <c r="AB192" i="16" s="1"/>
  <c r="P193" i="16"/>
  <c r="X193" i="16"/>
  <c r="Q194" i="16"/>
  <c r="R194" i="16" s="1"/>
  <c r="S194" i="16" s="1"/>
  <c r="I195" i="16"/>
  <c r="K33" i="16" s="1"/>
  <c r="W196" i="16"/>
  <c r="P197" i="16"/>
  <c r="X197" i="16"/>
  <c r="Q198" i="16"/>
  <c r="R198" i="16" s="1"/>
  <c r="S198" i="16" s="1"/>
  <c r="P201" i="16"/>
  <c r="AB201" i="16"/>
  <c r="Q202" i="16"/>
  <c r="R202" i="16" s="1"/>
  <c r="S202" i="16" s="1"/>
  <c r="P205" i="16"/>
  <c r="AB205" i="16"/>
  <c r="Q206" i="16"/>
  <c r="R206" i="16" s="1"/>
  <c r="S206" i="16" s="1"/>
  <c r="W208" i="16"/>
  <c r="P209" i="16"/>
  <c r="X209" i="16"/>
  <c r="Q210" i="16"/>
  <c r="R210" i="16" s="1"/>
  <c r="S210" i="16" s="1"/>
  <c r="I211" i="16"/>
  <c r="W212" i="16"/>
  <c r="AA212" i="16" s="1"/>
  <c r="AB212" i="16" s="1"/>
  <c r="P213" i="16"/>
  <c r="I217" i="16"/>
  <c r="U219" i="16"/>
  <c r="T219" i="16"/>
  <c r="T220" i="16"/>
  <c r="V220" i="16" s="1"/>
  <c r="T222" i="16"/>
  <c r="P222" i="16"/>
  <c r="U222" i="16"/>
  <c r="U223" i="16"/>
  <c r="Y223" i="16" s="1"/>
  <c r="T223" i="16"/>
  <c r="Z223" i="16" s="1"/>
  <c r="I224" i="16"/>
  <c r="P224" i="16"/>
  <c r="U224" i="16"/>
  <c r="P225" i="16"/>
  <c r="U225" i="16"/>
  <c r="W225" i="16" s="1"/>
  <c r="Q226" i="16"/>
  <c r="R226" i="16" s="1"/>
  <c r="S226" i="16" s="1"/>
  <c r="V226" i="16"/>
  <c r="S228" i="16"/>
  <c r="I229" i="16"/>
  <c r="U231" i="16"/>
  <c r="T231" i="16"/>
  <c r="I232" i="16"/>
  <c r="P232" i="16"/>
  <c r="I233" i="16"/>
  <c r="U235" i="16"/>
  <c r="T235" i="16"/>
  <c r="W235" i="16" s="1"/>
  <c r="I236" i="16"/>
  <c r="U38" i="16" s="1"/>
  <c r="P236" i="16"/>
  <c r="Q236" i="16" s="1"/>
  <c r="R236" i="16" s="1"/>
  <c r="S236" i="16" s="1"/>
  <c r="U236" i="16"/>
  <c r="Z236" i="16" s="1"/>
  <c r="P237" i="16"/>
  <c r="T238" i="16"/>
  <c r="P238" i="16"/>
  <c r="U238" i="16"/>
  <c r="U239" i="16"/>
  <c r="T239" i="16"/>
  <c r="AB240" i="16"/>
  <c r="Q241" i="16"/>
  <c r="R241" i="16" s="1"/>
  <c r="S241" i="16" s="1"/>
  <c r="I242" i="16"/>
  <c r="I244" i="16"/>
  <c r="P244" i="16"/>
  <c r="Q244" i="16" s="1"/>
  <c r="R244" i="16" s="1"/>
  <c r="S244" i="16" s="1"/>
  <c r="T252" i="16"/>
  <c r="T253" i="16"/>
  <c r="U254" i="16"/>
  <c r="I255" i="16"/>
  <c r="U255" i="16"/>
  <c r="T255" i="16"/>
  <c r="P255" i="16"/>
  <c r="Q255" i="16" s="1"/>
  <c r="R255" i="16" s="1"/>
  <c r="S255" i="16" s="1"/>
  <c r="U256" i="16"/>
  <c r="Y256" i="16" s="1"/>
  <c r="Z256" i="16"/>
  <c r="T260" i="16"/>
  <c r="V260" i="16" s="1"/>
  <c r="T261" i="16"/>
  <c r="U262" i="16"/>
  <c r="X264" i="16"/>
  <c r="U265" i="16"/>
  <c r="I267" i="16"/>
  <c r="I268" i="16"/>
  <c r="U268" i="16"/>
  <c r="X268" i="16" s="1"/>
  <c r="P268" i="16"/>
  <c r="Q268" i="16" s="1"/>
  <c r="R268" i="16" s="1"/>
  <c r="S268" i="16" s="1"/>
  <c r="Y271" i="16"/>
  <c r="T273" i="16"/>
  <c r="X280" i="16"/>
  <c r="I281" i="16"/>
  <c r="U281" i="16"/>
  <c r="Y281" i="16" s="1"/>
  <c r="I283" i="16"/>
  <c r="T284" i="16"/>
  <c r="T285" i="16"/>
  <c r="U287" i="16"/>
  <c r="T287" i="16"/>
  <c r="X287" i="16" s="1"/>
  <c r="P287" i="16"/>
  <c r="Q287" i="16" s="1"/>
  <c r="R287" i="16" s="1"/>
  <c r="S287" i="16" s="1"/>
  <c r="X288" i="16"/>
  <c r="X289" i="16"/>
  <c r="I289" i="16"/>
  <c r="U289" i="16"/>
  <c r="Y289" i="16" s="1"/>
  <c r="I291" i="16"/>
  <c r="S291" i="16"/>
  <c r="T292" i="16"/>
  <c r="T293" i="16"/>
  <c r="AB296" i="16"/>
  <c r="U299" i="16"/>
  <c r="T299" i="16"/>
  <c r="P299" i="16"/>
  <c r="AA300" i="16"/>
  <c r="AB300" i="16" s="1"/>
  <c r="U303" i="16"/>
  <c r="T303" i="16"/>
  <c r="V303" i="16" s="1"/>
  <c r="AA303" i="16" s="1"/>
  <c r="AB303" i="16" s="1"/>
  <c r="P303" i="16"/>
  <c r="Q303" i="16" s="1"/>
  <c r="R303" i="16" s="1"/>
  <c r="S303" i="16" s="1"/>
  <c r="I304" i="16"/>
  <c r="U304" i="16"/>
  <c r="V304" i="16" s="1"/>
  <c r="AA304" i="16" s="1"/>
  <c r="AB304" i="16" s="1"/>
  <c r="P304" i="16"/>
  <c r="Q304" i="16" s="1"/>
  <c r="R304" i="16" s="1"/>
  <c r="S304" i="16" s="1"/>
  <c r="T305" i="16"/>
  <c r="V313" i="16"/>
  <c r="AA313" i="16" s="1"/>
  <c r="AB313" i="16" s="1"/>
  <c r="W152" i="17"/>
  <c r="W157" i="17"/>
  <c r="Y157" i="17"/>
  <c r="W164" i="17"/>
  <c r="W173" i="17"/>
  <c r="Z174" i="17"/>
  <c r="AA174" i="17"/>
  <c r="L32" i="17"/>
  <c r="J32" i="17"/>
  <c r="Y192" i="17"/>
  <c r="Y194" i="17"/>
  <c r="X198" i="17"/>
  <c r="Z198" i="17"/>
  <c r="V198" i="17"/>
  <c r="V31" i="17"/>
  <c r="T31" i="17"/>
  <c r="L35" i="17"/>
  <c r="J35" i="17"/>
  <c r="Y202" i="17"/>
  <c r="V32" i="17"/>
  <c r="T32" i="17"/>
  <c r="W224" i="17"/>
  <c r="X229" i="17"/>
  <c r="Y244" i="17"/>
  <c r="V34" i="17"/>
  <c r="T34" i="17"/>
  <c r="W276" i="17"/>
  <c r="W320" i="17"/>
  <c r="AA321" i="17"/>
  <c r="W324" i="17"/>
  <c r="W325" i="17"/>
  <c r="X326" i="17"/>
  <c r="Z326" i="17"/>
  <c r="V326" i="17"/>
  <c r="P148" i="15"/>
  <c r="Q148" i="15" s="1"/>
  <c r="R148" i="15" s="1"/>
  <c r="S148" i="15" s="1"/>
  <c r="P152" i="15"/>
  <c r="Q152" i="15" s="1"/>
  <c r="R152" i="15" s="1"/>
  <c r="S152" i="15" s="1"/>
  <c r="P156" i="15"/>
  <c r="Q156" i="15" s="1"/>
  <c r="R156" i="15" s="1"/>
  <c r="S156" i="15" s="1"/>
  <c r="P160" i="15"/>
  <c r="Q160" i="15" s="1"/>
  <c r="R160" i="15" s="1"/>
  <c r="S160" i="15" s="1"/>
  <c r="P164" i="15"/>
  <c r="Q164" i="15" s="1"/>
  <c r="R164" i="15" s="1"/>
  <c r="S164" i="15" s="1"/>
  <c r="P168" i="15"/>
  <c r="Q168" i="15" s="1"/>
  <c r="R168" i="15" s="1"/>
  <c r="S168" i="15" s="1"/>
  <c r="P172" i="15"/>
  <c r="Q172" i="15" s="1"/>
  <c r="R172" i="15" s="1"/>
  <c r="S172" i="15" s="1"/>
  <c r="P176" i="15"/>
  <c r="Q176" i="15" s="1"/>
  <c r="R176" i="15" s="1"/>
  <c r="S176" i="15" s="1"/>
  <c r="P180" i="15"/>
  <c r="Q180" i="15" s="1"/>
  <c r="R180" i="15" s="1"/>
  <c r="S180" i="15" s="1"/>
  <c r="P184" i="15"/>
  <c r="Q184" i="15" s="1"/>
  <c r="R184" i="15" s="1"/>
  <c r="S184" i="15" s="1"/>
  <c r="P188" i="15"/>
  <c r="Q188" i="15" s="1"/>
  <c r="R188" i="15" s="1"/>
  <c r="S188" i="15" s="1"/>
  <c r="P192" i="15"/>
  <c r="Q192" i="15" s="1"/>
  <c r="R192" i="15" s="1"/>
  <c r="S192" i="15" s="1"/>
  <c r="P196" i="15"/>
  <c r="Q196" i="15" s="1"/>
  <c r="R196" i="15" s="1"/>
  <c r="S196" i="15" s="1"/>
  <c r="S199" i="15"/>
  <c r="P200" i="15"/>
  <c r="Q200" i="15" s="1"/>
  <c r="R200" i="15" s="1"/>
  <c r="S200" i="15" s="1"/>
  <c r="Q201" i="15"/>
  <c r="R201" i="15" s="1"/>
  <c r="S201" i="15" s="1"/>
  <c r="S203" i="15"/>
  <c r="P204" i="15"/>
  <c r="Q204" i="15" s="1"/>
  <c r="R204" i="15" s="1"/>
  <c r="S204" i="15" s="1"/>
  <c r="Q205" i="15"/>
  <c r="R205" i="15" s="1"/>
  <c r="S205" i="15" s="1"/>
  <c r="S207" i="15"/>
  <c r="P208" i="15"/>
  <c r="Q208" i="15" s="1"/>
  <c r="R208" i="15" s="1"/>
  <c r="S208" i="15" s="1"/>
  <c r="AB208" i="15"/>
  <c r="Q209" i="15"/>
  <c r="R209" i="15" s="1"/>
  <c r="S209" i="15" s="1"/>
  <c r="S211" i="15"/>
  <c r="P212" i="15"/>
  <c r="Q212" i="15" s="1"/>
  <c r="R212" i="15" s="1"/>
  <c r="S212" i="15" s="1"/>
  <c r="AB212" i="15"/>
  <c r="Q213" i="15"/>
  <c r="R213" i="15" s="1"/>
  <c r="S213" i="15" s="1"/>
  <c r="S215" i="15"/>
  <c r="P216" i="15"/>
  <c r="Q216" i="15" s="1"/>
  <c r="R216" i="15" s="1"/>
  <c r="S216" i="15" s="1"/>
  <c r="AB216" i="15"/>
  <c r="Q217" i="15"/>
  <c r="R217" i="15" s="1"/>
  <c r="S217" i="15" s="1"/>
  <c r="S219" i="15"/>
  <c r="P220" i="15"/>
  <c r="Q220" i="15" s="1"/>
  <c r="R220" i="15" s="1"/>
  <c r="S220" i="15" s="1"/>
  <c r="Q221" i="15"/>
  <c r="R221" i="15" s="1"/>
  <c r="S221" i="15" s="1"/>
  <c r="P224" i="15"/>
  <c r="Q224" i="15" s="1"/>
  <c r="R224" i="15" s="1"/>
  <c r="S224" i="15" s="1"/>
  <c r="Q225" i="15"/>
  <c r="R225" i="15" s="1"/>
  <c r="S225" i="15" s="1"/>
  <c r="S227" i="15"/>
  <c r="P228" i="15"/>
  <c r="Q228" i="15" s="1"/>
  <c r="R228" i="15" s="1"/>
  <c r="S228" i="15" s="1"/>
  <c r="AB228" i="15"/>
  <c r="Q229" i="15"/>
  <c r="R229" i="15" s="1"/>
  <c r="S229" i="15" s="1"/>
  <c r="P232" i="15"/>
  <c r="Q232" i="15" s="1"/>
  <c r="R232" i="15" s="1"/>
  <c r="S232" i="15" s="1"/>
  <c r="Q233" i="15"/>
  <c r="R233" i="15" s="1"/>
  <c r="S233" i="15" s="1"/>
  <c r="S235" i="15"/>
  <c r="P236" i="15"/>
  <c r="Q236" i="15" s="1"/>
  <c r="R236" i="15" s="1"/>
  <c r="S236" i="15" s="1"/>
  <c r="Q237" i="15"/>
  <c r="R237" i="15" s="1"/>
  <c r="S237" i="15" s="1"/>
  <c r="P240" i="15"/>
  <c r="Q240" i="15" s="1"/>
  <c r="R240" i="15" s="1"/>
  <c r="S240" i="15" s="1"/>
  <c r="Q241" i="15"/>
  <c r="R241" i="15" s="1"/>
  <c r="S241" i="15" s="1"/>
  <c r="S243" i="15"/>
  <c r="P244" i="15"/>
  <c r="Q244" i="15" s="1"/>
  <c r="R244" i="15" s="1"/>
  <c r="S244" i="15" s="1"/>
  <c r="AB244" i="15"/>
  <c r="Q245" i="15"/>
  <c r="R245" i="15" s="1"/>
  <c r="S245" i="15" s="1"/>
  <c r="P248" i="15"/>
  <c r="Q248" i="15" s="1"/>
  <c r="R248" i="15" s="1"/>
  <c r="S248" i="15" s="1"/>
  <c r="Q249" i="15"/>
  <c r="R249" i="15" s="1"/>
  <c r="S249" i="15" s="1"/>
  <c r="S251" i="15"/>
  <c r="P252" i="15"/>
  <c r="Q252" i="15" s="1"/>
  <c r="R252" i="15" s="1"/>
  <c r="S252" i="15" s="1"/>
  <c r="Q253" i="15"/>
  <c r="R253" i="15" s="1"/>
  <c r="S253" i="15" s="1"/>
  <c r="S255" i="15"/>
  <c r="P256" i="15"/>
  <c r="Q256" i="15" s="1"/>
  <c r="R256" i="15" s="1"/>
  <c r="S256" i="15" s="1"/>
  <c r="AB256" i="15"/>
  <c r="Q257" i="15"/>
  <c r="R257" i="15" s="1"/>
  <c r="S257" i="15" s="1"/>
  <c r="S259" i="15"/>
  <c r="P260" i="15"/>
  <c r="Q260" i="15" s="1"/>
  <c r="R260" i="15" s="1"/>
  <c r="S260" i="15" s="1"/>
  <c r="Q261" i="15"/>
  <c r="R261" i="15" s="1"/>
  <c r="S261" i="15" s="1"/>
  <c r="S263" i="15"/>
  <c r="P264" i="15"/>
  <c r="Q264" i="15" s="1"/>
  <c r="R264" i="15" s="1"/>
  <c r="S264" i="15" s="1"/>
  <c r="Q265" i="15"/>
  <c r="R265" i="15" s="1"/>
  <c r="S265" i="15" s="1"/>
  <c r="S267" i="15"/>
  <c r="P268" i="15"/>
  <c r="Q268" i="15" s="1"/>
  <c r="R268" i="15" s="1"/>
  <c r="S268" i="15" s="1"/>
  <c r="Q269" i="15"/>
  <c r="R269" i="15" s="1"/>
  <c r="S269" i="15" s="1"/>
  <c r="S271" i="15"/>
  <c r="P272" i="15"/>
  <c r="Q272" i="15" s="1"/>
  <c r="R272" i="15" s="1"/>
  <c r="S272" i="15" s="1"/>
  <c r="Q273" i="15"/>
  <c r="R273" i="15" s="1"/>
  <c r="S273" i="15" s="1"/>
  <c r="S275" i="15"/>
  <c r="P276" i="15"/>
  <c r="Q276" i="15" s="1"/>
  <c r="R276" i="15" s="1"/>
  <c r="S276" i="15" s="1"/>
  <c r="Q277" i="15"/>
  <c r="R277" i="15" s="1"/>
  <c r="S277" i="15" s="1"/>
  <c r="S279" i="15"/>
  <c r="P280" i="15"/>
  <c r="Q280" i="15" s="1"/>
  <c r="R280" i="15" s="1"/>
  <c r="S280" i="15" s="1"/>
  <c r="AB280" i="15"/>
  <c r="Q281" i="15"/>
  <c r="R281" i="15" s="1"/>
  <c r="S281" i="15" s="1"/>
  <c r="S283" i="15"/>
  <c r="P284" i="15"/>
  <c r="Q284" i="15" s="1"/>
  <c r="R284" i="15" s="1"/>
  <c r="S284" i="15" s="1"/>
  <c r="AB284" i="15"/>
  <c r="Q285" i="15"/>
  <c r="R285" i="15" s="1"/>
  <c r="S285" i="15" s="1"/>
  <c r="P288" i="15"/>
  <c r="Q288" i="15" s="1"/>
  <c r="R288" i="15" s="1"/>
  <c r="S288" i="15" s="1"/>
  <c r="AB288" i="15"/>
  <c r="Q289" i="15"/>
  <c r="R289" i="15" s="1"/>
  <c r="S289" i="15" s="1"/>
  <c r="S291" i="15"/>
  <c r="P292" i="15"/>
  <c r="Q292" i="15" s="1"/>
  <c r="R292" i="15" s="1"/>
  <c r="S292" i="15" s="1"/>
  <c r="AB292" i="15"/>
  <c r="Q293" i="15"/>
  <c r="R293" i="15" s="1"/>
  <c r="S293" i="15" s="1"/>
  <c r="S295" i="15"/>
  <c r="P296" i="15"/>
  <c r="Q296" i="15" s="1"/>
  <c r="R296" i="15" s="1"/>
  <c r="S296" i="15" s="1"/>
  <c r="Q297" i="15"/>
  <c r="R297" i="15" s="1"/>
  <c r="S297" i="15" s="1"/>
  <c r="P300" i="15"/>
  <c r="Q300" i="15" s="1"/>
  <c r="R300" i="15" s="1"/>
  <c r="S300" i="15" s="1"/>
  <c r="AB300" i="15"/>
  <c r="Q301" i="15"/>
  <c r="R301" i="15" s="1"/>
  <c r="S301" i="15" s="1"/>
  <c r="S303" i="15"/>
  <c r="P304" i="15"/>
  <c r="Q304" i="15" s="1"/>
  <c r="R304" i="15" s="1"/>
  <c r="S304" i="15" s="1"/>
  <c r="Q305" i="15"/>
  <c r="R305" i="15" s="1"/>
  <c r="S305" i="15" s="1"/>
  <c r="S307" i="15"/>
  <c r="P308" i="15"/>
  <c r="Q308" i="15" s="1"/>
  <c r="R308" i="15" s="1"/>
  <c r="S308" i="15" s="1"/>
  <c r="Q309" i="15"/>
  <c r="R309" i="15" s="1"/>
  <c r="S309" i="15" s="1"/>
  <c r="S311" i="15"/>
  <c r="P312" i="15"/>
  <c r="Q312" i="15" s="1"/>
  <c r="R312" i="15" s="1"/>
  <c r="S312" i="15" s="1"/>
  <c r="Q313" i="15"/>
  <c r="R313" i="15" s="1"/>
  <c r="S313" i="15" s="1"/>
  <c r="S315" i="15"/>
  <c r="P316" i="15"/>
  <c r="Q316" i="15" s="1"/>
  <c r="R316" i="15" s="1"/>
  <c r="S316" i="15" s="1"/>
  <c r="AB316" i="15"/>
  <c r="Q317" i="15"/>
  <c r="R317" i="15" s="1"/>
  <c r="S317" i="15" s="1"/>
  <c r="S319" i="15"/>
  <c r="P320" i="15"/>
  <c r="Q320" i="15" s="1"/>
  <c r="R320" i="15" s="1"/>
  <c r="S320" i="15" s="1"/>
  <c r="AB320" i="15"/>
  <c r="Q321" i="15"/>
  <c r="R321" i="15" s="1"/>
  <c r="S321" i="15" s="1"/>
  <c r="S323" i="15"/>
  <c r="P324" i="15"/>
  <c r="Q324" i="15" s="1"/>
  <c r="R324" i="15" s="1"/>
  <c r="S324" i="15" s="1"/>
  <c r="AB324" i="15"/>
  <c r="Q325" i="15"/>
  <c r="R325" i="15" s="1"/>
  <c r="S325" i="15" s="1"/>
  <c r="S327" i="15"/>
  <c r="P328" i="15"/>
  <c r="Q328" i="15" s="1"/>
  <c r="R328" i="15" s="1"/>
  <c r="S328" i="15" s="1"/>
  <c r="AB328" i="15"/>
  <c r="Q329" i="15"/>
  <c r="R329" i="15" s="1"/>
  <c r="S329" i="15" s="1"/>
  <c r="S331" i="15"/>
  <c r="P332" i="15"/>
  <c r="Q332" i="15" s="1"/>
  <c r="R332" i="15" s="1"/>
  <c r="S332" i="15" s="1"/>
  <c r="AB332" i="15"/>
  <c r="Q333" i="15"/>
  <c r="R333" i="15" s="1"/>
  <c r="S333" i="15" s="1"/>
  <c r="S335" i="15"/>
  <c r="P336" i="15"/>
  <c r="Q336" i="15" s="1"/>
  <c r="R336" i="15" s="1"/>
  <c r="S336" i="15" s="1"/>
  <c r="AB336" i="15"/>
  <c r="Q337" i="15"/>
  <c r="R337" i="15" s="1"/>
  <c r="S337" i="15" s="1"/>
  <c r="S339" i="15"/>
  <c r="P340" i="15"/>
  <c r="Q340" i="15" s="1"/>
  <c r="R340" i="15" s="1"/>
  <c r="S340" i="15" s="1"/>
  <c r="AB340" i="15"/>
  <c r="Q341" i="15"/>
  <c r="R341" i="15" s="1"/>
  <c r="S341" i="15" s="1"/>
  <c r="S343" i="15"/>
  <c r="P344" i="15"/>
  <c r="Q344" i="15" s="1"/>
  <c r="R344" i="15" s="1"/>
  <c r="S344" i="15" s="1"/>
  <c r="AB344" i="15"/>
  <c r="Q345" i="15"/>
  <c r="R345" i="15" s="1"/>
  <c r="S345" i="15" s="1"/>
  <c r="P348" i="15"/>
  <c r="Q348" i="15" s="1"/>
  <c r="R348" i="15" s="1"/>
  <c r="S348" i="15" s="1"/>
  <c r="AB348" i="15"/>
  <c r="Q349" i="15"/>
  <c r="R349" i="15" s="1"/>
  <c r="S349" i="15" s="1"/>
  <c r="S351" i="15"/>
  <c r="P352" i="15"/>
  <c r="Q352" i="15" s="1"/>
  <c r="R352" i="15" s="1"/>
  <c r="S352" i="15" s="1"/>
  <c r="M476" i="15"/>
  <c r="AA482" i="15"/>
  <c r="M486" i="15"/>
  <c r="AA490" i="15"/>
  <c r="P148" i="16"/>
  <c r="Q148" i="16" s="1"/>
  <c r="R148" i="16" s="1"/>
  <c r="S148" i="16" s="1"/>
  <c r="P152" i="16"/>
  <c r="Q152" i="16" s="1"/>
  <c r="R152" i="16" s="1"/>
  <c r="S152" i="16" s="1"/>
  <c r="P156" i="16"/>
  <c r="Q156" i="16" s="1"/>
  <c r="R156" i="16" s="1"/>
  <c r="S156" i="16" s="1"/>
  <c r="P160" i="16"/>
  <c r="Q160" i="16" s="1"/>
  <c r="R160" i="16" s="1"/>
  <c r="S160" i="16" s="1"/>
  <c r="P164" i="16"/>
  <c r="Q164" i="16" s="1"/>
  <c r="R164" i="16" s="1"/>
  <c r="S164" i="16" s="1"/>
  <c r="P168" i="16"/>
  <c r="Q168" i="16" s="1"/>
  <c r="R168" i="16" s="1"/>
  <c r="S168" i="16" s="1"/>
  <c r="Q169" i="16"/>
  <c r="R169" i="16" s="1"/>
  <c r="S169" i="16" s="1"/>
  <c r="S171" i="16"/>
  <c r="P172" i="16"/>
  <c r="Q172" i="16" s="1"/>
  <c r="R172" i="16" s="1"/>
  <c r="S172" i="16" s="1"/>
  <c r="AB172" i="16"/>
  <c r="Q173" i="16"/>
  <c r="R173" i="16" s="1"/>
  <c r="S173" i="16" s="1"/>
  <c r="S175" i="16"/>
  <c r="P176" i="16"/>
  <c r="Q176" i="16" s="1"/>
  <c r="R176" i="16" s="1"/>
  <c r="S176" i="16" s="1"/>
  <c r="Q177" i="16"/>
  <c r="R177" i="16" s="1"/>
  <c r="S177" i="16" s="1"/>
  <c r="P180" i="16"/>
  <c r="Q180" i="16" s="1"/>
  <c r="R180" i="16" s="1"/>
  <c r="S180" i="16" s="1"/>
  <c r="AB180" i="16"/>
  <c r="Q181" i="16"/>
  <c r="R181" i="16" s="1"/>
  <c r="S181" i="16" s="1"/>
  <c r="S183" i="16"/>
  <c r="P184" i="16"/>
  <c r="Q184" i="16" s="1"/>
  <c r="R184" i="16" s="1"/>
  <c r="S184" i="16" s="1"/>
  <c r="Q185" i="16"/>
  <c r="R185" i="16" s="1"/>
  <c r="S185" i="16" s="1"/>
  <c r="S187" i="16"/>
  <c r="P188" i="16"/>
  <c r="Q188" i="16" s="1"/>
  <c r="R188" i="16" s="1"/>
  <c r="S188" i="16" s="1"/>
  <c r="Q189" i="16"/>
  <c r="R189" i="16" s="1"/>
  <c r="S189" i="16" s="1"/>
  <c r="S191" i="16"/>
  <c r="P192" i="16"/>
  <c r="Q192" i="16" s="1"/>
  <c r="R192" i="16" s="1"/>
  <c r="S192" i="16" s="1"/>
  <c r="Q193" i="16"/>
  <c r="R193" i="16" s="1"/>
  <c r="S193" i="16" s="1"/>
  <c r="S195" i="16"/>
  <c r="P196" i="16"/>
  <c r="Q196" i="16" s="1"/>
  <c r="R196" i="16" s="1"/>
  <c r="S196" i="16" s="1"/>
  <c r="Q197" i="16"/>
  <c r="R197" i="16" s="1"/>
  <c r="S197" i="16" s="1"/>
  <c r="P200" i="16"/>
  <c r="Q200" i="16" s="1"/>
  <c r="R200" i="16" s="1"/>
  <c r="S200" i="16" s="1"/>
  <c r="AB200" i="16"/>
  <c r="Q201" i="16"/>
  <c r="R201" i="16" s="1"/>
  <c r="S201" i="16" s="1"/>
  <c r="S203" i="16"/>
  <c r="P204" i="16"/>
  <c r="Q204" i="16" s="1"/>
  <c r="R204" i="16" s="1"/>
  <c r="S204" i="16" s="1"/>
  <c r="AB204" i="16"/>
  <c r="Q205" i="16"/>
  <c r="R205" i="16" s="1"/>
  <c r="S205" i="16" s="1"/>
  <c r="S207" i="16"/>
  <c r="P208" i="16"/>
  <c r="Q208" i="16" s="1"/>
  <c r="R208" i="16" s="1"/>
  <c r="S208" i="16" s="1"/>
  <c r="Q209" i="16"/>
  <c r="R209" i="16" s="1"/>
  <c r="S209" i="16" s="1"/>
  <c r="S211" i="16"/>
  <c r="P212" i="16"/>
  <c r="Q212" i="16" s="1"/>
  <c r="R212" i="16" s="1"/>
  <c r="S212" i="16" s="1"/>
  <c r="Q213" i="16"/>
  <c r="R213" i="16" s="1"/>
  <c r="S213" i="16" s="1"/>
  <c r="S214" i="16"/>
  <c r="Y215" i="16"/>
  <c r="S215" i="16"/>
  <c r="V216" i="16"/>
  <c r="Z216" i="16"/>
  <c r="T216" i="16"/>
  <c r="X216" i="16" s="1"/>
  <c r="T218" i="16"/>
  <c r="P218" i="16"/>
  <c r="Q218" i="16" s="1"/>
  <c r="R218" i="16" s="1"/>
  <c r="S218" i="16" s="1"/>
  <c r="U218" i="16"/>
  <c r="P220" i="16"/>
  <c r="Q220" i="16" s="1"/>
  <c r="R220" i="16" s="1"/>
  <c r="S220" i="16" s="1"/>
  <c r="U220" i="16"/>
  <c r="W221" i="16"/>
  <c r="P221" i="16"/>
  <c r="Q221" i="16" s="1"/>
  <c r="R221" i="16" s="1"/>
  <c r="S221" i="16" s="1"/>
  <c r="U221" i="16"/>
  <c r="V221" i="16" s="1"/>
  <c r="Q222" i="16"/>
  <c r="R222" i="16" s="1"/>
  <c r="S222" i="16" s="1"/>
  <c r="Q224" i="16"/>
  <c r="R224" i="16" s="1"/>
  <c r="S224" i="16" s="1"/>
  <c r="Q225" i="16"/>
  <c r="R225" i="16" s="1"/>
  <c r="S225" i="16" s="1"/>
  <c r="X226" i="16"/>
  <c r="Y227" i="16"/>
  <c r="V228" i="16"/>
  <c r="Z228" i="16"/>
  <c r="T228" i="16"/>
  <c r="T230" i="16"/>
  <c r="P230" i="16"/>
  <c r="Q230" i="16" s="1"/>
  <c r="R230" i="16" s="1"/>
  <c r="S230" i="16" s="1"/>
  <c r="U230" i="16"/>
  <c r="Q232" i="16"/>
  <c r="R232" i="16" s="1"/>
  <c r="S232" i="16" s="1"/>
  <c r="T234" i="16"/>
  <c r="Z234" i="16" s="1"/>
  <c r="P234" i="16"/>
  <c r="Q234" i="16" s="1"/>
  <c r="R234" i="16" s="1"/>
  <c r="S234" i="16" s="1"/>
  <c r="U234" i="16"/>
  <c r="Q237" i="16"/>
  <c r="R237" i="16" s="1"/>
  <c r="S237" i="16" s="1"/>
  <c r="Q238" i="16"/>
  <c r="R238" i="16" s="1"/>
  <c r="S238" i="16" s="1"/>
  <c r="P240" i="16"/>
  <c r="Q240" i="16" s="1"/>
  <c r="R240" i="16" s="1"/>
  <c r="S240" i="16" s="1"/>
  <c r="U240" i="16"/>
  <c r="Y244" i="16"/>
  <c r="Z245" i="16"/>
  <c r="V245" i="16"/>
  <c r="I247" i="16"/>
  <c r="U247" i="16"/>
  <c r="Z247" i="16" s="1"/>
  <c r="AA247" i="16" s="1"/>
  <c r="AB247" i="16" s="1"/>
  <c r="T247" i="16"/>
  <c r="P247" i="16"/>
  <c r="Q247" i="16" s="1"/>
  <c r="R247" i="16" s="1"/>
  <c r="S247" i="16" s="1"/>
  <c r="I248" i="16"/>
  <c r="P248" i="16"/>
  <c r="X253" i="16"/>
  <c r="U253" i="16"/>
  <c r="W256" i="16"/>
  <c r="I256" i="16"/>
  <c r="P256" i="16"/>
  <c r="Y259" i="16"/>
  <c r="X261" i="16"/>
  <c r="I261" i="16"/>
  <c r="U261" i="16"/>
  <c r="U263" i="16"/>
  <c r="V263" i="16" s="1"/>
  <c r="T263" i="16"/>
  <c r="P263" i="16"/>
  <c r="Q263" i="16" s="1"/>
  <c r="R263" i="16" s="1"/>
  <c r="S263" i="16" s="1"/>
  <c r="V264" i="16"/>
  <c r="Z264" i="16"/>
  <c r="Y268" i="16"/>
  <c r="Z269" i="16"/>
  <c r="V269" i="16"/>
  <c r="V271" i="16"/>
  <c r="U271" i="16"/>
  <c r="T271" i="16"/>
  <c r="P271" i="16"/>
  <c r="Q271" i="16" s="1"/>
  <c r="R271" i="16" s="1"/>
  <c r="S271" i="16" s="1"/>
  <c r="Z271" i="16"/>
  <c r="V272" i="16"/>
  <c r="Z272" i="16"/>
  <c r="X273" i="16"/>
  <c r="I273" i="16"/>
  <c r="U273" i="16"/>
  <c r="I276" i="16"/>
  <c r="U276" i="16"/>
  <c r="Z276" i="16" s="1"/>
  <c r="P276" i="16"/>
  <c r="Q276" i="16" s="1"/>
  <c r="R276" i="16" s="1"/>
  <c r="S276" i="16" s="1"/>
  <c r="U279" i="16"/>
  <c r="T279" i="16"/>
  <c r="V279" i="16" s="1"/>
  <c r="P279" i="16"/>
  <c r="Q279" i="16" s="1"/>
  <c r="R279" i="16" s="1"/>
  <c r="S279" i="16" s="1"/>
  <c r="V280" i="16"/>
  <c r="Z280" i="16"/>
  <c r="X285" i="16"/>
  <c r="I285" i="16"/>
  <c r="U285" i="16"/>
  <c r="V288" i="16"/>
  <c r="Z288" i="16"/>
  <c r="U293" i="16"/>
  <c r="V296" i="16"/>
  <c r="AA296" i="16" s="1"/>
  <c r="I300" i="16"/>
  <c r="U300" i="16"/>
  <c r="P300" i="16"/>
  <c r="Q300" i="16" s="1"/>
  <c r="R300" i="16" s="1"/>
  <c r="S300" i="16" s="1"/>
  <c r="U305" i="16"/>
  <c r="V309" i="16"/>
  <c r="AA309" i="16" s="1"/>
  <c r="AB309" i="16" s="1"/>
  <c r="V340" i="16"/>
  <c r="AA340" i="16" s="1"/>
  <c r="AB340" i="16" s="1"/>
  <c r="Y475" i="16"/>
  <c r="Y467" i="16"/>
  <c r="Y465" i="16"/>
  <c r="W153" i="17"/>
  <c r="Y153" i="17"/>
  <c r="L26" i="17"/>
  <c r="J26" i="17"/>
  <c r="Y166" i="17"/>
  <c r="Y169" i="17"/>
  <c r="Z169" i="17"/>
  <c r="X170" i="17"/>
  <c r="Z170" i="17"/>
  <c r="V170" i="17"/>
  <c r="AA170" i="17" s="1"/>
  <c r="V28" i="17"/>
  <c r="T28" i="17"/>
  <c r="L28" i="17"/>
  <c r="J28" i="17"/>
  <c r="X178" i="17"/>
  <c r="Z178" i="17"/>
  <c r="V178" i="17"/>
  <c r="X185" i="17"/>
  <c r="X206" i="17"/>
  <c r="Z206" i="17"/>
  <c r="V206" i="17"/>
  <c r="Y210" i="17"/>
  <c r="W220" i="17"/>
  <c r="Z221" i="17"/>
  <c r="W240" i="17"/>
  <c r="Z241" i="17"/>
  <c r="W249" i="17"/>
  <c r="Y249" i="17"/>
  <c r="Y264" i="17"/>
  <c r="X289" i="17"/>
  <c r="Z293" i="17"/>
  <c r="Y296" i="17"/>
  <c r="X297" i="17"/>
  <c r="Z301" i="17"/>
  <c r="Y304" i="17"/>
  <c r="X305" i="17"/>
  <c r="X313" i="17"/>
  <c r="P308" i="16"/>
  <c r="Q308" i="16" s="1"/>
  <c r="R308" i="16" s="1"/>
  <c r="S308" i="16" s="1"/>
  <c r="T308" i="16"/>
  <c r="V308" i="16" s="1"/>
  <c r="AA308" i="16" s="1"/>
  <c r="AB308" i="16" s="1"/>
  <c r="U309" i="16"/>
  <c r="P312" i="16"/>
  <c r="Q312" i="16" s="1"/>
  <c r="R312" i="16" s="1"/>
  <c r="S312" i="16" s="1"/>
  <c r="T312" i="16"/>
  <c r="V312" i="16" s="1"/>
  <c r="AA312" i="16" s="1"/>
  <c r="AB312" i="16" s="1"/>
  <c r="U313" i="16"/>
  <c r="P316" i="16"/>
  <c r="Q316" i="16" s="1"/>
  <c r="R316" i="16" s="1"/>
  <c r="S316" i="16" s="1"/>
  <c r="T316" i="16"/>
  <c r="V316" i="16" s="1"/>
  <c r="AA316" i="16" s="1"/>
  <c r="AB316" i="16" s="1"/>
  <c r="U317" i="16"/>
  <c r="V317" i="16" s="1"/>
  <c r="AA317" i="16" s="1"/>
  <c r="AB317" i="16" s="1"/>
  <c r="P320" i="16"/>
  <c r="Q320" i="16" s="1"/>
  <c r="R320" i="16" s="1"/>
  <c r="S320" i="16" s="1"/>
  <c r="T320" i="16"/>
  <c r="V320" i="16" s="1"/>
  <c r="AA320" i="16" s="1"/>
  <c r="AB320" i="16" s="1"/>
  <c r="U321" i="16"/>
  <c r="P324" i="16"/>
  <c r="Q324" i="16" s="1"/>
  <c r="R324" i="16" s="1"/>
  <c r="S324" i="16" s="1"/>
  <c r="T324" i="16"/>
  <c r="V324" i="16" s="1"/>
  <c r="AA324" i="16" s="1"/>
  <c r="AB324" i="16" s="1"/>
  <c r="U325" i="16"/>
  <c r="V325" i="16" s="1"/>
  <c r="AA325" i="16" s="1"/>
  <c r="AB325" i="16" s="1"/>
  <c r="P328" i="16"/>
  <c r="Q328" i="16" s="1"/>
  <c r="R328" i="16" s="1"/>
  <c r="S328" i="16" s="1"/>
  <c r="T328" i="16"/>
  <c r="V328" i="16" s="1"/>
  <c r="AA328" i="16" s="1"/>
  <c r="AB328" i="16" s="1"/>
  <c r="U329" i="16"/>
  <c r="V329" i="16" s="1"/>
  <c r="AA329" i="16" s="1"/>
  <c r="AB329" i="16" s="1"/>
  <c r="P332" i="16"/>
  <c r="Q332" i="16" s="1"/>
  <c r="R332" i="16" s="1"/>
  <c r="S332" i="16" s="1"/>
  <c r="T332" i="16"/>
  <c r="U333" i="16"/>
  <c r="P336" i="16"/>
  <c r="Q336" i="16" s="1"/>
  <c r="R336" i="16" s="1"/>
  <c r="S336" i="16" s="1"/>
  <c r="T336" i="16"/>
  <c r="V336" i="16" s="1"/>
  <c r="AA336" i="16" s="1"/>
  <c r="AB336" i="16" s="1"/>
  <c r="U337" i="16"/>
  <c r="V337" i="16" s="1"/>
  <c r="AA337" i="16" s="1"/>
  <c r="AB337" i="16" s="1"/>
  <c r="P340" i="16"/>
  <c r="Q340" i="16" s="1"/>
  <c r="R340" i="16" s="1"/>
  <c r="S340" i="16" s="1"/>
  <c r="T340" i="16"/>
  <c r="U341" i="16"/>
  <c r="V341" i="16" s="1"/>
  <c r="AA341" i="16" s="1"/>
  <c r="AB341" i="16" s="1"/>
  <c r="P344" i="16"/>
  <c r="Q344" i="16" s="1"/>
  <c r="R344" i="16" s="1"/>
  <c r="S344" i="16" s="1"/>
  <c r="T344" i="16"/>
  <c r="U345" i="16"/>
  <c r="P348" i="16"/>
  <c r="Q348" i="16" s="1"/>
  <c r="R348" i="16" s="1"/>
  <c r="S348" i="16" s="1"/>
  <c r="T348" i="16"/>
  <c r="U349" i="16"/>
  <c r="P352" i="16"/>
  <c r="Q352" i="16" s="1"/>
  <c r="R352" i="16" s="1"/>
  <c r="S352" i="16" s="1"/>
  <c r="T352" i="16"/>
  <c r="U353" i="16"/>
  <c r="Y473" i="16"/>
  <c r="M476" i="16"/>
  <c r="AA482" i="16"/>
  <c r="X484" i="16"/>
  <c r="X485" i="16" s="1"/>
  <c r="M486" i="16"/>
  <c r="AA490" i="16"/>
  <c r="G507" i="16"/>
  <c r="N507" i="16" s="1"/>
  <c r="U145" i="17"/>
  <c r="W145" i="17" s="1"/>
  <c r="P148" i="17"/>
  <c r="T148" i="17"/>
  <c r="W148" i="17" s="1"/>
  <c r="U149" i="17"/>
  <c r="W149" i="17" s="1"/>
  <c r="P152" i="17"/>
  <c r="Q152" i="17" s="1"/>
  <c r="R152" i="17" s="1"/>
  <c r="S152" i="17" s="1"/>
  <c r="T152" i="17"/>
  <c r="U153" i="17"/>
  <c r="Z153" i="17" s="1"/>
  <c r="P156" i="17"/>
  <c r="T156" i="17"/>
  <c r="U157" i="17"/>
  <c r="X157" i="17" s="1"/>
  <c r="P160" i="17"/>
  <c r="T160" i="17"/>
  <c r="U161" i="17"/>
  <c r="X161" i="17" s="1"/>
  <c r="P164" i="17"/>
  <c r="T164" i="17"/>
  <c r="U165" i="17"/>
  <c r="W165" i="17" s="1"/>
  <c r="P168" i="17"/>
  <c r="T168" i="17"/>
  <c r="Y168" i="17" s="1"/>
  <c r="U169" i="17"/>
  <c r="W169" i="17" s="1"/>
  <c r="P172" i="17"/>
  <c r="Q172" i="17" s="1"/>
  <c r="R172" i="17" s="1"/>
  <c r="S172" i="17" s="1"/>
  <c r="T172" i="17"/>
  <c r="W172" i="17" s="1"/>
  <c r="U173" i="17"/>
  <c r="X173" i="17" s="1"/>
  <c r="P176" i="17"/>
  <c r="T176" i="17"/>
  <c r="U177" i="17"/>
  <c r="W177" i="17" s="1"/>
  <c r="P180" i="17"/>
  <c r="T180" i="17"/>
  <c r="P184" i="17"/>
  <c r="Q184" i="17" s="1"/>
  <c r="R184" i="17" s="1"/>
  <c r="S184" i="17" s="1"/>
  <c r="T184" i="17"/>
  <c r="W184" i="17" s="1"/>
  <c r="U185" i="17"/>
  <c r="Y185" i="17" s="1"/>
  <c r="P188" i="17"/>
  <c r="T188" i="17"/>
  <c r="P192" i="17"/>
  <c r="T192" i="17"/>
  <c r="W192" i="17" s="1"/>
  <c r="P196" i="17"/>
  <c r="T196" i="17"/>
  <c r="U197" i="17"/>
  <c r="Z197" i="17" s="1"/>
  <c r="P200" i="17"/>
  <c r="T200" i="17"/>
  <c r="U201" i="17"/>
  <c r="Y201" i="17" s="1"/>
  <c r="P204" i="17"/>
  <c r="Q204" i="17" s="1"/>
  <c r="R204" i="17" s="1"/>
  <c r="S204" i="17" s="1"/>
  <c r="T204" i="17"/>
  <c r="U205" i="17"/>
  <c r="Z205" i="17" s="1"/>
  <c r="P208" i="17"/>
  <c r="Q208" i="17" s="1"/>
  <c r="R208" i="17" s="1"/>
  <c r="S208" i="17" s="1"/>
  <c r="T208" i="17"/>
  <c r="Y208" i="17" s="1"/>
  <c r="AA208" i="17" s="1"/>
  <c r="AB208" i="17" s="1"/>
  <c r="U209" i="17"/>
  <c r="Y209" i="17" s="1"/>
  <c r="P212" i="17"/>
  <c r="T212" i="17"/>
  <c r="U213" i="17"/>
  <c r="X213" i="17" s="1"/>
  <c r="P216" i="17"/>
  <c r="T216" i="17"/>
  <c r="U217" i="17"/>
  <c r="W217" i="17" s="1"/>
  <c r="P220" i="17"/>
  <c r="T220" i="17"/>
  <c r="U221" i="17"/>
  <c r="W221" i="17" s="1"/>
  <c r="P224" i="17"/>
  <c r="Q224" i="17" s="1"/>
  <c r="R224" i="17" s="1"/>
  <c r="S224" i="17" s="1"/>
  <c r="T224" i="17"/>
  <c r="U225" i="17"/>
  <c r="W225" i="17" s="1"/>
  <c r="P228" i="17"/>
  <c r="T228" i="17"/>
  <c r="U229" i="17"/>
  <c r="W229" i="17" s="1"/>
  <c r="P232" i="17"/>
  <c r="Q232" i="17" s="1"/>
  <c r="R232" i="17" s="1"/>
  <c r="S232" i="17" s="1"/>
  <c r="T232" i="17"/>
  <c r="AB232" i="17"/>
  <c r="P236" i="17"/>
  <c r="T236" i="17"/>
  <c r="AB236" i="17"/>
  <c r="P240" i="17"/>
  <c r="T240" i="17"/>
  <c r="U241" i="17"/>
  <c r="X241" i="17" s="1"/>
  <c r="P244" i="17"/>
  <c r="Q244" i="17" s="1"/>
  <c r="R244" i="17" s="1"/>
  <c r="S244" i="17" s="1"/>
  <c r="T244" i="17"/>
  <c r="W244" i="17" s="1"/>
  <c r="P248" i="17"/>
  <c r="T248" i="17"/>
  <c r="Y248" i="17" s="1"/>
  <c r="U249" i="17"/>
  <c r="X249" i="17" s="1"/>
  <c r="P252" i="17"/>
  <c r="Q252" i="17" s="1"/>
  <c r="R252" i="17" s="1"/>
  <c r="S252" i="17" s="1"/>
  <c r="T252" i="17"/>
  <c r="AB252" i="17"/>
  <c r="U253" i="17"/>
  <c r="W253" i="17" s="1"/>
  <c r="P256" i="17"/>
  <c r="T256" i="17"/>
  <c r="U257" i="17"/>
  <c r="W257" i="17" s="1"/>
  <c r="P260" i="17"/>
  <c r="T260" i="17"/>
  <c r="W260" i="17" s="1"/>
  <c r="P264" i="17"/>
  <c r="Q264" i="17" s="1"/>
  <c r="R264" i="17" s="1"/>
  <c r="S264" i="17" s="1"/>
  <c r="T264" i="17"/>
  <c r="W264" i="17" s="1"/>
  <c r="U265" i="17"/>
  <c r="Y265" i="17" s="1"/>
  <c r="P268" i="17"/>
  <c r="T268" i="17"/>
  <c r="P272" i="17"/>
  <c r="Q272" i="17" s="1"/>
  <c r="R272" i="17" s="1"/>
  <c r="S272" i="17" s="1"/>
  <c r="T272" i="17"/>
  <c r="W272" i="17" s="1"/>
  <c r="P276" i="17"/>
  <c r="Q276" i="17" s="1"/>
  <c r="R276" i="17" s="1"/>
  <c r="S276" i="17" s="1"/>
  <c r="T276" i="17"/>
  <c r="U277" i="17"/>
  <c r="W277" i="17" s="1"/>
  <c r="P280" i="17"/>
  <c r="T280" i="17"/>
  <c r="P284" i="17"/>
  <c r="Q284" i="17" s="1"/>
  <c r="R284" i="17" s="1"/>
  <c r="S284" i="17" s="1"/>
  <c r="T284" i="17"/>
  <c r="W284" i="17" s="1"/>
  <c r="U285" i="17"/>
  <c r="Y285" i="17" s="1"/>
  <c r="P288" i="17"/>
  <c r="T288" i="17"/>
  <c r="U289" i="17"/>
  <c r="Y289" i="17" s="1"/>
  <c r="P292" i="17"/>
  <c r="T292" i="17"/>
  <c r="W292" i="17" s="1"/>
  <c r="U293" i="17"/>
  <c r="X293" i="17" s="1"/>
  <c r="P296" i="17"/>
  <c r="T296" i="17"/>
  <c r="U297" i="17"/>
  <c r="W297" i="17" s="1"/>
  <c r="P300" i="17"/>
  <c r="T300" i="17"/>
  <c r="W300" i="17" s="1"/>
  <c r="U301" i="17"/>
  <c r="X301" i="17" s="1"/>
  <c r="P304" i="17"/>
  <c r="T304" i="17"/>
  <c r="W304" i="17" s="1"/>
  <c r="U305" i="17"/>
  <c r="W305" i="17" s="1"/>
  <c r="P308" i="17"/>
  <c r="Q308" i="17" s="1"/>
  <c r="R308" i="17" s="1"/>
  <c r="S308" i="17" s="1"/>
  <c r="T308" i="17"/>
  <c r="U309" i="17"/>
  <c r="W309" i="17" s="1"/>
  <c r="P312" i="17"/>
  <c r="T312" i="17"/>
  <c r="U313" i="17"/>
  <c r="Z313" i="17" s="1"/>
  <c r="P316" i="17"/>
  <c r="Q316" i="17" s="1"/>
  <c r="R316" i="17" s="1"/>
  <c r="S316" i="17" s="1"/>
  <c r="T316" i="17"/>
  <c r="W316" i="17" s="1"/>
  <c r="P320" i="17"/>
  <c r="Q320" i="17" s="1"/>
  <c r="R320" i="17" s="1"/>
  <c r="S320" i="17" s="1"/>
  <c r="T320" i="17"/>
  <c r="V320" i="17" s="1"/>
  <c r="P324" i="17"/>
  <c r="T324" i="17"/>
  <c r="U325" i="17"/>
  <c r="Y325" i="17" s="1"/>
  <c r="P328" i="17"/>
  <c r="Q328" i="17" s="1"/>
  <c r="R328" i="17" s="1"/>
  <c r="S328" i="17" s="1"/>
  <c r="T328" i="17"/>
  <c r="U329" i="17"/>
  <c r="W329" i="17" s="1"/>
  <c r="V330" i="17"/>
  <c r="T330" i="17"/>
  <c r="U332" i="17"/>
  <c r="U334" i="17"/>
  <c r="U337" i="17"/>
  <c r="T337" i="17"/>
  <c r="P337" i="17"/>
  <c r="P338" i="17"/>
  <c r="I339" i="17"/>
  <c r="P339" i="17"/>
  <c r="Q339" i="17" s="1"/>
  <c r="R339" i="17" s="1"/>
  <c r="S339" i="17" s="1"/>
  <c r="U342" i="17"/>
  <c r="U345" i="17"/>
  <c r="Z345" i="17" s="1"/>
  <c r="T345" i="17"/>
  <c r="P345" i="17"/>
  <c r="I346" i="17"/>
  <c r="P346" i="17"/>
  <c r="U347" i="17"/>
  <c r="I350" i="17"/>
  <c r="P350" i="17"/>
  <c r="Y503" i="17"/>
  <c r="Y501" i="17"/>
  <c r="J27" i="18"/>
  <c r="L27" i="18"/>
  <c r="J35" i="18"/>
  <c r="L35" i="18"/>
  <c r="I67" i="18"/>
  <c r="I146" i="18"/>
  <c r="K23" i="18" s="1"/>
  <c r="P146" i="18"/>
  <c r="I149" i="18"/>
  <c r="U149" i="18"/>
  <c r="T149" i="18"/>
  <c r="P149" i="18"/>
  <c r="I150" i="18"/>
  <c r="P150" i="18"/>
  <c r="I158" i="18"/>
  <c r="P158" i="18"/>
  <c r="Y165" i="18"/>
  <c r="I169" i="18"/>
  <c r="U169" i="18"/>
  <c r="T169" i="18"/>
  <c r="P169" i="18"/>
  <c r="V172" i="18"/>
  <c r="Z208" i="18"/>
  <c r="V208" i="18"/>
  <c r="Z216" i="18"/>
  <c r="V216" i="18"/>
  <c r="Y224" i="18"/>
  <c r="Z284" i="18"/>
  <c r="V284" i="18"/>
  <c r="Z312" i="18"/>
  <c r="V312" i="18"/>
  <c r="Y473" i="18"/>
  <c r="I67" i="19"/>
  <c r="U244" i="16"/>
  <c r="X244" i="16" s="1"/>
  <c r="U248" i="16"/>
  <c r="X248" i="16" s="1"/>
  <c r="I249" i="16"/>
  <c r="U252" i="16"/>
  <c r="I253" i="16"/>
  <c r="I257" i="16"/>
  <c r="P307" i="16"/>
  <c r="Q307" i="16" s="1"/>
  <c r="R307" i="16" s="1"/>
  <c r="S307" i="16" s="1"/>
  <c r="T307" i="16"/>
  <c r="V307" i="16" s="1"/>
  <c r="AA307" i="16" s="1"/>
  <c r="AB307" i="16" s="1"/>
  <c r="U308" i="16"/>
  <c r="P311" i="16"/>
  <c r="Q311" i="16" s="1"/>
  <c r="R311" i="16" s="1"/>
  <c r="S311" i="16" s="1"/>
  <c r="T311" i="16"/>
  <c r="U312" i="16"/>
  <c r="P315" i="16"/>
  <c r="Q315" i="16" s="1"/>
  <c r="R315" i="16" s="1"/>
  <c r="S315" i="16" s="1"/>
  <c r="T315" i="16"/>
  <c r="V315" i="16" s="1"/>
  <c r="AA315" i="16" s="1"/>
  <c r="AB315" i="16" s="1"/>
  <c r="U316" i="16"/>
  <c r="P319" i="16"/>
  <c r="Q319" i="16" s="1"/>
  <c r="R319" i="16" s="1"/>
  <c r="S319" i="16" s="1"/>
  <c r="T319" i="16"/>
  <c r="V319" i="16" s="1"/>
  <c r="AA319" i="16" s="1"/>
  <c r="AB319" i="16" s="1"/>
  <c r="U320" i="16"/>
  <c r="P323" i="16"/>
  <c r="Q323" i="16" s="1"/>
  <c r="R323" i="16" s="1"/>
  <c r="S323" i="16" s="1"/>
  <c r="T323" i="16"/>
  <c r="V323" i="16" s="1"/>
  <c r="AA323" i="16" s="1"/>
  <c r="AB323" i="16" s="1"/>
  <c r="U324" i="16"/>
  <c r="P327" i="16"/>
  <c r="Q327" i="16" s="1"/>
  <c r="R327" i="16" s="1"/>
  <c r="S327" i="16" s="1"/>
  <c r="T327" i="16"/>
  <c r="V327" i="16" s="1"/>
  <c r="AA327" i="16" s="1"/>
  <c r="AB327" i="16" s="1"/>
  <c r="U328" i="16"/>
  <c r="P331" i="16"/>
  <c r="Q331" i="16" s="1"/>
  <c r="R331" i="16" s="1"/>
  <c r="S331" i="16" s="1"/>
  <c r="T331" i="16"/>
  <c r="V331" i="16" s="1"/>
  <c r="AA331" i="16" s="1"/>
  <c r="AB331" i="16" s="1"/>
  <c r="U332" i="16"/>
  <c r="P335" i="16"/>
  <c r="Q335" i="16" s="1"/>
  <c r="R335" i="16" s="1"/>
  <c r="S335" i="16" s="1"/>
  <c r="T335" i="16"/>
  <c r="V335" i="16" s="1"/>
  <c r="AA335" i="16" s="1"/>
  <c r="AB335" i="16" s="1"/>
  <c r="U336" i="16"/>
  <c r="P339" i="16"/>
  <c r="Q339" i="16" s="1"/>
  <c r="R339" i="16" s="1"/>
  <c r="S339" i="16" s="1"/>
  <c r="T339" i="16"/>
  <c r="U340" i="16"/>
  <c r="P343" i="16"/>
  <c r="Q343" i="16" s="1"/>
  <c r="R343" i="16" s="1"/>
  <c r="S343" i="16" s="1"/>
  <c r="T343" i="16"/>
  <c r="U344" i="16"/>
  <c r="P347" i="16"/>
  <c r="Q347" i="16" s="1"/>
  <c r="R347" i="16" s="1"/>
  <c r="S347" i="16" s="1"/>
  <c r="T347" i="16"/>
  <c r="U348" i="16"/>
  <c r="P351" i="16"/>
  <c r="Q351" i="16" s="1"/>
  <c r="R351" i="16" s="1"/>
  <c r="S351" i="16" s="1"/>
  <c r="T351" i="16"/>
  <c r="U352" i="16"/>
  <c r="AK455" i="16"/>
  <c r="AK456" i="16" s="1"/>
  <c r="T461" i="16"/>
  <c r="AK464" i="16"/>
  <c r="AK465" i="16" s="1"/>
  <c r="K466" i="16"/>
  <c r="Y470" i="16"/>
  <c r="N476" i="16"/>
  <c r="D478" i="16"/>
  <c r="D479" i="16" s="1"/>
  <c r="K478" i="16"/>
  <c r="K479" i="16" s="1"/>
  <c r="X482" i="16"/>
  <c r="AB482" i="16"/>
  <c r="AK485" i="16"/>
  <c r="AK486" i="16" s="1"/>
  <c r="J486" i="16"/>
  <c r="N486" i="16"/>
  <c r="R489" i="16"/>
  <c r="X490" i="16"/>
  <c r="AB490" i="16"/>
  <c r="Q493" i="16"/>
  <c r="Q494" i="16" s="1"/>
  <c r="AE493" i="16"/>
  <c r="AE494" i="16" s="1"/>
  <c r="X494" i="16"/>
  <c r="X495" i="16" s="1"/>
  <c r="AA498" i="16"/>
  <c r="X500" i="16"/>
  <c r="X501" i="16" s="1"/>
  <c r="D507" i="16"/>
  <c r="K507" i="16" s="1"/>
  <c r="H507" i="16"/>
  <c r="O507" i="16" s="1"/>
  <c r="C510" i="16"/>
  <c r="C516" i="16"/>
  <c r="C518" i="16"/>
  <c r="J23" i="17"/>
  <c r="J25" i="17"/>
  <c r="T25" i="17"/>
  <c r="T27" i="17"/>
  <c r="J29" i="17"/>
  <c r="T30" i="17"/>
  <c r="J31" i="17"/>
  <c r="J36" i="17"/>
  <c r="V145" i="17"/>
  <c r="P147" i="17"/>
  <c r="Q147" i="17" s="1"/>
  <c r="R147" i="17" s="1"/>
  <c r="S147" i="17" s="1"/>
  <c r="T147" i="17"/>
  <c r="X147" i="17" s="1"/>
  <c r="Q148" i="17"/>
  <c r="R148" i="17" s="1"/>
  <c r="V149" i="17"/>
  <c r="P151" i="17"/>
  <c r="T151" i="17"/>
  <c r="V153" i="17"/>
  <c r="P155" i="17"/>
  <c r="T155" i="17"/>
  <c r="Q156" i="17"/>
  <c r="R156" i="17" s="1"/>
  <c r="V157" i="17"/>
  <c r="W158" i="17"/>
  <c r="P159" i="17"/>
  <c r="T159" i="17"/>
  <c r="Z159" i="17" s="1"/>
  <c r="Q160" i="17"/>
  <c r="R160" i="17" s="1"/>
  <c r="P163" i="17"/>
  <c r="T163" i="17"/>
  <c r="Q164" i="17"/>
  <c r="R164" i="17" s="1"/>
  <c r="W166" i="17"/>
  <c r="P167" i="17"/>
  <c r="T167" i="17"/>
  <c r="Q168" i="17"/>
  <c r="R168" i="17" s="1"/>
  <c r="W170" i="17"/>
  <c r="P171" i="17"/>
  <c r="T171" i="17"/>
  <c r="AB171" i="17"/>
  <c r="P175" i="17"/>
  <c r="T175" i="17"/>
  <c r="V175" i="17" s="1"/>
  <c r="Q176" i="17"/>
  <c r="R176" i="17" s="1"/>
  <c r="V177" i="17"/>
  <c r="W178" i="17"/>
  <c r="P179" i="17"/>
  <c r="T179" i="17"/>
  <c r="Q180" i="17"/>
  <c r="R180" i="17" s="1"/>
  <c r="P183" i="17"/>
  <c r="T183" i="17"/>
  <c r="X183" i="17" s="1"/>
  <c r="I185" i="17"/>
  <c r="K30" i="17" s="1"/>
  <c r="V185" i="17"/>
  <c r="W186" i="17"/>
  <c r="AA186" i="17" s="1"/>
  <c r="AB186" i="17" s="1"/>
  <c r="P187" i="17"/>
  <c r="Q187" i="17" s="1"/>
  <c r="R187" i="17" s="1"/>
  <c r="S187" i="17" s="1"/>
  <c r="T187" i="17"/>
  <c r="Z187" i="17" s="1"/>
  <c r="AA187" i="17" s="1"/>
  <c r="AB187" i="17" s="1"/>
  <c r="Q188" i="17"/>
  <c r="R188" i="17" s="1"/>
  <c r="I189" i="17"/>
  <c r="P191" i="17"/>
  <c r="T191" i="17"/>
  <c r="AB191" i="17"/>
  <c r="Q192" i="17"/>
  <c r="R192" i="17" s="1"/>
  <c r="I193" i="17"/>
  <c r="W194" i="17"/>
  <c r="P195" i="17"/>
  <c r="T195" i="17"/>
  <c r="V195" i="17" s="1"/>
  <c r="Q196" i="17"/>
  <c r="R196" i="17" s="1"/>
  <c r="I197" i="17"/>
  <c r="W198" i="17"/>
  <c r="P199" i="17"/>
  <c r="Q199" i="17" s="1"/>
  <c r="R199" i="17" s="1"/>
  <c r="S199" i="17" s="1"/>
  <c r="T199" i="17"/>
  <c r="X199" i="17" s="1"/>
  <c r="Q200" i="17"/>
  <c r="R200" i="17" s="1"/>
  <c r="V201" i="17"/>
  <c r="W202" i="17"/>
  <c r="AA202" i="17" s="1"/>
  <c r="AB202" i="17" s="1"/>
  <c r="P203" i="17"/>
  <c r="T203" i="17"/>
  <c r="Z203" i="17" s="1"/>
  <c r="AA203" i="17" s="1"/>
  <c r="AB203" i="17" s="1"/>
  <c r="I205" i="17"/>
  <c r="V205" i="17"/>
  <c r="W206" i="17"/>
  <c r="P207" i="17"/>
  <c r="Q207" i="17" s="1"/>
  <c r="R207" i="17" s="1"/>
  <c r="S207" i="17" s="1"/>
  <c r="T207" i="17"/>
  <c r="X207" i="17" s="1"/>
  <c r="W210" i="17"/>
  <c r="P211" i="17"/>
  <c r="T211" i="17"/>
  <c r="Q212" i="17"/>
  <c r="R212" i="17" s="1"/>
  <c r="P215" i="17"/>
  <c r="Q215" i="17" s="1"/>
  <c r="R215" i="17" s="1"/>
  <c r="S215" i="17" s="1"/>
  <c r="T215" i="17"/>
  <c r="AB215" i="17"/>
  <c r="Q216" i="17"/>
  <c r="R216" i="17" s="1"/>
  <c r="V217" i="17"/>
  <c r="P219" i="17"/>
  <c r="T219" i="17"/>
  <c r="V219" i="17" s="1"/>
  <c r="Q220" i="17"/>
  <c r="R220" i="17" s="1"/>
  <c r="V221" i="17"/>
  <c r="P223" i="17"/>
  <c r="T223" i="17"/>
  <c r="P227" i="17"/>
  <c r="Q227" i="17" s="1"/>
  <c r="R227" i="17" s="1"/>
  <c r="S227" i="17" s="1"/>
  <c r="T227" i="17"/>
  <c r="X227" i="17" s="1"/>
  <c r="Q228" i="17"/>
  <c r="R228" i="17" s="1"/>
  <c r="V229" i="17"/>
  <c r="P231" i="17"/>
  <c r="Q231" i="17" s="1"/>
  <c r="R231" i="17" s="1"/>
  <c r="S231" i="17" s="1"/>
  <c r="T231" i="17"/>
  <c r="Z231" i="17" s="1"/>
  <c r="W234" i="17"/>
  <c r="P235" i="17"/>
  <c r="T235" i="17"/>
  <c r="Q236" i="17"/>
  <c r="R236" i="17" s="1"/>
  <c r="P239" i="17"/>
  <c r="Q239" i="17" s="1"/>
  <c r="R239" i="17" s="1"/>
  <c r="S239" i="17" s="1"/>
  <c r="T239" i="17"/>
  <c r="V239" i="17" s="1"/>
  <c r="Q240" i="17"/>
  <c r="R240" i="17" s="1"/>
  <c r="V241" i="17"/>
  <c r="P243" i="17"/>
  <c r="T243" i="17"/>
  <c r="W246" i="17"/>
  <c r="P247" i="17"/>
  <c r="T247" i="17"/>
  <c r="Z247" i="17" s="1"/>
  <c r="Q248" i="17"/>
  <c r="R248" i="17" s="1"/>
  <c r="V249" i="17"/>
  <c r="P251" i="17"/>
  <c r="Q251" i="17" s="1"/>
  <c r="R251" i="17" s="1"/>
  <c r="S251" i="17" s="1"/>
  <c r="T251" i="17"/>
  <c r="X251" i="17" s="1"/>
  <c r="V253" i="17"/>
  <c r="P255" i="17"/>
  <c r="T255" i="17"/>
  <c r="X255" i="17" s="1"/>
  <c r="Q256" i="17"/>
  <c r="R256" i="17" s="1"/>
  <c r="V257" i="17"/>
  <c r="W258" i="17"/>
  <c r="P259" i="17"/>
  <c r="T259" i="17"/>
  <c r="X259" i="17" s="1"/>
  <c r="Q260" i="17"/>
  <c r="R260" i="17" s="1"/>
  <c r="P263" i="17"/>
  <c r="T263" i="17"/>
  <c r="P267" i="17"/>
  <c r="Q267" i="17" s="1"/>
  <c r="R267" i="17" s="1"/>
  <c r="S267" i="17" s="1"/>
  <c r="T267" i="17"/>
  <c r="V267" i="17" s="1"/>
  <c r="Q268" i="17"/>
  <c r="R268" i="17" s="1"/>
  <c r="P271" i="17"/>
  <c r="T271" i="17"/>
  <c r="AB271" i="17"/>
  <c r="P275" i="17"/>
  <c r="T275" i="17"/>
  <c r="AB275" i="17"/>
  <c r="V277" i="17"/>
  <c r="P279" i="17"/>
  <c r="T279" i="17"/>
  <c r="AB279" i="17"/>
  <c r="Q280" i="17"/>
  <c r="R280" i="17" s="1"/>
  <c r="P283" i="17"/>
  <c r="Q283" i="17" s="1"/>
  <c r="R283" i="17" s="1"/>
  <c r="S283" i="17" s="1"/>
  <c r="T283" i="17"/>
  <c r="X283" i="17" s="1"/>
  <c r="V285" i="17"/>
  <c r="P287" i="17"/>
  <c r="T287" i="17"/>
  <c r="Q288" i="17"/>
  <c r="R288" i="17" s="1"/>
  <c r="V289" i="17"/>
  <c r="P291" i="17"/>
  <c r="T291" i="17"/>
  <c r="V291" i="17" s="1"/>
  <c r="Q292" i="17"/>
  <c r="R292" i="17" s="1"/>
  <c r="P295" i="17"/>
  <c r="T295" i="17"/>
  <c r="Q296" i="17"/>
  <c r="R296" i="17" s="1"/>
  <c r="V297" i="17"/>
  <c r="P299" i="17"/>
  <c r="T299" i="17"/>
  <c r="AB299" i="17"/>
  <c r="Q300" i="17"/>
  <c r="R300" i="17" s="1"/>
  <c r="P303" i="17"/>
  <c r="T303" i="17"/>
  <c r="V303" i="17" s="1"/>
  <c r="Q304" i="17"/>
  <c r="R304" i="17" s="1"/>
  <c r="V305" i="17"/>
  <c r="P307" i="17"/>
  <c r="T307" i="17"/>
  <c r="P311" i="17"/>
  <c r="Q311" i="17" s="1"/>
  <c r="R311" i="17" s="1"/>
  <c r="S311" i="17" s="1"/>
  <c r="T311" i="17"/>
  <c r="Q312" i="17"/>
  <c r="R312" i="17" s="1"/>
  <c r="V313" i="17"/>
  <c r="P315" i="17"/>
  <c r="Q315" i="17" s="1"/>
  <c r="R315" i="17" s="1"/>
  <c r="S315" i="17" s="1"/>
  <c r="T315" i="17"/>
  <c r="X315" i="17" s="1"/>
  <c r="V317" i="17"/>
  <c r="AA317" i="17" s="1"/>
  <c r="P319" i="17"/>
  <c r="T319" i="17"/>
  <c r="W322" i="17"/>
  <c r="AA322" i="17" s="1"/>
  <c r="AB322" i="17" s="1"/>
  <c r="P323" i="17"/>
  <c r="T323" i="17"/>
  <c r="Z323" i="17" s="1"/>
  <c r="Q324" i="17"/>
  <c r="R324" i="17" s="1"/>
  <c r="W326" i="17"/>
  <c r="P327" i="17"/>
  <c r="T327" i="17"/>
  <c r="AB327" i="17"/>
  <c r="I330" i="17"/>
  <c r="P330" i="17"/>
  <c r="Q330" i="17" s="1"/>
  <c r="R330" i="17" s="1"/>
  <c r="S330" i="17" s="1"/>
  <c r="U330" i="17"/>
  <c r="Z330" i="17" s="1"/>
  <c r="P331" i="17"/>
  <c r="T332" i="17"/>
  <c r="U333" i="17"/>
  <c r="Y333" i="17" s="1"/>
  <c r="T333" i="17"/>
  <c r="P333" i="17"/>
  <c r="I334" i="17"/>
  <c r="P334" i="17"/>
  <c r="I335" i="17"/>
  <c r="P335" i="17"/>
  <c r="AA335" i="17"/>
  <c r="U341" i="17"/>
  <c r="T341" i="17"/>
  <c r="Y341" i="17" s="1"/>
  <c r="P341" i="17"/>
  <c r="I342" i="17"/>
  <c r="P342" i="17"/>
  <c r="I343" i="17"/>
  <c r="P343" i="17"/>
  <c r="AA343" i="17"/>
  <c r="U348" i="17"/>
  <c r="T350" i="17"/>
  <c r="T351" i="17"/>
  <c r="T352" i="17"/>
  <c r="I353" i="17"/>
  <c r="U353" i="17"/>
  <c r="Z353" i="17" s="1"/>
  <c r="AA353" i="17" s="1"/>
  <c r="AB353" i="17" s="1"/>
  <c r="T353" i="17"/>
  <c r="P353" i="17"/>
  <c r="R489" i="17"/>
  <c r="Y470" i="17"/>
  <c r="K466" i="17"/>
  <c r="Y462" i="17"/>
  <c r="Y454" i="17"/>
  <c r="Y498" i="17"/>
  <c r="L476" i="17"/>
  <c r="R461" i="17"/>
  <c r="K476" i="17"/>
  <c r="K480" i="17"/>
  <c r="K481" i="17" s="1"/>
  <c r="AK485" i="17"/>
  <c r="AK486" i="17" s="1"/>
  <c r="AK487" i="17"/>
  <c r="AK488" i="17" s="1"/>
  <c r="Y490" i="17"/>
  <c r="E507" i="17"/>
  <c r="L507" i="17" s="1"/>
  <c r="T27" i="18"/>
  <c r="V27" i="18"/>
  <c r="T29" i="18"/>
  <c r="V29" i="18"/>
  <c r="T146" i="18"/>
  <c r="W146" i="18" s="1"/>
  <c r="T147" i="18"/>
  <c r="T150" i="18"/>
  <c r="T151" i="18"/>
  <c r="Y151" i="18" s="1"/>
  <c r="U155" i="18"/>
  <c r="Y155" i="18" s="1"/>
  <c r="T158" i="18"/>
  <c r="Y160" i="18"/>
  <c r="Y162" i="18"/>
  <c r="T163" i="18"/>
  <c r="Z163" i="18" s="1"/>
  <c r="T164" i="18"/>
  <c r="V165" i="18"/>
  <c r="I165" i="18"/>
  <c r="U165" i="18"/>
  <c r="T165" i="18"/>
  <c r="W165" i="18" s="1"/>
  <c r="P165" i="18"/>
  <c r="Z165" i="18"/>
  <c r="U166" i="18"/>
  <c r="W168" i="18"/>
  <c r="P170" i="18"/>
  <c r="Y172" i="18"/>
  <c r="U175" i="18"/>
  <c r="Y175" i="18" s="1"/>
  <c r="W176" i="18"/>
  <c r="AA176" i="18" s="1"/>
  <c r="AB176" i="18" s="1"/>
  <c r="Z188" i="18"/>
  <c r="Y200" i="18"/>
  <c r="Z212" i="18"/>
  <c r="V212" i="18"/>
  <c r="W216" i="18"/>
  <c r="Y228" i="18"/>
  <c r="Z232" i="18"/>
  <c r="V232" i="18"/>
  <c r="Y240" i="18"/>
  <c r="Z248" i="18"/>
  <c r="V248" i="18"/>
  <c r="Z256" i="18"/>
  <c r="V256" i="18"/>
  <c r="Y260" i="18"/>
  <c r="Y280" i="18"/>
  <c r="Z288" i="18"/>
  <c r="V288" i="18"/>
  <c r="Y292" i="18"/>
  <c r="Z296" i="18"/>
  <c r="V296" i="18"/>
  <c r="Z299" i="18"/>
  <c r="Z308" i="18"/>
  <c r="Z332" i="18"/>
  <c r="V332" i="18"/>
  <c r="Z336" i="18"/>
  <c r="V336" i="18"/>
  <c r="V344" i="18"/>
  <c r="AA344" i="18" s="1"/>
  <c r="V352" i="18"/>
  <c r="AA352" i="18" s="1"/>
  <c r="J23" i="19"/>
  <c r="L23" i="19"/>
  <c r="P242" i="16"/>
  <c r="Q242" i="16" s="1"/>
  <c r="R242" i="16" s="1"/>
  <c r="S242" i="16" s="1"/>
  <c r="W245" i="16"/>
  <c r="P246" i="16"/>
  <c r="Q246" i="16" s="1"/>
  <c r="R246" i="16" s="1"/>
  <c r="S246" i="16" s="1"/>
  <c r="T246" i="16"/>
  <c r="W249" i="16"/>
  <c r="P250" i="16"/>
  <c r="Q250" i="16" s="1"/>
  <c r="R250" i="16" s="1"/>
  <c r="S250" i="16" s="1"/>
  <c r="T250" i="16"/>
  <c r="Y250" i="16" s="1"/>
  <c r="W253" i="16"/>
  <c r="P254" i="16"/>
  <c r="Q254" i="16" s="1"/>
  <c r="R254" i="16" s="1"/>
  <c r="S254" i="16" s="1"/>
  <c r="T254" i="16"/>
  <c r="P258" i="16"/>
  <c r="Q258" i="16" s="1"/>
  <c r="R258" i="16" s="1"/>
  <c r="S258" i="16" s="1"/>
  <c r="W261" i="16"/>
  <c r="P262" i="16"/>
  <c r="Q262" i="16" s="1"/>
  <c r="R262" i="16" s="1"/>
  <c r="S262" i="16" s="1"/>
  <c r="T262" i="16"/>
  <c r="X262" i="16" s="1"/>
  <c r="P266" i="16"/>
  <c r="Q266" i="16" s="1"/>
  <c r="R266" i="16" s="1"/>
  <c r="S266" i="16" s="1"/>
  <c r="T266" i="16"/>
  <c r="W269" i="16"/>
  <c r="P270" i="16"/>
  <c r="Q270" i="16" s="1"/>
  <c r="R270" i="16" s="1"/>
  <c r="S270" i="16" s="1"/>
  <c r="T270" i="16"/>
  <c r="W273" i="16"/>
  <c r="P274" i="16"/>
  <c r="Q274" i="16" s="1"/>
  <c r="R274" i="16" s="1"/>
  <c r="S274" i="16" s="1"/>
  <c r="T274" i="16"/>
  <c r="V274" i="16" s="1"/>
  <c r="P278" i="16"/>
  <c r="Q278" i="16" s="1"/>
  <c r="R278" i="16" s="1"/>
  <c r="S278" i="16" s="1"/>
  <c r="T278" i="16"/>
  <c r="W281" i="16"/>
  <c r="P282" i="16"/>
  <c r="Q282" i="16" s="1"/>
  <c r="R282" i="16" s="1"/>
  <c r="S282" i="16" s="1"/>
  <c r="T282" i="16"/>
  <c r="W285" i="16"/>
  <c r="P286" i="16"/>
  <c r="Q286" i="16" s="1"/>
  <c r="R286" i="16" s="1"/>
  <c r="S286" i="16" s="1"/>
  <c r="T286" i="16"/>
  <c r="W289" i="16"/>
  <c r="P290" i="16"/>
  <c r="Q290" i="16" s="1"/>
  <c r="R290" i="16" s="1"/>
  <c r="S290" i="16" s="1"/>
  <c r="T290" i="16"/>
  <c r="Y290" i="16" s="1"/>
  <c r="P294" i="16"/>
  <c r="Q294" i="16" s="1"/>
  <c r="R294" i="16" s="1"/>
  <c r="S294" i="16" s="1"/>
  <c r="T294" i="16"/>
  <c r="V294" i="16" s="1"/>
  <c r="AA294" i="16" s="1"/>
  <c r="AB294" i="16" s="1"/>
  <c r="P298" i="16"/>
  <c r="Q298" i="16" s="1"/>
  <c r="R298" i="16" s="1"/>
  <c r="S298" i="16" s="1"/>
  <c r="T298" i="16"/>
  <c r="V298" i="16" s="1"/>
  <c r="AA298" i="16" s="1"/>
  <c r="AB298" i="16" s="1"/>
  <c r="P302" i="16"/>
  <c r="Q302" i="16" s="1"/>
  <c r="R302" i="16" s="1"/>
  <c r="S302" i="16" s="1"/>
  <c r="T302" i="16"/>
  <c r="V302" i="16" s="1"/>
  <c r="AA302" i="16" s="1"/>
  <c r="AB302" i="16" s="1"/>
  <c r="P306" i="16"/>
  <c r="Q306" i="16" s="1"/>
  <c r="R306" i="16" s="1"/>
  <c r="S306" i="16" s="1"/>
  <c r="T306" i="16"/>
  <c r="V306" i="16" s="1"/>
  <c r="AA306" i="16" s="1"/>
  <c r="AB306" i="16" s="1"/>
  <c r="U307" i="16"/>
  <c r="P310" i="16"/>
  <c r="Q310" i="16" s="1"/>
  <c r="R310" i="16" s="1"/>
  <c r="S310" i="16" s="1"/>
  <c r="T310" i="16"/>
  <c r="P314" i="16"/>
  <c r="Q314" i="16" s="1"/>
  <c r="R314" i="16" s="1"/>
  <c r="S314" i="16" s="1"/>
  <c r="T314" i="16"/>
  <c r="V314" i="16" s="1"/>
  <c r="AA314" i="16" s="1"/>
  <c r="AB314" i="16" s="1"/>
  <c r="U315" i="16"/>
  <c r="P318" i="16"/>
  <c r="Q318" i="16" s="1"/>
  <c r="R318" i="16" s="1"/>
  <c r="S318" i="16" s="1"/>
  <c r="T318" i="16"/>
  <c r="V318" i="16" s="1"/>
  <c r="AA318" i="16" s="1"/>
  <c r="AB318" i="16" s="1"/>
  <c r="U319" i="16"/>
  <c r="P322" i="16"/>
  <c r="Q322" i="16" s="1"/>
  <c r="R322" i="16" s="1"/>
  <c r="S322" i="16" s="1"/>
  <c r="T322" i="16"/>
  <c r="U323" i="16"/>
  <c r="P326" i="16"/>
  <c r="Q326" i="16" s="1"/>
  <c r="R326" i="16" s="1"/>
  <c r="S326" i="16" s="1"/>
  <c r="T326" i="16"/>
  <c r="V326" i="16" s="1"/>
  <c r="AA326" i="16" s="1"/>
  <c r="AB326" i="16" s="1"/>
  <c r="U327" i="16"/>
  <c r="P330" i="16"/>
  <c r="Q330" i="16" s="1"/>
  <c r="R330" i="16" s="1"/>
  <c r="S330" i="16" s="1"/>
  <c r="T330" i="16"/>
  <c r="V330" i="16" s="1"/>
  <c r="AA330" i="16" s="1"/>
  <c r="AB330" i="16" s="1"/>
  <c r="U331" i="16"/>
  <c r="P334" i="16"/>
  <c r="Q334" i="16" s="1"/>
  <c r="R334" i="16" s="1"/>
  <c r="S334" i="16" s="1"/>
  <c r="T334" i="16"/>
  <c r="V334" i="16" s="1"/>
  <c r="AA334" i="16" s="1"/>
  <c r="AB334" i="16" s="1"/>
  <c r="U335" i="16"/>
  <c r="P338" i="16"/>
  <c r="Q338" i="16" s="1"/>
  <c r="R338" i="16" s="1"/>
  <c r="S338" i="16" s="1"/>
  <c r="T338" i="16"/>
  <c r="V338" i="16" s="1"/>
  <c r="AA338" i="16" s="1"/>
  <c r="AB338" i="16" s="1"/>
  <c r="U339" i="16"/>
  <c r="V339" i="16" s="1"/>
  <c r="AA339" i="16" s="1"/>
  <c r="AB339" i="16" s="1"/>
  <c r="P342" i="16"/>
  <c r="Q342" i="16" s="1"/>
  <c r="R342" i="16" s="1"/>
  <c r="S342" i="16" s="1"/>
  <c r="T342" i="16"/>
  <c r="V342" i="16" s="1"/>
  <c r="AA342" i="16" s="1"/>
  <c r="AB342" i="16" s="1"/>
  <c r="P346" i="16"/>
  <c r="Q346" i="16" s="1"/>
  <c r="R346" i="16" s="1"/>
  <c r="S346" i="16" s="1"/>
  <c r="T346" i="16"/>
  <c r="P350" i="16"/>
  <c r="Q350" i="16" s="1"/>
  <c r="R350" i="16" s="1"/>
  <c r="S350" i="16" s="1"/>
  <c r="T350" i="16"/>
  <c r="AA454" i="16"/>
  <c r="AA462" i="16"/>
  <c r="X472" i="16"/>
  <c r="X473" i="16" s="1"/>
  <c r="K476" i="16"/>
  <c r="Y482" i="16"/>
  <c r="K486" i="16"/>
  <c r="J490" i="16"/>
  <c r="J491" i="16" s="1"/>
  <c r="Y490" i="16"/>
  <c r="X498" i="16"/>
  <c r="AB498" i="16"/>
  <c r="E507" i="16"/>
  <c r="L507" i="16" s="1"/>
  <c r="I144" i="17"/>
  <c r="P146" i="17"/>
  <c r="T146" i="17"/>
  <c r="U147" i="17"/>
  <c r="I148" i="17"/>
  <c r="P150" i="17"/>
  <c r="Q150" i="17" s="1"/>
  <c r="R150" i="17" s="1"/>
  <c r="S150" i="17" s="1"/>
  <c r="T150" i="17"/>
  <c r="W150" i="17" s="1"/>
  <c r="Q151" i="17"/>
  <c r="R151" i="17" s="1"/>
  <c r="S151" i="17" s="1"/>
  <c r="U151" i="17"/>
  <c r="I152" i="17"/>
  <c r="P154" i="17"/>
  <c r="T154" i="17"/>
  <c r="Q155" i="17"/>
  <c r="R155" i="17" s="1"/>
  <c r="S155" i="17" s="1"/>
  <c r="U155" i="17"/>
  <c r="Z155" i="17" s="1"/>
  <c r="AA155" i="17" s="1"/>
  <c r="AB155" i="17" s="1"/>
  <c r="P158" i="17"/>
  <c r="Q158" i="17" s="1"/>
  <c r="R158" i="17" s="1"/>
  <c r="S158" i="17" s="1"/>
  <c r="T158" i="17"/>
  <c r="Q159" i="17"/>
  <c r="R159" i="17" s="1"/>
  <c r="S159" i="17" s="1"/>
  <c r="U159" i="17"/>
  <c r="I160" i="17"/>
  <c r="P162" i="17"/>
  <c r="T162" i="17"/>
  <c r="AB162" i="17"/>
  <c r="Q163" i="17"/>
  <c r="R163" i="17" s="1"/>
  <c r="S163" i="17" s="1"/>
  <c r="U163" i="17"/>
  <c r="I164" i="17"/>
  <c r="P166" i="17"/>
  <c r="Q167" i="17"/>
  <c r="R167" i="17" s="1"/>
  <c r="S167" i="17" s="1"/>
  <c r="U167" i="17"/>
  <c r="X167" i="17" s="1"/>
  <c r="I168" i="17"/>
  <c r="P170" i="17"/>
  <c r="Q170" i="17" s="1"/>
  <c r="R170" i="17" s="1"/>
  <c r="S170" i="17" s="1"/>
  <c r="AB170" i="17"/>
  <c r="Q171" i="17"/>
  <c r="R171" i="17" s="1"/>
  <c r="S171" i="17" s="1"/>
  <c r="U171" i="17"/>
  <c r="I172" i="17"/>
  <c r="P174" i="17"/>
  <c r="AB174" i="17"/>
  <c r="Q175" i="17"/>
  <c r="R175" i="17" s="1"/>
  <c r="S175" i="17" s="1"/>
  <c r="U175" i="17"/>
  <c r="I176" i="17"/>
  <c r="P178" i="17"/>
  <c r="Q178" i="17" s="1"/>
  <c r="R178" i="17" s="1"/>
  <c r="S178" i="17" s="1"/>
  <c r="Q179" i="17"/>
  <c r="R179" i="17" s="1"/>
  <c r="S179" i="17" s="1"/>
  <c r="U179" i="17"/>
  <c r="S181" i="17"/>
  <c r="P182" i="17"/>
  <c r="T182" i="17"/>
  <c r="AB182" i="17"/>
  <c r="Q183" i="17"/>
  <c r="R183" i="17" s="1"/>
  <c r="S183" i="17" s="1"/>
  <c r="U183" i="17"/>
  <c r="I184" i="17"/>
  <c r="S185" i="17"/>
  <c r="P186" i="17"/>
  <c r="S189" i="17"/>
  <c r="P190" i="17"/>
  <c r="AB190" i="17"/>
  <c r="Q191" i="17"/>
  <c r="R191" i="17" s="1"/>
  <c r="S191" i="17" s="1"/>
  <c r="U191" i="17"/>
  <c r="I192" i="17"/>
  <c r="P194" i="17"/>
  <c r="Q195" i="17"/>
  <c r="R195" i="17" s="1"/>
  <c r="S195" i="17" s="1"/>
  <c r="U195" i="17"/>
  <c r="I196" i="17"/>
  <c r="K34" i="17" s="1"/>
  <c r="S197" i="17"/>
  <c r="P198" i="17"/>
  <c r="U199" i="17"/>
  <c r="I200" i="17"/>
  <c r="P202" i="17"/>
  <c r="Q203" i="17"/>
  <c r="R203" i="17" s="1"/>
  <c r="S203" i="17" s="1"/>
  <c r="U203" i="17"/>
  <c r="P206" i="17"/>
  <c r="U207" i="17"/>
  <c r="P210" i="17"/>
  <c r="Q210" i="17" s="1"/>
  <c r="R210" i="17" s="1"/>
  <c r="S210" i="17" s="1"/>
  <c r="Q211" i="17"/>
  <c r="R211" i="17" s="1"/>
  <c r="S211" i="17" s="1"/>
  <c r="U211" i="17"/>
  <c r="X211" i="17" s="1"/>
  <c r="I212" i="17"/>
  <c r="P214" i="17"/>
  <c r="T214" i="17"/>
  <c r="U215" i="17"/>
  <c r="I216" i="17"/>
  <c r="P218" i="17"/>
  <c r="T218" i="17"/>
  <c r="Q219" i="17"/>
  <c r="R219" i="17" s="1"/>
  <c r="S219" i="17" s="1"/>
  <c r="U219" i="17"/>
  <c r="I220" i="17"/>
  <c r="P222" i="17"/>
  <c r="T222" i="17"/>
  <c r="Q223" i="17"/>
  <c r="R223" i="17" s="1"/>
  <c r="S223" i="17" s="1"/>
  <c r="U223" i="17"/>
  <c r="I224" i="17"/>
  <c r="P226" i="17"/>
  <c r="T226" i="17"/>
  <c r="AB226" i="17"/>
  <c r="U227" i="17"/>
  <c r="I228" i="17"/>
  <c r="P230" i="17"/>
  <c r="T230" i="17"/>
  <c r="U231" i="17"/>
  <c r="P234" i="17"/>
  <c r="Q234" i="17" s="1"/>
  <c r="R234" i="17" s="1"/>
  <c r="S234" i="17" s="1"/>
  <c r="T234" i="17"/>
  <c r="Q235" i="17"/>
  <c r="R235" i="17" s="1"/>
  <c r="S235" i="17" s="1"/>
  <c r="U235" i="17"/>
  <c r="P238" i="17"/>
  <c r="T238" i="17"/>
  <c r="U239" i="17"/>
  <c r="I240" i="17"/>
  <c r="P242" i="17"/>
  <c r="T242" i="17"/>
  <c r="Q243" i="17"/>
  <c r="R243" i="17" s="1"/>
  <c r="S243" i="17" s="1"/>
  <c r="U243" i="17"/>
  <c r="I244" i="17"/>
  <c r="P246" i="17"/>
  <c r="Q246" i="17" s="1"/>
  <c r="R246" i="17" s="1"/>
  <c r="S246" i="17" s="1"/>
  <c r="T246" i="17"/>
  <c r="Q247" i="17"/>
  <c r="R247" i="17" s="1"/>
  <c r="S247" i="17" s="1"/>
  <c r="U247" i="17"/>
  <c r="I248" i="17"/>
  <c r="P250" i="17"/>
  <c r="Q250" i="17" s="1"/>
  <c r="R250" i="17" s="1"/>
  <c r="S250" i="17" s="1"/>
  <c r="T250" i="17"/>
  <c r="W250" i="17" s="1"/>
  <c r="U251" i="17"/>
  <c r="P254" i="17"/>
  <c r="T254" i="17"/>
  <c r="AB254" i="17"/>
  <c r="Q255" i="17"/>
  <c r="R255" i="17" s="1"/>
  <c r="S255" i="17" s="1"/>
  <c r="U255" i="17"/>
  <c r="I256" i="17"/>
  <c r="P258" i="17"/>
  <c r="T258" i="17"/>
  <c r="Q259" i="17"/>
  <c r="R259" i="17" s="1"/>
  <c r="S259" i="17" s="1"/>
  <c r="U259" i="17"/>
  <c r="Z259" i="17" s="1"/>
  <c r="I260" i="17"/>
  <c r="P262" i="17"/>
  <c r="T262" i="17"/>
  <c r="W262" i="17" s="1"/>
  <c r="Q263" i="17"/>
  <c r="R263" i="17" s="1"/>
  <c r="S263" i="17" s="1"/>
  <c r="U263" i="17"/>
  <c r="I264" i="17"/>
  <c r="P266" i="17"/>
  <c r="T266" i="17"/>
  <c r="AB266" i="17"/>
  <c r="U267" i="17"/>
  <c r="I268" i="17"/>
  <c r="P270" i="17"/>
  <c r="T270" i="17"/>
  <c r="Q271" i="17"/>
  <c r="R271" i="17" s="1"/>
  <c r="S271" i="17" s="1"/>
  <c r="U271" i="17"/>
  <c r="I272" i="17"/>
  <c r="P274" i="17"/>
  <c r="Q274" i="17" s="1"/>
  <c r="R274" i="17" s="1"/>
  <c r="S274" i="17" s="1"/>
  <c r="T274" i="17"/>
  <c r="AB274" i="17"/>
  <c r="Q275" i="17"/>
  <c r="R275" i="17" s="1"/>
  <c r="S275" i="17" s="1"/>
  <c r="U275" i="17"/>
  <c r="I276" i="17"/>
  <c r="P278" i="17"/>
  <c r="Q278" i="17" s="1"/>
  <c r="R278" i="17" s="1"/>
  <c r="S278" i="17" s="1"/>
  <c r="T278" i="17"/>
  <c r="W278" i="17" s="1"/>
  <c r="Q279" i="17"/>
  <c r="R279" i="17" s="1"/>
  <c r="S279" i="17" s="1"/>
  <c r="U279" i="17"/>
  <c r="I280" i="17"/>
  <c r="P282" i="17"/>
  <c r="T282" i="17"/>
  <c r="AB282" i="17"/>
  <c r="U283" i="17"/>
  <c r="I284" i="17"/>
  <c r="P286" i="17"/>
  <c r="T286" i="17"/>
  <c r="Q287" i="17"/>
  <c r="R287" i="17" s="1"/>
  <c r="S287" i="17" s="1"/>
  <c r="U287" i="17"/>
  <c r="I288" i="17"/>
  <c r="P290" i="17"/>
  <c r="T290" i="17"/>
  <c r="AB290" i="17"/>
  <c r="Q291" i="17"/>
  <c r="R291" i="17" s="1"/>
  <c r="S291" i="17" s="1"/>
  <c r="U291" i="17"/>
  <c r="X291" i="17" s="1"/>
  <c r="I292" i="17"/>
  <c r="P294" i="17"/>
  <c r="Q294" i="17" s="1"/>
  <c r="R294" i="17" s="1"/>
  <c r="S294" i="17" s="1"/>
  <c r="T294" i="17"/>
  <c r="W294" i="17" s="1"/>
  <c r="Q295" i="17"/>
  <c r="R295" i="17" s="1"/>
  <c r="S295" i="17" s="1"/>
  <c r="U295" i="17"/>
  <c r="I296" i="17"/>
  <c r="P298" i="17"/>
  <c r="T298" i="17"/>
  <c r="Q299" i="17"/>
  <c r="R299" i="17" s="1"/>
  <c r="S299" i="17" s="1"/>
  <c r="U299" i="17"/>
  <c r="I300" i="17"/>
  <c r="P302" i="17"/>
  <c r="T302" i="17"/>
  <c r="AB302" i="17"/>
  <c r="Q303" i="17"/>
  <c r="R303" i="17" s="1"/>
  <c r="S303" i="17" s="1"/>
  <c r="U303" i="17"/>
  <c r="I304" i="17"/>
  <c r="P306" i="17"/>
  <c r="T306" i="17"/>
  <c r="Y306" i="17" s="1"/>
  <c r="Q307" i="17"/>
  <c r="R307" i="17" s="1"/>
  <c r="S307" i="17" s="1"/>
  <c r="U307" i="17"/>
  <c r="I308" i="17"/>
  <c r="P310" i="17"/>
  <c r="T310" i="17"/>
  <c r="AB310" i="17"/>
  <c r="U311" i="17"/>
  <c r="V311" i="17" s="1"/>
  <c r="I312" i="17"/>
  <c r="P314" i="17"/>
  <c r="T314" i="17"/>
  <c r="U315" i="17"/>
  <c r="I316" i="17"/>
  <c r="P318" i="17"/>
  <c r="T318" i="17"/>
  <c r="Y318" i="17" s="1"/>
  <c r="Q319" i="17"/>
  <c r="R319" i="17" s="1"/>
  <c r="S319" i="17" s="1"/>
  <c r="U319" i="17"/>
  <c r="I320" i="17"/>
  <c r="P322" i="17"/>
  <c r="Q322" i="17" s="1"/>
  <c r="R322" i="17" s="1"/>
  <c r="S322" i="17" s="1"/>
  <c r="T322" i="17"/>
  <c r="X322" i="17" s="1"/>
  <c r="Q323" i="17"/>
  <c r="R323" i="17" s="1"/>
  <c r="S323" i="17" s="1"/>
  <c r="U323" i="17"/>
  <c r="I324" i="17"/>
  <c r="P326" i="17"/>
  <c r="Q327" i="17"/>
  <c r="R327" i="17" s="1"/>
  <c r="S327" i="17" s="1"/>
  <c r="U327" i="17"/>
  <c r="I328" i="17"/>
  <c r="Q331" i="17"/>
  <c r="R331" i="17" s="1"/>
  <c r="S331" i="17" s="1"/>
  <c r="AA331" i="17"/>
  <c r="Q335" i="17"/>
  <c r="R335" i="17" s="1"/>
  <c r="AB335" i="17"/>
  <c r="T338" i="17"/>
  <c r="W338" i="17" s="1"/>
  <c r="T339" i="17"/>
  <c r="Q343" i="17"/>
  <c r="R343" i="17" s="1"/>
  <c r="AB343" i="17"/>
  <c r="T346" i="17"/>
  <c r="Z346" i="17" s="1"/>
  <c r="U351" i="17"/>
  <c r="X351" i="17" s="1"/>
  <c r="C515" i="17"/>
  <c r="X474" i="17"/>
  <c r="X475" i="17" s="1"/>
  <c r="Y473" i="17"/>
  <c r="X472" i="17"/>
  <c r="X473" i="17" s="1"/>
  <c r="AE493" i="17"/>
  <c r="AE494" i="17" s="1"/>
  <c r="AE495" i="17"/>
  <c r="AE496" i="17" s="1"/>
  <c r="J30" i="18"/>
  <c r="L30" i="18"/>
  <c r="J34" i="18"/>
  <c r="L34" i="18"/>
  <c r="J36" i="18"/>
  <c r="L36" i="18"/>
  <c r="T148" i="18"/>
  <c r="X149" i="18"/>
  <c r="AA149" i="18" s="1"/>
  <c r="AB149" i="18" s="1"/>
  <c r="U151" i="18"/>
  <c r="V153" i="18"/>
  <c r="I153" i="18"/>
  <c r="K24" i="18" s="1"/>
  <c r="U153" i="18"/>
  <c r="T153" i="18"/>
  <c r="W153" i="18" s="1"/>
  <c r="P153" i="18"/>
  <c r="Z153" i="18"/>
  <c r="V161" i="18"/>
  <c r="I161" i="18"/>
  <c r="U24" i="18" s="1"/>
  <c r="U161" i="18"/>
  <c r="T161" i="18"/>
  <c r="W161" i="18" s="1"/>
  <c r="P161" i="18"/>
  <c r="Z162" i="18"/>
  <c r="U163" i="18"/>
  <c r="X163" i="18" s="1"/>
  <c r="I166" i="18"/>
  <c r="P166" i="18"/>
  <c r="V168" i="18"/>
  <c r="I173" i="18"/>
  <c r="K28" i="18" s="1"/>
  <c r="U173" i="18"/>
  <c r="Y173" i="18" s="1"/>
  <c r="T173" i="18"/>
  <c r="X173" i="18" s="1"/>
  <c r="P173" i="18"/>
  <c r="AA188" i="18"/>
  <c r="Z218" i="18"/>
  <c r="Z224" i="18"/>
  <c r="V224" i="18"/>
  <c r="V263" i="18"/>
  <c r="Z264" i="18"/>
  <c r="V264" i="18"/>
  <c r="Z272" i="18"/>
  <c r="V272" i="18"/>
  <c r="Z276" i="18"/>
  <c r="V276" i="18"/>
  <c r="Y284" i="18"/>
  <c r="V295" i="18"/>
  <c r="Z295" i="18"/>
  <c r="Z300" i="18"/>
  <c r="V300" i="18"/>
  <c r="V307" i="18"/>
  <c r="Z307" i="18"/>
  <c r="Y311" i="18"/>
  <c r="Y312" i="18"/>
  <c r="Z324" i="18"/>
  <c r="V324" i="18"/>
  <c r="V343" i="18"/>
  <c r="AA343" i="18" s="1"/>
  <c r="AB343" i="18" s="1"/>
  <c r="V351" i="18"/>
  <c r="AA351" i="18" s="1"/>
  <c r="Y503" i="18"/>
  <c r="U22" i="19"/>
  <c r="K22" i="19"/>
  <c r="P245" i="16"/>
  <c r="Q245" i="16" s="1"/>
  <c r="R245" i="16" s="1"/>
  <c r="S245" i="16" s="1"/>
  <c r="P249" i="16"/>
  <c r="Q249" i="16" s="1"/>
  <c r="R249" i="16" s="1"/>
  <c r="S249" i="16" s="1"/>
  <c r="P253" i="16"/>
  <c r="Q253" i="16" s="1"/>
  <c r="R253" i="16" s="1"/>
  <c r="S253" i="16" s="1"/>
  <c r="P257" i="16"/>
  <c r="Q257" i="16" s="1"/>
  <c r="R257" i="16" s="1"/>
  <c r="S257" i="16" s="1"/>
  <c r="P261" i="16"/>
  <c r="Q261" i="16" s="1"/>
  <c r="R261" i="16" s="1"/>
  <c r="S261" i="16" s="1"/>
  <c r="P265" i="16"/>
  <c r="Q265" i="16" s="1"/>
  <c r="R265" i="16" s="1"/>
  <c r="S265" i="16" s="1"/>
  <c r="P269" i="16"/>
  <c r="Q269" i="16" s="1"/>
  <c r="R269" i="16" s="1"/>
  <c r="S269" i="16" s="1"/>
  <c r="P273" i="16"/>
  <c r="Q273" i="16" s="1"/>
  <c r="R273" i="16" s="1"/>
  <c r="S273" i="16" s="1"/>
  <c r="P277" i="16"/>
  <c r="Q277" i="16" s="1"/>
  <c r="R277" i="16" s="1"/>
  <c r="S277" i="16" s="1"/>
  <c r="P281" i="16"/>
  <c r="Q281" i="16" s="1"/>
  <c r="R281" i="16" s="1"/>
  <c r="S281" i="16" s="1"/>
  <c r="P285" i="16"/>
  <c r="Q285" i="16" s="1"/>
  <c r="R285" i="16" s="1"/>
  <c r="S285" i="16" s="1"/>
  <c r="P289" i="16"/>
  <c r="Q289" i="16" s="1"/>
  <c r="R289" i="16" s="1"/>
  <c r="S289" i="16" s="1"/>
  <c r="P293" i="16"/>
  <c r="Q293" i="16" s="1"/>
  <c r="R293" i="16" s="1"/>
  <c r="S293" i="16" s="1"/>
  <c r="P297" i="16"/>
  <c r="Q297" i="16" s="1"/>
  <c r="R297" i="16" s="1"/>
  <c r="S297" i="16" s="1"/>
  <c r="P301" i="16"/>
  <c r="Q301" i="16" s="1"/>
  <c r="R301" i="16" s="1"/>
  <c r="S301" i="16" s="1"/>
  <c r="P305" i="16"/>
  <c r="Q305" i="16" s="1"/>
  <c r="R305" i="16" s="1"/>
  <c r="S305" i="16" s="1"/>
  <c r="P309" i="16"/>
  <c r="Q309" i="16" s="1"/>
  <c r="R309" i="16" s="1"/>
  <c r="S309" i="16" s="1"/>
  <c r="P313" i="16"/>
  <c r="Q313" i="16" s="1"/>
  <c r="R313" i="16" s="1"/>
  <c r="S313" i="16" s="1"/>
  <c r="P317" i="16"/>
  <c r="Q317" i="16" s="1"/>
  <c r="R317" i="16" s="1"/>
  <c r="S317" i="16" s="1"/>
  <c r="P321" i="16"/>
  <c r="Q321" i="16" s="1"/>
  <c r="R321" i="16" s="1"/>
  <c r="S321" i="16" s="1"/>
  <c r="P325" i="16"/>
  <c r="Q325" i="16" s="1"/>
  <c r="R325" i="16" s="1"/>
  <c r="S325" i="16" s="1"/>
  <c r="P329" i="16"/>
  <c r="Q329" i="16" s="1"/>
  <c r="R329" i="16" s="1"/>
  <c r="S329" i="16" s="1"/>
  <c r="P333" i="16"/>
  <c r="Q333" i="16" s="1"/>
  <c r="R333" i="16" s="1"/>
  <c r="S333" i="16" s="1"/>
  <c r="P337" i="16"/>
  <c r="Q337" i="16" s="1"/>
  <c r="R337" i="16" s="1"/>
  <c r="S337" i="16" s="1"/>
  <c r="P341" i="16"/>
  <c r="Q341" i="16" s="1"/>
  <c r="R341" i="16" s="1"/>
  <c r="S341" i="16" s="1"/>
  <c r="P345" i="16"/>
  <c r="Q345" i="16" s="1"/>
  <c r="R345" i="16" s="1"/>
  <c r="S345" i="16" s="1"/>
  <c r="P349" i="16"/>
  <c r="Q349" i="16" s="1"/>
  <c r="R349" i="16" s="1"/>
  <c r="S349" i="16" s="1"/>
  <c r="P353" i="16"/>
  <c r="Q353" i="16" s="1"/>
  <c r="R353" i="16" s="1"/>
  <c r="S353" i="16" s="1"/>
  <c r="X456" i="16"/>
  <c r="X457" i="16" s="1"/>
  <c r="X458" i="16"/>
  <c r="X459" i="16" s="1"/>
  <c r="R461" i="16"/>
  <c r="AE464" i="16"/>
  <c r="AE465" i="16" s="1"/>
  <c r="M466" i="16"/>
  <c r="J470" i="16"/>
  <c r="J471" i="16" s="1"/>
  <c r="AA470" i="16"/>
  <c r="X474" i="16"/>
  <c r="X475" i="16" s="1"/>
  <c r="AK475" i="16"/>
  <c r="AK476" i="16" s="1"/>
  <c r="L476" i="16"/>
  <c r="Z482" i="16"/>
  <c r="L486" i="16"/>
  <c r="Z490" i="16"/>
  <c r="X492" i="16"/>
  <c r="X493" i="16" s="1"/>
  <c r="Q353" i="17"/>
  <c r="R353" i="17" s="1"/>
  <c r="S353" i="17" s="1"/>
  <c r="Q345" i="17"/>
  <c r="R345" i="17" s="1"/>
  <c r="S345" i="17" s="1"/>
  <c r="S343" i="17"/>
  <c r="Q341" i="17"/>
  <c r="R341" i="17" s="1"/>
  <c r="Q337" i="17"/>
  <c r="R337" i="17" s="1"/>
  <c r="S337" i="17" s="1"/>
  <c r="S335" i="17"/>
  <c r="Q333" i="17"/>
  <c r="R333" i="17" s="1"/>
  <c r="Q350" i="17"/>
  <c r="R350" i="17" s="1"/>
  <c r="S350" i="17" s="1"/>
  <c r="Q346" i="17"/>
  <c r="R346" i="17" s="1"/>
  <c r="S346" i="17" s="1"/>
  <c r="Q342" i="17"/>
  <c r="R342" i="17" s="1"/>
  <c r="S342" i="17" s="1"/>
  <c r="Q338" i="17"/>
  <c r="R338" i="17" s="1"/>
  <c r="S338" i="17" s="1"/>
  <c r="Q334" i="17"/>
  <c r="R334" i="17" s="1"/>
  <c r="S334" i="17" s="1"/>
  <c r="P145" i="17"/>
  <c r="Q145" i="17" s="1"/>
  <c r="R145" i="17" s="1"/>
  <c r="S145" i="17" s="1"/>
  <c r="Q146" i="17"/>
  <c r="R146" i="17" s="1"/>
  <c r="S146" i="17" s="1"/>
  <c r="I147" i="17"/>
  <c r="S148" i="17"/>
  <c r="P149" i="17"/>
  <c r="Q149" i="17" s="1"/>
  <c r="R149" i="17" s="1"/>
  <c r="S149" i="17" s="1"/>
  <c r="I151" i="17"/>
  <c r="U23" i="17" s="1"/>
  <c r="P153" i="17"/>
  <c r="Q153" i="17" s="1"/>
  <c r="R153" i="17" s="1"/>
  <c r="S153" i="17" s="1"/>
  <c r="Q154" i="17"/>
  <c r="R154" i="17" s="1"/>
  <c r="S154" i="17" s="1"/>
  <c r="S156" i="17"/>
  <c r="P157" i="17"/>
  <c r="Q157" i="17" s="1"/>
  <c r="R157" i="17" s="1"/>
  <c r="S157" i="17" s="1"/>
  <c r="I159" i="17"/>
  <c r="S160" i="17"/>
  <c r="P161" i="17"/>
  <c r="Q161" i="17" s="1"/>
  <c r="R161" i="17" s="1"/>
  <c r="S161" i="17" s="1"/>
  <c r="Q162" i="17"/>
  <c r="R162" i="17" s="1"/>
  <c r="S162" i="17" s="1"/>
  <c r="I163" i="17"/>
  <c r="S164" i="17"/>
  <c r="P165" i="17"/>
  <c r="Q165" i="17" s="1"/>
  <c r="R165" i="17" s="1"/>
  <c r="S165" i="17" s="1"/>
  <c r="Q166" i="17"/>
  <c r="R166" i="17" s="1"/>
  <c r="S166" i="17" s="1"/>
  <c r="I167" i="17"/>
  <c r="U26" i="17" s="1"/>
  <c r="S168" i="17"/>
  <c r="P169" i="17"/>
  <c r="Q169" i="17" s="1"/>
  <c r="R169" i="17" s="1"/>
  <c r="S169" i="17" s="1"/>
  <c r="P173" i="17"/>
  <c r="Q173" i="17" s="1"/>
  <c r="R173" i="17" s="1"/>
  <c r="S173" i="17" s="1"/>
  <c r="Q174" i="17"/>
  <c r="R174" i="17" s="1"/>
  <c r="S174" i="17" s="1"/>
  <c r="I175" i="17"/>
  <c r="S176" i="17"/>
  <c r="P177" i="17"/>
  <c r="Q177" i="17" s="1"/>
  <c r="R177" i="17" s="1"/>
  <c r="S177" i="17" s="1"/>
  <c r="I179" i="17"/>
  <c r="S180" i="17"/>
  <c r="P181" i="17"/>
  <c r="Q181" i="17" s="1"/>
  <c r="R181" i="17" s="1"/>
  <c r="AB181" i="17"/>
  <c r="Q182" i="17"/>
  <c r="R182" i="17" s="1"/>
  <c r="S182" i="17" s="1"/>
  <c r="I183" i="17"/>
  <c r="P185" i="17"/>
  <c r="Q185" i="17" s="1"/>
  <c r="R185" i="17" s="1"/>
  <c r="Q186" i="17"/>
  <c r="R186" i="17" s="1"/>
  <c r="S186" i="17" s="1"/>
  <c r="S188" i="17"/>
  <c r="P189" i="17"/>
  <c r="Q189" i="17" s="1"/>
  <c r="R189" i="17" s="1"/>
  <c r="AB189" i="17"/>
  <c r="Q190" i="17"/>
  <c r="R190" i="17" s="1"/>
  <c r="S190" i="17" s="1"/>
  <c r="S192" i="17"/>
  <c r="P193" i="17"/>
  <c r="Q193" i="17" s="1"/>
  <c r="R193" i="17" s="1"/>
  <c r="S193" i="17" s="1"/>
  <c r="AB193" i="17"/>
  <c r="Q194" i="17"/>
  <c r="R194" i="17" s="1"/>
  <c r="S194" i="17" s="1"/>
  <c r="S196" i="17"/>
  <c r="P197" i="17"/>
  <c r="Q197" i="17" s="1"/>
  <c r="R197" i="17" s="1"/>
  <c r="Q198" i="17"/>
  <c r="R198" i="17" s="1"/>
  <c r="S198" i="17" s="1"/>
  <c r="S200" i="17"/>
  <c r="P201" i="17"/>
  <c r="Q201" i="17" s="1"/>
  <c r="R201" i="17" s="1"/>
  <c r="S201" i="17" s="1"/>
  <c r="Q202" i="17"/>
  <c r="R202" i="17" s="1"/>
  <c r="S202" i="17" s="1"/>
  <c r="P205" i="17"/>
  <c r="Q205" i="17" s="1"/>
  <c r="R205" i="17" s="1"/>
  <c r="S205" i="17" s="1"/>
  <c r="Q206" i="17"/>
  <c r="R206" i="17" s="1"/>
  <c r="S206" i="17" s="1"/>
  <c r="I207" i="17"/>
  <c r="P209" i="17"/>
  <c r="Q209" i="17" s="1"/>
  <c r="R209" i="17" s="1"/>
  <c r="S209" i="17" s="1"/>
  <c r="I211" i="17"/>
  <c r="S212" i="17"/>
  <c r="P213" i="17"/>
  <c r="Q213" i="17" s="1"/>
  <c r="R213" i="17" s="1"/>
  <c r="S213" i="17" s="1"/>
  <c r="Q214" i="17"/>
  <c r="R214" i="17" s="1"/>
  <c r="S214" i="17" s="1"/>
  <c r="S216" i="17"/>
  <c r="P217" i="17"/>
  <c r="Q217" i="17" s="1"/>
  <c r="R217" i="17" s="1"/>
  <c r="S217" i="17" s="1"/>
  <c r="Q218" i="17"/>
  <c r="R218" i="17" s="1"/>
  <c r="S218" i="17" s="1"/>
  <c r="I219" i="17"/>
  <c r="S220" i="17"/>
  <c r="P221" i="17"/>
  <c r="Q221" i="17" s="1"/>
  <c r="R221" i="17" s="1"/>
  <c r="S221" i="17" s="1"/>
  <c r="Q222" i="17"/>
  <c r="R222" i="17" s="1"/>
  <c r="S222" i="17" s="1"/>
  <c r="I223" i="17"/>
  <c r="P225" i="17"/>
  <c r="Q225" i="17" s="1"/>
  <c r="R225" i="17" s="1"/>
  <c r="S225" i="17" s="1"/>
  <c r="Q226" i="17"/>
  <c r="R226" i="17" s="1"/>
  <c r="S226" i="17" s="1"/>
  <c r="I227" i="17"/>
  <c r="S228" i="17"/>
  <c r="P229" i="17"/>
  <c r="Q229" i="17" s="1"/>
  <c r="R229" i="17" s="1"/>
  <c r="S229" i="17" s="1"/>
  <c r="Q230" i="17"/>
  <c r="R230" i="17" s="1"/>
  <c r="S230" i="17" s="1"/>
  <c r="I231" i="17"/>
  <c r="U33" i="17" s="1"/>
  <c r="P233" i="17"/>
  <c r="Q233" i="17" s="1"/>
  <c r="R233" i="17" s="1"/>
  <c r="S233" i="17" s="1"/>
  <c r="AB233" i="17"/>
  <c r="I235" i="17"/>
  <c r="U37" i="17" s="1"/>
  <c r="S236" i="17"/>
  <c r="P237" i="17"/>
  <c r="Q237" i="17" s="1"/>
  <c r="R237" i="17" s="1"/>
  <c r="S237" i="17" s="1"/>
  <c r="AB237" i="17"/>
  <c r="Q238" i="17"/>
  <c r="R238" i="17" s="1"/>
  <c r="S238" i="17" s="1"/>
  <c r="I239" i="17"/>
  <c r="S240" i="17"/>
  <c r="P241" i="17"/>
  <c r="Q241" i="17" s="1"/>
  <c r="R241" i="17" s="1"/>
  <c r="S241" i="17" s="1"/>
  <c r="Q242" i="17"/>
  <c r="R242" i="17" s="1"/>
  <c r="S242" i="17" s="1"/>
  <c r="I243" i="17"/>
  <c r="P245" i="17"/>
  <c r="Q245" i="17" s="1"/>
  <c r="R245" i="17" s="1"/>
  <c r="S245" i="17" s="1"/>
  <c r="AB245" i="17"/>
  <c r="I247" i="17"/>
  <c r="S248" i="17"/>
  <c r="P249" i="17"/>
  <c r="Q249" i="17" s="1"/>
  <c r="R249" i="17" s="1"/>
  <c r="S249" i="17" s="1"/>
  <c r="P253" i="17"/>
  <c r="Q253" i="17" s="1"/>
  <c r="R253" i="17" s="1"/>
  <c r="S253" i="17" s="1"/>
  <c r="Q254" i="17"/>
  <c r="R254" i="17" s="1"/>
  <c r="S254" i="17" s="1"/>
  <c r="I255" i="17"/>
  <c r="S256" i="17"/>
  <c r="P257" i="17"/>
  <c r="Q257" i="17" s="1"/>
  <c r="R257" i="17" s="1"/>
  <c r="S257" i="17" s="1"/>
  <c r="Q258" i="17"/>
  <c r="R258" i="17" s="1"/>
  <c r="S258" i="17" s="1"/>
  <c r="I259" i="17"/>
  <c r="S260" i="17"/>
  <c r="P261" i="17"/>
  <c r="Q261" i="17" s="1"/>
  <c r="R261" i="17" s="1"/>
  <c r="S261" i="17" s="1"/>
  <c r="AB261" i="17"/>
  <c r="Q262" i="17"/>
  <c r="R262" i="17" s="1"/>
  <c r="S262" i="17" s="1"/>
  <c r="I263" i="17"/>
  <c r="P265" i="17"/>
  <c r="Q265" i="17" s="1"/>
  <c r="R265" i="17" s="1"/>
  <c r="S265" i="17" s="1"/>
  <c r="Q266" i="17"/>
  <c r="R266" i="17" s="1"/>
  <c r="S266" i="17" s="1"/>
  <c r="I267" i="17"/>
  <c r="S268" i="17"/>
  <c r="P269" i="17"/>
  <c r="Q269" i="17" s="1"/>
  <c r="R269" i="17" s="1"/>
  <c r="S269" i="17" s="1"/>
  <c r="AB269" i="17"/>
  <c r="Q270" i="17"/>
  <c r="R270" i="17" s="1"/>
  <c r="S270" i="17" s="1"/>
  <c r="P273" i="17"/>
  <c r="Q273" i="17" s="1"/>
  <c r="R273" i="17" s="1"/>
  <c r="S273" i="17" s="1"/>
  <c r="AB273" i="17"/>
  <c r="P277" i="17"/>
  <c r="Q277" i="17" s="1"/>
  <c r="R277" i="17" s="1"/>
  <c r="S277" i="17" s="1"/>
  <c r="S280" i="17"/>
  <c r="P281" i="17"/>
  <c r="Q281" i="17" s="1"/>
  <c r="R281" i="17" s="1"/>
  <c r="S281" i="17" s="1"/>
  <c r="AB281" i="17"/>
  <c r="Q282" i="17"/>
  <c r="R282" i="17" s="1"/>
  <c r="S282" i="17" s="1"/>
  <c r="I283" i="17"/>
  <c r="P285" i="17"/>
  <c r="Q285" i="17" s="1"/>
  <c r="R285" i="17" s="1"/>
  <c r="S285" i="17" s="1"/>
  <c r="Q286" i="17"/>
  <c r="R286" i="17" s="1"/>
  <c r="S286" i="17" s="1"/>
  <c r="I287" i="17"/>
  <c r="S288" i="17"/>
  <c r="P289" i="17"/>
  <c r="Q289" i="17" s="1"/>
  <c r="R289" i="17" s="1"/>
  <c r="S289" i="17" s="1"/>
  <c r="Q290" i="17"/>
  <c r="R290" i="17" s="1"/>
  <c r="S290" i="17" s="1"/>
  <c r="I291" i="17"/>
  <c r="S292" i="17"/>
  <c r="P293" i="17"/>
  <c r="Q293" i="17" s="1"/>
  <c r="R293" i="17" s="1"/>
  <c r="S293" i="17" s="1"/>
  <c r="I295" i="17"/>
  <c r="S296" i="17"/>
  <c r="P297" i="17"/>
  <c r="Q297" i="17" s="1"/>
  <c r="R297" i="17" s="1"/>
  <c r="S297" i="17" s="1"/>
  <c r="Q298" i="17"/>
  <c r="R298" i="17" s="1"/>
  <c r="S298" i="17" s="1"/>
  <c r="S300" i="17"/>
  <c r="P301" i="17"/>
  <c r="Q301" i="17" s="1"/>
  <c r="R301" i="17" s="1"/>
  <c r="S301" i="17" s="1"/>
  <c r="Q302" i="17"/>
  <c r="R302" i="17" s="1"/>
  <c r="S302" i="17" s="1"/>
  <c r="I303" i="17"/>
  <c r="S304" i="17"/>
  <c r="P305" i="17"/>
  <c r="Q305" i="17" s="1"/>
  <c r="R305" i="17" s="1"/>
  <c r="S305" i="17" s="1"/>
  <c r="Q306" i="17"/>
  <c r="R306" i="17" s="1"/>
  <c r="S306" i="17" s="1"/>
  <c r="I307" i="17"/>
  <c r="P309" i="17"/>
  <c r="Q309" i="17" s="1"/>
  <c r="R309" i="17" s="1"/>
  <c r="S309" i="17" s="1"/>
  <c r="Q310" i="17"/>
  <c r="R310" i="17" s="1"/>
  <c r="S310" i="17" s="1"/>
  <c r="I311" i="17"/>
  <c r="S312" i="17"/>
  <c r="P313" i="17"/>
  <c r="Q313" i="17" s="1"/>
  <c r="R313" i="17" s="1"/>
  <c r="S313" i="17" s="1"/>
  <c r="Q314" i="17"/>
  <c r="R314" i="17" s="1"/>
  <c r="S314" i="17" s="1"/>
  <c r="P317" i="17"/>
  <c r="Q317" i="17" s="1"/>
  <c r="R317" i="17" s="1"/>
  <c r="S317" i="17" s="1"/>
  <c r="AB317" i="17"/>
  <c r="Q318" i="17"/>
  <c r="R318" i="17" s="1"/>
  <c r="S318" i="17" s="1"/>
  <c r="I319" i="17"/>
  <c r="P321" i="17"/>
  <c r="Q321" i="17" s="1"/>
  <c r="R321" i="17" s="1"/>
  <c r="S321" i="17" s="1"/>
  <c r="AB321" i="17"/>
  <c r="I323" i="17"/>
  <c r="S324" i="17"/>
  <c r="P325" i="17"/>
  <c r="Q325" i="17" s="1"/>
  <c r="R325" i="17" s="1"/>
  <c r="S325" i="17" s="1"/>
  <c r="Q326" i="17"/>
  <c r="R326" i="17" s="1"/>
  <c r="S326" i="17" s="1"/>
  <c r="P329" i="17"/>
  <c r="Q329" i="17" s="1"/>
  <c r="R329" i="17" s="1"/>
  <c r="S329" i="17" s="1"/>
  <c r="AB331" i="17"/>
  <c r="X332" i="17"/>
  <c r="S333" i="17"/>
  <c r="T334" i="17"/>
  <c r="I336" i="17"/>
  <c r="U36" i="17" s="1"/>
  <c r="U336" i="17"/>
  <c r="Y336" i="17" s="1"/>
  <c r="I337" i="17"/>
  <c r="Y337" i="17"/>
  <c r="V337" i="17"/>
  <c r="U338" i="17"/>
  <c r="Z338" i="17"/>
  <c r="U339" i="17"/>
  <c r="I340" i="17"/>
  <c r="U340" i="17"/>
  <c r="X340" i="17" s="1"/>
  <c r="S341" i="17"/>
  <c r="T342" i="17"/>
  <c r="V342" i="17" s="1"/>
  <c r="I344" i="17"/>
  <c r="U344" i="17"/>
  <c r="Y344" i="17" s="1"/>
  <c r="I345" i="17"/>
  <c r="Y345" i="17"/>
  <c r="V345" i="17"/>
  <c r="U346" i="17"/>
  <c r="T347" i="17"/>
  <c r="T348" i="17"/>
  <c r="I349" i="17"/>
  <c r="U349" i="17"/>
  <c r="V349" i="17" s="1"/>
  <c r="AA349" i="17" s="1"/>
  <c r="AB349" i="17" s="1"/>
  <c r="T349" i="17"/>
  <c r="Y349" i="17" s="1"/>
  <c r="P349" i="17"/>
  <c r="Q349" i="17" s="1"/>
  <c r="R349" i="17" s="1"/>
  <c r="S349" i="17" s="1"/>
  <c r="U352" i="17"/>
  <c r="Y352" i="17" s="1"/>
  <c r="C513" i="17"/>
  <c r="X458" i="17"/>
  <c r="X459" i="17" s="1"/>
  <c r="X456" i="17"/>
  <c r="X457" i="17" s="1"/>
  <c r="T36" i="18"/>
  <c r="V36" i="18"/>
  <c r="T38" i="18"/>
  <c r="V38" i="18"/>
  <c r="AB351" i="18"/>
  <c r="AB347" i="18"/>
  <c r="AB339" i="18"/>
  <c r="AB327" i="18"/>
  <c r="AB283" i="18"/>
  <c r="AB275" i="18"/>
  <c r="AB267" i="18"/>
  <c r="AB259" i="18"/>
  <c r="AB239" i="18"/>
  <c r="AB223" i="18"/>
  <c r="AB215" i="18"/>
  <c r="AB207" i="18"/>
  <c r="AB203" i="18"/>
  <c r="AB195" i="18"/>
  <c r="AB191" i="18"/>
  <c r="AB183" i="18"/>
  <c r="AB167" i="18"/>
  <c r="AB159" i="18"/>
  <c r="AB147" i="18"/>
  <c r="AB352" i="18"/>
  <c r="AB348" i="18"/>
  <c r="AB344" i="18"/>
  <c r="AB340" i="18"/>
  <c r="AB328" i="18"/>
  <c r="AB316" i="18"/>
  <c r="AB268" i="18"/>
  <c r="AB244" i="18"/>
  <c r="AB236" i="18"/>
  <c r="AB220" i="18"/>
  <c r="AB204" i="18"/>
  <c r="AB196" i="18"/>
  <c r="AB188" i="18"/>
  <c r="AB184" i="18"/>
  <c r="AB180" i="18"/>
  <c r="AB156" i="18"/>
  <c r="AB148" i="18"/>
  <c r="AB333" i="18"/>
  <c r="AB329" i="18"/>
  <c r="AB305" i="18"/>
  <c r="AB297" i="18"/>
  <c r="AB293" i="18"/>
  <c r="AB281" i="18"/>
  <c r="AB273" i="18"/>
  <c r="AB245" i="18"/>
  <c r="AB237" i="18"/>
  <c r="AB205" i="18"/>
  <c r="AB193" i="18"/>
  <c r="AB185" i="18"/>
  <c r="AB181" i="18"/>
  <c r="AB169" i="18"/>
  <c r="AB157" i="18"/>
  <c r="AB346" i="18"/>
  <c r="AB314" i="18"/>
  <c r="AB310" i="18"/>
  <c r="AB298" i="18"/>
  <c r="AB290" i="18"/>
  <c r="AB274" i="18"/>
  <c r="AB254" i="18"/>
  <c r="AB242" i="18"/>
  <c r="AB238" i="18"/>
  <c r="AB206" i="18"/>
  <c r="AB202" i="18"/>
  <c r="AB198" i="18"/>
  <c r="AB194" i="18"/>
  <c r="AB182" i="18"/>
  <c r="V145" i="18"/>
  <c r="I145" i="18"/>
  <c r="U145" i="18"/>
  <c r="T145" i="18"/>
  <c r="W145" i="18" s="1"/>
  <c r="P145" i="18"/>
  <c r="Q145" i="18" s="1"/>
  <c r="R145" i="18" s="1"/>
  <c r="S145" i="18" s="1"/>
  <c r="Z146" i="18"/>
  <c r="U148" i="18"/>
  <c r="Z150" i="18"/>
  <c r="T152" i="18"/>
  <c r="I154" i="18"/>
  <c r="K25" i="18" s="1"/>
  <c r="P154" i="18"/>
  <c r="Q154" i="18" s="1"/>
  <c r="R154" i="18" s="1"/>
  <c r="S154" i="18" s="1"/>
  <c r="V155" i="18"/>
  <c r="Z155" i="18"/>
  <c r="I157" i="18"/>
  <c r="U157" i="18"/>
  <c r="T157" i="18"/>
  <c r="P157" i="18"/>
  <c r="U158" i="18"/>
  <c r="Y158" i="18" s="1"/>
  <c r="Z158" i="18"/>
  <c r="W160" i="18"/>
  <c r="AA160" i="18" s="1"/>
  <c r="AB160" i="18" s="1"/>
  <c r="W162" i="18"/>
  <c r="AA162" i="18" s="1"/>
  <c r="AB162" i="18" s="1"/>
  <c r="I162" i="18"/>
  <c r="U25" i="18" s="1"/>
  <c r="P162" i="18"/>
  <c r="U164" i="18"/>
  <c r="W164" i="18" s="1"/>
  <c r="X165" i="18"/>
  <c r="T166" i="18"/>
  <c r="X166" i="18" s="1"/>
  <c r="Y168" i="18"/>
  <c r="U171" i="18"/>
  <c r="Y171" i="18" s="1"/>
  <c r="W172" i="18"/>
  <c r="I174" i="18"/>
  <c r="K29" i="18" s="1"/>
  <c r="P174" i="18"/>
  <c r="Q174" i="18" s="1"/>
  <c r="R174" i="18" s="1"/>
  <c r="S174" i="18" s="1"/>
  <c r="V175" i="18"/>
  <c r="Z175" i="18"/>
  <c r="Y176" i="18"/>
  <c r="V190" i="18"/>
  <c r="Z192" i="18"/>
  <c r="V192" i="18"/>
  <c r="V211" i="18"/>
  <c r="Z211" i="18"/>
  <c r="Y216" i="18"/>
  <c r="W218" i="18"/>
  <c r="Z228" i="18"/>
  <c r="V228" i="18"/>
  <c r="Y230" i="18"/>
  <c r="Y232" i="18"/>
  <c r="Z240" i="18"/>
  <c r="V240" i="18"/>
  <c r="Y247" i="18"/>
  <c r="Y248" i="18"/>
  <c r="V251" i="18"/>
  <c r="Y256" i="18"/>
  <c r="Z260" i="18"/>
  <c r="Z271" i="18"/>
  <c r="V278" i="18"/>
  <c r="V280" i="18"/>
  <c r="Y288" i="18"/>
  <c r="Z292" i="18"/>
  <c r="V292" i="18"/>
  <c r="Y296" i="18"/>
  <c r="V302" i="18"/>
  <c r="Z302" i="18"/>
  <c r="Y308" i="18"/>
  <c r="X311" i="18"/>
  <c r="V323" i="18"/>
  <c r="Y332" i="18"/>
  <c r="Y336" i="18"/>
  <c r="Y146" i="19"/>
  <c r="P178" i="18"/>
  <c r="T178" i="18"/>
  <c r="U179" i="18"/>
  <c r="Z179" i="18" s="1"/>
  <c r="P182" i="18"/>
  <c r="Q182" i="18" s="1"/>
  <c r="R182" i="18" s="1"/>
  <c r="S182" i="18" s="1"/>
  <c r="T182" i="18"/>
  <c r="P186" i="18"/>
  <c r="T186" i="18"/>
  <c r="U187" i="18"/>
  <c r="X187" i="18" s="1"/>
  <c r="P190" i="18"/>
  <c r="T190" i="18"/>
  <c r="W190" i="18" s="1"/>
  <c r="P194" i="18"/>
  <c r="Q194" i="18" s="1"/>
  <c r="R194" i="18" s="1"/>
  <c r="S194" i="18" s="1"/>
  <c r="T194" i="18"/>
  <c r="P198" i="18"/>
  <c r="T198" i="18"/>
  <c r="U199" i="18"/>
  <c r="V199" i="18" s="1"/>
  <c r="P202" i="18"/>
  <c r="Q202" i="18" s="1"/>
  <c r="R202" i="18" s="1"/>
  <c r="S202" i="18" s="1"/>
  <c r="T202" i="18"/>
  <c r="P206" i="18"/>
  <c r="T206" i="18"/>
  <c r="P210" i="18"/>
  <c r="T210" i="18"/>
  <c r="X210" i="18" s="1"/>
  <c r="U211" i="18"/>
  <c r="X211" i="18" s="1"/>
  <c r="P214" i="18"/>
  <c r="Q214" i="18" s="1"/>
  <c r="R214" i="18" s="1"/>
  <c r="S214" i="18" s="1"/>
  <c r="T214" i="18"/>
  <c r="X214" i="18" s="1"/>
  <c r="P218" i="18"/>
  <c r="T218" i="18"/>
  <c r="X218" i="18" s="1"/>
  <c r="U219" i="18"/>
  <c r="V219" i="18" s="1"/>
  <c r="P222" i="18"/>
  <c r="T222" i="18"/>
  <c r="Z222" i="18" s="1"/>
  <c r="AA222" i="18" s="1"/>
  <c r="AB222" i="18" s="1"/>
  <c r="P226" i="18"/>
  <c r="T226" i="18"/>
  <c r="U227" i="18"/>
  <c r="Y227" i="18" s="1"/>
  <c r="P230" i="18"/>
  <c r="T230" i="18"/>
  <c r="X230" i="18" s="1"/>
  <c r="U231" i="18"/>
  <c r="X231" i="18" s="1"/>
  <c r="P234" i="18"/>
  <c r="T234" i="18"/>
  <c r="U235" i="18"/>
  <c r="X235" i="18" s="1"/>
  <c r="P238" i="18"/>
  <c r="Q238" i="18" s="1"/>
  <c r="R238" i="18" s="1"/>
  <c r="S238" i="18" s="1"/>
  <c r="T238" i="18"/>
  <c r="P242" i="18"/>
  <c r="T242" i="18"/>
  <c r="U243" i="18"/>
  <c r="X243" i="18" s="1"/>
  <c r="P246" i="18"/>
  <c r="T246" i="18"/>
  <c r="U247" i="18"/>
  <c r="V247" i="18" s="1"/>
  <c r="P250" i="18"/>
  <c r="T250" i="18"/>
  <c r="Y250" i="18" s="1"/>
  <c r="U251" i="18"/>
  <c r="Z251" i="18" s="1"/>
  <c r="P254" i="18"/>
  <c r="T254" i="18"/>
  <c r="U255" i="18"/>
  <c r="X255" i="18" s="1"/>
  <c r="P258" i="18"/>
  <c r="T258" i="18"/>
  <c r="P262" i="18"/>
  <c r="T262" i="18"/>
  <c r="V262" i="18" s="1"/>
  <c r="U263" i="18"/>
  <c r="X263" i="18" s="1"/>
  <c r="P266" i="18"/>
  <c r="T266" i="18"/>
  <c r="Z266" i="18" s="1"/>
  <c r="AA266" i="18" s="1"/>
  <c r="AB266" i="18" s="1"/>
  <c r="P270" i="18"/>
  <c r="T270" i="18"/>
  <c r="Z270" i="18" s="1"/>
  <c r="U271" i="18"/>
  <c r="Y271" i="18" s="1"/>
  <c r="P274" i="18"/>
  <c r="Q274" i="18" s="1"/>
  <c r="R274" i="18" s="1"/>
  <c r="S274" i="18" s="1"/>
  <c r="T274" i="18"/>
  <c r="P278" i="18"/>
  <c r="T278" i="18"/>
  <c r="U279" i="18"/>
  <c r="Z279" i="18" s="1"/>
  <c r="P282" i="18"/>
  <c r="T282" i="18"/>
  <c r="P286" i="18"/>
  <c r="T286" i="18"/>
  <c r="U287" i="18"/>
  <c r="Z287" i="18" s="1"/>
  <c r="P290" i="18"/>
  <c r="T290" i="18"/>
  <c r="U291" i="18"/>
  <c r="X291" i="18" s="1"/>
  <c r="P294" i="18"/>
  <c r="T294" i="18"/>
  <c r="W294" i="18" s="1"/>
  <c r="U295" i="18"/>
  <c r="X295" i="18" s="1"/>
  <c r="P298" i="18"/>
  <c r="Q298" i="18" s="1"/>
  <c r="R298" i="18" s="1"/>
  <c r="S298" i="18" s="1"/>
  <c r="T298" i="18"/>
  <c r="P302" i="18"/>
  <c r="T302" i="18"/>
  <c r="W302" i="18" s="1"/>
  <c r="U303" i="18"/>
  <c r="V303" i="18" s="1"/>
  <c r="P306" i="18"/>
  <c r="T306" i="18"/>
  <c r="V306" i="18" s="1"/>
  <c r="AA306" i="18" s="1"/>
  <c r="AB306" i="18" s="1"/>
  <c r="U307" i="18"/>
  <c r="X307" i="18" s="1"/>
  <c r="P310" i="18"/>
  <c r="Q310" i="18" s="1"/>
  <c r="R310" i="18" s="1"/>
  <c r="S310" i="18" s="1"/>
  <c r="T310" i="18"/>
  <c r="U311" i="18"/>
  <c r="Z311" i="18" s="1"/>
  <c r="P314" i="18"/>
  <c r="T314" i="18"/>
  <c r="U315" i="18"/>
  <c r="Y315" i="18" s="1"/>
  <c r="P318" i="18"/>
  <c r="T318" i="18"/>
  <c r="Y318" i="18" s="1"/>
  <c r="U319" i="18"/>
  <c r="X319" i="18" s="1"/>
  <c r="P322" i="18"/>
  <c r="T322" i="18"/>
  <c r="V322" i="18" s="1"/>
  <c r="U323" i="18"/>
  <c r="Y323" i="18" s="1"/>
  <c r="P326" i="18"/>
  <c r="Q326" i="18" s="1"/>
  <c r="R326" i="18" s="1"/>
  <c r="S326" i="18" s="1"/>
  <c r="T326" i="18"/>
  <c r="V326" i="18" s="1"/>
  <c r="P330" i="18"/>
  <c r="T330" i="18"/>
  <c r="V330" i="18" s="1"/>
  <c r="U331" i="18"/>
  <c r="Y331" i="18" s="1"/>
  <c r="P334" i="18"/>
  <c r="T334" i="18"/>
  <c r="X334" i="18" s="1"/>
  <c r="U335" i="18"/>
  <c r="V335" i="18" s="1"/>
  <c r="P338" i="18"/>
  <c r="T338" i="18"/>
  <c r="Z338" i="18" s="1"/>
  <c r="AA338" i="18" s="1"/>
  <c r="AB338" i="18" s="1"/>
  <c r="P342" i="18"/>
  <c r="T342" i="18"/>
  <c r="V342" i="18" s="1"/>
  <c r="AA342" i="18" s="1"/>
  <c r="AB342" i="18" s="1"/>
  <c r="P346" i="18"/>
  <c r="T346" i="18"/>
  <c r="P350" i="18"/>
  <c r="T350" i="18"/>
  <c r="V350" i="18" s="1"/>
  <c r="AA350" i="18" s="1"/>
  <c r="AB350" i="18" s="1"/>
  <c r="X472" i="18"/>
  <c r="X473" i="18" s="1"/>
  <c r="K476" i="18"/>
  <c r="K480" i="18"/>
  <c r="K481" i="18" s="1"/>
  <c r="Y482" i="18"/>
  <c r="K486" i="18"/>
  <c r="Y490" i="18"/>
  <c r="E507" i="18"/>
  <c r="L507" i="18" s="1"/>
  <c r="AB338" i="19"/>
  <c r="AB318" i="19"/>
  <c r="AB310" i="19"/>
  <c r="AB302" i="19"/>
  <c r="AB298" i="19"/>
  <c r="AB290" i="19"/>
  <c r="AB282" i="19"/>
  <c r="AB274" i="19"/>
  <c r="AB262" i="19"/>
  <c r="AB258" i="19"/>
  <c r="AB254" i="19"/>
  <c r="AB230" i="19"/>
  <c r="AB226" i="19"/>
  <c r="AB222" i="19"/>
  <c r="AB218" i="19"/>
  <c r="AB190" i="19"/>
  <c r="AB182" i="19"/>
  <c r="AB339" i="19"/>
  <c r="AB331" i="19"/>
  <c r="AB327" i="19"/>
  <c r="AB323" i="19"/>
  <c r="AB299" i="19"/>
  <c r="AB287" i="19"/>
  <c r="AB283" i="19"/>
  <c r="AB279" i="19"/>
  <c r="AB271" i="19"/>
  <c r="AB259" i="19"/>
  <c r="AB247" i="19"/>
  <c r="AB231" i="19"/>
  <c r="AB344" i="19"/>
  <c r="AB340" i="19"/>
  <c r="AB260" i="19"/>
  <c r="AB248" i="19"/>
  <c r="AB220" i="19"/>
  <c r="AB204" i="19"/>
  <c r="AB188" i="19"/>
  <c r="AB180" i="19"/>
  <c r="AB164" i="19"/>
  <c r="AB341" i="19"/>
  <c r="AB337" i="19"/>
  <c r="AB333" i="19"/>
  <c r="AB317" i="19"/>
  <c r="AB305" i="19"/>
  <c r="AB297" i="19"/>
  <c r="AB281" i="19"/>
  <c r="AB261" i="19"/>
  <c r="AB249" i="19"/>
  <c r="AB245" i="19"/>
  <c r="AB237" i="19"/>
  <c r="AB221" i="19"/>
  <c r="AB193" i="19"/>
  <c r="AB189" i="19"/>
  <c r="AB181" i="19"/>
  <c r="AB177" i="19"/>
  <c r="P146" i="19"/>
  <c r="T146" i="19"/>
  <c r="U147" i="19"/>
  <c r="X147" i="19" s="1"/>
  <c r="T149" i="19"/>
  <c r="P150" i="19"/>
  <c r="U150" i="19"/>
  <c r="X150" i="19" s="1"/>
  <c r="Y151" i="19"/>
  <c r="T152" i="19"/>
  <c r="P152" i="19"/>
  <c r="T166" i="19"/>
  <c r="P166" i="19"/>
  <c r="U166" i="19"/>
  <c r="Z166" i="19" s="1"/>
  <c r="U168" i="19"/>
  <c r="AB171" i="19"/>
  <c r="T174" i="19"/>
  <c r="Z174" i="19" s="1"/>
  <c r="AA174" i="19" s="1"/>
  <c r="AB174" i="19" s="1"/>
  <c r="P174" i="19"/>
  <c r="U174" i="19"/>
  <c r="U175" i="19"/>
  <c r="I175" i="19"/>
  <c r="P175" i="19"/>
  <c r="U179" i="19"/>
  <c r="I179" i="19"/>
  <c r="P179" i="19"/>
  <c r="Q179" i="19" s="1"/>
  <c r="R179" i="19" s="1"/>
  <c r="S179" i="19" s="1"/>
  <c r="T182" i="19"/>
  <c r="P182" i="19"/>
  <c r="U182" i="19"/>
  <c r="T190" i="19"/>
  <c r="P190" i="19"/>
  <c r="U190" i="19"/>
  <c r="AB191" i="19"/>
  <c r="U195" i="19"/>
  <c r="I195" i="19"/>
  <c r="K33" i="19" s="1"/>
  <c r="P195" i="19"/>
  <c r="T198" i="19"/>
  <c r="Z198" i="19" s="1"/>
  <c r="P198" i="19"/>
  <c r="U198" i="19"/>
  <c r="U203" i="19"/>
  <c r="I203" i="19"/>
  <c r="K37" i="19" s="1"/>
  <c r="P203" i="19"/>
  <c r="Q203" i="19" s="1"/>
  <c r="R203" i="19" s="1"/>
  <c r="S203" i="19" s="1"/>
  <c r="T206" i="19"/>
  <c r="P206" i="19"/>
  <c r="U206" i="19"/>
  <c r="Z206" i="19"/>
  <c r="U215" i="19"/>
  <c r="I215" i="19"/>
  <c r="P215" i="19"/>
  <c r="U219" i="19"/>
  <c r="I219" i="19"/>
  <c r="P219" i="19"/>
  <c r="T222" i="19"/>
  <c r="P222" i="19"/>
  <c r="U222" i="19"/>
  <c r="U227" i="19"/>
  <c r="I227" i="19"/>
  <c r="P227" i="19"/>
  <c r="Q227" i="19" s="1"/>
  <c r="R227" i="19" s="1"/>
  <c r="S227" i="19" s="1"/>
  <c r="Z233" i="19"/>
  <c r="X233" i="19"/>
  <c r="Z253" i="19"/>
  <c r="X253" i="19"/>
  <c r="Z257" i="19"/>
  <c r="X257" i="19"/>
  <c r="Z277" i="19"/>
  <c r="X277" i="19"/>
  <c r="AA281" i="19"/>
  <c r="AA317" i="19"/>
  <c r="K17" i="20"/>
  <c r="B19" i="1" s="1"/>
  <c r="T27" i="20"/>
  <c r="V27" i="20"/>
  <c r="U29" i="20"/>
  <c r="K27" i="20"/>
  <c r="T30" i="20"/>
  <c r="V30" i="20"/>
  <c r="I347" i="17"/>
  <c r="U350" i="17"/>
  <c r="V350" i="17" s="1"/>
  <c r="I351" i="17"/>
  <c r="K38" i="17" s="1"/>
  <c r="X454" i="17"/>
  <c r="AB454" i="17"/>
  <c r="X462" i="17"/>
  <c r="AB462" i="17"/>
  <c r="AE464" i="17"/>
  <c r="AE465" i="17" s="1"/>
  <c r="M466" i="17"/>
  <c r="J470" i="17"/>
  <c r="J471" i="17" s="1"/>
  <c r="AA470" i="17"/>
  <c r="AK475" i="17"/>
  <c r="AK476" i="17" s="1"/>
  <c r="Z482" i="17"/>
  <c r="L486" i="17"/>
  <c r="J488" i="17"/>
  <c r="J489" i="17" s="1"/>
  <c r="T489" i="17"/>
  <c r="Z490" i="17"/>
  <c r="X492" i="17"/>
  <c r="X493" i="17" s="1"/>
  <c r="X502" i="17"/>
  <c r="X503" i="17" s="1"/>
  <c r="C511" i="17"/>
  <c r="C517" i="17"/>
  <c r="Q146" i="18"/>
  <c r="R146" i="18" s="1"/>
  <c r="S146" i="18" s="1"/>
  <c r="U146" i="18"/>
  <c r="V146" i="18" s="1"/>
  <c r="I147" i="18"/>
  <c r="S148" i="18"/>
  <c r="Q150" i="18"/>
  <c r="R150" i="18" s="1"/>
  <c r="S150" i="18" s="1"/>
  <c r="U150" i="18"/>
  <c r="W150" i="18" s="1"/>
  <c r="I151" i="18"/>
  <c r="U23" i="18" s="1"/>
  <c r="S152" i="18"/>
  <c r="W152" i="18"/>
  <c r="U154" i="18"/>
  <c r="X154" i="18" s="1"/>
  <c r="I155" i="18"/>
  <c r="K26" i="18" s="1"/>
  <c r="Q158" i="18"/>
  <c r="R158" i="18" s="1"/>
  <c r="I159" i="18"/>
  <c r="Q162" i="18"/>
  <c r="R162" i="18" s="1"/>
  <c r="I163" i="18"/>
  <c r="Q166" i="18"/>
  <c r="R166" i="18" s="1"/>
  <c r="I167" i="18"/>
  <c r="U26" i="18" s="1"/>
  <c r="Q170" i="18"/>
  <c r="R170" i="18" s="1"/>
  <c r="I171" i="18"/>
  <c r="U28" i="18" s="1"/>
  <c r="U174" i="18"/>
  <c r="V174" i="18" s="1"/>
  <c r="I175" i="18"/>
  <c r="P177" i="18"/>
  <c r="T177" i="18"/>
  <c r="Q178" i="18"/>
  <c r="R178" i="18" s="1"/>
  <c r="U178" i="18"/>
  <c r="W178" i="18" s="1"/>
  <c r="I179" i="18"/>
  <c r="P181" i="18"/>
  <c r="Q181" i="18" s="1"/>
  <c r="R181" i="18" s="1"/>
  <c r="S181" i="18" s="1"/>
  <c r="T181" i="18"/>
  <c r="I183" i="18"/>
  <c r="P185" i="18"/>
  <c r="Q185" i="18" s="1"/>
  <c r="R185" i="18" s="1"/>
  <c r="S185" i="18" s="1"/>
  <c r="T185" i="18"/>
  <c r="Q186" i="18"/>
  <c r="R186" i="18" s="1"/>
  <c r="U186" i="18"/>
  <c r="I187" i="18"/>
  <c r="K32" i="18" s="1"/>
  <c r="P189" i="18"/>
  <c r="T189" i="18"/>
  <c r="Q190" i="18"/>
  <c r="R190" i="18" s="1"/>
  <c r="U190" i="18"/>
  <c r="I191" i="18"/>
  <c r="P193" i="18"/>
  <c r="T193" i="18"/>
  <c r="I195" i="18"/>
  <c r="K33" i="18" s="1"/>
  <c r="P197" i="18"/>
  <c r="T197" i="18"/>
  <c r="V197" i="18" s="1"/>
  <c r="Q198" i="18"/>
  <c r="R198" i="18" s="1"/>
  <c r="I199" i="18"/>
  <c r="U31" i="18" s="1"/>
  <c r="W200" i="18"/>
  <c r="AA200" i="18" s="1"/>
  <c r="AB200" i="18" s="1"/>
  <c r="P201" i="18"/>
  <c r="Q201" i="18" s="1"/>
  <c r="R201" i="18" s="1"/>
  <c r="S201" i="18" s="1"/>
  <c r="T201" i="18"/>
  <c r="Z201" i="18" s="1"/>
  <c r="AA201" i="18" s="1"/>
  <c r="AB201" i="18" s="1"/>
  <c r="I203" i="18"/>
  <c r="K37" i="18" s="1"/>
  <c r="P205" i="18"/>
  <c r="Q205" i="18" s="1"/>
  <c r="R205" i="18" s="1"/>
  <c r="S205" i="18" s="1"/>
  <c r="T205" i="18"/>
  <c r="Q206" i="18"/>
  <c r="R206" i="18" s="1"/>
  <c r="I207" i="18"/>
  <c r="W208" i="18"/>
  <c r="P209" i="18"/>
  <c r="T209" i="18"/>
  <c r="Q210" i="18"/>
  <c r="R210" i="18" s="1"/>
  <c r="I211" i="18"/>
  <c r="P213" i="18"/>
  <c r="Q213" i="18" s="1"/>
  <c r="R213" i="18" s="1"/>
  <c r="S213" i="18" s="1"/>
  <c r="T213" i="18"/>
  <c r="W213" i="18" s="1"/>
  <c r="U214" i="18"/>
  <c r="I215" i="18"/>
  <c r="P217" i="18"/>
  <c r="T217" i="18"/>
  <c r="Y217" i="18" s="1"/>
  <c r="Q218" i="18"/>
  <c r="R218" i="18" s="1"/>
  <c r="I219" i="18"/>
  <c r="P221" i="18"/>
  <c r="T221" i="18"/>
  <c r="Z221" i="18" s="1"/>
  <c r="AA221" i="18" s="1"/>
  <c r="AB221" i="18" s="1"/>
  <c r="Q222" i="18"/>
  <c r="R222" i="18" s="1"/>
  <c r="I223" i="18"/>
  <c r="W224" i="18"/>
  <c r="P225" i="18"/>
  <c r="Q225" i="18" s="1"/>
  <c r="R225" i="18" s="1"/>
  <c r="S225" i="18" s="1"/>
  <c r="T225" i="18"/>
  <c r="Z225" i="18" s="1"/>
  <c r="Q226" i="18"/>
  <c r="R226" i="18" s="1"/>
  <c r="U226" i="18"/>
  <c r="I227" i="18"/>
  <c r="W228" i="18"/>
  <c r="P229" i="18"/>
  <c r="Q229" i="18" s="1"/>
  <c r="R229" i="18" s="1"/>
  <c r="S229" i="18" s="1"/>
  <c r="T229" i="18"/>
  <c r="W229" i="18" s="1"/>
  <c r="Q230" i="18"/>
  <c r="R230" i="18" s="1"/>
  <c r="I231" i="18"/>
  <c r="U33" i="18" s="1"/>
  <c r="W232" i="18"/>
  <c r="P233" i="18"/>
  <c r="T233" i="18"/>
  <c r="Z233" i="18" s="1"/>
  <c r="Q234" i="18"/>
  <c r="R234" i="18" s="1"/>
  <c r="U234" i="18"/>
  <c r="V234" i="18" s="1"/>
  <c r="I235" i="18"/>
  <c r="U37" i="18" s="1"/>
  <c r="P237" i="18"/>
  <c r="Q237" i="18" s="1"/>
  <c r="R237" i="18" s="1"/>
  <c r="S237" i="18" s="1"/>
  <c r="T237" i="18"/>
  <c r="I239" i="18"/>
  <c r="W240" i="18"/>
  <c r="P241" i="18"/>
  <c r="T241" i="18"/>
  <c r="X241" i="18" s="1"/>
  <c r="Q242" i="18"/>
  <c r="R242" i="18" s="1"/>
  <c r="I243" i="18"/>
  <c r="P245" i="18"/>
  <c r="T245" i="18"/>
  <c r="Q246" i="18"/>
  <c r="R246" i="18" s="1"/>
  <c r="U246" i="18"/>
  <c r="W246" i="18" s="1"/>
  <c r="I247" i="18"/>
  <c r="W248" i="18"/>
  <c r="P249" i="18"/>
  <c r="T249" i="18"/>
  <c r="Z249" i="18" s="1"/>
  <c r="AA249" i="18" s="1"/>
  <c r="AB249" i="18" s="1"/>
  <c r="Q250" i="18"/>
  <c r="R250" i="18" s="1"/>
  <c r="U250" i="18"/>
  <c r="I251" i="18"/>
  <c r="U34" i="18" s="1"/>
  <c r="W252" i="18"/>
  <c r="AA252" i="18" s="1"/>
  <c r="AB252" i="18" s="1"/>
  <c r="P253" i="18"/>
  <c r="Q253" i="18" s="1"/>
  <c r="R253" i="18" s="1"/>
  <c r="S253" i="18" s="1"/>
  <c r="T253" i="18"/>
  <c r="Z253" i="18" s="1"/>
  <c r="AA253" i="18" s="1"/>
  <c r="AB253" i="18" s="1"/>
  <c r="Q254" i="18"/>
  <c r="R254" i="18" s="1"/>
  <c r="I255" i="18"/>
  <c r="W256" i="18"/>
  <c r="P257" i="18"/>
  <c r="T257" i="18"/>
  <c r="W257" i="18" s="1"/>
  <c r="Q258" i="18"/>
  <c r="R258" i="18" s="1"/>
  <c r="U258" i="18"/>
  <c r="V258" i="18" s="1"/>
  <c r="I259" i="18"/>
  <c r="W260" i="18"/>
  <c r="AA260" i="18" s="1"/>
  <c r="AB260" i="18" s="1"/>
  <c r="P261" i="18"/>
  <c r="T261" i="18"/>
  <c r="Z261" i="18" s="1"/>
  <c r="Q262" i="18"/>
  <c r="R262" i="18" s="1"/>
  <c r="U262" i="18"/>
  <c r="I263" i="18"/>
  <c r="W264" i="18"/>
  <c r="P265" i="18"/>
  <c r="T265" i="18"/>
  <c r="Z265" i="18" s="1"/>
  <c r="AA265" i="18" s="1"/>
  <c r="AB265" i="18" s="1"/>
  <c r="Q266" i="18"/>
  <c r="R266" i="18" s="1"/>
  <c r="I267" i="18"/>
  <c r="P269" i="18"/>
  <c r="T269" i="18"/>
  <c r="Y269" i="18" s="1"/>
  <c r="Q270" i="18"/>
  <c r="R270" i="18" s="1"/>
  <c r="U270" i="18"/>
  <c r="I271" i="18"/>
  <c r="W272" i="18"/>
  <c r="P273" i="18"/>
  <c r="T273" i="18"/>
  <c r="I275" i="18"/>
  <c r="W276" i="18"/>
  <c r="P277" i="18"/>
  <c r="T277" i="18"/>
  <c r="W277" i="18" s="1"/>
  <c r="Q278" i="18"/>
  <c r="R278" i="18" s="1"/>
  <c r="U278" i="18"/>
  <c r="I279" i="18"/>
  <c r="U35" i="18" s="1"/>
  <c r="W280" i="18"/>
  <c r="P281" i="18"/>
  <c r="T281" i="18"/>
  <c r="Q282" i="18"/>
  <c r="R282" i="18" s="1"/>
  <c r="U282" i="18"/>
  <c r="V282" i="18" s="1"/>
  <c r="I283" i="18"/>
  <c r="W284" i="18"/>
  <c r="P285" i="18"/>
  <c r="Q285" i="18" s="1"/>
  <c r="R285" i="18" s="1"/>
  <c r="S285" i="18" s="1"/>
  <c r="T285" i="18"/>
  <c r="Z285" i="18" s="1"/>
  <c r="AA285" i="18" s="1"/>
  <c r="AB285" i="18" s="1"/>
  <c r="Q286" i="18"/>
  <c r="R286" i="18" s="1"/>
  <c r="U286" i="18"/>
  <c r="I287" i="18"/>
  <c r="W288" i="18"/>
  <c r="P289" i="18"/>
  <c r="T289" i="18"/>
  <c r="Z289" i="18" s="1"/>
  <c r="AA289" i="18" s="1"/>
  <c r="AB289" i="18" s="1"/>
  <c r="Q290" i="18"/>
  <c r="R290" i="18" s="1"/>
  <c r="I291" i="18"/>
  <c r="W292" i="18"/>
  <c r="P293" i="18"/>
  <c r="T293" i="18"/>
  <c r="Q294" i="18"/>
  <c r="R294" i="18" s="1"/>
  <c r="U294" i="18"/>
  <c r="I295" i="18"/>
  <c r="W296" i="18"/>
  <c r="P297" i="18"/>
  <c r="Q297" i="18" s="1"/>
  <c r="R297" i="18" s="1"/>
  <c r="S297" i="18" s="1"/>
  <c r="T297" i="18"/>
  <c r="I299" i="18"/>
  <c r="W300" i="18"/>
  <c r="P301" i="18"/>
  <c r="T301" i="18"/>
  <c r="Q302" i="18"/>
  <c r="R302" i="18" s="1"/>
  <c r="U302" i="18"/>
  <c r="I303" i="18"/>
  <c r="W304" i="18"/>
  <c r="AA304" i="18" s="1"/>
  <c r="AB304" i="18" s="1"/>
  <c r="P305" i="18"/>
  <c r="T305" i="18"/>
  <c r="Q306" i="18"/>
  <c r="R306" i="18" s="1"/>
  <c r="U306" i="18"/>
  <c r="I307" i="18"/>
  <c r="W308" i="18"/>
  <c r="AA308" i="18" s="1"/>
  <c r="AB308" i="18" s="1"/>
  <c r="P309" i="18"/>
  <c r="T309" i="18"/>
  <c r="Y309" i="18" s="1"/>
  <c r="I311" i="18"/>
  <c r="W312" i="18"/>
  <c r="P313" i="18"/>
  <c r="T313" i="18"/>
  <c r="W313" i="18" s="1"/>
  <c r="Q314" i="18"/>
  <c r="R314" i="18" s="1"/>
  <c r="I315" i="18"/>
  <c r="P317" i="18"/>
  <c r="Q317" i="18" s="1"/>
  <c r="R317" i="18" s="1"/>
  <c r="S317" i="18" s="1"/>
  <c r="T317" i="18"/>
  <c r="V317" i="18" s="1"/>
  <c r="Q318" i="18"/>
  <c r="R318" i="18" s="1"/>
  <c r="U318" i="18"/>
  <c r="W318" i="18" s="1"/>
  <c r="I319" i="18"/>
  <c r="P321" i="18"/>
  <c r="T321" i="18"/>
  <c r="X321" i="18" s="1"/>
  <c r="AA321" i="18" s="1"/>
  <c r="AB321" i="18" s="1"/>
  <c r="Q322" i="18"/>
  <c r="R322" i="18" s="1"/>
  <c r="U322" i="18"/>
  <c r="Z322" i="18" s="1"/>
  <c r="I323" i="18"/>
  <c r="W324" i="18"/>
  <c r="P325" i="18"/>
  <c r="T325" i="18"/>
  <c r="Z325" i="18" s="1"/>
  <c r="AA325" i="18" s="1"/>
  <c r="AB325" i="18" s="1"/>
  <c r="U326" i="18"/>
  <c r="I327" i="18"/>
  <c r="P329" i="18"/>
  <c r="T329" i="18"/>
  <c r="Q330" i="18"/>
  <c r="R330" i="18" s="1"/>
  <c r="U330" i="18"/>
  <c r="I331" i="18"/>
  <c r="W332" i="18"/>
  <c r="P333" i="18"/>
  <c r="T333" i="18"/>
  <c r="Q334" i="18"/>
  <c r="R334" i="18" s="1"/>
  <c r="I335" i="18"/>
  <c r="W336" i="18"/>
  <c r="P337" i="18"/>
  <c r="Q337" i="18" s="1"/>
  <c r="R337" i="18" s="1"/>
  <c r="S337" i="18" s="1"/>
  <c r="T337" i="18"/>
  <c r="Z337" i="18" s="1"/>
  <c r="Q338" i="18"/>
  <c r="R338" i="18" s="1"/>
  <c r="I339" i="18"/>
  <c r="P341" i="18"/>
  <c r="Q341" i="18" s="1"/>
  <c r="R341" i="18" s="1"/>
  <c r="S341" i="18" s="1"/>
  <c r="T341" i="18"/>
  <c r="V341" i="18" s="1"/>
  <c r="AA341" i="18" s="1"/>
  <c r="AB341" i="18" s="1"/>
  <c r="Q342" i="18"/>
  <c r="R342" i="18" s="1"/>
  <c r="U342" i="18"/>
  <c r="I343" i="18"/>
  <c r="P345" i="18"/>
  <c r="T345" i="18"/>
  <c r="V345" i="18" s="1"/>
  <c r="AA345" i="18" s="1"/>
  <c r="AB345" i="18" s="1"/>
  <c r="Q346" i="18"/>
  <c r="R346" i="18" s="1"/>
  <c r="I347" i="18"/>
  <c r="P349" i="18"/>
  <c r="Q349" i="18" s="1"/>
  <c r="R349" i="18" s="1"/>
  <c r="S349" i="18" s="1"/>
  <c r="T349" i="18"/>
  <c r="V349" i="18" s="1"/>
  <c r="AA349" i="18" s="1"/>
  <c r="AB349" i="18" s="1"/>
  <c r="Q350" i="18"/>
  <c r="R350" i="18" s="1"/>
  <c r="U350" i="18"/>
  <c r="I351" i="18"/>
  <c r="K38" i="18" s="1"/>
  <c r="P353" i="18"/>
  <c r="T353" i="18"/>
  <c r="V353" i="18" s="1"/>
  <c r="AA353" i="18" s="1"/>
  <c r="AB353" i="18" s="1"/>
  <c r="X454" i="18"/>
  <c r="AB454" i="18"/>
  <c r="X456" i="18"/>
  <c r="X457" i="18" s="1"/>
  <c r="X458" i="18"/>
  <c r="X459" i="18" s="1"/>
  <c r="R461" i="18"/>
  <c r="X462" i="18"/>
  <c r="AB462" i="18"/>
  <c r="AE464" i="18"/>
  <c r="AE465" i="18" s="1"/>
  <c r="M466" i="18"/>
  <c r="J470" i="18"/>
  <c r="J471" i="18" s="1"/>
  <c r="AA470" i="18"/>
  <c r="X474" i="18"/>
  <c r="X475" i="18" s="1"/>
  <c r="AK475" i="18"/>
  <c r="AK476" i="18" s="1"/>
  <c r="L476" i="18"/>
  <c r="Z482" i="18"/>
  <c r="L486" i="18"/>
  <c r="AK487" i="18"/>
  <c r="AK488" i="18" s="1"/>
  <c r="J488" i="18"/>
  <c r="J489" i="18" s="1"/>
  <c r="T489" i="18"/>
  <c r="Z490" i="18"/>
  <c r="X492" i="18"/>
  <c r="X493" i="18" s="1"/>
  <c r="AE495" i="18"/>
  <c r="AE496" i="18" s="1"/>
  <c r="Y498" i="18"/>
  <c r="X502" i="18"/>
  <c r="X503" i="18" s="1"/>
  <c r="C517" i="18"/>
  <c r="L24" i="19"/>
  <c r="V24" i="19"/>
  <c r="L25" i="19"/>
  <c r="V25" i="19"/>
  <c r="L28" i="19"/>
  <c r="L30" i="19"/>
  <c r="L31" i="19"/>
  <c r="V32" i="19"/>
  <c r="L35" i="19"/>
  <c r="V36" i="19"/>
  <c r="V38" i="19"/>
  <c r="Q223" i="19"/>
  <c r="R223" i="19" s="1"/>
  <c r="Q219" i="19"/>
  <c r="R219" i="19" s="1"/>
  <c r="Q215" i="19"/>
  <c r="R215" i="19" s="1"/>
  <c r="Q207" i="19"/>
  <c r="R207" i="19" s="1"/>
  <c r="Q199" i="19"/>
  <c r="R199" i="19" s="1"/>
  <c r="Q195" i="19"/>
  <c r="R195" i="19" s="1"/>
  <c r="Q191" i="19"/>
  <c r="R191" i="19" s="1"/>
  <c r="Q175" i="19"/>
  <c r="R175" i="19" s="1"/>
  <c r="Q333" i="19"/>
  <c r="R333" i="19" s="1"/>
  <c r="S333" i="19" s="1"/>
  <c r="S223" i="19"/>
  <c r="S219" i="19"/>
  <c r="S215" i="19"/>
  <c r="S207" i="19"/>
  <c r="S199" i="19"/>
  <c r="S195" i="19"/>
  <c r="S191" i="19"/>
  <c r="S175" i="19"/>
  <c r="S151" i="19"/>
  <c r="Q222" i="19"/>
  <c r="R222" i="19" s="1"/>
  <c r="Q214" i="19"/>
  <c r="R214" i="19" s="1"/>
  <c r="S214" i="19" s="1"/>
  <c r="Q206" i="19"/>
  <c r="R206" i="19" s="1"/>
  <c r="Q198" i="19"/>
  <c r="R198" i="19" s="1"/>
  <c r="S198" i="19" s="1"/>
  <c r="Q190" i="19"/>
  <c r="R190" i="19" s="1"/>
  <c r="S190" i="19" s="1"/>
  <c r="Q182" i="19"/>
  <c r="R182" i="19" s="1"/>
  <c r="Q174" i="19"/>
  <c r="R174" i="19" s="1"/>
  <c r="Q166" i="19"/>
  <c r="R166" i="19" s="1"/>
  <c r="S166" i="19" s="1"/>
  <c r="P145" i="19"/>
  <c r="Q145" i="19" s="1"/>
  <c r="R145" i="19" s="1"/>
  <c r="S145" i="19" s="1"/>
  <c r="T145" i="19"/>
  <c r="X145" i="19" s="1"/>
  <c r="Q146" i="19"/>
  <c r="R146" i="19" s="1"/>
  <c r="S146" i="19" s="1"/>
  <c r="T148" i="19"/>
  <c r="Z148" i="19" s="1"/>
  <c r="P148" i="19"/>
  <c r="Q148" i="19" s="1"/>
  <c r="R148" i="19" s="1"/>
  <c r="S148" i="19" s="1"/>
  <c r="U148" i="19"/>
  <c r="P149" i="19"/>
  <c r="Q149" i="19" s="1"/>
  <c r="R149" i="19" s="1"/>
  <c r="S149" i="19" s="1"/>
  <c r="Q150" i="19"/>
  <c r="R150" i="19" s="1"/>
  <c r="S150" i="19" s="1"/>
  <c r="W151" i="19"/>
  <c r="P151" i="19"/>
  <c r="Q151" i="19" s="1"/>
  <c r="R151" i="19" s="1"/>
  <c r="U151" i="19"/>
  <c r="Z151" i="19" s="1"/>
  <c r="Q152" i="19"/>
  <c r="R152" i="19" s="1"/>
  <c r="S152" i="19" s="1"/>
  <c r="U155" i="19"/>
  <c r="I155" i="19"/>
  <c r="K26" i="19" s="1"/>
  <c r="P155" i="19"/>
  <c r="Q155" i="19" s="1"/>
  <c r="R155" i="19" s="1"/>
  <c r="S155" i="19" s="1"/>
  <c r="U157" i="19"/>
  <c r="T158" i="19"/>
  <c r="P158" i="19"/>
  <c r="Q158" i="19" s="1"/>
  <c r="R158" i="19" s="1"/>
  <c r="S158" i="19" s="1"/>
  <c r="U158" i="19"/>
  <c r="Y161" i="19"/>
  <c r="AA161" i="19" s="1"/>
  <c r="AB161" i="19" s="1"/>
  <c r="AA163" i="19"/>
  <c r="AB163" i="19" s="1"/>
  <c r="I166" i="19"/>
  <c r="AB167" i="19"/>
  <c r="U169" i="19"/>
  <c r="U171" i="19"/>
  <c r="I171" i="19"/>
  <c r="U28" i="19" s="1"/>
  <c r="P171" i="19"/>
  <c r="Q171" i="19" s="1"/>
  <c r="R171" i="19" s="1"/>
  <c r="S171" i="19" s="1"/>
  <c r="I172" i="19"/>
  <c r="I174" i="19"/>
  <c r="K29" i="19" s="1"/>
  <c r="S174" i="19"/>
  <c r="T175" i="19"/>
  <c r="I176" i="19"/>
  <c r="T179" i="19"/>
  <c r="U181" i="19"/>
  <c r="I182" i="19"/>
  <c r="S182" i="19"/>
  <c r="U183" i="19"/>
  <c r="X183" i="19" s="1"/>
  <c r="W183" i="19"/>
  <c r="I183" i="19"/>
  <c r="P183" i="19"/>
  <c r="Q183" i="19" s="1"/>
  <c r="R183" i="19" s="1"/>
  <c r="S183" i="19" s="1"/>
  <c r="U187" i="19"/>
  <c r="I187" i="19"/>
  <c r="K32" i="19" s="1"/>
  <c r="P187" i="19"/>
  <c r="Q187" i="19" s="1"/>
  <c r="R187" i="19" s="1"/>
  <c r="S187" i="19" s="1"/>
  <c r="U189" i="19"/>
  <c r="I190" i="19"/>
  <c r="U191" i="19"/>
  <c r="I191" i="19"/>
  <c r="P191" i="19"/>
  <c r="I192" i="19"/>
  <c r="T195" i="19"/>
  <c r="I196" i="19"/>
  <c r="K34" i="19" s="1"/>
  <c r="I198" i="19"/>
  <c r="T203" i="19"/>
  <c r="Z203" i="19" s="1"/>
  <c r="I206" i="19"/>
  <c r="S206" i="19"/>
  <c r="T210" i="19"/>
  <c r="Y210" i="19" s="1"/>
  <c r="P210" i="19"/>
  <c r="Q210" i="19" s="1"/>
  <c r="R210" i="19" s="1"/>
  <c r="S210" i="19" s="1"/>
  <c r="U210" i="19"/>
  <c r="I212" i="19"/>
  <c r="T213" i="19"/>
  <c r="T214" i="19"/>
  <c r="P214" i="19"/>
  <c r="U214" i="19"/>
  <c r="T215" i="19"/>
  <c r="Y215" i="19" s="1"/>
  <c r="Y217" i="19"/>
  <c r="T219" i="19"/>
  <c r="U221" i="19"/>
  <c r="I222" i="19"/>
  <c r="S222" i="19"/>
  <c r="U223" i="19"/>
  <c r="X223" i="19" s="1"/>
  <c r="I223" i="19"/>
  <c r="P223" i="19"/>
  <c r="U224" i="19"/>
  <c r="Y225" i="19"/>
  <c r="T227" i="19"/>
  <c r="Z229" i="19"/>
  <c r="X229" i="19"/>
  <c r="AA229" i="19" s="1"/>
  <c r="AB229" i="19" s="1"/>
  <c r="Z241" i="19"/>
  <c r="X241" i="19"/>
  <c r="AA241" i="19" s="1"/>
  <c r="AB241" i="19" s="1"/>
  <c r="Z265" i="19"/>
  <c r="X265" i="19"/>
  <c r="Z285" i="19"/>
  <c r="X285" i="19"/>
  <c r="AA285" i="19" s="1"/>
  <c r="AB285" i="19" s="1"/>
  <c r="Z289" i="19"/>
  <c r="X289" i="19"/>
  <c r="AA289" i="19" s="1"/>
  <c r="AB289" i="19" s="1"/>
  <c r="J23" i="20"/>
  <c r="L23" i="20"/>
  <c r="M23" i="20" s="1"/>
  <c r="M24" i="20" s="1"/>
  <c r="J25" i="20"/>
  <c r="L25" i="20"/>
  <c r="J34" i="20"/>
  <c r="L34" i="20"/>
  <c r="P332" i="17"/>
  <c r="Q332" i="17" s="1"/>
  <c r="R332" i="17" s="1"/>
  <c r="S332" i="17" s="1"/>
  <c r="P336" i="17"/>
  <c r="Q336" i="17" s="1"/>
  <c r="R336" i="17" s="1"/>
  <c r="S336" i="17" s="1"/>
  <c r="P340" i="17"/>
  <c r="Q340" i="17" s="1"/>
  <c r="R340" i="17" s="1"/>
  <c r="S340" i="17" s="1"/>
  <c r="P344" i="17"/>
  <c r="Q344" i="17" s="1"/>
  <c r="R344" i="17" s="1"/>
  <c r="S344" i="17" s="1"/>
  <c r="W347" i="17"/>
  <c r="P348" i="17"/>
  <c r="Q348" i="17" s="1"/>
  <c r="R348" i="17" s="1"/>
  <c r="S348" i="17" s="1"/>
  <c r="X348" i="17"/>
  <c r="W351" i="17"/>
  <c r="P352" i="17"/>
  <c r="Q352" i="17" s="1"/>
  <c r="R352" i="17" s="1"/>
  <c r="S352" i="17" s="1"/>
  <c r="X352" i="17"/>
  <c r="Q463" i="17"/>
  <c r="Q464" i="17" s="1"/>
  <c r="M476" i="17"/>
  <c r="AA482" i="17"/>
  <c r="X484" i="17"/>
  <c r="X485" i="17" s="1"/>
  <c r="M486" i="17"/>
  <c r="Q489" i="17"/>
  <c r="U489" i="17"/>
  <c r="AA490" i="17"/>
  <c r="G507" i="17"/>
  <c r="N507" i="17" s="1"/>
  <c r="P148" i="18"/>
  <c r="Q148" i="18" s="1"/>
  <c r="R148" i="18" s="1"/>
  <c r="Q149" i="18"/>
  <c r="R149" i="18" s="1"/>
  <c r="S149" i="18" s="1"/>
  <c r="S151" i="18"/>
  <c r="W151" i="18"/>
  <c r="P152" i="18"/>
  <c r="Q152" i="18" s="1"/>
  <c r="R152" i="18" s="1"/>
  <c r="X152" i="18"/>
  <c r="Q153" i="18"/>
  <c r="R153" i="18" s="1"/>
  <c r="S153" i="18" s="1"/>
  <c r="W155" i="18"/>
  <c r="P156" i="18"/>
  <c r="Q157" i="18"/>
  <c r="R157" i="18" s="1"/>
  <c r="S157" i="18" s="1"/>
  <c r="P160" i="18"/>
  <c r="X160" i="18"/>
  <c r="Q161" i="18"/>
  <c r="R161" i="18" s="1"/>
  <c r="S161" i="18" s="1"/>
  <c r="W163" i="18"/>
  <c r="P164" i="18"/>
  <c r="Q164" i="18" s="1"/>
  <c r="R164" i="18" s="1"/>
  <c r="S164" i="18" s="1"/>
  <c r="X164" i="18"/>
  <c r="Q165" i="18"/>
  <c r="R165" i="18" s="1"/>
  <c r="S165" i="18" s="1"/>
  <c r="P168" i="18"/>
  <c r="Q168" i="18" s="1"/>
  <c r="R168" i="18" s="1"/>
  <c r="S168" i="18" s="1"/>
  <c r="X168" i="18"/>
  <c r="Q169" i="18"/>
  <c r="R169" i="18" s="1"/>
  <c r="S169" i="18" s="1"/>
  <c r="W171" i="18"/>
  <c r="P172" i="18"/>
  <c r="X172" i="18"/>
  <c r="Q173" i="18"/>
  <c r="R173" i="18" s="1"/>
  <c r="S173" i="18" s="1"/>
  <c r="S175" i="18"/>
  <c r="W175" i="18"/>
  <c r="P176" i="18"/>
  <c r="X176" i="18"/>
  <c r="Q177" i="18"/>
  <c r="R177" i="18" s="1"/>
  <c r="S177" i="18" s="1"/>
  <c r="U177" i="18"/>
  <c r="Y177" i="18" s="1"/>
  <c r="I178" i="18"/>
  <c r="U30" i="18" s="1"/>
  <c r="W179" i="18"/>
  <c r="P180" i="18"/>
  <c r="U181" i="18"/>
  <c r="S183" i="18"/>
  <c r="P184" i="18"/>
  <c r="Q184" i="18" s="1"/>
  <c r="R184" i="18" s="1"/>
  <c r="S184" i="18" s="1"/>
  <c r="U185" i="18"/>
  <c r="I186" i="18"/>
  <c r="K31" i="18" s="1"/>
  <c r="W187" i="18"/>
  <c r="Q189" i="18"/>
  <c r="R189" i="18" s="1"/>
  <c r="S189" i="18" s="1"/>
  <c r="U189" i="18"/>
  <c r="I190" i="18"/>
  <c r="P192" i="18"/>
  <c r="X192" i="18"/>
  <c r="Q193" i="18"/>
  <c r="R193" i="18" s="1"/>
  <c r="S193" i="18" s="1"/>
  <c r="U193" i="18"/>
  <c r="P196" i="18"/>
  <c r="Q197" i="18"/>
  <c r="R197" i="18" s="1"/>
  <c r="S197" i="18" s="1"/>
  <c r="U197" i="18"/>
  <c r="X197" i="18" s="1"/>
  <c r="W199" i="18"/>
  <c r="X200" i="18"/>
  <c r="U201" i="18"/>
  <c r="S203" i="18"/>
  <c r="P204" i="18"/>
  <c r="U205" i="18"/>
  <c r="S207" i="18"/>
  <c r="P208" i="18"/>
  <c r="Q208" i="18" s="1"/>
  <c r="R208" i="18" s="1"/>
  <c r="S208" i="18" s="1"/>
  <c r="X208" i="18"/>
  <c r="Q209" i="18"/>
  <c r="R209" i="18" s="1"/>
  <c r="S209" i="18" s="1"/>
  <c r="U209" i="18"/>
  <c r="I210" i="18"/>
  <c r="W211" i="18"/>
  <c r="P212" i="18"/>
  <c r="Q212" i="18" s="1"/>
  <c r="R212" i="18" s="1"/>
  <c r="S212" i="18" s="1"/>
  <c r="X212" i="18"/>
  <c r="U213" i="18"/>
  <c r="I214" i="18"/>
  <c r="P216" i="18"/>
  <c r="X216" i="18"/>
  <c r="Q217" i="18"/>
  <c r="R217" i="18" s="1"/>
  <c r="S217" i="18" s="1"/>
  <c r="U217" i="18"/>
  <c r="X217" i="18" s="1"/>
  <c r="I218" i="18"/>
  <c r="W219" i="18"/>
  <c r="P220" i="18"/>
  <c r="Q220" i="18" s="1"/>
  <c r="R220" i="18" s="1"/>
  <c r="S220" i="18" s="1"/>
  <c r="Q221" i="18"/>
  <c r="R221" i="18" s="1"/>
  <c r="S221" i="18" s="1"/>
  <c r="U221" i="18"/>
  <c r="P224" i="18"/>
  <c r="X224" i="18"/>
  <c r="U225" i="18"/>
  <c r="I226" i="18"/>
  <c r="W227" i="18"/>
  <c r="P228" i="18"/>
  <c r="X228" i="18"/>
  <c r="U229" i="18"/>
  <c r="I230" i="18"/>
  <c r="W231" i="18"/>
  <c r="P232" i="18"/>
  <c r="X232" i="18"/>
  <c r="Q233" i="18"/>
  <c r="R233" i="18" s="1"/>
  <c r="S233" i="18" s="1"/>
  <c r="U233" i="18"/>
  <c r="X233" i="18" s="1"/>
  <c r="I234" i="18"/>
  <c r="W235" i="18"/>
  <c r="P236" i="18"/>
  <c r="U237" i="18"/>
  <c r="S239" i="18"/>
  <c r="P240" i="18"/>
  <c r="X240" i="18"/>
  <c r="Q241" i="18"/>
  <c r="R241" i="18" s="1"/>
  <c r="S241" i="18" s="1"/>
  <c r="U241" i="18"/>
  <c r="W243" i="18"/>
  <c r="P244" i="18"/>
  <c r="Q245" i="18"/>
  <c r="R245" i="18" s="1"/>
  <c r="S245" i="18" s="1"/>
  <c r="U245" i="18"/>
  <c r="I246" i="18"/>
  <c r="S247" i="18"/>
  <c r="W247" i="18"/>
  <c r="P248" i="18"/>
  <c r="X248" i="18"/>
  <c r="Q249" i="18"/>
  <c r="R249" i="18" s="1"/>
  <c r="S249" i="18" s="1"/>
  <c r="U249" i="18"/>
  <c r="I250" i="18"/>
  <c r="W251" i="18"/>
  <c r="P252" i="18"/>
  <c r="Q252" i="18" s="1"/>
  <c r="R252" i="18" s="1"/>
  <c r="S252" i="18" s="1"/>
  <c r="X252" i="18"/>
  <c r="U253" i="18"/>
  <c r="W255" i="18"/>
  <c r="P256" i="18"/>
  <c r="X256" i="18"/>
  <c r="Q257" i="18"/>
  <c r="R257" i="18" s="1"/>
  <c r="S257" i="18" s="1"/>
  <c r="U257" i="18"/>
  <c r="I258" i="18"/>
  <c r="P260" i="18"/>
  <c r="X260" i="18"/>
  <c r="Q261" i="18"/>
  <c r="R261" i="18" s="1"/>
  <c r="S261" i="18" s="1"/>
  <c r="U261" i="18"/>
  <c r="I262" i="18"/>
  <c r="P264" i="18"/>
  <c r="X264" i="18"/>
  <c r="Q265" i="18"/>
  <c r="R265" i="18" s="1"/>
  <c r="S265" i="18" s="1"/>
  <c r="U265" i="18"/>
  <c r="P268" i="18"/>
  <c r="Q269" i="18"/>
  <c r="R269" i="18" s="1"/>
  <c r="S269" i="18" s="1"/>
  <c r="U269" i="18"/>
  <c r="X269" i="18" s="1"/>
  <c r="I270" i="18"/>
  <c r="S271" i="18"/>
  <c r="W271" i="18"/>
  <c r="P272" i="18"/>
  <c r="X272" i="18"/>
  <c r="Q273" i="18"/>
  <c r="R273" i="18" s="1"/>
  <c r="S273" i="18" s="1"/>
  <c r="U273" i="18"/>
  <c r="P276" i="18"/>
  <c r="X276" i="18"/>
  <c r="Q277" i="18"/>
  <c r="R277" i="18" s="1"/>
  <c r="S277" i="18" s="1"/>
  <c r="U277" i="18"/>
  <c r="I278" i="18"/>
  <c r="S279" i="18"/>
  <c r="W279" i="18"/>
  <c r="P280" i="18"/>
  <c r="X280" i="18"/>
  <c r="Q281" i="18"/>
  <c r="R281" i="18" s="1"/>
  <c r="S281" i="18" s="1"/>
  <c r="U281" i="18"/>
  <c r="I282" i="18"/>
  <c r="P284" i="18"/>
  <c r="Q284" i="18" s="1"/>
  <c r="R284" i="18" s="1"/>
  <c r="S284" i="18" s="1"/>
  <c r="X284" i="18"/>
  <c r="U285" i="18"/>
  <c r="I286" i="18"/>
  <c r="W287" i="18"/>
  <c r="P288" i="18"/>
  <c r="X288" i="18"/>
  <c r="Q289" i="18"/>
  <c r="R289" i="18" s="1"/>
  <c r="S289" i="18" s="1"/>
  <c r="U289" i="18"/>
  <c r="W291" i="18"/>
  <c r="P292" i="18"/>
  <c r="X292" i="18"/>
  <c r="Q293" i="18"/>
  <c r="R293" i="18" s="1"/>
  <c r="S293" i="18" s="1"/>
  <c r="U293" i="18"/>
  <c r="I294" i="18"/>
  <c r="W295" i="18"/>
  <c r="P296" i="18"/>
  <c r="Q296" i="18" s="1"/>
  <c r="R296" i="18" s="1"/>
  <c r="S296" i="18" s="1"/>
  <c r="X296" i="18"/>
  <c r="U297" i="18"/>
  <c r="W299" i="18"/>
  <c r="AA299" i="18" s="1"/>
  <c r="AB299" i="18" s="1"/>
  <c r="P300" i="18"/>
  <c r="X300" i="18"/>
  <c r="Q301" i="18"/>
  <c r="R301" i="18" s="1"/>
  <c r="S301" i="18" s="1"/>
  <c r="U301" i="18"/>
  <c r="I302" i="18"/>
  <c r="W303" i="18"/>
  <c r="P304" i="18"/>
  <c r="Q304" i="18" s="1"/>
  <c r="R304" i="18" s="1"/>
  <c r="S304" i="18" s="1"/>
  <c r="Q305" i="18"/>
  <c r="R305" i="18" s="1"/>
  <c r="S305" i="18" s="1"/>
  <c r="U305" i="18"/>
  <c r="W307" i="18"/>
  <c r="P308" i="18"/>
  <c r="X308" i="18"/>
  <c r="Q309" i="18"/>
  <c r="R309" i="18" s="1"/>
  <c r="S309" i="18" s="1"/>
  <c r="U309" i="18"/>
  <c r="W311" i="18"/>
  <c r="P312" i="18"/>
  <c r="X312" i="18"/>
  <c r="Q313" i="18"/>
  <c r="R313" i="18" s="1"/>
  <c r="S313" i="18" s="1"/>
  <c r="U313" i="18"/>
  <c r="W315" i="18"/>
  <c r="P316" i="18"/>
  <c r="U317" i="18"/>
  <c r="I318" i="18"/>
  <c r="W319" i="18"/>
  <c r="P320" i="18"/>
  <c r="X320" i="18"/>
  <c r="AA320" i="18" s="1"/>
  <c r="AB320" i="18" s="1"/>
  <c r="Q321" i="18"/>
  <c r="R321" i="18" s="1"/>
  <c r="S321" i="18" s="1"/>
  <c r="U321" i="18"/>
  <c r="I322" i="18"/>
  <c r="S323" i="18"/>
  <c r="W323" i="18"/>
  <c r="P324" i="18"/>
  <c r="Q325" i="18"/>
  <c r="R325" i="18" s="1"/>
  <c r="S325" i="18" s="1"/>
  <c r="U325" i="18"/>
  <c r="I326" i="18"/>
  <c r="P328" i="18"/>
  <c r="Q328" i="18" s="1"/>
  <c r="R328" i="18" s="1"/>
  <c r="S328" i="18" s="1"/>
  <c r="Q329" i="18"/>
  <c r="R329" i="18" s="1"/>
  <c r="S329" i="18" s="1"/>
  <c r="U329" i="18"/>
  <c r="I330" i="18"/>
  <c r="W331" i="18"/>
  <c r="P332" i="18"/>
  <c r="X332" i="18"/>
  <c r="Q333" i="18"/>
  <c r="R333" i="18" s="1"/>
  <c r="S333" i="18" s="1"/>
  <c r="U333" i="18"/>
  <c r="I334" i="18"/>
  <c r="W335" i="18"/>
  <c r="P336" i="18"/>
  <c r="X336" i="18"/>
  <c r="U337" i="18"/>
  <c r="P340" i="18"/>
  <c r="U341" i="18"/>
  <c r="P344" i="18"/>
  <c r="Q345" i="18"/>
  <c r="R345" i="18" s="1"/>
  <c r="S345" i="18" s="1"/>
  <c r="U345" i="18"/>
  <c r="P348" i="18"/>
  <c r="U349" i="18"/>
  <c r="P352" i="18"/>
  <c r="Q352" i="18" s="1"/>
  <c r="R352" i="18" s="1"/>
  <c r="S352" i="18" s="1"/>
  <c r="Q353" i="18"/>
  <c r="R353" i="18" s="1"/>
  <c r="S353" i="18" s="1"/>
  <c r="U353" i="18"/>
  <c r="Y454" i="18"/>
  <c r="Y462" i="18"/>
  <c r="M476" i="18"/>
  <c r="AA482" i="18"/>
  <c r="X484" i="18"/>
  <c r="X485" i="18" s="1"/>
  <c r="M486" i="18"/>
  <c r="AA490" i="18"/>
  <c r="Y501" i="18"/>
  <c r="G507" i="18"/>
  <c r="N507" i="18" s="1"/>
  <c r="U145" i="19"/>
  <c r="W150" i="19"/>
  <c r="U152" i="19"/>
  <c r="Z152" i="19" s="1"/>
  <c r="Z155" i="19"/>
  <c r="U156" i="19"/>
  <c r="U160" i="19"/>
  <c r="Z161" i="19"/>
  <c r="X166" i="19"/>
  <c r="U167" i="19"/>
  <c r="I167" i="19"/>
  <c r="U26" i="19" s="1"/>
  <c r="P167" i="19"/>
  <c r="Q167" i="19" s="1"/>
  <c r="R167" i="19" s="1"/>
  <c r="S167" i="19" s="1"/>
  <c r="I168" i="19"/>
  <c r="T169" i="19"/>
  <c r="T170" i="19"/>
  <c r="P170" i="19"/>
  <c r="Q170" i="19" s="1"/>
  <c r="R170" i="19" s="1"/>
  <c r="S170" i="19" s="1"/>
  <c r="U170" i="19"/>
  <c r="Y175" i="19"/>
  <c r="T178" i="19"/>
  <c r="P178" i="19"/>
  <c r="Q178" i="19" s="1"/>
  <c r="R178" i="19" s="1"/>
  <c r="S178" i="19" s="1"/>
  <c r="U178" i="19"/>
  <c r="AA179" i="19"/>
  <c r="T181" i="19"/>
  <c r="Z183" i="19"/>
  <c r="I184" i="19"/>
  <c r="AA184" i="19"/>
  <c r="AB184" i="19" s="1"/>
  <c r="Z187" i="19"/>
  <c r="AA187" i="19" s="1"/>
  <c r="AB187" i="19" s="1"/>
  <c r="T189" i="19"/>
  <c r="T194" i="19"/>
  <c r="P194" i="19"/>
  <c r="Q194" i="19" s="1"/>
  <c r="R194" i="19" s="1"/>
  <c r="S194" i="19" s="1"/>
  <c r="U194" i="19"/>
  <c r="Y195" i="19"/>
  <c r="X198" i="19"/>
  <c r="U199" i="19"/>
  <c r="I199" i="19"/>
  <c r="U31" i="19" s="1"/>
  <c r="P199" i="19"/>
  <c r="U200" i="19"/>
  <c r="T202" i="19"/>
  <c r="P202" i="19"/>
  <c r="Q202" i="19" s="1"/>
  <c r="R202" i="19" s="1"/>
  <c r="S202" i="19" s="1"/>
  <c r="U202" i="19"/>
  <c r="Z202" i="19"/>
  <c r="AA203" i="19"/>
  <c r="AB203" i="19" s="1"/>
  <c r="X206" i="19"/>
  <c r="U207" i="19"/>
  <c r="I207" i="19"/>
  <c r="P207" i="19"/>
  <c r="U208" i="19"/>
  <c r="I216" i="19"/>
  <c r="AA219" i="19"/>
  <c r="AB219" i="19" s="1"/>
  <c r="T221" i="19"/>
  <c r="Y227" i="19"/>
  <c r="Y233" i="19"/>
  <c r="AA233" i="19" s="1"/>
  <c r="AB233" i="19" s="1"/>
  <c r="Z234" i="19"/>
  <c r="Z238" i="19"/>
  <c r="X250" i="19"/>
  <c r="Y253" i="19"/>
  <c r="AA253" i="19" s="1"/>
  <c r="AB253" i="19" s="1"/>
  <c r="Y257" i="19"/>
  <c r="AA257" i="19" s="1"/>
  <c r="AB257" i="19" s="1"/>
  <c r="Z269" i="19"/>
  <c r="X269" i="19"/>
  <c r="AA269" i="19"/>
  <c r="AB269" i="19" s="1"/>
  <c r="AA273" i="19"/>
  <c r="AB273" i="19" s="1"/>
  <c r="Y277" i="19"/>
  <c r="AA277" i="19" s="1"/>
  <c r="AB277" i="19" s="1"/>
  <c r="Z293" i="19"/>
  <c r="X293" i="19"/>
  <c r="AA293" i="19" s="1"/>
  <c r="AB293" i="19" s="1"/>
  <c r="Z325" i="19"/>
  <c r="X325" i="19"/>
  <c r="AA325" i="19" s="1"/>
  <c r="AB325" i="19" s="1"/>
  <c r="X346" i="19"/>
  <c r="X350" i="19"/>
  <c r="Z350" i="19"/>
  <c r="X150" i="20"/>
  <c r="T25" i="20"/>
  <c r="V25" i="20"/>
  <c r="Y170" i="20"/>
  <c r="X173" i="20"/>
  <c r="J31" i="20"/>
  <c r="L31" i="20"/>
  <c r="Y198" i="20"/>
  <c r="J36" i="20"/>
  <c r="L36" i="20"/>
  <c r="Y205" i="20"/>
  <c r="W210" i="20"/>
  <c r="Z210" i="20"/>
  <c r="W218" i="20"/>
  <c r="Z218" i="20"/>
  <c r="W234" i="20"/>
  <c r="Z234" i="20"/>
  <c r="X238" i="20"/>
  <c r="P347" i="17"/>
  <c r="Q347" i="17" s="1"/>
  <c r="R347" i="17" s="1"/>
  <c r="S347" i="17" s="1"/>
  <c r="P351" i="17"/>
  <c r="Q351" i="17" s="1"/>
  <c r="R351" i="17" s="1"/>
  <c r="S351" i="17" s="1"/>
  <c r="AK455" i="17"/>
  <c r="AK456" i="17" s="1"/>
  <c r="AK464" i="17"/>
  <c r="AK465" i="17" s="1"/>
  <c r="N476" i="17"/>
  <c r="D478" i="17"/>
  <c r="D479" i="17" s="1"/>
  <c r="X482" i="17"/>
  <c r="AB482" i="17"/>
  <c r="J486" i="17"/>
  <c r="N486" i="17"/>
  <c r="X490" i="17"/>
  <c r="AB490" i="17"/>
  <c r="Q493" i="17"/>
  <c r="Q494" i="17" s="1"/>
  <c r="X500" i="17"/>
  <c r="X501" i="17" s="1"/>
  <c r="P147" i="18"/>
  <c r="Q147" i="18" s="1"/>
  <c r="R147" i="18" s="1"/>
  <c r="S147" i="18" s="1"/>
  <c r="P151" i="18"/>
  <c r="Q151" i="18" s="1"/>
  <c r="R151" i="18" s="1"/>
  <c r="P155" i="18"/>
  <c r="Q155" i="18" s="1"/>
  <c r="R155" i="18" s="1"/>
  <c r="S155" i="18" s="1"/>
  <c r="Q156" i="18"/>
  <c r="R156" i="18" s="1"/>
  <c r="S156" i="18" s="1"/>
  <c r="S158" i="18"/>
  <c r="P159" i="18"/>
  <c r="Q159" i="18" s="1"/>
  <c r="R159" i="18" s="1"/>
  <c r="S159" i="18" s="1"/>
  <c r="Q160" i="18"/>
  <c r="R160" i="18" s="1"/>
  <c r="S160" i="18" s="1"/>
  <c r="S162" i="18"/>
  <c r="P163" i="18"/>
  <c r="Q163" i="18" s="1"/>
  <c r="R163" i="18" s="1"/>
  <c r="S163" i="18" s="1"/>
  <c r="S166" i="18"/>
  <c r="P167" i="18"/>
  <c r="Q167" i="18" s="1"/>
  <c r="R167" i="18" s="1"/>
  <c r="S167" i="18" s="1"/>
  <c r="S170" i="18"/>
  <c r="P171" i="18"/>
  <c r="Q171" i="18" s="1"/>
  <c r="R171" i="18" s="1"/>
  <c r="S171" i="18" s="1"/>
  <c r="Q172" i="18"/>
  <c r="R172" i="18" s="1"/>
  <c r="S172" i="18" s="1"/>
  <c r="P175" i="18"/>
  <c r="Q175" i="18" s="1"/>
  <c r="R175" i="18" s="1"/>
  <c r="Q176" i="18"/>
  <c r="R176" i="18" s="1"/>
  <c r="S176" i="18" s="1"/>
  <c r="I177" i="18"/>
  <c r="S178" i="18"/>
  <c r="P179" i="18"/>
  <c r="Q179" i="18" s="1"/>
  <c r="R179" i="18" s="1"/>
  <c r="S179" i="18" s="1"/>
  <c r="Q180" i="18"/>
  <c r="R180" i="18" s="1"/>
  <c r="S180" i="18" s="1"/>
  <c r="P183" i="18"/>
  <c r="Q183" i="18" s="1"/>
  <c r="R183" i="18" s="1"/>
  <c r="S186" i="18"/>
  <c r="P187" i="18"/>
  <c r="Q187" i="18" s="1"/>
  <c r="R187" i="18" s="1"/>
  <c r="S187" i="18" s="1"/>
  <c r="Q188" i="18"/>
  <c r="R188" i="18" s="1"/>
  <c r="S188" i="18" s="1"/>
  <c r="I189" i="18"/>
  <c r="S190" i="18"/>
  <c r="P191" i="18"/>
  <c r="Q191" i="18" s="1"/>
  <c r="R191" i="18" s="1"/>
  <c r="S191" i="18" s="1"/>
  <c r="Q192" i="18"/>
  <c r="R192" i="18" s="1"/>
  <c r="S192" i="18" s="1"/>
  <c r="P195" i="18"/>
  <c r="Q195" i="18" s="1"/>
  <c r="R195" i="18" s="1"/>
  <c r="S195" i="18" s="1"/>
  <c r="Q196" i="18"/>
  <c r="R196" i="18" s="1"/>
  <c r="S196" i="18" s="1"/>
  <c r="I197" i="18"/>
  <c r="S198" i="18"/>
  <c r="P199" i="18"/>
  <c r="Q199" i="18" s="1"/>
  <c r="R199" i="18" s="1"/>
  <c r="S199" i="18" s="1"/>
  <c r="Q200" i="18"/>
  <c r="R200" i="18" s="1"/>
  <c r="S200" i="18" s="1"/>
  <c r="P203" i="18"/>
  <c r="Q203" i="18" s="1"/>
  <c r="R203" i="18" s="1"/>
  <c r="Q204" i="18"/>
  <c r="R204" i="18" s="1"/>
  <c r="S204" i="18" s="1"/>
  <c r="S206" i="18"/>
  <c r="P207" i="18"/>
  <c r="Q207" i="18" s="1"/>
  <c r="R207" i="18" s="1"/>
  <c r="I209" i="18"/>
  <c r="U32" i="18" s="1"/>
  <c r="S210" i="18"/>
  <c r="P211" i="18"/>
  <c r="Q211" i="18" s="1"/>
  <c r="R211" i="18" s="1"/>
  <c r="S211" i="18" s="1"/>
  <c r="P215" i="18"/>
  <c r="Q215" i="18" s="1"/>
  <c r="R215" i="18" s="1"/>
  <c r="S215" i="18" s="1"/>
  <c r="Q216" i="18"/>
  <c r="R216" i="18" s="1"/>
  <c r="S216" i="18" s="1"/>
  <c r="I217" i="18"/>
  <c r="S218" i="18"/>
  <c r="P219" i="18"/>
  <c r="Q219" i="18" s="1"/>
  <c r="R219" i="18" s="1"/>
  <c r="S219" i="18" s="1"/>
  <c r="S222" i="18"/>
  <c r="P223" i="18"/>
  <c r="Q223" i="18" s="1"/>
  <c r="R223" i="18" s="1"/>
  <c r="S223" i="18" s="1"/>
  <c r="Q224" i="18"/>
  <c r="R224" i="18" s="1"/>
  <c r="S224" i="18" s="1"/>
  <c r="I225" i="18"/>
  <c r="S226" i="18"/>
  <c r="P227" i="18"/>
  <c r="Q227" i="18" s="1"/>
  <c r="R227" i="18" s="1"/>
  <c r="S227" i="18" s="1"/>
  <c r="Q228" i="18"/>
  <c r="R228" i="18" s="1"/>
  <c r="S228" i="18" s="1"/>
  <c r="I229" i="18"/>
  <c r="S230" i="18"/>
  <c r="P231" i="18"/>
  <c r="Q231" i="18" s="1"/>
  <c r="R231" i="18" s="1"/>
  <c r="S231" i="18" s="1"/>
  <c r="Q232" i="18"/>
  <c r="R232" i="18" s="1"/>
  <c r="S232" i="18" s="1"/>
  <c r="I233" i="18"/>
  <c r="S234" i="18"/>
  <c r="P235" i="18"/>
  <c r="Q235" i="18" s="1"/>
  <c r="R235" i="18" s="1"/>
  <c r="S235" i="18" s="1"/>
  <c r="Q236" i="18"/>
  <c r="R236" i="18" s="1"/>
  <c r="S236" i="18" s="1"/>
  <c r="P239" i="18"/>
  <c r="Q239" i="18" s="1"/>
  <c r="R239" i="18" s="1"/>
  <c r="Q240" i="18"/>
  <c r="R240" i="18" s="1"/>
  <c r="S240" i="18" s="1"/>
  <c r="I241" i="18"/>
  <c r="S242" i="18"/>
  <c r="P243" i="18"/>
  <c r="Q243" i="18" s="1"/>
  <c r="R243" i="18" s="1"/>
  <c r="S243" i="18" s="1"/>
  <c r="Q244" i="18"/>
  <c r="R244" i="18" s="1"/>
  <c r="S244" i="18" s="1"/>
  <c r="S246" i="18"/>
  <c r="P247" i="18"/>
  <c r="Q247" i="18" s="1"/>
  <c r="R247" i="18" s="1"/>
  <c r="Q248" i="18"/>
  <c r="R248" i="18" s="1"/>
  <c r="S248" i="18" s="1"/>
  <c r="S250" i="18"/>
  <c r="P251" i="18"/>
  <c r="Q251" i="18" s="1"/>
  <c r="R251" i="18" s="1"/>
  <c r="S251" i="18" s="1"/>
  <c r="S254" i="18"/>
  <c r="P255" i="18"/>
  <c r="Q255" i="18" s="1"/>
  <c r="R255" i="18" s="1"/>
  <c r="S255" i="18" s="1"/>
  <c r="Q256" i="18"/>
  <c r="R256" i="18" s="1"/>
  <c r="S256" i="18" s="1"/>
  <c r="I257" i="18"/>
  <c r="S258" i="18"/>
  <c r="P259" i="18"/>
  <c r="Q259" i="18" s="1"/>
  <c r="R259" i="18" s="1"/>
  <c r="S259" i="18" s="1"/>
  <c r="Q260" i="18"/>
  <c r="R260" i="18" s="1"/>
  <c r="S260" i="18" s="1"/>
  <c r="I261" i="18"/>
  <c r="S262" i="18"/>
  <c r="P263" i="18"/>
  <c r="Q263" i="18" s="1"/>
  <c r="R263" i="18" s="1"/>
  <c r="S263" i="18" s="1"/>
  <c r="Q264" i="18"/>
  <c r="R264" i="18" s="1"/>
  <c r="S264" i="18" s="1"/>
  <c r="S266" i="18"/>
  <c r="P267" i="18"/>
  <c r="Q267" i="18" s="1"/>
  <c r="R267" i="18" s="1"/>
  <c r="S267" i="18" s="1"/>
  <c r="Q268" i="18"/>
  <c r="R268" i="18" s="1"/>
  <c r="S268" i="18" s="1"/>
  <c r="I269" i="18"/>
  <c r="S270" i="18"/>
  <c r="P271" i="18"/>
  <c r="Q271" i="18" s="1"/>
  <c r="R271" i="18" s="1"/>
  <c r="Q272" i="18"/>
  <c r="R272" i="18" s="1"/>
  <c r="S272" i="18" s="1"/>
  <c r="P275" i="18"/>
  <c r="Q275" i="18" s="1"/>
  <c r="R275" i="18" s="1"/>
  <c r="S275" i="18" s="1"/>
  <c r="Q276" i="18"/>
  <c r="R276" i="18" s="1"/>
  <c r="S276" i="18" s="1"/>
  <c r="I277" i="18"/>
  <c r="S278" i="18"/>
  <c r="P279" i="18"/>
  <c r="Q279" i="18" s="1"/>
  <c r="R279" i="18" s="1"/>
  <c r="Q280" i="18"/>
  <c r="R280" i="18" s="1"/>
  <c r="S280" i="18" s="1"/>
  <c r="S282" i="18"/>
  <c r="P283" i="18"/>
  <c r="Q283" i="18" s="1"/>
  <c r="R283" i="18" s="1"/>
  <c r="S283" i="18" s="1"/>
  <c r="S286" i="18"/>
  <c r="P287" i="18"/>
  <c r="Q287" i="18" s="1"/>
  <c r="R287" i="18" s="1"/>
  <c r="S287" i="18" s="1"/>
  <c r="Q288" i="18"/>
  <c r="R288" i="18" s="1"/>
  <c r="S288" i="18" s="1"/>
  <c r="S290" i="18"/>
  <c r="P291" i="18"/>
  <c r="Q291" i="18" s="1"/>
  <c r="R291" i="18" s="1"/>
  <c r="S291" i="18" s="1"/>
  <c r="Q292" i="18"/>
  <c r="R292" i="18" s="1"/>
  <c r="S292" i="18" s="1"/>
  <c r="S294" i="18"/>
  <c r="P295" i="18"/>
  <c r="Q295" i="18" s="1"/>
  <c r="R295" i="18" s="1"/>
  <c r="S295" i="18" s="1"/>
  <c r="P299" i="18"/>
  <c r="Q299" i="18" s="1"/>
  <c r="R299" i="18" s="1"/>
  <c r="S299" i="18" s="1"/>
  <c r="Q300" i="18"/>
  <c r="R300" i="18" s="1"/>
  <c r="S300" i="18" s="1"/>
  <c r="I301" i="18"/>
  <c r="S302" i="18"/>
  <c r="P303" i="18"/>
  <c r="Q303" i="18" s="1"/>
  <c r="R303" i="18" s="1"/>
  <c r="S303" i="18" s="1"/>
  <c r="S306" i="18"/>
  <c r="P307" i="18"/>
  <c r="Q307" i="18" s="1"/>
  <c r="R307" i="18" s="1"/>
  <c r="S307" i="18" s="1"/>
  <c r="Q308" i="18"/>
  <c r="R308" i="18" s="1"/>
  <c r="S308" i="18" s="1"/>
  <c r="I309" i="18"/>
  <c r="P311" i="18"/>
  <c r="Q311" i="18" s="1"/>
  <c r="R311" i="18" s="1"/>
  <c r="S311" i="18" s="1"/>
  <c r="Q312" i="18"/>
  <c r="R312" i="18" s="1"/>
  <c r="S312" i="18" s="1"/>
  <c r="I313" i="18"/>
  <c r="S314" i="18"/>
  <c r="P315" i="18"/>
  <c r="Q315" i="18" s="1"/>
  <c r="R315" i="18" s="1"/>
  <c r="S315" i="18" s="1"/>
  <c r="Q316" i="18"/>
  <c r="R316" i="18" s="1"/>
  <c r="S316" i="18" s="1"/>
  <c r="I317" i="18"/>
  <c r="S318" i="18"/>
  <c r="P319" i="18"/>
  <c r="Q319" i="18" s="1"/>
  <c r="R319" i="18" s="1"/>
  <c r="S319" i="18" s="1"/>
  <c r="Q320" i="18"/>
  <c r="R320" i="18" s="1"/>
  <c r="S320" i="18" s="1"/>
  <c r="S322" i="18"/>
  <c r="P323" i="18"/>
  <c r="Q323" i="18" s="1"/>
  <c r="R323" i="18" s="1"/>
  <c r="Q324" i="18"/>
  <c r="R324" i="18" s="1"/>
  <c r="S324" i="18" s="1"/>
  <c r="P327" i="18"/>
  <c r="Q327" i="18" s="1"/>
  <c r="R327" i="18" s="1"/>
  <c r="S327" i="18" s="1"/>
  <c r="S330" i="18"/>
  <c r="P331" i="18"/>
  <c r="Q331" i="18" s="1"/>
  <c r="R331" i="18" s="1"/>
  <c r="S331" i="18" s="1"/>
  <c r="Q332" i="18"/>
  <c r="R332" i="18" s="1"/>
  <c r="S332" i="18" s="1"/>
  <c r="S334" i="18"/>
  <c r="P335" i="18"/>
  <c r="Q335" i="18" s="1"/>
  <c r="R335" i="18" s="1"/>
  <c r="S335" i="18" s="1"/>
  <c r="Q336" i="18"/>
  <c r="R336" i="18" s="1"/>
  <c r="S336" i="18" s="1"/>
  <c r="S338" i="18"/>
  <c r="P339" i="18"/>
  <c r="Q339" i="18" s="1"/>
  <c r="R339" i="18" s="1"/>
  <c r="S339" i="18" s="1"/>
  <c r="Q340" i="18"/>
  <c r="R340" i="18" s="1"/>
  <c r="S340" i="18" s="1"/>
  <c r="I341" i="18"/>
  <c r="S342" i="18"/>
  <c r="P343" i="18"/>
  <c r="Q343" i="18" s="1"/>
  <c r="R343" i="18" s="1"/>
  <c r="S343" i="18" s="1"/>
  <c r="Q344" i="18"/>
  <c r="R344" i="18" s="1"/>
  <c r="S344" i="18" s="1"/>
  <c r="I345" i="18"/>
  <c r="S346" i="18"/>
  <c r="P347" i="18"/>
  <c r="Q347" i="18" s="1"/>
  <c r="R347" i="18" s="1"/>
  <c r="S347" i="18" s="1"/>
  <c r="Q348" i="18"/>
  <c r="R348" i="18" s="1"/>
  <c r="S348" i="18" s="1"/>
  <c r="I349" i="18"/>
  <c r="S350" i="18"/>
  <c r="P351" i="18"/>
  <c r="Q351" i="18" s="1"/>
  <c r="R351" i="18" s="1"/>
  <c r="S351" i="18" s="1"/>
  <c r="I353" i="18"/>
  <c r="AK455" i="18"/>
  <c r="AK456" i="18" s="1"/>
  <c r="T461" i="18"/>
  <c r="AK464" i="18"/>
  <c r="AK465" i="18" s="1"/>
  <c r="K466" i="18"/>
  <c r="Y470" i="18"/>
  <c r="N476" i="18"/>
  <c r="D478" i="18"/>
  <c r="D479" i="18" s="1"/>
  <c r="X482" i="18"/>
  <c r="AB482" i="18"/>
  <c r="J486" i="18"/>
  <c r="N486" i="18"/>
  <c r="X490" i="18"/>
  <c r="AB490" i="18"/>
  <c r="Q493" i="18"/>
  <c r="Q494" i="18" s="1"/>
  <c r="X500" i="18"/>
  <c r="X501" i="18" s="1"/>
  <c r="P147" i="19"/>
  <c r="Q147" i="19" s="1"/>
  <c r="R147" i="19" s="1"/>
  <c r="S147" i="19" s="1"/>
  <c r="X148" i="19"/>
  <c r="I149" i="19"/>
  <c r="Y149" i="19"/>
  <c r="Z150" i="19"/>
  <c r="I151" i="19"/>
  <c r="U23" i="19" s="1"/>
  <c r="I152" i="19"/>
  <c r="U153" i="19"/>
  <c r="T154" i="19"/>
  <c r="P154" i="19"/>
  <c r="Q154" i="19" s="1"/>
  <c r="R154" i="19" s="1"/>
  <c r="S154" i="19" s="1"/>
  <c r="U154" i="19"/>
  <c r="Z154" i="19"/>
  <c r="AA155" i="19"/>
  <c r="AB155" i="19" s="1"/>
  <c r="AA156" i="19"/>
  <c r="AB156" i="19" s="1"/>
  <c r="X158" i="19"/>
  <c r="U159" i="19"/>
  <c r="X159" i="19" s="1"/>
  <c r="I159" i="19"/>
  <c r="P159" i="19"/>
  <c r="Q159" i="19" s="1"/>
  <c r="R159" i="19" s="1"/>
  <c r="S159" i="19" s="1"/>
  <c r="T162" i="19"/>
  <c r="P162" i="19"/>
  <c r="Q162" i="19" s="1"/>
  <c r="R162" i="19" s="1"/>
  <c r="S162" i="19" s="1"/>
  <c r="U162" i="19"/>
  <c r="Z162" i="19" s="1"/>
  <c r="U163" i="19"/>
  <c r="I163" i="19"/>
  <c r="P163" i="19"/>
  <c r="Q163" i="19" s="1"/>
  <c r="R163" i="19" s="1"/>
  <c r="S163" i="19" s="1"/>
  <c r="T167" i="19"/>
  <c r="Q168" i="19"/>
  <c r="R168" i="19" s="1"/>
  <c r="S168" i="19" s="1"/>
  <c r="I170" i="19"/>
  <c r="U27" i="19" s="1"/>
  <c r="U172" i="19"/>
  <c r="U173" i="19"/>
  <c r="Y173" i="19" s="1"/>
  <c r="X176" i="19"/>
  <c r="U176" i="19"/>
  <c r="U177" i="19"/>
  <c r="I178" i="19"/>
  <c r="U30" i="19" s="1"/>
  <c r="AB179" i="19"/>
  <c r="Y183" i="19"/>
  <c r="AA183" i="19" s="1"/>
  <c r="AB183" i="19" s="1"/>
  <c r="Q184" i="19"/>
  <c r="R184" i="19" s="1"/>
  <c r="S184" i="19" s="1"/>
  <c r="U185" i="19"/>
  <c r="T186" i="19"/>
  <c r="X186" i="19" s="1"/>
  <c r="P186" i="19"/>
  <c r="Q186" i="19" s="1"/>
  <c r="R186" i="19" s="1"/>
  <c r="S186" i="19" s="1"/>
  <c r="U186" i="19"/>
  <c r="Z186" i="19" s="1"/>
  <c r="X192" i="19"/>
  <c r="U192" i="19"/>
  <c r="U193" i="19"/>
  <c r="I194" i="19"/>
  <c r="U196" i="19"/>
  <c r="T199" i="19"/>
  <c r="I202" i="19"/>
  <c r="K36" i="19" s="1"/>
  <c r="T207" i="19"/>
  <c r="U209" i="19"/>
  <c r="Y209" i="19" s="1"/>
  <c r="X210" i="19"/>
  <c r="U211" i="19"/>
  <c r="Z211" i="19" s="1"/>
  <c r="I211" i="19"/>
  <c r="P211" i="19"/>
  <c r="Q211" i="19" s="1"/>
  <c r="R211" i="19" s="1"/>
  <c r="S211" i="19" s="1"/>
  <c r="X211" i="19"/>
  <c r="U212" i="19"/>
  <c r="Y213" i="19"/>
  <c r="X214" i="19"/>
  <c r="X217" i="19"/>
  <c r="AA217" i="19" s="1"/>
  <c r="AB217" i="19" s="1"/>
  <c r="T218" i="19"/>
  <c r="P218" i="19"/>
  <c r="Q218" i="19" s="1"/>
  <c r="R218" i="19" s="1"/>
  <c r="S218" i="19" s="1"/>
  <c r="U218" i="19"/>
  <c r="Y223" i="19"/>
  <c r="X225" i="19"/>
  <c r="AA225" i="19" s="1"/>
  <c r="AB225" i="19" s="1"/>
  <c r="T226" i="19"/>
  <c r="P226" i="19"/>
  <c r="Q226" i="19" s="1"/>
  <c r="R226" i="19" s="1"/>
  <c r="S226" i="19" s="1"/>
  <c r="U226" i="19"/>
  <c r="Y229" i="19"/>
  <c r="Y241" i="19"/>
  <c r="Z252" i="19"/>
  <c r="Y265" i="19"/>
  <c r="AA265" i="19" s="1"/>
  <c r="AB265" i="19" s="1"/>
  <c r="Y266" i="19"/>
  <c r="Z266" i="19"/>
  <c r="Z276" i="19"/>
  <c r="Y285" i="19"/>
  <c r="Y286" i="19"/>
  <c r="Z286" i="19"/>
  <c r="Y289" i="19"/>
  <c r="Y301" i="19"/>
  <c r="Z306" i="19"/>
  <c r="Z308" i="19"/>
  <c r="X334" i="19"/>
  <c r="Z336" i="19"/>
  <c r="W345" i="19"/>
  <c r="AA353" i="19"/>
  <c r="AB353" i="19" s="1"/>
  <c r="Y503" i="19"/>
  <c r="Y501" i="19"/>
  <c r="I67" i="20"/>
  <c r="Y146" i="20"/>
  <c r="Y154" i="20"/>
  <c r="Z158" i="20"/>
  <c r="X170" i="20"/>
  <c r="W170" i="20"/>
  <c r="J29" i="20"/>
  <c r="L29" i="20"/>
  <c r="X178" i="20"/>
  <c r="W178" i="20"/>
  <c r="X198" i="20"/>
  <c r="Y206" i="20"/>
  <c r="Y209" i="20"/>
  <c r="X214" i="20"/>
  <c r="W214" i="20"/>
  <c r="Y225" i="20"/>
  <c r="T38" i="20"/>
  <c r="V38" i="20"/>
  <c r="Y241" i="20"/>
  <c r="Y246" i="20"/>
  <c r="X257" i="20"/>
  <c r="Y267" i="20"/>
  <c r="X281" i="20"/>
  <c r="V281" i="20"/>
  <c r="Z281" i="20"/>
  <c r="P153" i="19"/>
  <c r="Q153" i="19" s="1"/>
  <c r="R153" i="19" s="1"/>
  <c r="S153" i="19" s="1"/>
  <c r="T153" i="19"/>
  <c r="P157" i="19"/>
  <c r="Q157" i="19" s="1"/>
  <c r="R157" i="19" s="1"/>
  <c r="S157" i="19" s="1"/>
  <c r="T157" i="19"/>
  <c r="P161" i="19"/>
  <c r="Q161" i="19" s="1"/>
  <c r="R161" i="19" s="1"/>
  <c r="S161" i="19" s="1"/>
  <c r="P165" i="19"/>
  <c r="Q165" i="19" s="1"/>
  <c r="R165" i="19" s="1"/>
  <c r="S165" i="19" s="1"/>
  <c r="T165" i="19"/>
  <c r="P169" i="19"/>
  <c r="Q169" i="19" s="1"/>
  <c r="R169" i="19" s="1"/>
  <c r="S169" i="19" s="1"/>
  <c r="P173" i="19"/>
  <c r="Q173" i="19" s="1"/>
  <c r="R173" i="19" s="1"/>
  <c r="S173" i="19" s="1"/>
  <c r="P177" i="19"/>
  <c r="Q177" i="19" s="1"/>
  <c r="R177" i="19" s="1"/>
  <c r="S177" i="19" s="1"/>
  <c r="P181" i="19"/>
  <c r="Q181" i="19" s="1"/>
  <c r="R181" i="19" s="1"/>
  <c r="S181" i="19" s="1"/>
  <c r="P185" i="19"/>
  <c r="Q185" i="19" s="1"/>
  <c r="R185" i="19" s="1"/>
  <c r="S185" i="19" s="1"/>
  <c r="T185" i="19"/>
  <c r="Y185" i="19" s="1"/>
  <c r="P189" i="19"/>
  <c r="Q189" i="19" s="1"/>
  <c r="R189" i="19" s="1"/>
  <c r="S189" i="19" s="1"/>
  <c r="P193" i="19"/>
  <c r="Q193" i="19" s="1"/>
  <c r="R193" i="19" s="1"/>
  <c r="S193" i="19" s="1"/>
  <c r="P197" i="19"/>
  <c r="Q197" i="19" s="1"/>
  <c r="R197" i="19" s="1"/>
  <c r="S197" i="19" s="1"/>
  <c r="T197" i="19"/>
  <c r="Y197" i="19" s="1"/>
  <c r="P201" i="19"/>
  <c r="Q201" i="19" s="1"/>
  <c r="R201" i="19" s="1"/>
  <c r="S201" i="19" s="1"/>
  <c r="T201" i="19"/>
  <c r="P205" i="19"/>
  <c r="Q205" i="19" s="1"/>
  <c r="R205" i="19" s="1"/>
  <c r="S205" i="19" s="1"/>
  <c r="T205" i="19"/>
  <c r="W205" i="19" s="1"/>
  <c r="P209" i="19"/>
  <c r="Q209" i="19" s="1"/>
  <c r="R209" i="19" s="1"/>
  <c r="S209" i="19" s="1"/>
  <c r="P213" i="19"/>
  <c r="Q213" i="19" s="1"/>
  <c r="R213" i="19" s="1"/>
  <c r="S213" i="19" s="1"/>
  <c r="P217" i="19"/>
  <c r="Q217" i="19" s="1"/>
  <c r="R217" i="19" s="1"/>
  <c r="S217" i="19" s="1"/>
  <c r="P221" i="19"/>
  <c r="Q221" i="19" s="1"/>
  <c r="R221" i="19" s="1"/>
  <c r="S221" i="19" s="1"/>
  <c r="P225" i="19"/>
  <c r="Q225" i="19" s="1"/>
  <c r="R225" i="19" s="1"/>
  <c r="S225" i="19" s="1"/>
  <c r="P229" i="19"/>
  <c r="Q229" i="19" s="1"/>
  <c r="R229" i="19" s="1"/>
  <c r="S229" i="19" s="1"/>
  <c r="U230" i="19"/>
  <c r="I231" i="19"/>
  <c r="U33" i="19" s="1"/>
  <c r="P233" i="19"/>
  <c r="Q233" i="19" s="1"/>
  <c r="R233" i="19" s="1"/>
  <c r="S233" i="19" s="1"/>
  <c r="U234" i="19"/>
  <c r="X234" i="19" s="1"/>
  <c r="I235" i="19"/>
  <c r="U37" i="19" s="1"/>
  <c r="P237" i="19"/>
  <c r="Q237" i="19" s="1"/>
  <c r="R237" i="19" s="1"/>
  <c r="S237" i="19" s="1"/>
  <c r="U238" i="19"/>
  <c r="X238" i="19" s="1"/>
  <c r="I239" i="19"/>
  <c r="P241" i="19"/>
  <c r="Q241" i="19" s="1"/>
  <c r="R241" i="19" s="1"/>
  <c r="S241" i="19" s="1"/>
  <c r="U242" i="19"/>
  <c r="Z242" i="19" s="1"/>
  <c r="I243" i="19"/>
  <c r="P245" i="19"/>
  <c r="Q245" i="19" s="1"/>
  <c r="R245" i="19" s="1"/>
  <c r="S245" i="19" s="1"/>
  <c r="U246" i="19"/>
  <c r="W246" i="19" s="1"/>
  <c r="I247" i="19"/>
  <c r="P249" i="19"/>
  <c r="Q249" i="19" s="1"/>
  <c r="R249" i="19" s="1"/>
  <c r="S249" i="19" s="1"/>
  <c r="U250" i="19"/>
  <c r="Z250" i="19" s="1"/>
  <c r="I251" i="19"/>
  <c r="U34" i="19" s="1"/>
  <c r="P253" i="19"/>
  <c r="Q253" i="19" s="1"/>
  <c r="R253" i="19" s="1"/>
  <c r="S253" i="19" s="1"/>
  <c r="U254" i="19"/>
  <c r="I255" i="19"/>
  <c r="P257" i="19"/>
  <c r="Q257" i="19" s="1"/>
  <c r="R257" i="19" s="1"/>
  <c r="S257" i="19" s="1"/>
  <c r="U258" i="19"/>
  <c r="I259" i="19"/>
  <c r="P261" i="19"/>
  <c r="Q261" i="19" s="1"/>
  <c r="R261" i="19" s="1"/>
  <c r="S261" i="19" s="1"/>
  <c r="U262" i="19"/>
  <c r="I263" i="19"/>
  <c r="P265" i="19"/>
  <c r="Q265" i="19" s="1"/>
  <c r="R265" i="19" s="1"/>
  <c r="S265" i="19" s="1"/>
  <c r="U266" i="19"/>
  <c r="X266" i="19" s="1"/>
  <c r="AA266" i="19" s="1"/>
  <c r="AB266" i="19" s="1"/>
  <c r="I267" i="19"/>
  <c r="P269" i="19"/>
  <c r="Q269" i="19" s="1"/>
  <c r="R269" i="19" s="1"/>
  <c r="S269" i="19" s="1"/>
  <c r="U270" i="19"/>
  <c r="X270" i="19" s="1"/>
  <c r="I271" i="19"/>
  <c r="P273" i="19"/>
  <c r="Q273" i="19" s="1"/>
  <c r="R273" i="19" s="1"/>
  <c r="S273" i="19" s="1"/>
  <c r="U274" i="19"/>
  <c r="I275" i="19"/>
  <c r="P277" i="19"/>
  <c r="Q277" i="19" s="1"/>
  <c r="R277" i="19" s="1"/>
  <c r="S277" i="19" s="1"/>
  <c r="U278" i="19"/>
  <c r="X278" i="19" s="1"/>
  <c r="I279" i="19"/>
  <c r="U35" i="19" s="1"/>
  <c r="P281" i="19"/>
  <c r="Q281" i="19" s="1"/>
  <c r="R281" i="19" s="1"/>
  <c r="S281" i="19" s="1"/>
  <c r="U282" i="19"/>
  <c r="I283" i="19"/>
  <c r="P285" i="19"/>
  <c r="Q285" i="19" s="1"/>
  <c r="R285" i="19" s="1"/>
  <c r="S285" i="19" s="1"/>
  <c r="U286" i="19"/>
  <c r="X286" i="19" s="1"/>
  <c r="AA286" i="19" s="1"/>
  <c r="AB286" i="19" s="1"/>
  <c r="I287" i="19"/>
  <c r="P289" i="19"/>
  <c r="Q289" i="19" s="1"/>
  <c r="R289" i="19" s="1"/>
  <c r="S289" i="19" s="1"/>
  <c r="U290" i="19"/>
  <c r="I291" i="19"/>
  <c r="P293" i="19"/>
  <c r="Q293" i="19" s="1"/>
  <c r="R293" i="19" s="1"/>
  <c r="S293" i="19" s="1"/>
  <c r="U294" i="19"/>
  <c r="Z294" i="19" s="1"/>
  <c r="I295" i="19"/>
  <c r="P297" i="19"/>
  <c r="Q297" i="19" s="1"/>
  <c r="R297" i="19" s="1"/>
  <c r="S297" i="19" s="1"/>
  <c r="U298" i="19"/>
  <c r="I299" i="19"/>
  <c r="P301" i="19"/>
  <c r="Q301" i="19" s="1"/>
  <c r="R301" i="19" s="1"/>
  <c r="S301" i="19" s="1"/>
  <c r="T301" i="19"/>
  <c r="U302" i="19"/>
  <c r="I303" i="19"/>
  <c r="P305" i="19"/>
  <c r="Q305" i="19" s="1"/>
  <c r="R305" i="19" s="1"/>
  <c r="S305" i="19" s="1"/>
  <c r="U306" i="19"/>
  <c r="X306" i="19" s="1"/>
  <c r="I307" i="19"/>
  <c r="P309" i="19"/>
  <c r="Q309" i="19" s="1"/>
  <c r="R309" i="19" s="1"/>
  <c r="S309" i="19" s="1"/>
  <c r="T309" i="19"/>
  <c r="Y309" i="19" s="1"/>
  <c r="U310" i="19"/>
  <c r="I311" i="19"/>
  <c r="P313" i="19"/>
  <c r="Q313" i="19" s="1"/>
  <c r="R313" i="19" s="1"/>
  <c r="S313" i="19" s="1"/>
  <c r="T313" i="19"/>
  <c r="W313" i="19" s="1"/>
  <c r="U314" i="19"/>
  <c r="X314" i="19" s="1"/>
  <c r="I315" i="19"/>
  <c r="P317" i="19"/>
  <c r="Q317" i="19" s="1"/>
  <c r="R317" i="19" s="1"/>
  <c r="S317" i="19" s="1"/>
  <c r="U318" i="19"/>
  <c r="I319" i="19"/>
  <c r="P321" i="19"/>
  <c r="Q321" i="19" s="1"/>
  <c r="R321" i="19" s="1"/>
  <c r="S321" i="19" s="1"/>
  <c r="T321" i="19"/>
  <c r="U322" i="19"/>
  <c r="W322" i="19" s="1"/>
  <c r="I323" i="19"/>
  <c r="P325" i="19"/>
  <c r="Q325" i="19" s="1"/>
  <c r="R325" i="19" s="1"/>
  <c r="S325" i="19" s="1"/>
  <c r="U326" i="19"/>
  <c r="Z326" i="19" s="1"/>
  <c r="I327" i="19"/>
  <c r="P329" i="19"/>
  <c r="Q329" i="19" s="1"/>
  <c r="R329" i="19" s="1"/>
  <c r="S329" i="19" s="1"/>
  <c r="T329" i="19"/>
  <c r="X329" i="19" s="1"/>
  <c r="U330" i="19"/>
  <c r="X330" i="19" s="1"/>
  <c r="I331" i="19"/>
  <c r="T333" i="19"/>
  <c r="U334" i="19"/>
  <c r="Y334" i="19" s="1"/>
  <c r="I335" i="19"/>
  <c r="P337" i="19"/>
  <c r="Q337" i="19" s="1"/>
  <c r="R337" i="19" s="1"/>
  <c r="S337" i="19" s="1"/>
  <c r="T337" i="19"/>
  <c r="U338" i="19"/>
  <c r="I339" i="19"/>
  <c r="P341" i="19"/>
  <c r="Q341" i="19" s="1"/>
  <c r="R341" i="19" s="1"/>
  <c r="S341" i="19" s="1"/>
  <c r="T341" i="19"/>
  <c r="U342" i="19"/>
  <c r="Z342" i="19" s="1"/>
  <c r="AA342" i="19" s="1"/>
  <c r="AB342" i="19" s="1"/>
  <c r="I343" i="19"/>
  <c r="P345" i="19"/>
  <c r="Q345" i="19" s="1"/>
  <c r="R345" i="19" s="1"/>
  <c r="S345" i="19" s="1"/>
  <c r="T345" i="19"/>
  <c r="Y345" i="19" s="1"/>
  <c r="U346" i="19"/>
  <c r="Z346" i="19" s="1"/>
  <c r="I347" i="19"/>
  <c r="P349" i="19"/>
  <c r="Q349" i="19" s="1"/>
  <c r="R349" i="19" s="1"/>
  <c r="S349" i="19" s="1"/>
  <c r="T349" i="19"/>
  <c r="U350" i="19"/>
  <c r="W350" i="19" s="1"/>
  <c r="I351" i="19"/>
  <c r="K38" i="19" s="1"/>
  <c r="P353" i="19"/>
  <c r="Q353" i="19" s="1"/>
  <c r="R353" i="19" s="1"/>
  <c r="S353" i="19" s="1"/>
  <c r="T353" i="19"/>
  <c r="Z353" i="19" s="1"/>
  <c r="X454" i="19"/>
  <c r="AB454" i="19"/>
  <c r="X456" i="19"/>
  <c r="X457" i="19" s="1"/>
  <c r="X458" i="19"/>
  <c r="X459" i="19" s="1"/>
  <c r="R461" i="19"/>
  <c r="X462" i="19"/>
  <c r="AB462" i="19"/>
  <c r="AE464" i="19"/>
  <c r="AE465" i="19" s="1"/>
  <c r="M466" i="19"/>
  <c r="J470" i="19"/>
  <c r="J471" i="19" s="1"/>
  <c r="AA470" i="19"/>
  <c r="X474" i="19"/>
  <c r="X475" i="19" s="1"/>
  <c r="AK475" i="19"/>
  <c r="AK476" i="19" s="1"/>
  <c r="L476" i="19"/>
  <c r="Q482" i="19"/>
  <c r="Q483" i="19" s="1"/>
  <c r="Z482" i="19"/>
  <c r="L486" i="19"/>
  <c r="T489" i="19"/>
  <c r="Z490" i="19"/>
  <c r="X492" i="19"/>
  <c r="X493" i="19" s="1"/>
  <c r="Y498" i="19"/>
  <c r="X502" i="19"/>
  <c r="X503" i="19" s="1"/>
  <c r="C511" i="19"/>
  <c r="C515" i="19"/>
  <c r="C517" i="19"/>
  <c r="Q273" i="20"/>
  <c r="R273" i="20" s="1"/>
  <c r="Q269" i="20"/>
  <c r="R269" i="20" s="1"/>
  <c r="Q261" i="20"/>
  <c r="R261" i="20" s="1"/>
  <c r="Q350" i="20"/>
  <c r="R350" i="20" s="1"/>
  <c r="Q334" i="20"/>
  <c r="R334" i="20" s="1"/>
  <c r="Q347" i="20"/>
  <c r="R347" i="20" s="1"/>
  <c r="S347" i="20" s="1"/>
  <c r="Q331" i="20"/>
  <c r="R331" i="20" s="1"/>
  <c r="S331" i="20" s="1"/>
  <c r="Q323" i="20"/>
  <c r="R323" i="20" s="1"/>
  <c r="S323" i="20" s="1"/>
  <c r="Q307" i="20"/>
  <c r="R307" i="20" s="1"/>
  <c r="S307" i="20" s="1"/>
  <c r="Q299" i="20"/>
  <c r="R299" i="20" s="1"/>
  <c r="S299" i="20" s="1"/>
  <c r="Q291" i="20"/>
  <c r="R291" i="20" s="1"/>
  <c r="S291" i="20" s="1"/>
  <c r="S273" i="20"/>
  <c r="P145" i="20"/>
  <c r="Q145" i="20" s="1"/>
  <c r="R145" i="20" s="1"/>
  <c r="S145" i="20" s="1"/>
  <c r="T145" i="20"/>
  <c r="U146" i="20"/>
  <c r="Z146" i="20" s="1"/>
  <c r="I147" i="20"/>
  <c r="S148" i="20"/>
  <c r="P149" i="20"/>
  <c r="Q149" i="20" s="1"/>
  <c r="R149" i="20" s="1"/>
  <c r="S149" i="20" s="1"/>
  <c r="T149" i="20"/>
  <c r="U150" i="20"/>
  <c r="W150" i="20" s="1"/>
  <c r="I151" i="20"/>
  <c r="U23" i="20" s="1"/>
  <c r="P153" i="20"/>
  <c r="T153" i="20"/>
  <c r="U154" i="20"/>
  <c r="X154" i="20" s="1"/>
  <c r="I155" i="20"/>
  <c r="K26" i="20" s="1"/>
  <c r="P157" i="20"/>
  <c r="T157" i="20"/>
  <c r="U158" i="20"/>
  <c r="Y158" i="20" s="1"/>
  <c r="I159" i="20"/>
  <c r="S160" i="20"/>
  <c r="W160" i="20"/>
  <c r="P161" i="20"/>
  <c r="T161" i="20"/>
  <c r="X161" i="20" s="1"/>
  <c r="U162" i="20"/>
  <c r="Y162" i="20" s="1"/>
  <c r="AA162" i="20" s="1"/>
  <c r="AB162" i="20" s="1"/>
  <c r="I163" i="20"/>
  <c r="W164" i="20"/>
  <c r="P165" i="20"/>
  <c r="T165" i="20"/>
  <c r="X165" i="20" s="1"/>
  <c r="U166" i="20"/>
  <c r="Z166" i="20" s="1"/>
  <c r="I167" i="20"/>
  <c r="U26" i="20" s="1"/>
  <c r="S168" i="20"/>
  <c r="W168" i="20"/>
  <c r="P169" i="20"/>
  <c r="T169" i="20"/>
  <c r="U170" i="20"/>
  <c r="Z170" i="20" s="1"/>
  <c r="I171" i="20"/>
  <c r="U28" i="20" s="1"/>
  <c r="P173" i="20"/>
  <c r="T173" i="20"/>
  <c r="U174" i="20"/>
  <c r="Z174" i="20" s="1"/>
  <c r="AA174" i="20" s="1"/>
  <c r="AB174" i="20" s="1"/>
  <c r="I175" i="20"/>
  <c r="S176" i="20"/>
  <c r="W176" i="20"/>
  <c r="P177" i="20"/>
  <c r="T177" i="20"/>
  <c r="Z177" i="20" s="1"/>
  <c r="AA177" i="20" s="1"/>
  <c r="AB177" i="20" s="1"/>
  <c r="U178" i="20"/>
  <c r="Z178" i="20" s="1"/>
  <c r="I179" i="20"/>
  <c r="P181" i="20"/>
  <c r="Q181" i="20" s="1"/>
  <c r="R181" i="20" s="1"/>
  <c r="S181" i="20" s="1"/>
  <c r="T181" i="20"/>
  <c r="AB181" i="20"/>
  <c r="U182" i="20"/>
  <c r="I183" i="20"/>
  <c r="P185" i="20"/>
  <c r="T185" i="20"/>
  <c r="Y185" i="20" s="1"/>
  <c r="U186" i="20"/>
  <c r="X186" i="20" s="1"/>
  <c r="I187" i="20"/>
  <c r="K32" i="20" s="1"/>
  <c r="P189" i="20"/>
  <c r="T189" i="20"/>
  <c r="AB189" i="20"/>
  <c r="U190" i="20"/>
  <c r="I191" i="20"/>
  <c r="S192" i="20"/>
  <c r="P193" i="20"/>
  <c r="T193" i="20"/>
  <c r="AB193" i="20"/>
  <c r="U194" i="20"/>
  <c r="Y194" i="20" s="1"/>
  <c r="I195" i="20"/>
  <c r="K33" i="20" s="1"/>
  <c r="P197" i="20"/>
  <c r="T197" i="20"/>
  <c r="U198" i="20"/>
  <c r="W198" i="20" s="1"/>
  <c r="I199" i="20"/>
  <c r="U31" i="20" s="1"/>
  <c r="P201" i="20"/>
  <c r="T201" i="20"/>
  <c r="U202" i="20"/>
  <c r="Z202" i="20" s="1"/>
  <c r="I203" i="20"/>
  <c r="K37" i="20" s="1"/>
  <c r="P205" i="20"/>
  <c r="T205" i="20"/>
  <c r="U206" i="20"/>
  <c r="W206" i="20" s="1"/>
  <c r="I207" i="20"/>
  <c r="S208" i="20"/>
  <c r="W208" i="20"/>
  <c r="P209" i="20"/>
  <c r="T209" i="20"/>
  <c r="U210" i="20"/>
  <c r="Y210" i="20" s="1"/>
  <c r="I211" i="20"/>
  <c r="P213" i="20"/>
  <c r="T213" i="20"/>
  <c r="U214" i="20"/>
  <c r="Y214" i="20" s="1"/>
  <c r="I215" i="20"/>
  <c r="W216" i="20"/>
  <c r="P217" i="20"/>
  <c r="T217" i="20"/>
  <c r="Y217" i="20" s="1"/>
  <c r="U218" i="20"/>
  <c r="X218" i="20" s="1"/>
  <c r="I219" i="20"/>
  <c r="P221" i="20"/>
  <c r="T221" i="20"/>
  <c r="Y221" i="20" s="1"/>
  <c r="U222" i="20"/>
  <c r="I223" i="20"/>
  <c r="W224" i="20"/>
  <c r="P225" i="20"/>
  <c r="T225" i="20"/>
  <c r="U226" i="20"/>
  <c r="I227" i="20"/>
  <c r="P229" i="20"/>
  <c r="T229" i="20"/>
  <c r="U230" i="20"/>
  <c r="I231" i="20"/>
  <c r="U33" i="20" s="1"/>
  <c r="W232" i="20"/>
  <c r="P233" i="20"/>
  <c r="T233" i="20"/>
  <c r="U234" i="20"/>
  <c r="Y234" i="20" s="1"/>
  <c r="I235" i="20"/>
  <c r="U37" i="20" s="1"/>
  <c r="P237" i="20"/>
  <c r="T237" i="20"/>
  <c r="AB237" i="20"/>
  <c r="U238" i="20"/>
  <c r="W238" i="20" s="1"/>
  <c r="I239" i="20"/>
  <c r="S240" i="20"/>
  <c r="W240" i="20"/>
  <c r="P241" i="20"/>
  <c r="T241" i="20"/>
  <c r="U242" i="20"/>
  <c r="X242" i="20" s="1"/>
  <c r="I243" i="20"/>
  <c r="P245" i="20"/>
  <c r="T245" i="20"/>
  <c r="AB245" i="20"/>
  <c r="U246" i="20"/>
  <c r="Z246" i="20" s="1"/>
  <c r="I247" i="20"/>
  <c r="P249" i="20"/>
  <c r="Q249" i="20" s="1"/>
  <c r="R249" i="20" s="1"/>
  <c r="S249" i="20" s="1"/>
  <c r="T249" i="20"/>
  <c r="U250" i="20"/>
  <c r="Y250" i="20" s="1"/>
  <c r="I251" i="20"/>
  <c r="U34" i="20" s="1"/>
  <c r="P253" i="20"/>
  <c r="T253" i="20"/>
  <c r="X253" i="20" s="1"/>
  <c r="U254" i="20"/>
  <c r="I255" i="20"/>
  <c r="W256" i="20"/>
  <c r="P257" i="20"/>
  <c r="Q257" i="20" s="1"/>
  <c r="R257" i="20" s="1"/>
  <c r="S257" i="20" s="1"/>
  <c r="T257" i="20"/>
  <c r="I261" i="20"/>
  <c r="S261" i="20"/>
  <c r="AB261" i="20"/>
  <c r="I263" i="20"/>
  <c r="T268" i="20"/>
  <c r="Y268" i="20" s="1"/>
  <c r="P268" i="20"/>
  <c r="U268" i="20"/>
  <c r="I270" i="20"/>
  <c r="U271" i="20"/>
  <c r="P271" i="20"/>
  <c r="Q271" i="20" s="1"/>
  <c r="R271" i="20" s="1"/>
  <c r="S271" i="20" s="1"/>
  <c r="AB271" i="20"/>
  <c r="I273" i="20"/>
  <c r="T273" i="20"/>
  <c r="I274" i="20"/>
  <c r="T276" i="20"/>
  <c r="P276" i="20"/>
  <c r="I276" i="20"/>
  <c r="U277" i="20"/>
  <c r="T278" i="20"/>
  <c r="Z278" i="20" s="1"/>
  <c r="P278" i="20"/>
  <c r="AA279" i="20"/>
  <c r="AB279" i="20" s="1"/>
  <c r="X280" i="20"/>
  <c r="I283" i="20"/>
  <c r="T283" i="20"/>
  <c r="P285" i="20"/>
  <c r="Q285" i="20" s="1"/>
  <c r="R285" i="20" s="1"/>
  <c r="S285" i="20" s="1"/>
  <c r="I286" i="20"/>
  <c r="U287" i="20"/>
  <c r="P287" i="20"/>
  <c r="Q287" i="20" s="1"/>
  <c r="R287" i="20" s="1"/>
  <c r="S287" i="20" s="1"/>
  <c r="AB287" i="20"/>
  <c r="I289" i="20"/>
  <c r="T292" i="20"/>
  <c r="X292" i="20" s="1"/>
  <c r="P292" i="20"/>
  <c r="I292" i="20"/>
  <c r="U293" i="20"/>
  <c r="T294" i="20"/>
  <c r="Z294" i="20" s="1"/>
  <c r="P294" i="20"/>
  <c r="T296" i="20"/>
  <c r="P296" i="20"/>
  <c r="Q296" i="20" s="1"/>
  <c r="R296" i="20" s="1"/>
  <c r="S296" i="20" s="1"/>
  <c r="I296" i="20"/>
  <c r="Z296" i="20"/>
  <c r="U298" i="20"/>
  <c r="T298" i="20"/>
  <c r="P298" i="20"/>
  <c r="Q298" i="20" s="1"/>
  <c r="R298" i="20" s="1"/>
  <c r="S298" i="20" s="1"/>
  <c r="AB299" i="20"/>
  <c r="V301" i="20"/>
  <c r="U305" i="20"/>
  <c r="V306" i="20"/>
  <c r="U306" i="20"/>
  <c r="T306" i="20"/>
  <c r="P306" i="20"/>
  <c r="Q306" i="20" s="1"/>
  <c r="R306" i="20" s="1"/>
  <c r="S306" i="20" s="1"/>
  <c r="Z306" i="20"/>
  <c r="T309" i="20"/>
  <c r="I310" i="20"/>
  <c r="W311" i="20"/>
  <c r="I311" i="20"/>
  <c r="U311" i="20"/>
  <c r="X311" i="20" s="1"/>
  <c r="P311" i="20"/>
  <c r="Q311" i="20" s="1"/>
  <c r="R311" i="20" s="1"/>
  <c r="S311" i="20" s="1"/>
  <c r="T312" i="20"/>
  <c r="Z312" i="20" s="1"/>
  <c r="Y313" i="20"/>
  <c r="Z313" i="20"/>
  <c r="U317" i="20"/>
  <c r="I319" i="20"/>
  <c r="U319" i="20"/>
  <c r="X319" i="20" s="1"/>
  <c r="P319" i="20"/>
  <c r="Q319" i="20" s="1"/>
  <c r="R319" i="20" s="1"/>
  <c r="S319" i="20" s="1"/>
  <c r="T320" i="20"/>
  <c r="Y321" i="20"/>
  <c r="Z321" i="20"/>
  <c r="AB323" i="20"/>
  <c r="U329" i="20"/>
  <c r="I330" i="20"/>
  <c r="I331" i="20"/>
  <c r="U331" i="20"/>
  <c r="P331" i="20"/>
  <c r="T332" i="20"/>
  <c r="Y333" i="20"/>
  <c r="Z333" i="20"/>
  <c r="U337" i="20"/>
  <c r="U338" i="20"/>
  <c r="T338" i="20"/>
  <c r="P338" i="20"/>
  <c r="Q338" i="20" s="1"/>
  <c r="R338" i="20" s="1"/>
  <c r="S338" i="20" s="1"/>
  <c r="V341" i="20"/>
  <c r="AA343" i="20"/>
  <c r="V345" i="20"/>
  <c r="W347" i="20"/>
  <c r="I347" i="20"/>
  <c r="U347" i="20"/>
  <c r="P347" i="20"/>
  <c r="T348" i="20"/>
  <c r="Y349" i="20"/>
  <c r="Z349" i="20"/>
  <c r="X352" i="20"/>
  <c r="U352" i="20"/>
  <c r="U353" i="20"/>
  <c r="I354" i="20"/>
  <c r="I355" i="20"/>
  <c r="I358" i="20"/>
  <c r="I359" i="20"/>
  <c r="I362" i="20"/>
  <c r="I363" i="20"/>
  <c r="I366" i="20"/>
  <c r="I367" i="20"/>
  <c r="I370" i="20"/>
  <c r="I371" i="20"/>
  <c r="I374" i="20"/>
  <c r="I375" i="20"/>
  <c r="I378" i="20"/>
  <c r="I379" i="20"/>
  <c r="I382" i="20"/>
  <c r="I383" i="20"/>
  <c r="J24" i="21"/>
  <c r="L24" i="21"/>
  <c r="AA155" i="21"/>
  <c r="J29" i="21"/>
  <c r="L29" i="21"/>
  <c r="J30" i="21"/>
  <c r="L30" i="21"/>
  <c r="AA187" i="21"/>
  <c r="J35" i="21"/>
  <c r="L35" i="21"/>
  <c r="AA203" i="21"/>
  <c r="P156" i="19"/>
  <c r="Q156" i="19" s="1"/>
  <c r="R156" i="19" s="1"/>
  <c r="S156" i="19" s="1"/>
  <c r="P160" i="19"/>
  <c r="Q160" i="19" s="1"/>
  <c r="R160" i="19" s="1"/>
  <c r="S160" i="19" s="1"/>
  <c r="T160" i="19"/>
  <c r="X160" i="19" s="1"/>
  <c r="P164" i="19"/>
  <c r="Q164" i="19" s="1"/>
  <c r="R164" i="19" s="1"/>
  <c r="S164" i="19" s="1"/>
  <c r="T164" i="19"/>
  <c r="P168" i="19"/>
  <c r="T168" i="19"/>
  <c r="P172" i="19"/>
  <c r="Q172" i="19" s="1"/>
  <c r="R172" i="19" s="1"/>
  <c r="S172" i="19" s="1"/>
  <c r="T172" i="19"/>
  <c r="Z172" i="19" s="1"/>
  <c r="P176" i="19"/>
  <c r="Q176" i="19" s="1"/>
  <c r="R176" i="19" s="1"/>
  <c r="S176" i="19" s="1"/>
  <c r="T176" i="19"/>
  <c r="Z176" i="19" s="1"/>
  <c r="P180" i="19"/>
  <c r="Q180" i="19" s="1"/>
  <c r="R180" i="19" s="1"/>
  <c r="S180" i="19" s="1"/>
  <c r="T180" i="19"/>
  <c r="P184" i="19"/>
  <c r="T184" i="19"/>
  <c r="P188" i="19"/>
  <c r="Q188" i="19" s="1"/>
  <c r="R188" i="19" s="1"/>
  <c r="S188" i="19" s="1"/>
  <c r="T188" i="19"/>
  <c r="P192" i="19"/>
  <c r="Q192" i="19" s="1"/>
  <c r="R192" i="19" s="1"/>
  <c r="S192" i="19" s="1"/>
  <c r="T192" i="19"/>
  <c r="Z192" i="19" s="1"/>
  <c r="P196" i="19"/>
  <c r="Q196" i="19" s="1"/>
  <c r="R196" i="19" s="1"/>
  <c r="S196" i="19" s="1"/>
  <c r="T196" i="19"/>
  <c r="Y196" i="19" s="1"/>
  <c r="P200" i="19"/>
  <c r="Q200" i="19" s="1"/>
  <c r="R200" i="19" s="1"/>
  <c r="S200" i="19" s="1"/>
  <c r="T200" i="19"/>
  <c r="X200" i="19" s="1"/>
  <c r="P204" i="19"/>
  <c r="Q204" i="19" s="1"/>
  <c r="R204" i="19" s="1"/>
  <c r="S204" i="19" s="1"/>
  <c r="T204" i="19"/>
  <c r="P208" i="19"/>
  <c r="Q208" i="19" s="1"/>
  <c r="R208" i="19" s="1"/>
  <c r="S208" i="19" s="1"/>
  <c r="T208" i="19"/>
  <c r="Y208" i="19" s="1"/>
  <c r="P212" i="19"/>
  <c r="Q212" i="19" s="1"/>
  <c r="R212" i="19" s="1"/>
  <c r="S212" i="19" s="1"/>
  <c r="T212" i="19"/>
  <c r="Y212" i="19" s="1"/>
  <c r="P216" i="19"/>
  <c r="Q216" i="19" s="1"/>
  <c r="R216" i="19" s="1"/>
  <c r="S216" i="19" s="1"/>
  <c r="T216" i="19"/>
  <c r="Y216" i="19" s="1"/>
  <c r="P220" i="19"/>
  <c r="Q220" i="19" s="1"/>
  <c r="R220" i="19" s="1"/>
  <c r="S220" i="19" s="1"/>
  <c r="T220" i="19"/>
  <c r="P224" i="19"/>
  <c r="Q224" i="19" s="1"/>
  <c r="R224" i="19" s="1"/>
  <c r="S224" i="19" s="1"/>
  <c r="T224" i="19"/>
  <c r="Y224" i="19" s="1"/>
  <c r="P228" i="19"/>
  <c r="Q228" i="19" s="1"/>
  <c r="R228" i="19" s="1"/>
  <c r="S228" i="19" s="1"/>
  <c r="T228" i="19"/>
  <c r="Y228" i="19" s="1"/>
  <c r="P232" i="19"/>
  <c r="Q232" i="19" s="1"/>
  <c r="R232" i="19" s="1"/>
  <c r="S232" i="19" s="1"/>
  <c r="T232" i="19"/>
  <c r="Y232" i="19" s="1"/>
  <c r="P236" i="19"/>
  <c r="Q236" i="19" s="1"/>
  <c r="R236" i="19" s="1"/>
  <c r="S236" i="19" s="1"/>
  <c r="T236" i="19"/>
  <c r="Y236" i="19" s="1"/>
  <c r="X236" i="19"/>
  <c r="P240" i="19"/>
  <c r="Q240" i="19" s="1"/>
  <c r="R240" i="19" s="1"/>
  <c r="S240" i="19" s="1"/>
  <c r="T240" i="19"/>
  <c r="Y240" i="19" s="1"/>
  <c r="X240" i="19"/>
  <c r="P244" i="19"/>
  <c r="Q244" i="19" s="1"/>
  <c r="R244" i="19" s="1"/>
  <c r="S244" i="19" s="1"/>
  <c r="T244" i="19"/>
  <c r="Y244" i="19" s="1"/>
  <c r="P248" i="19"/>
  <c r="Q248" i="19" s="1"/>
  <c r="R248" i="19" s="1"/>
  <c r="S248" i="19" s="1"/>
  <c r="T248" i="19"/>
  <c r="P252" i="19"/>
  <c r="Q252" i="19" s="1"/>
  <c r="R252" i="19" s="1"/>
  <c r="S252" i="19" s="1"/>
  <c r="T252" i="19"/>
  <c r="Y252" i="19" s="1"/>
  <c r="X252" i="19"/>
  <c r="AA252" i="19" s="1"/>
  <c r="AB252" i="19" s="1"/>
  <c r="P256" i="19"/>
  <c r="Q256" i="19" s="1"/>
  <c r="R256" i="19" s="1"/>
  <c r="S256" i="19" s="1"/>
  <c r="T256" i="19"/>
  <c r="Y256" i="19" s="1"/>
  <c r="P260" i="19"/>
  <c r="Q260" i="19" s="1"/>
  <c r="R260" i="19" s="1"/>
  <c r="S260" i="19" s="1"/>
  <c r="T260" i="19"/>
  <c r="P264" i="19"/>
  <c r="Q264" i="19" s="1"/>
  <c r="R264" i="19" s="1"/>
  <c r="S264" i="19" s="1"/>
  <c r="T264" i="19"/>
  <c r="Y264" i="19" s="1"/>
  <c r="X264" i="19"/>
  <c r="P268" i="19"/>
  <c r="Q268" i="19" s="1"/>
  <c r="R268" i="19" s="1"/>
  <c r="S268" i="19" s="1"/>
  <c r="T268" i="19"/>
  <c r="Y268" i="19" s="1"/>
  <c r="P272" i="19"/>
  <c r="Q272" i="19" s="1"/>
  <c r="R272" i="19" s="1"/>
  <c r="S272" i="19" s="1"/>
  <c r="T272" i="19"/>
  <c r="Y272" i="19" s="1"/>
  <c r="P276" i="19"/>
  <c r="Q276" i="19" s="1"/>
  <c r="R276" i="19" s="1"/>
  <c r="S276" i="19" s="1"/>
  <c r="T276" i="19"/>
  <c r="Y276" i="19" s="1"/>
  <c r="X276" i="19"/>
  <c r="AA276" i="19" s="1"/>
  <c r="AB276" i="19" s="1"/>
  <c r="P280" i="19"/>
  <c r="Q280" i="19" s="1"/>
  <c r="R280" i="19" s="1"/>
  <c r="S280" i="19" s="1"/>
  <c r="T280" i="19"/>
  <c r="Y280" i="19" s="1"/>
  <c r="X280" i="19"/>
  <c r="P284" i="19"/>
  <c r="Q284" i="19" s="1"/>
  <c r="R284" i="19" s="1"/>
  <c r="S284" i="19" s="1"/>
  <c r="T284" i="19"/>
  <c r="Y284" i="19" s="1"/>
  <c r="P288" i="19"/>
  <c r="Q288" i="19" s="1"/>
  <c r="R288" i="19" s="1"/>
  <c r="S288" i="19" s="1"/>
  <c r="T288" i="19"/>
  <c r="Y288" i="19" s="1"/>
  <c r="P292" i="19"/>
  <c r="Q292" i="19" s="1"/>
  <c r="R292" i="19" s="1"/>
  <c r="S292" i="19" s="1"/>
  <c r="T292" i="19"/>
  <c r="P296" i="19"/>
  <c r="Q296" i="19" s="1"/>
  <c r="R296" i="19" s="1"/>
  <c r="S296" i="19" s="1"/>
  <c r="T296" i="19"/>
  <c r="P300" i="19"/>
  <c r="Q300" i="19" s="1"/>
  <c r="R300" i="19" s="1"/>
  <c r="S300" i="19" s="1"/>
  <c r="T300" i="19"/>
  <c r="X300" i="19"/>
  <c r="W303" i="19"/>
  <c r="P304" i="19"/>
  <c r="Q304" i="19" s="1"/>
  <c r="R304" i="19" s="1"/>
  <c r="S304" i="19" s="1"/>
  <c r="T304" i="19"/>
  <c r="Z304" i="19" s="1"/>
  <c r="X304" i="19"/>
  <c r="P308" i="19"/>
  <c r="Q308" i="19" s="1"/>
  <c r="R308" i="19" s="1"/>
  <c r="S308" i="19" s="1"/>
  <c r="T308" i="19"/>
  <c r="Y308" i="19" s="1"/>
  <c r="X308" i="19"/>
  <c r="AA308" i="19" s="1"/>
  <c r="AB308" i="19" s="1"/>
  <c r="W311" i="19"/>
  <c r="P312" i="19"/>
  <c r="Q312" i="19" s="1"/>
  <c r="R312" i="19" s="1"/>
  <c r="S312" i="19" s="1"/>
  <c r="T312" i="19"/>
  <c r="X312" i="19"/>
  <c r="P316" i="19"/>
  <c r="Q316" i="19" s="1"/>
  <c r="R316" i="19" s="1"/>
  <c r="S316" i="19" s="1"/>
  <c r="T316" i="19"/>
  <c r="X316" i="19"/>
  <c r="W319" i="19"/>
  <c r="P320" i="19"/>
  <c r="Q320" i="19" s="1"/>
  <c r="R320" i="19" s="1"/>
  <c r="S320" i="19" s="1"/>
  <c r="T320" i="19"/>
  <c r="Z320" i="19" s="1"/>
  <c r="X320" i="19"/>
  <c r="P324" i="19"/>
  <c r="Q324" i="19" s="1"/>
  <c r="R324" i="19" s="1"/>
  <c r="S324" i="19" s="1"/>
  <c r="T324" i="19"/>
  <c r="X324" i="19" s="1"/>
  <c r="P328" i="19"/>
  <c r="Q328" i="19" s="1"/>
  <c r="R328" i="19" s="1"/>
  <c r="S328" i="19" s="1"/>
  <c r="T328" i="19"/>
  <c r="P332" i="19"/>
  <c r="Q332" i="19" s="1"/>
  <c r="R332" i="19" s="1"/>
  <c r="S332" i="19" s="1"/>
  <c r="T332" i="19"/>
  <c r="X332" i="19"/>
  <c r="W335" i="19"/>
  <c r="AA335" i="19" s="1"/>
  <c r="AB335" i="19" s="1"/>
  <c r="P336" i="19"/>
  <c r="Q336" i="19" s="1"/>
  <c r="R336" i="19" s="1"/>
  <c r="S336" i="19" s="1"/>
  <c r="T336" i="19"/>
  <c r="X336" i="19"/>
  <c r="P340" i="19"/>
  <c r="Q340" i="19" s="1"/>
  <c r="R340" i="19" s="1"/>
  <c r="S340" i="19" s="1"/>
  <c r="T340" i="19"/>
  <c r="P344" i="19"/>
  <c r="Q344" i="19" s="1"/>
  <c r="R344" i="19" s="1"/>
  <c r="S344" i="19" s="1"/>
  <c r="T344" i="19"/>
  <c r="P348" i="19"/>
  <c r="Q348" i="19" s="1"/>
  <c r="R348" i="19" s="1"/>
  <c r="S348" i="19" s="1"/>
  <c r="P352" i="19"/>
  <c r="Q352" i="19" s="1"/>
  <c r="R352" i="19" s="1"/>
  <c r="S352" i="19" s="1"/>
  <c r="Y454" i="19"/>
  <c r="Y462" i="19"/>
  <c r="Q463" i="19"/>
  <c r="Q464" i="19" s="1"/>
  <c r="J466" i="19"/>
  <c r="N466" i="19"/>
  <c r="X470" i="19"/>
  <c r="AB470" i="19"/>
  <c r="M476" i="19"/>
  <c r="AA482" i="19"/>
  <c r="M486" i="19"/>
  <c r="Q489" i="19"/>
  <c r="U489" i="19"/>
  <c r="AA490" i="19"/>
  <c r="X144" i="20"/>
  <c r="P148" i="20"/>
  <c r="Q148" i="20" s="1"/>
  <c r="R148" i="20" s="1"/>
  <c r="V150" i="20"/>
  <c r="P152" i="20"/>
  <c r="Q152" i="20" s="1"/>
  <c r="R152" i="20" s="1"/>
  <c r="S152" i="20" s="1"/>
  <c r="Q153" i="20"/>
  <c r="R153" i="20" s="1"/>
  <c r="P156" i="20"/>
  <c r="Q156" i="20" s="1"/>
  <c r="R156" i="20" s="1"/>
  <c r="S156" i="20" s="1"/>
  <c r="AB156" i="20"/>
  <c r="Q157" i="20"/>
  <c r="R157" i="20" s="1"/>
  <c r="V158" i="20"/>
  <c r="P160" i="20"/>
  <c r="Q160" i="20" s="1"/>
  <c r="R160" i="20" s="1"/>
  <c r="X160" i="20"/>
  <c r="Q161" i="20"/>
  <c r="R161" i="20" s="1"/>
  <c r="P164" i="20"/>
  <c r="Q164" i="20" s="1"/>
  <c r="R164" i="20" s="1"/>
  <c r="S164" i="20" s="1"/>
  <c r="Q165" i="20"/>
  <c r="R165" i="20" s="1"/>
  <c r="S165" i="20" s="1"/>
  <c r="V166" i="20"/>
  <c r="P168" i="20"/>
  <c r="X168" i="20"/>
  <c r="Q169" i="20"/>
  <c r="R169" i="20" s="1"/>
  <c r="V170" i="20"/>
  <c r="P172" i="20"/>
  <c r="Q173" i="20"/>
  <c r="R173" i="20" s="1"/>
  <c r="S173" i="20" s="1"/>
  <c r="P176" i="20"/>
  <c r="X176" i="20"/>
  <c r="Q177" i="20"/>
  <c r="R177" i="20" s="1"/>
  <c r="V178" i="20"/>
  <c r="P180" i="20"/>
  <c r="AB180" i="20"/>
  <c r="P184" i="20"/>
  <c r="AB184" i="20"/>
  <c r="Q185" i="20"/>
  <c r="R185" i="20" s="1"/>
  <c r="S185" i="20" s="1"/>
  <c r="P188" i="20"/>
  <c r="AB188" i="20"/>
  <c r="Q189" i="20"/>
  <c r="R189" i="20" s="1"/>
  <c r="S189" i="20" s="1"/>
  <c r="P192" i="20"/>
  <c r="Q193" i="20"/>
  <c r="R193" i="20" s="1"/>
  <c r="S193" i="20" s="1"/>
  <c r="V194" i="20"/>
  <c r="W195" i="20"/>
  <c r="P196" i="20"/>
  <c r="Q197" i="20"/>
  <c r="R197" i="20" s="1"/>
  <c r="S197" i="20" s="1"/>
  <c r="V198" i="20"/>
  <c r="P200" i="20"/>
  <c r="Q200" i="20" s="1"/>
  <c r="R200" i="20" s="1"/>
  <c r="S200" i="20" s="1"/>
  <c r="X200" i="20"/>
  <c r="Q201" i="20"/>
  <c r="R201" i="20" s="1"/>
  <c r="P204" i="20"/>
  <c r="AB204" i="20"/>
  <c r="Q205" i="20"/>
  <c r="R205" i="20" s="1"/>
  <c r="V206" i="20"/>
  <c r="P208" i="20"/>
  <c r="X208" i="20"/>
  <c r="Q209" i="20"/>
  <c r="R209" i="20" s="1"/>
  <c r="V210" i="20"/>
  <c r="W211" i="20"/>
  <c r="P212" i="20"/>
  <c r="Q213" i="20"/>
  <c r="R213" i="20" s="1"/>
  <c r="S213" i="20" s="1"/>
  <c r="V214" i="20"/>
  <c r="P216" i="20"/>
  <c r="Q216" i="20" s="1"/>
  <c r="R216" i="20" s="1"/>
  <c r="S216" i="20" s="1"/>
  <c r="X216" i="20"/>
  <c r="Q217" i="20"/>
  <c r="R217" i="20" s="1"/>
  <c r="V218" i="20"/>
  <c r="P220" i="20"/>
  <c r="Q221" i="20"/>
  <c r="R221" i="20" s="1"/>
  <c r="P224" i="20"/>
  <c r="Q224" i="20" s="1"/>
  <c r="R224" i="20" s="1"/>
  <c r="S224" i="20" s="1"/>
  <c r="Q225" i="20"/>
  <c r="R225" i="20" s="1"/>
  <c r="S225" i="20" s="1"/>
  <c r="P228" i="20"/>
  <c r="Q229" i="20"/>
  <c r="R229" i="20" s="1"/>
  <c r="P232" i="20"/>
  <c r="Q232" i="20" s="1"/>
  <c r="R232" i="20" s="1"/>
  <c r="S232" i="20" s="1"/>
  <c r="X232" i="20"/>
  <c r="Q233" i="20"/>
  <c r="R233" i="20" s="1"/>
  <c r="V234" i="20"/>
  <c r="P236" i="20"/>
  <c r="Q237" i="20"/>
  <c r="R237" i="20" s="1"/>
  <c r="V238" i="20"/>
  <c r="P240" i="20"/>
  <c r="Q241" i="20"/>
  <c r="R241" i="20" s="1"/>
  <c r="S241" i="20" s="1"/>
  <c r="V242" i="20"/>
  <c r="W243" i="20"/>
  <c r="P244" i="20"/>
  <c r="Q245" i="20"/>
  <c r="R245" i="20" s="1"/>
  <c r="S245" i="20" s="1"/>
  <c r="V246" i="20"/>
  <c r="P248" i="20"/>
  <c r="Q248" i="20" s="1"/>
  <c r="R248" i="20" s="1"/>
  <c r="S248" i="20" s="1"/>
  <c r="AB248" i="20"/>
  <c r="W251" i="20"/>
  <c r="P252" i="20"/>
  <c r="Q253" i="20"/>
  <c r="R253" i="20" s="1"/>
  <c r="S253" i="20" s="1"/>
  <c r="P256" i="20"/>
  <c r="X256" i="20"/>
  <c r="X259" i="20"/>
  <c r="U261" i="20"/>
  <c r="T261" i="20"/>
  <c r="V262" i="20"/>
  <c r="Z262" i="20"/>
  <c r="T262" i="20"/>
  <c r="T263" i="20"/>
  <c r="S264" i="20"/>
  <c r="AB265" i="20"/>
  <c r="W267" i="20"/>
  <c r="P267" i="20"/>
  <c r="Q267" i="20" s="1"/>
  <c r="R267" i="20" s="1"/>
  <c r="S267" i="20" s="1"/>
  <c r="U267" i="20"/>
  <c r="Z267" i="20" s="1"/>
  <c r="Q268" i="20"/>
  <c r="R268" i="20" s="1"/>
  <c r="T272" i="20"/>
  <c r="P272" i="20"/>
  <c r="V272" i="20"/>
  <c r="I272" i="20"/>
  <c r="Z272" i="20"/>
  <c r="U273" i="20"/>
  <c r="AA273" i="20"/>
  <c r="I275" i="20"/>
  <c r="T275" i="20"/>
  <c r="Q276" i="20"/>
  <c r="R276" i="20" s="1"/>
  <c r="S276" i="20" s="1"/>
  <c r="P277" i="20"/>
  <c r="Q277" i="20" s="1"/>
  <c r="R277" i="20" s="1"/>
  <c r="S277" i="20" s="1"/>
  <c r="I278" i="20"/>
  <c r="Q278" i="20"/>
  <c r="R278" i="20" s="1"/>
  <c r="U279" i="20"/>
  <c r="P279" i="20"/>
  <c r="Q279" i="20" s="1"/>
  <c r="R279" i="20" s="1"/>
  <c r="S279" i="20" s="1"/>
  <c r="I281" i="20"/>
  <c r="Y281" i="20"/>
  <c r="AA283" i="20"/>
  <c r="T288" i="20"/>
  <c r="P288" i="20"/>
  <c r="Q288" i="20" s="1"/>
  <c r="R288" i="20" s="1"/>
  <c r="S288" i="20" s="1"/>
  <c r="I288" i="20"/>
  <c r="Z288" i="20"/>
  <c r="U289" i="20"/>
  <c r="V289" i="20" s="1"/>
  <c r="T290" i="20"/>
  <c r="P290" i="20"/>
  <c r="W291" i="20"/>
  <c r="U291" i="20"/>
  <c r="P291" i="20"/>
  <c r="Q292" i="20"/>
  <c r="R292" i="20" s="1"/>
  <c r="W293" i="20"/>
  <c r="P293" i="20"/>
  <c r="Q293" i="20" s="1"/>
  <c r="R293" i="20" s="1"/>
  <c r="S293" i="20" s="1"/>
  <c r="I294" i="20"/>
  <c r="Q294" i="20"/>
  <c r="R294" i="20" s="1"/>
  <c r="W295" i="20"/>
  <c r="U295" i="20"/>
  <c r="P295" i="20"/>
  <c r="Q295" i="20" s="1"/>
  <c r="R295" i="20" s="1"/>
  <c r="S295" i="20" s="1"/>
  <c r="I299" i="20"/>
  <c r="U299" i="20"/>
  <c r="P299" i="20"/>
  <c r="T300" i="20"/>
  <c r="Y301" i="20"/>
  <c r="X304" i="20"/>
  <c r="U304" i="20"/>
  <c r="Y304" i="20" s="1"/>
  <c r="T305" i="20"/>
  <c r="W307" i="20"/>
  <c r="I307" i="20"/>
  <c r="U307" i="20"/>
  <c r="P307" i="20"/>
  <c r="T308" i="20"/>
  <c r="Z311" i="20"/>
  <c r="V311" i="20"/>
  <c r="U314" i="20"/>
  <c r="T314" i="20"/>
  <c r="P314" i="20"/>
  <c r="Q314" i="20" s="1"/>
  <c r="R314" i="20" s="1"/>
  <c r="S314" i="20" s="1"/>
  <c r="X316" i="20"/>
  <c r="U316" i="20"/>
  <c r="Y316" i="20" s="1"/>
  <c r="T317" i="20"/>
  <c r="V319" i="20"/>
  <c r="U322" i="20"/>
  <c r="T322" i="20"/>
  <c r="Y322" i="20" s="1"/>
  <c r="AA322" i="20" s="1"/>
  <c r="P322" i="20"/>
  <c r="Q322" i="20" s="1"/>
  <c r="R322" i="20" s="1"/>
  <c r="S322" i="20" s="1"/>
  <c r="I323" i="20"/>
  <c r="U323" i="20"/>
  <c r="P323" i="20"/>
  <c r="T324" i="20"/>
  <c r="Y325" i="20"/>
  <c r="AA327" i="20"/>
  <c r="X328" i="20"/>
  <c r="U328" i="20"/>
  <c r="Y328" i="20" s="1"/>
  <c r="T329" i="20"/>
  <c r="V334" i="20"/>
  <c r="U334" i="20"/>
  <c r="T334" i="20"/>
  <c r="P334" i="20"/>
  <c r="Z334" i="20"/>
  <c r="X336" i="20"/>
  <c r="U336" i="20"/>
  <c r="Y336" i="20" s="1"/>
  <c r="T337" i="20"/>
  <c r="W339" i="20"/>
  <c r="I339" i="20"/>
  <c r="U339" i="20"/>
  <c r="P339" i="20"/>
  <c r="Q339" i="20" s="1"/>
  <c r="R339" i="20" s="1"/>
  <c r="S339" i="20" s="1"/>
  <c r="T340" i="20"/>
  <c r="Z340" i="20" s="1"/>
  <c r="Y341" i="20"/>
  <c r="AB343" i="20"/>
  <c r="Y345" i="20"/>
  <c r="T347" i="20"/>
  <c r="V350" i="20"/>
  <c r="U350" i="20"/>
  <c r="T350" i="20"/>
  <c r="P350" i="20"/>
  <c r="Z350" i="20"/>
  <c r="T353" i="20"/>
  <c r="Z353" i="20" s="1"/>
  <c r="U22" i="21"/>
  <c r="K22" i="21"/>
  <c r="Z146" i="21"/>
  <c r="W154" i="21"/>
  <c r="T24" i="21"/>
  <c r="V24" i="21"/>
  <c r="V163" i="21"/>
  <c r="V207" i="21"/>
  <c r="P231" i="19"/>
  <c r="Q231" i="19" s="1"/>
  <c r="R231" i="19" s="1"/>
  <c r="S231" i="19" s="1"/>
  <c r="T231" i="19"/>
  <c r="P235" i="19"/>
  <c r="Q235" i="19" s="1"/>
  <c r="R235" i="19" s="1"/>
  <c r="S235" i="19" s="1"/>
  <c r="T235" i="19"/>
  <c r="Y235" i="19" s="1"/>
  <c r="P239" i="19"/>
  <c r="Q239" i="19" s="1"/>
  <c r="R239" i="19" s="1"/>
  <c r="S239" i="19" s="1"/>
  <c r="T239" i="19"/>
  <c r="P243" i="19"/>
  <c r="Q243" i="19" s="1"/>
  <c r="R243" i="19" s="1"/>
  <c r="S243" i="19" s="1"/>
  <c r="T243" i="19"/>
  <c r="P247" i="19"/>
  <c r="Q247" i="19" s="1"/>
  <c r="R247" i="19" s="1"/>
  <c r="S247" i="19" s="1"/>
  <c r="T247" i="19"/>
  <c r="P251" i="19"/>
  <c r="Q251" i="19" s="1"/>
  <c r="R251" i="19" s="1"/>
  <c r="S251" i="19" s="1"/>
  <c r="T251" i="19"/>
  <c r="Z251" i="19" s="1"/>
  <c r="P255" i="19"/>
  <c r="Q255" i="19" s="1"/>
  <c r="R255" i="19" s="1"/>
  <c r="S255" i="19" s="1"/>
  <c r="T255" i="19"/>
  <c r="P259" i="19"/>
  <c r="Q259" i="19" s="1"/>
  <c r="R259" i="19" s="1"/>
  <c r="S259" i="19" s="1"/>
  <c r="T259" i="19"/>
  <c r="P263" i="19"/>
  <c r="Q263" i="19" s="1"/>
  <c r="R263" i="19" s="1"/>
  <c r="S263" i="19" s="1"/>
  <c r="T263" i="19"/>
  <c r="P267" i="19"/>
  <c r="Q267" i="19" s="1"/>
  <c r="R267" i="19" s="1"/>
  <c r="S267" i="19" s="1"/>
  <c r="T267" i="19"/>
  <c r="Y267" i="19" s="1"/>
  <c r="P271" i="19"/>
  <c r="Q271" i="19" s="1"/>
  <c r="R271" i="19" s="1"/>
  <c r="S271" i="19" s="1"/>
  <c r="T271" i="19"/>
  <c r="P275" i="19"/>
  <c r="Q275" i="19" s="1"/>
  <c r="R275" i="19" s="1"/>
  <c r="S275" i="19" s="1"/>
  <c r="T275" i="19"/>
  <c r="X275" i="19" s="1"/>
  <c r="AA275" i="19" s="1"/>
  <c r="AB275" i="19" s="1"/>
  <c r="P279" i="19"/>
  <c r="Q279" i="19" s="1"/>
  <c r="R279" i="19" s="1"/>
  <c r="S279" i="19" s="1"/>
  <c r="T279" i="19"/>
  <c r="P283" i="19"/>
  <c r="Q283" i="19" s="1"/>
  <c r="R283" i="19" s="1"/>
  <c r="S283" i="19" s="1"/>
  <c r="T283" i="19"/>
  <c r="P287" i="19"/>
  <c r="Q287" i="19" s="1"/>
  <c r="R287" i="19" s="1"/>
  <c r="S287" i="19" s="1"/>
  <c r="T287" i="19"/>
  <c r="P291" i="19"/>
  <c r="Q291" i="19" s="1"/>
  <c r="R291" i="19" s="1"/>
  <c r="S291" i="19" s="1"/>
  <c r="T291" i="19"/>
  <c r="Y291" i="19" s="1"/>
  <c r="P295" i="19"/>
  <c r="Q295" i="19" s="1"/>
  <c r="R295" i="19" s="1"/>
  <c r="S295" i="19" s="1"/>
  <c r="T295" i="19"/>
  <c r="Y295" i="19" s="1"/>
  <c r="P299" i="19"/>
  <c r="Q299" i="19" s="1"/>
  <c r="R299" i="19" s="1"/>
  <c r="S299" i="19" s="1"/>
  <c r="T299" i="19"/>
  <c r="P303" i="19"/>
  <c r="Q303" i="19" s="1"/>
  <c r="R303" i="19" s="1"/>
  <c r="S303" i="19" s="1"/>
  <c r="T303" i="19"/>
  <c r="P307" i="19"/>
  <c r="Q307" i="19" s="1"/>
  <c r="R307" i="19" s="1"/>
  <c r="S307" i="19" s="1"/>
  <c r="T307" i="19"/>
  <c r="Y307" i="19" s="1"/>
  <c r="P311" i="19"/>
  <c r="Q311" i="19" s="1"/>
  <c r="R311" i="19" s="1"/>
  <c r="S311" i="19" s="1"/>
  <c r="T311" i="19"/>
  <c r="P315" i="19"/>
  <c r="Q315" i="19" s="1"/>
  <c r="R315" i="19" s="1"/>
  <c r="S315" i="19" s="1"/>
  <c r="T315" i="19"/>
  <c r="P319" i="19"/>
  <c r="Q319" i="19" s="1"/>
  <c r="R319" i="19" s="1"/>
  <c r="S319" i="19" s="1"/>
  <c r="T319" i="19"/>
  <c r="Y319" i="19" s="1"/>
  <c r="P323" i="19"/>
  <c r="Q323" i="19" s="1"/>
  <c r="R323" i="19" s="1"/>
  <c r="S323" i="19" s="1"/>
  <c r="T323" i="19"/>
  <c r="P327" i="19"/>
  <c r="Q327" i="19" s="1"/>
  <c r="R327" i="19" s="1"/>
  <c r="S327" i="19" s="1"/>
  <c r="T327" i="19"/>
  <c r="P331" i="19"/>
  <c r="Q331" i="19" s="1"/>
  <c r="R331" i="19" s="1"/>
  <c r="S331" i="19" s="1"/>
  <c r="T331" i="19"/>
  <c r="P335" i="19"/>
  <c r="Q335" i="19" s="1"/>
  <c r="R335" i="19" s="1"/>
  <c r="S335" i="19" s="1"/>
  <c r="T335" i="19"/>
  <c r="Z335" i="19" s="1"/>
  <c r="P339" i="19"/>
  <c r="Q339" i="19" s="1"/>
  <c r="R339" i="19" s="1"/>
  <c r="S339" i="19" s="1"/>
  <c r="T339" i="19"/>
  <c r="P343" i="19"/>
  <c r="Q343" i="19" s="1"/>
  <c r="R343" i="19" s="1"/>
  <c r="S343" i="19" s="1"/>
  <c r="T343" i="19"/>
  <c r="Z343" i="19" s="1"/>
  <c r="AA343" i="19" s="1"/>
  <c r="AB343" i="19" s="1"/>
  <c r="P347" i="19"/>
  <c r="Q347" i="19" s="1"/>
  <c r="R347" i="19" s="1"/>
  <c r="S347" i="19" s="1"/>
  <c r="T347" i="19"/>
  <c r="Y347" i="19" s="1"/>
  <c r="U348" i="19"/>
  <c r="Z348" i="19" s="1"/>
  <c r="P351" i="19"/>
  <c r="Q351" i="19" s="1"/>
  <c r="R351" i="19" s="1"/>
  <c r="S351" i="19" s="1"/>
  <c r="T351" i="19"/>
  <c r="U352" i="19"/>
  <c r="Z352" i="19" s="1"/>
  <c r="AK455" i="19"/>
  <c r="AK456" i="19" s="1"/>
  <c r="AK464" i="19"/>
  <c r="AK465" i="19" s="1"/>
  <c r="N476" i="19"/>
  <c r="D478" i="19"/>
  <c r="D479" i="19" s="1"/>
  <c r="X482" i="19"/>
  <c r="AB482" i="19"/>
  <c r="J486" i="19"/>
  <c r="N486" i="19"/>
  <c r="X490" i="19"/>
  <c r="AB490" i="19"/>
  <c r="Q493" i="19"/>
  <c r="Q494" i="19" s="1"/>
  <c r="X500" i="19"/>
  <c r="X501" i="19" s="1"/>
  <c r="D507" i="19"/>
  <c r="K507" i="19" s="1"/>
  <c r="H507" i="19"/>
  <c r="O507" i="19" s="1"/>
  <c r="C508" i="19"/>
  <c r="C512" i="19"/>
  <c r="P147" i="20"/>
  <c r="Q147" i="20" s="1"/>
  <c r="R147" i="20" s="1"/>
  <c r="S147" i="20" s="1"/>
  <c r="T147" i="20"/>
  <c r="U148" i="20"/>
  <c r="Z148" i="20" s="1"/>
  <c r="P151" i="20"/>
  <c r="Q151" i="20" s="1"/>
  <c r="R151" i="20" s="1"/>
  <c r="S151" i="20" s="1"/>
  <c r="T151" i="20"/>
  <c r="Z151" i="20" s="1"/>
  <c r="U152" i="20"/>
  <c r="Z152" i="20" s="1"/>
  <c r="P155" i="20"/>
  <c r="T155" i="20"/>
  <c r="Z155" i="20" s="1"/>
  <c r="AA155" i="20" s="1"/>
  <c r="AB155" i="20" s="1"/>
  <c r="U156" i="20"/>
  <c r="P159" i="20"/>
  <c r="T159" i="20"/>
  <c r="W159" i="20" s="1"/>
  <c r="U160" i="20"/>
  <c r="Y160" i="20" s="1"/>
  <c r="P163" i="20"/>
  <c r="T163" i="20"/>
  <c r="U164" i="20"/>
  <c r="Z164" i="20" s="1"/>
  <c r="P167" i="20"/>
  <c r="T167" i="20"/>
  <c r="AB167" i="20"/>
  <c r="Q168" i="20"/>
  <c r="R168" i="20" s="1"/>
  <c r="U168" i="20"/>
  <c r="Z168" i="20" s="1"/>
  <c r="P171" i="20"/>
  <c r="T171" i="20"/>
  <c r="AB171" i="20"/>
  <c r="Q172" i="20"/>
  <c r="R172" i="20" s="1"/>
  <c r="S172" i="20" s="1"/>
  <c r="U172" i="20"/>
  <c r="Y172" i="20" s="1"/>
  <c r="P175" i="20"/>
  <c r="T175" i="20"/>
  <c r="Q176" i="20"/>
  <c r="R176" i="20" s="1"/>
  <c r="U176" i="20"/>
  <c r="Z176" i="20" s="1"/>
  <c r="P179" i="20"/>
  <c r="T179" i="20"/>
  <c r="Z179" i="20" s="1"/>
  <c r="AA179" i="20" s="1"/>
  <c r="AB179" i="20" s="1"/>
  <c r="Q180" i="20"/>
  <c r="R180" i="20" s="1"/>
  <c r="S180" i="20" s="1"/>
  <c r="U180" i="20"/>
  <c r="P183" i="20"/>
  <c r="T183" i="20"/>
  <c r="Q184" i="20"/>
  <c r="R184" i="20" s="1"/>
  <c r="S184" i="20" s="1"/>
  <c r="U184" i="20"/>
  <c r="P187" i="20"/>
  <c r="T187" i="20"/>
  <c r="Z187" i="20" s="1"/>
  <c r="AA187" i="20" s="1"/>
  <c r="AB187" i="20" s="1"/>
  <c r="Q188" i="20"/>
  <c r="R188" i="20" s="1"/>
  <c r="S188" i="20" s="1"/>
  <c r="U188" i="20"/>
  <c r="P191" i="20"/>
  <c r="T191" i="20"/>
  <c r="AB191" i="20"/>
  <c r="Q192" i="20"/>
  <c r="R192" i="20" s="1"/>
  <c r="U192" i="20"/>
  <c r="V192" i="20" s="1"/>
  <c r="P195" i="20"/>
  <c r="T195" i="20"/>
  <c r="V195" i="20" s="1"/>
  <c r="Q196" i="20"/>
  <c r="R196" i="20" s="1"/>
  <c r="S196" i="20" s="1"/>
  <c r="U196" i="20"/>
  <c r="Z196" i="20" s="1"/>
  <c r="P199" i="20"/>
  <c r="T199" i="20"/>
  <c r="U200" i="20"/>
  <c r="V200" i="20" s="1"/>
  <c r="P203" i="20"/>
  <c r="T203" i="20"/>
  <c r="Z203" i="20" s="1"/>
  <c r="AA203" i="20" s="1"/>
  <c r="AB203" i="20" s="1"/>
  <c r="Q204" i="20"/>
  <c r="R204" i="20" s="1"/>
  <c r="S204" i="20" s="1"/>
  <c r="U204" i="20"/>
  <c r="P207" i="20"/>
  <c r="T207" i="20"/>
  <c r="Q208" i="20"/>
  <c r="R208" i="20" s="1"/>
  <c r="U208" i="20"/>
  <c r="Z208" i="20" s="1"/>
  <c r="P211" i="20"/>
  <c r="T211" i="20"/>
  <c r="Z211" i="20" s="1"/>
  <c r="Q212" i="20"/>
  <c r="R212" i="20" s="1"/>
  <c r="S212" i="20" s="1"/>
  <c r="U212" i="20"/>
  <c r="V212" i="20" s="1"/>
  <c r="P215" i="20"/>
  <c r="T215" i="20"/>
  <c r="AB215" i="20"/>
  <c r="U216" i="20"/>
  <c r="Z216" i="20" s="1"/>
  <c r="P219" i="20"/>
  <c r="T219" i="20"/>
  <c r="V219" i="20" s="1"/>
  <c r="Q220" i="20"/>
  <c r="R220" i="20" s="1"/>
  <c r="S220" i="20" s="1"/>
  <c r="U220" i="20"/>
  <c r="Z220" i="20" s="1"/>
  <c r="P223" i="20"/>
  <c r="T223" i="20"/>
  <c r="U224" i="20"/>
  <c r="Z224" i="20" s="1"/>
  <c r="P227" i="20"/>
  <c r="T227" i="20"/>
  <c r="Q228" i="20"/>
  <c r="R228" i="20" s="1"/>
  <c r="S228" i="20" s="1"/>
  <c r="U228" i="20"/>
  <c r="Y228" i="20" s="1"/>
  <c r="P231" i="20"/>
  <c r="T231" i="20"/>
  <c r="AB231" i="20"/>
  <c r="U232" i="20"/>
  <c r="Y232" i="20" s="1"/>
  <c r="P235" i="20"/>
  <c r="T235" i="20"/>
  <c r="Z235" i="20" s="1"/>
  <c r="Q236" i="20"/>
  <c r="R236" i="20" s="1"/>
  <c r="S236" i="20" s="1"/>
  <c r="U236" i="20"/>
  <c r="W236" i="20" s="1"/>
  <c r="P239" i="20"/>
  <c r="T239" i="20"/>
  <c r="Q240" i="20"/>
  <c r="R240" i="20" s="1"/>
  <c r="U240" i="20"/>
  <c r="Y240" i="20" s="1"/>
  <c r="P243" i="20"/>
  <c r="T243" i="20"/>
  <c r="V243" i="20" s="1"/>
  <c r="Q244" i="20"/>
  <c r="R244" i="20" s="1"/>
  <c r="S244" i="20" s="1"/>
  <c r="U244" i="20"/>
  <c r="Y244" i="20" s="1"/>
  <c r="P247" i="20"/>
  <c r="T247" i="20"/>
  <c r="U248" i="20"/>
  <c r="P251" i="20"/>
  <c r="T251" i="20"/>
  <c r="Z251" i="20" s="1"/>
  <c r="Q252" i="20"/>
  <c r="R252" i="20" s="1"/>
  <c r="S252" i="20" s="1"/>
  <c r="U252" i="20"/>
  <c r="W252" i="20" s="1"/>
  <c r="AA252" i="20" s="1"/>
  <c r="AB252" i="20" s="1"/>
  <c r="P255" i="20"/>
  <c r="T255" i="20"/>
  <c r="Q256" i="20"/>
  <c r="R256" i="20" s="1"/>
  <c r="S256" i="20" s="1"/>
  <c r="U256" i="20"/>
  <c r="Y256" i="20" s="1"/>
  <c r="T258" i="20"/>
  <c r="T260" i="20"/>
  <c r="P260" i="20"/>
  <c r="U260" i="20"/>
  <c r="P262" i="20"/>
  <c r="U262" i="20"/>
  <c r="P263" i="20"/>
  <c r="T264" i="20"/>
  <c r="P264" i="20"/>
  <c r="U264" i="20"/>
  <c r="T265" i="20"/>
  <c r="T266" i="20"/>
  <c r="AB266" i="20"/>
  <c r="X268" i="20"/>
  <c r="S269" i="20"/>
  <c r="AB269" i="20"/>
  <c r="Q272" i="20"/>
  <c r="R272" i="20" s="1"/>
  <c r="AB273" i="20"/>
  <c r="X278" i="20"/>
  <c r="S278" i="20"/>
  <c r="T280" i="20"/>
  <c r="P280" i="20"/>
  <c r="V280" i="20"/>
  <c r="I280" i="20"/>
  <c r="Z280" i="20"/>
  <c r="T282" i="20"/>
  <c r="P282" i="20"/>
  <c r="Q282" i="20" s="1"/>
  <c r="R282" i="20" s="1"/>
  <c r="S282" i="20" s="1"/>
  <c r="P283" i="20"/>
  <c r="Q283" i="20" s="1"/>
  <c r="R283" i="20" s="1"/>
  <c r="S283" i="20" s="1"/>
  <c r="AB283" i="20"/>
  <c r="T285" i="20"/>
  <c r="P289" i="20"/>
  <c r="Q289" i="20" s="1"/>
  <c r="R289" i="20" s="1"/>
  <c r="S289" i="20" s="1"/>
  <c r="Q290" i="20"/>
  <c r="R290" i="20" s="1"/>
  <c r="S292" i="20"/>
  <c r="S294" i="20"/>
  <c r="U296" i="20"/>
  <c r="U302" i="20"/>
  <c r="T302" i="20"/>
  <c r="P302" i="20"/>
  <c r="Q302" i="20" s="1"/>
  <c r="R302" i="20" s="1"/>
  <c r="S302" i="20" s="1"/>
  <c r="X306" i="20"/>
  <c r="Z307" i="20"/>
  <c r="V307" i="20"/>
  <c r="Q308" i="20"/>
  <c r="R308" i="20" s="1"/>
  <c r="S308" i="20" s="1"/>
  <c r="Y311" i="20"/>
  <c r="U312" i="20"/>
  <c r="I315" i="20"/>
  <c r="U315" i="20"/>
  <c r="P315" i="20"/>
  <c r="Q315" i="20" s="1"/>
  <c r="R315" i="20" s="1"/>
  <c r="S315" i="20" s="1"/>
  <c r="V318" i="20"/>
  <c r="U318" i="20"/>
  <c r="X318" i="20" s="1"/>
  <c r="T318" i="20"/>
  <c r="P318" i="20"/>
  <c r="Q318" i="20" s="1"/>
  <c r="R318" i="20" s="1"/>
  <c r="S318" i="20" s="1"/>
  <c r="Z318" i="20"/>
  <c r="Y319" i="20"/>
  <c r="X320" i="20"/>
  <c r="U320" i="20"/>
  <c r="Z320" i="20" s="1"/>
  <c r="Q324" i="20"/>
  <c r="R324" i="20" s="1"/>
  <c r="S324" i="20" s="1"/>
  <c r="U326" i="20"/>
  <c r="T326" i="20"/>
  <c r="P326" i="20"/>
  <c r="Q326" i="20" s="1"/>
  <c r="R326" i="20" s="1"/>
  <c r="S326" i="20" s="1"/>
  <c r="AB327" i="20"/>
  <c r="X332" i="20"/>
  <c r="U332" i="20"/>
  <c r="V332" i="20" s="1"/>
  <c r="S334" i="20"/>
  <c r="I335" i="20"/>
  <c r="U335" i="20"/>
  <c r="P335" i="20"/>
  <c r="Q335" i="20" s="1"/>
  <c r="R335" i="20" s="1"/>
  <c r="S335" i="20" s="1"/>
  <c r="Z339" i="20"/>
  <c r="V339" i="20"/>
  <c r="AA339" i="20" s="1"/>
  <c r="AB339" i="20" s="1"/>
  <c r="Q340" i="20"/>
  <c r="R340" i="20" s="1"/>
  <c r="S340" i="20" s="1"/>
  <c r="U342" i="20"/>
  <c r="T342" i="20"/>
  <c r="P342" i="20"/>
  <c r="Q342" i="20" s="1"/>
  <c r="R342" i="20" s="1"/>
  <c r="S342" i="20" s="1"/>
  <c r="I343" i="20"/>
  <c r="U343" i="20"/>
  <c r="P343" i="20"/>
  <c r="Q343" i="20" s="1"/>
  <c r="R343" i="20" s="1"/>
  <c r="S343" i="20" s="1"/>
  <c r="W344" i="20"/>
  <c r="AA344" i="20" s="1"/>
  <c r="U346" i="20"/>
  <c r="T346" i="20"/>
  <c r="X346" i="20" s="1"/>
  <c r="P346" i="20"/>
  <c r="Q346" i="20" s="1"/>
  <c r="R346" i="20" s="1"/>
  <c r="S346" i="20" s="1"/>
  <c r="Z346" i="20"/>
  <c r="Y347" i="20"/>
  <c r="U348" i="20"/>
  <c r="S350" i="20"/>
  <c r="W351" i="20"/>
  <c r="I351" i="20"/>
  <c r="K38" i="20" s="1"/>
  <c r="U351" i="20"/>
  <c r="P351" i="20"/>
  <c r="Q351" i="20" s="1"/>
  <c r="R351" i="20" s="1"/>
  <c r="S351" i="20" s="1"/>
  <c r="W352" i="20"/>
  <c r="AA352" i="20" s="1"/>
  <c r="AB352" i="20" s="1"/>
  <c r="Z352" i="20"/>
  <c r="Y352" i="20"/>
  <c r="AA353" i="20"/>
  <c r="AB353" i="20" s="1"/>
  <c r="Z164" i="21"/>
  <c r="V170" i="21"/>
  <c r="Y170" i="21"/>
  <c r="J28" i="21"/>
  <c r="L28" i="21"/>
  <c r="W178" i="21"/>
  <c r="V195" i="21"/>
  <c r="Z211" i="21"/>
  <c r="V211" i="21"/>
  <c r="P230" i="19"/>
  <c r="Q230" i="19" s="1"/>
  <c r="R230" i="19" s="1"/>
  <c r="S230" i="19" s="1"/>
  <c r="P234" i="19"/>
  <c r="Q234" i="19" s="1"/>
  <c r="R234" i="19" s="1"/>
  <c r="S234" i="19" s="1"/>
  <c r="P238" i="19"/>
  <c r="Q238" i="19" s="1"/>
  <c r="R238" i="19" s="1"/>
  <c r="S238" i="19" s="1"/>
  <c r="P242" i="19"/>
  <c r="Q242" i="19" s="1"/>
  <c r="R242" i="19" s="1"/>
  <c r="S242" i="19" s="1"/>
  <c r="P246" i="19"/>
  <c r="Q246" i="19" s="1"/>
  <c r="R246" i="19" s="1"/>
  <c r="S246" i="19" s="1"/>
  <c r="P250" i="19"/>
  <c r="Q250" i="19" s="1"/>
  <c r="R250" i="19" s="1"/>
  <c r="S250" i="19" s="1"/>
  <c r="P254" i="19"/>
  <c r="Q254" i="19" s="1"/>
  <c r="R254" i="19" s="1"/>
  <c r="S254" i="19" s="1"/>
  <c r="P258" i="19"/>
  <c r="Q258" i="19" s="1"/>
  <c r="R258" i="19" s="1"/>
  <c r="S258" i="19" s="1"/>
  <c r="P262" i="19"/>
  <c r="Q262" i="19" s="1"/>
  <c r="R262" i="19" s="1"/>
  <c r="S262" i="19" s="1"/>
  <c r="P266" i="19"/>
  <c r="Q266" i="19" s="1"/>
  <c r="R266" i="19" s="1"/>
  <c r="S266" i="19" s="1"/>
  <c r="P270" i="19"/>
  <c r="Q270" i="19" s="1"/>
  <c r="R270" i="19" s="1"/>
  <c r="S270" i="19" s="1"/>
  <c r="P274" i="19"/>
  <c r="Q274" i="19" s="1"/>
  <c r="R274" i="19" s="1"/>
  <c r="S274" i="19" s="1"/>
  <c r="P278" i="19"/>
  <c r="Q278" i="19" s="1"/>
  <c r="R278" i="19" s="1"/>
  <c r="S278" i="19" s="1"/>
  <c r="P282" i="19"/>
  <c r="Q282" i="19" s="1"/>
  <c r="R282" i="19" s="1"/>
  <c r="S282" i="19" s="1"/>
  <c r="P286" i="19"/>
  <c r="Q286" i="19" s="1"/>
  <c r="R286" i="19" s="1"/>
  <c r="S286" i="19" s="1"/>
  <c r="P290" i="19"/>
  <c r="Q290" i="19" s="1"/>
  <c r="R290" i="19" s="1"/>
  <c r="S290" i="19" s="1"/>
  <c r="P294" i="19"/>
  <c r="Q294" i="19" s="1"/>
  <c r="R294" i="19" s="1"/>
  <c r="S294" i="19" s="1"/>
  <c r="P298" i="19"/>
  <c r="Q298" i="19" s="1"/>
  <c r="R298" i="19" s="1"/>
  <c r="S298" i="19" s="1"/>
  <c r="P302" i="19"/>
  <c r="Q302" i="19" s="1"/>
  <c r="R302" i="19" s="1"/>
  <c r="S302" i="19" s="1"/>
  <c r="P306" i="19"/>
  <c r="Q306" i="19" s="1"/>
  <c r="R306" i="19" s="1"/>
  <c r="S306" i="19" s="1"/>
  <c r="P310" i="19"/>
  <c r="Q310" i="19" s="1"/>
  <c r="R310" i="19" s="1"/>
  <c r="S310" i="19" s="1"/>
  <c r="P314" i="19"/>
  <c r="Q314" i="19" s="1"/>
  <c r="R314" i="19" s="1"/>
  <c r="S314" i="19" s="1"/>
  <c r="P318" i="19"/>
  <c r="Q318" i="19" s="1"/>
  <c r="R318" i="19" s="1"/>
  <c r="S318" i="19" s="1"/>
  <c r="P322" i="19"/>
  <c r="Q322" i="19" s="1"/>
  <c r="R322" i="19" s="1"/>
  <c r="S322" i="19" s="1"/>
  <c r="P326" i="19"/>
  <c r="Q326" i="19" s="1"/>
  <c r="R326" i="19" s="1"/>
  <c r="S326" i="19" s="1"/>
  <c r="I328" i="19"/>
  <c r="P330" i="19"/>
  <c r="Q330" i="19" s="1"/>
  <c r="R330" i="19" s="1"/>
  <c r="S330" i="19" s="1"/>
  <c r="P334" i="19"/>
  <c r="Q334" i="19" s="1"/>
  <c r="R334" i="19" s="1"/>
  <c r="S334" i="19" s="1"/>
  <c r="P338" i="19"/>
  <c r="Q338" i="19" s="1"/>
  <c r="R338" i="19" s="1"/>
  <c r="S338" i="19" s="1"/>
  <c r="P342" i="19"/>
  <c r="Q342" i="19" s="1"/>
  <c r="R342" i="19" s="1"/>
  <c r="S342" i="19" s="1"/>
  <c r="P346" i="19"/>
  <c r="Q346" i="19" s="1"/>
  <c r="R346" i="19" s="1"/>
  <c r="S346" i="19" s="1"/>
  <c r="P350" i="19"/>
  <c r="Q350" i="19" s="1"/>
  <c r="R350" i="19" s="1"/>
  <c r="S350" i="19" s="1"/>
  <c r="Q461" i="19"/>
  <c r="U461" i="19"/>
  <c r="K476" i="19"/>
  <c r="Y482" i="19"/>
  <c r="K486" i="19"/>
  <c r="Y490" i="19"/>
  <c r="AB344" i="20"/>
  <c r="AB264" i="20"/>
  <c r="AB329" i="20"/>
  <c r="AB297" i="20"/>
  <c r="AB338" i="20"/>
  <c r="AB330" i="20"/>
  <c r="AB322" i="20"/>
  <c r="AB314" i="20"/>
  <c r="AB310" i="20"/>
  <c r="AB302" i="20"/>
  <c r="AB298" i="20"/>
  <c r="AB290" i="20"/>
  <c r="AB282" i="20"/>
  <c r="AB274" i="20"/>
  <c r="P146" i="20"/>
  <c r="Q146" i="20" s="1"/>
  <c r="R146" i="20" s="1"/>
  <c r="S146" i="20" s="1"/>
  <c r="P150" i="20"/>
  <c r="Q150" i="20" s="1"/>
  <c r="R150" i="20" s="1"/>
  <c r="S150" i="20" s="1"/>
  <c r="S153" i="20"/>
  <c r="P154" i="20"/>
  <c r="Q154" i="20" s="1"/>
  <c r="R154" i="20" s="1"/>
  <c r="S154" i="20" s="1"/>
  <c r="Q155" i="20"/>
  <c r="R155" i="20" s="1"/>
  <c r="S155" i="20" s="1"/>
  <c r="S157" i="20"/>
  <c r="P158" i="20"/>
  <c r="Q158" i="20" s="1"/>
  <c r="R158" i="20" s="1"/>
  <c r="S158" i="20" s="1"/>
  <c r="Q159" i="20"/>
  <c r="R159" i="20" s="1"/>
  <c r="S159" i="20" s="1"/>
  <c r="S161" i="20"/>
  <c r="P162" i="20"/>
  <c r="Q162" i="20" s="1"/>
  <c r="R162" i="20" s="1"/>
  <c r="S162" i="20" s="1"/>
  <c r="Q163" i="20"/>
  <c r="R163" i="20" s="1"/>
  <c r="S163" i="20" s="1"/>
  <c r="P166" i="20"/>
  <c r="Q166" i="20" s="1"/>
  <c r="R166" i="20" s="1"/>
  <c r="S166" i="20" s="1"/>
  <c r="Q167" i="20"/>
  <c r="R167" i="20" s="1"/>
  <c r="S167" i="20" s="1"/>
  <c r="S169" i="20"/>
  <c r="P170" i="20"/>
  <c r="Q170" i="20" s="1"/>
  <c r="R170" i="20" s="1"/>
  <c r="S170" i="20" s="1"/>
  <c r="Q171" i="20"/>
  <c r="R171" i="20" s="1"/>
  <c r="S171" i="20" s="1"/>
  <c r="P174" i="20"/>
  <c r="Q174" i="20" s="1"/>
  <c r="R174" i="20" s="1"/>
  <c r="S174" i="20" s="1"/>
  <c r="Q175" i="20"/>
  <c r="R175" i="20" s="1"/>
  <c r="S175" i="20" s="1"/>
  <c r="S177" i="20"/>
  <c r="P178" i="20"/>
  <c r="Q178" i="20" s="1"/>
  <c r="R178" i="20" s="1"/>
  <c r="S178" i="20" s="1"/>
  <c r="Q179" i="20"/>
  <c r="R179" i="20" s="1"/>
  <c r="S179" i="20" s="1"/>
  <c r="P182" i="20"/>
  <c r="Q182" i="20" s="1"/>
  <c r="R182" i="20" s="1"/>
  <c r="S182" i="20" s="1"/>
  <c r="AB182" i="20"/>
  <c r="Q183" i="20"/>
  <c r="R183" i="20" s="1"/>
  <c r="S183" i="20" s="1"/>
  <c r="P186" i="20"/>
  <c r="Q186" i="20" s="1"/>
  <c r="R186" i="20" s="1"/>
  <c r="S186" i="20" s="1"/>
  <c r="Q187" i="20"/>
  <c r="R187" i="20" s="1"/>
  <c r="S187" i="20" s="1"/>
  <c r="P190" i="20"/>
  <c r="Q190" i="20" s="1"/>
  <c r="R190" i="20" s="1"/>
  <c r="S190" i="20" s="1"/>
  <c r="AB190" i="20"/>
  <c r="Q191" i="20"/>
  <c r="R191" i="20" s="1"/>
  <c r="S191" i="20" s="1"/>
  <c r="P194" i="20"/>
  <c r="Q194" i="20" s="1"/>
  <c r="R194" i="20" s="1"/>
  <c r="S194" i="20" s="1"/>
  <c r="Q195" i="20"/>
  <c r="R195" i="20" s="1"/>
  <c r="S195" i="20" s="1"/>
  <c r="P198" i="20"/>
  <c r="Q198" i="20" s="1"/>
  <c r="R198" i="20" s="1"/>
  <c r="S198" i="20" s="1"/>
  <c r="Q199" i="20"/>
  <c r="R199" i="20" s="1"/>
  <c r="S199" i="20" s="1"/>
  <c r="S201" i="20"/>
  <c r="P202" i="20"/>
  <c r="Q202" i="20" s="1"/>
  <c r="R202" i="20" s="1"/>
  <c r="S202" i="20" s="1"/>
  <c r="Q203" i="20"/>
  <c r="R203" i="20" s="1"/>
  <c r="S203" i="20" s="1"/>
  <c r="S205" i="20"/>
  <c r="P206" i="20"/>
  <c r="Q206" i="20" s="1"/>
  <c r="R206" i="20" s="1"/>
  <c r="S206" i="20" s="1"/>
  <c r="Q207" i="20"/>
  <c r="R207" i="20" s="1"/>
  <c r="S207" i="20" s="1"/>
  <c r="S209" i="20"/>
  <c r="P210" i="20"/>
  <c r="Q210" i="20" s="1"/>
  <c r="R210" i="20" s="1"/>
  <c r="S210" i="20" s="1"/>
  <c r="Q211" i="20"/>
  <c r="R211" i="20" s="1"/>
  <c r="S211" i="20" s="1"/>
  <c r="P214" i="20"/>
  <c r="Q214" i="20" s="1"/>
  <c r="R214" i="20" s="1"/>
  <c r="S214" i="20" s="1"/>
  <c r="Q215" i="20"/>
  <c r="R215" i="20" s="1"/>
  <c r="S215" i="20" s="1"/>
  <c r="S217" i="20"/>
  <c r="P218" i="20"/>
  <c r="Q218" i="20" s="1"/>
  <c r="R218" i="20" s="1"/>
  <c r="S218" i="20" s="1"/>
  <c r="Q219" i="20"/>
  <c r="R219" i="20" s="1"/>
  <c r="S219" i="20" s="1"/>
  <c r="S221" i="20"/>
  <c r="P222" i="20"/>
  <c r="Q222" i="20" s="1"/>
  <c r="R222" i="20" s="1"/>
  <c r="S222" i="20" s="1"/>
  <c r="AB222" i="20"/>
  <c r="Q223" i="20"/>
  <c r="R223" i="20" s="1"/>
  <c r="S223" i="20" s="1"/>
  <c r="P226" i="20"/>
  <c r="Q226" i="20" s="1"/>
  <c r="R226" i="20" s="1"/>
  <c r="S226" i="20" s="1"/>
  <c r="AB226" i="20"/>
  <c r="Q227" i="20"/>
  <c r="R227" i="20" s="1"/>
  <c r="S227" i="20" s="1"/>
  <c r="S229" i="20"/>
  <c r="P230" i="20"/>
  <c r="Q230" i="20" s="1"/>
  <c r="R230" i="20" s="1"/>
  <c r="S230" i="20" s="1"/>
  <c r="AB230" i="20"/>
  <c r="Q231" i="20"/>
  <c r="R231" i="20" s="1"/>
  <c r="S231" i="20" s="1"/>
  <c r="S233" i="20"/>
  <c r="P234" i="20"/>
  <c r="Q234" i="20" s="1"/>
  <c r="R234" i="20" s="1"/>
  <c r="S234" i="20" s="1"/>
  <c r="Q235" i="20"/>
  <c r="R235" i="20" s="1"/>
  <c r="S235" i="20" s="1"/>
  <c r="S237" i="20"/>
  <c r="P238" i="20"/>
  <c r="Q238" i="20" s="1"/>
  <c r="R238" i="20" s="1"/>
  <c r="S238" i="20" s="1"/>
  <c r="Q239" i="20"/>
  <c r="R239" i="20" s="1"/>
  <c r="S239" i="20" s="1"/>
  <c r="P242" i="20"/>
  <c r="Q242" i="20" s="1"/>
  <c r="R242" i="20" s="1"/>
  <c r="S242" i="20" s="1"/>
  <c r="Q243" i="20"/>
  <c r="R243" i="20" s="1"/>
  <c r="S243" i="20" s="1"/>
  <c r="P246" i="20"/>
  <c r="Q246" i="20" s="1"/>
  <c r="R246" i="20" s="1"/>
  <c r="S246" i="20" s="1"/>
  <c r="Q247" i="20"/>
  <c r="R247" i="20" s="1"/>
  <c r="S247" i="20" s="1"/>
  <c r="P250" i="20"/>
  <c r="Q250" i="20" s="1"/>
  <c r="R250" i="20" s="1"/>
  <c r="S250" i="20" s="1"/>
  <c r="Q251" i="20"/>
  <c r="R251" i="20" s="1"/>
  <c r="S251" i="20" s="1"/>
  <c r="P254" i="20"/>
  <c r="Q254" i="20" s="1"/>
  <c r="R254" i="20" s="1"/>
  <c r="S254" i="20" s="1"/>
  <c r="AB254" i="20"/>
  <c r="Q255" i="20"/>
  <c r="R255" i="20" s="1"/>
  <c r="S255" i="20" s="1"/>
  <c r="P258" i="20"/>
  <c r="Q258" i="20" s="1"/>
  <c r="R258" i="20" s="1"/>
  <c r="S258" i="20" s="1"/>
  <c r="U258" i="20"/>
  <c r="W258" i="20" s="1"/>
  <c r="W259" i="20"/>
  <c r="P259" i="20"/>
  <c r="Q259" i="20" s="1"/>
  <c r="R259" i="20" s="1"/>
  <c r="S259" i="20" s="1"/>
  <c r="U259" i="20"/>
  <c r="Z259" i="20" s="1"/>
  <c r="Q260" i="20"/>
  <c r="R260" i="20" s="1"/>
  <c r="S260" i="20" s="1"/>
  <c r="V260" i="20"/>
  <c r="Q262" i="20"/>
  <c r="R262" i="20" s="1"/>
  <c r="S262" i="20" s="1"/>
  <c r="W262" i="20"/>
  <c r="Q263" i="20"/>
  <c r="R263" i="20" s="1"/>
  <c r="S263" i="20" s="1"/>
  <c r="AA263" i="20"/>
  <c r="AB263" i="20" s="1"/>
  <c r="Q264" i="20"/>
  <c r="R264" i="20" s="1"/>
  <c r="P265" i="20"/>
  <c r="Q265" i="20" s="1"/>
  <c r="R265" i="20" s="1"/>
  <c r="S265" i="20" s="1"/>
  <c r="I266" i="20"/>
  <c r="P266" i="20"/>
  <c r="Q266" i="20" s="1"/>
  <c r="R266" i="20" s="1"/>
  <c r="S266" i="20" s="1"/>
  <c r="I267" i="20"/>
  <c r="I268" i="20"/>
  <c r="S268" i="20"/>
  <c r="U269" i="20"/>
  <c r="T269" i="20"/>
  <c r="T270" i="20"/>
  <c r="Z270" i="20" s="1"/>
  <c r="P270" i="20"/>
  <c r="Q270" i="20" s="1"/>
  <c r="R270" i="20" s="1"/>
  <c r="S270" i="20" s="1"/>
  <c r="X272" i="20"/>
  <c r="S272" i="20"/>
  <c r="T274" i="20"/>
  <c r="P274" i="20"/>
  <c r="Q274" i="20" s="1"/>
  <c r="R274" i="20" s="1"/>
  <c r="S274" i="20" s="1"/>
  <c r="P275" i="20"/>
  <c r="Q275" i="20" s="1"/>
  <c r="R275" i="20" s="1"/>
  <c r="S275" i="20" s="1"/>
  <c r="AB275" i="20"/>
  <c r="U276" i="20"/>
  <c r="Z276" i="20" s="1"/>
  <c r="T277" i="20"/>
  <c r="U278" i="20"/>
  <c r="V278" i="20" s="1"/>
  <c r="Q280" i="20"/>
  <c r="R280" i="20" s="1"/>
  <c r="S280" i="20" s="1"/>
  <c r="W281" i="20"/>
  <c r="P281" i="20"/>
  <c r="Q281" i="20" s="1"/>
  <c r="R281" i="20" s="1"/>
  <c r="S281" i="20" s="1"/>
  <c r="I282" i="20"/>
  <c r="T284" i="20"/>
  <c r="P284" i="20"/>
  <c r="Q284" i="20" s="1"/>
  <c r="R284" i="20" s="1"/>
  <c r="S284" i="20" s="1"/>
  <c r="I284" i="20"/>
  <c r="Z284" i="20"/>
  <c r="U285" i="20"/>
  <c r="V286" i="20"/>
  <c r="T286" i="20"/>
  <c r="P286" i="20"/>
  <c r="Q286" i="20" s="1"/>
  <c r="R286" i="20" s="1"/>
  <c r="S286" i="20" s="1"/>
  <c r="Z286" i="20"/>
  <c r="S290" i="20"/>
  <c r="Y291" i="20"/>
  <c r="T291" i="20"/>
  <c r="U292" i="20"/>
  <c r="Z292" i="20" s="1"/>
  <c r="Y293" i="20"/>
  <c r="T293" i="20"/>
  <c r="U294" i="20"/>
  <c r="V294" i="20" s="1"/>
  <c r="Y295" i="20"/>
  <c r="T295" i="20"/>
  <c r="U300" i="20"/>
  <c r="X300" i="20" s="1"/>
  <c r="X301" i="20"/>
  <c r="I302" i="20"/>
  <c r="W303" i="20"/>
  <c r="I303" i="20"/>
  <c r="U303" i="20"/>
  <c r="Z303" i="20" s="1"/>
  <c r="P303" i="20"/>
  <c r="Q303" i="20" s="1"/>
  <c r="R303" i="20" s="1"/>
  <c r="S303" i="20" s="1"/>
  <c r="W304" i="20"/>
  <c r="Y305" i="20"/>
  <c r="Y307" i="20"/>
  <c r="X307" i="20"/>
  <c r="U308" i="20"/>
  <c r="U309" i="20"/>
  <c r="Y309" i="20" s="1"/>
  <c r="U310" i="20"/>
  <c r="T310" i="20"/>
  <c r="P310" i="20"/>
  <c r="Q310" i="20" s="1"/>
  <c r="R310" i="20" s="1"/>
  <c r="S310" i="20" s="1"/>
  <c r="V313" i="20"/>
  <c r="AA313" i="20" s="1"/>
  <c r="AB313" i="20" s="1"/>
  <c r="T315" i="20"/>
  <c r="Z316" i="20"/>
  <c r="Y317" i="20"/>
  <c r="AA317" i="20" s="1"/>
  <c r="AB317" i="20" s="1"/>
  <c r="I318" i="20"/>
  <c r="V321" i="20"/>
  <c r="AA321" i="20" s="1"/>
  <c r="AB321" i="20" s="1"/>
  <c r="U324" i="20"/>
  <c r="X325" i="20"/>
  <c r="I326" i="20"/>
  <c r="I327" i="20"/>
  <c r="U327" i="20"/>
  <c r="P327" i="20"/>
  <c r="Q327" i="20" s="1"/>
  <c r="R327" i="20" s="1"/>
  <c r="S327" i="20" s="1"/>
  <c r="U330" i="20"/>
  <c r="T330" i="20"/>
  <c r="P330" i="20"/>
  <c r="Q330" i="20" s="1"/>
  <c r="R330" i="20" s="1"/>
  <c r="S330" i="20" s="1"/>
  <c r="AB331" i="20"/>
  <c r="V333" i="20"/>
  <c r="AA333" i="20" s="1"/>
  <c r="AB333" i="20" s="1"/>
  <c r="X334" i="20"/>
  <c r="T335" i="20"/>
  <c r="W335" i="20" s="1"/>
  <c r="W336" i="20"/>
  <c r="Z336" i="20"/>
  <c r="Y337" i="20"/>
  <c r="Y339" i="20"/>
  <c r="X339" i="20"/>
  <c r="U340" i="20"/>
  <c r="X340" i="20" s="1"/>
  <c r="X341" i="20"/>
  <c r="I342" i="20"/>
  <c r="T343" i="20"/>
  <c r="Y344" i="20"/>
  <c r="X345" i="20"/>
  <c r="I346" i="20"/>
  <c r="V349" i="20"/>
  <c r="AA349" i="20" s="1"/>
  <c r="AB349" i="20" s="1"/>
  <c r="X350" i="20"/>
  <c r="T351" i="20"/>
  <c r="Y351" i="20" s="1"/>
  <c r="V150" i="21"/>
  <c r="X152" i="21"/>
  <c r="T25" i="21"/>
  <c r="V25" i="21"/>
  <c r="T27" i="21"/>
  <c r="V27" i="21"/>
  <c r="Y183" i="21"/>
  <c r="W198" i="21"/>
  <c r="X207" i="21"/>
  <c r="T32" i="21"/>
  <c r="V32" i="21"/>
  <c r="Y215" i="21"/>
  <c r="I300" i="20"/>
  <c r="V300" i="20"/>
  <c r="W301" i="20"/>
  <c r="I304" i="20"/>
  <c r="V304" i="20"/>
  <c r="W305" i="20"/>
  <c r="I308" i="20"/>
  <c r="I312" i="20"/>
  <c r="V312" i="20"/>
  <c r="W313" i="20"/>
  <c r="I316" i="20"/>
  <c r="V316" i="20"/>
  <c r="I320" i="20"/>
  <c r="V320" i="20"/>
  <c r="W321" i="20"/>
  <c r="I324" i="20"/>
  <c r="V324" i="20"/>
  <c r="W325" i="20"/>
  <c r="AA325" i="20" s="1"/>
  <c r="AB325" i="20" s="1"/>
  <c r="I328" i="20"/>
  <c r="V328" i="20"/>
  <c r="I332" i="20"/>
  <c r="W333" i="20"/>
  <c r="I336" i="20"/>
  <c r="U36" i="20" s="1"/>
  <c r="V336" i="20"/>
  <c r="AA336" i="20" s="1"/>
  <c r="AB336" i="20" s="1"/>
  <c r="W337" i="20"/>
  <c r="I340" i="20"/>
  <c r="V340" i="20"/>
  <c r="W341" i="20"/>
  <c r="I344" i="20"/>
  <c r="W345" i="20"/>
  <c r="I348" i="20"/>
  <c r="V348" i="20"/>
  <c r="W349" i="20"/>
  <c r="I352" i="20"/>
  <c r="K39" i="20" s="1"/>
  <c r="Q461" i="20"/>
  <c r="U461" i="20"/>
  <c r="L466" i="20"/>
  <c r="Z470" i="20"/>
  <c r="X472" i="20"/>
  <c r="X473" i="20" s="1"/>
  <c r="K476" i="20"/>
  <c r="D480" i="20"/>
  <c r="D481" i="20" s="1"/>
  <c r="Y482" i="20"/>
  <c r="Q484" i="20"/>
  <c r="Q485" i="20" s="1"/>
  <c r="K486" i="20"/>
  <c r="S489" i="20"/>
  <c r="Y490" i="20"/>
  <c r="Q491" i="20"/>
  <c r="Q492" i="20" s="1"/>
  <c r="X498" i="20"/>
  <c r="AB498" i="20"/>
  <c r="E507" i="20"/>
  <c r="L507" i="20" s="1"/>
  <c r="I144" i="21"/>
  <c r="V144" i="21"/>
  <c r="P146" i="21"/>
  <c r="T146" i="21"/>
  <c r="Y146" i="21" s="1"/>
  <c r="X146" i="21"/>
  <c r="U147" i="21"/>
  <c r="W147" i="21" s="1"/>
  <c r="I148" i="21"/>
  <c r="S149" i="21"/>
  <c r="P150" i="21"/>
  <c r="T150" i="21"/>
  <c r="W150" i="21" s="1"/>
  <c r="X150" i="21"/>
  <c r="I152" i="21"/>
  <c r="P154" i="21"/>
  <c r="T154" i="21"/>
  <c r="Y154" i="21" s="1"/>
  <c r="Q155" i="21"/>
  <c r="R155" i="21" s="1"/>
  <c r="S155" i="21" s="1"/>
  <c r="I156" i="21"/>
  <c r="P158" i="21"/>
  <c r="T158" i="21"/>
  <c r="Y158" i="21" s="1"/>
  <c r="I160" i="21"/>
  <c r="V160" i="21"/>
  <c r="P162" i="21"/>
  <c r="T162" i="21"/>
  <c r="U163" i="21"/>
  <c r="Y163" i="21" s="1"/>
  <c r="I164" i="21"/>
  <c r="V164" i="21"/>
  <c r="P166" i="21"/>
  <c r="T166" i="21"/>
  <c r="W166" i="21" s="1"/>
  <c r="I168" i="21"/>
  <c r="S169" i="21"/>
  <c r="P170" i="21"/>
  <c r="Q171" i="21"/>
  <c r="R171" i="21" s="1"/>
  <c r="S171" i="21" s="1"/>
  <c r="U171" i="21"/>
  <c r="Z171" i="21" s="1"/>
  <c r="I172" i="21"/>
  <c r="P174" i="21"/>
  <c r="T174" i="21"/>
  <c r="Z174" i="21" s="1"/>
  <c r="AA174" i="21" s="1"/>
  <c r="Q175" i="21"/>
  <c r="R175" i="21" s="1"/>
  <c r="S175" i="21" s="1"/>
  <c r="U175" i="21"/>
  <c r="V175" i="21" s="1"/>
  <c r="I176" i="21"/>
  <c r="P178" i="21"/>
  <c r="Q178" i="21" s="1"/>
  <c r="R178" i="21" s="1"/>
  <c r="S178" i="21" s="1"/>
  <c r="T178" i="21"/>
  <c r="X178" i="21"/>
  <c r="I180" i="21"/>
  <c r="P182" i="21"/>
  <c r="T182" i="21"/>
  <c r="U183" i="21"/>
  <c r="V183" i="21" s="1"/>
  <c r="I184" i="21"/>
  <c r="P186" i="21"/>
  <c r="T186" i="21"/>
  <c r="X186" i="21"/>
  <c r="Q187" i="21"/>
  <c r="R187" i="21" s="1"/>
  <c r="S187" i="21" s="1"/>
  <c r="I188" i="21"/>
  <c r="P190" i="21"/>
  <c r="Q190" i="21" s="1"/>
  <c r="R190" i="21" s="1"/>
  <c r="S190" i="21" s="1"/>
  <c r="T190" i="21"/>
  <c r="I192" i="21"/>
  <c r="P194" i="21"/>
  <c r="T194" i="21"/>
  <c r="X194" i="21"/>
  <c r="U195" i="21"/>
  <c r="X195" i="21" s="1"/>
  <c r="I196" i="21"/>
  <c r="K34" i="21" s="1"/>
  <c r="P198" i="21"/>
  <c r="T198" i="21"/>
  <c r="X198" i="21"/>
  <c r="U199" i="21"/>
  <c r="X199" i="21" s="1"/>
  <c r="I200" i="21"/>
  <c r="V200" i="21"/>
  <c r="P202" i="21"/>
  <c r="T202" i="21"/>
  <c r="X202" i="21"/>
  <c r="I204" i="21"/>
  <c r="P206" i="21"/>
  <c r="T206" i="21"/>
  <c r="W206" i="21" s="1"/>
  <c r="X206" i="21"/>
  <c r="Q207" i="21"/>
  <c r="R207" i="21" s="1"/>
  <c r="U207" i="21"/>
  <c r="Y207" i="21" s="1"/>
  <c r="I208" i="21"/>
  <c r="V208" i="21"/>
  <c r="AA208" i="21" s="1"/>
  <c r="P210" i="21"/>
  <c r="T210" i="21"/>
  <c r="X210" i="21"/>
  <c r="U211" i="21"/>
  <c r="X211" i="21" s="1"/>
  <c r="I212" i="21"/>
  <c r="P214" i="21"/>
  <c r="Q214" i="21" s="1"/>
  <c r="R214" i="21" s="1"/>
  <c r="S214" i="21" s="1"/>
  <c r="T214" i="21"/>
  <c r="U215" i="21"/>
  <c r="Z215" i="21" s="1"/>
  <c r="I216" i="21"/>
  <c r="W217" i="21"/>
  <c r="P217" i="21"/>
  <c r="U217" i="21"/>
  <c r="P223" i="21"/>
  <c r="I224" i="21"/>
  <c r="P224" i="21"/>
  <c r="T226" i="21"/>
  <c r="P226" i="21"/>
  <c r="U226" i="21"/>
  <c r="Y227" i="21"/>
  <c r="T234" i="21"/>
  <c r="Z234" i="21" s="1"/>
  <c r="P234" i="21"/>
  <c r="I234" i="21"/>
  <c r="U234" i="21"/>
  <c r="T238" i="21"/>
  <c r="P238" i="21"/>
  <c r="V238" i="21"/>
  <c r="AA238" i="21" s="1"/>
  <c r="I238" i="21"/>
  <c r="U238" i="21"/>
  <c r="Z238" i="21"/>
  <c r="U239" i="21"/>
  <c r="Y239" i="21" s="1"/>
  <c r="Y246" i="21"/>
  <c r="Z252" i="21"/>
  <c r="Y255" i="21"/>
  <c r="Z259" i="21"/>
  <c r="Y267" i="21"/>
  <c r="W277" i="21"/>
  <c r="Z286" i="21"/>
  <c r="Y289" i="21"/>
  <c r="Z291" i="21"/>
  <c r="Y294" i="21"/>
  <c r="Z307" i="21"/>
  <c r="Y315" i="21"/>
  <c r="Z339" i="21"/>
  <c r="X343" i="21"/>
  <c r="Z343" i="21"/>
  <c r="Y347" i="21"/>
  <c r="X351" i="21"/>
  <c r="Z351" i="21"/>
  <c r="V351" i="21"/>
  <c r="Y352" i="21"/>
  <c r="W352" i="21"/>
  <c r="Z352" i="21"/>
  <c r="Y503" i="21"/>
  <c r="Y501" i="21"/>
  <c r="P297" i="20"/>
  <c r="Q297" i="20" s="1"/>
  <c r="R297" i="20" s="1"/>
  <c r="S297" i="20" s="1"/>
  <c r="P301" i="20"/>
  <c r="Q301" i="20" s="1"/>
  <c r="R301" i="20" s="1"/>
  <c r="S301" i="20" s="1"/>
  <c r="P305" i="20"/>
  <c r="Q305" i="20" s="1"/>
  <c r="R305" i="20" s="1"/>
  <c r="S305" i="20" s="1"/>
  <c r="P309" i="20"/>
  <c r="Q309" i="20" s="1"/>
  <c r="R309" i="20" s="1"/>
  <c r="S309" i="20" s="1"/>
  <c r="P313" i="20"/>
  <c r="Q313" i="20" s="1"/>
  <c r="R313" i="20" s="1"/>
  <c r="S313" i="20" s="1"/>
  <c r="P317" i="20"/>
  <c r="Q317" i="20" s="1"/>
  <c r="R317" i="20" s="1"/>
  <c r="S317" i="20" s="1"/>
  <c r="P321" i="20"/>
  <c r="Q321" i="20" s="1"/>
  <c r="R321" i="20" s="1"/>
  <c r="S321" i="20" s="1"/>
  <c r="P325" i="20"/>
  <c r="Q325" i="20" s="1"/>
  <c r="R325" i="20" s="1"/>
  <c r="S325" i="20" s="1"/>
  <c r="P329" i="20"/>
  <c r="Q329" i="20" s="1"/>
  <c r="R329" i="20" s="1"/>
  <c r="S329" i="20" s="1"/>
  <c r="P333" i="20"/>
  <c r="Q333" i="20" s="1"/>
  <c r="R333" i="20" s="1"/>
  <c r="S333" i="20" s="1"/>
  <c r="P337" i="20"/>
  <c r="Q337" i="20" s="1"/>
  <c r="R337" i="20" s="1"/>
  <c r="S337" i="20" s="1"/>
  <c r="P341" i="20"/>
  <c r="Q341" i="20" s="1"/>
  <c r="R341" i="20" s="1"/>
  <c r="S341" i="20" s="1"/>
  <c r="P345" i="20"/>
  <c r="Q345" i="20" s="1"/>
  <c r="R345" i="20" s="1"/>
  <c r="S345" i="20" s="1"/>
  <c r="P349" i="20"/>
  <c r="Q349" i="20" s="1"/>
  <c r="R349" i="20" s="1"/>
  <c r="S349" i="20" s="1"/>
  <c r="P353" i="20"/>
  <c r="Q353" i="20" s="1"/>
  <c r="R353" i="20" s="1"/>
  <c r="S353" i="20" s="1"/>
  <c r="X454" i="20"/>
  <c r="AB454" i="20"/>
  <c r="X462" i="20"/>
  <c r="AB462" i="20"/>
  <c r="J470" i="20"/>
  <c r="J471" i="20" s="1"/>
  <c r="L476" i="20"/>
  <c r="Z482" i="20"/>
  <c r="L486" i="20"/>
  <c r="Z490" i="20"/>
  <c r="X492" i="20"/>
  <c r="X493" i="20" s="1"/>
  <c r="X502" i="20"/>
  <c r="X503" i="20" s="1"/>
  <c r="F507" i="20"/>
  <c r="M507" i="20" s="1"/>
  <c r="C509" i="20"/>
  <c r="C511" i="20"/>
  <c r="C517" i="20"/>
  <c r="Q227" i="21"/>
  <c r="R227" i="21" s="1"/>
  <c r="Q223" i="21"/>
  <c r="R223" i="21" s="1"/>
  <c r="Q219" i="21"/>
  <c r="R219" i="21" s="1"/>
  <c r="Q340" i="21"/>
  <c r="R340" i="21" s="1"/>
  <c r="S340" i="21" s="1"/>
  <c r="Q260" i="21"/>
  <c r="R260" i="21" s="1"/>
  <c r="S260" i="21" s="1"/>
  <c r="Q252" i="21"/>
  <c r="R252" i="21" s="1"/>
  <c r="S252" i="21" s="1"/>
  <c r="Q325" i="21"/>
  <c r="R325" i="21" s="1"/>
  <c r="S325" i="21" s="1"/>
  <c r="Q317" i="21"/>
  <c r="R317" i="21" s="1"/>
  <c r="S317" i="21" s="1"/>
  <c r="Q309" i="21"/>
  <c r="R309" i="21" s="1"/>
  <c r="S309" i="21" s="1"/>
  <c r="Q285" i="21"/>
  <c r="R285" i="21" s="1"/>
  <c r="S285" i="21" s="1"/>
  <c r="Q277" i="21"/>
  <c r="R277" i="21" s="1"/>
  <c r="S277" i="21" s="1"/>
  <c r="Q245" i="21"/>
  <c r="R245" i="21" s="1"/>
  <c r="S245" i="21" s="1"/>
  <c r="Q237" i="21"/>
  <c r="R237" i="21" s="1"/>
  <c r="S237" i="21" s="1"/>
  <c r="Q238" i="21"/>
  <c r="R238" i="21" s="1"/>
  <c r="S238" i="21" s="1"/>
  <c r="Q234" i="21"/>
  <c r="R234" i="21" s="1"/>
  <c r="Q226" i="21"/>
  <c r="R226" i="21" s="1"/>
  <c r="Q222" i="21"/>
  <c r="R222" i="21" s="1"/>
  <c r="S222" i="21" s="1"/>
  <c r="P145" i="21"/>
  <c r="T145" i="21"/>
  <c r="Q146" i="21"/>
  <c r="R146" i="21" s="1"/>
  <c r="P149" i="21"/>
  <c r="T149" i="21"/>
  <c r="X149" i="21" s="1"/>
  <c r="Q150" i="21"/>
  <c r="R150" i="21" s="1"/>
  <c r="S150" i="21" s="1"/>
  <c r="P153" i="21"/>
  <c r="T153" i="21"/>
  <c r="Q154" i="21"/>
  <c r="R154" i="21" s="1"/>
  <c r="S154" i="21" s="1"/>
  <c r="P157" i="21"/>
  <c r="T157" i="21"/>
  <c r="X157" i="21" s="1"/>
  <c r="Q158" i="21"/>
  <c r="R158" i="21" s="1"/>
  <c r="P161" i="21"/>
  <c r="T161" i="21"/>
  <c r="X161" i="21" s="1"/>
  <c r="Q162" i="21"/>
  <c r="R162" i="21" s="1"/>
  <c r="P165" i="21"/>
  <c r="T165" i="21"/>
  <c r="Q166" i="21"/>
  <c r="R166" i="21" s="1"/>
  <c r="S166" i="21" s="1"/>
  <c r="P169" i="21"/>
  <c r="T169" i="21"/>
  <c r="Y169" i="21" s="1"/>
  <c r="Q170" i="21"/>
  <c r="R170" i="21" s="1"/>
  <c r="S170" i="21" s="1"/>
  <c r="U170" i="21"/>
  <c r="Z170" i="21" s="1"/>
  <c r="P173" i="21"/>
  <c r="Q173" i="21" s="1"/>
  <c r="R173" i="21" s="1"/>
  <c r="S173" i="21" s="1"/>
  <c r="T173" i="21"/>
  <c r="Z173" i="21" s="1"/>
  <c r="Q174" i="21"/>
  <c r="R174" i="21" s="1"/>
  <c r="P177" i="21"/>
  <c r="Q177" i="21" s="1"/>
  <c r="R177" i="21" s="1"/>
  <c r="S177" i="21" s="1"/>
  <c r="T177" i="21"/>
  <c r="P181" i="21"/>
  <c r="Q181" i="21" s="1"/>
  <c r="R181" i="21" s="1"/>
  <c r="S181" i="21" s="1"/>
  <c r="T181" i="21"/>
  <c r="Q182" i="21"/>
  <c r="R182" i="21" s="1"/>
  <c r="P185" i="21"/>
  <c r="Q185" i="21" s="1"/>
  <c r="R185" i="21" s="1"/>
  <c r="S185" i="21" s="1"/>
  <c r="T185" i="21"/>
  <c r="Z185" i="21" s="1"/>
  <c r="Q186" i="21"/>
  <c r="R186" i="21" s="1"/>
  <c r="P189" i="21"/>
  <c r="T189" i="21"/>
  <c r="P193" i="21"/>
  <c r="T193" i="21"/>
  <c r="Q194" i="21"/>
  <c r="R194" i="21" s="1"/>
  <c r="P197" i="21"/>
  <c r="Q197" i="21" s="1"/>
  <c r="R197" i="21" s="1"/>
  <c r="S197" i="21" s="1"/>
  <c r="T197" i="21"/>
  <c r="V197" i="21" s="1"/>
  <c r="Q198" i="21"/>
  <c r="R198" i="21" s="1"/>
  <c r="P201" i="21"/>
  <c r="T201" i="21"/>
  <c r="W201" i="21" s="1"/>
  <c r="Q202" i="21"/>
  <c r="R202" i="21" s="1"/>
  <c r="P205" i="21"/>
  <c r="Q205" i="21" s="1"/>
  <c r="R205" i="21" s="1"/>
  <c r="S205" i="21" s="1"/>
  <c r="T205" i="21"/>
  <c r="V205" i="21" s="1"/>
  <c r="Q206" i="21"/>
  <c r="R206" i="21" s="1"/>
  <c r="P209" i="21"/>
  <c r="T209" i="21"/>
  <c r="Z209" i="21" s="1"/>
  <c r="Q210" i="21"/>
  <c r="R210" i="21" s="1"/>
  <c r="P213" i="21"/>
  <c r="T213" i="21"/>
  <c r="V213" i="21" s="1"/>
  <c r="Q217" i="21"/>
  <c r="R217" i="21" s="1"/>
  <c r="S217" i="21" s="1"/>
  <c r="S219" i="21"/>
  <c r="P220" i="21"/>
  <c r="S223" i="21"/>
  <c r="Q224" i="21"/>
  <c r="R224" i="21" s="1"/>
  <c r="S224" i="21" s="1"/>
  <c r="U227" i="21"/>
  <c r="X227" i="21" s="1"/>
  <c r="V227" i="21"/>
  <c r="Z227" i="21"/>
  <c r="V228" i="21"/>
  <c r="Z228" i="21"/>
  <c r="I229" i="21"/>
  <c r="U229" i="21"/>
  <c r="Y231" i="21"/>
  <c r="W233" i="21"/>
  <c r="S234" i="21"/>
  <c r="I235" i="21"/>
  <c r="U37" i="21" s="1"/>
  <c r="P235" i="21"/>
  <c r="Q235" i="21" s="1"/>
  <c r="R235" i="21" s="1"/>
  <c r="S235" i="21" s="1"/>
  <c r="U236" i="21"/>
  <c r="W239" i="21"/>
  <c r="I239" i="21"/>
  <c r="P239" i="21"/>
  <c r="Q239" i="21" s="1"/>
  <c r="R239" i="21" s="1"/>
  <c r="S239" i="21" s="1"/>
  <c r="W246" i="21"/>
  <c r="Z250" i="21"/>
  <c r="Y251" i="21"/>
  <c r="Z255" i="21"/>
  <c r="Z258" i="21"/>
  <c r="X259" i="21"/>
  <c r="AA263" i="21"/>
  <c r="Y265" i="21"/>
  <c r="Z267" i="21"/>
  <c r="Y270" i="21"/>
  <c r="V272" i="21"/>
  <c r="Z276" i="21"/>
  <c r="Z284" i="21"/>
  <c r="X291" i="21"/>
  <c r="W294" i="21"/>
  <c r="Z294" i="21"/>
  <c r="X307" i="21"/>
  <c r="W309" i="21"/>
  <c r="Z315" i="21"/>
  <c r="V328" i="21"/>
  <c r="Z328" i="21"/>
  <c r="Y334" i="21"/>
  <c r="V336" i="21"/>
  <c r="X339" i="21"/>
  <c r="AA339" i="21" s="1"/>
  <c r="Y342" i="21"/>
  <c r="Y467" i="21"/>
  <c r="I67" i="22"/>
  <c r="P300" i="20"/>
  <c r="Q300" i="20" s="1"/>
  <c r="R300" i="20" s="1"/>
  <c r="S300" i="20" s="1"/>
  <c r="P304" i="20"/>
  <c r="Q304" i="20" s="1"/>
  <c r="R304" i="20" s="1"/>
  <c r="S304" i="20" s="1"/>
  <c r="P308" i="20"/>
  <c r="P312" i="20"/>
  <c r="Q312" i="20" s="1"/>
  <c r="R312" i="20" s="1"/>
  <c r="S312" i="20" s="1"/>
  <c r="P316" i="20"/>
  <c r="Q316" i="20" s="1"/>
  <c r="R316" i="20" s="1"/>
  <c r="S316" i="20" s="1"/>
  <c r="P320" i="20"/>
  <c r="Q320" i="20" s="1"/>
  <c r="R320" i="20" s="1"/>
  <c r="S320" i="20" s="1"/>
  <c r="P324" i="20"/>
  <c r="P328" i="20"/>
  <c r="Q328" i="20" s="1"/>
  <c r="R328" i="20" s="1"/>
  <c r="S328" i="20" s="1"/>
  <c r="P332" i="20"/>
  <c r="Q332" i="20" s="1"/>
  <c r="R332" i="20" s="1"/>
  <c r="S332" i="20" s="1"/>
  <c r="P336" i="20"/>
  <c r="Q336" i="20" s="1"/>
  <c r="R336" i="20" s="1"/>
  <c r="S336" i="20" s="1"/>
  <c r="P340" i="20"/>
  <c r="P344" i="20"/>
  <c r="Q344" i="20" s="1"/>
  <c r="R344" i="20" s="1"/>
  <c r="S344" i="20" s="1"/>
  <c r="P348" i="20"/>
  <c r="Q348" i="20" s="1"/>
  <c r="R348" i="20" s="1"/>
  <c r="S348" i="20" s="1"/>
  <c r="P352" i="20"/>
  <c r="Q352" i="20" s="1"/>
  <c r="R352" i="20" s="1"/>
  <c r="S352" i="20" s="1"/>
  <c r="Y454" i="20"/>
  <c r="S461" i="20"/>
  <c r="Q463" i="20"/>
  <c r="Q464" i="20" s="1"/>
  <c r="J466" i="20"/>
  <c r="N466" i="20"/>
  <c r="X470" i="20"/>
  <c r="AB470" i="20"/>
  <c r="M476" i="20"/>
  <c r="AA482" i="20"/>
  <c r="M486" i="20"/>
  <c r="Q489" i="20"/>
  <c r="U489" i="20"/>
  <c r="AA490" i="20"/>
  <c r="Q145" i="21"/>
  <c r="R145" i="21" s="1"/>
  <c r="S145" i="21" s="1"/>
  <c r="U145" i="21"/>
  <c r="I146" i="21"/>
  <c r="K23" i="21" s="1"/>
  <c r="P148" i="21"/>
  <c r="Q148" i="21" s="1"/>
  <c r="R148" i="21" s="1"/>
  <c r="S148" i="21" s="1"/>
  <c r="T148" i="21"/>
  <c r="W148" i="21" s="1"/>
  <c r="Q149" i="21"/>
  <c r="R149" i="21" s="1"/>
  <c r="U149" i="21"/>
  <c r="I150" i="21"/>
  <c r="P152" i="21"/>
  <c r="T152" i="21"/>
  <c r="W152" i="21" s="1"/>
  <c r="Q153" i="21"/>
  <c r="R153" i="21" s="1"/>
  <c r="S153" i="21" s="1"/>
  <c r="U153" i="21"/>
  <c r="I154" i="21"/>
  <c r="K25" i="21" s="1"/>
  <c r="P156" i="21"/>
  <c r="T156" i="21"/>
  <c r="Q157" i="21"/>
  <c r="R157" i="21" s="1"/>
  <c r="S157" i="21" s="1"/>
  <c r="U157" i="21"/>
  <c r="I158" i="21"/>
  <c r="P160" i="21"/>
  <c r="T160" i="21"/>
  <c r="W160" i="21" s="1"/>
  <c r="Q161" i="21"/>
  <c r="R161" i="21" s="1"/>
  <c r="S161" i="21" s="1"/>
  <c r="P164" i="21"/>
  <c r="T164" i="21"/>
  <c r="W164" i="21" s="1"/>
  <c r="Q165" i="21"/>
  <c r="R165" i="21" s="1"/>
  <c r="S165" i="21" s="1"/>
  <c r="U165" i="21"/>
  <c r="I166" i="21"/>
  <c r="P168" i="21"/>
  <c r="T168" i="21"/>
  <c r="Z168" i="21" s="1"/>
  <c r="Q169" i="21"/>
  <c r="R169" i="21" s="1"/>
  <c r="P172" i="21"/>
  <c r="T172" i="21"/>
  <c r="Z172" i="21" s="1"/>
  <c r="P176" i="21"/>
  <c r="Q176" i="21" s="1"/>
  <c r="R176" i="21" s="1"/>
  <c r="S176" i="21" s="1"/>
  <c r="T176" i="21"/>
  <c r="Y176" i="21" s="1"/>
  <c r="I178" i="21"/>
  <c r="U30" i="21" s="1"/>
  <c r="P180" i="21"/>
  <c r="Q180" i="21" s="1"/>
  <c r="R180" i="21" s="1"/>
  <c r="S180" i="21" s="1"/>
  <c r="T180" i="21"/>
  <c r="P184" i="21"/>
  <c r="T184" i="21"/>
  <c r="U185" i="21"/>
  <c r="I186" i="21"/>
  <c r="K31" i="21" s="1"/>
  <c r="P188" i="21"/>
  <c r="T188" i="21"/>
  <c r="Q189" i="21"/>
  <c r="R189" i="21" s="1"/>
  <c r="S189" i="21" s="1"/>
  <c r="P192" i="21"/>
  <c r="T192" i="21"/>
  <c r="Q193" i="21"/>
  <c r="R193" i="21" s="1"/>
  <c r="S193" i="21" s="1"/>
  <c r="I194" i="21"/>
  <c r="P196" i="21"/>
  <c r="Q196" i="21" s="1"/>
  <c r="R196" i="21" s="1"/>
  <c r="S196" i="21" s="1"/>
  <c r="T196" i="21"/>
  <c r="Z196" i="21" s="1"/>
  <c r="U197" i="21"/>
  <c r="I198" i="21"/>
  <c r="P200" i="21"/>
  <c r="T200" i="21"/>
  <c r="Q201" i="21"/>
  <c r="R201" i="21" s="1"/>
  <c r="S201" i="21" s="1"/>
  <c r="U201" i="21"/>
  <c r="I202" i="21"/>
  <c r="K36" i="21" s="1"/>
  <c r="P204" i="21"/>
  <c r="T204" i="21"/>
  <c r="U205" i="21"/>
  <c r="I206" i="21"/>
  <c r="S207" i="21"/>
  <c r="P208" i="21"/>
  <c r="T208" i="21"/>
  <c r="W208" i="21" s="1"/>
  <c r="Q209" i="21"/>
  <c r="R209" i="21" s="1"/>
  <c r="S209" i="21" s="1"/>
  <c r="I210" i="21"/>
  <c r="P212" i="21"/>
  <c r="T212" i="21"/>
  <c r="Q213" i="21"/>
  <c r="R213" i="21" s="1"/>
  <c r="S213" i="21" s="1"/>
  <c r="U213" i="21"/>
  <c r="P216" i="21"/>
  <c r="T216" i="21"/>
  <c r="Z216" i="21" s="1"/>
  <c r="I217" i="21"/>
  <c r="I218" i="21"/>
  <c r="U219" i="21"/>
  <c r="Z219" i="21" s="1"/>
  <c r="T219" i="21"/>
  <c r="Q220" i="21"/>
  <c r="R220" i="21" s="1"/>
  <c r="S220" i="21" s="1"/>
  <c r="AA220" i="21"/>
  <c r="T222" i="21"/>
  <c r="P222" i="21"/>
  <c r="U222" i="21"/>
  <c r="Y223" i="21"/>
  <c r="T223" i="21"/>
  <c r="T224" i="21"/>
  <c r="X224" i="21" s="1"/>
  <c r="S226" i="21"/>
  <c r="I227" i="21"/>
  <c r="P227" i="21"/>
  <c r="I228" i="21"/>
  <c r="W228" i="21"/>
  <c r="P228" i="21"/>
  <c r="X228" i="21"/>
  <c r="T230" i="21"/>
  <c r="W230" i="21" s="1"/>
  <c r="P230" i="21"/>
  <c r="Q230" i="21" s="1"/>
  <c r="R230" i="21" s="1"/>
  <c r="S230" i="21" s="1"/>
  <c r="U230" i="21"/>
  <c r="Z230" i="21"/>
  <c r="Z231" i="21"/>
  <c r="T235" i="21"/>
  <c r="X235" i="21" s="1"/>
  <c r="T237" i="21"/>
  <c r="X238" i="21"/>
  <c r="T239" i="21"/>
  <c r="T242" i="21"/>
  <c r="P242" i="21"/>
  <c r="Q242" i="21" s="1"/>
  <c r="R242" i="21" s="1"/>
  <c r="S242" i="21" s="1"/>
  <c r="I242" i="21"/>
  <c r="U242" i="21"/>
  <c r="Y243" i="21"/>
  <c r="Z251" i="21"/>
  <c r="W270" i="21"/>
  <c r="X286" i="21"/>
  <c r="V320" i="21"/>
  <c r="Z334" i="21"/>
  <c r="Y337" i="21"/>
  <c r="Z342" i="21"/>
  <c r="X347" i="21"/>
  <c r="Z347" i="21"/>
  <c r="W350" i="21"/>
  <c r="Y475" i="21"/>
  <c r="AK455" i="20"/>
  <c r="AK456" i="20" s="1"/>
  <c r="AK464" i="20"/>
  <c r="AK465" i="20" s="1"/>
  <c r="N476" i="20"/>
  <c r="D478" i="20"/>
  <c r="D479" i="20" s="1"/>
  <c r="X482" i="20"/>
  <c r="AB482" i="20"/>
  <c r="J486" i="20"/>
  <c r="N486" i="20"/>
  <c r="X490" i="20"/>
  <c r="AB490" i="20"/>
  <c r="Q493" i="20"/>
  <c r="Q494" i="20" s="1"/>
  <c r="X500" i="20"/>
  <c r="X501" i="20" s="1"/>
  <c r="S146" i="21"/>
  <c r="P147" i="21"/>
  <c r="Q147" i="21" s="1"/>
  <c r="R147" i="21" s="1"/>
  <c r="S147" i="21" s="1"/>
  <c r="P151" i="21"/>
  <c r="Q151" i="21" s="1"/>
  <c r="R151" i="21" s="1"/>
  <c r="S151" i="21" s="1"/>
  <c r="Q152" i="21"/>
  <c r="R152" i="21" s="1"/>
  <c r="S152" i="21" s="1"/>
  <c r="P155" i="21"/>
  <c r="Q156" i="21"/>
  <c r="R156" i="21" s="1"/>
  <c r="S156" i="21" s="1"/>
  <c r="S158" i="21"/>
  <c r="P159" i="21"/>
  <c r="Q159" i="21" s="1"/>
  <c r="R159" i="21" s="1"/>
  <c r="S159" i="21" s="1"/>
  <c r="Q160" i="21"/>
  <c r="R160" i="21" s="1"/>
  <c r="S160" i="21" s="1"/>
  <c r="S162" i="21"/>
  <c r="P163" i="21"/>
  <c r="Q163" i="21" s="1"/>
  <c r="R163" i="21" s="1"/>
  <c r="S163" i="21" s="1"/>
  <c r="Q164" i="21"/>
  <c r="R164" i="21" s="1"/>
  <c r="S164" i="21" s="1"/>
  <c r="P167" i="21"/>
  <c r="Q167" i="21" s="1"/>
  <c r="R167" i="21" s="1"/>
  <c r="S167" i="21" s="1"/>
  <c r="Q168" i="21"/>
  <c r="R168" i="21" s="1"/>
  <c r="S168" i="21" s="1"/>
  <c r="P171" i="21"/>
  <c r="Q172" i="21"/>
  <c r="R172" i="21" s="1"/>
  <c r="S172" i="21" s="1"/>
  <c r="S174" i="21"/>
  <c r="P175" i="21"/>
  <c r="P179" i="21"/>
  <c r="Q179" i="21" s="1"/>
  <c r="R179" i="21" s="1"/>
  <c r="S179" i="21" s="1"/>
  <c r="S182" i="21"/>
  <c r="P183" i="21"/>
  <c r="Q183" i="21" s="1"/>
  <c r="R183" i="21" s="1"/>
  <c r="S183" i="21" s="1"/>
  <c r="Q184" i="21"/>
  <c r="R184" i="21" s="1"/>
  <c r="S184" i="21" s="1"/>
  <c r="S186" i="21"/>
  <c r="P187" i="21"/>
  <c r="Q188" i="21"/>
  <c r="R188" i="21" s="1"/>
  <c r="S188" i="21" s="1"/>
  <c r="P191" i="21"/>
  <c r="Q191" i="21" s="1"/>
  <c r="R191" i="21" s="1"/>
  <c r="S191" i="21" s="1"/>
  <c r="Q192" i="21"/>
  <c r="R192" i="21" s="1"/>
  <c r="S192" i="21" s="1"/>
  <c r="S194" i="21"/>
  <c r="P195" i="21"/>
  <c r="Q195" i="21" s="1"/>
  <c r="R195" i="21" s="1"/>
  <c r="S195" i="21" s="1"/>
  <c r="S198" i="21"/>
  <c r="P199" i="21"/>
  <c r="Q199" i="21" s="1"/>
  <c r="R199" i="21" s="1"/>
  <c r="S199" i="21" s="1"/>
  <c r="Q200" i="21"/>
  <c r="R200" i="21" s="1"/>
  <c r="S200" i="21" s="1"/>
  <c r="S202" i="21"/>
  <c r="P203" i="21"/>
  <c r="Q203" i="21" s="1"/>
  <c r="R203" i="21" s="1"/>
  <c r="S203" i="21" s="1"/>
  <c r="Q204" i="21"/>
  <c r="R204" i="21" s="1"/>
  <c r="S204" i="21" s="1"/>
  <c r="S206" i="21"/>
  <c r="P207" i="21"/>
  <c r="Q208" i="21"/>
  <c r="R208" i="21" s="1"/>
  <c r="S208" i="21" s="1"/>
  <c r="S210" i="21"/>
  <c r="P211" i="21"/>
  <c r="Q211" i="21" s="1"/>
  <c r="R211" i="21" s="1"/>
  <c r="S211" i="21" s="1"/>
  <c r="Q212" i="21"/>
  <c r="R212" i="21" s="1"/>
  <c r="S212" i="21" s="1"/>
  <c r="P215" i="21"/>
  <c r="Q215" i="21" s="1"/>
  <c r="R215" i="21" s="1"/>
  <c r="S215" i="21" s="1"/>
  <c r="Q216" i="21"/>
  <c r="R216" i="21" s="1"/>
  <c r="S216" i="21" s="1"/>
  <c r="T217" i="21"/>
  <c r="Y217" i="21" s="1"/>
  <c r="T218" i="21"/>
  <c r="Y218" i="21" s="1"/>
  <c r="P218" i="21"/>
  <c r="Q218" i="21" s="1"/>
  <c r="R218" i="21" s="1"/>
  <c r="S218" i="21" s="1"/>
  <c r="U218" i="21"/>
  <c r="P219" i="21"/>
  <c r="T220" i="21"/>
  <c r="I221" i="21"/>
  <c r="U223" i="21"/>
  <c r="V223" i="21" s="1"/>
  <c r="Z223" i="21"/>
  <c r="W223" i="21"/>
  <c r="U224" i="21"/>
  <c r="V224" i="21" s="1"/>
  <c r="I225" i="21"/>
  <c r="U225" i="21"/>
  <c r="I226" i="21"/>
  <c r="S227" i="21"/>
  <c r="Q228" i="21"/>
  <c r="R228" i="21" s="1"/>
  <c r="S228" i="21" s="1"/>
  <c r="W231" i="21"/>
  <c r="I231" i="21"/>
  <c r="U33" i="21" s="1"/>
  <c r="P231" i="21"/>
  <c r="Q231" i="21" s="1"/>
  <c r="R231" i="21" s="1"/>
  <c r="S231" i="21" s="1"/>
  <c r="AA232" i="21"/>
  <c r="Y233" i="21"/>
  <c r="U237" i="21"/>
  <c r="Y238" i="21"/>
  <c r="Z243" i="21"/>
  <c r="X246" i="21"/>
  <c r="X251" i="21"/>
  <c r="W253" i="21"/>
  <c r="Y259" i="21"/>
  <c r="AA259" i="21" s="1"/>
  <c r="Y286" i="21"/>
  <c r="Y291" i="21"/>
  <c r="X294" i="21"/>
  <c r="Z303" i="21"/>
  <c r="W306" i="21"/>
  <c r="Z306" i="21"/>
  <c r="Y307" i="21"/>
  <c r="Z311" i="21"/>
  <c r="W313" i="21"/>
  <c r="Y339" i="21"/>
  <c r="Z340" i="21"/>
  <c r="K17" i="22"/>
  <c r="B21" i="1" s="1"/>
  <c r="P221" i="21"/>
  <c r="Q221" i="21" s="1"/>
  <c r="R221" i="21" s="1"/>
  <c r="S221" i="21" s="1"/>
  <c r="P225" i="21"/>
  <c r="Q225" i="21" s="1"/>
  <c r="R225" i="21" s="1"/>
  <c r="S225" i="21" s="1"/>
  <c r="T225" i="21"/>
  <c r="X225" i="21" s="1"/>
  <c r="P229" i="21"/>
  <c r="Q229" i="21" s="1"/>
  <c r="R229" i="21" s="1"/>
  <c r="S229" i="21" s="1"/>
  <c r="T229" i="21"/>
  <c r="V231" i="21"/>
  <c r="AA231" i="21" s="1"/>
  <c r="P233" i="21"/>
  <c r="Q233" i="21" s="1"/>
  <c r="R233" i="21" s="1"/>
  <c r="S233" i="21" s="1"/>
  <c r="T233" i="21"/>
  <c r="X233" i="21" s="1"/>
  <c r="V235" i="21"/>
  <c r="P237" i="21"/>
  <c r="P241" i="21"/>
  <c r="Q241" i="21" s="1"/>
  <c r="R241" i="21" s="1"/>
  <c r="S241" i="21" s="1"/>
  <c r="T241" i="21"/>
  <c r="X241" i="21" s="1"/>
  <c r="I243" i="21"/>
  <c r="V243" i="21"/>
  <c r="AA243" i="21" s="1"/>
  <c r="P245" i="21"/>
  <c r="U246" i="21"/>
  <c r="Z246" i="21" s="1"/>
  <c r="I247" i="21"/>
  <c r="P249" i="21"/>
  <c r="Q249" i="21" s="1"/>
  <c r="R249" i="21" s="1"/>
  <c r="S249" i="21" s="1"/>
  <c r="U250" i="21"/>
  <c r="Y250" i="21" s="1"/>
  <c r="I251" i="21"/>
  <c r="U34" i="21" s="1"/>
  <c r="W252" i="21"/>
  <c r="P253" i="21"/>
  <c r="Q253" i="21" s="1"/>
  <c r="R253" i="21" s="1"/>
  <c r="S253" i="21" s="1"/>
  <c r="T253" i="21"/>
  <c r="X253" i="21"/>
  <c r="U254" i="21"/>
  <c r="I255" i="21"/>
  <c r="V255" i="21"/>
  <c r="P257" i="21"/>
  <c r="Q257" i="21" s="1"/>
  <c r="R257" i="21" s="1"/>
  <c r="S257" i="21" s="1"/>
  <c r="T257" i="21"/>
  <c r="X257" i="21" s="1"/>
  <c r="U258" i="21"/>
  <c r="Y258" i="21" s="1"/>
  <c r="I259" i="21"/>
  <c r="P261" i="21"/>
  <c r="Q261" i="21" s="1"/>
  <c r="R261" i="21" s="1"/>
  <c r="S261" i="21" s="1"/>
  <c r="U262" i="21"/>
  <c r="I263" i="21"/>
  <c r="P265" i="21"/>
  <c r="Q265" i="21" s="1"/>
  <c r="R265" i="21" s="1"/>
  <c r="S265" i="21" s="1"/>
  <c r="T265" i="21"/>
  <c r="X265" i="21"/>
  <c r="U266" i="21"/>
  <c r="I267" i="21"/>
  <c r="V267" i="21"/>
  <c r="P269" i="21"/>
  <c r="Q269" i="21" s="1"/>
  <c r="R269" i="21" s="1"/>
  <c r="S269" i="21" s="1"/>
  <c r="T269" i="21"/>
  <c r="V269" i="21" s="1"/>
  <c r="U270" i="21"/>
  <c r="Z270" i="21" s="1"/>
  <c r="I271" i="21"/>
  <c r="W272" i="21"/>
  <c r="P273" i="21"/>
  <c r="Q273" i="21" s="1"/>
  <c r="R273" i="21" s="1"/>
  <c r="S273" i="21" s="1"/>
  <c r="U274" i="21"/>
  <c r="I275" i="21"/>
  <c r="W276" i="21"/>
  <c r="P277" i="21"/>
  <c r="T277" i="21"/>
  <c r="V277" i="21" s="1"/>
  <c r="X277" i="21"/>
  <c r="U278" i="21"/>
  <c r="Y278" i="21" s="1"/>
  <c r="I279" i="21"/>
  <c r="U35" i="21" s="1"/>
  <c r="P281" i="21"/>
  <c r="Q281" i="21" s="1"/>
  <c r="R281" i="21" s="1"/>
  <c r="S281" i="21" s="1"/>
  <c r="U282" i="21"/>
  <c r="I283" i="21"/>
  <c r="P285" i="21"/>
  <c r="T285" i="21"/>
  <c r="X285" i="21"/>
  <c r="U286" i="21"/>
  <c r="W286" i="21" s="1"/>
  <c r="I287" i="21"/>
  <c r="W288" i="21"/>
  <c r="P289" i="21"/>
  <c r="Q289" i="21" s="1"/>
  <c r="R289" i="21" s="1"/>
  <c r="S289" i="21" s="1"/>
  <c r="T289" i="21"/>
  <c r="X289" i="21"/>
  <c r="U290" i="21"/>
  <c r="I291" i="21"/>
  <c r="V291" i="21"/>
  <c r="P293" i="21"/>
  <c r="Q293" i="21" s="1"/>
  <c r="R293" i="21" s="1"/>
  <c r="S293" i="21" s="1"/>
  <c r="T293" i="21"/>
  <c r="Z293" i="21" s="1"/>
  <c r="U294" i="21"/>
  <c r="I295" i="21"/>
  <c r="V295" i="21"/>
  <c r="AA295" i="21" s="1"/>
  <c r="P297" i="21"/>
  <c r="Q297" i="21" s="1"/>
  <c r="R297" i="21" s="1"/>
  <c r="S297" i="21" s="1"/>
  <c r="T297" i="21"/>
  <c r="X297" i="21"/>
  <c r="U298" i="21"/>
  <c r="X298" i="21" s="1"/>
  <c r="I299" i="21"/>
  <c r="P301" i="21"/>
  <c r="Q301" i="21" s="1"/>
  <c r="R301" i="21" s="1"/>
  <c r="S301" i="21" s="1"/>
  <c r="T301" i="21"/>
  <c r="X301" i="21" s="1"/>
  <c r="U302" i="21"/>
  <c r="I303" i="21"/>
  <c r="V303" i="21"/>
  <c r="P305" i="21"/>
  <c r="Q305" i="21" s="1"/>
  <c r="R305" i="21" s="1"/>
  <c r="S305" i="21" s="1"/>
  <c r="T305" i="21"/>
  <c r="X305" i="21"/>
  <c r="U306" i="21"/>
  <c r="X306" i="21" s="1"/>
  <c r="I307" i="21"/>
  <c r="V307" i="21"/>
  <c r="AA307" i="21" s="1"/>
  <c r="P309" i="21"/>
  <c r="T309" i="21"/>
  <c r="X309" i="21"/>
  <c r="U310" i="21"/>
  <c r="I311" i="21"/>
  <c r="V311" i="21"/>
  <c r="P313" i="21"/>
  <c r="Q313" i="21" s="1"/>
  <c r="R313" i="21" s="1"/>
  <c r="S313" i="21" s="1"/>
  <c r="T313" i="21"/>
  <c r="X313" i="21"/>
  <c r="U314" i="21"/>
  <c r="I315" i="21"/>
  <c r="P317" i="21"/>
  <c r="U318" i="21"/>
  <c r="Y318" i="21" s="1"/>
  <c r="I319" i="21"/>
  <c r="V319" i="21"/>
  <c r="P321" i="21"/>
  <c r="Q321" i="21" s="1"/>
  <c r="R321" i="21" s="1"/>
  <c r="S321" i="21" s="1"/>
  <c r="T321" i="21"/>
  <c r="V321" i="21" s="1"/>
  <c r="U322" i="21"/>
  <c r="I323" i="21"/>
  <c r="V323" i="21"/>
  <c r="AA323" i="21" s="1"/>
  <c r="P325" i="21"/>
  <c r="T325" i="21"/>
  <c r="Z325" i="21" s="1"/>
  <c r="U326" i="21"/>
  <c r="W326" i="21" s="1"/>
  <c r="I327" i="21"/>
  <c r="P329" i="21"/>
  <c r="Q329" i="21" s="1"/>
  <c r="R329" i="21" s="1"/>
  <c r="S329" i="21" s="1"/>
  <c r="U330" i="21"/>
  <c r="I331" i="21"/>
  <c r="P333" i="21"/>
  <c r="Q333" i="21" s="1"/>
  <c r="R333" i="21" s="1"/>
  <c r="S333" i="21" s="1"/>
  <c r="X333" i="21"/>
  <c r="AA333" i="21" s="1"/>
  <c r="U334" i="21"/>
  <c r="X334" i="21" s="1"/>
  <c r="I335" i="21"/>
  <c r="W336" i="21"/>
  <c r="P337" i="21"/>
  <c r="Q337" i="21" s="1"/>
  <c r="R337" i="21" s="1"/>
  <c r="S337" i="21" s="1"/>
  <c r="T337" i="21"/>
  <c r="Z337" i="21" s="1"/>
  <c r="U338" i="21"/>
  <c r="I339" i="21"/>
  <c r="P341" i="21"/>
  <c r="Q341" i="21" s="1"/>
  <c r="R341" i="21" s="1"/>
  <c r="S341" i="21" s="1"/>
  <c r="T341" i="21"/>
  <c r="Z341" i="21" s="1"/>
  <c r="U342" i="21"/>
  <c r="X342" i="21" s="1"/>
  <c r="I343" i="21"/>
  <c r="V343" i="21"/>
  <c r="AA343" i="21" s="1"/>
  <c r="P345" i="21"/>
  <c r="Q345" i="21" s="1"/>
  <c r="R345" i="21" s="1"/>
  <c r="S345" i="21" s="1"/>
  <c r="T345" i="21"/>
  <c r="U346" i="21"/>
  <c r="Y346" i="21" s="1"/>
  <c r="I347" i="21"/>
  <c r="V347" i="21"/>
  <c r="P349" i="21"/>
  <c r="Q349" i="21" s="1"/>
  <c r="R349" i="21" s="1"/>
  <c r="S349" i="21" s="1"/>
  <c r="T349" i="21"/>
  <c r="W349" i="21" s="1"/>
  <c r="U350" i="21"/>
  <c r="X350" i="21" s="1"/>
  <c r="I351" i="21"/>
  <c r="K38" i="21" s="1"/>
  <c r="P353" i="21"/>
  <c r="Q353" i="21" s="1"/>
  <c r="R353" i="21" s="1"/>
  <c r="S353" i="21" s="1"/>
  <c r="T353" i="21"/>
  <c r="Z353" i="21" s="1"/>
  <c r="AA353" i="21" s="1"/>
  <c r="AE464" i="21"/>
  <c r="AE465" i="21" s="1"/>
  <c r="Y465" i="21"/>
  <c r="M466" i="21"/>
  <c r="J470" i="21"/>
  <c r="J471" i="21" s="1"/>
  <c r="AA470" i="21"/>
  <c r="AK475" i="21"/>
  <c r="AK476" i="21" s="1"/>
  <c r="L476" i="21"/>
  <c r="Q482" i="21"/>
  <c r="Q483" i="21" s="1"/>
  <c r="Z482" i="21"/>
  <c r="L486" i="21"/>
  <c r="J488" i="21"/>
  <c r="J489" i="21" s="1"/>
  <c r="T489" i="21"/>
  <c r="Z490" i="21"/>
  <c r="X492" i="21"/>
  <c r="X493" i="21" s="1"/>
  <c r="Y498" i="21"/>
  <c r="X502" i="21"/>
  <c r="X503" i="21" s="1"/>
  <c r="F507" i="21"/>
  <c r="M507" i="21" s="1"/>
  <c r="C515" i="21"/>
  <c r="C517" i="21"/>
  <c r="Y148" i="22"/>
  <c r="X164" i="22"/>
  <c r="Z164" i="22"/>
  <c r="V164" i="22"/>
  <c r="Y168" i="22"/>
  <c r="Y192" i="22"/>
  <c r="X196" i="22"/>
  <c r="Z196" i="22"/>
  <c r="Y212" i="22"/>
  <c r="X216" i="22"/>
  <c r="Z216" i="22"/>
  <c r="X224" i="22"/>
  <c r="Z224" i="22"/>
  <c r="V224" i="22"/>
  <c r="Y228" i="22"/>
  <c r="Z243" i="22"/>
  <c r="Y256" i="22"/>
  <c r="X264" i="22"/>
  <c r="V264" i="22"/>
  <c r="X268" i="22"/>
  <c r="Z268" i="22"/>
  <c r="V268" i="22"/>
  <c r="Y284" i="22"/>
  <c r="X288" i="22"/>
  <c r="Z288" i="22"/>
  <c r="V288" i="22"/>
  <c r="Y292" i="22"/>
  <c r="X296" i="22"/>
  <c r="Z296" i="22"/>
  <c r="V296" i="22"/>
  <c r="Y300" i="22"/>
  <c r="X304" i="22"/>
  <c r="Z304" i="22"/>
  <c r="V304" i="22"/>
  <c r="X312" i="22"/>
  <c r="Z312" i="22"/>
  <c r="V312" i="22"/>
  <c r="X316" i="22"/>
  <c r="Z316" i="22"/>
  <c r="V316" i="22"/>
  <c r="P232" i="21"/>
  <c r="Q232" i="21" s="1"/>
  <c r="R232" i="21" s="1"/>
  <c r="S232" i="21" s="1"/>
  <c r="T232" i="21"/>
  <c r="P236" i="21"/>
  <c r="Q236" i="21" s="1"/>
  <c r="R236" i="21" s="1"/>
  <c r="S236" i="21" s="1"/>
  <c r="T236" i="21"/>
  <c r="X236" i="21" s="1"/>
  <c r="P240" i="21"/>
  <c r="Q240" i="21" s="1"/>
  <c r="R240" i="21" s="1"/>
  <c r="S240" i="21" s="1"/>
  <c r="T240" i="21"/>
  <c r="W243" i="21"/>
  <c r="P244" i="21"/>
  <c r="Q244" i="21" s="1"/>
  <c r="R244" i="21" s="1"/>
  <c r="S244" i="21" s="1"/>
  <c r="T244" i="21"/>
  <c r="Y244" i="21" s="1"/>
  <c r="I246" i="21"/>
  <c r="V246" i="21"/>
  <c r="P248" i="21"/>
  <c r="Q248" i="21" s="1"/>
  <c r="R248" i="21" s="1"/>
  <c r="S248" i="21" s="1"/>
  <c r="T248" i="21"/>
  <c r="I250" i="21"/>
  <c r="V250" i="21"/>
  <c r="W251" i="21"/>
  <c r="AA251" i="21" s="1"/>
  <c r="P252" i="21"/>
  <c r="T252" i="21"/>
  <c r="Y252" i="21" s="1"/>
  <c r="X252" i="21"/>
  <c r="I254" i="21"/>
  <c r="W255" i="21"/>
  <c r="P256" i="21"/>
  <c r="Q256" i="21" s="1"/>
  <c r="R256" i="21" s="1"/>
  <c r="S256" i="21" s="1"/>
  <c r="T256" i="21"/>
  <c r="Y256" i="21" s="1"/>
  <c r="X256" i="21"/>
  <c r="I258" i="21"/>
  <c r="P260" i="21"/>
  <c r="T260" i="21"/>
  <c r="Y260" i="21" s="1"/>
  <c r="X260" i="21"/>
  <c r="I262" i="21"/>
  <c r="P264" i="21"/>
  <c r="Q264" i="21" s="1"/>
  <c r="R264" i="21" s="1"/>
  <c r="S264" i="21" s="1"/>
  <c r="T264" i="21"/>
  <c r="Y264" i="21" s="1"/>
  <c r="X264" i="21"/>
  <c r="I266" i="21"/>
  <c r="W267" i="21"/>
  <c r="P268" i="21"/>
  <c r="Q268" i="21" s="1"/>
  <c r="R268" i="21" s="1"/>
  <c r="S268" i="21" s="1"/>
  <c r="T268" i="21"/>
  <c r="Y268" i="21" s="1"/>
  <c r="I270" i="21"/>
  <c r="V270" i="21"/>
  <c r="P272" i="21"/>
  <c r="Q272" i="21" s="1"/>
  <c r="R272" i="21" s="1"/>
  <c r="S272" i="21" s="1"/>
  <c r="T272" i="21"/>
  <c r="Y272" i="21" s="1"/>
  <c r="X272" i="21"/>
  <c r="I274" i="21"/>
  <c r="P276" i="21"/>
  <c r="Q276" i="21" s="1"/>
  <c r="R276" i="21" s="1"/>
  <c r="S276" i="21" s="1"/>
  <c r="T276" i="21"/>
  <c r="Y276" i="21" s="1"/>
  <c r="X276" i="21"/>
  <c r="I278" i="21"/>
  <c r="V278" i="21"/>
  <c r="P280" i="21"/>
  <c r="Q280" i="21" s="1"/>
  <c r="R280" i="21" s="1"/>
  <c r="S280" i="21" s="1"/>
  <c r="T280" i="21"/>
  <c r="I282" i="21"/>
  <c r="P284" i="21"/>
  <c r="Q284" i="21" s="1"/>
  <c r="R284" i="21" s="1"/>
  <c r="S284" i="21" s="1"/>
  <c r="T284" i="21"/>
  <c r="Y284" i="21" s="1"/>
  <c r="X284" i="21"/>
  <c r="I286" i="21"/>
  <c r="V286" i="21"/>
  <c r="P288" i="21"/>
  <c r="Q288" i="21" s="1"/>
  <c r="R288" i="21" s="1"/>
  <c r="S288" i="21" s="1"/>
  <c r="T288" i="21"/>
  <c r="Y288" i="21" s="1"/>
  <c r="X288" i="21"/>
  <c r="I290" i="21"/>
  <c r="W291" i="21"/>
  <c r="P292" i="21"/>
  <c r="Q292" i="21" s="1"/>
  <c r="R292" i="21" s="1"/>
  <c r="S292" i="21" s="1"/>
  <c r="T292" i="21"/>
  <c r="Y292" i="21" s="1"/>
  <c r="I294" i="21"/>
  <c r="V294" i="21"/>
  <c r="P296" i="21"/>
  <c r="Q296" i="21" s="1"/>
  <c r="R296" i="21" s="1"/>
  <c r="S296" i="21" s="1"/>
  <c r="T296" i="21"/>
  <c r="I298" i="21"/>
  <c r="P300" i="21"/>
  <c r="Q300" i="21" s="1"/>
  <c r="R300" i="21" s="1"/>
  <c r="S300" i="21" s="1"/>
  <c r="T300" i="21"/>
  <c r="Y300" i="21" s="1"/>
  <c r="I302" i="21"/>
  <c r="W303" i="21"/>
  <c r="P304" i="21"/>
  <c r="Q304" i="21" s="1"/>
  <c r="R304" i="21" s="1"/>
  <c r="S304" i="21" s="1"/>
  <c r="T304" i="21"/>
  <c r="Y304" i="21" s="1"/>
  <c r="X304" i="21"/>
  <c r="I306" i="21"/>
  <c r="V306" i="21"/>
  <c r="W307" i="21"/>
  <c r="P308" i="21"/>
  <c r="Q308" i="21" s="1"/>
  <c r="R308" i="21" s="1"/>
  <c r="S308" i="21" s="1"/>
  <c r="T308" i="21"/>
  <c r="Y308" i="21" s="1"/>
  <c r="I310" i="21"/>
  <c r="W311" i="21"/>
  <c r="P312" i="21"/>
  <c r="Q312" i="21" s="1"/>
  <c r="R312" i="21" s="1"/>
  <c r="S312" i="21" s="1"/>
  <c r="T312" i="21"/>
  <c r="Y312" i="21" s="1"/>
  <c r="I314" i="21"/>
  <c r="W315" i="21"/>
  <c r="AA315" i="21" s="1"/>
  <c r="P316" i="21"/>
  <c r="Q316" i="21" s="1"/>
  <c r="R316" i="21" s="1"/>
  <c r="S316" i="21" s="1"/>
  <c r="T316" i="21"/>
  <c r="Y316" i="21" s="1"/>
  <c r="X316" i="21"/>
  <c r="I318" i="21"/>
  <c r="W319" i="21"/>
  <c r="P320" i="21"/>
  <c r="Q320" i="21" s="1"/>
  <c r="R320" i="21" s="1"/>
  <c r="S320" i="21" s="1"/>
  <c r="T320" i="21"/>
  <c r="W320" i="21" s="1"/>
  <c r="X320" i="21"/>
  <c r="I322" i="21"/>
  <c r="W323" i="21"/>
  <c r="P324" i="21"/>
  <c r="Q324" i="21" s="1"/>
  <c r="R324" i="21" s="1"/>
  <c r="S324" i="21" s="1"/>
  <c r="T324" i="21"/>
  <c r="Y324" i="21" s="1"/>
  <c r="U325" i="21"/>
  <c r="I326" i="21"/>
  <c r="V326" i="21"/>
  <c r="P328" i="21"/>
  <c r="Q328" i="21" s="1"/>
  <c r="R328" i="21" s="1"/>
  <c r="S328" i="21" s="1"/>
  <c r="T328" i="21"/>
  <c r="Y328" i="21" s="1"/>
  <c r="X328" i="21"/>
  <c r="I330" i="21"/>
  <c r="P332" i="21"/>
  <c r="Q332" i="21" s="1"/>
  <c r="R332" i="21" s="1"/>
  <c r="S332" i="21" s="1"/>
  <c r="T332" i="21"/>
  <c r="Y332" i="21" s="1"/>
  <c r="X332" i="21"/>
  <c r="I334" i="21"/>
  <c r="V334" i="21"/>
  <c r="P336" i="21"/>
  <c r="Q336" i="21" s="1"/>
  <c r="R336" i="21" s="1"/>
  <c r="S336" i="21" s="1"/>
  <c r="T336" i="21"/>
  <c r="Y336" i="21" s="1"/>
  <c r="X336" i="21"/>
  <c r="I338" i="21"/>
  <c r="P340" i="21"/>
  <c r="X340" i="21"/>
  <c r="AA340" i="21" s="1"/>
  <c r="I342" i="21"/>
  <c r="V342" i="21"/>
  <c r="W343" i="21"/>
  <c r="P344" i="21"/>
  <c r="Q344" i="21" s="1"/>
  <c r="R344" i="21" s="1"/>
  <c r="S344" i="21" s="1"/>
  <c r="T344" i="21"/>
  <c r="Y344" i="21" s="1"/>
  <c r="U345" i="21"/>
  <c r="I346" i="21"/>
  <c r="W347" i="21"/>
  <c r="P348" i="21"/>
  <c r="Q348" i="21" s="1"/>
  <c r="R348" i="21" s="1"/>
  <c r="S348" i="21" s="1"/>
  <c r="U349" i="21"/>
  <c r="I350" i="21"/>
  <c r="V350" i="21"/>
  <c r="W351" i="21"/>
  <c r="P352" i="21"/>
  <c r="Q352" i="21" s="1"/>
  <c r="R352" i="21" s="1"/>
  <c r="S352" i="21" s="1"/>
  <c r="X352" i="21"/>
  <c r="Y473" i="21"/>
  <c r="M476" i="21"/>
  <c r="AA482" i="21"/>
  <c r="X484" i="21"/>
  <c r="X485" i="21" s="1"/>
  <c r="M486" i="21"/>
  <c r="AA490" i="21"/>
  <c r="G507" i="21"/>
  <c r="N507" i="21" s="1"/>
  <c r="Y152" i="22"/>
  <c r="X160" i="22"/>
  <c r="Z160" i="22"/>
  <c r="V160" i="22"/>
  <c r="X172" i="22"/>
  <c r="Z172" i="22"/>
  <c r="V172" i="22"/>
  <c r="Z173" i="22"/>
  <c r="Y176" i="22"/>
  <c r="V195" i="22"/>
  <c r="Z195" i="22"/>
  <c r="Y200" i="22"/>
  <c r="V223" i="22"/>
  <c r="Y232" i="22"/>
  <c r="Y244" i="22"/>
  <c r="Z251" i="22"/>
  <c r="AA252" i="22"/>
  <c r="Y260" i="22"/>
  <c r="Z267" i="22"/>
  <c r="Y272" i="22"/>
  <c r="Y276" i="22"/>
  <c r="V295" i="22"/>
  <c r="X308" i="22"/>
  <c r="Z308" i="22"/>
  <c r="P243" i="21"/>
  <c r="Q243" i="21" s="1"/>
  <c r="R243" i="21" s="1"/>
  <c r="S243" i="21" s="1"/>
  <c r="P247" i="21"/>
  <c r="Q247" i="21" s="1"/>
  <c r="R247" i="21" s="1"/>
  <c r="S247" i="21" s="1"/>
  <c r="P251" i="21"/>
  <c r="Q251" i="21" s="1"/>
  <c r="R251" i="21" s="1"/>
  <c r="S251" i="21" s="1"/>
  <c r="P255" i="21"/>
  <c r="Q255" i="21" s="1"/>
  <c r="R255" i="21" s="1"/>
  <c r="S255" i="21" s="1"/>
  <c r="P259" i="21"/>
  <c r="Q259" i="21" s="1"/>
  <c r="R259" i="21" s="1"/>
  <c r="S259" i="21" s="1"/>
  <c r="P263" i="21"/>
  <c r="Q263" i="21" s="1"/>
  <c r="R263" i="21" s="1"/>
  <c r="S263" i="21" s="1"/>
  <c r="P267" i="21"/>
  <c r="Q267" i="21" s="1"/>
  <c r="R267" i="21" s="1"/>
  <c r="S267" i="21" s="1"/>
  <c r="P271" i="21"/>
  <c r="Q271" i="21" s="1"/>
  <c r="R271" i="21" s="1"/>
  <c r="S271" i="21" s="1"/>
  <c r="P275" i="21"/>
  <c r="Q275" i="21" s="1"/>
  <c r="R275" i="21" s="1"/>
  <c r="S275" i="21" s="1"/>
  <c r="P279" i="21"/>
  <c r="Q279" i="21" s="1"/>
  <c r="R279" i="21" s="1"/>
  <c r="S279" i="21" s="1"/>
  <c r="P283" i="21"/>
  <c r="Q283" i="21" s="1"/>
  <c r="R283" i="21" s="1"/>
  <c r="S283" i="21" s="1"/>
  <c r="P287" i="21"/>
  <c r="Q287" i="21" s="1"/>
  <c r="R287" i="21" s="1"/>
  <c r="S287" i="21" s="1"/>
  <c r="P291" i="21"/>
  <c r="Q291" i="21" s="1"/>
  <c r="R291" i="21" s="1"/>
  <c r="S291" i="21" s="1"/>
  <c r="P295" i="21"/>
  <c r="Q295" i="21" s="1"/>
  <c r="R295" i="21" s="1"/>
  <c r="S295" i="21" s="1"/>
  <c r="P299" i="21"/>
  <c r="Q299" i="21" s="1"/>
  <c r="R299" i="21" s="1"/>
  <c r="S299" i="21" s="1"/>
  <c r="P303" i="21"/>
  <c r="Q303" i="21" s="1"/>
  <c r="R303" i="21" s="1"/>
  <c r="S303" i="21" s="1"/>
  <c r="P307" i="21"/>
  <c r="Q307" i="21" s="1"/>
  <c r="R307" i="21" s="1"/>
  <c r="S307" i="21" s="1"/>
  <c r="P311" i="21"/>
  <c r="Q311" i="21" s="1"/>
  <c r="R311" i="21" s="1"/>
  <c r="S311" i="21" s="1"/>
  <c r="P315" i="21"/>
  <c r="Q315" i="21" s="1"/>
  <c r="R315" i="21" s="1"/>
  <c r="S315" i="21" s="1"/>
  <c r="P319" i="21"/>
  <c r="Q319" i="21" s="1"/>
  <c r="R319" i="21" s="1"/>
  <c r="S319" i="21" s="1"/>
  <c r="P323" i="21"/>
  <c r="Q323" i="21" s="1"/>
  <c r="R323" i="21" s="1"/>
  <c r="S323" i="21" s="1"/>
  <c r="P327" i="21"/>
  <c r="Q327" i="21" s="1"/>
  <c r="R327" i="21" s="1"/>
  <c r="S327" i="21" s="1"/>
  <c r="P331" i="21"/>
  <c r="Q331" i="21" s="1"/>
  <c r="R331" i="21" s="1"/>
  <c r="S331" i="21" s="1"/>
  <c r="P335" i="21"/>
  <c r="Q335" i="21" s="1"/>
  <c r="R335" i="21" s="1"/>
  <c r="S335" i="21" s="1"/>
  <c r="P339" i="21"/>
  <c r="Q339" i="21" s="1"/>
  <c r="R339" i="21" s="1"/>
  <c r="S339" i="21" s="1"/>
  <c r="P343" i="21"/>
  <c r="Q343" i="21" s="1"/>
  <c r="R343" i="21" s="1"/>
  <c r="S343" i="21" s="1"/>
  <c r="P347" i="21"/>
  <c r="Q347" i="21" s="1"/>
  <c r="R347" i="21" s="1"/>
  <c r="S347" i="21" s="1"/>
  <c r="P351" i="21"/>
  <c r="Q351" i="21" s="1"/>
  <c r="R351" i="21" s="1"/>
  <c r="S351" i="21" s="1"/>
  <c r="AK455" i="21"/>
  <c r="AK456" i="21" s="1"/>
  <c r="T461" i="21"/>
  <c r="AK464" i="21"/>
  <c r="AK465" i="21" s="1"/>
  <c r="N476" i="21"/>
  <c r="D478" i="21"/>
  <c r="D479" i="21" s="1"/>
  <c r="X482" i="21"/>
  <c r="AB482" i="21"/>
  <c r="J486" i="21"/>
  <c r="N486" i="21"/>
  <c r="X490" i="21"/>
  <c r="AB490" i="21"/>
  <c r="Q493" i="21"/>
  <c r="Q494" i="21" s="1"/>
  <c r="AA498" i="21"/>
  <c r="X500" i="21"/>
  <c r="X501" i="21" s="1"/>
  <c r="D507" i="21"/>
  <c r="K507" i="21" s="1"/>
  <c r="H507" i="21"/>
  <c r="O507" i="21" s="1"/>
  <c r="C508" i="21"/>
  <c r="C510" i="21"/>
  <c r="C512" i="21"/>
  <c r="C516" i="21"/>
  <c r="X145" i="22"/>
  <c r="X148" i="22"/>
  <c r="Z148" i="22"/>
  <c r="V148" i="22"/>
  <c r="Z149" i="22"/>
  <c r="X165" i="22"/>
  <c r="X168" i="22"/>
  <c r="Z168" i="22"/>
  <c r="V168" i="22"/>
  <c r="Z169" i="22"/>
  <c r="X192" i="22"/>
  <c r="Z192" i="22"/>
  <c r="V192" i="22"/>
  <c r="X212" i="22"/>
  <c r="Z212" i="22"/>
  <c r="V212" i="22"/>
  <c r="AA212" i="22" s="1"/>
  <c r="X228" i="22"/>
  <c r="Z228" i="22"/>
  <c r="V228" i="22"/>
  <c r="X256" i="22"/>
  <c r="Z256" i="22"/>
  <c r="V256" i="22"/>
  <c r="X284" i="22"/>
  <c r="Z284" i="22"/>
  <c r="V284" i="22"/>
  <c r="AA284" i="22" s="1"/>
  <c r="X292" i="22"/>
  <c r="Z292" i="22"/>
  <c r="V292" i="22"/>
  <c r="X300" i="22"/>
  <c r="Z300" i="22"/>
  <c r="V300" i="22"/>
  <c r="Z301" i="22"/>
  <c r="Z309" i="22"/>
  <c r="Y316" i="22"/>
  <c r="P246" i="21"/>
  <c r="Q246" i="21" s="1"/>
  <c r="R246" i="21" s="1"/>
  <c r="S246" i="21" s="1"/>
  <c r="P250" i="21"/>
  <c r="Q250" i="21" s="1"/>
  <c r="R250" i="21" s="1"/>
  <c r="S250" i="21" s="1"/>
  <c r="P254" i="21"/>
  <c r="Q254" i="21" s="1"/>
  <c r="R254" i="21" s="1"/>
  <c r="S254" i="21" s="1"/>
  <c r="P258" i="21"/>
  <c r="Q258" i="21" s="1"/>
  <c r="R258" i="21" s="1"/>
  <c r="S258" i="21" s="1"/>
  <c r="P262" i="21"/>
  <c r="Q262" i="21" s="1"/>
  <c r="R262" i="21" s="1"/>
  <c r="S262" i="21" s="1"/>
  <c r="P266" i="21"/>
  <c r="Q266" i="21" s="1"/>
  <c r="R266" i="21" s="1"/>
  <c r="S266" i="21" s="1"/>
  <c r="P270" i="21"/>
  <c r="Q270" i="21" s="1"/>
  <c r="R270" i="21" s="1"/>
  <c r="S270" i="21" s="1"/>
  <c r="P274" i="21"/>
  <c r="Q274" i="21" s="1"/>
  <c r="R274" i="21" s="1"/>
  <c r="S274" i="21" s="1"/>
  <c r="P278" i="21"/>
  <c r="Q278" i="21" s="1"/>
  <c r="R278" i="21" s="1"/>
  <c r="S278" i="21" s="1"/>
  <c r="P282" i="21"/>
  <c r="Q282" i="21" s="1"/>
  <c r="R282" i="21" s="1"/>
  <c r="S282" i="21" s="1"/>
  <c r="P286" i="21"/>
  <c r="Q286" i="21" s="1"/>
  <c r="R286" i="21" s="1"/>
  <c r="S286" i="21" s="1"/>
  <c r="P290" i="21"/>
  <c r="Q290" i="21" s="1"/>
  <c r="R290" i="21" s="1"/>
  <c r="S290" i="21" s="1"/>
  <c r="P294" i="21"/>
  <c r="Q294" i="21" s="1"/>
  <c r="R294" i="21" s="1"/>
  <c r="S294" i="21" s="1"/>
  <c r="P298" i="21"/>
  <c r="Q298" i="21" s="1"/>
  <c r="R298" i="21" s="1"/>
  <c r="S298" i="21" s="1"/>
  <c r="P302" i="21"/>
  <c r="Q302" i="21" s="1"/>
  <c r="R302" i="21" s="1"/>
  <c r="S302" i="21" s="1"/>
  <c r="P306" i="21"/>
  <c r="Q306" i="21" s="1"/>
  <c r="R306" i="21" s="1"/>
  <c r="S306" i="21" s="1"/>
  <c r="P310" i="21"/>
  <c r="Q310" i="21" s="1"/>
  <c r="R310" i="21" s="1"/>
  <c r="S310" i="21" s="1"/>
  <c r="P314" i="21"/>
  <c r="Q314" i="21" s="1"/>
  <c r="R314" i="21" s="1"/>
  <c r="S314" i="21" s="1"/>
  <c r="P318" i="21"/>
  <c r="Q318" i="21" s="1"/>
  <c r="R318" i="21" s="1"/>
  <c r="S318" i="21" s="1"/>
  <c r="P322" i="21"/>
  <c r="Q322" i="21" s="1"/>
  <c r="R322" i="21" s="1"/>
  <c r="S322" i="21" s="1"/>
  <c r="P326" i="21"/>
  <c r="Q326" i="21" s="1"/>
  <c r="R326" i="21" s="1"/>
  <c r="S326" i="21" s="1"/>
  <c r="P330" i="21"/>
  <c r="Q330" i="21" s="1"/>
  <c r="R330" i="21" s="1"/>
  <c r="S330" i="21" s="1"/>
  <c r="P334" i="21"/>
  <c r="Q334" i="21" s="1"/>
  <c r="R334" i="21" s="1"/>
  <c r="S334" i="21" s="1"/>
  <c r="P338" i="21"/>
  <c r="Q338" i="21" s="1"/>
  <c r="R338" i="21" s="1"/>
  <c r="S338" i="21" s="1"/>
  <c r="P342" i="21"/>
  <c r="Q342" i="21" s="1"/>
  <c r="R342" i="21" s="1"/>
  <c r="S342" i="21" s="1"/>
  <c r="P346" i="21"/>
  <c r="Q346" i="21" s="1"/>
  <c r="R346" i="21" s="1"/>
  <c r="S346" i="21" s="1"/>
  <c r="P350" i="21"/>
  <c r="Q350" i="21" s="1"/>
  <c r="R350" i="21" s="1"/>
  <c r="S350" i="21" s="1"/>
  <c r="AA454" i="21"/>
  <c r="Q461" i="21"/>
  <c r="U461" i="21"/>
  <c r="L466" i="21"/>
  <c r="Z470" i="21"/>
  <c r="K476" i="21"/>
  <c r="Y482" i="21"/>
  <c r="K486" i="21"/>
  <c r="Y490" i="21"/>
  <c r="I92" i="22"/>
  <c r="I93" i="22"/>
  <c r="I96" i="22"/>
  <c r="I97" i="22"/>
  <c r="I100" i="22"/>
  <c r="I101" i="22"/>
  <c r="I104" i="22"/>
  <c r="I105" i="22"/>
  <c r="I108" i="22"/>
  <c r="I109" i="22"/>
  <c r="I112" i="22"/>
  <c r="I113" i="22"/>
  <c r="I116" i="22"/>
  <c r="I117" i="22"/>
  <c r="I120" i="22"/>
  <c r="I121" i="22"/>
  <c r="I124" i="22"/>
  <c r="I125" i="22"/>
  <c r="X152" i="22"/>
  <c r="Z152" i="22"/>
  <c r="Y158" i="22"/>
  <c r="Y160" i="22"/>
  <c r="Y172" i="22"/>
  <c r="X176" i="22"/>
  <c r="Z176" i="22"/>
  <c r="V176" i="22"/>
  <c r="Z185" i="22"/>
  <c r="Y186" i="22"/>
  <c r="Z199" i="22"/>
  <c r="X200" i="22"/>
  <c r="Z200" i="22"/>
  <c r="V200" i="22"/>
  <c r="Z201" i="22"/>
  <c r="Y202" i="22"/>
  <c r="V227" i="22"/>
  <c r="X232" i="22"/>
  <c r="Z232" i="22"/>
  <c r="V232" i="22"/>
  <c r="X244" i="22"/>
  <c r="Z244" i="22"/>
  <c r="V247" i="22"/>
  <c r="Z247" i="22"/>
  <c r="Z249" i="22"/>
  <c r="Y252" i="22"/>
  <c r="X260" i="22"/>
  <c r="Z260" i="22"/>
  <c r="V260" i="22"/>
  <c r="AA260" i="22" s="1"/>
  <c r="X272" i="22"/>
  <c r="Z272" i="22"/>
  <c r="V272" i="22"/>
  <c r="X276" i="22"/>
  <c r="Z276" i="22"/>
  <c r="V276" i="22"/>
  <c r="Z277" i="22"/>
  <c r="Y308" i="22"/>
  <c r="Z345" i="22"/>
  <c r="X345" i="22"/>
  <c r="V345" i="22"/>
  <c r="P147" i="22"/>
  <c r="Q147" i="22" s="1"/>
  <c r="R147" i="22" s="1"/>
  <c r="S147" i="22" s="1"/>
  <c r="T147" i="22"/>
  <c r="X147" i="22"/>
  <c r="P151" i="22"/>
  <c r="Q151" i="22" s="1"/>
  <c r="R151" i="22" s="1"/>
  <c r="S151" i="22" s="1"/>
  <c r="T151" i="22"/>
  <c r="X151" i="22"/>
  <c r="P155" i="22"/>
  <c r="Q155" i="22" s="1"/>
  <c r="R155" i="22" s="1"/>
  <c r="T155" i="22"/>
  <c r="Z155" i="22" s="1"/>
  <c r="AA155" i="22" s="1"/>
  <c r="AB155" i="22" s="1"/>
  <c r="W158" i="22"/>
  <c r="P159" i="22"/>
  <c r="Q159" i="22" s="1"/>
  <c r="R159" i="22" s="1"/>
  <c r="T159" i="22"/>
  <c r="AB159" i="22"/>
  <c r="Q160" i="22"/>
  <c r="R160" i="22" s="1"/>
  <c r="P163" i="22"/>
  <c r="Q163" i="22" s="1"/>
  <c r="R163" i="22" s="1"/>
  <c r="T163" i="22"/>
  <c r="X163" i="22"/>
  <c r="P167" i="22"/>
  <c r="Q167" i="22" s="1"/>
  <c r="R167" i="22" s="1"/>
  <c r="T167" i="22"/>
  <c r="AB167" i="22"/>
  <c r="P171" i="22"/>
  <c r="Q171" i="22" s="1"/>
  <c r="R171" i="22" s="1"/>
  <c r="S171" i="22" s="1"/>
  <c r="T171" i="22"/>
  <c r="X171" i="22" s="1"/>
  <c r="Q172" i="22"/>
  <c r="R172" i="22" s="1"/>
  <c r="S172" i="22" s="1"/>
  <c r="P175" i="22"/>
  <c r="T175" i="22"/>
  <c r="X175" i="22"/>
  <c r="P179" i="22"/>
  <c r="Q179" i="22" s="1"/>
  <c r="R179" i="22" s="1"/>
  <c r="S179" i="22" s="1"/>
  <c r="T179" i="22"/>
  <c r="AB179" i="22"/>
  <c r="Q180" i="22"/>
  <c r="R180" i="22" s="1"/>
  <c r="S180" i="22" s="1"/>
  <c r="P183" i="22"/>
  <c r="T183" i="22"/>
  <c r="X183" i="22"/>
  <c r="W186" i="22"/>
  <c r="P187" i="22"/>
  <c r="T187" i="22"/>
  <c r="Z187" i="22" s="1"/>
  <c r="AA187" i="22" s="1"/>
  <c r="AB187" i="22" s="1"/>
  <c r="P191" i="22"/>
  <c r="T191" i="22"/>
  <c r="AB191" i="22"/>
  <c r="P195" i="22"/>
  <c r="Q195" i="22" s="1"/>
  <c r="R195" i="22" s="1"/>
  <c r="S195" i="22" s="1"/>
  <c r="T195" i="22"/>
  <c r="X195" i="22"/>
  <c r="Q196" i="22"/>
  <c r="R196" i="22" s="1"/>
  <c r="P199" i="22"/>
  <c r="Q199" i="22" s="1"/>
  <c r="R199" i="22" s="1"/>
  <c r="S199" i="22" s="1"/>
  <c r="T199" i="22"/>
  <c r="X199" i="22"/>
  <c r="Q200" i="22"/>
  <c r="R200" i="22" s="1"/>
  <c r="W202" i="22"/>
  <c r="P203" i="22"/>
  <c r="T203" i="22"/>
  <c r="Z203" i="22" s="1"/>
  <c r="AA203" i="22" s="1"/>
  <c r="AB203" i="22" s="1"/>
  <c r="Q204" i="22"/>
  <c r="R204" i="22" s="1"/>
  <c r="S204" i="22" s="1"/>
  <c r="P207" i="22"/>
  <c r="T207" i="22"/>
  <c r="X207" i="22" s="1"/>
  <c r="Q208" i="22"/>
  <c r="R208" i="22" s="1"/>
  <c r="S208" i="22" s="1"/>
  <c r="S210" i="22"/>
  <c r="P211" i="22"/>
  <c r="T211" i="22"/>
  <c r="P215" i="22"/>
  <c r="T215" i="22"/>
  <c r="P219" i="22"/>
  <c r="T219" i="22"/>
  <c r="X219" i="22" s="1"/>
  <c r="AA219" i="22" s="1"/>
  <c r="AB219" i="22" s="1"/>
  <c r="P223" i="22"/>
  <c r="T223" i="22"/>
  <c r="X223" i="22"/>
  <c r="P227" i="22"/>
  <c r="Q227" i="22" s="1"/>
  <c r="R227" i="22" s="1"/>
  <c r="S227" i="22" s="1"/>
  <c r="T227" i="22"/>
  <c r="X227" i="22"/>
  <c r="Q228" i="22"/>
  <c r="R228" i="22" s="1"/>
  <c r="S228" i="22" s="1"/>
  <c r="P231" i="22"/>
  <c r="Q231" i="22" s="1"/>
  <c r="R231" i="22" s="1"/>
  <c r="S231" i="22" s="1"/>
  <c r="T231" i="22"/>
  <c r="Z231" i="22" s="1"/>
  <c r="X231" i="22"/>
  <c r="Q232" i="22"/>
  <c r="R232" i="22" s="1"/>
  <c r="S232" i="22" s="1"/>
  <c r="P235" i="22"/>
  <c r="T235" i="22"/>
  <c r="AB235" i="22"/>
  <c r="Q236" i="22"/>
  <c r="R236" i="22" s="1"/>
  <c r="S236" i="22" s="1"/>
  <c r="S238" i="22"/>
  <c r="P239" i="22"/>
  <c r="T239" i="22"/>
  <c r="W239" i="22" s="1"/>
  <c r="S242" i="22"/>
  <c r="P243" i="22"/>
  <c r="T243" i="22"/>
  <c r="X243" i="22"/>
  <c r="P247" i="22"/>
  <c r="Q247" i="22" s="1"/>
  <c r="R247" i="22" s="1"/>
  <c r="S247" i="22" s="1"/>
  <c r="T247" i="22"/>
  <c r="X247" i="22"/>
  <c r="Q248" i="22"/>
  <c r="R248" i="22" s="1"/>
  <c r="W250" i="22"/>
  <c r="P251" i="22"/>
  <c r="T251" i="22"/>
  <c r="X251" i="22"/>
  <c r="Q252" i="22"/>
  <c r="R252" i="22" s="1"/>
  <c r="S252" i="22" s="1"/>
  <c r="P255" i="22"/>
  <c r="T255" i="22"/>
  <c r="X255" i="22" s="1"/>
  <c r="Q256" i="22"/>
  <c r="R256" i="22" s="1"/>
  <c r="S256" i="22" s="1"/>
  <c r="P259" i="22"/>
  <c r="Q259" i="22" s="1"/>
  <c r="R259" i="22" s="1"/>
  <c r="S259" i="22" s="1"/>
  <c r="T259" i="22"/>
  <c r="X259" i="22" s="1"/>
  <c r="Q260" i="22"/>
  <c r="R260" i="22" s="1"/>
  <c r="S260" i="22" s="1"/>
  <c r="P263" i="22"/>
  <c r="T263" i="22"/>
  <c r="AB263" i="22"/>
  <c r="P267" i="22"/>
  <c r="T267" i="22"/>
  <c r="V267" i="22" s="1"/>
  <c r="X267" i="22"/>
  <c r="Q268" i="22"/>
  <c r="R268" i="22" s="1"/>
  <c r="P271" i="22"/>
  <c r="T271" i="22"/>
  <c r="AB271" i="22"/>
  <c r="P275" i="22"/>
  <c r="Q275" i="22" s="1"/>
  <c r="R275" i="22" s="1"/>
  <c r="S275" i="22" s="1"/>
  <c r="T275" i="22"/>
  <c r="AB275" i="22"/>
  <c r="Q276" i="22"/>
  <c r="R276" i="22" s="1"/>
  <c r="S276" i="22" s="1"/>
  <c r="V277" i="22"/>
  <c r="P279" i="22"/>
  <c r="Q279" i="22" s="1"/>
  <c r="R279" i="22" s="1"/>
  <c r="S279" i="22" s="1"/>
  <c r="T279" i="22"/>
  <c r="AB279" i="22"/>
  <c r="P283" i="22"/>
  <c r="T283" i="22"/>
  <c r="Z283" i="22" s="1"/>
  <c r="X283" i="22"/>
  <c r="Q284" i="22"/>
  <c r="R284" i="22" s="1"/>
  <c r="W286" i="22"/>
  <c r="P287" i="22"/>
  <c r="T287" i="22"/>
  <c r="AB287" i="22"/>
  <c r="Q288" i="22"/>
  <c r="R288" i="22" s="1"/>
  <c r="V289" i="22"/>
  <c r="P291" i="22"/>
  <c r="T291" i="22"/>
  <c r="P295" i="22"/>
  <c r="T295" i="22"/>
  <c r="X295" i="22"/>
  <c r="W298" i="22"/>
  <c r="P299" i="22"/>
  <c r="T299" i="22"/>
  <c r="AB299" i="22"/>
  <c r="Q300" i="22"/>
  <c r="R300" i="22" s="1"/>
  <c r="S300" i="22" s="1"/>
  <c r="P303" i="22"/>
  <c r="T303" i="22"/>
  <c r="X303" i="22" s="1"/>
  <c r="Q304" i="22"/>
  <c r="R304" i="22" s="1"/>
  <c r="S304" i="22" s="1"/>
  <c r="V305" i="22"/>
  <c r="P307" i="22"/>
  <c r="Q307" i="22" s="1"/>
  <c r="R307" i="22" s="1"/>
  <c r="S307" i="22" s="1"/>
  <c r="T307" i="22"/>
  <c r="V307" i="22" s="1"/>
  <c r="Q308" i="22"/>
  <c r="R308" i="22" s="1"/>
  <c r="S308" i="22" s="1"/>
  <c r="V309" i="22"/>
  <c r="P311" i="22"/>
  <c r="T311" i="22"/>
  <c r="X311" i="22"/>
  <c r="V313" i="22"/>
  <c r="P315" i="22"/>
  <c r="T315" i="22"/>
  <c r="S318" i="22"/>
  <c r="P319" i="22"/>
  <c r="T319" i="22"/>
  <c r="AB319" i="22"/>
  <c r="AA323" i="22"/>
  <c r="U327" i="22"/>
  <c r="P327" i="22"/>
  <c r="I329" i="22"/>
  <c r="T329" i="22"/>
  <c r="I330" i="22"/>
  <c r="V332" i="22"/>
  <c r="I332" i="22"/>
  <c r="T332" i="22"/>
  <c r="P332" i="22"/>
  <c r="Z332" i="22"/>
  <c r="U333" i="22"/>
  <c r="T334" i="22"/>
  <c r="P334" i="22"/>
  <c r="V334" i="22"/>
  <c r="Z334" i="22"/>
  <c r="S336" i="22"/>
  <c r="P337" i="22"/>
  <c r="I338" i="22"/>
  <c r="S342" i="22"/>
  <c r="S344" i="22"/>
  <c r="I345" i="22"/>
  <c r="Y345" i="22"/>
  <c r="U347" i="22"/>
  <c r="Y350" i="22"/>
  <c r="W350" i="22"/>
  <c r="Z350" i="22"/>
  <c r="Y145" i="23"/>
  <c r="Y147" i="23"/>
  <c r="X149" i="23"/>
  <c r="Z149" i="23"/>
  <c r="V149" i="23"/>
  <c r="Y150" i="23"/>
  <c r="W150" i="23"/>
  <c r="Z150" i="23"/>
  <c r="Y153" i="23"/>
  <c r="Z159" i="23"/>
  <c r="V159" i="23"/>
  <c r="X159" i="23"/>
  <c r="Y161" i="23"/>
  <c r="V25" i="23"/>
  <c r="T25" i="23"/>
  <c r="X169" i="23"/>
  <c r="Z169" i="23"/>
  <c r="Z171" i="23"/>
  <c r="X171" i="23"/>
  <c r="Z174" i="23"/>
  <c r="Z179" i="23"/>
  <c r="V179" i="23"/>
  <c r="X179" i="23"/>
  <c r="W182" i="23"/>
  <c r="Y183" i="23"/>
  <c r="Y189" i="23"/>
  <c r="Z195" i="23"/>
  <c r="V195" i="23"/>
  <c r="X195" i="23"/>
  <c r="L34" i="23"/>
  <c r="J34" i="23"/>
  <c r="Y199" i="23"/>
  <c r="X205" i="23"/>
  <c r="Z205" i="23"/>
  <c r="V205" i="23"/>
  <c r="Y206" i="23"/>
  <c r="W206" i="23"/>
  <c r="Z206" i="23"/>
  <c r="Y209" i="23"/>
  <c r="Y211" i="23"/>
  <c r="X213" i="23"/>
  <c r="Z213" i="23"/>
  <c r="V213" i="23"/>
  <c r="Y214" i="23"/>
  <c r="W214" i="23"/>
  <c r="Z214" i="23"/>
  <c r="Y219" i="23"/>
  <c r="Z231" i="23"/>
  <c r="V231" i="23"/>
  <c r="X231" i="23"/>
  <c r="AB338" i="22"/>
  <c r="AB330" i="22"/>
  <c r="AB348" i="22"/>
  <c r="AB344" i="22"/>
  <c r="P146" i="22"/>
  <c r="T146" i="22"/>
  <c r="Y146" i="22" s="1"/>
  <c r="P150" i="22"/>
  <c r="T150" i="22"/>
  <c r="P154" i="22"/>
  <c r="T154" i="22"/>
  <c r="P158" i="22"/>
  <c r="Q158" i="22" s="1"/>
  <c r="R158" i="22" s="1"/>
  <c r="S158" i="22" s="1"/>
  <c r="T158" i="22"/>
  <c r="P162" i="22"/>
  <c r="T162" i="22"/>
  <c r="AB162" i="22"/>
  <c r="P166" i="22"/>
  <c r="T166" i="22"/>
  <c r="P170" i="22"/>
  <c r="T170" i="22"/>
  <c r="P174" i="22"/>
  <c r="T174" i="22"/>
  <c r="Q175" i="22"/>
  <c r="R175" i="22" s="1"/>
  <c r="S175" i="22" s="1"/>
  <c r="P178" i="22"/>
  <c r="T178" i="22"/>
  <c r="P182" i="22"/>
  <c r="Q182" i="22" s="1"/>
  <c r="R182" i="22" s="1"/>
  <c r="S182" i="22" s="1"/>
  <c r="T182" i="22"/>
  <c r="AB182" i="22"/>
  <c r="Q183" i="22"/>
  <c r="R183" i="22" s="1"/>
  <c r="P186" i="22"/>
  <c r="T186" i="22"/>
  <c r="Q187" i="22"/>
  <c r="R187" i="22" s="1"/>
  <c r="S187" i="22" s="1"/>
  <c r="P190" i="22"/>
  <c r="T190" i="22"/>
  <c r="AB190" i="22"/>
  <c r="Q191" i="22"/>
  <c r="R191" i="22" s="1"/>
  <c r="S191" i="22" s="1"/>
  <c r="P194" i="22"/>
  <c r="T194" i="22"/>
  <c r="P198" i="22"/>
  <c r="Q198" i="22" s="1"/>
  <c r="R198" i="22" s="1"/>
  <c r="S198" i="22" s="1"/>
  <c r="T198" i="22"/>
  <c r="Y198" i="22" s="1"/>
  <c r="P202" i="22"/>
  <c r="T202" i="22"/>
  <c r="Q203" i="22"/>
  <c r="R203" i="22" s="1"/>
  <c r="S203" i="22" s="1"/>
  <c r="P206" i="22"/>
  <c r="T206" i="22"/>
  <c r="Q207" i="22"/>
  <c r="R207" i="22" s="1"/>
  <c r="S207" i="22" s="1"/>
  <c r="P210" i="22"/>
  <c r="T210" i="22"/>
  <c r="Q211" i="22"/>
  <c r="R211" i="22" s="1"/>
  <c r="P214" i="22"/>
  <c r="Q214" i="22" s="1"/>
  <c r="R214" i="22" s="1"/>
  <c r="S214" i="22" s="1"/>
  <c r="T214" i="22"/>
  <c r="Y214" i="22" s="1"/>
  <c r="Q215" i="22"/>
  <c r="R215" i="22" s="1"/>
  <c r="P218" i="22"/>
  <c r="Q218" i="22" s="1"/>
  <c r="R218" i="22" s="1"/>
  <c r="S218" i="22" s="1"/>
  <c r="T218" i="22"/>
  <c r="Y218" i="22" s="1"/>
  <c r="Q219" i="22"/>
  <c r="R219" i="22" s="1"/>
  <c r="S219" i="22" s="1"/>
  <c r="P222" i="22"/>
  <c r="T222" i="22"/>
  <c r="Q223" i="22"/>
  <c r="R223" i="22" s="1"/>
  <c r="S223" i="22" s="1"/>
  <c r="P226" i="22"/>
  <c r="T226" i="22"/>
  <c r="AB226" i="22"/>
  <c r="P230" i="22"/>
  <c r="T230" i="22"/>
  <c r="Y230" i="22" s="1"/>
  <c r="P234" i="22"/>
  <c r="T234" i="22"/>
  <c r="Y234" i="22" s="1"/>
  <c r="Q235" i="22"/>
  <c r="R235" i="22" s="1"/>
  <c r="S235" i="22" s="1"/>
  <c r="P238" i="22"/>
  <c r="T238" i="22"/>
  <c r="Y238" i="22" s="1"/>
  <c r="Q239" i="22"/>
  <c r="R239" i="22" s="1"/>
  <c r="S239" i="22" s="1"/>
  <c r="P242" i="22"/>
  <c r="T242" i="22"/>
  <c r="Q243" i="22"/>
  <c r="R243" i="22" s="1"/>
  <c r="P246" i="22"/>
  <c r="Q246" i="22" s="1"/>
  <c r="R246" i="22" s="1"/>
  <c r="S246" i="22" s="1"/>
  <c r="T246" i="22"/>
  <c r="Y246" i="22" s="1"/>
  <c r="P250" i="22"/>
  <c r="T250" i="22"/>
  <c r="Q251" i="22"/>
  <c r="R251" i="22" s="1"/>
  <c r="S251" i="22" s="1"/>
  <c r="P254" i="22"/>
  <c r="T254" i="22"/>
  <c r="AB254" i="22"/>
  <c r="Q255" i="22"/>
  <c r="R255" i="22" s="1"/>
  <c r="S255" i="22" s="1"/>
  <c r="P258" i="22"/>
  <c r="T258" i="22"/>
  <c r="P262" i="22"/>
  <c r="Q262" i="22" s="1"/>
  <c r="R262" i="22" s="1"/>
  <c r="S262" i="22" s="1"/>
  <c r="T262" i="22"/>
  <c r="W262" i="22" s="1"/>
  <c r="Q263" i="22"/>
  <c r="R263" i="22" s="1"/>
  <c r="P266" i="22"/>
  <c r="Q266" i="22" s="1"/>
  <c r="R266" i="22" s="1"/>
  <c r="S266" i="22" s="1"/>
  <c r="T266" i="22"/>
  <c r="AB266" i="22"/>
  <c r="Q267" i="22"/>
  <c r="R267" i="22" s="1"/>
  <c r="S267" i="22" s="1"/>
  <c r="P270" i="22"/>
  <c r="T270" i="22"/>
  <c r="Q271" i="22"/>
  <c r="R271" i="22" s="1"/>
  <c r="S271" i="22" s="1"/>
  <c r="P274" i="22"/>
  <c r="T274" i="22"/>
  <c r="AB274" i="22"/>
  <c r="P278" i="22"/>
  <c r="T278" i="22"/>
  <c r="W278" i="22" s="1"/>
  <c r="P282" i="22"/>
  <c r="Q282" i="22" s="1"/>
  <c r="R282" i="22" s="1"/>
  <c r="S282" i="22" s="1"/>
  <c r="T282" i="22"/>
  <c r="AB282" i="22"/>
  <c r="Q283" i="22"/>
  <c r="R283" i="22" s="1"/>
  <c r="S283" i="22" s="1"/>
  <c r="P286" i="22"/>
  <c r="T286" i="22"/>
  <c r="Q287" i="22"/>
  <c r="R287" i="22" s="1"/>
  <c r="S287" i="22" s="1"/>
  <c r="P290" i="22"/>
  <c r="T290" i="22"/>
  <c r="AB290" i="22"/>
  <c r="Q291" i="22"/>
  <c r="R291" i="22" s="1"/>
  <c r="P294" i="22"/>
  <c r="T294" i="22"/>
  <c r="Y294" i="22" s="1"/>
  <c r="Q295" i="22"/>
  <c r="R295" i="22" s="1"/>
  <c r="P298" i="22"/>
  <c r="T298" i="22"/>
  <c r="Y298" i="22" s="1"/>
  <c r="Q299" i="22"/>
  <c r="R299" i="22" s="1"/>
  <c r="S299" i="22" s="1"/>
  <c r="P302" i="22"/>
  <c r="T302" i="22"/>
  <c r="AB302" i="22"/>
  <c r="Q303" i="22"/>
  <c r="R303" i="22" s="1"/>
  <c r="S303" i="22" s="1"/>
  <c r="P306" i="22"/>
  <c r="T306" i="22"/>
  <c r="P310" i="22"/>
  <c r="T310" i="22"/>
  <c r="AB310" i="22"/>
  <c r="Q311" i="22"/>
  <c r="R311" i="22" s="1"/>
  <c r="P314" i="22"/>
  <c r="T314" i="22"/>
  <c r="Q315" i="22"/>
  <c r="R315" i="22" s="1"/>
  <c r="S315" i="22" s="1"/>
  <c r="P318" i="22"/>
  <c r="T318" i="22"/>
  <c r="Q319" i="22"/>
  <c r="R319" i="22" s="1"/>
  <c r="S319" i="22" s="1"/>
  <c r="P322" i="22"/>
  <c r="T322" i="22"/>
  <c r="V322" i="22" s="1"/>
  <c r="AA322" i="22" s="1"/>
  <c r="AB322" i="22" s="1"/>
  <c r="AB323" i="22"/>
  <c r="S325" i="22"/>
  <c r="T326" i="22"/>
  <c r="V328" i="22"/>
  <c r="I328" i="22"/>
  <c r="T328" i="22"/>
  <c r="P328" i="22"/>
  <c r="Z328" i="22"/>
  <c r="Q332" i="22"/>
  <c r="R332" i="22" s="1"/>
  <c r="P333" i="22"/>
  <c r="Q333" i="22" s="1"/>
  <c r="R333" i="22" s="1"/>
  <c r="S333" i="22" s="1"/>
  <c r="Q334" i="22"/>
  <c r="R334" i="22" s="1"/>
  <c r="S334" i="22" s="1"/>
  <c r="P335" i="22"/>
  <c r="T339" i="22"/>
  <c r="W339" i="22" s="1"/>
  <c r="T341" i="22"/>
  <c r="T343" i="22"/>
  <c r="T346" i="22"/>
  <c r="Z346" i="22" s="1"/>
  <c r="P346" i="22"/>
  <c r="Y351" i="22"/>
  <c r="Y467" i="22"/>
  <c r="X157" i="23"/>
  <c r="Z157" i="23"/>
  <c r="V157" i="23"/>
  <c r="Y158" i="23"/>
  <c r="W158" i="23"/>
  <c r="Z158" i="23"/>
  <c r="X165" i="23"/>
  <c r="Z165" i="23"/>
  <c r="V165" i="23"/>
  <c r="Y166" i="23"/>
  <c r="W166" i="23"/>
  <c r="Z166" i="23"/>
  <c r="Z167" i="23"/>
  <c r="X167" i="23"/>
  <c r="Y170" i="23"/>
  <c r="W170" i="23"/>
  <c r="Z170" i="23"/>
  <c r="X177" i="23"/>
  <c r="Z177" i="23"/>
  <c r="V177" i="23"/>
  <c r="Y178" i="23"/>
  <c r="W178" i="23"/>
  <c r="Z178" i="23"/>
  <c r="X185" i="23"/>
  <c r="Z185" i="23"/>
  <c r="V185" i="23"/>
  <c r="Y186" i="23"/>
  <c r="W186" i="23"/>
  <c r="Z186" i="23"/>
  <c r="AA187" i="23"/>
  <c r="Y194" i="23"/>
  <c r="W194" i="23"/>
  <c r="Z194" i="23"/>
  <c r="X201" i="23"/>
  <c r="Z201" i="23"/>
  <c r="V201" i="23"/>
  <c r="Y202" i="23"/>
  <c r="W202" i="23"/>
  <c r="Z202" i="23"/>
  <c r="AA203" i="23"/>
  <c r="X221" i="23"/>
  <c r="Z221" i="23"/>
  <c r="V221" i="23"/>
  <c r="Z223" i="23"/>
  <c r="V223" i="23"/>
  <c r="AA223" i="23" s="1"/>
  <c r="X223" i="23"/>
  <c r="X228" i="23"/>
  <c r="V38" i="23"/>
  <c r="T38" i="23"/>
  <c r="Q351" i="22"/>
  <c r="R351" i="22" s="1"/>
  <c r="S351" i="22" s="1"/>
  <c r="Q343" i="22"/>
  <c r="R343" i="22" s="1"/>
  <c r="S343" i="22" s="1"/>
  <c r="Q335" i="22"/>
  <c r="R335" i="22" s="1"/>
  <c r="S335" i="22" s="1"/>
  <c r="Q327" i="22"/>
  <c r="R327" i="22" s="1"/>
  <c r="S327" i="22" s="1"/>
  <c r="Q352" i="22"/>
  <c r="R352" i="22" s="1"/>
  <c r="S352" i="22" s="1"/>
  <c r="S346" i="22"/>
  <c r="Q337" i="22"/>
  <c r="R337" i="22" s="1"/>
  <c r="S337" i="22" s="1"/>
  <c r="Q329" i="22"/>
  <c r="R329" i="22" s="1"/>
  <c r="S329" i="22" s="1"/>
  <c r="Q325" i="22"/>
  <c r="R325" i="22" s="1"/>
  <c r="P145" i="22"/>
  <c r="Q145" i="22" s="1"/>
  <c r="R145" i="22" s="1"/>
  <c r="S145" i="22" s="1"/>
  <c r="T145" i="22"/>
  <c r="V145" i="22" s="1"/>
  <c r="Q146" i="22"/>
  <c r="R146" i="22" s="1"/>
  <c r="S146" i="22" s="1"/>
  <c r="U146" i="22"/>
  <c r="I147" i="22"/>
  <c r="W148" i="22"/>
  <c r="P149" i="22"/>
  <c r="Q149" i="22" s="1"/>
  <c r="R149" i="22" s="1"/>
  <c r="S149" i="22" s="1"/>
  <c r="T149" i="22"/>
  <c r="V149" i="22" s="1"/>
  <c r="Q150" i="22"/>
  <c r="R150" i="22" s="1"/>
  <c r="S150" i="22" s="1"/>
  <c r="U150" i="22"/>
  <c r="I151" i="22"/>
  <c r="U23" i="22" s="1"/>
  <c r="W152" i="22"/>
  <c r="AA152" i="22" s="1"/>
  <c r="AB152" i="22" s="1"/>
  <c r="P153" i="22"/>
  <c r="T153" i="22"/>
  <c r="X153" i="22" s="1"/>
  <c r="Q154" i="22"/>
  <c r="R154" i="22" s="1"/>
  <c r="S154" i="22" s="1"/>
  <c r="U154" i="22"/>
  <c r="W154" i="22" s="1"/>
  <c r="P157" i="22"/>
  <c r="T157" i="22"/>
  <c r="U158" i="22"/>
  <c r="S160" i="22"/>
  <c r="W160" i="22"/>
  <c r="P161" i="22"/>
  <c r="T161" i="22"/>
  <c r="Q162" i="22"/>
  <c r="R162" i="22" s="1"/>
  <c r="S162" i="22" s="1"/>
  <c r="U162" i="22"/>
  <c r="I163" i="22"/>
  <c r="W164" i="22"/>
  <c r="P165" i="22"/>
  <c r="T165" i="22"/>
  <c r="Q166" i="22"/>
  <c r="R166" i="22" s="1"/>
  <c r="S166" i="22" s="1"/>
  <c r="U166" i="22"/>
  <c r="W168" i="22"/>
  <c r="P169" i="22"/>
  <c r="T169" i="22"/>
  <c r="X169" i="22" s="1"/>
  <c r="Q170" i="22"/>
  <c r="R170" i="22" s="1"/>
  <c r="S170" i="22" s="1"/>
  <c r="U170" i="22"/>
  <c r="Y170" i="22" s="1"/>
  <c r="I171" i="22"/>
  <c r="U28" i="22" s="1"/>
  <c r="W172" i="22"/>
  <c r="P173" i="22"/>
  <c r="T173" i="22"/>
  <c r="Q174" i="22"/>
  <c r="R174" i="22" s="1"/>
  <c r="S174" i="22" s="1"/>
  <c r="U174" i="22"/>
  <c r="I175" i="22"/>
  <c r="W176" i="22"/>
  <c r="P177" i="22"/>
  <c r="T177" i="22"/>
  <c r="AB177" i="22"/>
  <c r="Q178" i="22"/>
  <c r="R178" i="22" s="1"/>
  <c r="S178" i="22" s="1"/>
  <c r="U178" i="22"/>
  <c r="P181" i="22"/>
  <c r="T181" i="22"/>
  <c r="AB181" i="22"/>
  <c r="U182" i="22"/>
  <c r="I183" i="22"/>
  <c r="P185" i="22"/>
  <c r="T185" i="22"/>
  <c r="Q186" i="22"/>
  <c r="R186" i="22" s="1"/>
  <c r="S186" i="22" s="1"/>
  <c r="U186" i="22"/>
  <c r="P189" i="22"/>
  <c r="T189" i="22"/>
  <c r="AB189" i="22"/>
  <c r="Q190" i="22"/>
  <c r="R190" i="22" s="1"/>
  <c r="S190" i="22" s="1"/>
  <c r="U190" i="22"/>
  <c r="W192" i="22"/>
  <c r="P193" i="22"/>
  <c r="T193" i="22"/>
  <c r="AB193" i="22"/>
  <c r="Q194" i="22"/>
  <c r="R194" i="22" s="1"/>
  <c r="S194" i="22" s="1"/>
  <c r="U194" i="22"/>
  <c r="I195" i="22"/>
  <c r="K33" i="22" s="1"/>
  <c r="S196" i="22"/>
  <c r="W196" i="22"/>
  <c r="AA196" i="22" s="1"/>
  <c r="AB196" i="22" s="1"/>
  <c r="P197" i="22"/>
  <c r="T197" i="22"/>
  <c r="U198" i="22"/>
  <c r="S200" i="22"/>
  <c r="W200" i="22"/>
  <c r="P201" i="22"/>
  <c r="T201" i="22"/>
  <c r="Q202" i="22"/>
  <c r="R202" i="22" s="1"/>
  <c r="S202" i="22" s="1"/>
  <c r="U202" i="22"/>
  <c r="P205" i="22"/>
  <c r="T205" i="22"/>
  <c r="X205" i="22" s="1"/>
  <c r="Q206" i="22"/>
  <c r="R206" i="22" s="1"/>
  <c r="S206" i="22" s="1"/>
  <c r="U206" i="22"/>
  <c r="Y206" i="22" s="1"/>
  <c r="I207" i="22"/>
  <c r="P209" i="22"/>
  <c r="T209" i="22"/>
  <c r="Q210" i="22"/>
  <c r="R210" i="22" s="1"/>
  <c r="U210" i="22"/>
  <c r="I211" i="22"/>
  <c r="W212" i="22"/>
  <c r="P213" i="22"/>
  <c r="T213" i="22"/>
  <c r="U214" i="22"/>
  <c r="I215" i="22"/>
  <c r="W216" i="22"/>
  <c r="AA216" i="22" s="1"/>
  <c r="AB216" i="22" s="1"/>
  <c r="P217" i="22"/>
  <c r="T217" i="22"/>
  <c r="U218" i="22"/>
  <c r="P221" i="22"/>
  <c r="T221" i="22"/>
  <c r="AB221" i="22"/>
  <c r="Q222" i="22"/>
  <c r="R222" i="22" s="1"/>
  <c r="S222" i="22" s="1"/>
  <c r="U222" i="22"/>
  <c r="W222" i="22" s="1"/>
  <c r="I223" i="22"/>
  <c r="W224" i="22"/>
  <c r="P225" i="22"/>
  <c r="T225" i="22"/>
  <c r="Z225" i="22" s="1"/>
  <c r="Q226" i="22"/>
  <c r="R226" i="22" s="1"/>
  <c r="S226" i="22" s="1"/>
  <c r="U226" i="22"/>
  <c r="I227" i="22"/>
  <c r="W228" i="22"/>
  <c r="P229" i="22"/>
  <c r="T229" i="22"/>
  <c r="Z229" i="22" s="1"/>
  <c r="Q230" i="22"/>
  <c r="R230" i="22" s="1"/>
  <c r="S230" i="22" s="1"/>
  <c r="U230" i="22"/>
  <c r="I231" i="22"/>
  <c r="U33" i="22" s="1"/>
  <c r="W232" i="22"/>
  <c r="P233" i="22"/>
  <c r="T233" i="22"/>
  <c r="X233" i="22" s="1"/>
  <c r="Q234" i="22"/>
  <c r="R234" i="22" s="1"/>
  <c r="S234" i="22" s="1"/>
  <c r="U234" i="22"/>
  <c r="W234" i="22" s="1"/>
  <c r="P237" i="22"/>
  <c r="T237" i="22"/>
  <c r="AB237" i="22"/>
  <c r="Q238" i="22"/>
  <c r="R238" i="22" s="1"/>
  <c r="U238" i="22"/>
  <c r="I239" i="22"/>
  <c r="W240" i="22"/>
  <c r="AA240" i="22" s="1"/>
  <c r="AB240" i="22" s="1"/>
  <c r="P241" i="22"/>
  <c r="T241" i="22"/>
  <c r="Q242" i="22"/>
  <c r="R242" i="22" s="1"/>
  <c r="U242" i="22"/>
  <c r="I243" i="22"/>
  <c r="W244" i="22"/>
  <c r="AA244" i="22" s="1"/>
  <c r="AB244" i="22" s="1"/>
  <c r="P245" i="22"/>
  <c r="T245" i="22"/>
  <c r="AB245" i="22"/>
  <c r="U246" i="22"/>
  <c r="I247" i="22"/>
  <c r="S248" i="22"/>
  <c r="P249" i="22"/>
  <c r="T249" i="22"/>
  <c r="Q250" i="22"/>
  <c r="R250" i="22" s="1"/>
  <c r="S250" i="22" s="1"/>
  <c r="U250" i="22"/>
  <c r="P253" i="22"/>
  <c r="T253" i="22"/>
  <c r="V253" i="22" s="1"/>
  <c r="Q254" i="22"/>
  <c r="R254" i="22" s="1"/>
  <c r="S254" i="22" s="1"/>
  <c r="U254" i="22"/>
  <c r="I255" i="22"/>
  <c r="W256" i="22"/>
  <c r="P257" i="22"/>
  <c r="T257" i="22"/>
  <c r="X257" i="22" s="1"/>
  <c r="Q258" i="22"/>
  <c r="R258" i="22" s="1"/>
  <c r="S258" i="22" s="1"/>
  <c r="U258" i="22"/>
  <c r="I259" i="22"/>
  <c r="W260" i="22"/>
  <c r="P261" i="22"/>
  <c r="T261" i="22"/>
  <c r="AB261" i="22"/>
  <c r="U262" i="22"/>
  <c r="W264" i="22"/>
  <c r="P265" i="22"/>
  <c r="T265" i="22"/>
  <c r="U266" i="22"/>
  <c r="I267" i="22"/>
  <c r="S268" i="22"/>
  <c r="W268" i="22"/>
  <c r="P269" i="22"/>
  <c r="T269" i="22"/>
  <c r="AB269" i="22"/>
  <c r="Q270" i="22"/>
  <c r="R270" i="22" s="1"/>
  <c r="S270" i="22" s="1"/>
  <c r="U270" i="22"/>
  <c r="Y270" i="22" s="1"/>
  <c r="W272" i="22"/>
  <c r="P273" i="22"/>
  <c r="T273" i="22"/>
  <c r="AB273" i="22"/>
  <c r="Q274" i="22"/>
  <c r="R274" i="22" s="1"/>
  <c r="S274" i="22" s="1"/>
  <c r="U274" i="22"/>
  <c r="W276" i="22"/>
  <c r="P277" i="22"/>
  <c r="T277" i="22"/>
  <c r="X277" i="22" s="1"/>
  <c r="Q278" i="22"/>
  <c r="R278" i="22" s="1"/>
  <c r="S278" i="22" s="1"/>
  <c r="U278" i="22"/>
  <c r="P281" i="22"/>
  <c r="T281" i="22"/>
  <c r="AB281" i="22"/>
  <c r="U282" i="22"/>
  <c r="I283" i="22"/>
  <c r="S284" i="22"/>
  <c r="W284" i="22"/>
  <c r="P285" i="22"/>
  <c r="T285" i="22"/>
  <c r="Q286" i="22"/>
  <c r="R286" i="22" s="1"/>
  <c r="S286" i="22" s="1"/>
  <c r="U286" i="22"/>
  <c r="S288" i="22"/>
  <c r="W288" i="22"/>
  <c r="P289" i="22"/>
  <c r="T289" i="22"/>
  <c r="Z289" i="22" s="1"/>
  <c r="Q290" i="22"/>
  <c r="R290" i="22" s="1"/>
  <c r="S290" i="22" s="1"/>
  <c r="U290" i="22"/>
  <c r="I291" i="22"/>
  <c r="W292" i="22"/>
  <c r="P293" i="22"/>
  <c r="T293" i="22"/>
  <c r="Q294" i="22"/>
  <c r="R294" i="22" s="1"/>
  <c r="S294" i="22" s="1"/>
  <c r="U294" i="22"/>
  <c r="I295" i="22"/>
  <c r="W296" i="22"/>
  <c r="P297" i="22"/>
  <c r="T297" i="22"/>
  <c r="X297" i="22" s="1"/>
  <c r="Q298" i="22"/>
  <c r="R298" i="22" s="1"/>
  <c r="S298" i="22" s="1"/>
  <c r="U298" i="22"/>
  <c r="W300" i="22"/>
  <c r="P301" i="22"/>
  <c r="T301" i="22"/>
  <c r="Q302" i="22"/>
  <c r="R302" i="22" s="1"/>
  <c r="S302" i="22" s="1"/>
  <c r="U302" i="22"/>
  <c r="I303" i="22"/>
  <c r="W304" i="22"/>
  <c r="P305" i="22"/>
  <c r="T305" i="22"/>
  <c r="Q306" i="22"/>
  <c r="R306" i="22" s="1"/>
  <c r="S306" i="22" s="1"/>
  <c r="U306" i="22"/>
  <c r="I307" i="22"/>
  <c r="W308" i="22"/>
  <c r="AA308" i="22" s="1"/>
  <c r="AB308" i="22" s="1"/>
  <c r="P309" i="22"/>
  <c r="T309" i="22"/>
  <c r="X309" i="22" s="1"/>
  <c r="Q310" i="22"/>
  <c r="R310" i="22" s="1"/>
  <c r="S310" i="22" s="1"/>
  <c r="U310" i="22"/>
  <c r="I311" i="22"/>
  <c r="W312" i="22"/>
  <c r="P313" i="22"/>
  <c r="T313" i="22"/>
  <c r="Z313" i="22" s="1"/>
  <c r="Q314" i="22"/>
  <c r="R314" i="22" s="1"/>
  <c r="S314" i="22" s="1"/>
  <c r="U314" i="22"/>
  <c r="W316" i="22"/>
  <c r="P317" i="22"/>
  <c r="T317" i="22"/>
  <c r="X317" i="22" s="1"/>
  <c r="Q318" i="22"/>
  <c r="R318" i="22" s="1"/>
  <c r="U318" i="22"/>
  <c r="P321" i="22"/>
  <c r="T321" i="22"/>
  <c r="AB321" i="22"/>
  <c r="Q322" i="22"/>
  <c r="R322" i="22" s="1"/>
  <c r="S322" i="22" s="1"/>
  <c r="U322" i="22"/>
  <c r="T323" i="22"/>
  <c r="U325" i="22"/>
  <c r="T325" i="22"/>
  <c r="Y325" i="22" s="1"/>
  <c r="I326" i="22"/>
  <c r="P326" i="22"/>
  <c r="Q326" i="22" s="1"/>
  <c r="R326" i="22" s="1"/>
  <c r="S326" i="22" s="1"/>
  <c r="U326" i="22"/>
  <c r="V326" i="22" s="1"/>
  <c r="Q328" i="22"/>
  <c r="R328" i="22" s="1"/>
  <c r="AB329" i="22"/>
  <c r="X332" i="22"/>
  <c r="S332" i="22"/>
  <c r="X334" i="22"/>
  <c r="V336" i="22"/>
  <c r="I336" i="22"/>
  <c r="U36" i="22" s="1"/>
  <c r="T336" i="22"/>
  <c r="X336" i="22" s="1"/>
  <c r="P336" i="22"/>
  <c r="Y337" i="22"/>
  <c r="T337" i="22"/>
  <c r="I340" i="22"/>
  <c r="T340" i="22"/>
  <c r="Y340" i="22" s="1"/>
  <c r="P340" i="22"/>
  <c r="U341" i="22"/>
  <c r="T342" i="22"/>
  <c r="X342" i="22" s="1"/>
  <c r="P342" i="22"/>
  <c r="Z342" i="22"/>
  <c r="I344" i="22"/>
  <c r="T344" i="22"/>
  <c r="P344" i="22"/>
  <c r="W345" i="22"/>
  <c r="P345" i="22"/>
  <c r="Q345" i="22" s="1"/>
  <c r="R345" i="22" s="1"/>
  <c r="S345" i="22" s="1"/>
  <c r="I346" i="22"/>
  <c r="Q346" i="22"/>
  <c r="R346" i="22" s="1"/>
  <c r="Y347" i="22"/>
  <c r="X349" i="22"/>
  <c r="V349" i="22"/>
  <c r="AA349" i="22" s="1"/>
  <c r="AB349" i="22" s="1"/>
  <c r="Z353" i="22"/>
  <c r="AA353" i="22"/>
  <c r="AB353" i="22" s="1"/>
  <c r="Y503" i="22"/>
  <c r="Y501" i="22"/>
  <c r="K17" i="23"/>
  <c r="B22" i="1" s="1"/>
  <c r="X145" i="23"/>
  <c r="Z145" i="23"/>
  <c r="V145" i="23"/>
  <c r="Y146" i="23"/>
  <c r="W146" i="23"/>
  <c r="Z146" i="23"/>
  <c r="Z147" i="23"/>
  <c r="V147" i="23"/>
  <c r="X147" i="23"/>
  <c r="Y149" i="23"/>
  <c r="X153" i="23"/>
  <c r="Z153" i="23"/>
  <c r="V153" i="23"/>
  <c r="Y154" i="23"/>
  <c r="W154" i="23"/>
  <c r="Z154" i="23"/>
  <c r="Z155" i="23"/>
  <c r="AA155" i="23" s="1"/>
  <c r="Y159" i="23"/>
  <c r="X161" i="23"/>
  <c r="Z161" i="23"/>
  <c r="V168" i="23"/>
  <c r="Y169" i="23"/>
  <c r="Y171" i="23"/>
  <c r="AA171" i="23" s="1"/>
  <c r="AA174" i="23"/>
  <c r="Y179" i="23"/>
  <c r="Z183" i="23"/>
  <c r="V183" i="23"/>
  <c r="AA183" i="23" s="1"/>
  <c r="X183" i="23"/>
  <c r="AA189" i="23"/>
  <c r="X191" i="23"/>
  <c r="AA191" i="23"/>
  <c r="V192" i="23"/>
  <c r="Y195" i="23"/>
  <c r="Z199" i="23"/>
  <c r="X199" i="23"/>
  <c r="X209" i="23"/>
  <c r="Z209" i="23"/>
  <c r="Z211" i="23"/>
  <c r="V211" i="23"/>
  <c r="AA211" i="23" s="1"/>
  <c r="X211" i="23"/>
  <c r="Z219" i="23"/>
  <c r="V219" i="23"/>
  <c r="X219" i="23"/>
  <c r="X234" i="23"/>
  <c r="P148" i="22"/>
  <c r="Q148" i="22" s="1"/>
  <c r="R148" i="22" s="1"/>
  <c r="S148" i="22" s="1"/>
  <c r="P152" i="22"/>
  <c r="Q152" i="22" s="1"/>
  <c r="R152" i="22" s="1"/>
  <c r="S152" i="22" s="1"/>
  <c r="Q153" i="22"/>
  <c r="R153" i="22" s="1"/>
  <c r="S153" i="22" s="1"/>
  <c r="S155" i="22"/>
  <c r="P156" i="22"/>
  <c r="Q156" i="22" s="1"/>
  <c r="R156" i="22" s="1"/>
  <c r="S156" i="22" s="1"/>
  <c r="AB156" i="22"/>
  <c r="Q157" i="22"/>
  <c r="R157" i="22" s="1"/>
  <c r="S157" i="22" s="1"/>
  <c r="S159" i="22"/>
  <c r="P160" i="22"/>
  <c r="Q161" i="22"/>
  <c r="R161" i="22" s="1"/>
  <c r="S161" i="22" s="1"/>
  <c r="S163" i="22"/>
  <c r="P164" i="22"/>
  <c r="Q164" i="22" s="1"/>
  <c r="R164" i="22" s="1"/>
  <c r="S164" i="22" s="1"/>
  <c r="Q165" i="22"/>
  <c r="R165" i="22" s="1"/>
  <c r="S165" i="22" s="1"/>
  <c r="S167" i="22"/>
  <c r="P168" i="22"/>
  <c r="Q168" i="22" s="1"/>
  <c r="R168" i="22" s="1"/>
  <c r="S168" i="22" s="1"/>
  <c r="Q169" i="22"/>
  <c r="R169" i="22" s="1"/>
  <c r="S169" i="22" s="1"/>
  <c r="P172" i="22"/>
  <c r="Q173" i="22"/>
  <c r="R173" i="22" s="1"/>
  <c r="S173" i="22" s="1"/>
  <c r="P176" i="22"/>
  <c r="Q176" i="22" s="1"/>
  <c r="R176" i="22" s="1"/>
  <c r="S176" i="22" s="1"/>
  <c r="Q177" i="22"/>
  <c r="R177" i="22" s="1"/>
  <c r="S177" i="22" s="1"/>
  <c r="P180" i="22"/>
  <c r="AB180" i="22"/>
  <c r="Q181" i="22"/>
  <c r="R181" i="22" s="1"/>
  <c r="S181" i="22" s="1"/>
  <c r="S183" i="22"/>
  <c r="P184" i="22"/>
  <c r="Q184" i="22" s="1"/>
  <c r="R184" i="22" s="1"/>
  <c r="S184" i="22" s="1"/>
  <c r="AB184" i="22"/>
  <c r="Q185" i="22"/>
  <c r="R185" i="22" s="1"/>
  <c r="S185" i="22" s="1"/>
  <c r="P188" i="22"/>
  <c r="Q188" i="22" s="1"/>
  <c r="R188" i="22" s="1"/>
  <c r="S188" i="22" s="1"/>
  <c r="AB188" i="22"/>
  <c r="Q189" i="22"/>
  <c r="R189" i="22" s="1"/>
  <c r="S189" i="22" s="1"/>
  <c r="P192" i="22"/>
  <c r="Q192" i="22" s="1"/>
  <c r="R192" i="22" s="1"/>
  <c r="S192" i="22" s="1"/>
  <c r="Q193" i="22"/>
  <c r="R193" i="22" s="1"/>
  <c r="S193" i="22" s="1"/>
  <c r="P196" i="22"/>
  <c r="Q197" i="22"/>
  <c r="R197" i="22" s="1"/>
  <c r="S197" i="22" s="1"/>
  <c r="P200" i="22"/>
  <c r="Q201" i="22"/>
  <c r="R201" i="22" s="1"/>
  <c r="S201" i="22" s="1"/>
  <c r="P204" i="22"/>
  <c r="AB204" i="22"/>
  <c r="Q205" i="22"/>
  <c r="R205" i="22" s="1"/>
  <c r="S205" i="22" s="1"/>
  <c r="P208" i="22"/>
  <c r="AB208" i="22"/>
  <c r="Q209" i="22"/>
  <c r="R209" i="22" s="1"/>
  <c r="S209" i="22" s="1"/>
  <c r="S211" i="22"/>
  <c r="P212" i="22"/>
  <c r="Q212" i="22" s="1"/>
  <c r="R212" i="22" s="1"/>
  <c r="S212" i="22" s="1"/>
  <c r="AB212" i="22"/>
  <c r="Q213" i="22"/>
  <c r="R213" i="22" s="1"/>
  <c r="S213" i="22" s="1"/>
  <c r="S215" i="22"/>
  <c r="P216" i="22"/>
  <c r="Q216" i="22" s="1"/>
  <c r="R216" i="22" s="1"/>
  <c r="S216" i="22" s="1"/>
  <c r="Q217" i="22"/>
  <c r="R217" i="22" s="1"/>
  <c r="S217" i="22" s="1"/>
  <c r="P220" i="22"/>
  <c r="Q220" i="22" s="1"/>
  <c r="R220" i="22" s="1"/>
  <c r="S220" i="22" s="1"/>
  <c r="AB220" i="22"/>
  <c r="Q221" i="22"/>
  <c r="R221" i="22" s="1"/>
  <c r="S221" i="22" s="1"/>
  <c r="P224" i="22"/>
  <c r="Q224" i="22" s="1"/>
  <c r="R224" i="22" s="1"/>
  <c r="S224" i="22" s="1"/>
  <c r="Q225" i="22"/>
  <c r="R225" i="22" s="1"/>
  <c r="S225" i="22" s="1"/>
  <c r="P228" i="22"/>
  <c r="Q229" i="22"/>
  <c r="R229" i="22" s="1"/>
  <c r="S229" i="22" s="1"/>
  <c r="P232" i="22"/>
  <c r="Q233" i="22"/>
  <c r="R233" i="22" s="1"/>
  <c r="S233" i="22" s="1"/>
  <c r="P236" i="22"/>
  <c r="AB236" i="22"/>
  <c r="Q237" i="22"/>
  <c r="R237" i="22" s="1"/>
  <c r="S237" i="22" s="1"/>
  <c r="P240" i="22"/>
  <c r="Q240" i="22" s="1"/>
  <c r="R240" i="22" s="1"/>
  <c r="S240" i="22" s="1"/>
  <c r="Q241" i="22"/>
  <c r="R241" i="22" s="1"/>
  <c r="S241" i="22" s="1"/>
  <c r="S243" i="22"/>
  <c r="P244" i="22"/>
  <c r="Q244" i="22" s="1"/>
  <c r="R244" i="22" s="1"/>
  <c r="S244" i="22" s="1"/>
  <c r="Q245" i="22"/>
  <c r="R245" i="22" s="1"/>
  <c r="S245" i="22" s="1"/>
  <c r="P248" i="22"/>
  <c r="AB248" i="22"/>
  <c r="Q249" i="22"/>
  <c r="R249" i="22" s="1"/>
  <c r="S249" i="22" s="1"/>
  <c r="P252" i="22"/>
  <c r="AB252" i="22"/>
  <c r="Q253" i="22"/>
  <c r="R253" i="22" s="1"/>
  <c r="S253" i="22" s="1"/>
  <c r="P256" i="22"/>
  <c r="Q257" i="22"/>
  <c r="R257" i="22" s="1"/>
  <c r="S257" i="22" s="1"/>
  <c r="P260" i="22"/>
  <c r="AB260" i="22"/>
  <c r="Q261" i="22"/>
  <c r="R261" i="22" s="1"/>
  <c r="S261" i="22" s="1"/>
  <c r="S263" i="22"/>
  <c r="P264" i="22"/>
  <c r="Q264" i="22" s="1"/>
  <c r="R264" i="22" s="1"/>
  <c r="S264" i="22" s="1"/>
  <c r="Q265" i="22"/>
  <c r="R265" i="22" s="1"/>
  <c r="S265" i="22" s="1"/>
  <c r="P268" i="22"/>
  <c r="Q269" i="22"/>
  <c r="R269" i="22" s="1"/>
  <c r="S269" i="22" s="1"/>
  <c r="P272" i="22"/>
  <c r="Q272" i="22" s="1"/>
  <c r="R272" i="22" s="1"/>
  <c r="S272" i="22" s="1"/>
  <c r="Q273" i="22"/>
  <c r="R273" i="22" s="1"/>
  <c r="S273" i="22" s="1"/>
  <c r="P276" i="22"/>
  <c r="Q277" i="22"/>
  <c r="R277" i="22" s="1"/>
  <c r="S277" i="22" s="1"/>
  <c r="P280" i="22"/>
  <c r="Q280" i="22" s="1"/>
  <c r="R280" i="22" s="1"/>
  <c r="S280" i="22" s="1"/>
  <c r="AB280" i="22"/>
  <c r="Q281" i="22"/>
  <c r="R281" i="22" s="1"/>
  <c r="S281" i="22" s="1"/>
  <c r="P284" i="22"/>
  <c r="AB284" i="22"/>
  <c r="Q285" i="22"/>
  <c r="R285" i="22" s="1"/>
  <c r="S285" i="22" s="1"/>
  <c r="P288" i="22"/>
  <c r="Q289" i="22"/>
  <c r="R289" i="22" s="1"/>
  <c r="S289" i="22" s="1"/>
  <c r="S291" i="22"/>
  <c r="P292" i="22"/>
  <c r="Q292" i="22" s="1"/>
  <c r="R292" i="22" s="1"/>
  <c r="S292" i="22" s="1"/>
  <c r="Q293" i="22"/>
  <c r="R293" i="22" s="1"/>
  <c r="S293" i="22" s="1"/>
  <c r="S295" i="22"/>
  <c r="P296" i="22"/>
  <c r="Q296" i="22" s="1"/>
  <c r="R296" i="22" s="1"/>
  <c r="S296" i="22" s="1"/>
  <c r="Q297" i="22"/>
  <c r="R297" i="22" s="1"/>
  <c r="S297" i="22" s="1"/>
  <c r="P300" i="22"/>
  <c r="Q301" i="22"/>
  <c r="R301" i="22" s="1"/>
  <c r="S301" i="22" s="1"/>
  <c r="P304" i="22"/>
  <c r="Q305" i="22"/>
  <c r="R305" i="22" s="1"/>
  <c r="S305" i="22" s="1"/>
  <c r="P308" i="22"/>
  <c r="Q309" i="22"/>
  <c r="R309" i="22" s="1"/>
  <c r="S309" i="22" s="1"/>
  <c r="S311" i="22"/>
  <c r="P312" i="22"/>
  <c r="Q312" i="22" s="1"/>
  <c r="R312" i="22" s="1"/>
  <c r="S312" i="22" s="1"/>
  <c r="Q313" i="22"/>
  <c r="R313" i="22" s="1"/>
  <c r="S313" i="22" s="1"/>
  <c r="P316" i="22"/>
  <c r="Q316" i="22" s="1"/>
  <c r="R316" i="22" s="1"/>
  <c r="S316" i="22" s="1"/>
  <c r="Q317" i="22"/>
  <c r="R317" i="22" s="1"/>
  <c r="S317" i="22" s="1"/>
  <c r="P320" i="22"/>
  <c r="Q320" i="22" s="1"/>
  <c r="R320" i="22" s="1"/>
  <c r="S320" i="22" s="1"/>
  <c r="AB320" i="22"/>
  <c r="Q321" i="22"/>
  <c r="R321" i="22" s="1"/>
  <c r="S321" i="22" s="1"/>
  <c r="P323" i="22"/>
  <c r="Q323" i="22" s="1"/>
  <c r="R323" i="22" s="1"/>
  <c r="S323" i="22" s="1"/>
  <c r="T324" i="22"/>
  <c r="Z324" i="22" s="1"/>
  <c r="P324" i="22"/>
  <c r="Q324" i="22" s="1"/>
  <c r="R324" i="22" s="1"/>
  <c r="S324" i="22" s="1"/>
  <c r="U324" i="22"/>
  <c r="V324" i="22" s="1"/>
  <c r="AA327" i="22"/>
  <c r="AB327" i="22" s="1"/>
  <c r="X328" i="22"/>
  <c r="S328" i="22"/>
  <c r="T330" i="22"/>
  <c r="P330" i="22"/>
  <c r="Q330" i="22" s="1"/>
  <c r="R330" i="22" s="1"/>
  <c r="S330" i="22" s="1"/>
  <c r="U331" i="22"/>
  <c r="P331" i="22"/>
  <c r="Q331" i="22" s="1"/>
  <c r="R331" i="22" s="1"/>
  <c r="S331" i="22" s="1"/>
  <c r="AB331" i="22"/>
  <c r="I333" i="22"/>
  <c r="Y333" i="22"/>
  <c r="T333" i="22"/>
  <c r="W333" i="22" s="1"/>
  <c r="I335" i="22"/>
  <c r="T335" i="22"/>
  <c r="Z335" i="22" s="1"/>
  <c r="AA335" i="22" s="1"/>
  <c r="AB335" i="22" s="1"/>
  <c r="Q336" i="22"/>
  <c r="R336" i="22" s="1"/>
  <c r="T338" i="22"/>
  <c r="P338" i="22"/>
  <c r="Q338" i="22" s="1"/>
  <c r="R338" i="22" s="1"/>
  <c r="S338" i="22" s="1"/>
  <c r="U339" i="22"/>
  <c r="P339" i="22"/>
  <c r="Q339" i="22" s="1"/>
  <c r="R339" i="22" s="1"/>
  <c r="S339" i="22" s="1"/>
  <c r="Q340" i="22"/>
  <c r="R340" i="22" s="1"/>
  <c r="S340" i="22" s="1"/>
  <c r="W341" i="22"/>
  <c r="P341" i="22"/>
  <c r="Q341" i="22" s="1"/>
  <c r="R341" i="22" s="1"/>
  <c r="S341" i="22" s="1"/>
  <c r="Q342" i="22"/>
  <c r="R342" i="22" s="1"/>
  <c r="U343" i="22"/>
  <c r="W343" i="22"/>
  <c r="P343" i="22"/>
  <c r="Q344" i="22"/>
  <c r="R344" i="22" s="1"/>
  <c r="U346" i="22"/>
  <c r="X346" i="22" s="1"/>
  <c r="Y459" i="22"/>
  <c r="Z151" i="23"/>
  <c r="V151" i="23"/>
  <c r="X151" i="23"/>
  <c r="L25" i="23"/>
  <c r="J25" i="23"/>
  <c r="Y157" i="23"/>
  <c r="Z163" i="23"/>
  <c r="V163" i="23"/>
  <c r="AA163" i="23" s="1"/>
  <c r="X163" i="23"/>
  <c r="Y165" i="23"/>
  <c r="Y167" i="23"/>
  <c r="X173" i="23"/>
  <c r="Z173" i="23"/>
  <c r="Z175" i="23"/>
  <c r="V175" i="23"/>
  <c r="X175" i="23"/>
  <c r="Y177" i="23"/>
  <c r="Y185" i="23"/>
  <c r="X197" i="23"/>
  <c r="Z197" i="23"/>
  <c r="V197" i="23"/>
  <c r="Y198" i="23"/>
  <c r="W198" i="23"/>
  <c r="Z198" i="23"/>
  <c r="Y201" i="23"/>
  <c r="Z207" i="23"/>
  <c r="V207" i="23"/>
  <c r="X207" i="23"/>
  <c r="Y210" i="23"/>
  <c r="W210" i="23"/>
  <c r="Z210" i="23"/>
  <c r="X217" i="23"/>
  <c r="Z217" i="23"/>
  <c r="V217" i="23"/>
  <c r="AA217" i="23" s="1"/>
  <c r="Y218" i="23"/>
  <c r="W218" i="23"/>
  <c r="Z218" i="23"/>
  <c r="Y221" i="23"/>
  <c r="Y223" i="23"/>
  <c r="X225" i="23"/>
  <c r="Z225" i="23"/>
  <c r="V225" i="23"/>
  <c r="Z227" i="23"/>
  <c r="V227" i="23"/>
  <c r="X227" i="23"/>
  <c r="X230" i="23"/>
  <c r="Z235" i="23"/>
  <c r="X235" i="23"/>
  <c r="W347" i="22"/>
  <c r="P348" i="22"/>
  <c r="Q348" i="22" s="1"/>
  <c r="R348" i="22" s="1"/>
  <c r="S348" i="22" s="1"/>
  <c r="T348" i="22"/>
  <c r="V350" i="22"/>
  <c r="W351" i="22"/>
  <c r="P352" i="22"/>
  <c r="T352" i="22"/>
  <c r="Y454" i="22"/>
  <c r="Y457" i="22"/>
  <c r="S461" i="22"/>
  <c r="Y462" i="22"/>
  <c r="Q463" i="22"/>
  <c r="Q464" i="22" s="1"/>
  <c r="Q465" i="22"/>
  <c r="Q466" i="22" s="1"/>
  <c r="J466" i="22"/>
  <c r="N466" i="22"/>
  <c r="J468" i="22"/>
  <c r="J469" i="22" s="1"/>
  <c r="X470" i="22"/>
  <c r="AB470" i="22"/>
  <c r="M476" i="22"/>
  <c r="AA482" i="22"/>
  <c r="X484" i="22"/>
  <c r="X485" i="22" s="1"/>
  <c r="M486" i="22"/>
  <c r="Q489" i="22"/>
  <c r="U489" i="22"/>
  <c r="AA490" i="22"/>
  <c r="Z498" i="22"/>
  <c r="K5" i="23"/>
  <c r="Q145" i="23"/>
  <c r="R145" i="23" s="1"/>
  <c r="S145" i="23" s="1"/>
  <c r="I146" i="23"/>
  <c r="K23" i="23" s="1"/>
  <c r="W147" i="23"/>
  <c r="P148" i="23"/>
  <c r="T148" i="23"/>
  <c r="I150" i="23"/>
  <c r="V150" i="23"/>
  <c r="AA150" i="23" s="1"/>
  <c r="W151" i="23"/>
  <c r="P152" i="23"/>
  <c r="T152" i="23"/>
  <c r="X152" i="23" s="1"/>
  <c r="P156" i="23"/>
  <c r="Q156" i="23" s="1"/>
  <c r="R156" i="23" s="1"/>
  <c r="S156" i="23" s="1"/>
  <c r="T156" i="23"/>
  <c r="I158" i="23"/>
  <c r="V158" i="23"/>
  <c r="S159" i="23"/>
  <c r="W159" i="23"/>
  <c r="P160" i="23"/>
  <c r="T160" i="23"/>
  <c r="Q161" i="23"/>
  <c r="R161" i="23" s="1"/>
  <c r="W163" i="23"/>
  <c r="P164" i="23"/>
  <c r="T164" i="23"/>
  <c r="V164" i="23" s="1"/>
  <c r="W167" i="23"/>
  <c r="AA167" i="23" s="1"/>
  <c r="P168" i="23"/>
  <c r="T168" i="23"/>
  <c r="I170" i="23"/>
  <c r="U27" i="23" s="1"/>
  <c r="V170" i="23"/>
  <c r="AA170" i="23" s="1"/>
  <c r="W171" i="23"/>
  <c r="P172" i="23"/>
  <c r="Q172" i="23" s="1"/>
  <c r="R172" i="23" s="1"/>
  <c r="S172" i="23" s="1"/>
  <c r="T172" i="23"/>
  <c r="V172" i="23" s="1"/>
  <c r="I174" i="23"/>
  <c r="K29" i="23" s="1"/>
  <c r="W175" i="23"/>
  <c r="P176" i="23"/>
  <c r="T176" i="23"/>
  <c r="Q177" i="23"/>
  <c r="R177" i="23" s="1"/>
  <c r="S177" i="23" s="1"/>
  <c r="I178" i="23"/>
  <c r="U30" i="23" s="1"/>
  <c r="V178" i="23"/>
  <c r="W179" i="23"/>
  <c r="P180" i="23"/>
  <c r="T180" i="23"/>
  <c r="I182" i="23"/>
  <c r="V182" i="23"/>
  <c r="AA182" i="23" s="1"/>
  <c r="W183" i="23"/>
  <c r="P184" i="23"/>
  <c r="T184" i="23"/>
  <c r="I186" i="23"/>
  <c r="K31" i="23" s="1"/>
  <c r="P188" i="23"/>
  <c r="T188" i="23"/>
  <c r="I190" i="23"/>
  <c r="P192" i="23"/>
  <c r="T192" i="23"/>
  <c r="Q193" i="23"/>
  <c r="R193" i="23" s="1"/>
  <c r="S193" i="23" s="1"/>
  <c r="U193" i="23"/>
  <c r="I194" i="23"/>
  <c r="V194" i="23"/>
  <c r="W195" i="23"/>
  <c r="P196" i="23"/>
  <c r="T196" i="23"/>
  <c r="I198" i="23"/>
  <c r="V198" i="23"/>
  <c r="W199" i="23"/>
  <c r="AA199" i="23" s="1"/>
  <c r="P200" i="23"/>
  <c r="T200" i="23"/>
  <c r="Z200" i="23" s="1"/>
  <c r="I202" i="23"/>
  <c r="K36" i="23" s="1"/>
  <c r="P204" i="23"/>
  <c r="T204" i="23"/>
  <c r="Q205" i="23"/>
  <c r="R205" i="23" s="1"/>
  <c r="I206" i="23"/>
  <c r="V206" i="23"/>
  <c r="W207" i="23"/>
  <c r="P208" i="23"/>
  <c r="Q208" i="23" s="1"/>
  <c r="R208" i="23" s="1"/>
  <c r="S208" i="23" s="1"/>
  <c r="T208" i="23"/>
  <c r="I210" i="23"/>
  <c r="V210" i="23"/>
  <c r="W211" i="23"/>
  <c r="P212" i="23"/>
  <c r="Q212" i="23" s="1"/>
  <c r="R212" i="23" s="1"/>
  <c r="S212" i="23" s="1"/>
  <c r="T212" i="23"/>
  <c r="V212" i="23" s="1"/>
  <c r="I214" i="23"/>
  <c r="V214" i="23"/>
  <c r="AA214" i="23" s="1"/>
  <c r="P216" i="23"/>
  <c r="T216" i="23"/>
  <c r="I218" i="23"/>
  <c r="V218" i="23"/>
  <c r="W219" i="23"/>
  <c r="P220" i="23"/>
  <c r="T220" i="23"/>
  <c r="I222" i="23"/>
  <c r="W223" i="23"/>
  <c r="P224" i="23"/>
  <c r="T224" i="23"/>
  <c r="Q225" i="23"/>
  <c r="R225" i="23" s="1"/>
  <c r="S225" i="23" s="1"/>
  <c r="I226" i="23"/>
  <c r="W227" i="23"/>
  <c r="P228" i="23"/>
  <c r="Q228" i="23" s="1"/>
  <c r="R228" i="23" s="1"/>
  <c r="S228" i="23" s="1"/>
  <c r="T228" i="23"/>
  <c r="Z228" i="23" s="1"/>
  <c r="U229" i="23"/>
  <c r="X229" i="23" s="1"/>
  <c r="I230" i="23"/>
  <c r="W231" i="23"/>
  <c r="P232" i="23"/>
  <c r="Q232" i="23" s="1"/>
  <c r="R232" i="23" s="1"/>
  <c r="S232" i="23" s="1"/>
  <c r="T232" i="23"/>
  <c r="U233" i="23"/>
  <c r="I234" i="23"/>
  <c r="W235" i="23"/>
  <c r="AA235" i="23" s="1"/>
  <c r="P236" i="23"/>
  <c r="Q236" i="23" s="1"/>
  <c r="R236" i="23" s="1"/>
  <c r="S236" i="23" s="1"/>
  <c r="T236" i="23"/>
  <c r="AA237" i="23"/>
  <c r="I240" i="23"/>
  <c r="W241" i="23"/>
  <c r="I241" i="23"/>
  <c r="U241" i="23"/>
  <c r="P241" i="23"/>
  <c r="W242" i="23"/>
  <c r="Q246" i="23"/>
  <c r="R246" i="23" s="1"/>
  <c r="U247" i="23"/>
  <c r="U248" i="23"/>
  <c r="T248" i="23"/>
  <c r="P248" i="23"/>
  <c r="Q248" i="23" s="1"/>
  <c r="R248" i="23" s="1"/>
  <c r="S248" i="23" s="1"/>
  <c r="Y253" i="23"/>
  <c r="Y255" i="23"/>
  <c r="W258" i="23"/>
  <c r="Y258" i="23"/>
  <c r="X270" i="23"/>
  <c r="V324" i="23"/>
  <c r="Z324" i="23"/>
  <c r="Y465" i="23"/>
  <c r="P347" i="22"/>
  <c r="Q347" i="22" s="1"/>
  <c r="R347" i="22" s="1"/>
  <c r="S347" i="22" s="1"/>
  <c r="T347" i="22"/>
  <c r="U348" i="22"/>
  <c r="I349" i="22"/>
  <c r="P351" i="22"/>
  <c r="T351" i="22"/>
  <c r="U352" i="22"/>
  <c r="X352" i="22" s="1"/>
  <c r="I353" i="22"/>
  <c r="AK455" i="22"/>
  <c r="AK456" i="22" s="1"/>
  <c r="X464" i="22"/>
  <c r="X465" i="22" s="1"/>
  <c r="AK464" i="22"/>
  <c r="AK465" i="22" s="1"/>
  <c r="X466" i="22"/>
  <c r="X467" i="22" s="1"/>
  <c r="Q473" i="22"/>
  <c r="Q474" i="22" s="1"/>
  <c r="N476" i="22"/>
  <c r="D478" i="22"/>
  <c r="D479" i="22" s="1"/>
  <c r="X482" i="22"/>
  <c r="AB482" i="22"/>
  <c r="AK485" i="22"/>
  <c r="AK486" i="22" s="1"/>
  <c r="J486" i="22"/>
  <c r="N486" i="22"/>
  <c r="R489" i="22"/>
  <c r="X490" i="22"/>
  <c r="AB490" i="22"/>
  <c r="Q493" i="22"/>
  <c r="Q494" i="22" s="1"/>
  <c r="AE493" i="22"/>
  <c r="AE494" i="22" s="1"/>
  <c r="X494" i="22"/>
  <c r="X495" i="22" s="1"/>
  <c r="AK495" i="22"/>
  <c r="AK496" i="22" s="1"/>
  <c r="X500" i="22"/>
  <c r="X501" i="22" s="1"/>
  <c r="AK501" i="22"/>
  <c r="AK502" i="22" s="1"/>
  <c r="D507" i="22"/>
  <c r="K507" i="22" s="1"/>
  <c r="H507" i="22"/>
  <c r="O507" i="22" s="1"/>
  <c r="C508" i="22"/>
  <c r="C512" i="22"/>
  <c r="C518" i="22"/>
  <c r="I145" i="23"/>
  <c r="P147" i="23"/>
  <c r="Q148" i="23"/>
  <c r="R148" i="23" s="1"/>
  <c r="U148" i="23"/>
  <c r="V148" i="23" s="1"/>
  <c r="I149" i="23"/>
  <c r="P151" i="23"/>
  <c r="Q152" i="23"/>
  <c r="R152" i="23" s="1"/>
  <c r="S152" i="23" s="1"/>
  <c r="U152" i="23"/>
  <c r="I153" i="23"/>
  <c r="K24" i="23" s="1"/>
  <c r="P155" i="23"/>
  <c r="U156" i="23"/>
  <c r="I157" i="23"/>
  <c r="P159" i="23"/>
  <c r="Q160" i="23"/>
  <c r="R160" i="23" s="1"/>
  <c r="U160" i="23"/>
  <c r="I161" i="23"/>
  <c r="U24" i="23" s="1"/>
  <c r="P163" i="23"/>
  <c r="Q164" i="23"/>
  <c r="R164" i="23" s="1"/>
  <c r="U164" i="23"/>
  <c r="I165" i="23"/>
  <c r="P167" i="23"/>
  <c r="Q168" i="23"/>
  <c r="R168" i="23" s="1"/>
  <c r="S168" i="23" s="1"/>
  <c r="U168" i="23"/>
  <c r="I169" i="23"/>
  <c r="P171" i="23"/>
  <c r="Q171" i="23" s="1"/>
  <c r="R171" i="23" s="1"/>
  <c r="S171" i="23" s="1"/>
  <c r="U172" i="23"/>
  <c r="I173" i="23"/>
  <c r="K28" i="23" s="1"/>
  <c r="P175" i="23"/>
  <c r="Q176" i="23"/>
  <c r="R176" i="23" s="1"/>
  <c r="U176" i="23"/>
  <c r="X176" i="23" s="1"/>
  <c r="I177" i="23"/>
  <c r="P179" i="23"/>
  <c r="Q180" i="23"/>
  <c r="R180" i="23" s="1"/>
  <c r="U180" i="23"/>
  <c r="I181" i="23"/>
  <c r="P183" i="23"/>
  <c r="Q184" i="23"/>
  <c r="R184" i="23" s="1"/>
  <c r="S184" i="23" s="1"/>
  <c r="I185" i="23"/>
  <c r="K30" i="23" s="1"/>
  <c r="P187" i="23"/>
  <c r="Q187" i="23" s="1"/>
  <c r="R187" i="23" s="1"/>
  <c r="S187" i="23" s="1"/>
  <c r="Q188" i="23"/>
  <c r="R188" i="23" s="1"/>
  <c r="S188" i="23" s="1"/>
  <c r="U188" i="23"/>
  <c r="I189" i="23"/>
  <c r="P191" i="23"/>
  <c r="Q192" i="23"/>
  <c r="R192" i="23" s="1"/>
  <c r="U192" i="23"/>
  <c r="X192" i="23" s="1"/>
  <c r="I193" i="23"/>
  <c r="S194" i="23"/>
  <c r="P195" i="23"/>
  <c r="Q196" i="23"/>
  <c r="R196" i="23" s="1"/>
  <c r="U196" i="23"/>
  <c r="X196" i="23" s="1"/>
  <c r="I197" i="23"/>
  <c r="P199" i="23"/>
  <c r="Q200" i="23"/>
  <c r="R200" i="23" s="1"/>
  <c r="S200" i="23" s="1"/>
  <c r="U200" i="23"/>
  <c r="X200" i="23" s="1"/>
  <c r="I201" i="23"/>
  <c r="K35" i="23" s="1"/>
  <c r="P203" i="23"/>
  <c r="Q204" i="23"/>
  <c r="R204" i="23" s="1"/>
  <c r="S204" i="23" s="1"/>
  <c r="U204" i="23"/>
  <c r="I205" i="23"/>
  <c r="P207" i="23"/>
  <c r="U208" i="23"/>
  <c r="I209" i="23"/>
  <c r="U32" i="23" s="1"/>
  <c r="P211" i="23"/>
  <c r="U212" i="23"/>
  <c r="I213" i="23"/>
  <c r="P215" i="23"/>
  <c r="Q216" i="23"/>
  <c r="R216" i="23" s="1"/>
  <c r="S216" i="23" s="1"/>
  <c r="U216" i="23"/>
  <c r="X216" i="23" s="1"/>
  <c r="I217" i="23"/>
  <c r="P219" i="23"/>
  <c r="Q220" i="23"/>
  <c r="R220" i="23" s="1"/>
  <c r="S220" i="23" s="1"/>
  <c r="I221" i="23"/>
  <c r="P223" i="23"/>
  <c r="Q224" i="23"/>
  <c r="R224" i="23" s="1"/>
  <c r="U224" i="23"/>
  <c r="I225" i="23"/>
  <c r="P227" i="23"/>
  <c r="Q227" i="23" s="1"/>
  <c r="R227" i="23" s="1"/>
  <c r="S227" i="23" s="1"/>
  <c r="U228" i="23"/>
  <c r="I229" i="23"/>
  <c r="P231" i="23"/>
  <c r="I233" i="23"/>
  <c r="P235" i="23"/>
  <c r="I237" i="23"/>
  <c r="Z241" i="23"/>
  <c r="V241" i="23"/>
  <c r="AA241" i="23" s="1"/>
  <c r="U244" i="23"/>
  <c r="T244" i="23"/>
  <c r="P244" i="23"/>
  <c r="Z244" i="23"/>
  <c r="U246" i="23"/>
  <c r="I249" i="23"/>
  <c r="U249" i="23"/>
  <c r="Y249" i="23" s="1"/>
  <c r="P249" i="23"/>
  <c r="T250" i="23"/>
  <c r="Z250" i="23" s="1"/>
  <c r="X252" i="23"/>
  <c r="Y259" i="23"/>
  <c r="Z264" i="23"/>
  <c r="Y283" i="23"/>
  <c r="X284" i="23"/>
  <c r="Y286" i="23"/>
  <c r="Z286" i="23"/>
  <c r="Y291" i="23"/>
  <c r="W295" i="23"/>
  <c r="W303" i="23"/>
  <c r="W309" i="23"/>
  <c r="X335" i="23"/>
  <c r="AA335" i="23"/>
  <c r="Y501" i="23"/>
  <c r="W349" i="22"/>
  <c r="P350" i="22"/>
  <c r="Q350" i="22" s="1"/>
  <c r="R350" i="22" s="1"/>
  <c r="S350" i="22" s="1"/>
  <c r="X350" i="22"/>
  <c r="L466" i="22"/>
  <c r="Z470" i="22"/>
  <c r="X472" i="22"/>
  <c r="X473" i="22" s="1"/>
  <c r="K476" i="22"/>
  <c r="Y482" i="22"/>
  <c r="K486" i="22"/>
  <c r="S489" i="22"/>
  <c r="Y490" i="22"/>
  <c r="E507" i="22"/>
  <c r="L507" i="22" s="1"/>
  <c r="I144" i="23"/>
  <c r="V144" i="23"/>
  <c r="W145" i="23"/>
  <c r="P146" i="23"/>
  <c r="Q146" i="23" s="1"/>
  <c r="R146" i="23" s="1"/>
  <c r="S146" i="23" s="1"/>
  <c r="X146" i="23"/>
  <c r="Q147" i="23"/>
  <c r="R147" i="23" s="1"/>
  <c r="S147" i="23" s="1"/>
  <c r="I148" i="23"/>
  <c r="W149" i="23"/>
  <c r="P150" i="23"/>
  <c r="X150" i="23"/>
  <c r="Q151" i="23"/>
  <c r="R151" i="23" s="1"/>
  <c r="S151" i="23" s="1"/>
  <c r="W153" i="23"/>
  <c r="P154" i="23"/>
  <c r="X154" i="23"/>
  <c r="Q155" i="23"/>
  <c r="R155" i="23" s="1"/>
  <c r="S155" i="23" s="1"/>
  <c r="W157" i="23"/>
  <c r="P158" i="23"/>
  <c r="X158" i="23"/>
  <c r="Q159" i="23"/>
  <c r="R159" i="23" s="1"/>
  <c r="I160" i="23"/>
  <c r="S161" i="23"/>
  <c r="W161" i="23"/>
  <c r="AA161" i="23" s="1"/>
  <c r="P162" i="23"/>
  <c r="Q163" i="23"/>
  <c r="R163" i="23" s="1"/>
  <c r="S163" i="23" s="1"/>
  <c r="I164" i="23"/>
  <c r="W165" i="23"/>
  <c r="P166" i="23"/>
  <c r="X166" i="23"/>
  <c r="Q167" i="23"/>
  <c r="R167" i="23" s="1"/>
  <c r="S167" i="23" s="1"/>
  <c r="I168" i="23"/>
  <c r="W169" i="23"/>
  <c r="AA169" i="23" s="1"/>
  <c r="P170" i="23"/>
  <c r="X170" i="23"/>
  <c r="I172" i="23"/>
  <c r="W173" i="23"/>
  <c r="AA173" i="23" s="1"/>
  <c r="P174" i="23"/>
  <c r="Q175" i="23"/>
  <c r="R175" i="23" s="1"/>
  <c r="S175" i="23" s="1"/>
  <c r="I176" i="23"/>
  <c r="W177" i="23"/>
  <c r="P178" i="23"/>
  <c r="Q178" i="23" s="1"/>
  <c r="R178" i="23" s="1"/>
  <c r="S178" i="23" s="1"/>
  <c r="X178" i="23"/>
  <c r="Q179" i="23"/>
  <c r="R179" i="23" s="1"/>
  <c r="S179" i="23" s="1"/>
  <c r="P182" i="23"/>
  <c r="Q182" i="23" s="1"/>
  <c r="R182" i="23" s="1"/>
  <c r="S182" i="23" s="1"/>
  <c r="Q183" i="23"/>
  <c r="R183" i="23" s="1"/>
  <c r="S183" i="23" s="1"/>
  <c r="W185" i="23"/>
  <c r="P186" i="23"/>
  <c r="X186" i="23"/>
  <c r="P190" i="23"/>
  <c r="Q191" i="23"/>
  <c r="R191" i="23" s="1"/>
  <c r="S191" i="23" s="1"/>
  <c r="P194" i="23"/>
  <c r="X194" i="23"/>
  <c r="Q195" i="23"/>
  <c r="R195" i="23" s="1"/>
  <c r="S195" i="23" s="1"/>
  <c r="W197" i="23"/>
  <c r="P198" i="23"/>
  <c r="Q198" i="23" s="1"/>
  <c r="R198" i="23" s="1"/>
  <c r="S198" i="23" s="1"/>
  <c r="X198" i="23"/>
  <c r="Q199" i="23"/>
  <c r="R199" i="23" s="1"/>
  <c r="S199" i="23" s="1"/>
  <c r="I200" i="23"/>
  <c r="W201" i="23"/>
  <c r="P202" i="23"/>
  <c r="X202" i="23"/>
  <c r="Q203" i="23"/>
  <c r="R203" i="23" s="1"/>
  <c r="S203" i="23" s="1"/>
  <c r="S205" i="23"/>
  <c r="W205" i="23"/>
  <c r="P206" i="23"/>
  <c r="X206" i="23"/>
  <c r="Q207" i="23"/>
  <c r="R207" i="23" s="1"/>
  <c r="S207" i="23" s="1"/>
  <c r="W209" i="23"/>
  <c r="AA209" i="23" s="1"/>
  <c r="P210" i="23"/>
  <c r="Q210" i="23" s="1"/>
  <c r="R210" i="23" s="1"/>
  <c r="S210" i="23" s="1"/>
  <c r="X210" i="23"/>
  <c r="Q211" i="23"/>
  <c r="R211" i="23" s="1"/>
  <c r="S211" i="23" s="1"/>
  <c r="I212" i="23"/>
  <c r="W213" i="23"/>
  <c r="P214" i="23"/>
  <c r="X214" i="23"/>
  <c r="Q215" i="23"/>
  <c r="R215" i="23" s="1"/>
  <c r="S215" i="23" s="1"/>
  <c r="W217" i="23"/>
  <c r="P218" i="23"/>
  <c r="X218" i="23"/>
  <c r="Q219" i="23"/>
  <c r="R219" i="23" s="1"/>
  <c r="S219" i="23" s="1"/>
  <c r="W221" i="23"/>
  <c r="P222" i="23"/>
  <c r="Q223" i="23"/>
  <c r="R223" i="23" s="1"/>
  <c r="S223" i="23" s="1"/>
  <c r="W225" i="23"/>
  <c r="P226" i="23"/>
  <c r="Q226" i="23" s="1"/>
  <c r="R226" i="23" s="1"/>
  <c r="S226" i="23" s="1"/>
  <c r="T226" i="23"/>
  <c r="W229" i="23"/>
  <c r="P230" i="23"/>
  <c r="Q230" i="23" s="1"/>
  <c r="R230" i="23" s="1"/>
  <c r="S230" i="23" s="1"/>
  <c r="T230" i="23"/>
  <c r="Q231" i="23"/>
  <c r="R231" i="23" s="1"/>
  <c r="S231" i="23" s="1"/>
  <c r="P234" i="23"/>
  <c r="T234" i="23"/>
  <c r="Z234" i="23" s="1"/>
  <c r="Q235" i="23"/>
  <c r="R235" i="23" s="1"/>
  <c r="S235" i="23" s="1"/>
  <c r="I238" i="23"/>
  <c r="Y241" i="23"/>
  <c r="X241" i="23"/>
  <c r="X242" i="23"/>
  <c r="I242" i="23"/>
  <c r="U242" i="23"/>
  <c r="Y242" i="23" s="1"/>
  <c r="I244" i="23"/>
  <c r="T249" i="23"/>
  <c r="W251" i="23"/>
  <c r="W270" i="23"/>
  <c r="W317" i="23"/>
  <c r="Y333" i="23"/>
  <c r="Z350" i="23"/>
  <c r="Y459" i="23"/>
  <c r="Y473" i="23"/>
  <c r="P349" i="22"/>
  <c r="Q349" i="22" s="1"/>
  <c r="R349" i="22" s="1"/>
  <c r="S349" i="22" s="1"/>
  <c r="P353" i="22"/>
  <c r="Q353" i="22" s="1"/>
  <c r="R353" i="22" s="1"/>
  <c r="S353" i="22" s="1"/>
  <c r="Y465" i="22"/>
  <c r="J470" i="22"/>
  <c r="J471" i="22" s="1"/>
  <c r="L476" i="22"/>
  <c r="Z482" i="22"/>
  <c r="L486" i="22"/>
  <c r="Z490" i="22"/>
  <c r="X492" i="22"/>
  <c r="X493" i="22" s="1"/>
  <c r="Q351" i="23"/>
  <c r="R351" i="23" s="1"/>
  <c r="S351" i="23" s="1"/>
  <c r="Q343" i="23"/>
  <c r="R343" i="23" s="1"/>
  <c r="S343" i="23" s="1"/>
  <c r="Q335" i="23"/>
  <c r="R335" i="23" s="1"/>
  <c r="S335" i="23" s="1"/>
  <c r="Q319" i="23"/>
  <c r="R319" i="23" s="1"/>
  <c r="S319" i="23" s="1"/>
  <c r="Q315" i="23"/>
  <c r="R315" i="23" s="1"/>
  <c r="Q279" i="23"/>
  <c r="R279" i="23" s="1"/>
  <c r="S279" i="23" s="1"/>
  <c r="Q271" i="23"/>
  <c r="R271" i="23" s="1"/>
  <c r="S271" i="23" s="1"/>
  <c r="Q348" i="23"/>
  <c r="R348" i="23" s="1"/>
  <c r="Q324" i="23"/>
  <c r="R324" i="23" s="1"/>
  <c r="Q300" i="23"/>
  <c r="R300" i="23" s="1"/>
  <c r="S246" i="23"/>
  <c r="Q244" i="23"/>
  <c r="R244" i="23" s="1"/>
  <c r="S244" i="23" s="1"/>
  <c r="Q353" i="23"/>
  <c r="R353" i="23" s="1"/>
  <c r="S353" i="23" s="1"/>
  <c r="Q337" i="23"/>
  <c r="R337" i="23" s="1"/>
  <c r="S337" i="23" s="1"/>
  <c r="Q329" i="23"/>
  <c r="R329" i="23" s="1"/>
  <c r="S329" i="23" s="1"/>
  <c r="S315" i="23"/>
  <c r="Q305" i="23"/>
  <c r="R305" i="23" s="1"/>
  <c r="S305" i="23" s="1"/>
  <c r="Q297" i="23"/>
  <c r="R297" i="23" s="1"/>
  <c r="S297" i="23" s="1"/>
  <c r="Q281" i="23"/>
  <c r="R281" i="23" s="1"/>
  <c r="S281" i="23" s="1"/>
  <c r="Q265" i="23"/>
  <c r="R265" i="23" s="1"/>
  <c r="S265" i="23" s="1"/>
  <c r="Q249" i="23"/>
  <c r="R249" i="23" s="1"/>
  <c r="S249" i="23" s="1"/>
  <c r="Q241" i="23"/>
  <c r="R241" i="23" s="1"/>
  <c r="S241" i="23" s="1"/>
  <c r="S348" i="23"/>
  <c r="Q342" i="23"/>
  <c r="R342" i="23" s="1"/>
  <c r="S342" i="23" s="1"/>
  <c r="Q326" i="23"/>
  <c r="R326" i="23" s="1"/>
  <c r="S326" i="23" s="1"/>
  <c r="S324" i="23"/>
  <c r="Q310" i="23"/>
  <c r="R310" i="23" s="1"/>
  <c r="S310" i="23" s="1"/>
  <c r="S300" i="23"/>
  <c r="Q294" i="23"/>
  <c r="R294" i="23" s="1"/>
  <c r="S294" i="23" s="1"/>
  <c r="Q278" i="23"/>
  <c r="R278" i="23" s="1"/>
  <c r="S278" i="23" s="1"/>
  <c r="Q262" i="23"/>
  <c r="R262" i="23" s="1"/>
  <c r="S262" i="23" s="1"/>
  <c r="P145" i="23"/>
  <c r="S148" i="23"/>
  <c r="P149" i="23"/>
  <c r="Q149" i="23" s="1"/>
  <c r="R149" i="23" s="1"/>
  <c r="S149" i="23" s="1"/>
  <c r="Q150" i="23"/>
  <c r="R150" i="23" s="1"/>
  <c r="S150" i="23" s="1"/>
  <c r="P153" i="23"/>
  <c r="Q153" i="23" s="1"/>
  <c r="R153" i="23" s="1"/>
  <c r="S153" i="23" s="1"/>
  <c r="Q154" i="23"/>
  <c r="R154" i="23" s="1"/>
  <c r="S154" i="23" s="1"/>
  <c r="P157" i="23"/>
  <c r="Q157" i="23" s="1"/>
  <c r="R157" i="23" s="1"/>
  <c r="S157" i="23" s="1"/>
  <c r="Q158" i="23"/>
  <c r="R158" i="23" s="1"/>
  <c r="S158" i="23" s="1"/>
  <c r="S160" i="23"/>
  <c r="P161" i="23"/>
  <c r="Q162" i="23"/>
  <c r="R162" i="23" s="1"/>
  <c r="S162" i="23" s="1"/>
  <c r="S164" i="23"/>
  <c r="P165" i="23"/>
  <c r="Q165" i="23" s="1"/>
  <c r="R165" i="23" s="1"/>
  <c r="S165" i="23" s="1"/>
  <c r="Q166" i="23"/>
  <c r="R166" i="23" s="1"/>
  <c r="S166" i="23" s="1"/>
  <c r="P169" i="23"/>
  <c r="Q169" i="23" s="1"/>
  <c r="R169" i="23" s="1"/>
  <c r="S169" i="23" s="1"/>
  <c r="Q170" i="23"/>
  <c r="R170" i="23" s="1"/>
  <c r="S170" i="23" s="1"/>
  <c r="P173" i="23"/>
  <c r="Q173" i="23" s="1"/>
  <c r="R173" i="23" s="1"/>
  <c r="S173" i="23" s="1"/>
  <c r="Q174" i="23"/>
  <c r="R174" i="23" s="1"/>
  <c r="S174" i="23" s="1"/>
  <c r="S176" i="23"/>
  <c r="P177" i="23"/>
  <c r="S180" i="23"/>
  <c r="P181" i="23"/>
  <c r="Q181" i="23" s="1"/>
  <c r="R181" i="23" s="1"/>
  <c r="S181" i="23" s="1"/>
  <c r="P185" i="23"/>
  <c r="Q185" i="23" s="1"/>
  <c r="R185" i="23" s="1"/>
  <c r="S185" i="23" s="1"/>
  <c r="Q186" i="23"/>
  <c r="R186" i="23" s="1"/>
  <c r="S186" i="23" s="1"/>
  <c r="P189" i="23"/>
  <c r="Q189" i="23" s="1"/>
  <c r="R189" i="23" s="1"/>
  <c r="S189" i="23" s="1"/>
  <c r="Q190" i="23"/>
  <c r="R190" i="23" s="1"/>
  <c r="S190" i="23" s="1"/>
  <c r="S192" i="23"/>
  <c r="P193" i="23"/>
  <c r="Q194" i="23"/>
  <c r="R194" i="23" s="1"/>
  <c r="S196" i="23"/>
  <c r="P197" i="23"/>
  <c r="Q197" i="23" s="1"/>
  <c r="R197" i="23" s="1"/>
  <c r="S197" i="23" s="1"/>
  <c r="P201" i="23"/>
  <c r="Q201" i="23" s="1"/>
  <c r="R201" i="23" s="1"/>
  <c r="S201" i="23" s="1"/>
  <c r="Q202" i="23"/>
  <c r="R202" i="23" s="1"/>
  <c r="S202" i="23" s="1"/>
  <c r="P205" i="23"/>
  <c r="Q206" i="23"/>
  <c r="R206" i="23" s="1"/>
  <c r="S206" i="23" s="1"/>
  <c r="P209" i="23"/>
  <c r="Q209" i="23" s="1"/>
  <c r="R209" i="23" s="1"/>
  <c r="S209" i="23" s="1"/>
  <c r="P213" i="23"/>
  <c r="Q213" i="23" s="1"/>
  <c r="R213" i="23" s="1"/>
  <c r="S213" i="23" s="1"/>
  <c r="Q214" i="23"/>
  <c r="R214" i="23" s="1"/>
  <c r="S214" i="23" s="1"/>
  <c r="P217" i="23"/>
  <c r="Q217" i="23" s="1"/>
  <c r="R217" i="23" s="1"/>
  <c r="S217" i="23" s="1"/>
  <c r="Q218" i="23"/>
  <c r="R218" i="23" s="1"/>
  <c r="S218" i="23" s="1"/>
  <c r="P221" i="23"/>
  <c r="Q221" i="23" s="1"/>
  <c r="R221" i="23" s="1"/>
  <c r="S221" i="23" s="1"/>
  <c r="Q222" i="23"/>
  <c r="R222" i="23" s="1"/>
  <c r="S222" i="23" s="1"/>
  <c r="S224" i="23"/>
  <c r="P225" i="23"/>
  <c r="P229" i="23"/>
  <c r="Q229" i="23" s="1"/>
  <c r="R229" i="23" s="1"/>
  <c r="S229" i="23" s="1"/>
  <c r="P233" i="23"/>
  <c r="Q233" i="23" s="1"/>
  <c r="R233" i="23" s="1"/>
  <c r="S233" i="23" s="1"/>
  <c r="Q234" i="23"/>
  <c r="R234" i="23" s="1"/>
  <c r="S234" i="23" s="1"/>
  <c r="P237" i="23"/>
  <c r="Q237" i="23" s="1"/>
  <c r="R237" i="23" s="1"/>
  <c r="S237" i="23" s="1"/>
  <c r="T238" i="23"/>
  <c r="P238" i="23"/>
  <c r="Q238" i="23" s="1"/>
  <c r="R238" i="23" s="1"/>
  <c r="S238" i="23" s="1"/>
  <c r="U240" i="23"/>
  <c r="T240" i="23"/>
  <c r="X240" i="23" s="1"/>
  <c r="P240" i="23"/>
  <c r="Q240" i="23" s="1"/>
  <c r="R240" i="23" s="1"/>
  <c r="S240" i="23" s="1"/>
  <c r="X244" i="23"/>
  <c r="I245" i="23"/>
  <c r="U245" i="23"/>
  <c r="P245" i="23"/>
  <c r="Q245" i="23" s="1"/>
  <c r="R245" i="23" s="1"/>
  <c r="S245" i="23" s="1"/>
  <c r="T246" i="23"/>
  <c r="Z246" i="23"/>
  <c r="X250" i="23"/>
  <c r="I250" i="23"/>
  <c r="U250" i="23"/>
  <c r="W259" i="23"/>
  <c r="V260" i="23"/>
  <c r="W283" i="23"/>
  <c r="V284" i="23"/>
  <c r="X286" i="23"/>
  <c r="X288" i="23"/>
  <c r="V292" i="23"/>
  <c r="Z292" i="23"/>
  <c r="X296" i="23"/>
  <c r="Y303" i="23"/>
  <c r="Z318" i="23"/>
  <c r="Y341" i="23"/>
  <c r="X342" i="23"/>
  <c r="Z346" i="23"/>
  <c r="Y346" i="23"/>
  <c r="AL499" i="23"/>
  <c r="AL491" i="23"/>
  <c r="AF491" i="23"/>
  <c r="AL473" i="23"/>
  <c r="R471" i="23"/>
  <c r="AL483" i="23"/>
  <c r="R480" i="23"/>
  <c r="AL462" i="23"/>
  <c r="AF462" i="23"/>
  <c r="AL453" i="23"/>
  <c r="P253" i="23"/>
  <c r="Q253" i="23" s="1"/>
  <c r="R253" i="23" s="1"/>
  <c r="S253" i="23" s="1"/>
  <c r="T253" i="23"/>
  <c r="U254" i="23"/>
  <c r="P257" i="23"/>
  <c r="Q257" i="23" s="1"/>
  <c r="R257" i="23" s="1"/>
  <c r="S257" i="23" s="1"/>
  <c r="T257" i="23"/>
  <c r="W257" i="23" s="1"/>
  <c r="U258" i="23"/>
  <c r="Z258" i="23" s="1"/>
  <c r="P261" i="23"/>
  <c r="Q261" i="23" s="1"/>
  <c r="R261" i="23" s="1"/>
  <c r="S261" i="23" s="1"/>
  <c r="T261" i="23"/>
  <c r="P265" i="23"/>
  <c r="T265" i="23"/>
  <c r="U266" i="23"/>
  <c r="P269" i="23"/>
  <c r="Q269" i="23" s="1"/>
  <c r="R269" i="23" s="1"/>
  <c r="S269" i="23" s="1"/>
  <c r="T269" i="23"/>
  <c r="U270" i="23"/>
  <c r="Y270" i="23" s="1"/>
  <c r="P273" i="23"/>
  <c r="Q273" i="23" s="1"/>
  <c r="R273" i="23" s="1"/>
  <c r="S273" i="23" s="1"/>
  <c r="T273" i="23"/>
  <c r="U274" i="23"/>
  <c r="P277" i="23"/>
  <c r="Q277" i="23" s="1"/>
  <c r="R277" i="23" s="1"/>
  <c r="S277" i="23" s="1"/>
  <c r="T277" i="23"/>
  <c r="U278" i="23"/>
  <c r="W278" i="23" s="1"/>
  <c r="P281" i="23"/>
  <c r="T281" i="23"/>
  <c r="U282" i="23"/>
  <c r="P285" i="23"/>
  <c r="Q285" i="23" s="1"/>
  <c r="R285" i="23" s="1"/>
  <c r="S285" i="23" s="1"/>
  <c r="T285" i="23"/>
  <c r="Y285" i="23" s="1"/>
  <c r="U286" i="23"/>
  <c r="W286" i="23" s="1"/>
  <c r="P289" i="23"/>
  <c r="Q289" i="23" s="1"/>
  <c r="R289" i="23" s="1"/>
  <c r="S289" i="23" s="1"/>
  <c r="T289" i="23"/>
  <c r="W289" i="23" s="1"/>
  <c r="U290" i="23"/>
  <c r="P293" i="23"/>
  <c r="Q293" i="23" s="1"/>
  <c r="R293" i="23" s="1"/>
  <c r="S293" i="23" s="1"/>
  <c r="T293" i="23"/>
  <c r="U294" i="23"/>
  <c r="Z294" i="23" s="1"/>
  <c r="P297" i="23"/>
  <c r="T297" i="23"/>
  <c r="U298" i="23"/>
  <c r="X298" i="23" s="1"/>
  <c r="P301" i="23"/>
  <c r="Q301" i="23" s="1"/>
  <c r="R301" i="23" s="1"/>
  <c r="S301" i="23" s="1"/>
  <c r="T301" i="23"/>
  <c r="W301" i="23" s="1"/>
  <c r="P305" i="23"/>
  <c r="T305" i="23"/>
  <c r="U306" i="23"/>
  <c r="Z306" i="23" s="1"/>
  <c r="P309" i="23"/>
  <c r="Q309" i="23" s="1"/>
  <c r="R309" i="23" s="1"/>
  <c r="S309" i="23" s="1"/>
  <c r="T309" i="23"/>
  <c r="P313" i="23"/>
  <c r="Q313" i="23" s="1"/>
  <c r="R313" i="23" s="1"/>
  <c r="S313" i="23" s="1"/>
  <c r="T313" i="23"/>
  <c r="P317" i="23"/>
  <c r="Q317" i="23" s="1"/>
  <c r="R317" i="23" s="1"/>
  <c r="S317" i="23" s="1"/>
  <c r="T317" i="23"/>
  <c r="U318" i="23"/>
  <c r="X318" i="23" s="1"/>
  <c r="P321" i="23"/>
  <c r="Q321" i="23" s="1"/>
  <c r="R321" i="23" s="1"/>
  <c r="S321" i="23" s="1"/>
  <c r="T321" i="23"/>
  <c r="P325" i="23"/>
  <c r="Q325" i="23" s="1"/>
  <c r="R325" i="23" s="1"/>
  <c r="S325" i="23" s="1"/>
  <c r="T325" i="23"/>
  <c r="U326" i="23"/>
  <c r="W326" i="23" s="1"/>
  <c r="P329" i="23"/>
  <c r="T329" i="23"/>
  <c r="U330" i="23"/>
  <c r="Z330" i="23" s="1"/>
  <c r="P333" i="23"/>
  <c r="Q333" i="23" s="1"/>
  <c r="R333" i="23" s="1"/>
  <c r="S333" i="23" s="1"/>
  <c r="T333" i="23"/>
  <c r="W333" i="23" s="1"/>
  <c r="P337" i="23"/>
  <c r="T337" i="23"/>
  <c r="U338" i="23"/>
  <c r="W338" i="23" s="1"/>
  <c r="P341" i="23"/>
  <c r="Q341" i="23" s="1"/>
  <c r="R341" i="23" s="1"/>
  <c r="S341" i="23" s="1"/>
  <c r="T341" i="23"/>
  <c r="U342" i="23"/>
  <c r="Y342" i="23" s="1"/>
  <c r="P345" i="23"/>
  <c r="Q345" i="23" s="1"/>
  <c r="R345" i="23" s="1"/>
  <c r="S345" i="23" s="1"/>
  <c r="T345" i="23"/>
  <c r="U346" i="23"/>
  <c r="X346" i="23" s="1"/>
  <c r="P349" i="23"/>
  <c r="Q349" i="23" s="1"/>
  <c r="R349" i="23" s="1"/>
  <c r="S349" i="23" s="1"/>
  <c r="T349" i="23"/>
  <c r="W349" i="23" s="1"/>
  <c r="AA349" i="23" s="1"/>
  <c r="U350" i="23"/>
  <c r="W350" i="23" s="1"/>
  <c r="P353" i="23"/>
  <c r="T353" i="23"/>
  <c r="C514" i="23"/>
  <c r="X466" i="23"/>
  <c r="X467" i="23" s="1"/>
  <c r="X464" i="23"/>
  <c r="X465" i="23" s="1"/>
  <c r="J468" i="23"/>
  <c r="J469" i="23" s="1"/>
  <c r="Y503" i="23"/>
  <c r="K17" i="24"/>
  <c r="B23" i="1" s="1"/>
  <c r="V242" i="23"/>
  <c r="I246" i="23"/>
  <c r="V250" i="23"/>
  <c r="P252" i="23"/>
  <c r="Q252" i="23" s="1"/>
  <c r="R252" i="23" s="1"/>
  <c r="S252" i="23" s="1"/>
  <c r="T252" i="23"/>
  <c r="Z252" i="23" s="1"/>
  <c r="U253" i="23"/>
  <c r="P256" i="23"/>
  <c r="Q256" i="23" s="1"/>
  <c r="R256" i="23" s="1"/>
  <c r="S256" i="23" s="1"/>
  <c r="T256" i="23"/>
  <c r="X256" i="23" s="1"/>
  <c r="U257" i="23"/>
  <c r="I258" i="23"/>
  <c r="V258" i="23"/>
  <c r="P260" i="23"/>
  <c r="Q260" i="23" s="1"/>
  <c r="R260" i="23" s="1"/>
  <c r="S260" i="23" s="1"/>
  <c r="T260" i="23"/>
  <c r="U261" i="23"/>
  <c r="I262" i="23"/>
  <c r="V262" i="23"/>
  <c r="AA262" i="23" s="1"/>
  <c r="P264" i="23"/>
  <c r="Q264" i="23" s="1"/>
  <c r="R264" i="23" s="1"/>
  <c r="S264" i="23" s="1"/>
  <c r="T264" i="23"/>
  <c r="U265" i="23"/>
  <c r="Y265" i="23" s="1"/>
  <c r="P268" i="23"/>
  <c r="Q268" i="23" s="1"/>
  <c r="R268" i="23" s="1"/>
  <c r="S268" i="23" s="1"/>
  <c r="T268" i="23"/>
  <c r="X268" i="23" s="1"/>
  <c r="U269" i="23"/>
  <c r="I270" i="23"/>
  <c r="V270" i="23"/>
  <c r="P272" i="23"/>
  <c r="Q272" i="23" s="1"/>
  <c r="R272" i="23" s="1"/>
  <c r="S272" i="23" s="1"/>
  <c r="T272" i="23"/>
  <c r="U273" i="23"/>
  <c r="P276" i="23"/>
  <c r="Q276" i="23" s="1"/>
  <c r="R276" i="23" s="1"/>
  <c r="S276" i="23" s="1"/>
  <c r="T276" i="23"/>
  <c r="X276" i="23" s="1"/>
  <c r="U277" i="23"/>
  <c r="I278" i="23"/>
  <c r="V278" i="23"/>
  <c r="P280" i="23"/>
  <c r="Q280" i="23" s="1"/>
  <c r="R280" i="23" s="1"/>
  <c r="S280" i="23" s="1"/>
  <c r="T280" i="23"/>
  <c r="U281" i="23"/>
  <c r="P284" i="23"/>
  <c r="Q284" i="23" s="1"/>
  <c r="R284" i="23" s="1"/>
  <c r="S284" i="23" s="1"/>
  <c r="T284" i="23"/>
  <c r="U285" i="23"/>
  <c r="I286" i="23"/>
  <c r="V286" i="23"/>
  <c r="P288" i="23"/>
  <c r="Q288" i="23" s="1"/>
  <c r="R288" i="23" s="1"/>
  <c r="S288" i="23" s="1"/>
  <c r="T288" i="23"/>
  <c r="U289" i="23"/>
  <c r="P292" i="23"/>
  <c r="Q292" i="23" s="1"/>
  <c r="R292" i="23" s="1"/>
  <c r="S292" i="23" s="1"/>
  <c r="T292" i="23"/>
  <c r="U293" i="23"/>
  <c r="I294" i="23"/>
  <c r="V294" i="23"/>
  <c r="P296" i="23"/>
  <c r="Q296" i="23" s="1"/>
  <c r="R296" i="23" s="1"/>
  <c r="S296" i="23" s="1"/>
  <c r="T296" i="23"/>
  <c r="U297" i="23"/>
  <c r="W297" i="23" s="1"/>
  <c r="I298" i="23"/>
  <c r="P300" i="23"/>
  <c r="T300" i="23"/>
  <c r="U301" i="23"/>
  <c r="I302" i="23"/>
  <c r="P304" i="23"/>
  <c r="Q304" i="23" s="1"/>
  <c r="R304" i="23" s="1"/>
  <c r="S304" i="23" s="1"/>
  <c r="T304" i="23"/>
  <c r="U305" i="23"/>
  <c r="I306" i="23"/>
  <c r="P308" i="23"/>
  <c r="Q308" i="23" s="1"/>
  <c r="R308" i="23" s="1"/>
  <c r="S308" i="23" s="1"/>
  <c r="T308" i="23"/>
  <c r="Z308" i="23" s="1"/>
  <c r="U309" i="23"/>
  <c r="I310" i="23"/>
  <c r="P312" i="23"/>
  <c r="Q312" i="23" s="1"/>
  <c r="R312" i="23" s="1"/>
  <c r="S312" i="23" s="1"/>
  <c r="T312" i="23"/>
  <c r="V312" i="23" s="1"/>
  <c r="U313" i="23"/>
  <c r="I314" i="23"/>
  <c r="P316" i="23"/>
  <c r="Q316" i="23" s="1"/>
  <c r="R316" i="23" s="1"/>
  <c r="S316" i="23" s="1"/>
  <c r="T316" i="23"/>
  <c r="U317" i="23"/>
  <c r="I318" i="23"/>
  <c r="V318" i="23"/>
  <c r="P320" i="23"/>
  <c r="Q320" i="23" s="1"/>
  <c r="R320" i="23" s="1"/>
  <c r="S320" i="23" s="1"/>
  <c r="T320" i="23"/>
  <c r="U321" i="23"/>
  <c r="I322" i="23"/>
  <c r="P324" i="23"/>
  <c r="T324" i="23"/>
  <c r="U325" i="23"/>
  <c r="I326" i="23"/>
  <c r="P328" i="23"/>
  <c r="Q328" i="23" s="1"/>
  <c r="R328" i="23" s="1"/>
  <c r="S328" i="23" s="1"/>
  <c r="T328" i="23"/>
  <c r="U329" i="23"/>
  <c r="I330" i="23"/>
  <c r="P332" i="23"/>
  <c r="Q332" i="23" s="1"/>
  <c r="R332" i="23" s="1"/>
  <c r="S332" i="23" s="1"/>
  <c r="T332" i="23"/>
  <c r="Z332" i="23" s="1"/>
  <c r="U333" i="23"/>
  <c r="I334" i="23"/>
  <c r="P336" i="23"/>
  <c r="Q336" i="23" s="1"/>
  <c r="R336" i="23" s="1"/>
  <c r="S336" i="23" s="1"/>
  <c r="T336" i="23"/>
  <c r="X336" i="23" s="1"/>
  <c r="AA336" i="23" s="1"/>
  <c r="U337" i="23"/>
  <c r="I338" i="23"/>
  <c r="V338" i="23"/>
  <c r="P340" i="23"/>
  <c r="Q340" i="23" s="1"/>
  <c r="R340" i="23" s="1"/>
  <c r="S340" i="23" s="1"/>
  <c r="T340" i="23"/>
  <c r="Z340" i="23" s="1"/>
  <c r="U341" i="23"/>
  <c r="I342" i="23"/>
  <c r="V342" i="23"/>
  <c r="P344" i="23"/>
  <c r="Q344" i="23" s="1"/>
  <c r="R344" i="23" s="1"/>
  <c r="S344" i="23" s="1"/>
  <c r="T344" i="23"/>
  <c r="U345" i="23"/>
  <c r="I346" i="23"/>
  <c r="P348" i="23"/>
  <c r="T348" i="23"/>
  <c r="U349" i="23"/>
  <c r="I350" i="23"/>
  <c r="V350" i="23"/>
  <c r="P352" i="23"/>
  <c r="Q352" i="23" s="1"/>
  <c r="R352" i="23" s="1"/>
  <c r="S352" i="23" s="1"/>
  <c r="T352" i="23"/>
  <c r="U353" i="23"/>
  <c r="Y467" i="23"/>
  <c r="F507" i="23"/>
  <c r="M507" i="23" s="1"/>
  <c r="Z490" i="23"/>
  <c r="L486" i="23"/>
  <c r="S489" i="23"/>
  <c r="Z470" i="23"/>
  <c r="L466" i="23"/>
  <c r="Z462" i="23"/>
  <c r="Z454" i="23"/>
  <c r="M476" i="23"/>
  <c r="P239" i="23"/>
  <c r="Q239" i="23" s="1"/>
  <c r="R239" i="23" s="1"/>
  <c r="S239" i="23" s="1"/>
  <c r="T239" i="23"/>
  <c r="W239" i="23" s="1"/>
  <c r="P243" i="23"/>
  <c r="Q243" i="23" s="1"/>
  <c r="R243" i="23" s="1"/>
  <c r="S243" i="23" s="1"/>
  <c r="T243" i="23"/>
  <c r="P247" i="23"/>
  <c r="Q247" i="23" s="1"/>
  <c r="R247" i="23" s="1"/>
  <c r="S247" i="23" s="1"/>
  <c r="T247" i="23"/>
  <c r="Y247" i="23" s="1"/>
  <c r="P251" i="23"/>
  <c r="Q251" i="23" s="1"/>
  <c r="R251" i="23" s="1"/>
  <c r="S251" i="23" s="1"/>
  <c r="T251" i="23"/>
  <c r="I253" i="23"/>
  <c r="P255" i="23"/>
  <c r="Q255" i="23" s="1"/>
  <c r="R255" i="23" s="1"/>
  <c r="S255" i="23" s="1"/>
  <c r="T255" i="23"/>
  <c r="W255" i="23" s="1"/>
  <c r="U256" i="23"/>
  <c r="I257" i="23"/>
  <c r="P259" i="23"/>
  <c r="Q259" i="23" s="1"/>
  <c r="R259" i="23" s="1"/>
  <c r="S259" i="23" s="1"/>
  <c r="T259" i="23"/>
  <c r="U260" i="23"/>
  <c r="P263" i="23"/>
  <c r="Q263" i="23" s="1"/>
  <c r="R263" i="23" s="1"/>
  <c r="S263" i="23" s="1"/>
  <c r="T263" i="23"/>
  <c r="W263" i="23" s="1"/>
  <c r="U264" i="23"/>
  <c r="I265" i="23"/>
  <c r="P267" i="23"/>
  <c r="Q267" i="23" s="1"/>
  <c r="R267" i="23" s="1"/>
  <c r="S267" i="23" s="1"/>
  <c r="T267" i="23"/>
  <c r="Y267" i="23" s="1"/>
  <c r="U268" i="23"/>
  <c r="P271" i="23"/>
  <c r="T271" i="23"/>
  <c r="U272" i="23"/>
  <c r="Z272" i="23" s="1"/>
  <c r="P275" i="23"/>
  <c r="Q275" i="23" s="1"/>
  <c r="R275" i="23" s="1"/>
  <c r="S275" i="23" s="1"/>
  <c r="T275" i="23"/>
  <c r="U276" i="23"/>
  <c r="I277" i="23"/>
  <c r="P279" i="23"/>
  <c r="T279" i="23"/>
  <c r="U280" i="23"/>
  <c r="Z280" i="23" s="1"/>
  <c r="P283" i="23"/>
  <c r="Q283" i="23" s="1"/>
  <c r="R283" i="23" s="1"/>
  <c r="S283" i="23" s="1"/>
  <c r="T283" i="23"/>
  <c r="U284" i="23"/>
  <c r="I285" i="23"/>
  <c r="P287" i="23"/>
  <c r="Q287" i="23" s="1"/>
  <c r="R287" i="23" s="1"/>
  <c r="S287" i="23" s="1"/>
  <c r="T287" i="23"/>
  <c r="U288" i="23"/>
  <c r="I289" i="23"/>
  <c r="P291" i="23"/>
  <c r="Q291" i="23" s="1"/>
  <c r="R291" i="23" s="1"/>
  <c r="S291" i="23" s="1"/>
  <c r="T291" i="23"/>
  <c r="W291" i="23" s="1"/>
  <c r="U292" i="23"/>
  <c r="I293" i="23"/>
  <c r="P295" i="23"/>
  <c r="Q295" i="23" s="1"/>
  <c r="R295" i="23" s="1"/>
  <c r="S295" i="23" s="1"/>
  <c r="T295" i="23"/>
  <c r="Y295" i="23" s="1"/>
  <c r="U296" i="23"/>
  <c r="I297" i="23"/>
  <c r="P299" i="23"/>
  <c r="Q299" i="23" s="1"/>
  <c r="R299" i="23" s="1"/>
  <c r="S299" i="23" s="1"/>
  <c r="T299" i="23"/>
  <c r="U300" i="23"/>
  <c r="I301" i="23"/>
  <c r="P303" i="23"/>
  <c r="Q303" i="23" s="1"/>
  <c r="R303" i="23" s="1"/>
  <c r="S303" i="23" s="1"/>
  <c r="T303" i="23"/>
  <c r="U304" i="23"/>
  <c r="I305" i="23"/>
  <c r="P307" i="23"/>
  <c r="Q307" i="23" s="1"/>
  <c r="R307" i="23" s="1"/>
  <c r="S307" i="23" s="1"/>
  <c r="T307" i="23"/>
  <c r="Y307" i="23" s="1"/>
  <c r="I309" i="23"/>
  <c r="P311" i="23"/>
  <c r="Q311" i="23" s="1"/>
  <c r="R311" i="23" s="1"/>
  <c r="S311" i="23" s="1"/>
  <c r="T311" i="23"/>
  <c r="W311" i="23" s="1"/>
  <c r="U312" i="23"/>
  <c r="I313" i="23"/>
  <c r="T315" i="23"/>
  <c r="U316" i="23"/>
  <c r="V316" i="23" s="1"/>
  <c r="I317" i="23"/>
  <c r="P319" i="23"/>
  <c r="P323" i="23"/>
  <c r="Q323" i="23" s="1"/>
  <c r="R323" i="23" s="1"/>
  <c r="S323" i="23" s="1"/>
  <c r="T323" i="23"/>
  <c r="U324" i="23"/>
  <c r="I325" i="23"/>
  <c r="P327" i="23"/>
  <c r="Q327" i="23" s="1"/>
  <c r="R327" i="23" s="1"/>
  <c r="S327" i="23" s="1"/>
  <c r="T327" i="23"/>
  <c r="U328" i="23"/>
  <c r="I329" i="23"/>
  <c r="P331" i="23"/>
  <c r="Q331" i="23" s="1"/>
  <c r="R331" i="23" s="1"/>
  <c r="S331" i="23" s="1"/>
  <c r="I333" i="23"/>
  <c r="P335" i="23"/>
  <c r="I337" i="23"/>
  <c r="P339" i="23"/>
  <c r="Q339" i="23" s="1"/>
  <c r="R339" i="23" s="1"/>
  <c r="S339" i="23" s="1"/>
  <c r="T339" i="23"/>
  <c r="W339" i="23" s="1"/>
  <c r="I341" i="23"/>
  <c r="P343" i="23"/>
  <c r="T343" i="23"/>
  <c r="U344" i="23"/>
  <c r="Z344" i="23" s="1"/>
  <c r="I345" i="23"/>
  <c r="P347" i="23"/>
  <c r="Q347" i="23" s="1"/>
  <c r="R347" i="23" s="1"/>
  <c r="S347" i="23" s="1"/>
  <c r="T347" i="23"/>
  <c r="U348" i="23"/>
  <c r="X348" i="23" s="1"/>
  <c r="I349" i="23"/>
  <c r="P351" i="23"/>
  <c r="T351" i="23"/>
  <c r="AK457" i="23"/>
  <c r="AK458" i="23" s="1"/>
  <c r="AK455" i="23"/>
  <c r="AK456" i="23" s="1"/>
  <c r="Y457" i="23"/>
  <c r="S461" i="23"/>
  <c r="T489" i="23"/>
  <c r="AA462" i="23"/>
  <c r="AA454" i="23"/>
  <c r="AA498" i="23"/>
  <c r="N476" i="23"/>
  <c r="T461" i="23"/>
  <c r="J488" i="23"/>
  <c r="J489" i="23" s="1"/>
  <c r="J490" i="23"/>
  <c r="J491" i="23" s="1"/>
  <c r="C510" i="23"/>
  <c r="M486" i="23"/>
  <c r="AA490" i="23"/>
  <c r="G507" i="23"/>
  <c r="N507" i="23" s="1"/>
  <c r="P242" i="23"/>
  <c r="Q242" i="23" s="1"/>
  <c r="R242" i="23" s="1"/>
  <c r="S242" i="23" s="1"/>
  <c r="P246" i="23"/>
  <c r="P250" i="23"/>
  <c r="Q250" i="23" s="1"/>
  <c r="R250" i="23" s="1"/>
  <c r="S250" i="23" s="1"/>
  <c r="P254" i="23"/>
  <c r="Q254" i="23" s="1"/>
  <c r="R254" i="23" s="1"/>
  <c r="S254" i="23" s="1"/>
  <c r="P258" i="23"/>
  <c r="Q258" i="23" s="1"/>
  <c r="R258" i="23" s="1"/>
  <c r="S258" i="23" s="1"/>
  <c r="P262" i="23"/>
  <c r="P266" i="23"/>
  <c r="Q266" i="23" s="1"/>
  <c r="R266" i="23" s="1"/>
  <c r="S266" i="23" s="1"/>
  <c r="P270" i="23"/>
  <c r="Q270" i="23" s="1"/>
  <c r="R270" i="23" s="1"/>
  <c r="S270" i="23" s="1"/>
  <c r="P274" i="23"/>
  <c r="Q274" i="23" s="1"/>
  <c r="R274" i="23" s="1"/>
  <c r="S274" i="23" s="1"/>
  <c r="P278" i="23"/>
  <c r="P282" i="23"/>
  <c r="Q282" i="23" s="1"/>
  <c r="R282" i="23" s="1"/>
  <c r="S282" i="23" s="1"/>
  <c r="P286" i="23"/>
  <c r="Q286" i="23" s="1"/>
  <c r="R286" i="23" s="1"/>
  <c r="S286" i="23" s="1"/>
  <c r="P290" i="23"/>
  <c r="Q290" i="23" s="1"/>
  <c r="R290" i="23" s="1"/>
  <c r="S290" i="23" s="1"/>
  <c r="P294" i="23"/>
  <c r="P298" i="23"/>
  <c r="Q298" i="23" s="1"/>
  <c r="R298" i="23" s="1"/>
  <c r="S298" i="23" s="1"/>
  <c r="P302" i="23"/>
  <c r="Q302" i="23" s="1"/>
  <c r="R302" i="23" s="1"/>
  <c r="S302" i="23" s="1"/>
  <c r="P306" i="23"/>
  <c r="Q306" i="23" s="1"/>
  <c r="R306" i="23" s="1"/>
  <c r="S306" i="23" s="1"/>
  <c r="P310" i="23"/>
  <c r="P314" i="23"/>
  <c r="Q314" i="23" s="1"/>
  <c r="R314" i="23" s="1"/>
  <c r="S314" i="23" s="1"/>
  <c r="P318" i="23"/>
  <c r="Q318" i="23" s="1"/>
  <c r="R318" i="23" s="1"/>
  <c r="S318" i="23" s="1"/>
  <c r="P322" i="23"/>
  <c r="Q322" i="23" s="1"/>
  <c r="R322" i="23" s="1"/>
  <c r="S322" i="23" s="1"/>
  <c r="P326" i="23"/>
  <c r="P330" i="23"/>
  <c r="Q330" i="23" s="1"/>
  <c r="R330" i="23" s="1"/>
  <c r="S330" i="23" s="1"/>
  <c r="P334" i="23"/>
  <c r="Q334" i="23" s="1"/>
  <c r="R334" i="23" s="1"/>
  <c r="S334" i="23" s="1"/>
  <c r="P338" i="23"/>
  <c r="Q338" i="23" s="1"/>
  <c r="R338" i="23" s="1"/>
  <c r="S338" i="23" s="1"/>
  <c r="P342" i="23"/>
  <c r="P346" i="23"/>
  <c r="Q346" i="23" s="1"/>
  <c r="R346" i="23" s="1"/>
  <c r="S346" i="23" s="1"/>
  <c r="P350" i="23"/>
  <c r="Q350" i="23" s="1"/>
  <c r="R350" i="23" s="1"/>
  <c r="S350" i="23" s="1"/>
  <c r="AE464" i="23"/>
  <c r="AE465" i="23" s="1"/>
  <c r="J470" i="23"/>
  <c r="J471" i="23" s="1"/>
  <c r="Y475" i="23"/>
  <c r="X486" i="23"/>
  <c r="X487" i="23" s="1"/>
  <c r="C516" i="23"/>
  <c r="Z482" i="23"/>
  <c r="X484" i="23"/>
  <c r="X485" i="23" s="1"/>
  <c r="Z498" i="23"/>
  <c r="P148" i="24"/>
  <c r="Q148" i="24" s="1"/>
  <c r="R148" i="24" s="1"/>
  <c r="P156" i="24"/>
  <c r="Q156" i="24" s="1"/>
  <c r="R156" i="24" s="1"/>
  <c r="P164" i="24"/>
  <c r="Q164" i="24" s="1"/>
  <c r="R164" i="24" s="1"/>
  <c r="P172" i="24"/>
  <c r="Q172" i="24" s="1"/>
  <c r="R172" i="24" s="1"/>
  <c r="S172" i="24" s="1"/>
  <c r="P180" i="24"/>
  <c r="Q180" i="24" s="1"/>
  <c r="R180" i="24" s="1"/>
  <c r="P188" i="24"/>
  <c r="Q188" i="24" s="1"/>
  <c r="R188" i="24" s="1"/>
  <c r="AA188" i="24"/>
  <c r="P207" i="24"/>
  <c r="U210" i="24"/>
  <c r="T210" i="24"/>
  <c r="P210" i="24"/>
  <c r="Q210" i="24" s="1"/>
  <c r="R210" i="24" s="1"/>
  <c r="S210" i="24" s="1"/>
  <c r="I210" i="24"/>
  <c r="P223" i="24"/>
  <c r="U226" i="24"/>
  <c r="T226" i="24"/>
  <c r="P226" i="24"/>
  <c r="Q226" i="24" s="1"/>
  <c r="R226" i="24" s="1"/>
  <c r="S226" i="24" s="1"/>
  <c r="I226" i="24"/>
  <c r="P239" i="24"/>
  <c r="U242" i="24"/>
  <c r="T242" i="24"/>
  <c r="P242" i="24"/>
  <c r="I242" i="24"/>
  <c r="P255" i="24"/>
  <c r="U258" i="24"/>
  <c r="T258" i="24"/>
  <c r="P258" i="24"/>
  <c r="I258" i="24"/>
  <c r="AA264" i="24"/>
  <c r="U265" i="24"/>
  <c r="P265" i="24"/>
  <c r="I265" i="24"/>
  <c r="AA270" i="24"/>
  <c r="AA277" i="24"/>
  <c r="AA280" i="24"/>
  <c r="U281" i="24"/>
  <c r="P281" i="24"/>
  <c r="Q281" i="24" s="1"/>
  <c r="R281" i="24" s="1"/>
  <c r="S281" i="24" s="1"/>
  <c r="I281" i="24"/>
  <c r="AK464" i="23"/>
  <c r="AK465" i="23" s="1"/>
  <c r="D478" i="23"/>
  <c r="D479" i="23" s="1"/>
  <c r="X482" i="23"/>
  <c r="AB482" i="23"/>
  <c r="J486" i="23"/>
  <c r="N486" i="23"/>
  <c r="R489" i="23"/>
  <c r="X490" i="23"/>
  <c r="AB490" i="23"/>
  <c r="Q493" i="23"/>
  <c r="Q494" i="23" s="1"/>
  <c r="X494" i="23"/>
  <c r="X495" i="23" s="1"/>
  <c r="AK495" i="23"/>
  <c r="AK496" i="23" s="1"/>
  <c r="X500" i="23"/>
  <c r="X501" i="23" s="1"/>
  <c r="AK501" i="23"/>
  <c r="AK502" i="23" s="1"/>
  <c r="D507" i="23"/>
  <c r="K507" i="23" s="1"/>
  <c r="H507" i="23"/>
  <c r="O507" i="23" s="1"/>
  <c r="C508" i="23"/>
  <c r="C512" i="23"/>
  <c r="AA145" i="24"/>
  <c r="I147" i="24"/>
  <c r="P147" i="24"/>
  <c r="Q147" i="24" s="1"/>
  <c r="R147" i="24" s="1"/>
  <c r="S147" i="24" s="1"/>
  <c r="AA148" i="24"/>
  <c r="U150" i="24"/>
  <c r="T150" i="24"/>
  <c r="P150" i="24"/>
  <c r="Q150" i="24" s="1"/>
  <c r="R150" i="24" s="1"/>
  <c r="S150" i="24" s="1"/>
  <c r="T151" i="24"/>
  <c r="U152" i="24"/>
  <c r="T153" i="24"/>
  <c r="AA153" i="24"/>
  <c r="I155" i="24"/>
  <c r="K26" i="24" s="1"/>
  <c r="P155" i="24"/>
  <c r="U158" i="24"/>
  <c r="T158" i="24"/>
  <c r="P158" i="24"/>
  <c r="T159" i="24"/>
  <c r="U160" i="24"/>
  <c r="T161" i="24"/>
  <c r="AA161" i="24"/>
  <c r="I163" i="24"/>
  <c r="P163" i="24"/>
  <c r="Q163" i="24" s="1"/>
  <c r="R163" i="24" s="1"/>
  <c r="S163" i="24" s="1"/>
  <c r="U166" i="24"/>
  <c r="T166" i="24"/>
  <c r="P166" i="24"/>
  <c r="T167" i="24"/>
  <c r="U168" i="24"/>
  <c r="T169" i="24"/>
  <c r="AA169" i="24"/>
  <c r="I171" i="24"/>
  <c r="U28" i="24" s="1"/>
  <c r="P171" i="24"/>
  <c r="Q171" i="24" s="1"/>
  <c r="R171" i="24" s="1"/>
  <c r="S171" i="24" s="1"/>
  <c r="U174" i="24"/>
  <c r="T174" i="24"/>
  <c r="P174" i="24"/>
  <c r="T175" i="24"/>
  <c r="U176" i="24"/>
  <c r="T177" i="24"/>
  <c r="AA177" i="24"/>
  <c r="I179" i="24"/>
  <c r="P179" i="24"/>
  <c r="U182" i="24"/>
  <c r="T182" i="24"/>
  <c r="P182" i="24"/>
  <c r="Q182" i="24" s="1"/>
  <c r="R182" i="24" s="1"/>
  <c r="S182" i="24" s="1"/>
  <c r="T183" i="24"/>
  <c r="U184" i="24"/>
  <c r="T185" i="24"/>
  <c r="AA185" i="24"/>
  <c r="I187" i="24"/>
  <c r="K32" i="24" s="1"/>
  <c r="P187" i="24"/>
  <c r="U190" i="24"/>
  <c r="T190" i="24"/>
  <c r="P190" i="24"/>
  <c r="T191" i="24"/>
  <c r="U192" i="24"/>
  <c r="T193" i="24"/>
  <c r="AA193" i="24"/>
  <c r="I195" i="24"/>
  <c r="K33" i="24" s="1"/>
  <c r="P195" i="24"/>
  <c r="Q195" i="24" s="1"/>
  <c r="R195" i="24" s="1"/>
  <c r="S195" i="24" s="1"/>
  <c r="U198" i="24"/>
  <c r="T198" i="24"/>
  <c r="P198" i="24"/>
  <c r="I198" i="24"/>
  <c r="U199" i="24"/>
  <c r="AA199" i="24"/>
  <c r="AA200" i="24"/>
  <c r="U201" i="24"/>
  <c r="T207" i="24"/>
  <c r="I208" i="24"/>
  <c r="T209" i="24"/>
  <c r="P211" i="24"/>
  <c r="Q211" i="24" s="1"/>
  <c r="R211" i="24" s="1"/>
  <c r="S211" i="24" s="1"/>
  <c r="U214" i="24"/>
  <c r="T214" i="24"/>
  <c r="P214" i="24"/>
  <c r="I214" i="24"/>
  <c r="U215" i="24"/>
  <c r="AA215" i="24"/>
  <c r="U217" i="24"/>
  <c r="T223" i="24"/>
  <c r="I224" i="24"/>
  <c r="P227" i="24"/>
  <c r="U230" i="24"/>
  <c r="T230" i="24"/>
  <c r="P230" i="24"/>
  <c r="Q230" i="24" s="1"/>
  <c r="R230" i="24" s="1"/>
  <c r="S230" i="24" s="1"/>
  <c r="I230" i="24"/>
  <c r="U231" i="24"/>
  <c r="AA231" i="24"/>
  <c r="U233" i="24"/>
  <c r="T239" i="24"/>
  <c r="I240" i="24"/>
  <c r="P243" i="24"/>
  <c r="Q243" i="24" s="1"/>
  <c r="R243" i="24" s="1"/>
  <c r="S243" i="24" s="1"/>
  <c r="U246" i="24"/>
  <c r="T246" i="24"/>
  <c r="P246" i="24"/>
  <c r="I246" i="24"/>
  <c r="U247" i="24"/>
  <c r="AA247" i="24"/>
  <c r="U249" i="24"/>
  <c r="T255" i="24"/>
  <c r="I256" i="24"/>
  <c r="P259" i="24"/>
  <c r="T264" i="24"/>
  <c r="P264" i="24"/>
  <c r="Q264" i="24" s="1"/>
  <c r="R264" i="24" s="1"/>
  <c r="S264" i="24" s="1"/>
  <c r="I264" i="24"/>
  <c r="T265" i="24"/>
  <c r="P270" i="24"/>
  <c r="T280" i="24"/>
  <c r="P280" i="24"/>
  <c r="Q280" i="24" s="1"/>
  <c r="R280" i="24" s="1"/>
  <c r="S280" i="24" s="1"/>
  <c r="I280" i="24"/>
  <c r="T281" i="24"/>
  <c r="X472" i="23"/>
  <c r="X473" i="23" s="1"/>
  <c r="K476" i="23"/>
  <c r="Y482" i="23"/>
  <c r="K486" i="23"/>
  <c r="Y490" i="23"/>
  <c r="E507" i="23"/>
  <c r="L507" i="23" s="1"/>
  <c r="W144" i="24"/>
  <c r="I144" i="24"/>
  <c r="T145" i="24"/>
  <c r="T148" i="24"/>
  <c r="P152" i="24"/>
  <c r="Q152" i="24" s="1"/>
  <c r="R152" i="24" s="1"/>
  <c r="AA152" i="24"/>
  <c r="T156" i="24"/>
  <c r="P160" i="24"/>
  <c r="Q160" i="24" s="1"/>
  <c r="R160" i="24" s="1"/>
  <c r="AA160" i="24"/>
  <c r="T164" i="24"/>
  <c r="P168" i="24"/>
  <c r="Q168" i="24" s="1"/>
  <c r="R168" i="24" s="1"/>
  <c r="S168" i="24" s="1"/>
  <c r="AA168" i="24"/>
  <c r="T172" i="24"/>
  <c r="P176" i="24"/>
  <c r="Q176" i="24" s="1"/>
  <c r="R176" i="24" s="1"/>
  <c r="AA176" i="24"/>
  <c r="T180" i="24"/>
  <c r="P184" i="24"/>
  <c r="Q184" i="24" s="1"/>
  <c r="R184" i="24" s="1"/>
  <c r="AA184" i="24"/>
  <c r="T188" i="24"/>
  <c r="P192" i="24"/>
  <c r="Q192" i="24" s="1"/>
  <c r="R192" i="24" s="1"/>
  <c r="AA192" i="24"/>
  <c r="T195" i="24"/>
  <c r="P199" i="24"/>
  <c r="U202" i="24"/>
  <c r="T202" i="24"/>
  <c r="P202" i="24"/>
  <c r="I202" i="24"/>
  <c r="K36" i="24" s="1"/>
  <c r="P215" i="24"/>
  <c r="AA216" i="24"/>
  <c r="U218" i="24"/>
  <c r="T218" i="24"/>
  <c r="P218" i="24"/>
  <c r="I218" i="24"/>
  <c r="T225" i="24"/>
  <c r="P231" i="24"/>
  <c r="AA232" i="24"/>
  <c r="U234" i="24"/>
  <c r="T234" i="24"/>
  <c r="P234" i="24"/>
  <c r="I234" i="24"/>
  <c r="T241" i="24"/>
  <c r="P247" i="24"/>
  <c r="AA248" i="24"/>
  <c r="U250" i="24"/>
  <c r="T250" i="24"/>
  <c r="P250" i="24"/>
  <c r="I250" i="24"/>
  <c r="T257" i="24"/>
  <c r="I263" i="24"/>
  <c r="T263" i="24"/>
  <c r="P263" i="24"/>
  <c r="P269" i="24"/>
  <c r="I279" i="24"/>
  <c r="U35" i="24" s="1"/>
  <c r="T279" i="24"/>
  <c r="P279" i="24"/>
  <c r="U146" i="24"/>
  <c r="T146" i="24"/>
  <c r="P146" i="24"/>
  <c r="Q146" i="24" s="1"/>
  <c r="R146" i="24" s="1"/>
  <c r="S146" i="24" s="1"/>
  <c r="T147" i="24"/>
  <c r="U148" i="24"/>
  <c r="AA149" i="24"/>
  <c r="I151" i="24"/>
  <c r="U23" i="24" s="1"/>
  <c r="P151" i="24"/>
  <c r="U154" i="24"/>
  <c r="T154" i="24"/>
  <c r="P154" i="24"/>
  <c r="T155" i="24"/>
  <c r="U156" i="24"/>
  <c r="T157" i="24"/>
  <c r="AA157" i="24"/>
  <c r="I159" i="24"/>
  <c r="P159" i="24"/>
  <c r="U162" i="24"/>
  <c r="T162" i="24"/>
  <c r="P162" i="24"/>
  <c r="Q162" i="24" s="1"/>
  <c r="R162" i="24" s="1"/>
  <c r="S162" i="24" s="1"/>
  <c r="T163" i="24"/>
  <c r="U164" i="24"/>
  <c r="T165" i="24"/>
  <c r="AA165" i="24"/>
  <c r="I167" i="24"/>
  <c r="U26" i="24" s="1"/>
  <c r="P167" i="24"/>
  <c r="U170" i="24"/>
  <c r="T170" i="24"/>
  <c r="P170" i="24"/>
  <c r="T171" i="24"/>
  <c r="U172" i="24"/>
  <c r="T173" i="24"/>
  <c r="AA173" i="24"/>
  <c r="I175" i="24"/>
  <c r="P175" i="24"/>
  <c r="U178" i="24"/>
  <c r="T178" i="24"/>
  <c r="P178" i="24"/>
  <c r="T179" i="24"/>
  <c r="U180" i="24"/>
  <c r="T181" i="24"/>
  <c r="AA181" i="24"/>
  <c r="I183" i="24"/>
  <c r="P183" i="24"/>
  <c r="U186" i="24"/>
  <c r="T186" i="24"/>
  <c r="P186" i="24"/>
  <c r="T187" i="24"/>
  <c r="U188" i="24"/>
  <c r="T189" i="24"/>
  <c r="AA189" i="24"/>
  <c r="I191" i="24"/>
  <c r="P191" i="24"/>
  <c r="U194" i="24"/>
  <c r="T194" i="24"/>
  <c r="P194" i="24"/>
  <c r="Q194" i="24" s="1"/>
  <c r="R194" i="24" s="1"/>
  <c r="S194" i="24" s="1"/>
  <c r="T199" i="24"/>
  <c r="I200" i="24"/>
  <c r="T201" i="24"/>
  <c r="P203" i="24"/>
  <c r="Q203" i="24" s="1"/>
  <c r="R203" i="24" s="1"/>
  <c r="S203" i="24" s="1"/>
  <c r="U206" i="24"/>
  <c r="T206" i="24"/>
  <c r="P206" i="24"/>
  <c r="I206" i="24"/>
  <c r="U207" i="24"/>
  <c r="AA207" i="24"/>
  <c r="AA208" i="24"/>
  <c r="U209" i="24"/>
  <c r="T213" i="24"/>
  <c r="T215" i="24"/>
  <c r="I216" i="24"/>
  <c r="P219" i="24"/>
  <c r="Q219" i="24" s="1"/>
  <c r="R219" i="24" s="1"/>
  <c r="S219" i="24" s="1"/>
  <c r="AA220" i="24"/>
  <c r="U222" i="24"/>
  <c r="T222" i="24"/>
  <c r="P222" i="24"/>
  <c r="I222" i="24"/>
  <c r="U223" i="24"/>
  <c r="AA223" i="24"/>
  <c r="U225" i="24"/>
  <c r="T229" i="24"/>
  <c r="T231" i="24"/>
  <c r="I232" i="24"/>
  <c r="P235" i="24"/>
  <c r="Q235" i="24" s="1"/>
  <c r="R235" i="24" s="1"/>
  <c r="S235" i="24" s="1"/>
  <c r="AA236" i="24"/>
  <c r="U238" i="24"/>
  <c r="T238" i="24"/>
  <c r="P238" i="24"/>
  <c r="I238" i="24"/>
  <c r="U239" i="24"/>
  <c r="AA239" i="24"/>
  <c r="U241" i="24"/>
  <c r="T245" i="24"/>
  <c r="T247" i="24"/>
  <c r="I248" i="24"/>
  <c r="P251" i="24"/>
  <c r="Q251" i="24" s="1"/>
  <c r="R251" i="24" s="1"/>
  <c r="S251" i="24" s="1"/>
  <c r="AA252" i="24"/>
  <c r="U254" i="24"/>
  <c r="T254" i="24"/>
  <c r="P254" i="24"/>
  <c r="I254" i="24"/>
  <c r="U255" i="24"/>
  <c r="AA255" i="24"/>
  <c r="U257" i="24"/>
  <c r="U263" i="24"/>
  <c r="U266" i="24"/>
  <c r="P266" i="24"/>
  <c r="U279" i="24"/>
  <c r="P196" i="24"/>
  <c r="Q196" i="24" s="1"/>
  <c r="R196" i="24" s="1"/>
  <c r="T196" i="24"/>
  <c r="P200" i="24"/>
  <c r="Q200" i="24" s="1"/>
  <c r="R200" i="24" s="1"/>
  <c r="T200" i="24"/>
  <c r="P204" i="24"/>
  <c r="Q204" i="24" s="1"/>
  <c r="R204" i="24" s="1"/>
  <c r="T204" i="24"/>
  <c r="Q205" i="24"/>
  <c r="R205" i="24" s="1"/>
  <c r="S205" i="24" s="1"/>
  <c r="P208" i="24"/>
  <c r="Q208" i="24" s="1"/>
  <c r="R208" i="24" s="1"/>
  <c r="T208" i="24"/>
  <c r="Q209" i="24"/>
  <c r="R209" i="24" s="1"/>
  <c r="P212" i="24"/>
  <c r="Q212" i="24" s="1"/>
  <c r="R212" i="24" s="1"/>
  <c r="T212" i="24"/>
  <c r="P216" i="24"/>
  <c r="Q216" i="24" s="1"/>
  <c r="R216" i="24" s="1"/>
  <c r="T216" i="24"/>
  <c r="P220" i="24"/>
  <c r="Q220" i="24" s="1"/>
  <c r="R220" i="24" s="1"/>
  <c r="T220" i="24"/>
  <c r="Q221" i="24"/>
  <c r="R221" i="24" s="1"/>
  <c r="S221" i="24" s="1"/>
  <c r="P224" i="24"/>
  <c r="Q224" i="24" s="1"/>
  <c r="R224" i="24" s="1"/>
  <c r="T224" i="24"/>
  <c r="Q225" i="24"/>
  <c r="R225" i="24" s="1"/>
  <c r="S227" i="24"/>
  <c r="P228" i="24"/>
  <c r="Q228" i="24" s="1"/>
  <c r="R228" i="24" s="1"/>
  <c r="T228" i="24"/>
  <c r="P232" i="24"/>
  <c r="Q232" i="24" s="1"/>
  <c r="R232" i="24" s="1"/>
  <c r="T232" i="24"/>
  <c r="P236" i="24"/>
  <c r="Q236" i="24" s="1"/>
  <c r="R236" i="24" s="1"/>
  <c r="T236" i="24"/>
  <c r="Q237" i="24"/>
  <c r="R237" i="24" s="1"/>
  <c r="S237" i="24" s="1"/>
  <c r="P240" i="24"/>
  <c r="Q240" i="24" s="1"/>
  <c r="R240" i="24" s="1"/>
  <c r="T240" i="24"/>
  <c r="Q241" i="24"/>
  <c r="R241" i="24" s="1"/>
  <c r="P244" i="24"/>
  <c r="Q244" i="24" s="1"/>
  <c r="R244" i="24" s="1"/>
  <c r="T244" i="24"/>
  <c r="P248" i="24"/>
  <c r="Q248" i="24" s="1"/>
  <c r="R248" i="24" s="1"/>
  <c r="T248" i="24"/>
  <c r="P252" i="24"/>
  <c r="Q252" i="24" s="1"/>
  <c r="R252" i="24" s="1"/>
  <c r="T252" i="24"/>
  <c r="Q253" i="24"/>
  <c r="R253" i="24" s="1"/>
  <c r="S253" i="24" s="1"/>
  <c r="P256" i="24"/>
  <c r="Q256" i="24" s="1"/>
  <c r="R256" i="24" s="1"/>
  <c r="T256" i="24"/>
  <c r="Q257" i="24"/>
  <c r="R257" i="24" s="1"/>
  <c r="S259" i="24"/>
  <c r="S265" i="24"/>
  <c r="P267" i="24"/>
  <c r="Q267" i="24" s="1"/>
  <c r="R267" i="24" s="1"/>
  <c r="U267" i="24"/>
  <c r="T268" i="24"/>
  <c r="P268" i="24"/>
  <c r="Q268" i="24" s="1"/>
  <c r="R268" i="24" s="1"/>
  <c r="S268" i="24" s="1"/>
  <c r="U268" i="24"/>
  <c r="U269" i="24"/>
  <c r="T269" i="24"/>
  <c r="Q271" i="24"/>
  <c r="R271" i="24" s="1"/>
  <c r="P273" i="24"/>
  <c r="I274" i="24"/>
  <c r="P274" i="24"/>
  <c r="Q274" i="24" s="1"/>
  <c r="R274" i="24" s="1"/>
  <c r="U274" i="24"/>
  <c r="T284" i="24"/>
  <c r="P284" i="24"/>
  <c r="Q284" i="24" s="1"/>
  <c r="R284" i="24" s="1"/>
  <c r="S284" i="24" s="1"/>
  <c r="I284" i="24"/>
  <c r="P285" i="24"/>
  <c r="P297" i="24"/>
  <c r="U300" i="24"/>
  <c r="T300" i="24"/>
  <c r="P300" i="24"/>
  <c r="I300" i="24"/>
  <c r="P313" i="24"/>
  <c r="Q313" i="24" s="1"/>
  <c r="R313" i="24" s="1"/>
  <c r="S313" i="24" s="1"/>
  <c r="T282" i="24"/>
  <c r="T286" i="24"/>
  <c r="P286" i="24"/>
  <c r="P287" i="24"/>
  <c r="T297" i="24"/>
  <c r="Q298" i="24"/>
  <c r="R298" i="24" s="1"/>
  <c r="S298" i="24" s="1"/>
  <c r="P301" i="24"/>
  <c r="U304" i="24"/>
  <c r="T304" i="24"/>
  <c r="P304" i="24"/>
  <c r="Q304" i="24" s="1"/>
  <c r="R304" i="24" s="1"/>
  <c r="S304" i="24" s="1"/>
  <c r="I304" i="24"/>
  <c r="T313" i="24"/>
  <c r="V144" i="24"/>
  <c r="S145" i="24"/>
  <c r="Q151" i="24"/>
  <c r="R151" i="24" s="1"/>
  <c r="S151" i="24" s="1"/>
  <c r="Q155" i="24"/>
  <c r="R155" i="24" s="1"/>
  <c r="S155" i="24" s="1"/>
  <c r="Q159" i="24"/>
  <c r="R159" i="24" s="1"/>
  <c r="S159" i="24" s="1"/>
  <c r="S161" i="24"/>
  <c r="Q167" i="24"/>
  <c r="R167" i="24" s="1"/>
  <c r="S167" i="24" s="1"/>
  <c r="Q175" i="24"/>
  <c r="R175" i="24" s="1"/>
  <c r="S175" i="24" s="1"/>
  <c r="S177" i="24"/>
  <c r="Q179" i="24"/>
  <c r="R179" i="24" s="1"/>
  <c r="S179" i="24" s="1"/>
  <c r="Q183" i="24"/>
  <c r="R183" i="24" s="1"/>
  <c r="S183" i="24" s="1"/>
  <c r="Q187" i="24"/>
  <c r="R187" i="24" s="1"/>
  <c r="S187" i="24" s="1"/>
  <c r="Q191" i="24"/>
  <c r="R191" i="24" s="1"/>
  <c r="S191" i="24" s="1"/>
  <c r="S193" i="24"/>
  <c r="Q199" i="24"/>
  <c r="R199" i="24" s="1"/>
  <c r="S199" i="24" s="1"/>
  <c r="Q207" i="24"/>
  <c r="R207" i="24" s="1"/>
  <c r="S207" i="24" s="1"/>
  <c r="S209" i="24"/>
  <c r="Q215" i="24"/>
  <c r="R215" i="24" s="1"/>
  <c r="S215" i="24" s="1"/>
  <c r="Q223" i="24"/>
  <c r="R223" i="24" s="1"/>
  <c r="S223" i="24" s="1"/>
  <c r="S225" i="24"/>
  <c r="Q227" i="24"/>
  <c r="R227" i="24" s="1"/>
  <c r="Q231" i="24"/>
  <c r="R231" i="24" s="1"/>
  <c r="S231" i="24" s="1"/>
  <c r="Q239" i="24"/>
  <c r="R239" i="24" s="1"/>
  <c r="S239" i="24" s="1"/>
  <c r="S241" i="24"/>
  <c r="Q247" i="24"/>
  <c r="R247" i="24" s="1"/>
  <c r="S247" i="24" s="1"/>
  <c r="Q255" i="24"/>
  <c r="R255" i="24" s="1"/>
  <c r="S255" i="24" s="1"/>
  <c r="S257" i="24"/>
  <c r="Q259" i="24"/>
  <c r="R259" i="24" s="1"/>
  <c r="T260" i="24"/>
  <c r="P260" i="24"/>
  <c r="U260" i="24"/>
  <c r="U261" i="24"/>
  <c r="T261" i="24"/>
  <c r="Q263" i="24"/>
  <c r="R263" i="24" s="1"/>
  <c r="AA263" i="24"/>
  <c r="I266" i="24"/>
  <c r="I267" i="24"/>
  <c r="Q270" i="24"/>
  <c r="R270" i="24" s="1"/>
  <c r="T271" i="24"/>
  <c r="S273" i="24"/>
  <c r="S274" i="24"/>
  <c r="P275" i="24"/>
  <c r="T276" i="24"/>
  <c r="P276" i="24"/>
  <c r="Q276" i="24" s="1"/>
  <c r="R276" i="24" s="1"/>
  <c r="S276" i="24" s="1"/>
  <c r="U276" i="24"/>
  <c r="U277" i="24"/>
  <c r="T277" i="24"/>
  <c r="Q279" i="24"/>
  <c r="R279" i="24" s="1"/>
  <c r="AA279" i="24"/>
  <c r="I282" i="24"/>
  <c r="P282" i="24"/>
  <c r="Q282" i="24" s="1"/>
  <c r="R282" i="24" s="1"/>
  <c r="S282" i="24" s="1"/>
  <c r="AA283" i="24"/>
  <c r="I285" i="24"/>
  <c r="I286" i="24"/>
  <c r="Q286" i="24"/>
  <c r="R286" i="24" s="1"/>
  <c r="T288" i="24"/>
  <c r="P288" i="24"/>
  <c r="I288" i="24"/>
  <c r="T290" i="24"/>
  <c r="AA290" i="24"/>
  <c r="U292" i="24"/>
  <c r="T292" i="24"/>
  <c r="P292" i="24"/>
  <c r="I292" i="24"/>
  <c r="U293" i="24"/>
  <c r="AA297" i="24"/>
  <c r="T299" i="24"/>
  <c r="T301" i="24"/>
  <c r="I302" i="24"/>
  <c r="P305" i="24"/>
  <c r="Q305" i="24" s="1"/>
  <c r="R305" i="24" s="1"/>
  <c r="S305" i="24" s="1"/>
  <c r="T306" i="24"/>
  <c r="AA306" i="24"/>
  <c r="U308" i="24"/>
  <c r="T308" i="24"/>
  <c r="P308" i="24"/>
  <c r="I308" i="24"/>
  <c r="U309" i="24"/>
  <c r="AA313" i="24"/>
  <c r="Y467" i="24"/>
  <c r="Q308" i="24"/>
  <c r="R308" i="24" s="1"/>
  <c r="S308" i="24" s="1"/>
  <c r="Q300" i="24"/>
  <c r="R300" i="24" s="1"/>
  <c r="S300" i="24" s="1"/>
  <c r="Q292" i="24"/>
  <c r="R292" i="24" s="1"/>
  <c r="S292" i="24" s="1"/>
  <c r="Q349" i="24"/>
  <c r="R349" i="24" s="1"/>
  <c r="Q341" i="24"/>
  <c r="R341" i="24" s="1"/>
  <c r="Q333" i="24"/>
  <c r="R333" i="24" s="1"/>
  <c r="Q325" i="24"/>
  <c r="R325" i="24" s="1"/>
  <c r="Q317" i="24"/>
  <c r="R317" i="24" s="1"/>
  <c r="Q301" i="24"/>
  <c r="R301" i="24" s="1"/>
  <c r="Q297" i="24"/>
  <c r="R297" i="24" s="1"/>
  <c r="Q293" i="24"/>
  <c r="R293" i="24" s="1"/>
  <c r="Q289" i="24"/>
  <c r="R289" i="24" s="1"/>
  <c r="S287" i="24"/>
  <c r="Q285" i="24"/>
  <c r="R285" i="24" s="1"/>
  <c r="S279" i="24"/>
  <c r="Q277" i="24"/>
  <c r="R277" i="24" s="1"/>
  <c r="S277" i="24" s="1"/>
  <c r="Q273" i="24"/>
  <c r="R273" i="24" s="1"/>
  <c r="S271" i="24"/>
  <c r="Q269" i="24"/>
  <c r="R269" i="24" s="1"/>
  <c r="S267" i="24"/>
  <c r="Q265" i="24"/>
  <c r="R265" i="24" s="1"/>
  <c r="S263" i="24"/>
  <c r="Q261" i="24"/>
  <c r="R261" i="24" s="1"/>
  <c r="S261" i="24" s="1"/>
  <c r="Q346" i="24"/>
  <c r="R346" i="24" s="1"/>
  <c r="S346" i="24" s="1"/>
  <c r="Q330" i="24"/>
  <c r="R330" i="24" s="1"/>
  <c r="S330" i="24" s="1"/>
  <c r="Q314" i="24"/>
  <c r="R314" i="24" s="1"/>
  <c r="S314" i="24" s="1"/>
  <c r="S349" i="24"/>
  <c r="Q347" i="24"/>
  <c r="R347" i="24" s="1"/>
  <c r="S347" i="24" s="1"/>
  <c r="S341" i="24"/>
  <c r="S333" i="24"/>
  <c r="Q331" i="24"/>
  <c r="R331" i="24" s="1"/>
  <c r="S331" i="24" s="1"/>
  <c r="S325" i="24"/>
  <c r="S317" i="24"/>
  <c r="Q315" i="24"/>
  <c r="R315" i="24" s="1"/>
  <c r="S315" i="24" s="1"/>
  <c r="S301" i="24"/>
  <c r="Q299" i="24"/>
  <c r="R299" i="24" s="1"/>
  <c r="S299" i="24" s="1"/>
  <c r="S297" i="24"/>
  <c r="S293" i="24"/>
  <c r="S289" i="24"/>
  <c r="Q287" i="24"/>
  <c r="R287" i="24" s="1"/>
  <c r="S285" i="24"/>
  <c r="P145" i="24"/>
  <c r="Q145" i="24" s="1"/>
  <c r="R145" i="24" s="1"/>
  <c r="S148" i="24"/>
  <c r="P149" i="24"/>
  <c r="Q149" i="24" s="1"/>
  <c r="R149" i="24" s="1"/>
  <c r="S149" i="24" s="1"/>
  <c r="S152" i="24"/>
  <c r="P153" i="24"/>
  <c r="Q153" i="24" s="1"/>
  <c r="R153" i="24" s="1"/>
  <c r="S153" i="24" s="1"/>
  <c r="Q154" i="24"/>
  <c r="R154" i="24" s="1"/>
  <c r="S154" i="24" s="1"/>
  <c r="S156" i="24"/>
  <c r="P157" i="24"/>
  <c r="Q157" i="24" s="1"/>
  <c r="R157" i="24" s="1"/>
  <c r="S157" i="24" s="1"/>
  <c r="Q158" i="24"/>
  <c r="R158" i="24" s="1"/>
  <c r="S158" i="24" s="1"/>
  <c r="S160" i="24"/>
  <c r="P161" i="24"/>
  <c r="Q161" i="24" s="1"/>
  <c r="R161" i="24" s="1"/>
  <c r="S164" i="24"/>
  <c r="P165" i="24"/>
  <c r="Q165" i="24" s="1"/>
  <c r="R165" i="24" s="1"/>
  <c r="S165" i="24" s="1"/>
  <c r="Q166" i="24"/>
  <c r="R166" i="24" s="1"/>
  <c r="S166" i="24" s="1"/>
  <c r="P169" i="24"/>
  <c r="Q169" i="24" s="1"/>
  <c r="R169" i="24" s="1"/>
  <c r="S169" i="24" s="1"/>
  <c r="Q170" i="24"/>
  <c r="R170" i="24" s="1"/>
  <c r="S170" i="24" s="1"/>
  <c r="P173" i="24"/>
  <c r="Q173" i="24" s="1"/>
  <c r="R173" i="24" s="1"/>
  <c r="S173" i="24" s="1"/>
  <c r="Q174" i="24"/>
  <c r="R174" i="24" s="1"/>
  <c r="S174" i="24" s="1"/>
  <c r="S176" i="24"/>
  <c r="P177" i="24"/>
  <c r="Q177" i="24" s="1"/>
  <c r="R177" i="24" s="1"/>
  <c r="Q178" i="24"/>
  <c r="R178" i="24" s="1"/>
  <c r="S178" i="24" s="1"/>
  <c r="S180" i="24"/>
  <c r="P181" i="24"/>
  <c r="Q181" i="24" s="1"/>
  <c r="R181" i="24" s="1"/>
  <c r="S181" i="24" s="1"/>
  <c r="S184" i="24"/>
  <c r="P185" i="24"/>
  <c r="Q185" i="24" s="1"/>
  <c r="R185" i="24" s="1"/>
  <c r="S185" i="24" s="1"/>
  <c r="Q186" i="24"/>
  <c r="R186" i="24" s="1"/>
  <c r="S186" i="24" s="1"/>
  <c r="S188" i="24"/>
  <c r="P189" i="24"/>
  <c r="Q189" i="24" s="1"/>
  <c r="R189" i="24" s="1"/>
  <c r="S189" i="24" s="1"/>
  <c r="Q190" i="24"/>
  <c r="R190" i="24" s="1"/>
  <c r="S190" i="24" s="1"/>
  <c r="S192" i="24"/>
  <c r="P193" i="24"/>
  <c r="Q193" i="24" s="1"/>
  <c r="R193" i="24" s="1"/>
  <c r="S196" i="24"/>
  <c r="P197" i="24"/>
  <c r="Q197" i="24" s="1"/>
  <c r="R197" i="24" s="1"/>
  <c r="S197" i="24" s="1"/>
  <c r="Q198" i="24"/>
  <c r="R198" i="24" s="1"/>
  <c r="S198" i="24" s="1"/>
  <c r="S200" i="24"/>
  <c r="P201" i="24"/>
  <c r="Q201" i="24" s="1"/>
  <c r="R201" i="24" s="1"/>
  <c r="S201" i="24" s="1"/>
  <c r="Q202" i="24"/>
  <c r="R202" i="24" s="1"/>
  <c r="S202" i="24" s="1"/>
  <c r="S204" i="24"/>
  <c r="P205" i="24"/>
  <c r="Q206" i="24"/>
  <c r="R206" i="24" s="1"/>
  <c r="S206" i="24" s="1"/>
  <c r="S208" i="24"/>
  <c r="P209" i="24"/>
  <c r="S212" i="24"/>
  <c r="P213" i="24"/>
  <c r="Q213" i="24" s="1"/>
  <c r="R213" i="24" s="1"/>
  <c r="S213" i="24" s="1"/>
  <c r="Q214" i="24"/>
  <c r="R214" i="24" s="1"/>
  <c r="S214" i="24" s="1"/>
  <c r="S216" i="24"/>
  <c r="P217" i="24"/>
  <c r="Q217" i="24" s="1"/>
  <c r="R217" i="24" s="1"/>
  <c r="S217" i="24" s="1"/>
  <c r="Q218" i="24"/>
  <c r="R218" i="24" s="1"/>
  <c r="S218" i="24" s="1"/>
  <c r="S220" i="24"/>
  <c r="P221" i="24"/>
  <c r="Q222" i="24"/>
  <c r="R222" i="24" s="1"/>
  <c r="S222" i="24" s="1"/>
  <c r="S224" i="24"/>
  <c r="P225" i="24"/>
  <c r="S228" i="24"/>
  <c r="P229" i="24"/>
  <c r="Q229" i="24" s="1"/>
  <c r="R229" i="24" s="1"/>
  <c r="S229" i="24" s="1"/>
  <c r="S232" i="24"/>
  <c r="P233" i="24"/>
  <c r="Q233" i="24" s="1"/>
  <c r="R233" i="24" s="1"/>
  <c r="S233" i="24" s="1"/>
  <c r="Q234" i="24"/>
  <c r="R234" i="24" s="1"/>
  <c r="S234" i="24" s="1"/>
  <c r="S236" i="24"/>
  <c r="P237" i="24"/>
  <c r="Q238" i="24"/>
  <c r="R238" i="24" s="1"/>
  <c r="S238" i="24" s="1"/>
  <c r="S240" i="24"/>
  <c r="P241" i="24"/>
  <c r="Q242" i="24"/>
  <c r="R242" i="24" s="1"/>
  <c r="S242" i="24" s="1"/>
  <c r="S244" i="24"/>
  <c r="P245" i="24"/>
  <c r="Q245" i="24" s="1"/>
  <c r="R245" i="24" s="1"/>
  <c r="S245" i="24" s="1"/>
  <c r="Q246" i="24"/>
  <c r="R246" i="24" s="1"/>
  <c r="S246" i="24" s="1"/>
  <c r="S248" i="24"/>
  <c r="P249" i="24"/>
  <c r="Q249" i="24" s="1"/>
  <c r="R249" i="24" s="1"/>
  <c r="S249" i="24" s="1"/>
  <c r="Q250" i="24"/>
  <c r="R250" i="24" s="1"/>
  <c r="S250" i="24" s="1"/>
  <c r="S252" i="24"/>
  <c r="P253" i="24"/>
  <c r="Q254" i="24"/>
  <c r="R254" i="24" s="1"/>
  <c r="S254" i="24" s="1"/>
  <c r="S256" i="24"/>
  <c r="P257" i="24"/>
  <c r="Q258" i="24"/>
  <c r="R258" i="24" s="1"/>
  <c r="S258" i="24" s="1"/>
  <c r="AA259" i="24"/>
  <c r="Q260" i="24"/>
  <c r="R260" i="24" s="1"/>
  <c r="S260" i="24" s="1"/>
  <c r="I262" i="24"/>
  <c r="P262" i="24"/>
  <c r="Q262" i="24" s="1"/>
  <c r="R262" i="24" s="1"/>
  <c r="S262" i="24" s="1"/>
  <c r="U262" i="24"/>
  <c r="Q266" i="24"/>
  <c r="R266" i="24" s="1"/>
  <c r="S266" i="24" s="1"/>
  <c r="I268" i="24"/>
  <c r="S269" i="24"/>
  <c r="S270" i="24"/>
  <c r="P271" i="24"/>
  <c r="T272" i="24"/>
  <c r="P272" i="24"/>
  <c r="Q272" i="24" s="1"/>
  <c r="R272" i="24" s="1"/>
  <c r="S272" i="24" s="1"/>
  <c r="U272" i="24"/>
  <c r="U273" i="24"/>
  <c r="T273" i="24"/>
  <c r="Q275" i="24"/>
  <c r="R275" i="24" s="1"/>
  <c r="S275" i="24" s="1"/>
  <c r="AA275" i="24"/>
  <c r="I278" i="24"/>
  <c r="P278" i="24"/>
  <c r="Q278" i="24" s="1"/>
  <c r="R278" i="24" s="1"/>
  <c r="S278" i="24" s="1"/>
  <c r="U278" i="24"/>
  <c r="U283" i="24"/>
  <c r="P283" i="24"/>
  <c r="Q283" i="24" s="1"/>
  <c r="R283" i="24" s="1"/>
  <c r="S283" i="24" s="1"/>
  <c r="U284" i="24"/>
  <c r="U285" i="24"/>
  <c r="AA285" i="24"/>
  <c r="S286" i="24"/>
  <c r="I287" i="24"/>
  <c r="T287" i="24"/>
  <c r="Q288" i="24"/>
  <c r="R288" i="24" s="1"/>
  <c r="S288" i="24" s="1"/>
  <c r="I290" i="24"/>
  <c r="Q290" i="24"/>
  <c r="R290" i="24" s="1"/>
  <c r="S290" i="24" s="1"/>
  <c r="P293" i="24"/>
  <c r="T294" i="24"/>
  <c r="AA294" i="24"/>
  <c r="U296" i="24"/>
  <c r="T296" i="24"/>
  <c r="P296" i="24"/>
  <c r="Q296" i="24" s="1"/>
  <c r="R296" i="24" s="1"/>
  <c r="S296" i="24" s="1"/>
  <c r="I296" i="24"/>
  <c r="U297" i="24"/>
  <c r="AA301" i="24"/>
  <c r="T303" i="24"/>
  <c r="I306" i="24"/>
  <c r="Q306" i="24"/>
  <c r="R306" i="24" s="1"/>
  <c r="S306" i="24" s="1"/>
  <c r="P309" i="24"/>
  <c r="Q309" i="24" s="1"/>
  <c r="R309" i="24" s="1"/>
  <c r="S309" i="24" s="1"/>
  <c r="T310" i="24"/>
  <c r="AA310" i="24"/>
  <c r="U312" i="24"/>
  <c r="T312" i="24"/>
  <c r="P312" i="24"/>
  <c r="Q312" i="24" s="1"/>
  <c r="R312" i="24" s="1"/>
  <c r="S312" i="24" s="1"/>
  <c r="I312" i="24"/>
  <c r="U313" i="24"/>
  <c r="Y459" i="24"/>
  <c r="P290" i="24"/>
  <c r="U291" i="24"/>
  <c r="P294" i="24"/>
  <c r="Q294" i="24" s="1"/>
  <c r="R294" i="24" s="1"/>
  <c r="S294" i="24" s="1"/>
  <c r="U295" i="24"/>
  <c r="P298" i="24"/>
  <c r="U299" i="24"/>
  <c r="P302" i="24"/>
  <c r="Q302" i="24" s="1"/>
  <c r="R302" i="24" s="1"/>
  <c r="S302" i="24" s="1"/>
  <c r="U303" i="24"/>
  <c r="P306" i="24"/>
  <c r="U307" i="24"/>
  <c r="P310" i="24"/>
  <c r="Q310" i="24" s="1"/>
  <c r="R310" i="24" s="1"/>
  <c r="S310" i="24" s="1"/>
  <c r="U311" i="24"/>
  <c r="P314" i="24"/>
  <c r="U315" i="24"/>
  <c r="I316" i="24"/>
  <c r="P318" i="24"/>
  <c r="Q318" i="24" s="1"/>
  <c r="R318" i="24" s="1"/>
  <c r="S318" i="24" s="1"/>
  <c r="U319" i="24"/>
  <c r="I320" i="24"/>
  <c r="P322" i="24"/>
  <c r="Q322" i="24" s="1"/>
  <c r="R322" i="24" s="1"/>
  <c r="S322" i="24" s="1"/>
  <c r="U323" i="24"/>
  <c r="I324" i="24"/>
  <c r="P326" i="24"/>
  <c r="Q326" i="24" s="1"/>
  <c r="R326" i="24" s="1"/>
  <c r="S326" i="24" s="1"/>
  <c r="U327" i="24"/>
  <c r="I328" i="24"/>
  <c r="P330" i="24"/>
  <c r="U331" i="24"/>
  <c r="I332" i="24"/>
  <c r="P334" i="24"/>
  <c r="Q334" i="24" s="1"/>
  <c r="R334" i="24" s="1"/>
  <c r="S334" i="24" s="1"/>
  <c r="U335" i="24"/>
  <c r="I336" i="24"/>
  <c r="U36" i="24" s="1"/>
  <c r="P338" i="24"/>
  <c r="Q338" i="24" s="1"/>
  <c r="R338" i="24" s="1"/>
  <c r="S338" i="24" s="1"/>
  <c r="U339" i="24"/>
  <c r="I340" i="24"/>
  <c r="P342" i="24"/>
  <c r="Q342" i="24" s="1"/>
  <c r="R342" i="24" s="1"/>
  <c r="S342" i="24" s="1"/>
  <c r="U343" i="24"/>
  <c r="I344" i="24"/>
  <c r="P346" i="24"/>
  <c r="U347" i="24"/>
  <c r="I348" i="24"/>
  <c r="P350" i="24"/>
  <c r="Q350" i="24" s="1"/>
  <c r="R350" i="24" s="1"/>
  <c r="S350" i="24" s="1"/>
  <c r="U351" i="24"/>
  <c r="I352" i="24"/>
  <c r="K39" i="24" s="1"/>
  <c r="L466" i="24"/>
  <c r="X472" i="24"/>
  <c r="X473" i="24" s="1"/>
  <c r="K476" i="24"/>
  <c r="D480" i="24"/>
  <c r="D481" i="24" s="1"/>
  <c r="Y482" i="24"/>
  <c r="K486" i="24"/>
  <c r="R489" i="24"/>
  <c r="AB490" i="24"/>
  <c r="Q491" i="24"/>
  <c r="Q492" i="24" s="1"/>
  <c r="X498" i="24"/>
  <c r="H507" i="24"/>
  <c r="O507" i="24" s="1"/>
  <c r="S168" i="25"/>
  <c r="U22" i="25"/>
  <c r="K22" i="25"/>
  <c r="Y146" i="25"/>
  <c r="Z148" i="25"/>
  <c r="V151" i="25"/>
  <c r="Y152" i="25"/>
  <c r="J24" i="25"/>
  <c r="L24" i="25"/>
  <c r="Y159" i="25"/>
  <c r="T24" i="25"/>
  <c r="V24" i="25"/>
  <c r="P317" i="24"/>
  <c r="T317" i="24"/>
  <c r="P321" i="24"/>
  <c r="Q321" i="24" s="1"/>
  <c r="R321" i="24" s="1"/>
  <c r="S321" i="24" s="1"/>
  <c r="T321" i="24"/>
  <c r="P325" i="24"/>
  <c r="T325" i="24"/>
  <c r="P329" i="24"/>
  <c r="Q329" i="24" s="1"/>
  <c r="R329" i="24" s="1"/>
  <c r="S329" i="24" s="1"/>
  <c r="T329" i="24"/>
  <c r="P333" i="24"/>
  <c r="T333" i="24"/>
  <c r="P337" i="24"/>
  <c r="Q337" i="24" s="1"/>
  <c r="R337" i="24" s="1"/>
  <c r="S337" i="24" s="1"/>
  <c r="T337" i="24"/>
  <c r="P341" i="24"/>
  <c r="T341" i="24"/>
  <c r="P345" i="24"/>
  <c r="Q345" i="24" s="1"/>
  <c r="R345" i="24" s="1"/>
  <c r="S345" i="24" s="1"/>
  <c r="T345" i="24"/>
  <c r="P349" i="24"/>
  <c r="T349" i="24"/>
  <c r="P353" i="24"/>
  <c r="Q353" i="24" s="1"/>
  <c r="R353" i="24" s="1"/>
  <c r="S353" i="24" s="1"/>
  <c r="T353" i="24"/>
  <c r="Y465" i="24"/>
  <c r="J470" i="24"/>
  <c r="J471" i="24" s="1"/>
  <c r="Q475" i="24"/>
  <c r="Q476" i="24" s="1"/>
  <c r="Z498" i="24"/>
  <c r="F507" i="24"/>
  <c r="M507" i="24" s="1"/>
  <c r="L476" i="24"/>
  <c r="Z482" i="24"/>
  <c r="L486" i="24"/>
  <c r="S489" i="24"/>
  <c r="Y493" i="24"/>
  <c r="Q493" i="24"/>
  <c r="Q494" i="24" s="1"/>
  <c r="Y495" i="24"/>
  <c r="C508" i="24"/>
  <c r="Z152" i="25"/>
  <c r="W159" i="25"/>
  <c r="Z159" i="25"/>
  <c r="Z164" i="25"/>
  <c r="T26" i="25"/>
  <c r="V26" i="25"/>
  <c r="P316" i="24"/>
  <c r="Q316" i="24" s="1"/>
  <c r="R316" i="24" s="1"/>
  <c r="S316" i="24" s="1"/>
  <c r="T316" i="24"/>
  <c r="P320" i="24"/>
  <c r="Q320" i="24" s="1"/>
  <c r="R320" i="24" s="1"/>
  <c r="S320" i="24" s="1"/>
  <c r="T320" i="24"/>
  <c r="P324" i="24"/>
  <c r="Q324" i="24" s="1"/>
  <c r="R324" i="24" s="1"/>
  <c r="S324" i="24" s="1"/>
  <c r="T324" i="24"/>
  <c r="P328" i="24"/>
  <c r="Q328" i="24" s="1"/>
  <c r="R328" i="24" s="1"/>
  <c r="S328" i="24" s="1"/>
  <c r="T328" i="24"/>
  <c r="P332" i="24"/>
  <c r="Q332" i="24" s="1"/>
  <c r="R332" i="24" s="1"/>
  <c r="S332" i="24" s="1"/>
  <c r="T332" i="24"/>
  <c r="P336" i="24"/>
  <c r="Q336" i="24" s="1"/>
  <c r="R336" i="24" s="1"/>
  <c r="S336" i="24" s="1"/>
  <c r="T336" i="24"/>
  <c r="P340" i="24"/>
  <c r="Q340" i="24" s="1"/>
  <c r="R340" i="24" s="1"/>
  <c r="S340" i="24" s="1"/>
  <c r="T340" i="24"/>
  <c r="P344" i="24"/>
  <c r="Q344" i="24" s="1"/>
  <c r="R344" i="24" s="1"/>
  <c r="S344" i="24" s="1"/>
  <c r="T344" i="24"/>
  <c r="P348" i="24"/>
  <c r="Q348" i="24" s="1"/>
  <c r="R348" i="24" s="1"/>
  <c r="S348" i="24" s="1"/>
  <c r="T348" i="24"/>
  <c r="P352" i="24"/>
  <c r="Q352" i="24" s="1"/>
  <c r="R352" i="24" s="1"/>
  <c r="S352" i="24" s="1"/>
  <c r="T352" i="24"/>
  <c r="Y457" i="24"/>
  <c r="S461" i="24"/>
  <c r="Q463" i="24"/>
  <c r="Q464" i="24" s="1"/>
  <c r="Q465" i="24"/>
  <c r="Q466" i="24" s="1"/>
  <c r="J466" i="24"/>
  <c r="N466" i="24"/>
  <c r="J468" i="24"/>
  <c r="J469" i="24" s="1"/>
  <c r="X470" i="24"/>
  <c r="AB470" i="24"/>
  <c r="G507" i="24"/>
  <c r="N507" i="24" s="1"/>
  <c r="AA490" i="24"/>
  <c r="M486" i="24"/>
  <c r="M476" i="24"/>
  <c r="C516" i="24"/>
  <c r="X484" i="24"/>
  <c r="X485" i="24" s="1"/>
  <c r="AA482" i="24"/>
  <c r="N486" i="24"/>
  <c r="T489" i="24"/>
  <c r="Y490" i="24"/>
  <c r="AE493" i="24"/>
  <c r="AE494" i="24" s="1"/>
  <c r="AK495" i="24"/>
  <c r="AK496" i="24" s="1"/>
  <c r="AB498" i="24"/>
  <c r="D507" i="24"/>
  <c r="K507" i="24" s="1"/>
  <c r="K17" i="25"/>
  <c r="B24" i="1" s="1"/>
  <c r="J23" i="25"/>
  <c r="L23" i="25"/>
  <c r="J25" i="25"/>
  <c r="L25" i="25"/>
  <c r="P291" i="24"/>
  <c r="Q291" i="24" s="1"/>
  <c r="R291" i="24" s="1"/>
  <c r="S291" i="24" s="1"/>
  <c r="P295" i="24"/>
  <c r="Q295" i="24" s="1"/>
  <c r="R295" i="24" s="1"/>
  <c r="S295" i="24" s="1"/>
  <c r="P299" i="24"/>
  <c r="P303" i="24"/>
  <c r="Q303" i="24" s="1"/>
  <c r="R303" i="24" s="1"/>
  <c r="S303" i="24" s="1"/>
  <c r="P307" i="24"/>
  <c r="Q307" i="24" s="1"/>
  <c r="R307" i="24" s="1"/>
  <c r="S307" i="24" s="1"/>
  <c r="P311" i="24"/>
  <c r="Q311" i="24" s="1"/>
  <c r="R311" i="24" s="1"/>
  <c r="S311" i="24" s="1"/>
  <c r="P315" i="24"/>
  <c r="P319" i="24"/>
  <c r="Q319" i="24" s="1"/>
  <c r="R319" i="24" s="1"/>
  <c r="S319" i="24" s="1"/>
  <c r="P323" i="24"/>
  <c r="Q323" i="24" s="1"/>
  <c r="R323" i="24" s="1"/>
  <c r="S323" i="24" s="1"/>
  <c r="P327" i="24"/>
  <c r="Q327" i="24" s="1"/>
  <c r="R327" i="24" s="1"/>
  <c r="S327" i="24" s="1"/>
  <c r="P331" i="24"/>
  <c r="P335" i="24"/>
  <c r="Q335" i="24" s="1"/>
  <c r="R335" i="24" s="1"/>
  <c r="S335" i="24" s="1"/>
  <c r="P339" i="24"/>
  <c r="Q339" i="24" s="1"/>
  <c r="R339" i="24" s="1"/>
  <c r="S339" i="24" s="1"/>
  <c r="P343" i="24"/>
  <c r="Q343" i="24" s="1"/>
  <c r="R343" i="24" s="1"/>
  <c r="S343" i="24" s="1"/>
  <c r="P347" i="24"/>
  <c r="P351" i="24"/>
  <c r="Q351" i="24" s="1"/>
  <c r="R351" i="24" s="1"/>
  <c r="S351" i="24" s="1"/>
  <c r="AK455" i="24"/>
  <c r="AK456" i="24" s="1"/>
  <c r="Z462" i="24"/>
  <c r="X464" i="24"/>
  <c r="X465" i="24" s="1"/>
  <c r="AK464" i="24"/>
  <c r="AK465" i="24" s="1"/>
  <c r="X466" i="24"/>
  <c r="X467" i="24" s="1"/>
  <c r="N476" i="24"/>
  <c r="X482" i="24"/>
  <c r="AB482" i="24"/>
  <c r="J486" i="24"/>
  <c r="C517" i="24"/>
  <c r="X492" i="24"/>
  <c r="X493" i="24" s="1"/>
  <c r="Z490" i="24"/>
  <c r="X494" i="24"/>
  <c r="X495" i="24" s="1"/>
  <c r="C518" i="24"/>
  <c r="X502" i="24"/>
  <c r="X503" i="24" s="1"/>
  <c r="E507" i="24"/>
  <c r="L507" i="24" s="1"/>
  <c r="Y151" i="25"/>
  <c r="Z158" i="25"/>
  <c r="V158" i="25"/>
  <c r="T25" i="25"/>
  <c r="V25" i="25"/>
  <c r="V144" i="25"/>
  <c r="P146" i="25"/>
  <c r="Q146" i="25" s="1"/>
  <c r="R146" i="25" s="1"/>
  <c r="S146" i="25" s="1"/>
  <c r="U147" i="25"/>
  <c r="X147" i="25" s="1"/>
  <c r="V148" i="25"/>
  <c r="P150" i="25"/>
  <c r="Q150" i="25" s="1"/>
  <c r="R150" i="25" s="1"/>
  <c r="S150" i="25" s="1"/>
  <c r="U151" i="25"/>
  <c r="W151" i="25" s="1"/>
  <c r="P154" i="25"/>
  <c r="U155" i="25"/>
  <c r="Z155" i="25" s="1"/>
  <c r="AA155" i="25" s="1"/>
  <c r="P158" i="25"/>
  <c r="X158" i="25"/>
  <c r="U159" i="25"/>
  <c r="V159" i="25" s="1"/>
  <c r="P162" i="25"/>
  <c r="Q163" i="25"/>
  <c r="R163" i="25" s="1"/>
  <c r="U163" i="25"/>
  <c r="Z163" i="25" s="1"/>
  <c r="P166" i="25"/>
  <c r="Q166" i="25" s="1"/>
  <c r="R166" i="25" s="1"/>
  <c r="S166" i="25" s="1"/>
  <c r="X169" i="25"/>
  <c r="I170" i="25"/>
  <c r="U27" i="25" s="1"/>
  <c r="I171" i="25"/>
  <c r="U28" i="25" s="1"/>
  <c r="AA171" i="25"/>
  <c r="U172" i="25"/>
  <c r="Y172" i="25" s="1"/>
  <c r="Z187" i="25"/>
  <c r="AA187" i="25" s="1"/>
  <c r="Z199" i="25"/>
  <c r="V23" i="25"/>
  <c r="L26" i="25"/>
  <c r="L28" i="25"/>
  <c r="L29" i="25"/>
  <c r="L30" i="25"/>
  <c r="L31" i="25"/>
  <c r="L32" i="25"/>
  <c r="V32" i="25"/>
  <c r="L35" i="25"/>
  <c r="V35" i="25"/>
  <c r="L36" i="25"/>
  <c r="L37" i="25"/>
  <c r="V37" i="25"/>
  <c r="V38" i="25"/>
  <c r="Q353" i="25"/>
  <c r="R353" i="25" s="1"/>
  <c r="Q345" i="25"/>
  <c r="R345" i="25" s="1"/>
  <c r="Q337" i="25"/>
  <c r="R337" i="25" s="1"/>
  <c r="Q350" i="25"/>
  <c r="R350" i="25" s="1"/>
  <c r="S350" i="25" s="1"/>
  <c r="Q342" i="25"/>
  <c r="R342" i="25" s="1"/>
  <c r="S342" i="25" s="1"/>
  <c r="S353" i="25"/>
  <c r="S345" i="25"/>
  <c r="S337" i="25"/>
  <c r="Q331" i="25"/>
  <c r="R331" i="25" s="1"/>
  <c r="S331" i="25" s="1"/>
  <c r="Q348" i="25"/>
  <c r="R348" i="25" s="1"/>
  <c r="S348" i="25" s="1"/>
  <c r="Q311" i="25"/>
  <c r="R311" i="25" s="1"/>
  <c r="S311" i="25" s="1"/>
  <c r="Q308" i="25"/>
  <c r="R308" i="25" s="1"/>
  <c r="S308" i="25" s="1"/>
  <c r="Q321" i="25"/>
  <c r="R321" i="25" s="1"/>
  <c r="S321" i="25" s="1"/>
  <c r="Q314" i="25"/>
  <c r="R314" i="25" s="1"/>
  <c r="S314" i="25" s="1"/>
  <c r="Q305" i="25"/>
  <c r="R305" i="25" s="1"/>
  <c r="S305" i="25" s="1"/>
  <c r="Q265" i="25"/>
  <c r="R265" i="25" s="1"/>
  <c r="S265" i="25" s="1"/>
  <c r="Q257" i="25"/>
  <c r="R257" i="25" s="1"/>
  <c r="S257" i="25" s="1"/>
  <c r="Q307" i="25"/>
  <c r="R307" i="25" s="1"/>
  <c r="S307" i="25" s="1"/>
  <c r="Q298" i="25"/>
  <c r="R298" i="25" s="1"/>
  <c r="S298" i="25" s="1"/>
  <c r="Q290" i="25"/>
  <c r="R290" i="25" s="1"/>
  <c r="S290" i="25" s="1"/>
  <c r="Q282" i="25"/>
  <c r="R282" i="25" s="1"/>
  <c r="S282" i="25" s="1"/>
  <c r="Q291" i="25"/>
  <c r="R291" i="25" s="1"/>
  <c r="S291" i="25" s="1"/>
  <c r="Q275" i="25"/>
  <c r="R275" i="25" s="1"/>
  <c r="S275" i="25" s="1"/>
  <c r="Q296" i="25"/>
  <c r="R296" i="25" s="1"/>
  <c r="S296" i="25" s="1"/>
  <c r="Q280" i="25"/>
  <c r="R280" i="25" s="1"/>
  <c r="S280" i="25" s="1"/>
  <c r="Q240" i="25"/>
  <c r="R240" i="25" s="1"/>
  <c r="S240" i="25" s="1"/>
  <c r="Q232" i="25"/>
  <c r="R232" i="25" s="1"/>
  <c r="S232" i="25" s="1"/>
  <c r="Q260" i="25"/>
  <c r="R260" i="25" s="1"/>
  <c r="S260" i="25" s="1"/>
  <c r="Q259" i="25"/>
  <c r="R259" i="25" s="1"/>
  <c r="S259" i="25" s="1"/>
  <c r="Q245" i="25"/>
  <c r="R245" i="25" s="1"/>
  <c r="Q229" i="25"/>
  <c r="R229" i="25" s="1"/>
  <c r="Q213" i="25"/>
  <c r="R213" i="25" s="1"/>
  <c r="S213" i="25" s="1"/>
  <c r="Q254" i="25"/>
  <c r="R254" i="25" s="1"/>
  <c r="S254" i="25" s="1"/>
  <c r="Q246" i="25"/>
  <c r="R246" i="25" s="1"/>
  <c r="S246" i="25" s="1"/>
  <c r="Q222" i="25"/>
  <c r="R222" i="25" s="1"/>
  <c r="S222" i="25" s="1"/>
  <c r="Q214" i="25"/>
  <c r="R214" i="25" s="1"/>
  <c r="S214" i="25" s="1"/>
  <c r="S212" i="25"/>
  <c r="S245" i="25"/>
  <c r="Q243" i="25"/>
  <c r="R243" i="25" s="1"/>
  <c r="S243" i="25" s="1"/>
  <c r="Q235" i="25"/>
  <c r="R235" i="25" s="1"/>
  <c r="S235" i="25" s="1"/>
  <c r="S229" i="25"/>
  <c r="Q227" i="25"/>
  <c r="R227" i="25" s="1"/>
  <c r="S227" i="25" s="1"/>
  <c r="Q209" i="25"/>
  <c r="R209" i="25" s="1"/>
  <c r="S209" i="25" s="1"/>
  <c r="Q185" i="25"/>
  <c r="R185" i="25" s="1"/>
  <c r="S185" i="25" s="1"/>
  <c r="Q212" i="25"/>
  <c r="R212" i="25" s="1"/>
  <c r="Q210" i="25"/>
  <c r="R210" i="25" s="1"/>
  <c r="Q194" i="25"/>
  <c r="R194" i="25" s="1"/>
  <c r="Q178" i="25"/>
  <c r="R178" i="25" s="1"/>
  <c r="Q215" i="25"/>
  <c r="R215" i="25" s="1"/>
  <c r="S215" i="25" s="1"/>
  <c r="Q195" i="25"/>
  <c r="R195" i="25" s="1"/>
  <c r="S195" i="25" s="1"/>
  <c r="Q187" i="25"/>
  <c r="R187" i="25" s="1"/>
  <c r="S187" i="25" s="1"/>
  <c r="Q179" i="25"/>
  <c r="R179" i="25" s="1"/>
  <c r="S179" i="25" s="1"/>
  <c r="S210" i="25"/>
  <c r="S194" i="25"/>
  <c r="Q188" i="25"/>
  <c r="R188" i="25" s="1"/>
  <c r="S188" i="25" s="1"/>
  <c r="S178" i="25"/>
  <c r="P145" i="25"/>
  <c r="Q145" i="25" s="1"/>
  <c r="R145" i="25" s="1"/>
  <c r="S145" i="25" s="1"/>
  <c r="T145" i="25"/>
  <c r="Z145" i="25" s="1"/>
  <c r="U146" i="25"/>
  <c r="X146" i="25" s="1"/>
  <c r="P149" i="25"/>
  <c r="Q149" i="25" s="1"/>
  <c r="R149" i="25" s="1"/>
  <c r="S149" i="25" s="1"/>
  <c r="T149" i="25"/>
  <c r="Z149" i="25" s="1"/>
  <c r="U150" i="25"/>
  <c r="V150" i="25" s="1"/>
  <c r="S152" i="25"/>
  <c r="P153" i="25"/>
  <c r="T153" i="25"/>
  <c r="Q154" i="25"/>
  <c r="R154" i="25" s="1"/>
  <c r="U154" i="25"/>
  <c r="Y154" i="25" s="1"/>
  <c r="P157" i="25"/>
  <c r="T157" i="25"/>
  <c r="X157" i="25" s="1"/>
  <c r="Q158" i="25"/>
  <c r="R158" i="25" s="1"/>
  <c r="S158" i="25" s="1"/>
  <c r="U158" i="25"/>
  <c r="Y158" i="25" s="1"/>
  <c r="P161" i="25"/>
  <c r="Q161" i="25" s="1"/>
  <c r="R161" i="25" s="1"/>
  <c r="S161" i="25" s="1"/>
  <c r="T161" i="25"/>
  <c r="W161" i="25" s="1"/>
  <c r="Q162" i="25"/>
  <c r="R162" i="25" s="1"/>
  <c r="U162" i="25"/>
  <c r="P165" i="25"/>
  <c r="Q165" i="25" s="1"/>
  <c r="R165" i="25" s="1"/>
  <c r="S165" i="25" s="1"/>
  <c r="T165" i="25"/>
  <c r="V165" i="25" s="1"/>
  <c r="U166" i="25"/>
  <c r="W166" i="25" s="1"/>
  <c r="T167" i="25"/>
  <c r="T168" i="25"/>
  <c r="Y169" i="25"/>
  <c r="V170" i="25"/>
  <c r="T170" i="25"/>
  <c r="P170" i="25"/>
  <c r="Z170" i="25"/>
  <c r="U171" i="25"/>
  <c r="Z174" i="25"/>
  <c r="AA174" i="25" s="1"/>
  <c r="Y175" i="25"/>
  <c r="AA184" i="25"/>
  <c r="Z188" i="25"/>
  <c r="AA188" i="25" s="1"/>
  <c r="Z194" i="25"/>
  <c r="Z202" i="25"/>
  <c r="X205" i="25"/>
  <c r="V211" i="25"/>
  <c r="K5" i="25"/>
  <c r="U145" i="25"/>
  <c r="P148" i="25"/>
  <c r="Q148" i="25" s="1"/>
  <c r="R148" i="25" s="1"/>
  <c r="S148" i="25" s="1"/>
  <c r="T148" i="25"/>
  <c r="U149" i="25"/>
  <c r="P152" i="25"/>
  <c r="T152" i="25"/>
  <c r="Q153" i="25"/>
  <c r="R153" i="25" s="1"/>
  <c r="S153" i="25" s="1"/>
  <c r="U153" i="25"/>
  <c r="V153" i="25" s="1"/>
  <c r="P156" i="25"/>
  <c r="T156" i="25"/>
  <c r="Q157" i="25"/>
  <c r="R157" i="25" s="1"/>
  <c r="S157" i="25" s="1"/>
  <c r="U157" i="25"/>
  <c r="P160" i="25"/>
  <c r="T160" i="25"/>
  <c r="Y160" i="25" s="1"/>
  <c r="U161" i="25"/>
  <c r="S163" i="25"/>
  <c r="P164" i="25"/>
  <c r="Q164" i="25" s="1"/>
  <c r="R164" i="25" s="1"/>
  <c r="S164" i="25" s="1"/>
  <c r="T164" i="25"/>
  <c r="Y164" i="25" s="1"/>
  <c r="U165" i="25"/>
  <c r="Y165" i="25" s="1"/>
  <c r="P167" i="25"/>
  <c r="Q167" i="25" s="1"/>
  <c r="R167" i="25" s="1"/>
  <c r="S167" i="25" s="1"/>
  <c r="I168" i="25"/>
  <c r="P168" i="25"/>
  <c r="U168" i="25"/>
  <c r="W169" i="25"/>
  <c r="P169" i="25"/>
  <c r="U169" i="25"/>
  <c r="Z169" i="25" s="1"/>
  <c r="AA169" i="25" s="1"/>
  <c r="Q170" i="25"/>
  <c r="R170" i="25" s="1"/>
  <c r="S170" i="25" s="1"/>
  <c r="P171" i="25"/>
  <c r="Q171" i="25" s="1"/>
  <c r="R171" i="25" s="1"/>
  <c r="S171" i="25" s="1"/>
  <c r="Y179" i="25"/>
  <c r="AA179" i="25" s="1"/>
  <c r="W192" i="25"/>
  <c r="Z200" i="25"/>
  <c r="W207" i="25"/>
  <c r="P147" i="25"/>
  <c r="Q147" i="25" s="1"/>
  <c r="R147" i="25" s="1"/>
  <c r="S147" i="25" s="1"/>
  <c r="P151" i="25"/>
  <c r="Q151" i="25" s="1"/>
  <c r="R151" i="25" s="1"/>
  <c r="S151" i="25" s="1"/>
  <c r="Q152" i="25"/>
  <c r="R152" i="25" s="1"/>
  <c r="S154" i="25"/>
  <c r="P155" i="25"/>
  <c r="Q155" i="25" s="1"/>
  <c r="R155" i="25" s="1"/>
  <c r="S155" i="25" s="1"/>
  <c r="Q156" i="25"/>
  <c r="R156" i="25" s="1"/>
  <c r="S156" i="25" s="1"/>
  <c r="P159" i="25"/>
  <c r="Q159" i="25" s="1"/>
  <c r="R159" i="25" s="1"/>
  <c r="S159" i="25" s="1"/>
  <c r="Q160" i="25"/>
  <c r="R160" i="25" s="1"/>
  <c r="S160" i="25" s="1"/>
  <c r="S162" i="25"/>
  <c r="P163" i="25"/>
  <c r="Q168" i="25"/>
  <c r="R168" i="25" s="1"/>
  <c r="Q169" i="25"/>
  <c r="R169" i="25" s="1"/>
  <c r="S169" i="25" s="1"/>
  <c r="X170" i="25"/>
  <c r="W172" i="25"/>
  <c r="Z179" i="25"/>
  <c r="Z184" i="25"/>
  <c r="X185" i="25"/>
  <c r="X192" i="25"/>
  <c r="X194" i="25"/>
  <c r="P175" i="25"/>
  <c r="Q175" i="25" s="1"/>
  <c r="R175" i="25" s="1"/>
  <c r="S175" i="25" s="1"/>
  <c r="T175" i="25"/>
  <c r="U176" i="25"/>
  <c r="Z176" i="25" s="1"/>
  <c r="P179" i="25"/>
  <c r="T179" i="25"/>
  <c r="P183" i="25"/>
  <c r="Q183" i="25" s="1"/>
  <c r="R183" i="25" s="1"/>
  <c r="S183" i="25" s="1"/>
  <c r="T183" i="25"/>
  <c r="Y183" i="25" s="1"/>
  <c r="P187" i="25"/>
  <c r="T187" i="25"/>
  <c r="P191" i="25"/>
  <c r="Q191" i="25" s="1"/>
  <c r="R191" i="25" s="1"/>
  <c r="S191" i="25" s="1"/>
  <c r="T191" i="25"/>
  <c r="Y191" i="25" s="1"/>
  <c r="U192" i="25"/>
  <c r="Y192" i="25" s="1"/>
  <c r="P195" i="25"/>
  <c r="T195" i="25"/>
  <c r="U196" i="25"/>
  <c r="W196" i="25" s="1"/>
  <c r="P199" i="25"/>
  <c r="Q199" i="25" s="1"/>
  <c r="R199" i="25" s="1"/>
  <c r="S199" i="25" s="1"/>
  <c r="T199" i="25"/>
  <c r="X199" i="25" s="1"/>
  <c r="U200" i="25"/>
  <c r="X200" i="25" s="1"/>
  <c r="P203" i="25"/>
  <c r="Q203" i="25" s="1"/>
  <c r="R203" i="25" s="1"/>
  <c r="S203" i="25" s="1"/>
  <c r="T203" i="25"/>
  <c r="Z203" i="25" s="1"/>
  <c r="AA203" i="25" s="1"/>
  <c r="P207" i="25"/>
  <c r="Q207" i="25" s="1"/>
  <c r="R207" i="25" s="1"/>
  <c r="S207" i="25" s="1"/>
  <c r="T207" i="25"/>
  <c r="X207" i="25" s="1"/>
  <c r="U208" i="25"/>
  <c r="W208" i="25" s="1"/>
  <c r="Y217" i="25"/>
  <c r="Z225" i="25"/>
  <c r="X244" i="25"/>
  <c r="Y251" i="25"/>
  <c r="I172" i="25"/>
  <c r="V172" i="25"/>
  <c r="P174" i="25"/>
  <c r="Q174" i="25" s="1"/>
  <c r="R174" i="25" s="1"/>
  <c r="S174" i="25" s="1"/>
  <c r="T174" i="25"/>
  <c r="U175" i="25"/>
  <c r="I176" i="25"/>
  <c r="P178" i="25"/>
  <c r="T178" i="25"/>
  <c r="W178" i="25" s="1"/>
  <c r="P182" i="25"/>
  <c r="Q182" i="25" s="1"/>
  <c r="R182" i="25" s="1"/>
  <c r="S182" i="25" s="1"/>
  <c r="T182" i="25"/>
  <c r="U183" i="25"/>
  <c r="P186" i="25"/>
  <c r="Q186" i="25" s="1"/>
  <c r="R186" i="25" s="1"/>
  <c r="S186" i="25" s="1"/>
  <c r="T186" i="25"/>
  <c r="X186" i="25" s="1"/>
  <c r="P190" i="25"/>
  <c r="Q190" i="25" s="1"/>
  <c r="R190" i="25" s="1"/>
  <c r="S190" i="25" s="1"/>
  <c r="T190" i="25"/>
  <c r="I192" i="25"/>
  <c r="V192" i="25"/>
  <c r="P194" i="25"/>
  <c r="T194" i="25"/>
  <c r="W194" i="25" s="1"/>
  <c r="U195" i="25"/>
  <c r="V195" i="25" s="1"/>
  <c r="I196" i="25"/>
  <c r="K34" i="25" s="1"/>
  <c r="P198" i="25"/>
  <c r="Q198" i="25" s="1"/>
  <c r="R198" i="25" s="1"/>
  <c r="S198" i="25" s="1"/>
  <c r="T198" i="25"/>
  <c r="W198" i="25" s="1"/>
  <c r="I200" i="25"/>
  <c r="P202" i="25"/>
  <c r="Q202" i="25" s="1"/>
  <c r="R202" i="25" s="1"/>
  <c r="S202" i="25" s="1"/>
  <c r="T202" i="25"/>
  <c r="Y202" i="25" s="1"/>
  <c r="P206" i="25"/>
  <c r="Q206" i="25" s="1"/>
  <c r="R206" i="25" s="1"/>
  <c r="S206" i="25" s="1"/>
  <c r="T206" i="25"/>
  <c r="Z206" i="25" s="1"/>
  <c r="U207" i="25"/>
  <c r="I208" i="25"/>
  <c r="W209" i="25"/>
  <c r="P210" i="25"/>
  <c r="T210" i="25"/>
  <c r="X211" i="25"/>
  <c r="T212" i="25"/>
  <c r="Y212" i="25" s="1"/>
  <c r="T215" i="25"/>
  <c r="U216" i="25"/>
  <c r="Y216" i="25" s="1"/>
  <c r="X224" i="25"/>
  <c r="X227" i="25"/>
  <c r="X239" i="25"/>
  <c r="Y241" i="25"/>
  <c r="P173" i="25"/>
  <c r="Q173" i="25" s="1"/>
  <c r="R173" i="25" s="1"/>
  <c r="S173" i="25" s="1"/>
  <c r="T173" i="25"/>
  <c r="Z173" i="25" s="1"/>
  <c r="U174" i="25"/>
  <c r="I175" i="25"/>
  <c r="P177" i="25"/>
  <c r="Q177" i="25" s="1"/>
  <c r="R177" i="25" s="1"/>
  <c r="S177" i="25" s="1"/>
  <c r="T177" i="25"/>
  <c r="Z177" i="25" s="1"/>
  <c r="AA177" i="25" s="1"/>
  <c r="U178" i="25"/>
  <c r="P181" i="25"/>
  <c r="Q181" i="25" s="1"/>
  <c r="R181" i="25" s="1"/>
  <c r="S181" i="25" s="1"/>
  <c r="T181" i="25"/>
  <c r="U182" i="25"/>
  <c r="I183" i="25"/>
  <c r="P185" i="25"/>
  <c r="T185" i="25"/>
  <c r="U186" i="25"/>
  <c r="P189" i="25"/>
  <c r="Q189" i="25" s="1"/>
  <c r="R189" i="25" s="1"/>
  <c r="S189" i="25" s="1"/>
  <c r="T189" i="25"/>
  <c r="Z189" i="25" s="1"/>
  <c r="AA189" i="25" s="1"/>
  <c r="U190" i="25"/>
  <c r="P193" i="25"/>
  <c r="Q193" i="25" s="1"/>
  <c r="R193" i="25" s="1"/>
  <c r="S193" i="25" s="1"/>
  <c r="U194" i="25"/>
  <c r="I195" i="25"/>
  <c r="K33" i="25" s="1"/>
  <c r="P197" i="25"/>
  <c r="Q197" i="25" s="1"/>
  <c r="R197" i="25" s="1"/>
  <c r="S197" i="25" s="1"/>
  <c r="T197" i="25"/>
  <c r="Y197" i="25" s="1"/>
  <c r="U198" i="25"/>
  <c r="I199" i="25"/>
  <c r="U31" i="25" s="1"/>
  <c r="P201" i="25"/>
  <c r="Q201" i="25" s="1"/>
  <c r="R201" i="25" s="1"/>
  <c r="S201" i="25" s="1"/>
  <c r="T201" i="25"/>
  <c r="W201" i="25" s="1"/>
  <c r="U202" i="25"/>
  <c r="P205" i="25"/>
  <c r="Q205" i="25" s="1"/>
  <c r="R205" i="25" s="1"/>
  <c r="S205" i="25" s="1"/>
  <c r="T205" i="25"/>
  <c r="U206" i="25"/>
  <c r="I207" i="25"/>
  <c r="P209" i="25"/>
  <c r="T209" i="25"/>
  <c r="Z209" i="25" s="1"/>
  <c r="U210" i="25"/>
  <c r="X210" i="25" s="1"/>
  <c r="I213" i="25"/>
  <c r="U213" i="25"/>
  <c r="T213" i="25"/>
  <c r="Z213" i="25" s="1"/>
  <c r="P213" i="25"/>
  <c r="V214" i="25"/>
  <c r="X215" i="25"/>
  <c r="U215" i="25"/>
  <c r="V229" i="25"/>
  <c r="Z234" i="25"/>
  <c r="W240" i="25"/>
  <c r="V241" i="25"/>
  <c r="X243" i="25"/>
  <c r="X251" i="25"/>
  <c r="P172" i="25"/>
  <c r="Q172" i="25" s="1"/>
  <c r="R172" i="25" s="1"/>
  <c r="S172" i="25" s="1"/>
  <c r="P176" i="25"/>
  <c r="Q176" i="25" s="1"/>
  <c r="R176" i="25" s="1"/>
  <c r="S176" i="25" s="1"/>
  <c r="I178" i="25"/>
  <c r="U30" i="25" s="1"/>
  <c r="P180" i="25"/>
  <c r="Q180" i="25" s="1"/>
  <c r="R180" i="25" s="1"/>
  <c r="S180" i="25" s="1"/>
  <c r="P184" i="25"/>
  <c r="Q184" i="25" s="1"/>
  <c r="R184" i="25" s="1"/>
  <c r="S184" i="25" s="1"/>
  <c r="P188" i="25"/>
  <c r="P192" i="25"/>
  <c r="Q192" i="25" s="1"/>
  <c r="R192" i="25" s="1"/>
  <c r="S192" i="25" s="1"/>
  <c r="I194" i="25"/>
  <c r="P196" i="25"/>
  <c r="Q196" i="25" s="1"/>
  <c r="R196" i="25" s="1"/>
  <c r="S196" i="25" s="1"/>
  <c r="I198" i="25"/>
  <c r="P200" i="25"/>
  <c r="Q200" i="25" s="1"/>
  <c r="R200" i="25" s="1"/>
  <c r="S200" i="25" s="1"/>
  <c r="P204" i="25"/>
  <c r="Q204" i="25" s="1"/>
  <c r="R204" i="25" s="1"/>
  <c r="S204" i="25" s="1"/>
  <c r="I206" i="25"/>
  <c r="P208" i="25"/>
  <c r="Q208" i="25" s="1"/>
  <c r="R208" i="25" s="1"/>
  <c r="S208" i="25" s="1"/>
  <c r="I210" i="25"/>
  <c r="W211" i="25"/>
  <c r="P211" i="25"/>
  <c r="Q211" i="25" s="1"/>
  <c r="R211" i="25" s="1"/>
  <c r="S211" i="25" s="1"/>
  <c r="U211" i="25"/>
  <c r="Z211" i="25" s="1"/>
  <c r="U212" i="25"/>
  <c r="W214" i="25"/>
  <c r="I214" i="25"/>
  <c r="P214" i="25"/>
  <c r="Y225" i="25"/>
  <c r="Y232" i="25"/>
  <c r="W238" i="25"/>
  <c r="Y239" i="25"/>
  <c r="P218" i="25"/>
  <c r="Q218" i="25" s="1"/>
  <c r="R218" i="25" s="1"/>
  <c r="S218" i="25" s="1"/>
  <c r="T218" i="25"/>
  <c r="X218" i="25" s="1"/>
  <c r="U219" i="25"/>
  <c r="X219" i="25" s="1"/>
  <c r="P222" i="25"/>
  <c r="T222" i="25"/>
  <c r="U223" i="25"/>
  <c r="V223" i="25" s="1"/>
  <c r="P226" i="25"/>
  <c r="Q226" i="25" s="1"/>
  <c r="R226" i="25" s="1"/>
  <c r="S226" i="25" s="1"/>
  <c r="T226" i="25"/>
  <c r="U227" i="25"/>
  <c r="W227" i="25" s="1"/>
  <c r="P230" i="25"/>
  <c r="Q230" i="25" s="1"/>
  <c r="R230" i="25" s="1"/>
  <c r="S230" i="25" s="1"/>
  <c r="T230" i="25"/>
  <c r="P234" i="25"/>
  <c r="Q234" i="25" s="1"/>
  <c r="R234" i="25" s="1"/>
  <c r="S234" i="25" s="1"/>
  <c r="T234" i="25"/>
  <c r="P238" i="25"/>
  <c r="Q238" i="25" s="1"/>
  <c r="R238" i="25" s="1"/>
  <c r="S238" i="25" s="1"/>
  <c r="T238" i="25"/>
  <c r="Y238" i="25" s="1"/>
  <c r="U239" i="25"/>
  <c r="W239" i="25" s="1"/>
  <c r="P242" i="25"/>
  <c r="Q242" i="25" s="1"/>
  <c r="R242" i="25" s="1"/>
  <c r="S242" i="25" s="1"/>
  <c r="T242" i="25"/>
  <c r="X242" i="25" s="1"/>
  <c r="U243" i="25"/>
  <c r="Y243" i="25" s="1"/>
  <c r="P246" i="25"/>
  <c r="T246" i="25"/>
  <c r="Y246" i="25" s="1"/>
  <c r="U247" i="25"/>
  <c r="Z247" i="25" s="1"/>
  <c r="P250" i="25"/>
  <c r="Q250" i="25" s="1"/>
  <c r="R250" i="25" s="1"/>
  <c r="S250" i="25" s="1"/>
  <c r="T250" i="25"/>
  <c r="U251" i="25"/>
  <c r="W251" i="25" s="1"/>
  <c r="P254" i="25"/>
  <c r="T254" i="25"/>
  <c r="U255" i="25"/>
  <c r="W255" i="25" s="1"/>
  <c r="U258" i="25"/>
  <c r="U259" i="25"/>
  <c r="T264" i="25"/>
  <c r="Y269" i="25"/>
  <c r="Z296" i="25"/>
  <c r="X300" i="25"/>
  <c r="V304" i="25"/>
  <c r="Y304" i="25"/>
  <c r="U214" i="25"/>
  <c r="X214" i="25" s="1"/>
  <c r="I215" i="25"/>
  <c r="P217" i="25"/>
  <c r="Q217" i="25" s="1"/>
  <c r="R217" i="25" s="1"/>
  <c r="S217" i="25" s="1"/>
  <c r="T217" i="25"/>
  <c r="Z217" i="25" s="1"/>
  <c r="I219" i="25"/>
  <c r="P221" i="25"/>
  <c r="Q221" i="25" s="1"/>
  <c r="R221" i="25" s="1"/>
  <c r="S221" i="25" s="1"/>
  <c r="T221" i="25"/>
  <c r="I223" i="25"/>
  <c r="P225" i="25"/>
  <c r="Q225" i="25" s="1"/>
  <c r="R225" i="25" s="1"/>
  <c r="S225" i="25" s="1"/>
  <c r="T225" i="25"/>
  <c r="W225" i="25" s="1"/>
  <c r="I227" i="25"/>
  <c r="P229" i="25"/>
  <c r="T229" i="25"/>
  <c r="W229" i="25" s="1"/>
  <c r="I231" i="25"/>
  <c r="U33" i="25" s="1"/>
  <c r="P233" i="25"/>
  <c r="Q233" i="25" s="1"/>
  <c r="R233" i="25" s="1"/>
  <c r="S233" i="25" s="1"/>
  <c r="T233" i="25"/>
  <c r="U234" i="25"/>
  <c r="P237" i="25"/>
  <c r="Q237" i="25" s="1"/>
  <c r="R237" i="25" s="1"/>
  <c r="S237" i="25" s="1"/>
  <c r="T237" i="25"/>
  <c r="U238" i="25"/>
  <c r="I239" i="25"/>
  <c r="V239" i="25"/>
  <c r="P241" i="25"/>
  <c r="Q241" i="25" s="1"/>
  <c r="R241" i="25" s="1"/>
  <c r="S241" i="25" s="1"/>
  <c r="T241" i="25"/>
  <c r="U242" i="25"/>
  <c r="I243" i="25"/>
  <c r="V243" i="25"/>
  <c r="P245" i="25"/>
  <c r="T245" i="25"/>
  <c r="U246" i="25"/>
  <c r="V246" i="25" s="1"/>
  <c r="I247" i="25"/>
  <c r="P249" i="25"/>
  <c r="Q249" i="25" s="1"/>
  <c r="R249" i="25" s="1"/>
  <c r="S249" i="25" s="1"/>
  <c r="T249" i="25"/>
  <c r="U250" i="25"/>
  <c r="I251" i="25"/>
  <c r="U34" i="25" s="1"/>
  <c r="P253" i="25"/>
  <c r="Q253" i="25" s="1"/>
  <c r="R253" i="25" s="1"/>
  <c r="S253" i="25" s="1"/>
  <c r="T253" i="25"/>
  <c r="U254" i="25"/>
  <c r="I255" i="25"/>
  <c r="T256" i="25"/>
  <c r="U257" i="25"/>
  <c r="Z257" i="25" s="1"/>
  <c r="T257" i="25"/>
  <c r="W257" i="25" s="1"/>
  <c r="I258" i="25"/>
  <c r="P258" i="25"/>
  <c r="Q258" i="25" s="1"/>
  <c r="R258" i="25" s="1"/>
  <c r="S258" i="25" s="1"/>
  <c r="I259" i="25"/>
  <c r="P259" i="25"/>
  <c r="T260" i="25"/>
  <c r="U262" i="25"/>
  <c r="T262" i="25"/>
  <c r="P262" i="25"/>
  <c r="Q262" i="25" s="1"/>
  <c r="R262" i="25" s="1"/>
  <c r="S262" i="25" s="1"/>
  <c r="X268" i="25"/>
  <c r="Y272" i="25"/>
  <c r="X277" i="25"/>
  <c r="Y284" i="25"/>
  <c r="Y288" i="25"/>
  <c r="Y294" i="25"/>
  <c r="W304" i="25"/>
  <c r="Y305" i="25"/>
  <c r="P212" i="25"/>
  <c r="W215" i="25"/>
  <c r="P216" i="25"/>
  <c r="Q216" i="25" s="1"/>
  <c r="R216" i="25" s="1"/>
  <c r="S216" i="25" s="1"/>
  <c r="T216" i="25"/>
  <c r="U217" i="25"/>
  <c r="I218" i="25"/>
  <c r="W219" i="25"/>
  <c r="P220" i="25"/>
  <c r="Q220" i="25" s="1"/>
  <c r="R220" i="25" s="1"/>
  <c r="S220" i="25" s="1"/>
  <c r="U221" i="25"/>
  <c r="P224" i="25"/>
  <c r="Q224" i="25" s="1"/>
  <c r="R224" i="25" s="1"/>
  <c r="S224" i="25" s="1"/>
  <c r="T224" i="25"/>
  <c r="W224" i="25" s="1"/>
  <c r="U225" i="25"/>
  <c r="P228" i="25"/>
  <c r="Q228" i="25" s="1"/>
  <c r="R228" i="25" s="1"/>
  <c r="S228" i="25" s="1"/>
  <c r="T228" i="25"/>
  <c r="X228" i="25" s="1"/>
  <c r="U229" i="25"/>
  <c r="P232" i="25"/>
  <c r="T232" i="25"/>
  <c r="U233" i="25"/>
  <c r="Z233" i="25" s="1"/>
  <c r="I234" i="25"/>
  <c r="P236" i="25"/>
  <c r="Q236" i="25" s="1"/>
  <c r="R236" i="25" s="1"/>
  <c r="S236" i="25" s="1"/>
  <c r="U237" i="25"/>
  <c r="I238" i="25"/>
  <c r="P240" i="25"/>
  <c r="T240" i="25"/>
  <c r="U241" i="25"/>
  <c r="X241" i="25" s="1"/>
  <c r="I242" i="25"/>
  <c r="P244" i="25"/>
  <c r="Q244" i="25" s="1"/>
  <c r="R244" i="25" s="1"/>
  <c r="S244" i="25" s="1"/>
  <c r="T244" i="25"/>
  <c r="Z244" i="25" s="1"/>
  <c r="I246" i="25"/>
  <c r="P248" i="25"/>
  <c r="Q248" i="25" s="1"/>
  <c r="R248" i="25" s="1"/>
  <c r="S248" i="25" s="1"/>
  <c r="T248" i="25"/>
  <c r="W248" i="25" s="1"/>
  <c r="AA248" i="25" s="1"/>
  <c r="U249" i="25"/>
  <c r="I250" i="25"/>
  <c r="P252" i="25"/>
  <c r="Q252" i="25" s="1"/>
  <c r="R252" i="25" s="1"/>
  <c r="S252" i="25" s="1"/>
  <c r="T252" i="25"/>
  <c r="U253" i="25"/>
  <c r="P256" i="25"/>
  <c r="Q256" i="25" s="1"/>
  <c r="R256" i="25" s="1"/>
  <c r="S256" i="25" s="1"/>
  <c r="U256" i="25"/>
  <c r="P257" i="25"/>
  <c r="I263" i="25"/>
  <c r="U263" i="25"/>
  <c r="P263" i="25"/>
  <c r="Q263" i="25" s="1"/>
  <c r="R263" i="25" s="1"/>
  <c r="S263" i="25" s="1"/>
  <c r="I264" i="25"/>
  <c r="U264" i="25"/>
  <c r="X264" i="25" s="1"/>
  <c r="W272" i="25"/>
  <c r="V294" i="25"/>
  <c r="Z300" i="25"/>
  <c r="X304" i="25"/>
  <c r="P215" i="25"/>
  <c r="I217" i="25"/>
  <c r="P219" i="25"/>
  <c r="Q219" i="25" s="1"/>
  <c r="R219" i="25" s="1"/>
  <c r="S219" i="25" s="1"/>
  <c r="P223" i="25"/>
  <c r="Q223" i="25" s="1"/>
  <c r="R223" i="25" s="1"/>
  <c r="S223" i="25" s="1"/>
  <c r="I225" i="25"/>
  <c r="P227" i="25"/>
  <c r="I229" i="25"/>
  <c r="P231" i="25"/>
  <c r="Q231" i="25" s="1"/>
  <c r="R231" i="25" s="1"/>
  <c r="S231" i="25" s="1"/>
  <c r="I233" i="25"/>
  <c r="P235" i="25"/>
  <c r="P239" i="25"/>
  <c r="Q239" i="25" s="1"/>
  <c r="R239" i="25" s="1"/>
  <c r="S239" i="25" s="1"/>
  <c r="I241" i="25"/>
  <c r="P243" i="25"/>
  <c r="P247" i="25"/>
  <c r="Q247" i="25" s="1"/>
  <c r="R247" i="25" s="1"/>
  <c r="S247" i="25" s="1"/>
  <c r="P251" i="25"/>
  <c r="Q251" i="25" s="1"/>
  <c r="R251" i="25" s="1"/>
  <c r="S251" i="25" s="1"/>
  <c r="P255" i="25"/>
  <c r="Q255" i="25" s="1"/>
  <c r="R255" i="25" s="1"/>
  <c r="S255" i="25" s="1"/>
  <c r="T258" i="25"/>
  <c r="T259" i="25"/>
  <c r="X259" i="25" s="1"/>
  <c r="U260" i="25"/>
  <c r="T263" i="25"/>
  <c r="Y265" i="25"/>
  <c r="W268" i="25"/>
  <c r="Z268" i="25"/>
  <c r="X272" i="25"/>
  <c r="Y281" i="25"/>
  <c r="AA281" i="25" s="1"/>
  <c r="W300" i="25"/>
  <c r="Y301" i="25"/>
  <c r="Z306" i="25"/>
  <c r="P267" i="25"/>
  <c r="Q267" i="25" s="1"/>
  <c r="R267" i="25" s="1"/>
  <c r="S267" i="25" s="1"/>
  <c r="T267" i="25"/>
  <c r="W267" i="25" s="1"/>
  <c r="U268" i="25"/>
  <c r="V268" i="25" s="1"/>
  <c r="P271" i="25"/>
  <c r="Q271" i="25" s="1"/>
  <c r="R271" i="25" s="1"/>
  <c r="S271" i="25" s="1"/>
  <c r="T271" i="25"/>
  <c r="U272" i="25"/>
  <c r="Z272" i="25" s="1"/>
  <c r="P275" i="25"/>
  <c r="T275" i="25"/>
  <c r="U276" i="25"/>
  <c r="W276" i="25" s="1"/>
  <c r="P279" i="25"/>
  <c r="Q279" i="25" s="1"/>
  <c r="R279" i="25" s="1"/>
  <c r="S279" i="25" s="1"/>
  <c r="T279" i="25"/>
  <c r="U280" i="25"/>
  <c r="Z280" i="25" s="1"/>
  <c r="P283" i="25"/>
  <c r="Q283" i="25" s="1"/>
  <c r="R283" i="25" s="1"/>
  <c r="S283" i="25" s="1"/>
  <c r="T283" i="25"/>
  <c r="U284" i="25"/>
  <c r="Z284" i="25" s="1"/>
  <c r="P287" i="25"/>
  <c r="Q287" i="25" s="1"/>
  <c r="R287" i="25" s="1"/>
  <c r="S287" i="25" s="1"/>
  <c r="T287" i="25"/>
  <c r="U288" i="25"/>
  <c r="Z288" i="25" s="1"/>
  <c r="P291" i="25"/>
  <c r="T291" i="25"/>
  <c r="U292" i="25"/>
  <c r="V292" i="25" s="1"/>
  <c r="P295" i="25"/>
  <c r="Q295" i="25" s="1"/>
  <c r="R295" i="25" s="1"/>
  <c r="S295" i="25" s="1"/>
  <c r="T295" i="25"/>
  <c r="U296" i="25"/>
  <c r="V296" i="25" s="1"/>
  <c r="P299" i="25"/>
  <c r="Q299" i="25" s="1"/>
  <c r="R299" i="25" s="1"/>
  <c r="S299" i="25" s="1"/>
  <c r="T299" i="25"/>
  <c r="U300" i="25"/>
  <c r="V300" i="25" s="1"/>
  <c r="P303" i="25"/>
  <c r="Q303" i="25" s="1"/>
  <c r="R303" i="25" s="1"/>
  <c r="S303" i="25" s="1"/>
  <c r="T303" i="25"/>
  <c r="U304" i="25"/>
  <c r="Z304" i="25" s="1"/>
  <c r="T306" i="25"/>
  <c r="X306" i="25" s="1"/>
  <c r="Z311" i="25"/>
  <c r="Y319" i="25"/>
  <c r="W319" i="25"/>
  <c r="Z319" i="25"/>
  <c r="Y323" i="25"/>
  <c r="W323" i="25"/>
  <c r="Z323" i="25"/>
  <c r="P266" i="25"/>
  <c r="Q266" i="25" s="1"/>
  <c r="R266" i="25" s="1"/>
  <c r="S266" i="25" s="1"/>
  <c r="T266" i="25"/>
  <c r="Z266" i="25" s="1"/>
  <c r="AA266" i="25" s="1"/>
  <c r="U267" i="25"/>
  <c r="I268" i="25"/>
  <c r="P270" i="25"/>
  <c r="Q270" i="25" s="1"/>
  <c r="R270" i="25" s="1"/>
  <c r="S270" i="25" s="1"/>
  <c r="T270" i="25"/>
  <c r="Z270" i="25" s="1"/>
  <c r="U271" i="25"/>
  <c r="I272" i="25"/>
  <c r="P274" i="25"/>
  <c r="Q274" i="25" s="1"/>
  <c r="R274" i="25" s="1"/>
  <c r="S274" i="25" s="1"/>
  <c r="T274" i="25"/>
  <c r="U275" i="25"/>
  <c r="I276" i="25"/>
  <c r="P278" i="25"/>
  <c r="Q278" i="25" s="1"/>
  <c r="R278" i="25" s="1"/>
  <c r="S278" i="25" s="1"/>
  <c r="T278" i="25"/>
  <c r="U279" i="25"/>
  <c r="P282" i="25"/>
  <c r="T282" i="25"/>
  <c r="U283" i="25"/>
  <c r="I284" i="25"/>
  <c r="P286" i="25"/>
  <c r="Q286" i="25" s="1"/>
  <c r="R286" i="25" s="1"/>
  <c r="S286" i="25" s="1"/>
  <c r="T286" i="25"/>
  <c r="Z286" i="25" s="1"/>
  <c r="U287" i="25"/>
  <c r="I288" i="25"/>
  <c r="P290" i="25"/>
  <c r="T290" i="25"/>
  <c r="U291" i="25"/>
  <c r="I292" i="25"/>
  <c r="P294" i="25"/>
  <c r="Q294" i="25" s="1"/>
  <c r="R294" i="25" s="1"/>
  <c r="S294" i="25" s="1"/>
  <c r="T294" i="25"/>
  <c r="U295" i="25"/>
  <c r="W295" i="25" s="1"/>
  <c r="I296" i="25"/>
  <c r="P298" i="25"/>
  <c r="T298" i="25"/>
  <c r="U299" i="25"/>
  <c r="I300" i="25"/>
  <c r="P302" i="25"/>
  <c r="Q302" i="25" s="1"/>
  <c r="R302" i="25" s="1"/>
  <c r="S302" i="25" s="1"/>
  <c r="T302" i="25"/>
  <c r="U303" i="25"/>
  <c r="I304" i="25"/>
  <c r="W306" i="25"/>
  <c r="P306" i="25"/>
  <c r="Q306" i="25" s="1"/>
  <c r="R306" i="25" s="1"/>
  <c r="S306" i="25" s="1"/>
  <c r="V306" i="25"/>
  <c r="T307" i="25"/>
  <c r="P307" i="25"/>
  <c r="V307" i="25"/>
  <c r="Z307" i="25"/>
  <c r="U308" i="25"/>
  <c r="I309" i="25"/>
  <c r="U309" i="25"/>
  <c r="X309" i="25" s="1"/>
  <c r="T309" i="25"/>
  <c r="V309" i="25" s="1"/>
  <c r="P309" i="25"/>
  <c r="Q309" i="25" s="1"/>
  <c r="R309" i="25" s="1"/>
  <c r="S309" i="25" s="1"/>
  <c r="W311" i="25"/>
  <c r="Y320" i="25"/>
  <c r="X321" i="25"/>
  <c r="P261" i="25"/>
  <c r="Q261" i="25" s="1"/>
  <c r="R261" i="25" s="1"/>
  <c r="S261" i="25" s="1"/>
  <c r="T261" i="25"/>
  <c r="P265" i="25"/>
  <c r="T265" i="25"/>
  <c r="I267" i="25"/>
  <c r="P269" i="25"/>
  <c r="Q269" i="25" s="1"/>
  <c r="R269" i="25" s="1"/>
  <c r="S269" i="25" s="1"/>
  <c r="T269" i="25"/>
  <c r="U270" i="25"/>
  <c r="P273" i="25"/>
  <c r="Q273" i="25" s="1"/>
  <c r="R273" i="25" s="1"/>
  <c r="S273" i="25" s="1"/>
  <c r="T273" i="25"/>
  <c r="P277" i="25"/>
  <c r="Q277" i="25" s="1"/>
  <c r="R277" i="25" s="1"/>
  <c r="S277" i="25" s="1"/>
  <c r="T277" i="25"/>
  <c r="U278" i="25"/>
  <c r="P281" i="25"/>
  <c r="Q281" i="25" s="1"/>
  <c r="R281" i="25" s="1"/>
  <c r="S281" i="25" s="1"/>
  <c r="T281" i="25"/>
  <c r="Z281" i="25" s="1"/>
  <c r="W284" i="25"/>
  <c r="P285" i="25"/>
  <c r="Q285" i="25" s="1"/>
  <c r="R285" i="25" s="1"/>
  <c r="S285" i="25" s="1"/>
  <c r="T285" i="25"/>
  <c r="U286" i="25"/>
  <c r="W288" i="25"/>
  <c r="P289" i="25"/>
  <c r="Q289" i="25" s="1"/>
  <c r="R289" i="25" s="1"/>
  <c r="S289" i="25" s="1"/>
  <c r="T289" i="25"/>
  <c r="I291" i="25"/>
  <c r="P293" i="25"/>
  <c r="Q293" i="25" s="1"/>
  <c r="R293" i="25" s="1"/>
  <c r="S293" i="25" s="1"/>
  <c r="T293" i="25"/>
  <c r="Y293" i="25" s="1"/>
  <c r="U294" i="25"/>
  <c r="I295" i="25"/>
  <c r="P297" i="25"/>
  <c r="Q297" i="25" s="1"/>
  <c r="R297" i="25" s="1"/>
  <c r="S297" i="25" s="1"/>
  <c r="T297" i="25"/>
  <c r="U298" i="25"/>
  <c r="P301" i="25"/>
  <c r="Q301" i="25" s="1"/>
  <c r="R301" i="25" s="1"/>
  <c r="S301" i="25" s="1"/>
  <c r="T301" i="25"/>
  <c r="I303" i="25"/>
  <c r="P305" i="25"/>
  <c r="T305" i="25"/>
  <c r="I307" i="25"/>
  <c r="T308" i="25"/>
  <c r="Y308" i="25" s="1"/>
  <c r="Y315" i="25"/>
  <c r="W315" i="25"/>
  <c r="Z315" i="25"/>
  <c r="W316" i="25"/>
  <c r="Y326" i="25"/>
  <c r="P260" i="25"/>
  <c r="P264" i="25"/>
  <c r="Q264" i="25" s="1"/>
  <c r="R264" i="25" s="1"/>
  <c r="S264" i="25" s="1"/>
  <c r="P268" i="25"/>
  <c r="Q268" i="25" s="1"/>
  <c r="R268" i="25" s="1"/>
  <c r="S268" i="25" s="1"/>
  <c r="P272" i="25"/>
  <c r="Q272" i="25" s="1"/>
  <c r="R272" i="25" s="1"/>
  <c r="S272" i="25" s="1"/>
  <c r="P276" i="25"/>
  <c r="Q276" i="25" s="1"/>
  <c r="R276" i="25" s="1"/>
  <c r="S276" i="25" s="1"/>
  <c r="P280" i="25"/>
  <c r="P284" i="25"/>
  <c r="Q284" i="25" s="1"/>
  <c r="R284" i="25" s="1"/>
  <c r="S284" i="25" s="1"/>
  <c r="P288" i="25"/>
  <c r="Q288" i="25" s="1"/>
  <c r="R288" i="25" s="1"/>
  <c r="S288" i="25" s="1"/>
  <c r="P292" i="25"/>
  <c r="Q292" i="25" s="1"/>
  <c r="R292" i="25" s="1"/>
  <c r="S292" i="25" s="1"/>
  <c r="P296" i="25"/>
  <c r="P300" i="25"/>
  <c r="Q300" i="25" s="1"/>
  <c r="R300" i="25" s="1"/>
  <c r="S300" i="25" s="1"/>
  <c r="P304" i="25"/>
  <c r="Q304" i="25" s="1"/>
  <c r="R304" i="25" s="1"/>
  <c r="S304" i="25" s="1"/>
  <c r="I306" i="25"/>
  <c r="Y306" i="25"/>
  <c r="X307" i="25"/>
  <c r="V313" i="25"/>
  <c r="Z313" i="25"/>
  <c r="Z320" i="25"/>
  <c r="V320" i="25"/>
  <c r="X320" i="25"/>
  <c r="V321" i="25"/>
  <c r="Z326" i="25"/>
  <c r="I311" i="25"/>
  <c r="V311" i="25"/>
  <c r="P313" i="25"/>
  <c r="Q313" i="25" s="1"/>
  <c r="R313" i="25" s="1"/>
  <c r="S313" i="25" s="1"/>
  <c r="T313" i="25"/>
  <c r="X313" i="25" s="1"/>
  <c r="U314" i="25"/>
  <c r="I315" i="25"/>
  <c r="P317" i="25"/>
  <c r="Q317" i="25" s="1"/>
  <c r="R317" i="25" s="1"/>
  <c r="S317" i="25" s="1"/>
  <c r="T317" i="25"/>
  <c r="X317" i="25" s="1"/>
  <c r="I319" i="25"/>
  <c r="V319" i="25"/>
  <c r="W320" i="25"/>
  <c r="P321" i="25"/>
  <c r="T321" i="25"/>
  <c r="U322" i="25"/>
  <c r="Z322" i="25" s="1"/>
  <c r="I323" i="25"/>
  <c r="V323" i="25"/>
  <c r="P325" i="25"/>
  <c r="Q325" i="25" s="1"/>
  <c r="R325" i="25" s="1"/>
  <c r="S325" i="25" s="1"/>
  <c r="T325" i="25"/>
  <c r="X325" i="25" s="1"/>
  <c r="T326" i="25"/>
  <c r="P326" i="25"/>
  <c r="Q326" i="25" s="1"/>
  <c r="R326" i="25" s="1"/>
  <c r="S326" i="25" s="1"/>
  <c r="U326" i="25"/>
  <c r="AA329" i="25"/>
  <c r="X336" i="25"/>
  <c r="Y336" i="25"/>
  <c r="Y341" i="25"/>
  <c r="Z341" i="25"/>
  <c r="V341" i="25"/>
  <c r="X344" i="25"/>
  <c r="Y344" i="25"/>
  <c r="Y350" i="25"/>
  <c r="P308" i="25"/>
  <c r="I310" i="25"/>
  <c r="P312" i="25"/>
  <c r="Q312" i="25" s="1"/>
  <c r="R312" i="25" s="1"/>
  <c r="S312" i="25" s="1"/>
  <c r="T312" i="25"/>
  <c r="W312" i="25" s="1"/>
  <c r="U313" i="25"/>
  <c r="I314" i="25"/>
  <c r="P316" i="25"/>
  <c r="Q316" i="25" s="1"/>
  <c r="R316" i="25" s="1"/>
  <c r="S316" i="25" s="1"/>
  <c r="T316" i="25"/>
  <c r="U317" i="25"/>
  <c r="I318" i="25"/>
  <c r="P320" i="25"/>
  <c r="Q320" i="25" s="1"/>
  <c r="R320" i="25" s="1"/>
  <c r="S320" i="25" s="1"/>
  <c r="U321" i="25"/>
  <c r="Z321" i="25" s="1"/>
  <c r="I322" i="25"/>
  <c r="P324" i="25"/>
  <c r="Q324" i="25" s="1"/>
  <c r="R324" i="25" s="1"/>
  <c r="S324" i="25" s="1"/>
  <c r="T324" i="25"/>
  <c r="Y324" i="25" s="1"/>
  <c r="I328" i="25"/>
  <c r="P328" i="25"/>
  <c r="Q328" i="25" s="1"/>
  <c r="R328" i="25" s="1"/>
  <c r="S328" i="25" s="1"/>
  <c r="U331" i="25"/>
  <c r="T331" i="25"/>
  <c r="P331" i="25"/>
  <c r="V332" i="25"/>
  <c r="Z332" i="25"/>
  <c r="Y337" i="25"/>
  <c r="Z337" i="25"/>
  <c r="V337" i="25"/>
  <c r="AA337" i="25" s="1"/>
  <c r="Y345" i="25"/>
  <c r="Z345" i="25"/>
  <c r="V345" i="25"/>
  <c r="Z348" i="25"/>
  <c r="P311" i="25"/>
  <c r="X311" i="25"/>
  <c r="P315" i="25"/>
  <c r="Q315" i="25" s="1"/>
  <c r="R315" i="25" s="1"/>
  <c r="S315" i="25" s="1"/>
  <c r="X315" i="25"/>
  <c r="I317" i="25"/>
  <c r="P319" i="25"/>
  <c r="Q319" i="25" s="1"/>
  <c r="R319" i="25" s="1"/>
  <c r="S319" i="25" s="1"/>
  <c r="X319" i="25"/>
  <c r="P323" i="25"/>
  <c r="Q323" i="25" s="1"/>
  <c r="R323" i="25" s="1"/>
  <c r="S323" i="25" s="1"/>
  <c r="I325" i="25"/>
  <c r="X326" i="25"/>
  <c r="T328" i="25"/>
  <c r="T329" i="25"/>
  <c r="U330" i="25"/>
  <c r="I331" i="25"/>
  <c r="I332" i="25"/>
  <c r="P332" i="25"/>
  <c r="Q332" i="25" s="1"/>
  <c r="R332" i="25" s="1"/>
  <c r="S332" i="25" s="1"/>
  <c r="Y349" i="25"/>
  <c r="Z349" i="25"/>
  <c r="Z353" i="25"/>
  <c r="AA353" i="25"/>
  <c r="P310" i="25"/>
  <c r="Q310" i="25" s="1"/>
  <c r="R310" i="25" s="1"/>
  <c r="S310" i="25" s="1"/>
  <c r="P314" i="25"/>
  <c r="P318" i="25"/>
  <c r="Q318" i="25" s="1"/>
  <c r="R318" i="25" s="1"/>
  <c r="S318" i="25" s="1"/>
  <c r="P322" i="25"/>
  <c r="Q322" i="25" s="1"/>
  <c r="R322" i="25" s="1"/>
  <c r="S322" i="25" s="1"/>
  <c r="U327" i="25"/>
  <c r="T327" i="25"/>
  <c r="P327" i="25"/>
  <c r="Q327" i="25" s="1"/>
  <c r="R327" i="25" s="1"/>
  <c r="S327" i="25" s="1"/>
  <c r="U329" i="25"/>
  <c r="V336" i="25"/>
  <c r="X342" i="25"/>
  <c r="V344" i="25"/>
  <c r="Z352" i="25"/>
  <c r="U328" i="25"/>
  <c r="V328" i="25" s="1"/>
  <c r="U332" i="25"/>
  <c r="W332" i="25" s="1"/>
  <c r="I333" i="25"/>
  <c r="P335" i="25"/>
  <c r="Q335" i="25" s="1"/>
  <c r="R335" i="25" s="1"/>
  <c r="S335" i="25" s="1"/>
  <c r="T335" i="25"/>
  <c r="U336" i="25"/>
  <c r="Z336" i="25" s="1"/>
  <c r="I337" i="25"/>
  <c r="P339" i="25"/>
  <c r="Q339" i="25" s="1"/>
  <c r="R339" i="25" s="1"/>
  <c r="S339" i="25" s="1"/>
  <c r="T339" i="25"/>
  <c r="V339" i="25" s="1"/>
  <c r="U340" i="25"/>
  <c r="V340" i="25" s="1"/>
  <c r="I341" i="25"/>
  <c r="P343" i="25"/>
  <c r="Q343" i="25" s="1"/>
  <c r="R343" i="25" s="1"/>
  <c r="S343" i="25" s="1"/>
  <c r="T343" i="25"/>
  <c r="V343" i="25" s="1"/>
  <c r="U344" i="25"/>
  <c r="Z344" i="25" s="1"/>
  <c r="I345" i="25"/>
  <c r="P347" i="25"/>
  <c r="Q347" i="25" s="1"/>
  <c r="R347" i="25" s="1"/>
  <c r="S347" i="25" s="1"/>
  <c r="T347" i="25"/>
  <c r="U348" i="25"/>
  <c r="Y348" i="25" s="1"/>
  <c r="AA348" i="25" s="1"/>
  <c r="I349" i="25"/>
  <c r="P351" i="25"/>
  <c r="Q351" i="25" s="1"/>
  <c r="R351" i="25" s="1"/>
  <c r="S351" i="25" s="1"/>
  <c r="T351" i="25"/>
  <c r="Z351" i="25" s="1"/>
  <c r="U352" i="25"/>
  <c r="W352" i="25" s="1"/>
  <c r="I353" i="25"/>
  <c r="Y467" i="25"/>
  <c r="P330" i="25"/>
  <c r="Q330" i="25" s="1"/>
  <c r="R330" i="25" s="1"/>
  <c r="S330" i="25" s="1"/>
  <c r="T330" i="25"/>
  <c r="W333" i="25"/>
  <c r="AA333" i="25" s="1"/>
  <c r="P334" i="25"/>
  <c r="Q334" i="25" s="1"/>
  <c r="R334" i="25" s="1"/>
  <c r="S334" i="25" s="1"/>
  <c r="T334" i="25"/>
  <c r="X334" i="25" s="1"/>
  <c r="U335" i="25"/>
  <c r="I336" i="25"/>
  <c r="U36" i="25" s="1"/>
  <c r="W337" i="25"/>
  <c r="P338" i="25"/>
  <c r="Q338" i="25" s="1"/>
  <c r="R338" i="25" s="1"/>
  <c r="S338" i="25" s="1"/>
  <c r="T338" i="25"/>
  <c r="U339" i="25"/>
  <c r="I340" i="25"/>
  <c r="W341" i="25"/>
  <c r="P342" i="25"/>
  <c r="T342" i="25"/>
  <c r="U343" i="25"/>
  <c r="I344" i="25"/>
  <c r="W345" i="25"/>
  <c r="P346" i="25"/>
  <c r="Q346" i="25" s="1"/>
  <c r="R346" i="25" s="1"/>
  <c r="S346" i="25" s="1"/>
  <c r="T346" i="25"/>
  <c r="U347" i="25"/>
  <c r="I348" i="25"/>
  <c r="P350" i="25"/>
  <c r="T350" i="25"/>
  <c r="U351" i="25"/>
  <c r="I352" i="25"/>
  <c r="K39" i="25" s="1"/>
  <c r="I378" i="25"/>
  <c r="I382" i="25"/>
  <c r="P329" i="25"/>
  <c r="Q329" i="25" s="1"/>
  <c r="R329" i="25" s="1"/>
  <c r="S329" i="25" s="1"/>
  <c r="P333" i="25"/>
  <c r="Q333" i="25" s="1"/>
  <c r="R333" i="25" s="1"/>
  <c r="S333" i="25" s="1"/>
  <c r="X333" i="25"/>
  <c r="W336" i="25"/>
  <c r="P337" i="25"/>
  <c r="X337" i="25"/>
  <c r="I339" i="25"/>
  <c r="W340" i="25"/>
  <c r="P341" i="25"/>
  <c r="Q341" i="25" s="1"/>
  <c r="R341" i="25" s="1"/>
  <c r="S341" i="25" s="1"/>
  <c r="X341" i="25"/>
  <c r="I343" i="25"/>
  <c r="W344" i="25"/>
  <c r="P345" i="25"/>
  <c r="X345" i="25"/>
  <c r="P349" i="25"/>
  <c r="Q349" i="25" s="1"/>
  <c r="R349" i="25" s="1"/>
  <c r="S349" i="25" s="1"/>
  <c r="X349" i="25"/>
  <c r="AA349" i="25" s="1"/>
  <c r="I351" i="25"/>
  <c r="K38" i="25" s="1"/>
  <c r="P353" i="25"/>
  <c r="Y459" i="25"/>
  <c r="Y475" i="25"/>
  <c r="Y473" i="25"/>
  <c r="P336" i="25"/>
  <c r="Q336" i="25" s="1"/>
  <c r="R336" i="25" s="1"/>
  <c r="S336" i="25" s="1"/>
  <c r="P340" i="25"/>
  <c r="Q340" i="25" s="1"/>
  <c r="R340" i="25" s="1"/>
  <c r="S340" i="25" s="1"/>
  <c r="P344" i="25"/>
  <c r="Q344" i="25" s="1"/>
  <c r="R344" i="25" s="1"/>
  <c r="S344" i="25" s="1"/>
  <c r="P348" i="25"/>
  <c r="P352" i="25"/>
  <c r="Q352" i="25" s="1"/>
  <c r="R352" i="25" s="1"/>
  <c r="S352" i="25" s="1"/>
  <c r="Y465" i="25"/>
  <c r="J470" i="25"/>
  <c r="J471" i="25" s="1"/>
  <c r="Q475" i="25"/>
  <c r="Q476" i="25" s="1"/>
  <c r="S489" i="25"/>
  <c r="Z498" i="25"/>
  <c r="L476" i="25"/>
  <c r="Z482" i="25"/>
  <c r="J490" i="25"/>
  <c r="J491" i="25" s="1"/>
  <c r="C510" i="25"/>
  <c r="Y457" i="25"/>
  <c r="S461" i="25"/>
  <c r="Q463" i="25"/>
  <c r="Q464" i="25" s="1"/>
  <c r="J468" i="25"/>
  <c r="J469" i="25" s="1"/>
  <c r="AA498" i="25"/>
  <c r="G507" i="25"/>
  <c r="N507" i="25" s="1"/>
  <c r="AA490" i="25"/>
  <c r="M476" i="25"/>
  <c r="X486" i="25"/>
  <c r="X487" i="25" s="1"/>
  <c r="C516" i="25"/>
  <c r="AA482" i="25"/>
  <c r="L486" i="25"/>
  <c r="AK493" i="25"/>
  <c r="AK494" i="25" s="1"/>
  <c r="Y498" i="25"/>
  <c r="Z454" i="25"/>
  <c r="AK455" i="25"/>
  <c r="AK456" i="25" s="1"/>
  <c r="Z462" i="25"/>
  <c r="X464" i="25"/>
  <c r="X465" i="25" s="1"/>
  <c r="AK464" i="25"/>
  <c r="AK465" i="25" s="1"/>
  <c r="X466" i="25"/>
  <c r="X467" i="25" s="1"/>
  <c r="X498" i="25"/>
  <c r="D507" i="25"/>
  <c r="K507" i="25" s="1"/>
  <c r="X490" i="25"/>
  <c r="J486" i="25"/>
  <c r="Q489" i="25"/>
  <c r="AB498" i="25"/>
  <c r="H507" i="25"/>
  <c r="O507" i="25" s="1"/>
  <c r="AB490" i="25"/>
  <c r="N486" i="25"/>
  <c r="U489" i="25"/>
  <c r="N476" i="25"/>
  <c r="D478" i="25"/>
  <c r="D479" i="25" s="1"/>
  <c r="K478" i="25"/>
  <c r="K479" i="25" s="1"/>
  <c r="X482" i="25"/>
  <c r="AB482" i="25"/>
  <c r="M486" i="25"/>
  <c r="J488" i="25"/>
  <c r="J489" i="25" s="1"/>
  <c r="AK503" i="25"/>
  <c r="AK504" i="25" s="1"/>
  <c r="AK501" i="25"/>
  <c r="AK502" i="25" s="1"/>
  <c r="F507" i="25"/>
  <c r="M507" i="25" s="1"/>
  <c r="C515" i="25"/>
  <c r="L466" i="25"/>
  <c r="Z470" i="25"/>
  <c r="E507" i="25"/>
  <c r="L507" i="25" s="1"/>
  <c r="Y490" i="25"/>
  <c r="K486" i="25"/>
  <c r="R489" i="25"/>
  <c r="K476" i="25"/>
  <c r="Y482" i="25"/>
  <c r="T489" i="25"/>
  <c r="Z490" i="25"/>
  <c r="Q493" i="25"/>
  <c r="Q494" i="25" s="1"/>
  <c r="X500" i="25"/>
  <c r="X501" i="25" s="1"/>
  <c r="C512" i="25"/>
  <c r="I69" i="3" l="1"/>
  <c r="I69" i="11"/>
  <c r="J510" i="6"/>
  <c r="I69" i="5"/>
  <c r="I69" i="21"/>
  <c r="I69" i="8"/>
  <c r="I69" i="18"/>
  <c r="I69" i="16"/>
  <c r="I69" i="9"/>
  <c r="F84" i="5"/>
  <c r="L73" i="5"/>
  <c r="F73" i="5"/>
  <c r="F70" i="23"/>
  <c r="F81" i="23"/>
  <c r="L70" i="23"/>
  <c r="F85" i="22"/>
  <c r="F74" i="22"/>
  <c r="L74" i="22"/>
  <c r="L74" i="18"/>
  <c r="F74" i="18"/>
  <c r="F85" i="18"/>
  <c r="F74" i="17"/>
  <c r="F85" i="17"/>
  <c r="L74" i="17"/>
  <c r="F84" i="16"/>
  <c r="L73" i="16"/>
  <c r="F73" i="16"/>
  <c r="F70" i="15"/>
  <c r="F81" i="15"/>
  <c r="L70" i="15"/>
  <c r="L72" i="13"/>
  <c r="F72" i="13"/>
  <c r="F83" i="13"/>
  <c r="L74" i="10"/>
  <c r="F74" i="10"/>
  <c r="F85" i="10"/>
  <c r="L70" i="8"/>
  <c r="D78" i="8"/>
  <c r="F70" i="8"/>
  <c r="F81" i="8"/>
  <c r="F83" i="5"/>
  <c r="L72" i="5"/>
  <c r="F72" i="5"/>
  <c r="F82" i="5"/>
  <c r="L71" i="5"/>
  <c r="F71" i="5"/>
  <c r="F82" i="4"/>
  <c r="L71" i="4"/>
  <c r="F71" i="4"/>
  <c r="L74" i="2"/>
  <c r="F74" i="2"/>
  <c r="F85" i="2"/>
  <c r="F73" i="22"/>
  <c r="F84" i="22"/>
  <c r="L73" i="22"/>
  <c r="F82" i="17"/>
  <c r="L71" i="17"/>
  <c r="F71" i="17"/>
  <c r="L72" i="8"/>
  <c r="F72" i="8"/>
  <c r="F83" i="8"/>
  <c r="F73" i="2"/>
  <c r="L73" i="2"/>
  <c r="F84" i="2"/>
  <c r="AA219" i="25"/>
  <c r="F73" i="25"/>
  <c r="F84" i="25"/>
  <c r="L73" i="25"/>
  <c r="F83" i="22"/>
  <c r="L72" i="22"/>
  <c r="F72" i="22"/>
  <c r="F83" i="20"/>
  <c r="L72" i="20"/>
  <c r="F72" i="20"/>
  <c r="F72" i="17"/>
  <c r="F83" i="17"/>
  <c r="L72" i="17"/>
  <c r="L70" i="13"/>
  <c r="F70" i="13"/>
  <c r="F81" i="13"/>
  <c r="F73" i="14"/>
  <c r="F84" i="14"/>
  <c r="L73" i="14"/>
  <c r="L72" i="10"/>
  <c r="F72" i="10"/>
  <c r="F83" i="10"/>
  <c r="F71" i="6"/>
  <c r="F82" i="6"/>
  <c r="L71" i="6"/>
  <c r="F85" i="3"/>
  <c r="L74" i="3"/>
  <c r="F74" i="3"/>
  <c r="F82" i="3"/>
  <c r="L71" i="3"/>
  <c r="F71" i="3"/>
  <c r="L70" i="2"/>
  <c r="F70" i="2"/>
  <c r="F81" i="2"/>
  <c r="F72" i="23"/>
  <c r="F83" i="23"/>
  <c r="L72" i="23"/>
  <c r="L70" i="18"/>
  <c r="F70" i="18"/>
  <c r="F81" i="18"/>
  <c r="F72" i="15"/>
  <c r="F83" i="15"/>
  <c r="L72" i="15"/>
  <c r="L74" i="13"/>
  <c r="F74" i="13"/>
  <c r="F85" i="13"/>
  <c r="F81" i="3"/>
  <c r="L70" i="3"/>
  <c r="F70" i="3"/>
  <c r="F84" i="4"/>
  <c r="L73" i="4"/>
  <c r="F73" i="4"/>
  <c r="F71" i="25"/>
  <c r="F82" i="25"/>
  <c r="L71" i="25"/>
  <c r="F74" i="23"/>
  <c r="F85" i="23"/>
  <c r="L74" i="23"/>
  <c r="D78" i="22"/>
  <c r="F81" i="22"/>
  <c r="L70" i="22"/>
  <c r="F70" i="22"/>
  <c r="F84" i="17"/>
  <c r="L73" i="17"/>
  <c r="F73" i="17"/>
  <c r="F70" i="17"/>
  <c r="F81" i="17"/>
  <c r="L70" i="17"/>
  <c r="F74" i="15"/>
  <c r="F85" i="15"/>
  <c r="L74" i="15"/>
  <c r="L74" i="12"/>
  <c r="F85" i="12"/>
  <c r="F74" i="12"/>
  <c r="L70" i="10"/>
  <c r="F70" i="10"/>
  <c r="F81" i="10"/>
  <c r="L74" i="8"/>
  <c r="F74" i="8"/>
  <c r="F85" i="8"/>
  <c r="F73" i="6"/>
  <c r="F84" i="6"/>
  <c r="L73" i="6"/>
  <c r="K491" i="25"/>
  <c r="K489" i="25"/>
  <c r="W347" i="25"/>
  <c r="X347" i="25"/>
  <c r="AA336" i="25"/>
  <c r="Y351" i="25"/>
  <c r="W297" i="25"/>
  <c r="Z297" i="25"/>
  <c r="V297" i="25"/>
  <c r="W285" i="25"/>
  <c r="Z285" i="25"/>
  <c r="V285" i="25"/>
  <c r="X278" i="25"/>
  <c r="W278" i="25"/>
  <c r="Y287" i="25"/>
  <c r="Z295" i="25"/>
  <c r="Z276" i="25"/>
  <c r="X249" i="25"/>
  <c r="W249" i="25"/>
  <c r="Y257" i="25"/>
  <c r="Y247" i="25"/>
  <c r="X247" i="25"/>
  <c r="Z350" i="25"/>
  <c r="V350" i="25"/>
  <c r="W350" i="25"/>
  <c r="Y325" i="25"/>
  <c r="W301" i="25"/>
  <c r="Z301" i="25"/>
  <c r="V301" i="25"/>
  <c r="X298" i="25"/>
  <c r="W298" i="25"/>
  <c r="Y291" i="25"/>
  <c r="X291" i="25"/>
  <c r="Y280" i="25"/>
  <c r="AA280" i="25" s="1"/>
  <c r="Y258" i="25"/>
  <c r="X258" i="25"/>
  <c r="X293" i="25"/>
  <c r="Z232" i="25"/>
  <c r="V232" i="25"/>
  <c r="X297" i="25"/>
  <c r="W246" i="25"/>
  <c r="AA246" i="25" s="1"/>
  <c r="AB246" i="25" s="1"/>
  <c r="X216" i="25"/>
  <c r="Z205" i="25"/>
  <c r="V205" i="25"/>
  <c r="V233" i="25"/>
  <c r="Z215" i="25"/>
  <c r="V215" i="25"/>
  <c r="AA215" i="25" s="1"/>
  <c r="Y215" i="25"/>
  <c r="Y206" i="25"/>
  <c r="Z196" i="25"/>
  <c r="Y176" i="25"/>
  <c r="X206" i="25"/>
  <c r="V194" i="25"/>
  <c r="Y168" i="25"/>
  <c r="X168" i="25"/>
  <c r="X197" i="25"/>
  <c r="X172" i="25"/>
  <c r="AA172" i="25" s="1"/>
  <c r="AB172" i="25" s="1"/>
  <c r="V160" i="25"/>
  <c r="W145" i="25"/>
  <c r="Z161" i="25"/>
  <c r="Y485" i="24"/>
  <c r="Y487" i="24"/>
  <c r="Y166" i="25"/>
  <c r="Z160" i="25"/>
  <c r="Z150" i="25"/>
  <c r="AM499" i="24"/>
  <c r="AM491" i="24"/>
  <c r="AG491" i="24"/>
  <c r="AM453" i="24"/>
  <c r="AM473" i="24"/>
  <c r="S471" i="24"/>
  <c r="AM483" i="24"/>
  <c r="S480" i="24"/>
  <c r="AM462" i="24"/>
  <c r="AG462" i="24"/>
  <c r="AL499" i="24"/>
  <c r="AL491" i="24"/>
  <c r="AL483" i="24"/>
  <c r="R480" i="24"/>
  <c r="AL462" i="24"/>
  <c r="AF462" i="24"/>
  <c r="AL453" i="24"/>
  <c r="AF491" i="24"/>
  <c r="AL473" i="24"/>
  <c r="R471" i="24"/>
  <c r="X165" i="25"/>
  <c r="W163" i="25"/>
  <c r="Z154" i="25"/>
  <c r="Y503" i="24"/>
  <c r="Y501" i="24"/>
  <c r="AK473" i="24"/>
  <c r="Q471" i="24"/>
  <c r="AK499" i="24"/>
  <c r="AK491" i="24"/>
  <c r="AK483" i="24"/>
  <c r="Q480" i="24"/>
  <c r="AK462" i="24"/>
  <c r="AE462" i="24"/>
  <c r="AK453" i="24"/>
  <c r="AE491" i="24"/>
  <c r="V36" i="24"/>
  <c r="T36" i="24"/>
  <c r="AB351" i="24"/>
  <c r="AB347" i="24"/>
  <c r="AB343" i="24"/>
  <c r="AB339" i="24"/>
  <c r="AB335" i="24"/>
  <c r="AB331" i="24"/>
  <c r="AB327" i="24"/>
  <c r="AB323" i="24"/>
  <c r="AB319" i="24"/>
  <c r="AB315" i="24"/>
  <c r="AB311" i="24"/>
  <c r="AB307" i="24"/>
  <c r="AB303" i="24"/>
  <c r="AB299" i="24"/>
  <c r="AB295" i="24"/>
  <c r="AB291" i="24"/>
  <c r="AB352" i="24"/>
  <c r="AB348" i="24"/>
  <c r="AB344" i="24"/>
  <c r="AB340" i="24"/>
  <c r="AB336" i="24"/>
  <c r="AB332" i="24"/>
  <c r="AB328" i="24"/>
  <c r="AB324" i="24"/>
  <c r="AB320" i="24"/>
  <c r="AB316" i="24"/>
  <c r="AB312" i="24"/>
  <c r="AB308" i="24"/>
  <c r="AB304" i="24"/>
  <c r="AB300" i="24"/>
  <c r="AB296" i="24"/>
  <c r="AB292" i="24"/>
  <c r="AB288" i="24"/>
  <c r="AB284" i="24"/>
  <c r="AB280" i="24"/>
  <c r="AB276" i="24"/>
  <c r="AB272" i="24"/>
  <c r="AB268" i="24"/>
  <c r="AB264" i="24"/>
  <c r="AB260" i="24"/>
  <c r="AB353" i="24"/>
  <c r="AB349" i="24"/>
  <c r="AB345" i="24"/>
  <c r="AB341" i="24"/>
  <c r="AB337" i="24"/>
  <c r="AB333" i="24"/>
  <c r="AB329" i="24"/>
  <c r="AB325" i="24"/>
  <c r="AB321" i="24"/>
  <c r="AB317" i="24"/>
  <c r="AB350" i="24"/>
  <c r="AB346" i="24"/>
  <c r="AB342" i="24"/>
  <c r="AB338" i="24"/>
  <c r="AB334" i="24"/>
  <c r="AB330" i="24"/>
  <c r="AB326" i="24"/>
  <c r="AB322" i="24"/>
  <c r="AB318" i="24"/>
  <c r="AB314" i="24"/>
  <c r="AB310" i="24"/>
  <c r="AB306" i="24"/>
  <c r="AB302" i="24"/>
  <c r="AB298" i="24"/>
  <c r="AB294" i="24"/>
  <c r="AB290" i="24"/>
  <c r="AB286" i="24"/>
  <c r="AB282" i="24"/>
  <c r="AB313" i="24"/>
  <c r="AB297" i="24"/>
  <c r="AB283" i="24"/>
  <c r="AB279" i="24"/>
  <c r="AB274" i="24"/>
  <c r="AB269" i="24"/>
  <c r="AB263" i="24"/>
  <c r="AB257" i="24"/>
  <c r="AB253" i="24"/>
  <c r="AB249" i="24"/>
  <c r="AB245" i="24"/>
  <c r="AB241" i="24"/>
  <c r="AB237" i="24"/>
  <c r="AB233" i="24"/>
  <c r="AB229" i="24"/>
  <c r="AB225" i="24"/>
  <c r="AB221" i="24"/>
  <c r="AB217" i="24"/>
  <c r="AB213" i="24"/>
  <c r="AB209" i="24"/>
  <c r="AB205" i="24"/>
  <c r="AB201" i="24"/>
  <c r="AB197" i="24"/>
  <c r="AB193" i="24"/>
  <c r="AB189" i="24"/>
  <c r="AB185" i="24"/>
  <c r="AB181" i="24"/>
  <c r="AB177" i="24"/>
  <c r="AB173" i="24"/>
  <c r="AB169" i="24"/>
  <c r="AB165" i="24"/>
  <c r="AB161" i="24"/>
  <c r="AB157" i="24"/>
  <c r="AB153" i="24"/>
  <c r="AB149" i="24"/>
  <c r="AB145" i="24"/>
  <c r="AB309" i="24"/>
  <c r="AB293" i="24"/>
  <c r="AB278" i="24"/>
  <c r="AB273" i="24"/>
  <c r="AB267" i="24"/>
  <c r="AB262" i="24"/>
  <c r="AB258" i="24"/>
  <c r="AB254" i="24"/>
  <c r="AB250" i="24"/>
  <c r="AB246" i="24"/>
  <c r="AB242" i="24"/>
  <c r="AB238" i="24"/>
  <c r="AB234" i="24"/>
  <c r="AB230" i="24"/>
  <c r="AB226" i="24"/>
  <c r="AB222" i="24"/>
  <c r="AB218" i="24"/>
  <c r="AB214" i="24"/>
  <c r="AB210" i="24"/>
  <c r="AB206" i="24"/>
  <c r="AB202" i="24"/>
  <c r="AB198" i="24"/>
  <c r="AB194" i="24"/>
  <c r="AB190" i="24"/>
  <c r="AB186" i="24"/>
  <c r="AB182" i="24"/>
  <c r="AB178" i="24"/>
  <c r="AB174" i="24"/>
  <c r="AB170" i="24"/>
  <c r="AB166" i="24"/>
  <c r="AB162" i="24"/>
  <c r="AB158" i="24"/>
  <c r="AB154" i="24"/>
  <c r="AB150" i="24"/>
  <c r="AB146" i="24"/>
  <c r="AB305" i="24"/>
  <c r="AB289" i="24"/>
  <c r="AB287" i="24"/>
  <c r="AB301" i="24"/>
  <c r="AB285" i="24"/>
  <c r="AB281" i="24"/>
  <c r="AB275" i="24"/>
  <c r="AB270" i="24"/>
  <c r="AB265" i="24"/>
  <c r="AB259" i="24"/>
  <c r="AB256" i="24"/>
  <c r="AB252" i="24"/>
  <c r="AB248" i="24"/>
  <c r="AB244" i="24"/>
  <c r="AB240" i="24"/>
  <c r="AB236" i="24"/>
  <c r="AB232" i="24"/>
  <c r="AB228" i="24"/>
  <c r="AB224" i="24"/>
  <c r="AB220" i="24"/>
  <c r="AB216" i="24"/>
  <c r="AB212" i="24"/>
  <c r="AB208" i="24"/>
  <c r="AB204" i="24"/>
  <c r="AB200" i="24"/>
  <c r="AB196" i="24"/>
  <c r="AB255" i="24"/>
  <c r="AB239" i="24"/>
  <c r="AB223" i="24"/>
  <c r="AB207" i="24"/>
  <c r="AB192" i="24"/>
  <c r="AB184" i="24"/>
  <c r="AB176" i="24"/>
  <c r="AB168" i="24"/>
  <c r="AB160" i="24"/>
  <c r="AB152" i="24"/>
  <c r="AB266" i="24"/>
  <c r="AB251" i="24"/>
  <c r="AB235" i="24"/>
  <c r="AB219" i="24"/>
  <c r="AB203" i="24"/>
  <c r="AB187" i="24"/>
  <c r="AB179" i="24"/>
  <c r="AB171" i="24"/>
  <c r="AB163" i="24"/>
  <c r="AB155" i="24"/>
  <c r="AB147" i="24"/>
  <c r="AB247" i="24"/>
  <c r="AB231" i="24"/>
  <c r="AB215" i="24"/>
  <c r="AB199" i="24"/>
  <c r="AB188" i="24"/>
  <c r="AB180" i="24"/>
  <c r="AB172" i="24"/>
  <c r="AB164" i="24"/>
  <c r="AB156" i="24"/>
  <c r="AB148" i="24"/>
  <c r="AB277" i="24"/>
  <c r="AB271" i="24"/>
  <c r="AB261" i="24"/>
  <c r="AB243" i="24"/>
  <c r="AB227" i="24"/>
  <c r="AB211" i="24"/>
  <c r="AB195" i="24"/>
  <c r="AB191" i="24"/>
  <c r="AB183" i="24"/>
  <c r="AB175" i="24"/>
  <c r="AB167" i="24"/>
  <c r="AB159" i="24"/>
  <c r="AB151" i="24"/>
  <c r="V23" i="24"/>
  <c r="W23" i="24" s="1"/>
  <c r="W24" i="24" s="1"/>
  <c r="W25" i="24" s="1"/>
  <c r="T23" i="24"/>
  <c r="V28" i="24"/>
  <c r="T28" i="24"/>
  <c r="K489" i="23"/>
  <c r="K491" i="23"/>
  <c r="X351" i="23"/>
  <c r="Z351" i="23"/>
  <c r="V351" i="23"/>
  <c r="X347" i="23"/>
  <c r="Z347" i="23"/>
  <c r="V347" i="23"/>
  <c r="X343" i="23"/>
  <c r="Z343" i="23"/>
  <c r="V343" i="23"/>
  <c r="X315" i="23"/>
  <c r="Z315" i="23"/>
  <c r="Y352" i="23"/>
  <c r="W352" i="23"/>
  <c r="Y328" i="23"/>
  <c r="W328" i="23"/>
  <c r="W315" i="23"/>
  <c r="Y304" i="23"/>
  <c r="W304" i="23"/>
  <c r="Y300" i="23"/>
  <c r="W300" i="23"/>
  <c r="Z353" i="23"/>
  <c r="AA353" i="23" s="1"/>
  <c r="Z337" i="23"/>
  <c r="V337" i="23"/>
  <c r="X337" i="23"/>
  <c r="Z325" i="23"/>
  <c r="X325" i="23"/>
  <c r="Z305" i="23"/>
  <c r="V305" i="23"/>
  <c r="X305" i="23"/>
  <c r="Z293" i="23"/>
  <c r="X293" i="23"/>
  <c r="Z277" i="23"/>
  <c r="V277" i="23"/>
  <c r="X277" i="23"/>
  <c r="Z348" i="23"/>
  <c r="W337" i="23"/>
  <c r="X330" i="23"/>
  <c r="Z326" i="23"/>
  <c r="Y318" i="23"/>
  <c r="X312" i="23"/>
  <c r="Y306" i="23"/>
  <c r="Z298" i="23"/>
  <c r="W265" i="23"/>
  <c r="W246" i="23"/>
  <c r="Y246" i="23"/>
  <c r="W238" i="23"/>
  <c r="Z238" i="23"/>
  <c r="Y238" i="23"/>
  <c r="Y343" i="23"/>
  <c r="X316" i="23"/>
  <c r="Y294" i="23"/>
  <c r="Y277" i="23"/>
  <c r="V272" i="23"/>
  <c r="Y263" i="23"/>
  <c r="V256" i="23"/>
  <c r="U29" i="23"/>
  <c r="K27" i="23"/>
  <c r="W351" i="23"/>
  <c r="Y347" i="23"/>
  <c r="W342" i="23"/>
  <c r="Y330" i="23"/>
  <c r="X326" i="23"/>
  <c r="Z312" i="23"/>
  <c r="X306" i="23"/>
  <c r="Y297" i="23"/>
  <c r="Y289" i="23"/>
  <c r="W247" i="23"/>
  <c r="V32" i="23"/>
  <c r="T32" i="23"/>
  <c r="L28" i="23"/>
  <c r="J28" i="23"/>
  <c r="Y495" i="22"/>
  <c r="Y493" i="22"/>
  <c r="V344" i="23"/>
  <c r="X308" i="23"/>
  <c r="V280" i="23"/>
  <c r="W277" i="23"/>
  <c r="Y248" i="23"/>
  <c r="W248" i="23"/>
  <c r="W224" i="23"/>
  <c r="Y224" i="23"/>
  <c r="L36" i="23"/>
  <c r="J36" i="23"/>
  <c r="V27" i="23"/>
  <c r="T27" i="23"/>
  <c r="W160" i="23"/>
  <c r="Y160" i="23"/>
  <c r="AA158" i="23"/>
  <c r="AM499" i="22"/>
  <c r="AM491" i="22"/>
  <c r="AG491" i="22"/>
  <c r="AM473" i="22"/>
  <c r="S471" i="22"/>
  <c r="AM483" i="22"/>
  <c r="S480" i="22"/>
  <c r="AM462" i="22"/>
  <c r="AG462" i="22"/>
  <c r="AM453" i="22"/>
  <c r="AA350" i="22"/>
  <c r="AB350" i="22" s="1"/>
  <c r="Y229" i="23"/>
  <c r="AA227" i="23"/>
  <c r="AA175" i="23"/>
  <c r="Z164" i="23"/>
  <c r="Z152" i="23"/>
  <c r="AA154" i="23"/>
  <c r="AA146" i="23"/>
  <c r="Y285" i="22"/>
  <c r="W285" i="22"/>
  <c r="Y265" i="22"/>
  <c r="W265" i="22"/>
  <c r="Y241" i="22"/>
  <c r="W241" i="22"/>
  <c r="Y217" i="22"/>
  <c r="W217" i="22"/>
  <c r="Y213" i="22"/>
  <c r="W213" i="22"/>
  <c r="Y209" i="22"/>
  <c r="W209" i="22"/>
  <c r="Y197" i="22"/>
  <c r="W197" i="22"/>
  <c r="J33" i="22"/>
  <c r="J40" i="22" s="1"/>
  <c r="K40" i="22" s="1"/>
  <c r="L33" i="22"/>
  <c r="M33" i="22" s="1"/>
  <c r="M34" i="22" s="1"/>
  <c r="M35" i="22" s="1"/>
  <c r="M36" i="22" s="1"/>
  <c r="M37" i="22" s="1"/>
  <c r="M38" i="22" s="1"/>
  <c r="M39" i="22" s="1"/>
  <c r="M40" i="22" s="1"/>
  <c r="K42" i="22" s="1"/>
  <c r="K11" i="22" s="1"/>
  <c r="Y157" i="22"/>
  <c r="W157" i="22"/>
  <c r="V229" i="23"/>
  <c r="Z224" i="23"/>
  <c r="AA201" i="23"/>
  <c r="AA165" i="23"/>
  <c r="X341" i="22"/>
  <c r="V341" i="22"/>
  <c r="Z341" i="22"/>
  <c r="Y339" i="22"/>
  <c r="Z306" i="22"/>
  <c r="V306" i="22"/>
  <c r="X306" i="22"/>
  <c r="Z258" i="22"/>
  <c r="V258" i="22"/>
  <c r="X258" i="22"/>
  <c r="Z242" i="22"/>
  <c r="V242" i="22"/>
  <c r="X242" i="22"/>
  <c r="Z210" i="22"/>
  <c r="V210" i="22"/>
  <c r="X210" i="22"/>
  <c r="Z194" i="22"/>
  <c r="V194" i="22"/>
  <c r="X194" i="22"/>
  <c r="Z178" i="22"/>
  <c r="V178" i="22"/>
  <c r="X178" i="22"/>
  <c r="Z166" i="22"/>
  <c r="V166" i="22"/>
  <c r="X166" i="22"/>
  <c r="Z150" i="22"/>
  <c r="V150" i="22"/>
  <c r="X150" i="22"/>
  <c r="X212" i="23"/>
  <c r="V317" i="22"/>
  <c r="W315" i="22"/>
  <c r="Y315" i="22"/>
  <c r="W311" i="22"/>
  <c r="Y311" i="22"/>
  <c r="W291" i="22"/>
  <c r="Y291" i="22"/>
  <c r="W246" i="22"/>
  <c r="W230" i="22"/>
  <c r="V217" i="22"/>
  <c r="W215" i="22"/>
  <c r="Y215" i="22"/>
  <c r="V213" i="22"/>
  <c r="W211" i="22"/>
  <c r="Y211" i="22"/>
  <c r="W198" i="22"/>
  <c r="W194" i="22"/>
  <c r="W178" i="22"/>
  <c r="V291" i="22"/>
  <c r="AA272" i="22"/>
  <c r="AB272" i="22" s="1"/>
  <c r="V255" i="22"/>
  <c r="X217" i="22"/>
  <c r="Z157" i="22"/>
  <c r="Z257" i="22"/>
  <c r="X253" i="22"/>
  <c r="AA168" i="22"/>
  <c r="AB168" i="22" s="1"/>
  <c r="AA148" i="22"/>
  <c r="AB148" i="22" s="1"/>
  <c r="Y495" i="21"/>
  <c r="Y493" i="21"/>
  <c r="Y487" i="21"/>
  <c r="Y485" i="21"/>
  <c r="V311" i="22"/>
  <c r="Z303" i="22"/>
  <c r="V215" i="22"/>
  <c r="V171" i="22"/>
  <c r="AA160" i="22"/>
  <c r="AB160" i="22" s="1"/>
  <c r="AA246" i="21"/>
  <c r="Z325" i="22"/>
  <c r="Z315" i="22"/>
  <c r="AA304" i="22"/>
  <c r="AB304" i="22" s="1"/>
  <c r="X285" i="22"/>
  <c r="V259" i="22"/>
  <c r="X213" i="22"/>
  <c r="V207" i="22"/>
  <c r="Y178" i="22"/>
  <c r="AA164" i="22"/>
  <c r="AB164" i="22" s="1"/>
  <c r="Z153" i="22"/>
  <c r="AL499" i="21"/>
  <c r="AL491" i="21"/>
  <c r="AF491" i="21"/>
  <c r="AL473" i="21"/>
  <c r="R471" i="21"/>
  <c r="AL483" i="21"/>
  <c r="R480" i="21"/>
  <c r="AL462" i="21"/>
  <c r="AF462" i="21"/>
  <c r="AL453" i="21"/>
  <c r="Z345" i="21"/>
  <c r="V345" i="21"/>
  <c r="W312" i="21"/>
  <c r="Z305" i="21"/>
  <c r="V305" i="21"/>
  <c r="Z285" i="21"/>
  <c r="V285" i="21"/>
  <c r="W264" i="21"/>
  <c r="Z318" i="21"/>
  <c r="AA318" i="21" s="1"/>
  <c r="AB318" i="21" s="1"/>
  <c r="Z298" i="21"/>
  <c r="X278" i="21"/>
  <c r="Y493" i="20"/>
  <c r="Y495" i="20"/>
  <c r="Y485" i="20"/>
  <c r="Y487" i="20"/>
  <c r="X325" i="21"/>
  <c r="Y298" i="21"/>
  <c r="Y285" i="21"/>
  <c r="Z268" i="21"/>
  <c r="V256" i="21"/>
  <c r="W242" i="21"/>
  <c r="V237" i="21"/>
  <c r="AA237" i="21" s="1"/>
  <c r="X212" i="21"/>
  <c r="W212" i="21"/>
  <c r="X192" i="21"/>
  <c r="W192" i="21"/>
  <c r="Y473" i="20"/>
  <c r="Y475" i="20"/>
  <c r="Z308" i="21"/>
  <c r="W301" i="21"/>
  <c r="W257" i="21"/>
  <c r="Y242" i="21"/>
  <c r="X165" i="21"/>
  <c r="X153" i="21"/>
  <c r="X145" i="21"/>
  <c r="Y467" i="20"/>
  <c r="Y465" i="20"/>
  <c r="X326" i="21"/>
  <c r="AA326" i="21" s="1"/>
  <c r="AB326" i="21" s="1"/>
  <c r="V264" i="21"/>
  <c r="Z244" i="21"/>
  <c r="W224" i="21"/>
  <c r="AA224" i="21" s="1"/>
  <c r="AB224" i="21" s="1"/>
  <c r="Z210" i="21"/>
  <c r="V210" i="21"/>
  <c r="Y210" i="21"/>
  <c r="Z202" i="21"/>
  <c r="Y202" i="21"/>
  <c r="V192" i="21"/>
  <c r="V168" i="21"/>
  <c r="W153" i="21"/>
  <c r="W145" i="21"/>
  <c r="T36" i="20"/>
  <c r="V36" i="20"/>
  <c r="Z212" i="21"/>
  <c r="Z201" i="21"/>
  <c r="Z165" i="21"/>
  <c r="V158" i="21"/>
  <c r="AA150" i="21"/>
  <c r="W284" i="20"/>
  <c r="Y284" i="20"/>
  <c r="Z277" i="20"/>
  <c r="X277" i="20"/>
  <c r="V277" i="20"/>
  <c r="V270" i="20"/>
  <c r="Y216" i="21"/>
  <c r="Z176" i="21"/>
  <c r="V157" i="21"/>
  <c r="X147" i="21"/>
  <c r="Y326" i="20"/>
  <c r="W326" i="20"/>
  <c r="X294" i="20"/>
  <c r="V285" i="20"/>
  <c r="Z285" i="20"/>
  <c r="X285" i="20"/>
  <c r="V258" i="20"/>
  <c r="Y255" i="20"/>
  <c r="X255" i="20"/>
  <c r="Y247" i="20"/>
  <c r="X247" i="20"/>
  <c r="Y239" i="20"/>
  <c r="X239" i="20"/>
  <c r="Y223" i="20"/>
  <c r="X223" i="20"/>
  <c r="Y207" i="20"/>
  <c r="X207" i="20"/>
  <c r="Y199" i="20"/>
  <c r="X199" i="20"/>
  <c r="Y183" i="20"/>
  <c r="X183" i="20"/>
  <c r="Y175" i="20"/>
  <c r="X175" i="20"/>
  <c r="Y163" i="20"/>
  <c r="X163" i="20"/>
  <c r="Y147" i="20"/>
  <c r="X147" i="20"/>
  <c r="AN453" i="19"/>
  <c r="AN499" i="19"/>
  <c r="AN491" i="19"/>
  <c r="AH491" i="19"/>
  <c r="AN473" i="19"/>
  <c r="T471" i="19"/>
  <c r="AN483" i="19"/>
  <c r="T480" i="19"/>
  <c r="AN462" i="19"/>
  <c r="AH462" i="19"/>
  <c r="Y351" i="19"/>
  <c r="X351" i="19"/>
  <c r="Z351" i="19"/>
  <c r="W202" i="21"/>
  <c r="AA202" i="21" s="1"/>
  <c r="Z175" i="21"/>
  <c r="Z169" i="21"/>
  <c r="AA169" i="21" s="1"/>
  <c r="AB169" i="21" s="1"/>
  <c r="X160" i="21"/>
  <c r="Z152" i="21"/>
  <c r="W324" i="20"/>
  <c r="Y324" i="20"/>
  <c r="W308" i="20"/>
  <c r="Y308" i="20"/>
  <c r="W300" i="20"/>
  <c r="Y300" i="20"/>
  <c r="Y288" i="20"/>
  <c r="W288" i="20"/>
  <c r="X284" i="20"/>
  <c r="X270" i="20"/>
  <c r="X236" i="20"/>
  <c r="AA236" i="20" s="1"/>
  <c r="AB236" i="20" s="1"/>
  <c r="X228" i="20"/>
  <c r="W223" i="20"/>
  <c r="X220" i="20"/>
  <c r="W163" i="20"/>
  <c r="Y475" i="19"/>
  <c r="Y473" i="19"/>
  <c r="W351" i="19"/>
  <c r="AA351" i="19" s="1"/>
  <c r="AB351" i="19" s="1"/>
  <c r="Y328" i="19"/>
  <c r="W328" i="19"/>
  <c r="Y296" i="19"/>
  <c r="W296" i="19"/>
  <c r="Y292" i="19"/>
  <c r="W292" i="19"/>
  <c r="Z213" i="21"/>
  <c r="Z199" i="21"/>
  <c r="Z183" i="21"/>
  <c r="V166" i="21"/>
  <c r="AA166" i="21" s="1"/>
  <c r="W158" i="21"/>
  <c r="V147" i="21"/>
  <c r="W348" i="20"/>
  <c r="Y348" i="20"/>
  <c r="AA341" i="20"/>
  <c r="AB341" i="20" s="1"/>
  <c r="Y335" i="20"/>
  <c r="W332" i="20"/>
  <c r="AA332" i="20" s="1"/>
  <c r="AB332" i="20" s="1"/>
  <c r="Y332" i="20"/>
  <c r="X326" i="20"/>
  <c r="W296" i="20"/>
  <c r="Y296" i="20"/>
  <c r="V276" i="20"/>
  <c r="V259" i="20"/>
  <c r="AA259" i="20" s="1"/>
  <c r="AB259" i="20" s="1"/>
  <c r="J37" i="20"/>
  <c r="L37" i="20"/>
  <c r="W201" i="20"/>
  <c r="Z201" i="20"/>
  <c r="V201" i="20"/>
  <c r="T31" i="20"/>
  <c r="V31" i="20"/>
  <c r="W197" i="20"/>
  <c r="Z197" i="20"/>
  <c r="V197" i="20"/>
  <c r="J33" i="20"/>
  <c r="L33" i="20"/>
  <c r="J26" i="20"/>
  <c r="J40" i="20" s="1"/>
  <c r="K40" i="20" s="1"/>
  <c r="L26" i="20"/>
  <c r="W153" i="20"/>
  <c r="Z153" i="20"/>
  <c r="V153" i="20"/>
  <c r="T23" i="20"/>
  <c r="V23" i="20"/>
  <c r="W23" i="20" s="1"/>
  <c r="W24" i="20" s="1"/>
  <c r="W149" i="20"/>
  <c r="Z149" i="20"/>
  <c r="V149" i="20"/>
  <c r="W145" i="20"/>
  <c r="Z145" i="20"/>
  <c r="V145" i="20"/>
  <c r="AL499" i="19"/>
  <c r="AL491" i="19"/>
  <c r="AF491" i="19"/>
  <c r="AL473" i="19"/>
  <c r="R471" i="19"/>
  <c r="AL483" i="19"/>
  <c r="R480" i="19"/>
  <c r="AL462" i="19"/>
  <c r="AF462" i="19"/>
  <c r="AL453" i="19"/>
  <c r="Y467" i="19"/>
  <c r="Y465" i="19"/>
  <c r="J38" i="19"/>
  <c r="L38" i="19"/>
  <c r="Z321" i="19"/>
  <c r="X321" i="19"/>
  <c r="T34" i="19"/>
  <c r="V34" i="19"/>
  <c r="T37" i="19"/>
  <c r="V37" i="19"/>
  <c r="X157" i="19"/>
  <c r="V157" i="19"/>
  <c r="AA157" i="19" s="1"/>
  <c r="AB157" i="19" s="1"/>
  <c r="Z157" i="19"/>
  <c r="Z219" i="20"/>
  <c r="Y216" i="20"/>
  <c r="AA216" i="20" s="1"/>
  <c r="AB216" i="20" s="1"/>
  <c r="Y208" i="20"/>
  <c r="Z200" i="20"/>
  <c r="V172" i="20"/>
  <c r="Y242" i="19"/>
  <c r="Z199" i="19"/>
  <c r="X199" i="19"/>
  <c r="X172" i="19"/>
  <c r="T32" i="18"/>
  <c r="V32" i="18"/>
  <c r="X289" i="20"/>
  <c r="Z255" i="20"/>
  <c r="Z250" i="20"/>
  <c r="Z240" i="20"/>
  <c r="Z195" i="20"/>
  <c r="Z192" i="20"/>
  <c r="W25" i="20"/>
  <c r="V160" i="20"/>
  <c r="Y153" i="20"/>
  <c r="Z147" i="20"/>
  <c r="W330" i="19"/>
  <c r="AA330" i="19" s="1"/>
  <c r="AB330" i="19" s="1"/>
  <c r="Y313" i="19"/>
  <c r="Z278" i="19"/>
  <c r="X208" i="19"/>
  <c r="Y194" i="19"/>
  <c r="W194" i="19"/>
  <c r="X152" i="19"/>
  <c r="J31" i="18"/>
  <c r="L31" i="18"/>
  <c r="V267" i="20"/>
  <c r="V247" i="20"/>
  <c r="Y238" i="20"/>
  <c r="V228" i="20"/>
  <c r="Y218" i="20"/>
  <c r="AA218" i="20" s="1"/>
  <c r="AB218" i="20" s="1"/>
  <c r="Z212" i="20"/>
  <c r="V207" i="20"/>
  <c r="W202" i="20"/>
  <c r="Y176" i="20"/>
  <c r="X153" i="20"/>
  <c r="Y150" i="20"/>
  <c r="W334" i="19"/>
  <c r="Z268" i="19"/>
  <c r="X224" i="19"/>
  <c r="Y211" i="19"/>
  <c r="AA211" i="19" s="1"/>
  <c r="AB211" i="19" s="1"/>
  <c r="J29" i="19"/>
  <c r="L29" i="19"/>
  <c r="Y159" i="19"/>
  <c r="Y158" i="19"/>
  <c r="W158" i="19"/>
  <c r="J26" i="19"/>
  <c r="L26" i="19"/>
  <c r="Y459" i="18"/>
  <c r="Y457" i="18"/>
  <c r="J38" i="18"/>
  <c r="L38" i="18"/>
  <c r="W301" i="18"/>
  <c r="W209" i="18"/>
  <c r="J33" i="18"/>
  <c r="L33" i="18"/>
  <c r="W189" i="18"/>
  <c r="T28" i="18"/>
  <c r="V28" i="18"/>
  <c r="J26" i="18"/>
  <c r="L26" i="18"/>
  <c r="V256" i="20"/>
  <c r="W246" i="20"/>
  <c r="Z244" i="20"/>
  <c r="V232" i="20"/>
  <c r="X206" i="20"/>
  <c r="AA206" i="20" s="1"/>
  <c r="AB206" i="20" s="1"/>
  <c r="Y186" i="20"/>
  <c r="T29" i="20"/>
  <c r="V29" i="20"/>
  <c r="Y168" i="20"/>
  <c r="W166" i="20"/>
  <c r="Z159" i="20"/>
  <c r="Z154" i="20"/>
  <c r="Y148" i="20"/>
  <c r="W146" i="20"/>
  <c r="Y346" i="19"/>
  <c r="AA346" i="19" s="1"/>
  <c r="AB346" i="19" s="1"/>
  <c r="Y326" i="19"/>
  <c r="W309" i="19"/>
  <c r="Y294" i="19"/>
  <c r="Z284" i="19"/>
  <c r="Z270" i="19"/>
  <c r="Y250" i="19"/>
  <c r="AA250" i="19" s="1"/>
  <c r="AB250" i="19" s="1"/>
  <c r="Z240" i="19"/>
  <c r="AA240" i="19" s="1"/>
  <c r="AB240" i="19" s="1"/>
  <c r="Z236" i="19"/>
  <c r="AA236" i="19" s="1"/>
  <c r="AB236" i="19" s="1"/>
  <c r="Z208" i="19"/>
  <c r="X173" i="19"/>
  <c r="Z159" i="19"/>
  <c r="AK499" i="18"/>
  <c r="AK491" i="18"/>
  <c r="AE491" i="18"/>
  <c r="AK473" i="18"/>
  <c r="Q471" i="18"/>
  <c r="AK483" i="18"/>
  <c r="Q480" i="18"/>
  <c r="AK462" i="18"/>
  <c r="AE462" i="18"/>
  <c r="AK453" i="18"/>
  <c r="X286" i="18"/>
  <c r="X226" i="18"/>
  <c r="X186" i="18"/>
  <c r="Z209" i="19"/>
  <c r="AA209" i="19" s="1"/>
  <c r="AB209" i="19" s="1"/>
  <c r="Z147" i="19"/>
  <c r="X331" i="18"/>
  <c r="W322" i="18"/>
  <c r="AA322" i="18" s="1"/>
  <c r="AB322" i="18" s="1"/>
  <c r="Y317" i="18"/>
  <c r="W282" i="18"/>
  <c r="AA282" i="18" s="1"/>
  <c r="AB282" i="18" s="1"/>
  <c r="Y255" i="18"/>
  <c r="W250" i="18"/>
  <c r="Y243" i="18"/>
  <c r="Z229" i="18"/>
  <c r="Z226" i="18"/>
  <c r="AA192" i="18"/>
  <c r="AB192" i="18" s="1"/>
  <c r="Y187" i="18"/>
  <c r="J29" i="18"/>
  <c r="L29" i="18"/>
  <c r="X171" i="18"/>
  <c r="T25" i="18"/>
  <c r="V25" i="18"/>
  <c r="J25" i="18"/>
  <c r="L25" i="18"/>
  <c r="Z349" i="17"/>
  <c r="Z347" i="17"/>
  <c r="V347" i="17"/>
  <c r="Y347" i="17"/>
  <c r="Y334" i="17"/>
  <c r="X334" i="17"/>
  <c r="W334" i="17"/>
  <c r="V37" i="17"/>
  <c r="T37" i="17"/>
  <c r="AL499" i="16"/>
  <c r="AL491" i="16"/>
  <c r="AF491" i="16"/>
  <c r="AL473" i="16"/>
  <c r="R471" i="16"/>
  <c r="AL483" i="16"/>
  <c r="R480" i="16"/>
  <c r="AL462" i="16"/>
  <c r="AF462" i="16"/>
  <c r="AL453" i="16"/>
  <c r="X151" i="19"/>
  <c r="AA151" i="19" s="1"/>
  <c r="AB151" i="19" s="1"/>
  <c r="Z145" i="19"/>
  <c r="W326" i="18"/>
  <c r="AA326" i="18" s="1"/>
  <c r="AB326" i="18" s="1"/>
  <c r="V301" i="18"/>
  <c r="V287" i="18"/>
  <c r="V277" i="18"/>
  <c r="AA264" i="18"/>
  <c r="AB264" i="18" s="1"/>
  <c r="W262" i="18"/>
  <c r="AA262" i="18" s="1"/>
  <c r="AB262" i="18" s="1"/>
  <c r="Z255" i="18"/>
  <c r="V250" i="18"/>
  <c r="Z243" i="18"/>
  <c r="Z231" i="18"/>
  <c r="Y226" i="18"/>
  <c r="Z213" i="18"/>
  <c r="X199" i="18"/>
  <c r="AA199" i="18" s="1"/>
  <c r="AB199" i="18" s="1"/>
  <c r="Z173" i="18"/>
  <c r="J28" i="18"/>
  <c r="L28" i="18"/>
  <c r="X314" i="17"/>
  <c r="Z314" i="17"/>
  <c r="X298" i="17"/>
  <c r="Z298" i="17"/>
  <c r="V298" i="17"/>
  <c r="X238" i="17"/>
  <c r="Z238" i="17"/>
  <c r="V238" i="17"/>
  <c r="X230" i="17"/>
  <c r="Z230" i="17"/>
  <c r="V230" i="17"/>
  <c r="X214" i="17"/>
  <c r="Z214" i="17"/>
  <c r="V214" i="17"/>
  <c r="X154" i="17"/>
  <c r="Z154" i="17"/>
  <c r="X146" i="17"/>
  <c r="Z146" i="17"/>
  <c r="W278" i="16"/>
  <c r="Z278" i="16"/>
  <c r="V278" i="16"/>
  <c r="W266" i="16"/>
  <c r="V266" i="16"/>
  <c r="Z266" i="16"/>
  <c r="W246" i="16"/>
  <c r="Z246" i="16"/>
  <c r="V246" i="16"/>
  <c r="AA332" i="18"/>
  <c r="AB332" i="18" s="1"/>
  <c r="Z318" i="18"/>
  <c r="V311" i="18"/>
  <c r="AA311" i="18" s="1"/>
  <c r="AB311" i="18" s="1"/>
  <c r="AA296" i="18"/>
  <c r="AB296" i="18" s="1"/>
  <c r="Y270" i="18"/>
  <c r="Z262" i="18"/>
  <c r="Z257" i="18"/>
  <c r="AA248" i="18"/>
  <c r="AB248" i="18" s="1"/>
  <c r="W230" i="18"/>
  <c r="Y225" i="18"/>
  <c r="Z217" i="18"/>
  <c r="Y213" i="18"/>
  <c r="Z210" i="18"/>
  <c r="V186" i="18"/>
  <c r="AA165" i="18"/>
  <c r="AB165" i="18" s="1"/>
  <c r="Y161" i="18"/>
  <c r="X155" i="18"/>
  <c r="X145" i="18"/>
  <c r="Y350" i="17"/>
  <c r="X350" i="17"/>
  <c r="W332" i="17"/>
  <c r="Z332" i="17"/>
  <c r="V332" i="17"/>
  <c r="Y319" i="17"/>
  <c r="W319" i="17"/>
  <c r="Y307" i="17"/>
  <c r="W307" i="17"/>
  <c r="Y295" i="17"/>
  <c r="W295" i="17"/>
  <c r="Y287" i="17"/>
  <c r="W287" i="17"/>
  <c r="Y263" i="17"/>
  <c r="W263" i="17"/>
  <c r="Y243" i="17"/>
  <c r="W243" i="17"/>
  <c r="Y223" i="17"/>
  <c r="W223" i="17"/>
  <c r="W214" i="17"/>
  <c r="L30" i="17"/>
  <c r="J30" i="17"/>
  <c r="Y179" i="17"/>
  <c r="W179" i="17"/>
  <c r="Y151" i="17"/>
  <c r="W151" i="17"/>
  <c r="Y337" i="18"/>
  <c r="Z313" i="18"/>
  <c r="X309" i="18"/>
  <c r="Z291" i="18"/>
  <c r="V279" i="18"/>
  <c r="Y251" i="18"/>
  <c r="Y235" i="18"/>
  <c r="Z227" i="18"/>
  <c r="V214" i="18"/>
  <c r="Z209" i="18"/>
  <c r="X179" i="18"/>
  <c r="AA179" i="18" s="1"/>
  <c r="AB179" i="18" s="1"/>
  <c r="Y164" i="18"/>
  <c r="AA164" i="18" s="1"/>
  <c r="AB164" i="18" s="1"/>
  <c r="Z151" i="18"/>
  <c r="W346" i="17"/>
  <c r="V344" i="17"/>
  <c r="X337" i="17"/>
  <c r="W337" i="17"/>
  <c r="Z334" i="17"/>
  <c r="Z280" i="17"/>
  <c r="X280" i="17"/>
  <c r="Z268" i="17"/>
  <c r="V268" i="17"/>
  <c r="X268" i="17"/>
  <c r="Z240" i="17"/>
  <c r="V240" i="17"/>
  <c r="X240" i="17"/>
  <c r="Z228" i="17"/>
  <c r="V228" i="17"/>
  <c r="X228" i="17"/>
  <c r="Z220" i="17"/>
  <c r="V220" i="17"/>
  <c r="X220" i="17"/>
  <c r="Z212" i="17"/>
  <c r="V212" i="17"/>
  <c r="X212" i="17"/>
  <c r="Z196" i="17"/>
  <c r="X196" i="17"/>
  <c r="Z176" i="17"/>
  <c r="V176" i="17"/>
  <c r="X176" i="17"/>
  <c r="Z160" i="17"/>
  <c r="V160" i="17"/>
  <c r="X160" i="17"/>
  <c r="Z309" i="17"/>
  <c r="Y301" i="17"/>
  <c r="Y293" i="17"/>
  <c r="Y278" i="17"/>
  <c r="X239" i="17"/>
  <c r="X219" i="17"/>
  <c r="Y213" i="17"/>
  <c r="V207" i="17"/>
  <c r="Y197" i="17"/>
  <c r="Y184" i="17"/>
  <c r="V179" i="17"/>
  <c r="W160" i="17"/>
  <c r="V147" i="17"/>
  <c r="AA288" i="16"/>
  <c r="AB288" i="16" s="1"/>
  <c r="AA280" i="16"/>
  <c r="AB280" i="16" s="1"/>
  <c r="X266" i="16"/>
  <c r="Z263" i="16"/>
  <c r="Z340" i="17"/>
  <c r="X307" i="17"/>
  <c r="Y284" i="17"/>
  <c r="Z277" i="17"/>
  <c r="V255" i="17"/>
  <c r="Z251" i="17"/>
  <c r="Z243" i="17"/>
  <c r="Z225" i="17"/>
  <c r="X223" i="17"/>
  <c r="Y176" i="17"/>
  <c r="X151" i="17"/>
  <c r="Y284" i="16"/>
  <c r="X284" i="16"/>
  <c r="Y278" i="16"/>
  <c r="V276" i="16"/>
  <c r="Y252" i="16"/>
  <c r="X252" i="16"/>
  <c r="V248" i="16"/>
  <c r="W244" i="16"/>
  <c r="V231" i="16"/>
  <c r="X231" i="16"/>
  <c r="Z220" i="16"/>
  <c r="Z329" i="17"/>
  <c r="Y313" i="17"/>
  <c r="X309" i="17"/>
  <c r="Z297" i="17"/>
  <c r="X295" i="17"/>
  <c r="Z291" i="17"/>
  <c r="W289" i="17"/>
  <c r="Z267" i="17"/>
  <c r="W265" i="17"/>
  <c r="Y240" i="17"/>
  <c r="Y230" i="17"/>
  <c r="Y212" i="17"/>
  <c r="W209" i="17"/>
  <c r="W201" i="17"/>
  <c r="W185" i="17"/>
  <c r="X169" i="17"/>
  <c r="AA169" i="17" s="1"/>
  <c r="AB169" i="17" s="1"/>
  <c r="AA166" i="17"/>
  <c r="AB166" i="17" s="1"/>
  <c r="Y160" i="17"/>
  <c r="X153" i="17"/>
  <c r="Z289" i="16"/>
  <c r="Z281" i="16"/>
  <c r="Z268" i="16"/>
  <c r="X267" i="16"/>
  <c r="W267" i="16"/>
  <c r="W260" i="16"/>
  <c r="AA260" i="16" s="1"/>
  <c r="AB260" i="16" s="1"/>
  <c r="Z244" i="16"/>
  <c r="V236" i="16"/>
  <c r="X234" i="16"/>
  <c r="V33" i="16"/>
  <c r="T33" i="16"/>
  <c r="Z224" i="16"/>
  <c r="Z182" i="16"/>
  <c r="X182" i="16"/>
  <c r="Z166" i="16"/>
  <c r="X166" i="16"/>
  <c r="Z154" i="16"/>
  <c r="V154" i="16"/>
  <c r="X154" i="16"/>
  <c r="V36" i="15"/>
  <c r="T36" i="15"/>
  <c r="L34" i="15"/>
  <c r="J34" i="15"/>
  <c r="X174" i="18"/>
  <c r="Y320" i="17"/>
  <c r="Z307" i="17"/>
  <c r="W285" i="17"/>
  <c r="AA285" i="17" s="1"/>
  <c r="AB285" i="17" s="1"/>
  <c r="W280" i="17"/>
  <c r="Z257" i="17"/>
  <c r="Z229" i="17"/>
  <c r="V223" i="17"/>
  <c r="Y205" i="17"/>
  <c r="Z195" i="17"/>
  <c r="W176" i="17"/>
  <c r="X165" i="17"/>
  <c r="V151" i="17"/>
  <c r="V297" i="16"/>
  <c r="AA297" i="16" s="1"/>
  <c r="AB297" i="16" s="1"/>
  <c r="W223" i="16"/>
  <c r="W220" i="16"/>
  <c r="AA220" i="16" s="1"/>
  <c r="AB220" i="16" s="1"/>
  <c r="W211" i="16"/>
  <c r="Y211" i="16"/>
  <c r="AA209" i="16"/>
  <c r="AB209" i="16" s="1"/>
  <c r="W195" i="16"/>
  <c r="Y195" i="16"/>
  <c r="W190" i="16"/>
  <c r="W187" i="16"/>
  <c r="Y187" i="16"/>
  <c r="AA185" i="16"/>
  <c r="AB185" i="16" s="1"/>
  <c r="W178" i="16"/>
  <c r="W155" i="16"/>
  <c r="Y155" i="16"/>
  <c r="AA153" i="16"/>
  <c r="AB153" i="16" s="1"/>
  <c r="W259" i="15"/>
  <c r="Y259" i="15"/>
  <c r="AA257" i="15"/>
  <c r="AB257" i="15" s="1"/>
  <c r="Y235" i="15"/>
  <c r="W227" i="15"/>
  <c r="Y227" i="15"/>
  <c r="W219" i="15"/>
  <c r="Y219" i="15"/>
  <c r="AA217" i="15"/>
  <c r="AB217" i="15" s="1"/>
  <c r="Y234" i="16"/>
  <c r="Y225" i="16"/>
  <c r="X221" i="16"/>
  <c r="AA221" i="16" s="1"/>
  <c r="AB221" i="16" s="1"/>
  <c r="X175" i="16"/>
  <c r="V272" i="15"/>
  <c r="AA248" i="15"/>
  <c r="AB248" i="15" s="1"/>
  <c r="AA210" i="15"/>
  <c r="AB210" i="15" s="1"/>
  <c r="AA202" i="15"/>
  <c r="AB202" i="15" s="1"/>
  <c r="Z167" i="15"/>
  <c r="Z156" i="15"/>
  <c r="AL499" i="14"/>
  <c r="AF491" i="14"/>
  <c r="AL462" i="14"/>
  <c r="AF462" i="14"/>
  <c r="AL491" i="14"/>
  <c r="AL483" i="14"/>
  <c r="AL453" i="14"/>
  <c r="R480" i="14"/>
  <c r="AL473" i="14"/>
  <c r="R471" i="14"/>
  <c r="K491" i="11"/>
  <c r="K489" i="11"/>
  <c r="X276" i="16"/>
  <c r="Z241" i="16"/>
  <c r="X224" i="16"/>
  <c r="X191" i="16"/>
  <c r="V187" i="16"/>
  <c r="Y154" i="16"/>
  <c r="X239" i="15"/>
  <c r="Z231" i="15"/>
  <c r="Z219" i="15"/>
  <c r="Y196" i="15"/>
  <c r="AA194" i="15"/>
  <c r="AB194" i="15" s="1"/>
  <c r="X192" i="15"/>
  <c r="X183" i="15"/>
  <c r="Y172" i="15"/>
  <c r="AA172" i="15" s="1"/>
  <c r="AB172" i="15" s="1"/>
  <c r="AA169" i="15"/>
  <c r="AB169" i="15" s="1"/>
  <c r="V159" i="15"/>
  <c r="Y152" i="15"/>
  <c r="X148" i="15"/>
  <c r="AM453" i="12"/>
  <c r="AM499" i="12"/>
  <c r="AM491" i="12"/>
  <c r="AG491" i="12"/>
  <c r="AM473" i="12"/>
  <c r="S471" i="12"/>
  <c r="AM483" i="12"/>
  <c r="S480" i="12"/>
  <c r="AM462" i="12"/>
  <c r="AG462" i="12"/>
  <c r="Y268" i="12"/>
  <c r="W268" i="12"/>
  <c r="Y260" i="12"/>
  <c r="W260" i="12"/>
  <c r="Y192" i="12"/>
  <c r="W192" i="12"/>
  <c r="Y473" i="11"/>
  <c r="Y475" i="11"/>
  <c r="Y248" i="16"/>
  <c r="X229" i="16"/>
  <c r="AA229" i="16" s="1"/>
  <c r="AB229" i="16" s="1"/>
  <c r="AA208" i="16"/>
  <c r="AB208" i="16" s="1"/>
  <c r="AA160" i="16"/>
  <c r="AB160" i="16" s="1"/>
  <c r="AA306" i="15"/>
  <c r="AB306" i="15" s="1"/>
  <c r="Z283" i="15"/>
  <c r="V276" i="15"/>
  <c r="Y272" i="15"/>
  <c r="AA268" i="15"/>
  <c r="AB268" i="15" s="1"/>
  <c r="Z247" i="15"/>
  <c r="X215" i="15"/>
  <c r="Z163" i="15"/>
  <c r="AL483" i="13"/>
  <c r="R480" i="13"/>
  <c r="AL462" i="13"/>
  <c r="AF462" i="13"/>
  <c r="AL453" i="13"/>
  <c r="AL499" i="13"/>
  <c r="AL491" i="13"/>
  <c r="AF491" i="13"/>
  <c r="AL473" i="13"/>
  <c r="R471" i="13"/>
  <c r="AL483" i="12"/>
  <c r="R480" i="12"/>
  <c r="AL462" i="12"/>
  <c r="AF462" i="12"/>
  <c r="AL453" i="12"/>
  <c r="AL499" i="12"/>
  <c r="AL491" i="12"/>
  <c r="AF491" i="12"/>
  <c r="AL473" i="12"/>
  <c r="R471" i="12"/>
  <c r="V317" i="12"/>
  <c r="AA317" i="12" s="1"/>
  <c r="V313" i="12"/>
  <c r="AA313" i="12" s="1"/>
  <c r="V309" i="12"/>
  <c r="AA309" i="12" s="1"/>
  <c r="V305" i="12"/>
  <c r="AA305" i="12" s="1"/>
  <c r="V301" i="12"/>
  <c r="AA301" i="12" s="1"/>
  <c r="V297" i="12"/>
  <c r="AA297" i="12" s="1"/>
  <c r="V293" i="12"/>
  <c r="AA293" i="12" s="1"/>
  <c r="Z289" i="12"/>
  <c r="V289" i="12"/>
  <c r="X289" i="12"/>
  <c r="Z285" i="12"/>
  <c r="X285" i="12"/>
  <c r="X281" i="12"/>
  <c r="Z273" i="12"/>
  <c r="X273" i="12"/>
  <c r="Z261" i="12"/>
  <c r="AA261" i="12" s="1"/>
  <c r="Z249" i="12"/>
  <c r="V249" i="12"/>
  <c r="X249" i="12"/>
  <c r="Z245" i="12"/>
  <c r="V245" i="12"/>
  <c r="X245" i="12"/>
  <c r="Z241" i="12"/>
  <c r="V241" i="12"/>
  <c r="X241" i="12"/>
  <c r="Z233" i="12"/>
  <c r="V233" i="12"/>
  <c r="X233" i="12"/>
  <c r="Z229" i="12"/>
  <c r="X229" i="12"/>
  <c r="Z213" i="12"/>
  <c r="AA213" i="12" s="1"/>
  <c r="V209" i="12"/>
  <c r="AA209" i="12" s="1"/>
  <c r="X209" i="12"/>
  <c r="Z193" i="12"/>
  <c r="V193" i="12"/>
  <c r="X193" i="12"/>
  <c r="Z189" i="12"/>
  <c r="X189" i="12"/>
  <c r="Z169" i="12"/>
  <c r="V169" i="12"/>
  <c r="X169" i="12"/>
  <c r="Z165" i="12"/>
  <c r="V165" i="12"/>
  <c r="X165" i="12"/>
  <c r="Z157" i="12"/>
  <c r="V157" i="12"/>
  <c r="X157" i="12"/>
  <c r="X217" i="16"/>
  <c r="V211" i="16"/>
  <c r="AA189" i="16"/>
  <c r="AB189" i="16" s="1"/>
  <c r="AA286" i="15"/>
  <c r="AB286" i="15" s="1"/>
  <c r="AA198" i="15"/>
  <c r="AB198" i="15" s="1"/>
  <c r="X196" i="15"/>
  <c r="AA196" i="15" s="1"/>
  <c r="AB196" i="15" s="1"/>
  <c r="Z176" i="15"/>
  <c r="AA153" i="15"/>
  <c r="AB153" i="15" s="1"/>
  <c r="X152" i="15"/>
  <c r="T38" i="14"/>
  <c r="V38" i="14"/>
  <c r="U29" i="14"/>
  <c r="K27" i="14"/>
  <c r="J34" i="13"/>
  <c r="L34" i="13"/>
  <c r="T36" i="12"/>
  <c r="V36" i="12"/>
  <c r="V284" i="12"/>
  <c r="W281" i="12"/>
  <c r="AA281" i="12" s="1"/>
  <c r="V268" i="12"/>
  <c r="V252" i="12"/>
  <c r="W245" i="12"/>
  <c r="W233" i="12"/>
  <c r="W178" i="12"/>
  <c r="Y178" i="12"/>
  <c r="W166" i="12"/>
  <c r="Y166" i="12"/>
  <c r="W157" i="12"/>
  <c r="Y503" i="11"/>
  <c r="Y501" i="11"/>
  <c r="AK499" i="11"/>
  <c r="AK491" i="11"/>
  <c r="AE491" i="11"/>
  <c r="AK473" i="11"/>
  <c r="Q471" i="11"/>
  <c r="AK483" i="11"/>
  <c r="Q480" i="11"/>
  <c r="AK462" i="11"/>
  <c r="AE462" i="11"/>
  <c r="AK453" i="11"/>
  <c r="X268" i="12"/>
  <c r="Z192" i="12"/>
  <c r="W288" i="11"/>
  <c r="Y288" i="11"/>
  <c r="V284" i="11"/>
  <c r="Y473" i="8"/>
  <c r="Y475" i="8"/>
  <c r="Y289" i="12"/>
  <c r="Y273" i="12"/>
  <c r="Y249" i="12"/>
  <c r="Y233" i="12"/>
  <c r="J22" i="12"/>
  <c r="L22" i="12"/>
  <c r="M22" i="12" s="1"/>
  <c r="M23" i="12" s="1"/>
  <c r="M24" i="12" s="1"/>
  <c r="M25" i="12" s="1"/>
  <c r="M26" i="12" s="1"/>
  <c r="W351" i="11"/>
  <c r="V337" i="11"/>
  <c r="Z337" i="11"/>
  <c r="X337" i="11"/>
  <c r="X316" i="11"/>
  <c r="W303" i="11"/>
  <c r="AA303" i="11" s="1"/>
  <c r="AB303" i="11" s="1"/>
  <c r="Y294" i="11"/>
  <c r="W294" i="11"/>
  <c r="V289" i="11"/>
  <c r="Z289" i="11"/>
  <c r="X289" i="11"/>
  <c r="V285" i="11"/>
  <c r="Z285" i="11"/>
  <c r="X285" i="11"/>
  <c r="AA267" i="12"/>
  <c r="Y245" i="12"/>
  <c r="AA227" i="12"/>
  <c r="AA211" i="12"/>
  <c r="J27" i="12"/>
  <c r="L27" i="12"/>
  <c r="M27" i="12" s="1"/>
  <c r="M28" i="12" s="1"/>
  <c r="M29" i="12" s="1"/>
  <c r="M30" i="12" s="1"/>
  <c r="M31" i="12" s="1"/>
  <c r="M32" i="12" s="1"/>
  <c r="M33" i="12" s="1"/>
  <c r="M34" i="12" s="1"/>
  <c r="M35" i="12" s="1"/>
  <c r="M36" i="12" s="1"/>
  <c r="M37" i="12" s="1"/>
  <c r="M38" i="12" s="1"/>
  <c r="M39" i="12" s="1"/>
  <c r="AA163" i="12"/>
  <c r="Y350" i="11"/>
  <c r="W350" i="11"/>
  <c r="Z333" i="11"/>
  <c r="X333" i="11"/>
  <c r="Y328" i="11"/>
  <c r="W328" i="11"/>
  <c r="Z306" i="11"/>
  <c r="W272" i="11"/>
  <c r="X258" i="11"/>
  <c r="X242" i="11"/>
  <c r="X238" i="11"/>
  <c r="V38" i="11"/>
  <c r="T38" i="11"/>
  <c r="X206" i="11"/>
  <c r="L34" i="11"/>
  <c r="J34" i="11"/>
  <c r="X186" i="11"/>
  <c r="AB336" i="11"/>
  <c r="AB320" i="11"/>
  <c r="AB322" i="11"/>
  <c r="AB314" i="11"/>
  <c r="AB310" i="11"/>
  <c r="AB302" i="11"/>
  <c r="AB290" i="11"/>
  <c r="AB282" i="11"/>
  <c r="AB274" i="11"/>
  <c r="AB353" i="11"/>
  <c r="AB279" i="11"/>
  <c r="AB273" i="11"/>
  <c r="AB271" i="11"/>
  <c r="AB269" i="11"/>
  <c r="AB248" i="11"/>
  <c r="AB204" i="11"/>
  <c r="AB180" i="11"/>
  <c r="AB156" i="11"/>
  <c r="AB323" i="11"/>
  <c r="AB283" i="11"/>
  <c r="AB261" i="11"/>
  <c r="AB245" i="11"/>
  <c r="AB237" i="11"/>
  <c r="AB233" i="11"/>
  <c r="AB209" i="11"/>
  <c r="AB193" i="11"/>
  <c r="AB189" i="11"/>
  <c r="AB181" i="11"/>
  <c r="AB177" i="11"/>
  <c r="AB173" i="11"/>
  <c r="AB169" i="11"/>
  <c r="AB161" i="11"/>
  <c r="AB299" i="11"/>
  <c r="AB281" i="11"/>
  <c r="AB262" i="11"/>
  <c r="AB254" i="11"/>
  <c r="AB226" i="11"/>
  <c r="AB214" i="11"/>
  <c r="AB190" i="11"/>
  <c r="AB182" i="11"/>
  <c r="AB174" i="11"/>
  <c r="AB162" i="11"/>
  <c r="AB331" i="11"/>
  <c r="AB327" i="11"/>
  <c r="AB317" i="11"/>
  <c r="AB277" i="11"/>
  <c r="AB275" i="11"/>
  <c r="AB251" i="11"/>
  <c r="AB215" i="11"/>
  <c r="AB203" i="11"/>
  <c r="AB199" i="11"/>
  <c r="AB187" i="11"/>
  <c r="AB179" i="11"/>
  <c r="AB171" i="11"/>
  <c r="AB167" i="11"/>
  <c r="AB155" i="11"/>
  <c r="AB151" i="11"/>
  <c r="Y503" i="10"/>
  <c r="Y501" i="10"/>
  <c r="X326" i="10"/>
  <c r="Y318" i="10"/>
  <c r="W318" i="10"/>
  <c r="X306" i="10"/>
  <c r="Y298" i="10"/>
  <c r="W298" i="10"/>
  <c r="Y286" i="10"/>
  <c r="W286" i="10"/>
  <c r="X278" i="10"/>
  <c r="Y250" i="10"/>
  <c r="W250" i="10"/>
  <c r="Y246" i="10"/>
  <c r="W246" i="10"/>
  <c r="X234" i="10"/>
  <c r="Y230" i="10"/>
  <c r="W230" i="10"/>
  <c r="Y210" i="10"/>
  <c r="W210" i="10"/>
  <c r="Y206" i="10"/>
  <c r="W206" i="10"/>
  <c r="Y186" i="10"/>
  <c r="W186" i="10"/>
  <c r="Y158" i="10"/>
  <c r="W158" i="10"/>
  <c r="U29" i="9"/>
  <c r="K27" i="9"/>
  <c r="AA215" i="12"/>
  <c r="Z178" i="12"/>
  <c r="AM453" i="11"/>
  <c r="AM483" i="11"/>
  <c r="S480" i="11"/>
  <c r="AM462" i="11"/>
  <c r="AG462" i="11"/>
  <c r="AM491" i="11"/>
  <c r="AM473" i="11"/>
  <c r="AG491" i="11"/>
  <c r="AM499" i="11"/>
  <c r="S471" i="11"/>
  <c r="Y351" i="11"/>
  <c r="Y347" i="11"/>
  <c r="Y346" i="11"/>
  <c r="W346" i="11"/>
  <c r="Y319" i="11"/>
  <c r="AA319" i="11" s="1"/>
  <c r="AB319" i="11" s="1"/>
  <c r="Y305" i="11"/>
  <c r="Z280" i="11"/>
  <c r="W280" i="11"/>
  <c r="AA280" i="11" s="1"/>
  <c r="AB280" i="11" s="1"/>
  <c r="AA265" i="11"/>
  <c r="AB265" i="11" s="1"/>
  <c r="W250" i="11"/>
  <c r="W246" i="11"/>
  <c r="X235" i="11"/>
  <c r="AA229" i="11"/>
  <c r="AB229" i="11" s="1"/>
  <c r="AA201" i="11"/>
  <c r="AB201" i="11" s="1"/>
  <c r="AA197" i="11"/>
  <c r="AB197" i="11" s="1"/>
  <c r="W170" i="11"/>
  <c r="AA165" i="11"/>
  <c r="AB165" i="11" s="1"/>
  <c r="V24" i="11"/>
  <c r="T24" i="11"/>
  <c r="Z159" i="11"/>
  <c r="V159" i="11"/>
  <c r="AA157" i="11"/>
  <c r="AB157" i="11" s="1"/>
  <c r="L24" i="11"/>
  <c r="J24" i="11"/>
  <c r="AA149" i="11"/>
  <c r="AB149" i="11" s="1"/>
  <c r="AA145" i="11"/>
  <c r="AB145" i="11" s="1"/>
  <c r="Y493" i="10"/>
  <c r="Y495" i="10"/>
  <c r="Z347" i="10"/>
  <c r="V347" i="10"/>
  <c r="X347" i="10"/>
  <c r="Z339" i="10"/>
  <c r="V339" i="10"/>
  <c r="X339" i="10"/>
  <c r="Z315" i="10"/>
  <c r="X315" i="10"/>
  <c r="Z307" i="10"/>
  <c r="V307" i="10"/>
  <c r="X307" i="10"/>
  <c r="Z291" i="10"/>
  <c r="V291" i="10"/>
  <c r="X291" i="10"/>
  <c r="Z283" i="10"/>
  <c r="V283" i="10"/>
  <c r="X283" i="10"/>
  <c r="Z267" i="10"/>
  <c r="V267" i="10"/>
  <c r="X267" i="10"/>
  <c r="Z259" i="10"/>
  <c r="V259" i="10"/>
  <c r="X259" i="10"/>
  <c r="Z251" i="10"/>
  <c r="X251" i="10"/>
  <c r="Z243" i="10"/>
  <c r="V243" i="10"/>
  <c r="X243" i="10"/>
  <c r="Z235" i="10"/>
  <c r="V235" i="10"/>
  <c r="X235" i="10"/>
  <c r="Z227" i="10"/>
  <c r="V227" i="10"/>
  <c r="X227" i="10"/>
  <c r="Z219" i="10"/>
  <c r="V219" i="10"/>
  <c r="X219" i="10"/>
  <c r="Z211" i="10"/>
  <c r="V211" i="10"/>
  <c r="X211" i="10"/>
  <c r="L30" i="10"/>
  <c r="J30" i="10"/>
  <c r="Z151" i="10"/>
  <c r="V151" i="10"/>
  <c r="X151" i="10"/>
  <c r="Y493" i="9"/>
  <c r="Y495" i="9"/>
  <c r="Y485" i="9"/>
  <c r="Y487" i="9"/>
  <c r="V32" i="9"/>
  <c r="T32" i="9"/>
  <c r="V24" i="9"/>
  <c r="T24" i="9"/>
  <c r="U22" i="9"/>
  <c r="K22" i="9"/>
  <c r="X347" i="8"/>
  <c r="Z347" i="8"/>
  <c r="V347" i="8"/>
  <c r="X339" i="8"/>
  <c r="Z339" i="8"/>
  <c r="V339" i="8"/>
  <c r="V347" i="11"/>
  <c r="X305" i="11"/>
  <c r="AA305" i="11" s="1"/>
  <c r="AB305" i="11" s="1"/>
  <c r="V258" i="11"/>
  <c r="Z224" i="11"/>
  <c r="Z220" i="11"/>
  <c r="X216" i="11"/>
  <c r="AA216" i="11" s="1"/>
  <c r="AB216" i="11" s="1"/>
  <c r="Z208" i="11"/>
  <c r="Z200" i="11"/>
  <c r="Y196" i="11"/>
  <c r="AA175" i="11"/>
  <c r="AB175" i="11" s="1"/>
  <c r="Z166" i="11"/>
  <c r="X152" i="11"/>
  <c r="AA152" i="11" s="1"/>
  <c r="AB152" i="11" s="1"/>
  <c r="W344" i="10"/>
  <c r="Z324" i="10"/>
  <c r="Y316" i="10"/>
  <c r="AA265" i="10"/>
  <c r="Y259" i="10"/>
  <c r="Z240" i="10"/>
  <c r="X236" i="10"/>
  <c r="Z220" i="10"/>
  <c r="X216" i="10"/>
  <c r="AA216" i="10" s="1"/>
  <c r="AB216" i="10" s="1"/>
  <c r="Y196" i="10"/>
  <c r="Y183" i="10"/>
  <c r="V29" i="10"/>
  <c r="T29" i="10"/>
  <c r="W168" i="10"/>
  <c r="Z152" i="10"/>
  <c r="Y352" i="8"/>
  <c r="W352" i="8"/>
  <c r="Y303" i="8"/>
  <c r="W298" i="8"/>
  <c r="Y298" i="8"/>
  <c r="Z294" i="8"/>
  <c r="V292" i="8"/>
  <c r="Y289" i="8"/>
  <c r="K491" i="7"/>
  <c r="K489" i="7"/>
  <c r="AN499" i="6"/>
  <c r="AN491" i="6"/>
  <c r="AH491" i="6"/>
  <c r="AN473" i="6"/>
  <c r="T471" i="6"/>
  <c r="AN483" i="6"/>
  <c r="T480" i="6"/>
  <c r="AN462" i="6"/>
  <c r="AH462" i="6"/>
  <c r="AN453" i="6"/>
  <c r="V349" i="11"/>
  <c r="AA349" i="11" s="1"/>
  <c r="AB349" i="11" s="1"/>
  <c r="Z311" i="11"/>
  <c r="X268" i="11"/>
  <c r="W260" i="11"/>
  <c r="W252" i="11"/>
  <c r="X240" i="11"/>
  <c r="W232" i="11"/>
  <c r="AA223" i="11"/>
  <c r="AB223" i="11" s="1"/>
  <c r="W192" i="11"/>
  <c r="W172" i="11"/>
  <c r="AA172" i="11" s="1"/>
  <c r="AB172" i="11" s="1"/>
  <c r="Z160" i="11"/>
  <c r="W148" i="11"/>
  <c r="AA148" i="11" s="1"/>
  <c r="AB148" i="11" s="1"/>
  <c r="Z342" i="10"/>
  <c r="W332" i="10"/>
  <c r="AA332" i="10" s="1"/>
  <c r="AB332" i="10" s="1"/>
  <c r="W315" i="10"/>
  <c r="X312" i="10"/>
  <c r="X304" i="10"/>
  <c r="Y300" i="10"/>
  <c r="AA297" i="10"/>
  <c r="W292" i="10"/>
  <c r="Y284" i="10"/>
  <c r="X276" i="10"/>
  <c r="Y268" i="10"/>
  <c r="Z258" i="10"/>
  <c r="W228" i="10"/>
  <c r="AA228" i="10" s="1"/>
  <c r="AB228" i="10" s="1"/>
  <c r="Z214" i="10"/>
  <c r="X212" i="10"/>
  <c r="AA212" i="10" s="1"/>
  <c r="AB212" i="10" s="1"/>
  <c r="Y208" i="10"/>
  <c r="Z200" i="10"/>
  <c r="Z170" i="10"/>
  <c r="AA153" i="10"/>
  <c r="Z148" i="10"/>
  <c r="Y347" i="8"/>
  <c r="Y339" i="8"/>
  <c r="Z324" i="8"/>
  <c r="Y293" i="8"/>
  <c r="Y288" i="8"/>
  <c r="W288" i="8"/>
  <c r="Y264" i="8"/>
  <c r="W264" i="8"/>
  <c r="Y256" i="8"/>
  <c r="W256" i="8"/>
  <c r="Y244" i="8"/>
  <c r="W244" i="8"/>
  <c r="Y232" i="8"/>
  <c r="W232" i="8"/>
  <c r="Y212" i="8"/>
  <c r="W212" i="8"/>
  <c r="Y200" i="8"/>
  <c r="W200" i="8"/>
  <c r="Y164" i="8"/>
  <c r="W164" i="8"/>
  <c r="Y316" i="7"/>
  <c r="W316" i="7"/>
  <c r="Y300" i="7"/>
  <c r="W300" i="7"/>
  <c r="Y296" i="7"/>
  <c r="W296" i="7"/>
  <c r="Y256" i="7"/>
  <c r="W256" i="7"/>
  <c r="Y240" i="7"/>
  <c r="W240" i="7"/>
  <c r="Y228" i="7"/>
  <c r="W228" i="7"/>
  <c r="Y212" i="7"/>
  <c r="W212" i="7"/>
  <c r="Y200" i="7"/>
  <c r="W200" i="7"/>
  <c r="Y172" i="7"/>
  <c r="W172" i="7"/>
  <c r="Y348" i="6"/>
  <c r="W348" i="6"/>
  <c r="Y312" i="6"/>
  <c r="W312" i="6"/>
  <c r="Y300" i="6"/>
  <c r="W300" i="6"/>
  <c r="Y276" i="6"/>
  <c r="W276" i="6"/>
  <c r="Y272" i="6"/>
  <c r="W272" i="6"/>
  <c r="Y268" i="6"/>
  <c r="W268" i="6"/>
  <c r="Y220" i="6"/>
  <c r="W220" i="6"/>
  <c r="Y200" i="6"/>
  <c r="W200" i="6"/>
  <c r="Y176" i="6"/>
  <c r="W176" i="6"/>
  <c r="Y164" i="6"/>
  <c r="W164" i="6"/>
  <c r="Y148" i="6"/>
  <c r="W148" i="6"/>
  <c r="V313" i="11"/>
  <c r="X303" i="11"/>
  <c r="Y272" i="11"/>
  <c r="W264" i="11"/>
  <c r="Z244" i="11"/>
  <c r="V238" i="11"/>
  <c r="V234" i="11"/>
  <c r="Z228" i="11"/>
  <c r="X220" i="11"/>
  <c r="X212" i="11"/>
  <c r="V194" i="11"/>
  <c r="Z164" i="11"/>
  <c r="W347" i="10"/>
  <c r="AA345" i="10"/>
  <c r="AA337" i="10"/>
  <c r="Y336" i="10"/>
  <c r="V318" i="10"/>
  <c r="W308" i="10"/>
  <c r="Z264" i="10"/>
  <c r="Y260" i="10"/>
  <c r="W251" i="10"/>
  <c r="AA241" i="10"/>
  <c r="W235" i="10"/>
  <c r="Z216" i="10"/>
  <c r="V210" i="10"/>
  <c r="Y195" i="10"/>
  <c r="X168" i="10"/>
  <c r="AA157" i="10"/>
  <c r="Y151" i="10"/>
  <c r="W346" i="8"/>
  <c r="Y346" i="8"/>
  <c r="Y325" i="8"/>
  <c r="Z314" i="8"/>
  <c r="Z306" i="8"/>
  <c r="Z285" i="8"/>
  <c r="V285" i="8"/>
  <c r="X285" i="8"/>
  <c r="V281" i="8"/>
  <c r="X281" i="8"/>
  <c r="Z277" i="8"/>
  <c r="V277" i="8"/>
  <c r="X277" i="8"/>
  <c r="Z269" i="8"/>
  <c r="V269" i="8"/>
  <c r="X269" i="8"/>
  <c r="Z265" i="8"/>
  <c r="X265" i="8"/>
  <c r="V261" i="8"/>
  <c r="X261" i="8"/>
  <c r="Z257" i="8"/>
  <c r="V257" i="8"/>
  <c r="X257" i="8"/>
  <c r="Z253" i="8"/>
  <c r="V253" i="8"/>
  <c r="X253" i="8"/>
  <c r="Z249" i="8"/>
  <c r="V249" i="8"/>
  <c r="X249" i="8"/>
  <c r="Z241" i="8"/>
  <c r="V241" i="8"/>
  <c r="X241" i="8"/>
  <c r="Z233" i="8"/>
  <c r="V233" i="8"/>
  <c r="X233" i="8"/>
  <c r="Z229" i="8"/>
  <c r="V229" i="8"/>
  <c r="X229" i="8"/>
  <c r="Z225" i="8"/>
  <c r="V225" i="8"/>
  <c r="X225" i="8"/>
  <c r="Z217" i="8"/>
  <c r="V217" i="8"/>
  <c r="X217" i="8"/>
  <c r="Z213" i="8"/>
  <c r="V213" i="8"/>
  <c r="X213" i="8"/>
  <c r="Z209" i="8"/>
  <c r="X209" i="8"/>
  <c r="Z205" i="8"/>
  <c r="V205" i="8"/>
  <c r="X205" i="8"/>
  <c r="Z201" i="8"/>
  <c r="V201" i="8"/>
  <c r="X201" i="8"/>
  <c r="Z197" i="8"/>
  <c r="V197" i="8"/>
  <c r="X197" i="8"/>
  <c r="Z185" i="8"/>
  <c r="V185" i="8"/>
  <c r="X185" i="8"/>
  <c r="Z177" i="8"/>
  <c r="V177" i="8"/>
  <c r="X177" i="8"/>
  <c r="Z173" i="8"/>
  <c r="X173" i="8"/>
  <c r="Z169" i="8"/>
  <c r="X169" i="8"/>
  <c r="Z165" i="8"/>
  <c r="V165" i="8"/>
  <c r="X165" i="8"/>
  <c r="Z161" i="8"/>
  <c r="X161" i="8"/>
  <c r="Z157" i="8"/>
  <c r="V157" i="8"/>
  <c r="X157" i="8"/>
  <c r="Z153" i="8"/>
  <c r="V153" i="8"/>
  <c r="X153" i="8"/>
  <c r="Z149" i="8"/>
  <c r="V149" i="8"/>
  <c r="X149" i="8"/>
  <c r="Z145" i="8"/>
  <c r="V145" i="8"/>
  <c r="X145" i="8"/>
  <c r="W268" i="11"/>
  <c r="Y236" i="11"/>
  <c r="V210" i="11"/>
  <c r="Z184" i="11"/>
  <c r="Y164" i="11"/>
  <c r="Y152" i="11"/>
  <c r="X148" i="11"/>
  <c r="Y312" i="10"/>
  <c r="Y304" i="10"/>
  <c r="Z296" i="10"/>
  <c r="Y291" i="10"/>
  <c r="W288" i="10"/>
  <c r="AA288" i="10" s="1"/>
  <c r="AB288" i="10" s="1"/>
  <c r="Z272" i="10"/>
  <c r="X268" i="10"/>
  <c r="Z256" i="10"/>
  <c r="AA253" i="10"/>
  <c r="Y244" i="10"/>
  <c r="AA229" i="10"/>
  <c r="Y227" i="10"/>
  <c r="W224" i="10"/>
  <c r="AA217" i="10"/>
  <c r="W211" i="10"/>
  <c r="X208" i="10"/>
  <c r="Z194" i="10"/>
  <c r="Z186" i="10"/>
  <c r="Y176" i="10"/>
  <c r="Y164" i="10"/>
  <c r="AA149" i="10"/>
  <c r="V272" i="8"/>
  <c r="V264" i="8"/>
  <c r="W261" i="8"/>
  <c r="W242" i="8"/>
  <c r="Y242" i="8"/>
  <c r="W234" i="8"/>
  <c r="Y234" i="8"/>
  <c r="V232" i="8"/>
  <c r="W229" i="8"/>
  <c r="V224" i="8"/>
  <c r="W206" i="8"/>
  <c r="Y206" i="8"/>
  <c r="W186" i="8"/>
  <c r="Y186" i="8"/>
  <c r="W177" i="8"/>
  <c r="X166" i="8"/>
  <c r="V160" i="8"/>
  <c r="W153" i="8"/>
  <c r="W150" i="8"/>
  <c r="Y150" i="8"/>
  <c r="X350" i="7"/>
  <c r="W342" i="7"/>
  <c r="Y342" i="7"/>
  <c r="V340" i="7"/>
  <c r="T36" i="7"/>
  <c r="V36" i="7"/>
  <c r="V332" i="7"/>
  <c r="W322" i="7"/>
  <c r="Y322" i="7"/>
  <c r="X306" i="7"/>
  <c r="V300" i="7"/>
  <c r="X286" i="7"/>
  <c r="W258" i="7"/>
  <c r="Y258" i="7"/>
  <c r="V256" i="7"/>
  <c r="W250" i="7"/>
  <c r="Y250" i="7"/>
  <c r="W246" i="7"/>
  <c r="Y246" i="7"/>
  <c r="W238" i="7"/>
  <c r="Y238" i="7"/>
  <c r="T38" i="7"/>
  <c r="V38" i="7"/>
  <c r="W234" i="7"/>
  <c r="Y234" i="7"/>
  <c r="W229" i="7"/>
  <c r="X206" i="7"/>
  <c r="W202" i="7"/>
  <c r="Y202" i="7"/>
  <c r="V200" i="7"/>
  <c r="W198" i="7"/>
  <c r="Y198" i="7"/>
  <c r="J34" i="7"/>
  <c r="L34" i="7"/>
  <c r="W185" i="7"/>
  <c r="W178" i="7"/>
  <c r="Y178" i="7"/>
  <c r="V176" i="7"/>
  <c r="X170" i="7"/>
  <c r="V160" i="7"/>
  <c r="W153" i="7"/>
  <c r="W150" i="7"/>
  <c r="Y150" i="7"/>
  <c r="V148" i="7"/>
  <c r="W342" i="6"/>
  <c r="Y342" i="6"/>
  <c r="V336" i="6"/>
  <c r="W325" i="6"/>
  <c r="W294" i="6"/>
  <c r="Y294" i="6"/>
  <c r="V292" i="6"/>
  <c r="V280" i="6"/>
  <c r="W278" i="6"/>
  <c r="Y278" i="6"/>
  <c r="V276" i="6"/>
  <c r="W250" i="6"/>
  <c r="Y250" i="6"/>
  <c r="X242" i="6"/>
  <c r="X238" i="6"/>
  <c r="V236" i="6"/>
  <c r="W234" i="6"/>
  <c r="Y234" i="6"/>
  <c r="W229" i="6"/>
  <c r="W210" i="6"/>
  <c r="Y210" i="6"/>
  <c r="V208" i="6"/>
  <c r="W206" i="6"/>
  <c r="Y206" i="6"/>
  <c r="X194" i="6"/>
  <c r="X178" i="6"/>
  <c r="W165" i="6"/>
  <c r="W154" i="6"/>
  <c r="Y154" i="6"/>
  <c r="AA311" i="8"/>
  <c r="V286" i="8"/>
  <c r="V218" i="8"/>
  <c r="Z198" i="8"/>
  <c r="AA183" i="8"/>
  <c r="V178" i="8"/>
  <c r="Z172" i="8"/>
  <c r="Y153" i="8"/>
  <c r="X348" i="7"/>
  <c r="Y335" i="7"/>
  <c r="V326" i="7"/>
  <c r="AA311" i="7"/>
  <c r="Z304" i="7"/>
  <c r="X300" i="7"/>
  <c r="Z295" i="7"/>
  <c r="Z284" i="7"/>
  <c r="X276" i="7"/>
  <c r="Z264" i="7"/>
  <c r="X256" i="7"/>
  <c r="Z250" i="7"/>
  <c r="X228" i="7"/>
  <c r="AA223" i="7"/>
  <c r="Z202" i="7"/>
  <c r="V194" i="7"/>
  <c r="Z176" i="7"/>
  <c r="X328" i="6"/>
  <c r="Z294" i="6"/>
  <c r="X276" i="6"/>
  <c r="Z264" i="6"/>
  <c r="Y217" i="6"/>
  <c r="AA195" i="6"/>
  <c r="Z164" i="6"/>
  <c r="V150" i="6"/>
  <c r="X325" i="8"/>
  <c r="AA325" i="8" s="1"/>
  <c r="AB325" i="8" s="1"/>
  <c r="AA255" i="8"/>
  <c r="V242" i="8"/>
  <c r="AA211" i="8"/>
  <c r="Z192" i="8"/>
  <c r="AA163" i="8"/>
  <c r="Z352" i="7"/>
  <c r="Z342" i="7"/>
  <c r="Y337" i="7"/>
  <c r="V322" i="7"/>
  <c r="X308" i="7"/>
  <c r="V267" i="7"/>
  <c r="V259" i="7"/>
  <c r="Z251" i="7"/>
  <c r="V242" i="7"/>
  <c r="Z234" i="7"/>
  <c r="V214" i="7"/>
  <c r="AA195" i="7"/>
  <c r="Z184" i="7"/>
  <c r="AA184" i="7" s="1"/>
  <c r="AB184" i="7" s="1"/>
  <c r="Z178" i="7"/>
  <c r="T29" i="7"/>
  <c r="V29" i="7"/>
  <c r="Z160" i="7"/>
  <c r="AA347" i="6"/>
  <c r="V295" i="6"/>
  <c r="X292" i="6"/>
  <c r="Z286" i="6"/>
  <c r="Z268" i="6"/>
  <c r="Y253" i="6"/>
  <c r="Y211" i="6"/>
  <c r="Z198" i="6"/>
  <c r="Z176" i="6"/>
  <c r="AK483" i="5"/>
  <c r="Q480" i="5"/>
  <c r="AK462" i="5"/>
  <c r="AE462" i="5"/>
  <c r="AK491" i="5"/>
  <c r="AK473" i="5"/>
  <c r="AK453" i="5"/>
  <c r="AK499" i="5"/>
  <c r="AE491" i="5"/>
  <c r="Q471" i="5"/>
  <c r="Y473" i="5"/>
  <c r="Y475" i="5"/>
  <c r="X351" i="5"/>
  <c r="W351" i="5"/>
  <c r="X319" i="5"/>
  <c r="W319" i="5"/>
  <c r="Y243" i="5"/>
  <c r="W243" i="5"/>
  <c r="Y227" i="5"/>
  <c r="W227" i="5"/>
  <c r="Y207" i="5"/>
  <c r="W207" i="5"/>
  <c r="J35" i="5"/>
  <c r="L35" i="5"/>
  <c r="Y199" i="5"/>
  <c r="W199" i="5"/>
  <c r="Y195" i="5"/>
  <c r="W195" i="5"/>
  <c r="Y151" i="4"/>
  <c r="X151" i="4"/>
  <c r="W151" i="4"/>
  <c r="K491" i="3"/>
  <c r="K489" i="3"/>
  <c r="K491" i="2"/>
  <c r="K489" i="2"/>
  <c r="Y339" i="2"/>
  <c r="X339" i="2"/>
  <c r="W339" i="2"/>
  <c r="Z284" i="8"/>
  <c r="Z278" i="8"/>
  <c r="Y269" i="8"/>
  <c r="Z264" i="8"/>
  <c r="Z246" i="8"/>
  <c r="Z234" i="8"/>
  <c r="X208" i="8"/>
  <c r="Z202" i="8"/>
  <c r="V347" i="7"/>
  <c r="X343" i="7"/>
  <c r="AA343" i="7" s="1"/>
  <c r="AB343" i="7" s="1"/>
  <c r="Z334" i="7"/>
  <c r="X328" i="7"/>
  <c r="X320" i="7"/>
  <c r="X315" i="7"/>
  <c r="AA315" i="7" s="1"/>
  <c r="AB315" i="7" s="1"/>
  <c r="X296" i="7"/>
  <c r="AA291" i="7"/>
  <c r="Y277" i="7"/>
  <c r="Z263" i="7"/>
  <c r="V255" i="7"/>
  <c r="V243" i="7"/>
  <c r="V238" i="7"/>
  <c r="AA207" i="7"/>
  <c r="Z200" i="7"/>
  <c r="AA163" i="7"/>
  <c r="X280" i="6"/>
  <c r="Z270" i="6"/>
  <c r="X239" i="6"/>
  <c r="V210" i="6"/>
  <c r="AA183" i="6"/>
  <c r="AA147" i="6"/>
  <c r="J22" i="6"/>
  <c r="L22" i="6"/>
  <c r="M22" i="6" s="1"/>
  <c r="M23" i="6" s="1"/>
  <c r="M24" i="6" s="1"/>
  <c r="M25" i="6" s="1"/>
  <c r="M26" i="6" s="1"/>
  <c r="Y352" i="5"/>
  <c r="X352" i="5"/>
  <c r="Y336" i="5"/>
  <c r="X336" i="5"/>
  <c r="Y320" i="5"/>
  <c r="X320" i="5"/>
  <c r="X304" i="5"/>
  <c r="X288" i="5"/>
  <c r="X272" i="5"/>
  <c r="X256" i="5"/>
  <c r="Z240" i="5"/>
  <c r="X240" i="5"/>
  <c r="Z224" i="5"/>
  <c r="V224" i="5"/>
  <c r="X224" i="5"/>
  <c r="Z208" i="5"/>
  <c r="V208" i="5"/>
  <c r="X208" i="5"/>
  <c r="Z192" i="5"/>
  <c r="V192" i="5"/>
  <c r="X192" i="5"/>
  <c r="Z176" i="5"/>
  <c r="V176" i="5"/>
  <c r="X176" i="5"/>
  <c r="X168" i="5"/>
  <c r="AA168" i="5" s="1"/>
  <c r="AB168" i="5" s="1"/>
  <c r="Z160" i="5"/>
  <c r="V160" i="5"/>
  <c r="X160" i="5"/>
  <c r="Z152" i="5"/>
  <c r="X152" i="5"/>
  <c r="Z348" i="4"/>
  <c r="Z340" i="4"/>
  <c r="V340" i="4"/>
  <c r="Y340" i="4"/>
  <c r="X340" i="4"/>
  <c r="Z332" i="4"/>
  <c r="V332" i="4"/>
  <c r="Y332" i="4"/>
  <c r="X332" i="4"/>
  <c r="Z324" i="4"/>
  <c r="V324" i="4"/>
  <c r="Y324" i="4"/>
  <c r="X324" i="4"/>
  <c r="Z316" i="4"/>
  <c r="V316" i="4"/>
  <c r="Y316" i="4"/>
  <c r="X316" i="4"/>
  <c r="Z308" i="4"/>
  <c r="Y308" i="4"/>
  <c r="X308" i="4"/>
  <c r="Z300" i="4"/>
  <c r="V300" i="4"/>
  <c r="Y300" i="4"/>
  <c r="X300" i="4"/>
  <c r="Z292" i="4"/>
  <c r="V292" i="4"/>
  <c r="Y292" i="4"/>
  <c r="X292" i="4"/>
  <c r="Z284" i="4"/>
  <c r="V284" i="4"/>
  <c r="Y284" i="4"/>
  <c r="X284" i="4"/>
  <c r="Z276" i="4"/>
  <c r="V276" i="4"/>
  <c r="Y276" i="4"/>
  <c r="X276" i="4"/>
  <c r="Z268" i="4"/>
  <c r="V268" i="4"/>
  <c r="Y268" i="4"/>
  <c r="X268" i="4"/>
  <c r="Z260" i="4"/>
  <c r="V260" i="4"/>
  <c r="AA260" i="4" s="1"/>
  <c r="AB260" i="4" s="1"/>
  <c r="Y260" i="4"/>
  <c r="X260" i="4"/>
  <c r="Z252" i="4"/>
  <c r="V252" i="4"/>
  <c r="X252" i="4"/>
  <c r="Z244" i="4"/>
  <c r="Y244" i="4"/>
  <c r="X244" i="4"/>
  <c r="Z236" i="4"/>
  <c r="Y236" i="4"/>
  <c r="X236" i="4"/>
  <c r="Z228" i="4"/>
  <c r="V228" i="4"/>
  <c r="Y228" i="4"/>
  <c r="X228" i="4"/>
  <c r="Z212" i="4"/>
  <c r="V212" i="4"/>
  <c r="Y212" i="4"/>
  <c r="X212" i="4"/>
  <c r="Z192" i="4"/>
  <c r="V192" i="4"/>
  <c r="Y192" i="4"/>
  <c r="X192" i="4"/>
  <c r="Z176" i="4"/>
  <c r="V176" i="4"/>
  <c r="Y176" i="4"/>
  <c r="X176" i="4"/>
  <c r="Z160" i="4"/>
  <c r="V160" i="4"/>
  <c r="Y160" i="4"/>
  <c r="X160" i="4"/>
  <c r="Z348" i="3"/>
  <c r="V348" i="3"/>
  <c r="Y348" i="3"/>
  <c r="X348" i="3"/>
  <c r="Z340" i="3"/>
  <c r="V340" i="3"/>
  <c r="Y340" i="3"/>
  <c r="X340" i="3"/>
  <c r="Z332" i="3"/>
  <c r="V332" i="3"/>
  <c r="Y332" i="3"/>
  <c r="X332" i="3"/>
  <c r="Z324" i="3"/>
  <c r="V324" i="3"/>
  <c r="Y324" i="3"/>
  <c r="X324" i="3"/>
  <c r="Z316" i="3"/>
  <c r="V316" i="3"/>
  <c r="Y316" i="3"/>
  <c r="X316" i="3"/>
  <c r="Z308" i="3"/>
  <c r="Y308" i="3"/>
  <c r="X308" i="3"/>
  <c r="Z300" i="3"/>
  <c r="V300" i="3"/>
  <c r="Y300" i="3"/>
  <c r="X300" i="3"/>
  <c r="Z292" i="3"/>
  <c r="V292" i="3"/>
  <c r="Y292" i="3"/>
  <c r="X292" i="3"/>
  <c r="Z284" i="3"/>
  <c r="V284" i="3"/>
  <c r="Y284" i="3"/>
  <c r="X284" i="3"/>
  <c r="Z276" i="3"/>
  <c r="V276" i="3"/>
  <c r="Y276" i="3"/>
  <c r="X276" i="3"/>
  <c r="Z268" i="3"/>
  <c r="V268" i="3"/>
  <c r="Y268" i="3"/>
  <c r="X268" i="3"/>
  <c r="Z260" i="3"/>
  <c r="V260" i="3"/>
  <c r="Y260" i="3"/>
  <c r="X260" i="3"/>
  <c r="Z244" i="3"/>
  <c r="Y244" i="3"/>
  <c r="X244" i="3"/>
  <c r="Z228" i="3"/>
  <c r="V228" i="3"/>
  <c r="Y228" i="3"/>
  <c r="X228" i="3"/>
  <c r="Z212" i="3"/>
  <c r="V212" i="3"/>
  <c r="Y212" i="3"/>
  <c r="X212" i="3"/>
  <c r="Z196" i="3"/>
  <c r="Y196" i="3"/>
  <c r="X196" i="3"/>
  <c r="Z164" i="3"/>
  <c r="V164" i="3"/>
  <c r="Y164" i="3"/>
  <c r="X164" i="3"/>
  <c r="Z148" i="3"/>
  <c r="V148" i="3"/>
  <c r="Y148" i="3"/>
  <c r="X148" i="3"/>
  <c r="AM483" i="2"/>
  <c r="S480" i="2"/>
  <c r="AM462" i="2"/>
  <c r="AG462" i="2"/>
  <c r="AM453" i="2"/>
  <c r="AM499" i="2"/>
  <c r="AM491" i="2"/>
  <c r="AG491" i="2"/>
  <c r="AM473" i="2"/>
  <c r="S471" i="2"/>
  <c r="Z340" i="2"/>
  <c r="V340" i="2"/>
  <c r="Y340" i="2"/>
  <c r="X340" i="2"/>
  <c r="X240" i="8"/>
  <c r="X224" i="8"/>
  <c r="X212" i="8"/>
  <c r="V158" i="8"/>
  <c r="X339" i="7"/>
  <c r="X316" i="7"/>
  <c r="Z287" i="7"/>
  <c r="AA287" i="7" s="1"/>
  <c r="AB287" i="7" s="1"/>
  <c r="Y259" i="7"/>
  <c r="X247" i="7"/>
  <c r="Z239" i="7"/>
  <c r="Y213" i="7"/>
  <c r="X168" i="7"/>
  <c r="X348" i="6"/>
  <c r="X344" i="6"/>
  <c r="X304" i="6"/>
  <c r="Z298" i="6"/>
  <c r="V255" i="6"/>
  <c r="Z246" i="6"/>
  <c r="Y221" i="6"/>
  <c r="V211" i="6"/>
  <c r="Z202" i="6"/>
  <c r="Z172" i="6"/>
  <c r="W352" i="5"/>
  <c r="Z349" i="5"/>
  <c r="V349" i="5"/>
  <c r="AA349" i="5" s="1"/>
  <c r="AB349" i="5" s="1"/>
  <c r="Y349" i="5"/>
  <c r="V347" i="5"/>
  <c r="W344" i="5"/>
  <c r="X313" i="5"/>
  <c r="W308" i="5"/>
  <c r="V303" i="5"/>
  <c r="X293" i="5"/>
  <c r="W288" i="5"/>
  <c r="W276" i="5"/>
  <c r="AA276" i="5" s="1"/>
  <c r="AB276" i="5" s="1"/>
  <c r="W264" i="5"/>
  <c r="W260" i="5"/>
  <c r="V255" i="5"/>
  <c r="W244" i="5"/>
  <c r="W229" i="5"/>
  <c r="Y229" i="5"/>
  <c r="V227" i="5"/>
  <c r="X217" i="5"/>
  <c r="W213" i="5"/>
  <c r="Y213" i="5"/>
  <c r="V211" i="5"/>
  <c r="W209" i="5"/>
  <c r="Y209" i="5"/>
  <c r="V207" i="5"/>
  <c r="W205" i="5"/>
  <c r="Y205" i="5"/>
  <c r="W200" i="5"/>
  <c r="X197" i="5"/>
  <c r="X185" i="5"/>
  <c r="X177" i="5"/>
  <c r="X173" i="5"/>
  <c r="W165" i="5"/>
  <c r="Y165" i="5"/>
  <c r="X153" i="5"/>
  <c r="X145" i="5"/>
  <c r="AL499" i="4"/>
  <c r="AL491" i="4"/>
  <c r="AF491" i="4"/>
  <c r="AL473" i="4"/>
  <c r="R471" i="4"/>
  <c r="AL483" i="4"/>
  <c r="R480" i="4"/>
  <c r="AL462" i="4"/>
  <c r="AF462" i="4"/>
  <c r="AL453" i="4"/>
  <c r="Y467" i="4"/>
  <c r="Y465" i="4"/>
  <c r="W348" i="4"/>
  <c r="AA348" i="4" s="1"/>
  <c r="AB348" i="4" s="1"/>
  <c r="X333" i="4"/>
  <c r="W324" i="4"/>
  <c r="W316" i="4"/>
  <c r="X297" i="4"/>
  <c r="X293" i="4"/>
  <c r="AA293" i="4" s="1"/>
  <c r="AB293" i="4" s="1"/>
  <c r="X289" i="4"/>
  <c r="X285" i="4"/>
  <c r="V283" i="4"/>
  <c r="W276" i="4"/>
  <c r="W268" i="4"/>
  <c r="W252" i="4"/>
  <c r="V247" i="4"/>
  <c r="W236" i="4"/>
  <c r="AA236" i="4" s="1"/>
  <c r="AB236" i="4" s="1"/>
  <c r="W212" i="4"/>
  <c r="X189" i="4"/>
  <c r="AA189" i="4" s="1"/>
  <c r="AB189" i="4" s="1"/>
  <c r="X169" i="4"/>
  <c r="AA169" i="4" s="1"/>
  <c r="AB169" i="4" s="1"/>
  <c r="X165" i="4"/>
  <c r="X161" i="4"/>
  <c r="X329" i="3"/>
  <c r="AA329" i="3" s="1"/>
  <c r="AB329" i="3" s="1"/>
  <c r="W316" i="3"/>
  <c r="X297" i="3"/>
  <c r="X293" i="3"/>
  <c r="AA293" i="3" s="1"/>
  <c r="AB293" i="3" s="1"/>
  <c r="X289" i="3"/>
  <c r="X285" i="3"/>
  <c r="X257" i="3"/>
  <c r="X241" i="3"/>
  <c r="V231" i="3"/>
  <c r="X229" i="3"/>
  <c r="X225" i="3"/>
  <c r="V223" i="3"/>
  <c r="X221" i="3"/>
  <c r="X217" i="3"/>
  <c r="X201" i="3"/>
  <c r="X169" i="3"/>
  <c r="AA169" i="3" s="1"/>
  <c r="AB169" i="3" s="1"/>
  <c r="Y459" i="2"/>
  <c r="Y457" i="2"/>
  <c r="V347" i="2"/>
  <c r="X337" i="2"/>
  <c r="Y347" i="5"/>
  <c r="X342" i="5"/>
  <c r="V320" i="5"/>
  <c r="Z312" i="5"/>
  <c r="Z307" i="5"/>
  <c r="W297" i="5"/>
  <c r="W289" i="5"/>
  <c r="Y276" i="5"/>
  <c r="V269" i="5"/>
  <c r="Z260" i="5"/>
  <c r="V257" i="5"/>
  <c r="X247" i="5"/>
  <c r="Y240" i="5"/>
  <c r="X235" i="5"/>
  <c r="V205" i="5"/>
  <c r="X199" i="5"/>
  <c r="AA194" i="5"/>
  <c r="AB194" i="5" s="1"/>
  <c r="Y176" i="5"/>
  <c r="T29" i="5"/>
  <c r="V29" i="5"/>
  <c r="V349" i="4"/>
  <c r="AA349" i="4" s="1"/>
  <c r="AB349" i="4" s="1"/>
  <c r="V342" i="4"/>
  <c r="Y330" i="4"/>
  <c r="Z301" i="4"/>
  <c r="W298" i="4"/>
  <c r="Y289" i="4"/>
  <c r="Y286" i="4"/>
  <c r="W278" i="4"/>
  <c r="Y253" i="4"/>
  <c r="X242" i="4"/>
  <c r="W229" i="4"/>
  <c r="Z221" i="4"/>
  <c r="Z214" i="4"/>
  <c r="Y209" i="4"/>
  <c r="Y206" i="4"/>
  <c r="Z201" i="4"/>
  <c r="W198" i="4"/>
  <c r="V178" i="4"/>
  <c r="W173" i="4"/>
  <c r="Z170" i="4"/>
  <c r="X154" i="4"/>
  <c r="AA154" i="4" s="1"/>
  <c r="AB154" i="4" s="1"/>
  <c r="W150" i="4"/>
  <c r="V145" i="4"/>
  <c r="V350" i="3"/>
  <c r="W345" i="3"/>
  <c r="W341" i="3"/>
  <c r="Z319" i="3"/>
  <c r="Z309" i="3"/>
  <c r="W306" i="3"/>
  <c r="V301" i="3"/>
  <c r="Z298" i="3"/>
  <c r="Y293" i="3"/>
  <c r="Y278" i="3"/>
  <c r="Y253" i="3"/>
  <c r="W242" i="3"/>
  <c r="W233" i="3"/>
  <c r="X230" i="3"/>
  <c r="Z225" i="3"/>
  <c r="Y213" i="3"/>
  <c r="Y210" i="3"/>
  <c r="V205" i="3"/>
  <c r="Y198" i="3"/>
  <c r="V166" i="3"/>
  <c r="W158" i="3"/>
  <c r="Y154" i="3"/>
  <c r="W349" i="2"/>
  <c r="V342" i="2"/>
  <c r="Y337" i="2"/>
  <c r="Y334" i="2"/>
  <c r="Z326" i="2"/>
  <c r="Y295" i="2"/>
  <c r="X295" i="2"/>
  <c r="W295" i="2"/>
  <c r="X286" i="2"/>
  <c r="W286" i="2"/>
  <c r="Z286" i="2"/>
  <c r="V286" i="2"/>
  <c r="Z280" i="2"/>
  <c r="V280" i="2"/>
  <c r="Y280" i="2"/>
  <c r="X280" i="2"/>
  <c r="Z266" i="2"/>
  <c r="AA257" i="2"/>
  <c r="AB257" i="2" s="1"/>
  <c r="Z250" i="2"/>
  <c r="Y247" i="2"/>
  <c r="X247" i="2"/>
  <c r="W247" i="2"/>
  <c r="Z352" i="5"/>
  <c r="X315" i="5"/>
  <c r="V309" i="5"/>
  <c r="Y304" i="5"/>
  <c r="Z297" i="5"/>
  <c r="Y292" i="5"/>
  <c r="V286" i="5"/>
  <c r="W277" i="5"/>
  <c r="Y266" i="5"/>
  <c r="W258" i="5"/>
  <c r="X246" i="5"/>
  <c r="Z229" i="5"/>
  <c r="Z223" i="5"/>
  <c r="X211" i="5"/>
  <c r="AA206" i="5"/>
  <c r="AB206" i="5" s="1"/>
  <c r="Z345" i="4"/>
  <c r="Y337" i="4"/>
  <c r="W334" i="4"/>
  <c r="Z329" i="4"/>
  <c r="W326" i="4"/>
  <c r="V313" i="4"/>
  <c r="V285" i="4"/>
  <c r="W257" i="4"/>
  <c r="W250" i="4"/>
  <c r="W246" i="4"/>
  <c r="V238" i="4"/>
  <c r="Z234" i="4"/>
  <c r="V218" i="4"/>
  <c r="Y214" i="4"/>
  <c r="X210" i="4"/>
  <c r="W205" i="4"/>
  <c r="Y189" i="4"/>
  <c r="V185" i="4"/>
  <c r="Z161" i="4"/>
  <c r="W158" i="4"/>
  <c r="Y154" i="4"/>
  <c r="Y350" i="3"/>
  <c r="Y325" i="3"/>
  <c r="Z318" i="3"/>
  <c r="Y306" i="3"/>
  <c r="W294" i="3"/>
  <c r="W286" i="3"/>
  <c r="Y277" i="3"/>
  <c r="V270" i="3"/>
  <c r="Y265" i="3"/>
  <c r="Y257" i="3"/>
  <c r="V250" i="3"/>
  <c r="V246" i="3"/>
  <c r="V218" i="3"/>
  <c r="Z202" i="3"/>
  <c r="V197" i="3"/>
  <c r="Z194" i="3"/>
  <c r="Z186" i="3"/>
  <c r="Z181" i="3"/>
  <c r="W178" i="3"/>
  <c r="Y173" i="3"/>
  <c r="T29" i="3"/>
  <c r="V29" i="3"/>
  <c r="X170" i="3"/>
  <c r="W161" i="3"/>
  <c r="V153" i="3"/>
  <c r="Z150" i="3"/>
  <c r="Y145" i="3"/>
  <c r="Y346" i="2"/>
  <c r="W325" i="2"/>
  <c r="Z325" i="2"/>
  <c r="Y325" i="2"/>
  <c r="Y311" i="2"/>
  <c r="X311" i="2"/>
  <c r="W311" i="2"/>
  <c r="W301" i="2"/>
  <c r="Z301" i="2"/>
  <c r="V301" i="2"/>
  <c r="Y301" i="2"/>
  <c r="W265" i="2"/>
  <c r="Z265" i="2"/>
  <c r="Y265" i="2"/>
  <c r="W253" i="2"/>
  <c r="Z253" i="2"/>
  <c r="V253" i="2"/>
  <c r="Y253" i="2"/>
  <c r="Y246" i="2"/>
  <c r="Z240" i="2"/>
  <c r="V240" i="2"/>
  <c r="Y240" i="2"/>
  <c r="X240" i="2"/>
  <c r="Y230" i="2"/>
  <c r="V227" i="2"/>
  <c r="Y343" i="5"/>
  <c r="X334" i="5"/>
  <c r="Z324" i="5"/>
  <c r="X318" i="5"/>
  <c r="X307" i="5"/>
  <c r="Y302" i="5"/>
  <c r="AA302" i="5" s="1"/>
  <c r="AB302" i="5" s="1"/>
  <c r="Z296" i="5"/>
  <c r="Y291" i="5"/>
  <c r="W285" i="5"/>
  <c r="V277" i="5"/>
  <c r="V258" i="5"/>
  <c r="Z253" i="5"/>
  <c r="Y250" i="5"/>
  <c r="V242" i="5"/>
  <c r="V238" i="5"/>
  <c r="Z199" i="5"/>
  <c r="V350" i="4"/>
  <c r="Y297" i="4"/>
  <c r="Y293" i="4"/>
  <c r="V277" i="4"/>
  <c r="Z270" i="4"/>
  <c r="Z254" i="4"/>
  <c r="Y246" i="4"/>
  <c r="W241" i="4"/>
  <c r="Z230" i="4"/>
  <c r="Y225" i="4"/>
  <c r="Y218" i="4"/>
  <c r="W213" i="4"/>
  <c r="X202" i="4"/>
  <c r="AA202" i="4" s="1"/>
  <c r="AB202" i="4" s="1"/>
  <c r="W197" i="4"/>
  <c r="X194" i="4"/>
  <c r="Z177" i="4"/>
  <c r="V165" i="4"/>
  <c r="W153" i="4"/>
  <c r="W149" i="4"/>
  <c r="J22" i="4"/>
  <c r="L22" i="4"/>
  <c r="M22" i="4" s="1"/>
  <c r="Y349" i="3"/>
  <c r="Z346" i="3"/>
  <c r="Z342" i="3"/>
  <c r="Y337" i="3"/>
  <c r="Y333" i="3"/>
  <c r="V326" i="3"/>
  <c r="Z323" i="3"/>
  <c r="AA323" i="3" s="1"/>
  <c r="AB323" i="3" s="1"/>
  <c r="Y313" i="3"/>
  <c r="Y305" i="3"/>
  <c r="Y297" i="3"/>
  <c r="Y294" i="3"/>
  <c r="Z289" i="3"/>
  <c r="Y246" i="3"/>
  <c r="W241" i="3"/>
  <c r="W234" i="3"/>
  <c r="Y229" i="3"/>
  <c r="W221" i="3"/>
  <c r="V206" i="3"/>
  <c r="Y165" i="3"/>
  <c r="Y157" i="3"/>
  <c r="X350" i="2"/>
  <c r="Z345" i="2"/>
  <c r="Z341" i="2"/>
  <c r="Z288" i="2"/>
  <c r="V288" i="2"/>
  <c r="Y288" i="2"/>
  <c r="X288" i="2"/>
  <c r="X278" i="2"/>
  <c r="W278" i="2"/>
  <c r="V278" i="2"/>
  <c r="Z278" i="2"/>
  <c r="X272" i="2"/>
  <c r="X256" i="2"/>
  <c r="V246" i="2"/>
  <c r="Z228" i="2"/>
  <c r="V228" i="2"/>
  <c r="Y228" i="2"/>
  <c r="Z201" i="2"/>
  <c r="V201" i="2"/>
  <c r="W201" i="2"/>
  <c r="T31" i="2"/>
  <c r="V31" i="2"/>
  <c r="Z197" i="2"/>
  <c r="V197" i="2"/>
  <c r="W197" i="2"/>
  <c r="L33" i="2"/>
  <c r="J33" i="2"/>
  <c r="Z161" i="2"/>
  <c r="W161" i="2"/>
  <c r="Z157" i="2"/>
  <c r="V157" i="2"/>
  <c r="W157" i="2"/>
  <c r="Z350" i="5"/>
  <c r="Y342" i="5"/>
  <c r="V330" i="5"/>
  <c r="Y326" i="5"/>
  <c r="V313" i="5"/>
  <c r="Z305" i="5"/>
  <c r="Z301" i="5"/>
  <c r="V294" i="5"/>
  <c r="Y288" i="5"/>
  <c r="Z281" i="5"/>
  <c r="Z276" i="5"/>
  <c r="Y270" i="5"/>
  <c r="V266" i="5"/>
  <c r="Y258" i="5"/>
  <c r="Z249" i="5"/>
  <c r="Z246" i="5"/>
  <c r="Y238" i="5"/>
  <c r="Y228" i="5"/>
  <c r="X223" i="5"/>
  <c r="Z209" i="5"/>
  <c r="Z157" i="5"/>
  <c r="Z346" i="4"/>
  <c r="Y341" i="4"/>
  <c r="Y333" i="4"/>
  <c r="V330" i="4"/>
  <c r="X318" i="4"/>
  <c r="W309" i="4"/>
  <c r="X306" i="4"/>
  <c r="V294" i="4"/>
  <c r="V286" i="4"/>
  <c r="Y265" i="4"/>
  <c r="V258" i="4"/>
  <c r="W233" i="4"/>
  <c r="Z217" i="4"/>
  <c r="Z206" i="4"/>
  <c r="Z157" i="4"/>
  <c r="Y146" i="4"/>
  <c r="Z330" i="3"/>
  <c r="Y317" i="3"/>
  <c r="Z285" i="3"/>
  <c r="W278" i="3"/>
  <c r="W266" i="3"/>
  <c r="Z258" i="3"/>
  <c r="W249" i="3"/>
  <c r="Z238" i="3"/>
  <c r="V217" i="3"/>
  <c r="V210" i="3"/>
  <c r="Y206" i="3"/>
  <c r="Z201" i="3"/>
  <c r="W198" i="3"/>
  <c r="W185" i="3"/>
  <c r="W177" i="3"/>
  <c r="X154" i="3"/>
  <c r="AA154" i="3" s="1"/>
  <c r="AB154" i="3" s="1"/>
  <c r="W149" i="3"/>
  <c r="J22" i="3"/>
  <c r="L22" i="3"/>
  <c r="M22" i="3" s="1"/>
  <c r="Y350" i="2"/>
  <c r="W334" i="2"/>
  <c r="X325" i="2"/>
  <c r="W314" i="2"/>
  <c r="AA314" i="2" s="1"/>
  <c r="AB314" i="2" s="1"/>
  <c r="V312" i="2"/>
  <c r="Y307" i="2"/>
  <c r="X307" i="2"/>
  <c r="W307" i="2"/>
  <c r="V297" i="2"/>
  <c r="Z289" i="2"/>
  <c r="W277" i="2"/>
  <c r="V272" i="2"/>
  <c r="W266" i="2"/>
  <c r="AA266" i="2" s="1"/>
  <c r="AB266" i="2" s="1"/>
  <c r="W258" i="2"/>
  <c r="V256" i="2"/>
  <c r="X242" i="2"/>
  <c r="W242" i="2"/>
  <c r="W240" i="2"/>
  <c r="AA233" i="2"/>
  <c r="AB233" i="2" s="1"/>
  <c r="W202" i="2"/>
  <c r="X202" i="2"/>
  <c r="W186" i="2"/>
  <c r="X186" i="2"/>
  <c r="K27" i="2"/>
  <c r="U29" i="2"/>
  <c r="W170" i="2"/>
  <c r="X170" i="2"/>
  <c r="W146" i="2"/>
  <c r="X146" i="2"/>
  <c r="X243" i="2"/>
  <c r="AA243" i="2" s="1"/>
  <c r="AB243" i="2" s="1"/>
  <c r="Y227" i="2"/>
  <c r="V215" i="2"/>
  <c r="Z207" i="2"/>
  <c r="Z202" i="2"/>
  <c r="Z194" i="2"/>
  <c r="Y183" i="2"/>
  <c r="Y177" i="2"/>
  <c r="Y149" i="2"/>
  <c r="Z146" i="2"/>
  <c r="Z214" i="2"/>
  <c r="Y209" i="2"/>
  <c r="Z199" i="2"/>
  <c r="V183" i="2"/>
  <c r="AA168" i="2"/>
  <c r="AB168" i="2" s="1"/>
  <c r="V166" i="2"/>
  <c r="AA200" i="2"/>
  <c r="AB200" i="2" s="1"/>
  <c r="V198" i="2"/>
  <c r="V175" i="2"/>
  <c r="AA172" i="2"/>
  <c r="AB172" i="2" s="1"/>
  <c r="V170" i="2"/>
  <c r="Z150" i="2"/>
  <c r="Y145" i="2"/>
  <c r="Y231" i="2"/>
  <c r="X215" i="2"/>
  <c r="X207" i="2"/>
  <c r="X201" i="2"/>
  <c r="AA192" i="2"/>
  <c r="AB192" i="2" s="1"/>
  <c r="AA164" i="2"/>
  <c r="AB164" i="2" s="1"/>
  <c r="Y159" i="2"/>
  <c r="M25" i="2"/>
  <c r="J510" i="25"/>
  <c r="K510" i="25" s="1"/>
  <c r="I510" i="25"/>
  <c r="F511" i="25"/>
  <c r="L467" i="25"/>
  <c r="AF463" i="25"/>
  <c r="J515" i="25"/>
  <c r="I515" i="25"/>
  <c r="AL457" i="25"/>
  <c r="AL455" i="25"/>
  <c r="AL485" i="25"/>
  <c r="AL487" i="25"/>
  <c r="I69" i="25"/>
  <c r="I517" i="24"/>
  <c r="K517" i="24" s="1"/>
  <c r="P517" i="24" s="1"/>
  <c r="J517" i="24"/>
  <c r="E511" i="24"/>
  <c r="K467" i="24"/>
  <c r="AE463" i="24"/>
  <c r="AL487" i="24"/>
  <c r="AL488" i="24" s="1"/>
  <c r="AL485" i="24"/>
  <c r="AL486" i="24" s="1"/>
  <c r="I513" i="24"/>
  <c r="J513" i="24"/>
  <c r="J514" i="24"/>
  <c r="I514" i="24"/>
  <c r="F86" i="24"/>
  <c r="L75" i="24"/>
  <c r="F75" i="24"/>
  <c r="F82" i="24"/>
  <c r="L71" i="24"/>
  <c r="F71" i="24"/>
  <c r="H512" i="23"/>
  <c r="AH492" i="23"/>
  <c r="AL475" i="23"/>
  <c r="AL476" i="23" s="1"/>
  <c r="AL477" i="23"/>
  <c r="F74" i="24"/>
  <c r="F85" i="24"/>
  <c r="L74" i="24"/>
  <c r="D78" i="24"/>
  <c r="F70" i="24"/>
  <c r="D89" i="24"/>
  <c r="F81" i="24"/>
  <c r="L70" i="24"/>
  <c r="AL495" i="23"/>
  <c r="AL493" i="23"/>
  <c r="I518" i="23"/>
  <c r="J518" i="23"/>
  <c r="I510" i="23"/>
  <c r="J510" i="23"/>
  <c r="G511" i="23"/>
  <c r="M467" i="23"/>
  <c r="AG463" i="23"/>
  <c r="J517" i="23"/>
  <c r="I517" i="23"/>
  <c r="V465" i="23"/>
  <c r="R465" i="23"/>
  <c r="R466" i="23" s="1"/>
  <c r="V463" i="23"/>
  <c r="R463" i="23"/>
  <c r="R464" i="23" s="1"/>
  <c r="V464" i="23"/>
  <c r="D511" i="23"/>
  <c r="J467" i="23"/>
  <c r="V491" i="22"/>
  <c r="R491" i="22"/>
  <c r="R492" i="22" s="1"/>
  <c r="D512" i="22"/>
  <c r="V493" i="22"/>
  <c r="R493" i="22"/>
  <c r="R494" i="22" s="1"/>
  <c r="V492" i="22"/>
  <c r="G511" i="22"/>
  <c r="M467" i="22"/>
  <c r="AG463" i="22"/>
  <c r="AL477" i="22"/>
  <c r="AL475" i="22"/>
  <c r="AL476" i="22" s="1"/>
  <c r="AL495" i="22"/>
  <c r="AL493" i="22"/>
  <c r="AL494" i="22" s="1"/>
  <c r="AE463" i="22"/>
  <c r="E511" i="22"/>
  <c r="K467" i="22"/>
  <c r="E512" i="22"/>
  <c r="AE492" i="22"/>
  <c r="N467" i="22"/>
  <c r="AH463" i="22"/>
  <c r="H511" i="22"/>
  <c r="J513" i="22"/>
  <c r="I513" i="22"/>
  <c r="F76" i="22"/>
  <c r="F87" i="22"/>
  <c r="L76" i="22"/>
  <c r="F511" i="21"/>
  <c r="L467" i="21"/>
  <c r="AF463" i="21"/>
  <c r="R482" i="21"/>
  <c r="R483" i="21" s="1"/>
  <c r="R484" i="21"/>
  <c r="J515" i="21"/>
  <c r="I515" i="21"/>
  <c r="AL457" i="21"/>
  <c r="AL455" i="21"/>
  <c r="J518" i="21"/>
  <c r="I518" i="21"/>
  <c r="J517" i="21"/>
  <c r="K517" i="21" s="1"/>
  <c r="I517" i="21"/>
  <c r="AE492" i="21"/>
  <c r="E512" i="21"/>
  <c r="AH463" i="21"/>
  <c r="H511" i="21"/>
  <c r="N467" i="21"/>
  <c r="V465" i="21"/>
  <c r="R465" i="21"/>
  <c r="V463" i="21"/>
  <c r="R463" i="21"/>
  <c r="D511" i="21"/>
  <c r="V464" i="21"/>
  <c r="J467" i="21"/>
  <c r="R482" i="20"/>
  <c r="R484" i="20"/>
  <c r="I515" i="20"/>
  <c r="J515" i="20"/>
  <c r="AL457" i="20"/>
  <c r="AL455" i="20"/>
  <c r="H511" i="20"/>
  <c r="N467" i="20"/>
  <c r="AH463" i="20"/>
  <c r="AH492" i="20"/>
  <c r="H512" i="20"/>
  <c r="V491" i="20"/>
  <c r="R491" i="20"/>
  <c r="D512" i="20"/>
  <c r="V493" i="20"/>
  <c r="R493" i="20"/>
  <c r="V492" i="20"/>
  <c r="AL466" i="20"/>
  <c r="AL464" i="20"/>
  <c r="AG463" i="20"/>
  <c r="G511" i="20"/>
  <c r="M467" i="20"/>
  <c r="J514" i="20"/>
  <c r="I514" i="20"/>
  <c r="F511" i="19"/>
  <c r="L467" i="19"/>
  <c r="AF463" i="19"/>
  <c r="F87" i="20"/>
  <c r="L76" i="20"/>
  <c r="F76" i="20"/>
  <c r="R482" i="19"/>
  <c r="R483" i="19" s="1"/>
  <c r="R484" i="19"/>
  <c r="R485" i="19" s="1"/>
  <c r="J515" i="19"/>
  <c r="I515" i="19"/>
  <c r="AL457" i="19"/>
  <c r="AL458" i="19" s="1"/>
  <c r="AL455" i="19"/>
  <c r="AL456" i="19" s="1"/>
  <c r="J510" i="19"/>
  <c r="I510" i="19"/>
  <c r="AL466" i="19"/>
  <c r="AL467" i="19" s="1"/>
  <c r="AL464" i="19"/>
  <c r="AL465" i="19" s="1"/>
  <c r="I68" i="19"/>
  <c r="L76" i="18"/>
  <c r="F76" i="18"/>
  <c r="F87" i="18"/>
  <c r="L72" i="18"/>
  <c r="F72" i="18"/>
  <c r="F83" i="18"/>
  <c r="AL501" i="17"/>
  <c r="AL503" i="17"/>
  <c r="E511" i="17"/>
  <c r="K467" i="17"/>
  <c r="AE463" i="17"/>
  <c r="I517" i="18"/>
  <c r="J517" i="18"/>
  <c r="AE492" i="18"/>
  <c r="E512" i="18"/>
  <c r="V465" i="18"/>
  <c r="R465" i="18"/>
  <c r="R466" i="18" s="1"/>
  <c r="V463" i="18"/>
  <c r="R463" i="18"/>
  <c r="R464" i="18" s="1"/>
  <c r="D511" i="18"/>
  <c r="V464" i="18"/>
  <c r="J467" i="18"/>
  <c r="J510" i="17"/>
  <c r="I510" i="17"/>
  <c r="I513" i="17"/>
  <c r="J513" i="17"/>
  <c r="J516" i="18"/>
  <c r="I516" i="18"/>
  <c r="K516" i="18" s="1"/>
  <c r="P516" i="18" s="1"/>
  <c r="AH492" i="17"/>
  <c r="H512" i="17"/>
  <c r="V491" i="17"/>
  <c r="R491" i="17"/>
  <c r="D512" i="17"/>
  <c r="V493" i="17"/>
  <c r="V492" i="17"/>
  <c r="R493" i="17"/>
  <c r="AL466" i="17"/>
  <c r="AL464" i="17"/>
  <c r="AG463" i="17"/>
  <c r="G511" i="17"/>
  <c r="M467" i="17"/>
  <c r="J514" i="18"/>
  <c r="I514" i="18"/>
  <c r="I68" i="17"/>
  <c r="AL495" i="16"/>
  <c r="AL496" i="16" s="1"/>
  <c r="AL493" i="16"/>
  <c r="AL494" i="16" s="1"/>
  <c r="AE463" i="16"/>
  <c r="E511" i="16"/>
  <c r="K467" i="16"/>
  <c r="I510" i="16"/>
  <c r="J510" i="16"/>
  <c r="J510" i="15"/>
  <c r="I510" i="15"/>
  <c r="AL487" i="15"/>
  <c r="AL488" i="15" s="1"/>
  <c r="AL485" i="15"/>
  <c r="AL486" i="15" s="1"/>
  <c r="J513" i="15"/>
  <c r="I513" i="15"/>
  <c r="G511" i="15"/>
  <c r="M467" i="15"/>
  <c r="AG463" i="15"/>
  <c r="I516" i="14"/>
  <c r="J516" i="14"/>
  <c r="R482" i="15"/>
  <c r="R483" i="15" s="1"/>
  <c r="R484" i="15"/>
  <c r="R485" i="15" s="1"/>
  <c r="J515" i="15"/>
  <c r="I515" i="15"/>
  <c r="K467" i="15"/>
  <c r="AE463" i="15"/>
  <c r="E511" i="15"/>
  <c r="I68" i="15"/>
  <c r="AL495" i="14"/>
  <c r="AL496" i="14" s="1"/>
  <c r="AL493" i="14"/>
  <c r="AL494" i="14" s="1"/>
  <c r="F512" i="14"/>
  <c r="AF492" i="14"/>
  <c r="J515" i="14"/>
  <c r="I515" i="14"/>
  <c r="I69" i="14"/>
  <c r="R482" i="13"/>
  <c r="R483" i="13" s="1"/>
  <c r="R484" i="13"/>
  <c r="R485" i="13" s="1"/>
  <c r="I515" i="13"/>
  <c r="J515" i="13"/>
  <c r="AL457" i="13"/>
  <c r="AL458" i="13" s="1"/>
  <c r="AL455" i="13"/>
  <c r="AL456" i="13" s="1"/>
  <c r="AL493" i="12"/>
  <c r="AL494" i="12" s="1"/>
  <c r="AL495" i="12"/>
  <c r="AL496" i="12" s="1"/>
  <c r="F512" i="12"/>
  <c r="AF492" i="12"/>
  <c r="L70" i="12"/>
  <c r="F81" i="12"/>
  <c r="F70" i="12"/>
  <c r="F512" i="11"/>
  <c r="AF492" i="11"/>
  <c r="I518" i="14"/>
  <c r="J518" i="14"/>
  <c r="J517" i="14"/>
  <c r="I517" i="14"/>
  <c r="AL487" i="14"/>
  <c r="AL488" i="14" s="1"/>
  <c r="AL485" i="14"/>
  <c r="AL486" i="14" s="1"/>
  <c r="H511" i="13"/>
  <c r="N467" i="13"/>
  <c r="AH463" i="13"/>
  <c r="I517" i="12"/>
  <c r="J517" i="12"/>
  <c r="AE492" i="12"/>
  <c r="E512" i="12"/>
  <c r="V465" i="12"/>
  <c r="R465" i="12"/>
  <c r="V463" i="12"/>
  <c r="R463" i="12"/>
  <c r="D511" i="12"/>
  <c r="V464" i="12"/>
  <c r="J467" i="12"/>
  <c r="AL487" i="11"/>
  <c r="AL488" i="11" s="1"/>
  <c r="AL485" i="11"/>
  <c r="I513" i="11"/>
  <c r="J513" i="11"/>
  <c r="AH492" i="13"/>
  <c r="H512" i="13"/>
  <c r="V491" i="13"/>
  <c r="R491" i="13"/>
  <c r="R492" i="13" s="1"/>
  <c r="D512" i="13"/>
  <c r="V493" i="13"/>
  <c r="R493" i="13"/>
  <c r="R494" i="13" s="1"/>
  <c r="V492" i="13"/>
  <c r="AL466" i="13"/>
  <c r="AL467" i="13" s="1"/>
  <c r="AL464" i="13"/>
  <c r="AL465" i="13" s="1"/>
  <c r="AG463" i="13"/>
  <c r="G511" i="13"/>
  <c r="M467" i="13"/>
  <c r="J516" i="12"/>
  <c r="I516" i="12"/>
  <c r="AL475" i="14"/>
  <c r="AL476" i="14" s="1"/>
  <c r="AL477" i="14"/>
  <c r="AL478" i="14" s="1"/>
  <c r="L467" i="14"/>
  <c r="AF463" i="14"/>
  <c r="F511" i="14"/>
  <c r="G512" i="13"/>
  <c r="AG492" i="13"/>
  <c r="J514" i="12"/>
  <c r="I514" i="12"/>
  <c r="J510" i="10"/>
  <c r="I510" i="10"/>
  <c r="AL487" i="10"/>
  <c r="AL485" i="10"/>
  <c r="J513" i="10"/>
  <c r="I513" i="10"/>
  <c r="J518" i="9"/>
  <c r="I518" i="9"/>
  <c r="E512" i="9"/>
  <c r="AE492" i="9"/>
  <c r="H511" i="8"/>
  <c r="N467" i="8"/>
  <c r="AH463" i="8"/>
  <c r="AH492" i="10"/>
  <c r="H512" i="10"/>
  <c r="V491" i="10"/>
  <c r="R491" i="10"/>
  <c r="R492" i="10" s="1"/>
  <c r="D512" i="10"/>
  <c r="V493" i="10"/>
  <c r="R493" i="10"/>
  <c r="R494" i="10" s="1"/>
  <c r="V492" i="10"/>
  <c r="J516" i="9"/>
  <c r="I516" i="9"/>
  <c r="AH492" i="8"/>
  <c r="H512" i="8"/>
  <c r="V491" i="8"/>
  <c r="R491" i="8"/>
  <c r="R492" i="8" s="1"/>
  <c r="D512" i="8"/>
  <c r="V493" i="8"/>
  <c r="R493" i="8"/>
  <c r="R494" i="8" s="1"/>
  <c r="V492" i="8"/>
  <c r="F75" i="12"/>
  <c r="F86" i="12"/>
  <c r="L75" i="12"/>
  <c r="D512" i="11"/>
  <c r="V493" i="11"/>
  <c r="R493" i="11"/>
  <c r="R494" i="11" s="1"/>
  <c r="V492" i="11"/>
  <c r="R491" i="11"/>
  <c r="R492" i="11" s="1"/>
  <c r="V491" i="11"/>
  <c r="AF463" i="10"/>
  <c r="F511" i="10"/>
  <c r="L467" i="10"/>
  <c r="AG492" i="9"/>
  <c r="G512" i="9"/>
  <c r="J514" i="9"/>
  <c r="I514" i="9"/>
  <c r="R482" i="10"/>
  <c r="R484" i="10"/>
  <c r="J515" i="10"/>
  <c r="I515" i="10"/>
  <c r="K467" i="10"/>
  <c r="AE463" i="10"/>
  <c r="E511" i="10"/>
  <c r="I68" i="10"/>
  <c r="AL493" i="9"/>
  <c r="AL494" i="9" s="1"/>
  <c r="AL495" i="9"/>
  <c r="AL496" i="9" s="1"/>
  <c r="F512" i="9"/>
  <c r="AF492" i="9"/>
  <c r="AL457" i="9"/>
  <c r="AL458" i="9" s="1"/>
  <c r="AL455" i="9"/>
  <c r="AL456" i="9" s="1"/>
  <c r="L76" i="8"/>
  <c r="F76" i="8"/>
  <c r="F87" i="8"/>
  <c r="AL503" i="7"/>
  <c r="AL501" i="7"/>
  <c r="E511" i="7"/>
  <c r="K467" i="7"/>
  <c r="AE463" i="7"/>
  <c r="I69" i="7"/>
  <c r="R482" i="6"/>
  <c r="R484" i="6"/>
  <c r="I515" i="6"/>
  <c r="J515" i="6"/>
  <c r="AL457" i="6"/>
  <c r="AL458" i="6" s="1"/>
  <c r="AL455" i="6"/>
  <c r="H511" i="7"/>
  <c r="N467" i="7"/>
  <c r="AH463" i="7"/>
  <c r="I517" i="6"/>
  <c r="J517" i="6"/>
  <c r="AE492" i="6"/>
  <c r="E512" i="6"/>
  <c r="V465" i="6"/>
  <c r="R465" i="6"/>
  <c r="V463" i="6"/>
  <c r="R463" i="6"/>
  <c r="D511" i="6"/>
  <c r="V464" i="6"/>
  <c r="J467" i="6"/>
  <c r="E512" i="5"/>
  <c r="AE492" i="5"/>
  <c r="J513" i="5"/>
  <c r="I513" i="5"/>
  <c r="J516" i="7"/>
  <c r="I516" i="7"/>
  <c r="AH492" i="6"/>
  <c r="H512" i="6"/>
  <c r="V491" i="6"/>
  <c r="R491" i="6"/>
  <c r="D512" i="6"/>
  <c r="V493" i="6"/>
  <c r="R493" i="6"/>
  <c r="V492" i="6"/>
  <c r="AL466" i="6"/>
  <c r="AL464" i="6"/>
  <c r="AG463" i="6"/>
  <c r="G511" i="6"/>
  <c r="M467" i="6"/>
  <c r="J514" i="7"/>
  <c r="I514" i="7"/>
  <c r="J514" i="4"/>
  <c r="I514" i="4"/>
  <c r="F511" i="3"/>
  <c r="L467" i="3"/>
  <c r="AF463" i="3"/>
  <c r="AL477" i="2"/>
  <c r="AL475" i="2"/>
  <c r="F87" i="5"/>
  <c r="L76" i="5"/>
  <c r="F76" i="5"/>
  <c r="R482" i="4"/>
  <c r="R483" i="4" s="1"/>
  <c r="R484" i="4"/>
  <c r="J515" i="4"/>
  <c r="I515" i="4"/>
  <c r="AL457" i="4"/>
  <c r="AL455" i="4"/>
  <c r="I68" i="4"/>
  <c r="AL495" i="3"/>
  <c r="AL493" i="3"/>
  <c r="M467" i="5"/>
  <c r="G511" i="5"/>
  <c r="AG463" i="5"/>
  <c r="AL485" i="4"/>
  <c r="AL487" i="4"/>
  <c r="J518" i="3"/>
  <c r="I518" i="3"/>
  <c r="J517" i="3"/>
  <c r="I517" i="3"/>
  <c r="AE492" i="3"/>
  <c r="E512" i="3"/>
  <c r="AH463" i="3"/>
  <c r="H511" i="3"/>
  <c r="N467" i="3"/>
  <c r="V465" i="3"/>
  <c r="R465" i="3"/>
  <c r="R466" i="3" s="1"/>
  <c r="V463" i="3"/>
  <c r="R463" i="3"/>
  <c r="R464" i="3" s="1"/>
  <c r="D511" i="3"/>
  <c r="V464" i="3"/>
  <c r="J467" i="3"/>
  <c r="J513" i="2"/>
  <c r="I513" i="2"/>
  <c r="AH492" i="5"/>
  <c r="H512" i="5"/>
  <c r="F86" i="5"/>
  <c r="L75" i="5"/>
  <c r="F75" i="5"/>
  <c r="H512" i="4"/>
  <c r="AH492" i="4"/>
  <c r="D512" i="4"/>
  <c r="V493" i="4"/>
  <c r="R493" i="4"/>
  <c r="R494" i="4" s="1"/>
  <c r="V492" i="4"/>
  <c r="V491" i="4"/>
  <c r="R491" i="4"/>
  <c r="R492" i="4" s="1"/>
  <c r="M467" i="4"/>
  <c r="AG463" i="4"/>
  <c r="G511" i="4"/>
  <c r="J516" i="3"/>
  <c r="I516" i="3"/>
  <c r="F86" i="3"/>
  <c r="L75" i="3"/>
  <c r="F75" i="3"/>
  <c r="H512" i="2"/>
  <c r="AH492" i="2"/>
  <c r="D512" i="2"/>
  <c r="V493" i="2"/>
  <c r="R493" i="2"/>
  <c r="R494" i="2" s="1"/>
  <c r="V492" i="2"/>
  <c r="V491" i="2"/>
  <c r="R491" i="2"/>
  <c r="R492" i="2" s="1"/>
  <c r="M467" i="2"/>
  <c r="AG463" i="2"/>
  <c r="G511" i="2"/>
  <c r="I69" i="2"/>
  <c r="AL499" i="25"/>
  <c r="AL491" i="25"/>
  <c r="AF491" i="25"/>
  <c r="AL483" i="25"/>
  <c r="AL473" i="25"/>
  <c r="R471" i="25"/>
  <c r="R480" i="25"/>
  <c r="AL462" i="25"/>
  <c r="AF462" i="25"/>
  <c r="AL453" i="25"/>
  <c r="Z334" i="25"/>
  <c r="V334" i="25"/>
  <c r="W334" i="25"/>
  <c r="W343" i="25"/>
  <c r="AA343" i="25" s="1"/>
  <c r="AB343" i="25" s="1"/>
  <c r="X343" i="25"/>
  <c r="Z343" i="25"/>
  <c r="Z324" i="25"/>
  <c r="V324" i="25"/>
  <c r="X324" i="25"/>
  <c r="X308" i="25"/>
  <c r="Z308" i="25"/>
  <c r="W289" i="25"/>
  <c r="Z289" i="25"/>
  <c r="V289" i="25"/>
  <c r="AA306" i="25"/>
  <c r="Y303" i="25"/>
  <c r="X303" i="25"/>
  <c r="Z228" i="25"/>
  <c r="V228" i="25"/>
  <c r="Y285" i="25"/>
  <c r="Y253" i="25"/>
  <c r="X253" i="25"/>
  <c r="V278" i="25"/>
  <c r="Z242" i="25"/>
  <c r="Y223" i="25"/>
  <c r="W247" i="25"/>
  <c r="Y233" i="25"/>
  <c r="Z183" i="25"/>
  <c r="X183" i="25"/>
  <c r="Y487" i="25"/>
  <c r="Y485" i="25"/>
  <c r="Z346" i="25"/>
  <c r="W346" i="25"/>
  <c r="Y334" i="25"/>
  <c r="Z347" i="25"/>
  <c r="AA311" i="25"/>
  <c r="Z309" i="25"/>
  <c r="V295" i="25"/>
  <c r="Z263" i="25"/>
  <c r="Y263" i="25"/>
  <c r="X301" i="25"/>
  <c r="Y286" i="25"/>
  <c r="W223" i="25"/>
  <c r="AA223" i="25" s="1"/>
  <c r="AB223" i="25" s="1"/>
  <c r="W256" i="25"/>
  <c r="AA304" i="25"/>
  <c r="X285" i="25"/>
  <c r="Z258" i="25"/>
  <c r="X234" i="25"/>
  <c r="V242" i="25"/>
  <c r="X223" i="25"/>
  <c r="X212" i="25"/>
  <c r="W258" i="25"/>
  <c r="V234" i="25"/>
  <c r="W228" i="25"/>
  <c r="V253" i="25"/>
  <c r="Z251" i="25"/>
  <c r="AA251" i="25" s="1"/>
  <c r="AB251" i="25" s="1"/>
  <c r="V225" i="25"/>
  <c r="X195" i="25"/>
  <c r="Z175" i="25"/>
  <c r="X175" i="25"/>
  <c r="Y200" i="25"/>
  <c r="V175" i="25"/>
  <c r="X208" i="25"/>
  <c r="X178" i="25"/>
  <c r="Z342" i="25"/>
  <c r="V342" i="25"/>
  <c r="W342" i="25"/>
  <c r="T36" i="25"/>
  <c r="V36" i="25"/>
  <c r="Y352" i="25"/>
  <c r="Y339" i="25"/>
  <c r="Y332" i="25"/>
  <c r="Y340" i="25"/>
  <c r="Y346" i="25"/>
  <c r="Y343" i="25"/>
  <c r="V347" i="25"/>
  <c r="Y342" i="25"/>
  <c r="Z339" i="25"/>
  <c r="W325" i="25"/>
  <c r="W321" i="25"/>
  <c r="AA321" i="25" s="1"/>
  <c r="AB321" i="25" s="1"/>
  <c r="Y321" i="25"/>
  <c r="Y322" i="25"/>
  <c r="AA322" i="25" s="1"/>
  <c r="AA320" i="25"/>
  <c r="Z317" i="25"/>
  <c r="AA315" i="25"/>
  <c r="W305" i="25"/>
  <c r="Z305" i="25"/>
  <c r="V305" i="25"/>
  <c r="W292" i="25"/>
  <c r="AA292" i="25" s="1"/>
  <c r="AB292" i="25" s="1"/>
  <c r="W277" i="25"/>
  <c r="Z277" i="25"/>
  <c r="V277" i="25"/>
  <c r="AA277" i="25" s="1"/>
  <c r="X265" i="25"/>
  <c r="W265" i="25"/>
  <c r="Z265" i="25"/>
  <c r="V265" i="25"/>
  <c r="Z325" i="25"/>
  <c r="Y295" i="25"/>
  <c r="X295" i="25"/>
  <c r="Z303" i="25"/>
  <c r="Z298" i="25"/>
  <c r="Y268" i="25"/>
  <c r="AA268" i="25" s="1"/>
  <c r="AB268" i="25" s="1"/>
  <c r="V256" i="25"/>
  <c r="Y300" i="25"/>
  <c r="AA300" i="25" s="1"/>
  <c r="AB300" i="25" s="1"/>
  <c r="X296" i="25"/>
  <c r="W291" i="25"/>
  <c r="X284" i="25"/>
  <c r="V257" i="25"/>
  <c r="Z240" i="25"/>
  <c r="V240" i="25"/>
  <c r="Y297" i="25"/>
  <c r="Z291" i="25"/>
  <c r="V288" i="25"/>
  <c r="V284" i="25"/>
  <c r="AA284" i="25" s="1"/>
  <c r="Y276" i="25"/>
  <c r="V272" i="25"/>
  <c r="AA272" i="25" s="1"/>
  <c r="T34" i="25"/>
  <c r="V34" i="25"/>
  <c r="V247" i="25"/>
  <c r="AA247" i="25" s="1"/>
  <c r="W241" i="25"/>
  <c r="AA241" i="25" s="1"/>
  <c r="AB241" i="25" s="1"/>
  <c r="W233" i="25"/>
  <c r="Y296" i="25"/>
  <c r="X292" i="25"/>
  <c r="W264" i="25"/>
  <c r="Z264" i="25"/>
  <c r="V264" i="25"/>
  <c r="AA264" i="25" s="1"/>
  <c r="Y264" i="25"/>
  <c r="Z250" i="25"/>
  <c r="V250" i="25"/>
  <c r="Y250" i="25"/>
  <c r="X250" i="25"/>
  <c r="Y255" i="25"/>
  <c r="X240" i="25"/>
  <c r="W234" i="25"/>
  <c r="Z227" i="25"/>
  <c r="T30" i="25"/>
  <c r="V30" i="25"/>
  <c r="Z256" i="25"/>
  <c r="V249" i="25"/>
  <c r="Y242" i="25"/>
  <c r="Z238" i="25"/>
  <c r="X232" i="25"/>
  <c r="X225" i="25"/>
  <c r="Z223" i="25"/>
  <c r="T31" i="25"/>
  <c r="V31" i="25"/>
  <c r="J33" i="25"/>
  <c r="L33" i="25"/>
  <c r="Y244" i="25"/>
  <c r="W232" i="25"/>
  <c r="Y214" i="25"/>
  <c r="AA214" i="25" s="1"/>
  <c r="AB214" i="25" s="1"/>
  <c r="W210" i="25"/>
  <c r="W205" i="25"/>
  <c r="V200" i="25"/>
  <c r="W197" i="25"/>
  <c r="U29" i="25"/>
  <c r="K27" i="25"/>
  <c r="Z255" i="25"/>
  <c r="Z243" i="25"/>
  <c r="Y240" i="25"/>
  <c r="Y228" i="25"/>
  <c r="Y199" i="25"/>
  <c r="Y196" i="25"/>
  <c r="W183" i="25"/>
  <c r="W175" i="25"/>
  <c r="W168" i="25"/>
  <c r="Z208" i="25"/>
  <c r="Y205" i="25"/>
  <c r="Y198" i="25"/>
  <c r="Z178" i="25"/>
  <c r="Y173" i="25"/>
  <c r="X152" i="25"/>
  <c r="W152" i="25"/>
  <c r="AA152" i="25" s="1"/>
  <c r="Y211" i="25"/>
  <c r="Z207" i="25"/>
  <c r="X196" i="25"/>
  <c r="AA196" i="25" s="1"/>
  <c r="AB196" i="25" s="1"/>
  <c r="Z192" i="25"/>
  <c r="Y178" i="25"/>
  <c r="X173" i="25"/>
  <c r="Y170" i="25"/>
  <c r="W170" i="25"/>
  <c r="Z168" i="25"/>
  <c r="Y153" i="25"/>
  <c r="X153" i="25"/>
  <c r="Y207" i="25"/>
  <c r="W176" i="25"/>
  <c r="W157" i="25"/>
  <c r="X154" i="25"/>
  <c r="W149" i="25"/>
  <c r="Y163" i="25"/>
  <c r="X159" i="25"/>
  <c r="AA159" i="25" s="1"/>
  <c r="AB159" i="25" s="1"/>
  <c r="W150" i="25"/>
  <c r="AA150" i="25" s="1"/>
  <c r="AB150" i="25" s="1"/>
  <c r="W147" i="25"/>
  <c r="Z165" i="25"/>
  <c r="Z157" i="25"/>
  <c r="X151" i="25"/>
  <c r="AA151" i="25" s="1"/>
  <c r="AB151" i="25" s="1"/>
  <c r="Y147" i="25"/>
  <c r="Y473" i="24"/>
  <c r="Y475" i="24"/>
  <c r="Y157" i="25"/>
  <c r="W146" i="25"/>
  <c r="W158" i="25"/>
  <c r="Z151" i="25"/>
  <c r="Z146" i="25"/>
  <c r="V35" i="24"/>
  <c r="T35" i="24"/>
  <c r="L33" i="24"/>
  <c r="J33" i="24"/>
  <c r="Y495" i="23"/>
  <c r="Y493" i="23"/>
  <c r="X251" i="23"/>
  <c r="Z251" i="23"/>
  <c r="X243" i="23"/>
  <c r="V243" i="23"/>
  <c r="Z243" i="23"/>
  <c r="Y348" i="23"/>
  <c r="W348" i="23"/>
  <c r="Y344" i="23"/>
  <c r="V330" i="23"/>
  <c r="Y324" i="23"/>
  <c r="W324" i="23"/>
  <c r="AA324" i="23" s="1"/>
  <c r="AB324" i="23" s="1"/>
  <c r="V306" i="23"/>
  <c r="Y296" i="23"/>
  <c r="W296" i="23"/>
  <c r="Y288" i="23"/>
  <c r="W288" i="23"/>
  <c r="Y280" i="23"/>
  <c r="W280" i="23"/>
  <c r="Y272" i="23"/>
  <c r="W272" i="23"/>
  <c r="Y264" i="23"/>
  <c r="W264" i="23"/>
  <c r="V246" i="23"/>
  <c r="Z341" i="23"/>
  <c r="V341" i="23"/>
  <c r="X341" i="23"/>
  <c r="Z329" i="23"/>
  <c r="V329" i="23"/>
  <c r="X329" i="23"/>
  <c r="Z317" i="23"/>
  <c r="V317" i="23"/>
  <c r="Z309" i="23"/>
  <c r="V309" i="23"/>
  <c r="X309" i="23"/>
  <c r="Z297" i="23"/>
  <c r="V297" i="23"/>
  <c r="X297" i="23"/>
  <c r="Z265" i="23"/>
  <c r="V265" i="23"/>
  <c r="AA265" i="23" s="1"/>
  <c r="X265" i="23"/>
  <c r="Z253" i="23"/>
  <c r="V253" i="23"/>
  <c r="X253" i="23"/>
  <c r="X352" i="23"/>
  <c r="V348" i="23"/>
  <c r="AA348" i="23" s="1"/>
  <c r="W346" i="23"/>
  <c r="AA346" i="23" s="1"/>
  <c r="Z338" i="23"/>
  <c r="Y329" i="23"/>
  <c r="Y326" i="23"/>
  <c r="W318" i="23"/>
  <c r="Y311" i="23"/>
  <c r="W306" i="23"/>
  <c r="Y301" i="23"/>
  <c r="Y298" i="23"/>
  <c r="Z268" i="23"/>
  <c r="X264" i="23"/>
  <c r="Z240" i="23"/>
  <c r="V240" i="23"/>
  <c r="AL499" i="22"/>
  <c r="AL491" i="22"/>
  <c r="AF491" i="22"/>
  <c r="AL473" i="22"/>
  <c r="R471" i="22"/>
  <c r="AL483" i="22"/>
  <c r="R480" i="22"/>
  <c r="AL462" i="22"/>
  <c r="AF462" i="22"/>
  <c r="AL453" i="22"/>
  <c r="Y350" i="23"/>
  <c r="W325" i="23"/>
  <c r="W294" i="23"/>
  <c r="Z276" i="23"/>
  <c r="Z270" i="23"/>
  <c r="X258" i="23"/>
  <c r="AA258" i="23" s="1"/>
  <c r="AB258" i="23" s="1"/>
  <c r="Z249" i="23"/>
  <c r="V249" i="23"/>
  <c r="W243" i="23"/>
  <c r="W341" i="23"/>
  <c r="W330" i="23"/>
  <c r="Y305" i="23"/>
  <c r="Z296" i="23"/>
  <c r="W293" i="23"/>
  <c r="Z288" i="23"/>
  <c r="V264" i="23"/>
  <c r="AA264" i="23" s="1"/>
  <c r="Y244" i="23"/>
  <c r="W244" i="23"/>
  <c r="AA244" i="23" s="1"/>
  <c r="L24" i="23"/>
  <c r="J24" i="23"/>
  <c r="AN483" i="22"/>
  <c r="T480" i="22"/>
  <c r="AN462" i="22"/>
  <c r="AH462" i="22"/>
  <c r="AN453" i="22"/>
  <c r="AN499" i="22"/>
  <c r="AN491" i="22"/>
  <c r="AH491" i="22"/>
  <c r="AN473" i="22"/>
  <c r="T471" i="22"/>
  <c r="Z351" i="22"/>
  <c r="V351" i="22"/>
  <c r="AA351" i="22" s="1"/>
  <c r="AB351" i="22" s="1"/>
  <c r="X351" i="22"/>
  <c r="X347" i="22"/>
  <c r="Z347" i="22"/>
  <c r="V347" i="22"/>
  <c r="AA347" i="22" s="1"/>
  <c r="AB347" i="22" s="1"/>
  <c r="X350" i="23"/>
  <c r="W343" i="23"/>
  <c r="Y317" i="23"/>
  <c r="Z278" i="23"/>
  <c r="Y251" i="23"/>
  <c r="Y243" i="23"/>
  <c r="W216" i="23"/>
  <c r="Y216" i="23"/>
  <c r="W196" i="23"/>
  <c r="Y196" i="23"/>
  <c r="AA194" i="23"/>
  <c r="W192" i="23"/>
  <c r="Y192" i="23"/>
  <c r="L31" i="23"/>
  <c r="J31" i="23"/>
  <c r="W176" i="23"/>
  <c r="Y176" i="23"/>
  <c r="L29" i="23"/>
  <c r="J29" i="23"/>
  <c r="W352" i="22"/>
  <c r="Y352" i="22"/>
  <c r="X224" i="23"/>
  <c r="Z176" i="23"/>
  <c r="X172" i="23"/>
  <c r="W324" i="22"/>
  <c r="AA324" i="22" s="1"/>
  <c r="AB324" i="22" s="1"/>
  <c r="Z212" i="23"/>
  <c r="AA147" i="23"/>
  <c r="V342" i="22"/>
  <c r="Z340" i="22"/>
  <c r="V340" i="22"/>
  <c r="Y297" i="22"/>
  <c r="W297" i="22"/>
  <c r="Y293" i="22"/>
  <c r="W293" i="22"/>
  <c r="Y289" i="22"/>
  <c r="W289" i="22"/>
  <c r="Y249" i="22"/>
  <c r="W249" i="22"/>
  <c r="Y201" i="22"/>
  <c r="W201" i="22"/>
  <c r="Y185" i="22"/>
  <c r="W185" i="22"/>
  <c r="Y165" i="22"/>
  <c r="W165" i="22"/>
  <c r="Y161" i="22"/>
  <c r="W161" i="22"/>
  <c r="Z229" i="23"/>
  <c r="V224" i="23"/>
  <c r="AA224" i="23" s="1"/>
  <c r="AA221" i="23"/>
  <c r="AA186" i="23"/>
  <c r="AA177" i="23"/>
  <c r="Z172" i="23"/>
  <c r="X343" i="22"/>
  <c r="V343" i="22"/>
  <c r="Z343" i="22"/>
  <c r="Y341" i="22"/>
  <c r="W326" i="22"/>
  <c r="AA326" i="22" s="1"/>
  <c r="AB326" i="22" s="1"/>
  <c r="Y326" i="22"/>
  <c r="Z318" i="22"/>
  <c r="V318" i="22"/>
  <c r="X318" i="22"/>
  <c r="Z286" i="22"/>
  <c r="V286" i="22"/>
  <c r="X286" i="22"/>
  <c r="Z270" i="22"/>
  <c r="V270" i="22"/>
  <c r="X270" i="22"/>
  <c r="Z238" i="22"/>
  <c r="V238" i="22"/>
  <c r="X238" i="22"/>
  <c r="V222" i="22"/>
  <c r="AA222" i="22" s="1"/>
  <c r="AB222" i="22" s="1"/>
  <c r="Z206" i="22"/>
  <c r="V206" i="22"/>
  <c r="X206" i="22"/>
  <c r="Z174" i="22"/>
  <c r="AA174" i="22" s="1"/>
  <c r="AB174" i="22" s="1"/>
  <c r="Z170" i="22"/>
  <c r="V170" i="22"/>
  <c r="X170" i="22"/>
  <c r="Z154" i="22"/>
  <c r="X154" i="22"/>
  <c r="AA154" i="22" s="1"/>
  <c r="AB154" i="22" s="1"/>
  <c r="Z216" i="23"/>
  <c r="AA213" i="23"/>
  <c r="AA179" i="23"/>
  <c r="AA159" i="23"/>
  <c r="W306" i="22"/>
  <c r="V297" i="22"/>
  <c r="W295" i="22"/>
  <c r="Y295" i="22"/>
  <c r="W270" i="22"/>
  <c r="V265" i="22"/>
  <c r="W258" i="22"/>
  <c r="W243" i="22"/>
  <c r="Y243" i="22"/>
  <c r="V241" i="22"/>
  <c r="V225" i="22"/>
  <c r="W223" i="22"/>
  <c r="Y223" i="22"/>
  <c r="W206" i="22"/>
  <c r="V185" i="22"/>
  <c r="W183" i="22"/>
  <c r="Y183" i="22"/>
  <c r="W175" i="22"/>
  <c r="Y175" i="22"/>
  <c r="W170" i="22"/>
  <c r="V165" i="22"/>
  <c r="W163" i="22"/>
  <c r="Y163" i="22"/>
  <c r="V153" i="22"/>
  <c r="W151" i="22"/>
  <c r="Y151" i="22"/>
  <c r="W147" i="22"/>
  <c r="Y147" i="22"/>
  <c r="AA276" i="22"/>
  <c r="AB276" i="22" s="1"/>
  <c r="Z211" i="22"/>
  <c r="AA200" i="22"/>
  <c r="AB200" i="22" s="1"/>
  <c r="X197" i="22"/>
  <c r="Z183" i="22"/>
  <c r="X161" i="22"/>
  <c r="Z147" i="22"/>
  <c r="Z307" i="22"/>
  <c r="AA300" i="22"/>
  <c r="AB300" i="22" s="1"/>
  <c r="Z293" i="22"/>
  <c r="X289" i="22"/>
  <c r="AA256" i="22"/>
  <c r="AB256" i="22" s="1"/>
  <c r="Y242" i="22"/>
  <c r="X225" i="22"/>
  <c r="Z205" i="22"/>
  <c r="Y324" i="22"/>
  <c r="V303" i="22"/>
  <c r="X249" i="22"/>
  <c r="Y210" i="22"/>
  <c r="AA172" i="22"/>
  <c r="AB172" i="22" s="1"/>
  <c r="Z163" i="22"/>
  <c r="V298" i="21"/>
  <c r="AA294" i="21"/>
  <c r="AA316" i="22"/>
  <c r="AB316" i="22" s="1"/>
  <c r="AA288" i="22"/>
  <c r="AB288" i="22" s="1"/>
  <c r="AA264" i="22"/>
  <c r="AB264" i="22" s="1"/>
  <c r="V243" i="22"/>
  <c r="AA243" i="22" s="1"/>
  <c r="AB243" i="22" s="1"/>
  <c r="Z175" i="22"/>
  <c r="Z151" i="22"/>
  <c r="J38" i="21"/>
  <c r="L38" i="21"/>
  <c r="AA347" i="21"/>
  <c r="W332" i="21"/>
  <c r="W328" i="21"/>
  <c r="AA328" i="21" s="1"/>
  <c r="AB328" i="21" s="1"/>
  <c r="AA311" i="21"/>
  <c r="Z309" i="21"/>
  <c r="V309" i="21"/>
  <c r="W300" i="21"/>
  <c r="Z297" i="21"/>
  <c r="V297" i="21"/>
  <c r="W292" i="21"/>
  <c r="W268" i="21"/>
  <c r="W256" i="21"/>
  <c r="T34" i="21"/>
  <c r="V34" i="21"/>
  <c r="V239" i="21"/>
  <c r="AA239" i="21" s="1"/>
  <c r="V229" i="21"/>
  <c r="Z229" i="21"/>
  <c r="Z346" i="21"/>
  <c r="Z316" i="21"/>
  <c r="Y309" i="21"/>
  <c r="W305" i="21"/>
  <c r="W298" i="21"/>
  <c r="Z288" i="21"/>
  <c r="Y269" i="21"/>
  <c r="W241" i="21"/>
  <c r="V236" i="21"/>
  <c r="Z224" i="21"/>
  <c r="V219" i="21"/>
  <c r="W218" i="21"/>
  <c r="V218" i="21"/>
  <c r="Z350" i="21"/>
  <c r="W342" i="21"/>
  <c r="W334" i="21"/>
  <c r="Z324" i="21"/>
  <c r="Y306" i="21"/>
  <c r="Y293" i="21"/>
  <c r="Y277" i="21"/>
  <c r="AA277" i="21" s="1"/>
  <c r="AB277" i="21" s="1"/>
  <c r="V268" i="21"/>
  <c r="Y224" i="21"/>
  <c r="X219" i="21"/>
  <c r="W219" i="21"/>
  <c r="X200" i="21"/>
  <c r="W200" i="21"/>
  <c r="AA200" i="21" s="1"/>
  <c r="AB200" i="21" s="1"/>
  <c r="T30" i="21"/>
  <c r="V30" i="21"/>
  <c r="X341" i="21"/>
  <c r="X337" i="21"/>
  <c r="AA337" i="21" s="1"/>
  <c r="Z332" i="21"/>
  <c r="Y326" i="21"/>
  <c r="Z292" i="21"/>
  <c r="V284" i="21"/>
  <c r="V276" i="21"/>
  <c r="AA276" i="21" s="1"/>
  <c r="W269" i="21"/>
  <c r="W250" i="21"/>
  <c r="AA250" i="21" s="1"/>
  <c r="AB250" i="21" s="1"/>
  <c r="Y241" i="21"/>
  <c r="T37" i="21"/>
  <c r="V37" i="21"/>
  <c r="Y219" i="21"/>
  <c r="AL483" i="20"/>
  <c r="R480" i="20"/>
  <c r="AL462" i="20"/>
  <c r="AF462" i="20"/>
  <c r="AL453" i="20"/>
  <c r="AL499" i="20"/>
  <c r="AL491" i="20"/>
  <c r="AF491" i="20"/>
  <c r="AL473" i="20"/>
  <c r="R471" i="20"/>
  <c r="AA352" i="21"/>
  <c r="X345" i="21"/>
  <c r="Z304" i="21"/>
  <c r="W293" i="21"/>
  <c r="X270" i="21"/>
  <c r="AA270" i="21" s="1"/>
  <c r="AB270" i="21" s="1"/>
  <c r="V252" i="21"/>
  <c r="AA252" i="21" s="1"/>
  <c r="X242" i="21"/>
  <c r="W238" i="21"/>
  <c r="V234" i="21"/>
  <c r="X230" i="21"/>
  <c r="W213" i="21"/>
  <c r="AA213" i="21" s="1"/>
  <c r="AB213" i="21" s="1"/>
  <c r="Z206" i="21"/>
  <c r="V206" i="21"/>
  <c r="AA206" i="21" s="1"/>
  <c r="Y206" i="21"/>
  <c r="Z198" i="21"/>
  <c r="V198" i="21"/>
  <c r="Y198" i="21"/>
  <c r="J34" i="21"/>
  <c r="L34" i="21"/>
  <c r="Z194" i="21"/>
  <c r="V194" i="21"/>
  <c r="Y194" i="21"/>
  <c r="Z186" i="21"/>
  <c r="Y186" i="21"/>
  <c r="V176" i="21"/>
  <c r="V172" i="21"/>
  <c r="X170" i="21"/>
  <c r="AA170" i="21" s="1"/>
  <c r="AB170" i="21" s="1"/>
  <c r="W165" i="21"/>
  <c r="W161" i="21"/>
  <c r="W157" i="21"/>
  <c r="X154" i="21"/>
  <c r="AA154" i="21" s="1"/>
  <c r="AB154" i="21" s="1"/>
  <c r="V148" i="21"/>
  <c r="W309" i="20"/>
  <c r="W227" i="21"/>
  <c r="AA227" i="21" s="1"/>
  <c r="AB227" i="21" s="1"/>
  <c r="V201" i="21"/>
  <c r="W195" i="21"/>
  <c r="AA195" i="21" s="1"/>
  <c r="AB195" i="21" s="1"/>
  <c r="X175" i="21"/>
  <c r="V165" i="21"/>
  <c r="Y161" i="21"/>
  <c r="Z153" i="21"/>
  <c r="X148" i="21"/>
  <c r="Z328" i="20"/>
  <c r="W316" i="20"/>
  <c r="AA316" i="20" s="1"/>
  <c r="AB316" i="20" s="1"/>
  <c r="W286" i="20"/>
  <c r="Y286" i="20"/>
  <c r="Y277" i="20"/>
  <c r="X215" i="21"/>
  <c r="AA215" i="21" s="1"/>
  <c r="W211" i="21"/>
  <c r="Z200" i="21"/>
  <c r="Z195" i="21"/>
  <c r="W163" i="21"/>
  <c r="AA163" i="21" s="1"/>
  <c r="AB163" i="21" s="1"/>
  <c r="Y153" i="21"/>
  <c r="Y342" i="20"/>
  <c r="W342" i="20"/>
  <c r="AA342" i="20" s="1"/>
  <c r="AB342" i="20" s="1"/>
  <c r="X312" i="20"/>
  <c r="AA307" i="20"/>
  <c r="AB307" i="20" s="1"/>
  <c r="W289" i="20"/>
  <c r="AA289" i="20" s="1"/>
  <c r="AB289" i="20" s="1"/>
  <c r="Y285" i="20"/>
  <c r="W260" i="20"/>
  <c r="Y151" i="20"/>
  <c r="X151" i="20"/>
  <c r="Y495" i="19"/>
  <c r="Y493" i="19"/>
  <c r="Y487" i="19"/>
  <c r="Y485" i="19"/>
  <c r="X319" i="19"/>
  <c r="AA319" i="19" s="1"/>
  <c r="AB319" i="19" s="1"/>
  <c r="Z319" i="19"/>
  <c r="X311" i="19"/>
  <c r="Z311" i="19"/>
  <c r="V311" i="19"/>
  <c r="AA311" i="19" s="1"/>
  <c r="AB311" i="19" s="1"/>
  <c r="X303" i="19"/>
  <c r="AA303" i="19" s="1"/>
  <c r="AB303" i="19" s="1"/>
  <c r="Z303" i="19"/>
  <c r="X295" i="19"/>
  <c r="Z295" i="19"/>
  <c r="X263" i="19"/>
  <c r="Z263" i="19"/>
  <c r="X255" i="19"/>
  <c r="Z255" i="19"/>
  <c r="X239" i="19"/>
  <c r="Z239" i="19"/>
  <c r="Z207" i="21"/>
  <c r="Y200" i="21"/>
  <c r="Y195" i="21"/>
  <c r="W186" i="21"/>
  <c r="AA186" i="21" s="1"/>
  <c r="W175" i="21"/>
  <c r="AA175" i="21" s="1"/>
  <c r="AB175" i="21" s="1"/>
  <c r="X168" i="21"/>
  <c r="Z163" i="21"/>
  <c r="Y157" i="21"/>
  <c r="Y149" i="21"/>
  <c r="J22" i="21"/>
  <c r="L22" i="21"/>
  <c r="M22" i="21" s="1"/>
  <c r="X337" i="20"/>
  <c r="Z337" i="20"/>
  <c r="V337" i="20"/>
  <c r="AA337" i="20" s="1"/>
  <c r="AB337" i="20" s="1"/>
  <c r="Z319" i="20"/>
  <c r="AA311" i="20"/>
  <c r="AB311" i="20" s="1"/>
  <c r="Y303" i="20"/>
  <c r="V250" i="20"/>
  <c r="W247" i="20"/>
  <c r="X240" i="20"/>
  <c r="AA240" i="20" s="1"/>
  <c r="AB240" i="20" s="1"/>
  <c r="X212" i="20"/>
  <c r="W199" i="20"/>
  <c r="X192" i="20"/>
  <c r="AA170" i="20"/>
  <c r="AB170" i="20" s="1"/>
  <c r="W151" i="20"/>
  <c r="X148" i="20"/>
  <c r="X348" i="19"/>
  <c r="Y336" i="19"/>
  <c r="W336" i="19"/>
  <c r="Y332" i="19"/>
  <c r="W332" i="19"/>
  <c r="Y312" i="19"/>
  <c r="W312" i="19"/>
  <c r="Y304" i="19"/>
  <c r="W304" i="19"/>
  <c r="AA304" i="19" s="1"/>
  <c r="AB304" i="19" s="1"/>
  <c r="Y300" i="19"/>
  <c r="W300" i="19"/>
  <c r="W200" i="19"/>
  <c r="Y200" i="19"/>
  <c r="W192" i="19"/>
  <c r="AA192" i="19" s="1"/>
  <c r="AB192" i="19" s="1"/>
  <c r="Y192" i="19"/>
  <c r="W176" i="19"/>
  <c r="Y176" i="19"/>
  <c r="W168" i="19"/>
  <c r="Y168" i="19"/>
  <c r="W160" i="19"/>
  <c r="Y160" i="19"/>
  <c r="W199" i="21"/>
  <c r="W183" i="21"/>
  <c r="AA183" i="21" s="1"/>
  <c r="AB183" i="21" s="1"/>
  <c r="X164" i="21"/>
  <c r="Y152" i="21"/>
  <c r="AA152" i="21" s="1"/>
  <c r="AB152" i="21" s="1"/>
  <c r="Z147" i="21"/>
  <c r="V292" i="20"/>
  <c r="Y289" i="20"/>
  <c r="W285" i="20"/>
  <c r="W241" i="20"/>
  <c r="Z241" i="20"/>
  <c r="V241" i="20"/>
  <c r="T37" i="20"/>
  <c r="V37" i="20"/>
  <c r="W233" i="20"/>
  <c r="Z233" i="20"/>
  <c r="V233" i="20"/>
  <c r="T33" i="20"/>
  <c r="V33" i="20"/>
  <c r="W229" i="20"/>
  <c r="Z229" i="20"/>
  <c r="V229" i="20"/>
  <c r="W225" i="20"/>
  <c r="Z225" i="20"/>
  <c r="V225" i="20"/>
  <c r="W221" i="20"/>
  <c r="Z221" i="20"/>
  <c r="V221" i="20"/>
  <c r="W217" i="20"/>
  <c r="Z217" i="20"/>
  <c r="V217" i="20"/>
  <c r="W213" i="20"/>
  <c r="Z213" i="20"/>
  <c r="V213" i="20"/>
  <c r="W209" i="20"/>
  <c r="Z209" i="20"/>
  <c r="W205" i="20"/>
  <c r="Z205" i="20"/>
  <c r="V205" i="20"/>
  <c r="W173" i="20"/>
  <c r="Z173" i="20"/>
  <c r="T28" i="20"/>
  <c r="V28" i="20"/>
  <c r="W169" i="20"/>
  <c r="Z169" i="20"/>
  <c r="T26" i="20"/>
  <c r="V26" i="20"/>
  <c r="W26" i="20" s="1"/>
  <c r="W165" i="20"/>
  <c r="Z165" i="20"/>
  <c r="V165" i="20"/>
  <c r="W161" i="20"/>
  <c r="Z161" i="20"/>
  <c r="W157" i="20"/>
  <c r="Z157" i="20"/>
  <c r="V157" i="20"/>
  <c r="Y459" i="19"/>
  <c r="Y457" i="19"/>
  <c r="X201" i="19"/>
  <c r="Z201" i="19"/>
  <c r="X165" i="19"/>
  <c r="Z165" i="19"/>
  <c r="AA281" i="20"/>
  <c r="AB281" i="20" s="1"/>
  <c r="Z239" i="20"/>
  <c r="X233" i="20"/>
  <c r="Y224" i="20"/>
  <c r="V208" i="20"/>
  <c r="AA208" i="20" s="1"/>
  <c r="AB208" i="20" s="1"/>
  <c r="Y201" i="20"/>
  <c r="Z198" i="20"/>
  <c r="Z172" i="20"/>
  <c r="X169" i="20"/>
  <c r="W158" i="20"/>
  <c r="AA158" i="20" s="1"/>
  <c r="AB158" i="20" s="1"/>
  <c r="V151" i="20"/>
  <c r="AA151" i="20" s="1"/>
  <c r="AB151" i="20" s="1"/>
  <c r="Y306" i="19"/>
  <c r="J36" i="19"/>
  <c r="L36" i="19"/>
  <c r="T30" i="19"/>
  <c r="V30" i="19"/>
  <c r="Z173" i="19"/>
  <c r="W162" i="19"/>
  <c r="AA162" i="19" s="1"/>
  <c r="AB162" i="19" s="1"/>
  <c r="W159" i="19"/>
  <c r="AA159" i="19" s="1"/>
  <c r="AB159" i="19" s="1"/>
  <c r="T23" i="19"/>
  <c r="V23" i="19"/>
  <c r="K491" i="18"/>
  <c r="K489" i="18"/>
  <c r="K491" i="17"/>
  <c r="K489" i="17"/>
  <c r="Z289" i="20"/>
  <c r="V255" i="20"/>
  <c r="W250" i="20"/>
  <c r="X241" i="20"/>
  <c r="Z238" i="20"/>
  <c r="AA238" i="20" s="1"/>
  <c r="AB238" i="20" s="1"/>
  <c r="Y236" i="20"/>
  <c r="X234" i="20"/>
  <c r="AA234" i="20" s="1"/>
  <c r="AB234" i="20" s="1"/>
  <c r="X210" i="20"/>
  <c r="AA210" i="20" s="1"/>
  <c r="AB210" i="20" s="1"/>
  <c r="Y178" i="20"/>
  <c r="AA178" i="20" s="1"/>
  <c r="AB178" i="20" s="1"/>
  <c r="Z160" i="20"/>
  <c r="Z150" i="20"/>
  <c r="V147" i="20"/>
  <c r="Y350" i="19"/>
  <c r="AA350" i="19" s="1"/>
  <c r="AB350" i="19" s="1"/>
  <c r="X326" i="19"/>
  <c r="Z324" i="19"/>
  <c r="Y311" i="19"/>
  <c r="X294" i="19"/>
  <c r="Z292" i="19"/>
  <c r="Y278" i="19"/>
  <c r="AA278" i="19" s="1"/>
  <c r="AB278" i="19" s="1"/>
  <c r="X246" i="19"/>
  <c r="Y238" i="19"/>
  <c r="AA238" i="19" s="1"/>
  <c r="AB238" i="19" s="1"/>
  <c r="Y234" i="19"/>
  <c r="AA234" i="19" s="1"/>
  <c r="AB234" i="19" s="1"/>
  <c r="Z194" i="19"/>
  <c r="Y178" i="19"/>
  <c r="W178" i="19"/>
  <c r="Y170" i="19"/>
  <c r="W170" i="19"/>
  <c r="T26" i="19"/>
  <c r="V26" i="19"/>
  <c r="AM453" i="18"/>
  <c r="AM499" i="18"/>
  <c r="AM491" i="18"/>
  <c r="AG491" i="18"/>
  <c r="AM473" i="18"/>
  <c r="S471" i="18"/>
  <c r="AM483" i="18"/>
  <c r="S480" i="18"/>
  <c r="AM462" i="18"/>
  <c r="AG462" i="18"/>
  <c r="AA243" i="18"/>
  <c r="AB243" i="18" s="1"/>
  <c r="Z242" i="20"/>
  <c r="Z228" i="20"/>
  <c r="Y220" i="20"/>
  <c r="Y213" i="20"/>
  <c r="X205" i="20"/>
  <c r="X202" i="20"/>
  <c r="Z194" i="20"/>
  <c r="Z186" i="20"/>
  <c r="V176" i="20"/>
  <c r="AA176" i="20" s="1"/>
  <c r="AB176" i="20" s="1"/>
  <c r="Y157" i="20"/>
  <c r="W348" i="19"/>
  <c r="Y314" i="19"/>
  <c r="AA314" i="19" s="1"/>
  <c r="AB314" i="19" s="1"/>
  <c r="X242" i="19"/>
  <c r="AA242" i="19" s="1"/>
  <c r="AB242" i="19" s="1"/>
  <c r="Z227" i="19"/>
  <c r="V227" i="19"/>
  <c r="AA227" i="19" s="1"/>
  <c r="AB227" i="19" s="1"/>
  <c r="X227" i="19"/>
  <c r="Z212" i="19"/>
  <c r="Z210" i="19"/>
  <c r="AA210" i="19" s="1"/>
  <c r="AB210" i="19" s="1"/>
  <c r="Z196" i="19"/>
  <c r="T28" i="19"/>
  <c r="V28" i="19"/>
  <c r="Z158" i="19"/>
  <c r="T35" i="18"/>
  <c r="V35" i="18"/>
  <c r="W269" i="18"/>
  <c r="W261" i="18"/>
  <c r="W241" i="18"/>
  <c r="W233" i="18"/>
  <c r="T33" i="18"/>
  <c r="V33" i="18"/>
  <c r="W217" i="18"/>
  <c r="J37" i="18"/>
  <c r="L37" i="18"/>
  <c r="W197" i="18"/>
  <c r="AA197" i="18" s="1"/>
  <c r="AB197" i="18" s="1"/>
  <c r="W177" i="18"/>
  <c r="T23" i="18"/>
  <c r="V23" i="18"/>
  <c r="Y459" i="17"/>
  <c r="Y457" i="17"/>
  <c r="X303" i="20"/>
  <c r="Z256" i="20"/>
  <c r="X246" i="20"/>
  <c r="Y242" i="20"/>
  <c r="Z232" i="20"/>
  <c r="X213" i="20"/>
  <c r="Y202" i="20"/>
  <c r="Y196" i="20"/>
  <c r="Z183" i="20"/>
  <c r="W27" i="20"/>
  <c r="V168" i="20"/>
  <c r="AA168" i="20" s="1"/>
  <c r="AB168" i="20" s="1"/>
  <c r="X166" i="20"/>
  <c r="V159" i="20"/>
  <c r="W154" i="20"/>
  <c r="AA154" i="20" s="1"/>
  <c r="AB154" i="20" s="1"/>
  <c r="V148" i="20"/>
  <c r="X146" i="20"/>
  <c r="Z328" i="19"/>
  <c r="W326" i="19"/>
  <c r="AA326" i="19" s="1"/>
  <c r="AB326" i="19" s="1"/>
  <c r="W294" i="19"/>
  <c r="AA294" i="19" s="1"/>
  <c r="AB294" i="19" s="1"/>
  <c r="Y270" i="19"/>
  <c r="AA270" i="19" s="1"/>
  <c r="AB270" i="19" s="1"/>
  <c r="Z246" i="19"/>
  <c r="Y239" i="19"/>
  <c r="J37" i="19"/>
  <c r="L37" i="19"/>
  <c r="Z200" i="19"/>
  <c r="X194" i="19"/>
  <c r="X168" i="19"/>
  <c r="Y166" i="19"/>
  <c r="W166" i="19"/>
  <c r="AA166" i="19" s="1"/>
  <c r="AB166" i="19" s="1"/>
  <c r="Y157" i="19"/>
  <c r="Z146" i="19"/>
  <c r="X146" i="19"/>
  <c r="X330" i="18"/>
  <c r="X318" i="18"/>
  <c r="X302" i="18"/>
  <c r="AA302" i="18" s="1"/>
  <c r="AB302" i="18" s="1"/>
  <c r="X278" i="18"/>
  <c r="X258" i="18"/>
  <c r="X190" i="18"/>
  <c r="X178" i="18"/>
  <c r="Y147" i="19"/>
  <c r="Y335" i="18"/>
  <c r="Y330" i="18"/>
  <c r="Z315" i="18"/>
  <c r="Y307" i="18"/>
  <c r="AA307" i="18" s="1"/>
  <c r="AB307" i="18" s="1"/>
  <c r="AA280" i="18"/>
  <c r="AB280" i="18" s="1"/>
  <c r="V271" i="18"/>
  <c r="Y263" i="18"/>
  <c r="W258" i="18"/>
  <c r="AA258" i="18" s="1"/>
  <c r="AB258" i="18" s="1"/>
  <c r="Z241" i="18"/>
  <c r="Z235" i="18"/>
  <c r="V229" i="18"/>
  <c r="V226" i="18"/>
  <c r="Y209" i="18"/>
  <c r="W174" i="18"/>
  <c r="AA174" i="18" s="1"/>
  <c r="AB174" i="18" s="1"/>
  <c r="W154" i="18"/>
  <c r="V150" i="18"/>
  <c r="Y342" i="17"/>
  <c r="X342" i="17"/>
  <c r="W342" i="17"/>
  <c r="AA342" i="17" s="1"/>
  <c r="AB342" i="17" s="1"/>
  <c r="V338" i="17"/>
  <c r="V33" i="17"/>
  <c r="T33" i="17"/>
  <c r="V23" i="17"/>
  <c r="T23" i="17"/>
  <c r="Y150" i="19"/>
  <c r="AA150" i="19" s="1"/>
  <c r="AB150" i="19" s="1"/>
  <c r="J22" i="19"/>
  <c r="L22" i="19"/>
  <c r="M22" i="19" s="1"/>
  <c r="Z335" i="18"/>
  <c r="X317" i="18"/>
  <c r="Z309" i="18"/>
  <c r="X303" i="18"/>
  <c r="AA303" i="18" s="1"/>
  <c r="AB303" i="18" s="1"/>
  <c r="AA300" i="18"/>
  <c r="AB300" i="18" s="1"/>
  <c r="W286" i="18"/>
  <c r="X279" i="18"/>
  <c r="AA276" i="18"/>
  <c r="AB276" i="18" s="1"/>
  <c r="X261" i="18"/>
  <c r="V255" i="18"/>
  <c r="AA255" i="18" s="1"/>
  <c r="AB255" i="18" s="1"/>
  <c r="Z247" i="18"/>
  <c r="Y241" i="18"/>
  <c r="V231" i="18"/>
  <c r="W210" i="18"/>
  <c r="Y190" i="18"/>
  <c r="Z187" i="18"/>
  <c r="X177" i="18"/>
  <c r="V173" i="18"/>
  <c r="W166" i="18"/>
  <c r="Z154" i="18"/>
  <c r="Z344" i="17"/>
  <c r="Z339" i="17"/>
  <c r="V339" i="17"/>
  <c r="Y339" i="17"/>
  <c r="X339" i="17"/>
  <c r="Z336" i="17"/>
  <c r="X318" i="17"/>
  <c r="Z318" i="17"/>
  <c r="V318" i="17"/>
  <c r="X286" i="17"/>
  <c r="Z286" i="17"/>
  <c r="V286" i="17"/>
  <c r="X270" i="17"/>
  <c r="Z270" i="17"/>
  <c r="V270" i="17"/>
  <c r="X242" i="17"/>
  <c r="Z242" i="17"/>
  <c r="V242" i="17"/>
  <c r="X218" i="17"/>
  <c r="Z218" i="17"/>
  <c r="V218" i="17"/>
  <c r="L34" i="17"/>
  <c r="J34" i="17"/>
  <c r="AK453" i="16"/>
  <c r="AK499" i="16"/>
  <c r="AK491" i="16"/>
  <c r="AE491" i="16"/>
  <c r="AK473" i="16"/>
  <c r="Q471" i="16"/>
  <c r="AK483" i="16"/>
  <c r="Q480" i="16"/>
  <c r="AK462" i="16"/>
  <c r="AE462" i="16"/>
  <c r="W282" i="16"/>
  <c r="V282" i="16"/>
  <c r="Z282" i="16"/>
  <c r="W270" i="16"/>
  <c r="Z270" i="16"/>
  <c r="W250" i="16"/>
  <c r="Z250" i="16"/>
  <c r="V250" i="16"/>
  <c r="M23" i="19"/>
  <c r="X323" i="18"/>
  <c r="V318" i="18"/>
  <c r="AA318" i="18" s="1"/>
  <c r="AB318" i="18" s="1"/>
  <c r="Y303" i="18"/>
  <c r="Y291" i="18"/>
  <c r="Z286" i="18"/>
  <c r="Y279" i="18"/>
  <c r="Z269" i="18"/>
  <c r="V257" i="18"/>
  <c r="X251" i="18"/>
  <c r="V233" i="18"/>
  <c r="X229" i="18"/>
  <c r="V217" i="18"/>
  <c r="AA217" i="18" s="1"/>
  <c r="AB217" i="18" s="1"/>
  <c r="AA212" i="18"/>
  <c r="AB212" i="18" s="1"/>
  <c r="Y189" i="18"/>
  <c r="Z178" i="18"/>
  <c r="X175" i="18"/>
  <c r="Z171" i="18"/>
  <c r="Z166" i="18"/>
  <c r="Z164" i="18"/>
  <c r="Y154" i="18"/>
  <c r="X150" i="18"/>
  <c r="AL483" i="17"/>
  <c r="R480" i="17"/>
  <c r="AL462" i="17"/>
  <c r="AF462" i="17"/>
  <c r="AL453" i="17"/>
  <c r="R471" i="17"/>
  <c r="AL473" i="17"/>
  <c r="AL499" i="17"/>
  <c r="AL491" i="17"/>
  <c r="AF491" i="17"/>
  <c r="W352" i="17"/>
  <c r="Z352" i="17"/>
  <c r="V329" i="17"/>
  <c r="W314" i="17"/>
  <c r="AA314" i="17" s="1"/>
  <c r="AB314" i="17" s="1"/>
  <c r="V309" i="17"/>
  <c r="V265" i="17"/>
  <c r="Y255" i="17"/>
  <c r="W255" i="17"/>
  <c r="W238" i="17"/>
  <c r="Y235" i="17"/>
  <c r="W235" i="17"/>
  <c r="W230" i="17"/>
  <c r="V225" i="17"/>
  <c r="W218" i="17"/>
  <c r="Y211" i="17"/>
  <c r="W211" i="17"/>
  <c r="Y163" i="17"/>
  <c r="W163" i="17"/>
  <c r="AA153" i="17"/>
  <c r="AB153" i="17" s="1"/>
  <c r="W146" i="17"/>
  <c r="Y487" i="16"/>
  <c r="Y485" i="16"/>
  <c r="AN483" i="16"/>
  <c r="T480" i="16"/>
  <c r="AN462" i="16"/>
  <c r="AH462" i="16"/>
  <c r="AN453" i="16"/>
  <c r="AN499" i="16"/>
  <c r="AN491" i="16"/>
  <c r="AH491" i="16"/>
  <c r="AN473" i="16"/>
  <c r="T471" i="16"/>
  <c r="X335" i="18"/>
  <c r="AA335" i="18" s="1"/>
  <c r="AB335" i="18" s="1"/>
  <c r="Z317" i="18"/>
  <c r="V313" i="18"/>
  <c r="X301" i="18"/>
  <c r="V291" i="18"/>
  <c r="AA291" i="18" s="1"/>
  <c r="AB291" i="18" s="1"/>
  <c r="AA284" i="18"/>
  <c r="AB284" i="18" s="1"/>
  <c r="W278" i="18"/>
  <c r="V261" i="18"/>
  <c r="X247" i="18"/>
  <c r="AA247" i="18" s="1"/>
  <c r="AB247" i="18" s="1"/>
  <c r="Y233" i="18"/>
  <c r="V227" i="18"/>
  <c r="AA216" i="18"/>
  <c r="AB216" i="18" s="1"/>
  <c r="X213" i="18"/>
  <c r="V209" i="18"/>
  <c r="Z199" i="18"/>
  <c r="X189" i="18"/>
  <c r="Y178" i="18"/>
  <c r="AA172" i="18"/>
  <c r="AB172" i="18" s="1"/>
  <c r="J23" i="18"/>
  <c r="L23" i="18"/>
  <c r="X347" i="17"/>
  <c r="W344" i="17"/>
  <c r="W339" i="17"/>
  <c r="W330" i="17"/>
  <c r="Y330" i="17"/>
  <c r="Z324" i="17"/>
  <c r="V324" i="17"/>
  <c r="X324" i="17"/>
  <c r="Z312" i="17"/>
  <c r="V312" i="17"/>
  <c r="X312" i="17"/>
  <c r="Z304" i="17"/>
  <c r="V304" i="17"/>
  <c r="AA304" i="17" s="1"/>
  <c r="AB304" i="17" s="1"/>
  <c r="X304" i="17"/>
  <c r="Z296" i="17"/>
  <c r="V296" i="17"/>
  <c r="X296" i="17"/>
  <c r="Z288" i="17"/>
  <c r="V288" i="17"/>
  <c r="X288" i="17"/>
  <c r="Z256" i="17"/>
  <c r="V256" i="17"/>
  <c r="X256" i="17"/>
  <c r="Z248" i="17"/>
  <c r="V248" i="17"/>
  <c r="X248" i="17"/>
  <c r="Z216" i="17"/>
  <c r="X216" i="17"/>
  <c r="Z200" i="17"/>
  <c r="V200" i="17"/>
  <c r="X200" i="17"/>
  <c r="Z164" i="17"/>
  <c r="V164" i="17"/>
  <c r="X164" i="17"/>
  <c r="Z148" i="17"/>
  <c r="V148" i="17"/>
  <c r="X148" i="17"/>
  <c r="AM499" i="16"/>
  <c r="AM491" i="16"/>
  <c r="AG491" i="16"/>
  <c r="AM473" i="16"/>
  <c r="S471" i="16"/>
  <c r="AM483" i="16"/>
  <c r="S480" i="16"/>
  <c r="AM462" i="16"/>
  <c r="AG462" i="16"/>
  <c r="AM453" i="16"/>
  <c r="Z337" i="17"/>
  <c r="Z319" i="17"/>
  <c r="Y312" i="17"/>
  <c r="Y309" i="17"/>
  <c r="Z303" i="17"/>
  <c r="W301" i="17"/>
  <c r="Z295" i="17"/>
  <c r="W293" i="17"/>
  <c r="AA293" i="17" s="1"/>
  <c r="AB293" i="17" s="1"/>
  <c r="Y288" i="17"/>
  <c r="W268" i="17"/>
  <c r="Z263" i="17"/>
  <c r="V259" i="17"/>
  <c r="W248" i="17"/>
  <c r="Y241" i="17"/>
  <c r="Y238" i="17"/>
  <c r="Y221" i="17"/>
  <c r="Y218" i="17"/>
  <c r="W213" i="17"/>
  <c r="X209" i="17"/>
  <c r="AA206" i="17"/>
  <c r="AB206" i="17" s="1"/>
  <c r="X201" i="17"/>
  <c r="W197" i="17"/>
  <c r="Z183" i="17"/>
  <c r="AA178" i="17"/>
  <c r="AB178" i="17" s="1"/>
  <c r="Z161" i="17"/>
  <c r="X159" i="17"/>
  <c r="X149" i="17"/>
  <c r="AA149" i="17" s="1"/>
  <c r="AB149" i="17" s="1"/>
  <c r="Z145" i="17"/>
  <c r="X290" i="16"/>
  <c r="X282" i="16"/>
  <c r="Z279" i="16"/>
  <c r="W276" i="16"/>
  <c r="X271" i="16"/>
  <c r="W271" i="16"/>
  <c r="AA269" i="16"/>
  <c r="AB269" i="16" s="1"/>
  <c r="W234" i="16"/>
  <c r="W230" i="16"/>
  <c r="W218" i="16"/>
  <c r="AM499" i="15"/>
  <c r="AM491" i="15"/>
  <c r="AG491" i="15"/>
  <c r="AM473" i="15"/>
  <c r="S471" i="15"/>
  <c r="AM483" i="15"/>
  <c r="S480" i="15"/>
  <c r="AM462" i="15"/>
  <c r="AG462" i="15"/>
  <c r="AM453" i="15"/>
  <c r="Y332" i="17"/>
  <c r="Z325" i="17"/>
  <c r="Z315" i="17"/>
  <c r="Z283" i="17"/>
  <c r="Y277" i="17"/>
  <c r="X257" i="17"/>
  <c r="Z253" i="17"/>
  <c r="V243" i="17"/>
  <c r="Y228" i="17"/>
  <c r="Y225" i="17"/>
  <c r="Z217" i="17"/>
  <c r="AA198" i="17"/>
  <c r="AB198" i="17" s="1"/>
  <c r="W196" i="17"/>
  <c r="Z175" i="17"/>
  <c r="Z173" i="17"/>
  <c r="Z165" i="17"/>
  <c r="X163" i="17"/>
  <c r="Y150" i="17"/>
  <c r="V293" i="16"/>
  <c r="AA293" i="16" s="1"/>
  <c r="AB293" i="16" s="1"/>
  <c r="Z287" i="16"/>
  <c r="V287" i="16"/>
  <c r="AA287" i="16" s="1"/>
  <c r="AB287" i="16" s="1"/>
  <c r="X281" i="16"/>
  <c r="Y274" i="16"/>
  <c r="Y270" i="16"/>
  <c r="W268" i="16"/>
  <c r="Z261" i="16"/>
  <c r="V261" i="16"/>
  <c r="Y261" i="16"/>
  <c r="X250" i="16"/>
  <c r="Y246" i="16"/>
  <c r="V38" i="16"/>
  <c r="T38" i="16"/>
  <c r="L33" i="16"/>
  <c r="J33" i="16"/>
  <c r="L26" i="16"/>
  <c r="J26" i="16"/>
  <c r="L38" i="15"/>
  <c r="J38" i="15"/>
  <c r="V33" i="15"/>
  <c r="T33" i="15"/>
  <c r="Y329" i="17"/>
  <c r="W313" i="17"/>
  <c r="Z305" i="17"/>
  <c r="X303" i="17"/>
  <c r="Y297" i="17"/>
  <c r="AA297" i="17" s="1"/>
  <c r="AB297" i="17" s="1"/>
  <c r="Y294" i="17"/>
  <c r="W288" i="17"/>
  <c r="Z239" i="17"/>
  <c r="X221" i="17"/>
  <c r="AA221" i="17" s="1"/>
  <c r="AB221" i="17" s="1"/>
  <c r="Z211" i="17"/>
  <c r="W200" i="17"/>
  <c r="Z149" i="17"/>
  <c r="W284" i="16"/>
  <c r="V268" i="16"/>
  <c r="AA268" i="16" s="1"/>
  <c r="AB268" i="16" s="1"/>
  <c r="V244" i="16"/>
  <c r="AA244" i="16" s="1"/>
  <c r="AB244" i="16" s="1"/>
  <c r="X230" i="16"/>
  <c r="Z186" i="16"/>
  <c r="V186" i="16"/>
  <c r="X186" i="16"/>
  <c r="U29" i="16"/>
  <c r="K27" i="16"/>
  <c r="Z150" i="16"/>
  <c r="V150" i="16"/>
  <c r="X150" i="16"/>
  <c r="V38" i="15"/>
  <c r="T38" i="15"/>
  <c r="K27" i="15"/>
  <c r="U29" i="15"/>
  <c r="Z146" i="15"/>
  <c r="V146" i="15"/>
  <c r="X146" i="15"/>
  <c r="W146" i="15"/>
  <c r="X325" i="17"/>
  <c r="V307" i="17"/>
  <c r="AA307" i="17" s="1"/>
  <c r="AB307" i="17" s="1"/>
  <c r="X277" i="17"/>
  <c r="AA277" i="17" s="1"/>
  <c r="AB277" i="17" s="1"/>
  <c r="Y257" i="17"/>
  <c r="X253" i="17"/>
  <c r="AA253" i="17" s="1"/>
  <c r="AB253" i="17" s="1"/>
  <c r="Y229" i="17"/>
  <c r="X225" i="17"/>
  <c r="X217" i="17"/>
  <c r="W205" i="17"/>
  <c r="Z177" i="17"/>
  <c r="X175" i="17"/>
  <c r="Y164" i="17"/>
  <c r="Y146" i="17"/>
  <c r="Z284" i="16"/>
  <c r="V35" i="16"/>
  <c r="T35" i="16"/>
  <c r="X275" i="16"/>
  <c r="W275" i="16"/>
  <c r="Y267" i="16"/>
  <c r="Z259" i="16"/>
  <c r="Z252" i="16"/>
  <c r="Z249" i="16"/>
  <c r="V249" i="16"/>
  <c r="AA249" i="16" s="1"/>
  <c r="AB249" i="16" s="1"/>
  <c r="Y249" i="16"/>
  <c r="X245" i="16"/>
  <c r="V234" i="16"/>
  <c r="AA234" i="16" s="1"/>
  <c r="AB234" i="16" s="1"/>
  <c r="W231" i="16"/>
  <c r="X225" i="16"/>
  <c r="AA225" i="16" s="1"/>
  <c r="AB225" i="16" s="1"/>
  <c r="X215" i="16"/>
  <c r="V215" i="16"/>
  <c r="AA197" i="16"/>
  <c r="AB197" i="16" s="1"/>
  <c r="W182" i="16"/>
  <c r="W175" i="16"/>
  <c r="Y175" i="16"/>
  <c r="W166" i="16"/>
  <c r="W159" i="16"/>
  <c r="Y159" i="16"/>
  <c r="AA157" i="16"/>
  <c r="AB157" i="16" s="1"/>
  <c r="W150" i="16"/>
  <c r="AA145" i="16"/>
  <c r="AB145" i="16" s="1"/>
  <c r="Y485" i="15"/>
  <c r="Y487" i="15"/>
  <c r="AN499" i="15"/>
  <c r="AN491" i="15"/>
  <c r="AH491" i="15"/>
  <c r="AN473" i="15"/>
  <c r="T471" i="15"/>
  <c r="AN483" i="15"/>
  <c r="T480" i="15"/>
  <c r="AN462" i="15"/>
  <c r="AH462" i="15"/>
  <c r="AN453" i="15"/>
  <c r="W311" i="15"/>
  <c r="Y311" i="15"/>
  <c r="W307" i="15"/>
  <c r="Y307" i="15"/>
  <c r="W291" i="15"/>
  <c r="Y291" i="15"/>
  <c r="AA289" i="15"/>
  <c r="AB289" i="15" s="1"/>
  <c r="W267" i="15"/>
  <c r="AA267" i="15" s="1"/>
  <c r="AB267" i="15" s="1"/>
  <c r="Y267" i="15"/>
  <c r="AA221" i="15"/>
  <c r="AB221" i="15" s="1"/>
  <c r="W214" i="15"/>
  <c r="AA209" i="15"/>
  <c r="AB209" i="15" s="1"/>
  <c r="W207" i="15"/>
  <c r="Y207" i="15"/>
  <c r="AA205" i="15"/>
  <c r="AB205" i="15" s="1"/>
  <c r="W203" i="15"/>
  <c r="Y203" i="15"/>
  <c r="L35" i="15"/>
  <c r="J35" i="15"/>
  <c r="W199" i="15"/>
  <c r="Y199" i="15"/>
  <c r="AA197" i="15"/>
  <c r="AB197" i="15" s="1"/>
  <c r="AA185" i="15"/>
  <c r="AB185" i="15" s="1"/>
  <c r="K22" i="15"/>
  <c r="U22" i="15"/>
  <c r="Y233" i="16"/>
  <c r="Z225" i="16"/>
  <c r="Z221" i="16"/>
  <c r="AA176" i="16"/>
  <c r="AB176" i="16" s="1"/>
  <c r="Z272" i="15"/>
  <c r="AA266" i="15"/>
  <c r="AB266" i="15" s="1"/>
  <c r="Z227" i="15"/>
  <c r="AA224" i="15"/>
  <c r="AB224" i="15" s="1"/>
  <c r="Y218" i="15"/>
  <c r="Z203" i="15"/>
  <c r="X156" i="15"/>
  <c r="K491" i="13"/>
  <c r="K489" i="13"/>
  <c r="K491" i="12"/>
  <c r="K489" i="12"/>
  <c r="AN499" i="11"/>
  <c r="AN491" i="11"/>
  <c r="AH491" i="11"/>
  <c r="AN473" i="11"/>
  <c r="T471" i="11"/>
  <c r="AN453" i="11"/>
  <c r="AN483" i="11"/>
  <c r="AH462" i="11"/>
  <c r="T480" i="11"/>
  <c r="AN462" i="11"/>
  <c r="Y276" i="16"/>
  <c r="Z230" i="16"/>
  <c r="X211" i="16"/>
  <c r="Y182" i="16"/>
  <c r="X311" i="15"/>
  <c r="AA258" i="15"/>
  <c r="AB258" i="15" s="1"/>
  <c r="V231" i="15"/>
  <c r="V219" i="15"/>
  <c r="Z195" i="15"/>
  <c r="Z151" i="15"/>
  <c r="Y146" i="15"/>
  <c r="Y473" i="13"/>
  <c r="Y475" i="13"/>
  <c r="Y284" i="12"/>
  <c r="W284" i="12"/>
  <c r="Y248" i="12"/>
  <c r="W248" i="12"/>
  <c r="Y212" i="12"/>
  <c r="W212" i="12"/>
  <c r="Y176" i="12"/>
  <c r="W176" i="12"/>
  <c r="X256" i="16"/>
  <c r="AA256" i="16" s="1"/>
  <c r="AB256" i="16" s="1"/>
  <c r="X195" i="16"/>
  <c r="V175" i="16"/>
  <c r="AA175" i="16" s="1"/>
  <c r="AB175" i="16" s="1"/>
  <c r="Z307" i="15"/>
  <c r="Z276" i="15"/>
  <c r="Z271" i="15"/>
  <c r="X227" i="15"/>
  <c r="AA206" i="15"/>
  <c r="AB206" i="15" s="1"/>
  <c r="Z168" i="15"/>
  <c r="AN483" i="14"/>
  <c r="T480" i="14"/>
  <c r="AN491" i="14"/>
  <c r="T471" i="14"/>
  <c r="AN473" i="14"/>
  <c r="AN462" i="14"/>
  <c r="AH462" i="14"/>
  <c r="AN499" i="14"/>
  <c r="AH491" i="14"/>
  <c r="AN453" i="14"/>
  <c r="X233" i="16"/>
  <c r="Z215" i="16"/>
  <c r="X187" i="16"/>
  <c r="Y166" i="16"/>
  <c r="Z155" i="16"/>
  <c r="L22" i="16"/>
  <c r="M22" i="16" s="1"/>
  <c r="M23" i="16" s="1"/>
  <c r="J22" i="16"/>
  <c r="AA310" i="15"/>
  <c r="AB310" i="15" s="1"/>
  <c r="AA296" i="15"/>
  <c r="AB296" i="15" s="1"/>
  <c r="X259" i="15"/>
  <c r="Z239" i="15"/>
  <c r="AA178" i="15"/>
  <c r="AB178" i="15" s="1"/>
  <c r="X176" i="15"/>
  <c r="AA176" i="15" s="1"/>
  <c r="AB176" i="15" s="1"/>
  <c r="V160" i="15"/>
  <c r="T36" i="13"/>
  <c r="V36" i="13"/>
  <c r="W289" i="12"/>
  <c r="W273" i="12"/>
  <c r="AA273" i="12" s="1"/>
  <c r="W270" i="12"/>
  <c r="Y270" i="12"/>
  <c r="W249" i="12"/>
  <c r="W229" i="12"/>
  <c r="V208" i="12"/>
  <c r="AA208" i="12" s="1"/>
  <c r="W193" i="12"/>
  <c r="W190" i="12"/>
  <c r="Y190" i="12"/>
  <c r="V188" i="12"/>
  <c r="X244" i="12"/>
  <c r="X212" i="12"/>
  <c r="AA191" i="12"/>
  <c r="X188" i="12"/>
  <c r="Y157" i="12"/>
  <c r="Z345" i="11"/>
  <c r="X345" i="11"/>
  <c r="V345" i="11"/>
  <c r="W338" i="11"/>
  <c r="Y338" i="11"/>
  <c r="Z335" i="11"/>
  <c r="X335" i="11"/>
  <c r="W326" i="11"/>
  <c r="Y326" i="11"/>
  <c r="W324" i="11"/>
  <c r="Y324" i="11"/>
  <c r="V27" i="10"/>
  <c r="T27" i="10"/>
  <c r="Y473" i="9"/>
  <c r="Y475" i="9"/>
  <c r="J22" i="14"/>
  <c r="L22" i="14"/>
  <c r="M22" i="14" s="1"/>
  <c r="X260" i="12"/>
  <c r="Z248" i="12"/>
  <c r="T22" i="12"/>
  <c r="V22" i="12"/>
  <c r="W22" i="12" s="1"/>
  <c r="W23" i="12" s="1"/>
  <c r="W24" i="12" s="1"/>
  <c r="W25" i="12" s="1"/>
  <c r="W26" i="12" s="1"/>
  <c r="W27" i="12" s="1"/>
  <c r="W28" i="12" s="1"/>
  <c r="X346" i="11"/>
  <c r="Z325" i="11"/>
  <c r="X325" i="11"/>
  <c r="AL453" i="10"/>
  <c r="AL499" i="10"/>
  <c r="AL491" i="10"/>
  <c r="AF491" i="10"/>
  <c r="AL473" i="10"/>
  <c r="R471" i="10"/>
  <c r="AL483" i="10"/>
  <c r="R480" i="10"/>
  <c r="AL462" i="10"/>
  <c r="AF462" i="10"/>
  <c r="AL453" i="9"/>
  <c r="AL499" i="9"/>
  <c r="AL491" i="9"/>
  <c r="AF491" i="9"/>
  <c r="AL473" i="9"/>
  <c r="R471" i="9"/>
  <c r="AL483" i="9"/>
  <c r="R480" i="9"/>
  <c r="AL462" i="9"/>
  <c r="AF462" i="9"/>
  <c r="Z244" i="12"/>
  <c r="Y189" i="12"/>
  <c r="T29" i="12"/>
  <c r="V29" i="12"/>
  <c r="Y352" i="11"/>
  <c r="W352" i="11"/>
  <c r="AA350" i="11"/>
  <c r="AB350" i="11" s="1"/>
  <c r="X338" i="11"/>
  <c r="W335" i="11"/>
  <c r="Y332" i="11"/>
  <c r="W332" i="11"/>
  <c r="Y312" i="11"/>
  <c r="W312" i="11"/>
  <c r="Y304" i="11"/>
  <c r="W304" i="11"/>
  <c r="X295" i="11"/>
  <c r="V295" i="11"/>
  <c r="Z295" i="11"/>
  <c r="X291" i="11"/>
  <c r="V291" i="11"/>
  <c r="Z291" i="11"/>
  <c r="X288" i="11"/>
  <c r="Y276" i="11"/>
  <c r="W276" i="11"/>
  <c r="U29" i="11"/>
  <c r="K27" i="11"/>
  <c r="AK483" i="10"/>
  <c r="Q480" i="10"/>
  <c r="AK462" i="10"/>
  <c r="AE462" i="10"/>
  <c r="AK453" i="10"/>
  <c r="AK499" i="10"/>
  <c r="AK491" i="10"/>
  <c r="AE491" i="10"/>
  <c r="AK473" i="10"/>
  <c r="Q471" i="10"/>
  <c r="V36" i="10"/>
  <c r="T36" i="10"/>
  <c r="Y334" i="10"/>
  <c r="W334" i="10"/>
  <c r="Y326" i="10"/>
  <c r="W326" i="10"/>
  <c r="Y306" i="10"/>
  <c r="W306" i="10"/>
  <c r="AA306" i="10" s="1"/>
  <c r="AB306" i="10" s="1"/>
  <c r="Y294" i="10"/>
  <c r="W294" i="10"/>
  <c r="Y278" i="10"/>
  <c r="W278" i="10"/>
  <c r="AA278" i="10" s="1"/>
  <c r="AB278" i="10" s="1"/>
  <c r="Y234" i="10"/>
  <c r="W234" i="10"/>
  <c r="Y503" i="9"/>
  <c r="Y501" i="9"/>
  <c r="V36" i="9"/>
  <c r="T36" i="9"/>
  <c r="AB352" i="9"/>
  <c r="AB348" i="9"/>
  <c r="AB344" i="9"/>
  <c r="AB340" i="9"/>
  <c r="AB336" i="9"/>
  <c r="AB332" i="9"/>
  <c r="AB328" i="9"/>
  <c r="AB324" i="9"/>
  <c r="AB320" i="9"/>
  <c r="AB316" i="9"/>
  <c r="AB312" i="9"/>
  <c r="AB308" i="9"/>
  <c r="AB304" i="9"/>
  <c r="AB300" i="9"/>
  <c r="AB296" i="9"/>
  <c r="AB292" i="9"/>
  <c r="AB288" i="9"/>
  <c r="AB284" i="9"/>
  <c r="AB280" i="9"/>
  <c r="AB276" i="9"/>
  <c r="AB272" i="9"/>
  <c r="AB268" i="9"/>
  <c r="AB264" i="9"/>
  <c r="AB260" i="9"/>
  <c r="AB256" i="9"/>
  <c r="AB252" i="9"/>
  <c r="AB248" i="9"/>
  <c r="AB244" i="9"/>
  <c r="AB240" i="9"/>
  <c r="AB236" i="9"/>
  <c r="AB232" i="9"/>
  <c r="AB228" i="9"/>
  <c r="AB224" i="9"/>
  <c r="AB220" i="9"/>
  <c r="AB216" i="9"/>
  <c r="AB212" i="9"/>
  <c r="AB208" i="9"/>
  <c r="AB204" i="9"/>
  <c r="AB200" i="9"/>
  <c r="AB196" i="9"/>
  <c r="AB192" i="9"/>
  <c r="AB188" i="9"/>
  <c r="AB184" i="9"/>
  <c r="AB180" i="9"/>
  <c r="AB176" i="9"/>
  <c r="AB172" i="9"/>
  <c r="AB168" i="9"/>
  <c r="AB164" i="9"/>
  <c r="AB160" i="9"/>
  <c r="AB156" i="9"/>
  <c r="AB152" i="9"/>
  <c r="AB148" i="9"/>
  <c r="AB353" i="9"/>
  <c r="AB349" i="9"/>
  <c r="AB345" i="9"/>
  <c r="AB341" i="9"/>
  <c r="AB337" i="9"/>
  <c r="AB333" i="9"/>
  <c r="AB329" i="9"/>
  <c r="AB325" i="9"/>
  <c r="AB321" i="9"/>
  <c r="AB317" i="9"/>
  <c r="AB313" i="9"/>
  <c r="AB309" i="9"/>
  <c r="AB305" i="9"/>
  <c r="AB301" i="9"/>
  <c r="AB297" i="9"/>
  <c r="AB293" i="9"/>
  <c r="AB289" i="9"/>
  <c r="AB285" i="9"/>
  <c r="AB281" i="9"/>
  <c r="AB277" i="9"/>
  <c r="AB273" i="9"/>
  <c r="AB269" i="9"/>
  <c r="AB265" i="9"/>
  <c r="AB261" i="9"/>
  <c r="AB257" i="9"/>
  <c r="AB253" i="9"/>
  <c r="AB249" i="9"/>
  <c r="AB245" i="9"/>
  <c r="AB241" i="9"/>
  <c r="AB237" i="9"/>
  <c r="AB233" i="9"/>
  <c r="AB229" i="9"/>
  <c r="AB225" i="9"/>
  <c r="AB221" i="9"/>
  <c r="AB217" i="9"/>
  <c r="AB213" i="9"/>
  <c r="AB209" i="9"/>
  <c r="AB205" i="9"/>
  <c r="AB201" i="9"/>
  <c r="AB197" i="9"/>
  <c r="AB193" i="9"/>
  <c r="AB189" i="9"/>
  <c r="AB185" i="9"/>
  <c r="AB181" i="9"/>
  <c r="AB177" i="9"/>
  <c r="AB173" i="9"/>
  <c r="AB169" i="9"/>
  <c r="AB165" i="9"/>
  <c r="AB161" i="9"/>
  <c r="AB157" i="9"/>
  <c r="AB153" i="9"/>
  <c r="AB149" i="9"/>
  <c r="AB145" i="9"/>
  <c r="AB350" i="9"/>
  <c r="AB346" i="9"/>
  <c r="AB342" i="9"/>
  <c r="AB338" i="9"/>
  <c r="AB334" i="9"/>
  <c r="AB330" i="9"/>
  <c r="AB326" i="9"/>
  <c r="AB322" i="9"/>
  <c r="AB318" i="9"/>
  <c r="AB314" i="9"/>
  <c r="AB310" i="9"/>
  <c r="AB306" i="9"/>
  <c r="AB302" i="9"/>
  <c r="AB298" i="9"/>
  <c r="AB294" i="9"/>
  <c r="AB290" i="9"/>
  <c r="AB286" i="9"/>
  <c r="AB282" i="9"/>
  <c r="AB278" i="9"/>
  <c r="AB274" i="9"/>
  <c r="AB270" i="9"/>
  <c r="AB266" i="9"/>
  <c r="AB262" i="9"/>
  <c r="AB258" i="9"/>
  <c r="AB254" i="9"/>
  <c r="AB250" i="9"/>
  <c r="AB246" i="9"/>
  <c r="AB242" i="9"/>
  <c r="AB238" i="9"/>
  <c r="AB234" i="9"/>
  <c r="AB230" i="9"/>
  <c r="AB226" i="9"/>
  <c r="AB222" i="9"/>
  <c r="AB218" i="9"/>
  <c r="AB214" i="9"/>
  <c r="AB210" i="9"/>
  <c r="AB206" i="9"/>
  <c r="AB202" i="9"/>
  <c r="AB198" i="9"/>
  <c r="AB194" i="9"/>
  <c r="AB190" i="9"/>
  <c r="AB186" i="9"/>
  <c r="AB182" i="9"/>
  <c r="AB178" i="9"/>
  <c r="AB174" i="9"/>
  <c r="AB170" i="9"/>
  <c r="AB166" i="9"/>
  <c r="AB162" i="9"/>
  <c r="AB158" i="9"/>
  <c r="AB154" i="9"/>
  <c r="AB150" i="9"/>
  <c r="AB146" i="9"/>
  <c r="AB351" i="9"/>
  <c r="AB347" i="9"/>
  <c r="AB343" i="9"/>
  <c r="AB339" i="9"/>
  <c r="AB335" i="9"/>
  <c r="AB331" i="9"/>
  <c r="AB327" i="9"/>
  <c r="AB323" i="9"/>
  <c r="AB319" i="9"/>
  <c r="AB315" i="9"/>
  <c r="AB311" i="9"/>
  <c r="AB307" i="9"/>
  <c r="AB303" i="9"/>
  <c r="AB299" i="9"/>
  <c r="AB295" i="9"/>
  <c r="AB291" i="9"/>
  <c r="AB287" i="9"/>
  <c r="AB283" i="9"/>
  <c r="AB279" i="9"/>
  <c r="AB275" i="9"/>
  <c r="AB271" i="9"/>
  <c r="AB267" i="9"/>
  <c r="AB263" i="9"/>
  <c r="AB259" i="9"/>
  <c r="AB255" i="9"/>
  <c r="AB251" i="9"/>
  <c r="AB247" i="9"/>
  <c r="AB243" i="9"/>
  <c r="AB239" i="9"/>
  <c r="AB235" i="9"/>
  <c r="AB231" i="9"/>
  <c r="AB227" i="9"/>
  <c r="AB223" i="9"/>
  <c r="AB219" i="9"/>
  <c r="AB215" i="9"/>
  <c r="AB211" i="9"/>
  <c r="AB207" i="9"/>
  <c r="AB203" i="9"/>
  <c r="AB199" i="9"/>
  <c r="AB195" i="9"/>
  <c r="AB191" i="9"/>
  <c r="AB187" i="9"/>
  <c r="AB183" i="9"/>
  <c r="AB179" i="9"/>
  <c r="AB175" i="9"/>
  <c r="AB171" i="9"/>
  <c r="AB167" i="9"/>
  <c r="AB163" i="9"/>
  <c r="AB159" i="9"/>
  <c r="AB155" i="9"/>
  <c r="AB151" i="9"/>
  <c r="AB147" i="9"/>
  <c r="Y503" i="8"/>
  <c r="Y501" i="8"/>
  <c r="W350" i="8"/>
  <c r="AA350" i="8" s="1"/>
  <c r="AB350" i="8" s="1"/>
  <c r="Y350" i="8"/>
  <c r="Z270" i="12"/>
  <c r="X248" i="12"/>
  <c r="Y193" i="12"/>
  <c r="V178" i="12"/>
  <c r="AA178" i="12" s="1"/>
  <c r="L38" i="11"/>
  <c r="J38" i="11"/>
  <c r="W337" i="11"/>
  <c r="V316" i="11"/>
  <c r="Y313" i="11"/>
  <c r="W289" i="11"/>
  <c r="W285" i="11"/>
  <c r="Y277" i="11"/>
  <c r="W270" i="11"/>
  <c r="Y270" i="11"/>
  <c r="Z267" i="11"/>
  <c r="V267" i="11"/>
  <c r="Z263" i="11"/>
  <c r="V263" i="11"/>
  <c r="W258" i="11"/>
  <c r="AA241" i="11"/>
  <c r="AB241" i="11" s="1"/>
  <c r="W222" i="11"/>
  <c r="AA222" i="11" s="1"/>
  <c r="AB222" i="11" s="1"/>
  <c r="W218" i="11"/>
  <c r="AA213" i="11"/>
  <c r="AB213" i="11" s="1"/>
  <c r="V32" i="11"/>
  <c r="T32" i="11"/>
  <c r="Z207" i="11"/>
  <c r="V207" i="11"/>
  <c r="AA205" i="11"/>
  <c r="AB205" i="11" s="1"/>
  <c r="L35" i="11"/>
  <c r="J35" i="11"/>
  <c r="AA185" i="11"/>
  <c r="AB185" i="11" s="1"/>
  <c r="W178" i="11"/>
  <c r="L28" i="11"/>
  <c r="J28" i="11"/>
  <c r="Z163" i="11"/>
  <c r="V163" i="11"/>
  <c r="W154" i="11"/>
  <c r="U22" i="11"/>
  <c r="K22" i="11"/>
  <c r="Y485" i="10"/>
  <c r="Y487" i="10"/>
  <c r="AN499" i="10"/>
  <c r="AN491" i="10"/>
  <c r="AH491" i="10"/>
  <c r="AN473" i="10"/>
  <c r="T471" i="10"/>
  <c r="AN483" i="10"/>
  <c r="T480" i="10"/>
  <c r="AN462" i="10"/>
  <c r="AH462" i="10"/>
  <c r="AN453" i="10"/>
  <c r="Z199" i="10"/>
  <c r="X199" i="10"/>
  <c r="Z179" i="10"/>
  <c r="V179" i="10"/>
  <c r="X179" i="10"/>
  <c r="Z159" i="10"/>
  <c r="V159" i="10"/>
  <c r="X159" i="10"/>
  <c r="L24" i="10"/>
  <c r="J24" i="10"/>
  <c r="U22" i="10"/>
  <c r="K22" i="10"/>
  <c r="L28" i="9"/>
  <c r="J28" i="9"/>
  <c r="K489" i="8"/>
  <c r="K491" i="8"/>
  <c r="X347" i="11"/>
  <c r="Z305" i="11"/>
  <c r="X264" i="11"/>
  <c r="X256" i="11"/>
  <c r="AA256" i="11" s="1"/>
  <c r="AB256" i="11" s="1"/>
  <c r="X244" i="11"/>
  <c r="X236" i="11"/>
  <c r="AA236" i="11" s="1"/>
  <c r="AB236" i="11" s="1"/>
  <c r="X228" i="11"/>
  <c r="W224" i="11"/>
  <c r="AA224" i="11" s="1"/>
  <c r="AB224" i="11" s="1"/>
  <c r="W220" i="11"/>
  <c r="AA220" i="11" s="1"/>
  <c r="AB220" i="11" s="1"/>
  <c r="W207" i="11"/>
  <c r="W200" i="11"/>
  <c r="AA200" i="11" s="1"/>
  <c r="AB200" i="11" s="1"/>
  <c r="AA195" i="11"/>
  <c r="AB195" i="11" s="1"/>
  <c r="V166" i="11"/>
  <c r="Z158" i="11"/>
  <c r="Z352" i="10"/>
  <c r="Y347" i="10"/>
  <c r="Y339" i="10"/>
  <c r="Y324" i="10"/>
  <c r="W316" i="10"/>
  <c r="Y251" i="10"/>
  <c r="Y240" i="10"/>
  <c r="Y235" i="10"/>
  <c r="Y220" i="10"/>
  <c r="Z206" i="10"/>
  <c r="W196" i="10"/>
  <c r="Y179" i="10"/>
  <c r="Y152" i="10"/>
  <c r="W342" i="8"/>
  <c r="AA342" i="8" s="1"/>
  <c r="Y342" i="8"/>
  <c r="Z305" i="8"/>
  <c r="X305" i="8"/>
  <c r="V305" i="8"/>
  <c r="AN499" i="7"/>
  <c r="AN491" i="7"/>
  <c r="AH491" i="7"/>
  <c r="AN473" i="7"/>
  <c r="T471" i="7"/>
  <c r="AN483" i="7"/>
  <c r="T480" i="7"/>
  <c r="AN462" i="7"/>
  <c r="AH462" i="7"/>
  <c r="AN453" i="7"/>
  <c r="Y493" i="6"/>
  <c r="Y495" i="6"/>
  <c r="Y485" i="6"/>
  <c r="Y487" i="6"/>
  <c r="V351" i="11"/>
  <c r="Z349" i="11"/>
  <c r="V307" i="11"/>
  <c r="Y267" i="11"/>
  <c r="Z250" i="11"/>
  <c r="Z242" i="11"/>
  <c r="Y212" i="11"/>
  <c r="Y208" i="11"/>
  <c r="AA208" i="11" s="1"/>
  <c r="AB208" i="11" s="1"/>
  <c r="Y200" i="11"/>
  <c r="X196" i="11"/>
  <c r="AA196" i="11" s="1"/>
  <c r="AB196" i="11" s="1"/>
  <c r="W188" i="11"/>
  <c r="AA188" i="11" s="1"/>
  <c r="AB188" i="11" s="1"/>
  <c r="X184" i="11"/>
  <c r="X176" i="11"/>
  <c r="AA176" i="11" s="1"/>
  <c r="AB176" i="11" s="1"/>
  <c r="Z170" i="11"/>
  <c r="W160" i="11"/>
  <c r="Y335" i="10"/>
  <c r="Z328" i="10"/>
  <c r="V326" i="10"/>
  <c r="AA326" i="10" s="1"/>
  <c r="X320" i="10"/>
  <c r="AA313" i="10"/>
  <c r="AA305" i="10"/>
  <c r="W300" i="10"/>
  <c r="AA300" i="10" s="1"/>
  <c r="AB300" i="10" s="1"/>
  <c r="W291" i="10"/>
  <c r="X288" i="10"/>
  <c r="W284" i="10"/>
  <c r="AA284" i="10" s="1"/>
  <c r="AB284" i="10" s="1"/>
  <c r="AA277" i="10"/>
  <c r="X272" i="10"/>
  <c r="W268" i="10"/>
  <c r="X256" i="10"/>
  <c r="Z250" i="10"/>
  <c r="V234" i="10"/>
  <c r="AA234" i="10" s="1"/>
  <c r="W227" i="10"/>
  <c r="X224" i="10"/>
  <c r="AA213" i="10"/>
  <c r="Y211" i="10"/>
  <c r="W208" i="10"/>
  <c r="AA208" i="10" s="1"/>
  <c r="AB208" i="10" s="1"/>
  <c r="Y200" i="10"/>
  <c r="AA197" i="10"/>
  <c r="Z172" i="10"/>
  <c r="X160" i="10"/>
  <c r="AA160" i="10" s="1"/>
  <c r="AB160" i="10" s="1"/>
  <c r="Y148" i="10"/>
  <c r="V295" i="8"/>
  <c r="Z295" i="8"/>
  <c r="X295" i="8"/>
  <c r="V291" i="8"/>
  <c r="Z291" i="8"/>
  <c r="X291" i="8"/>
  <c r="Y268" i="8"/>
  <c r="W268" i="8"/>
  <c r="Y260" i="8"/>
  <c r="W260" i="8"/>
  <c r="Y228" i="8"/>
  <c r="W228" i="8"/>
  <c r="Y192" i="8"/>
  <c r="W192" i="8"/>
  <c r="Y176" i="8"/>
  <c r="W176" i="8"/>
  <c r="T27" i="8"/>
  <c r="V27" i="8"/>
  <c r="Y160" i="8"/>
  <c r="W160" i="8"/>
  <c r="Y148" i="8"/>
  <c r="W148" i="8"/>
  <c r="AA148" i="8" s="1"/>
  <c r="AB148" i="8" s="1"/>
  <c r="AM453" i="7"/>
  <c r="AM499" i="7"/>
  <c r="AM491" i="7"/>
  <c r="AG491" i="7"/>
  <c r="AM473" i="7"/>
  <c r="S471" i="7"/>
  <c r="AM483" i="7"/>
  <c r="S480" i="7"/>
  <c r="AM462" i="7"/>
  <c r="AG462" i="7"/>
  <c r="Y344" i="7"/>
  <c r="W344" i="7"/>
  <c r="Y312" i="7"/>
  <c r="W312" i="7"/>
  <c r="AA312" i="7" s="1"/>
  <c r="AB312" i="7" s="1"/>
  <c r="Y292" i="7"/>
  <c r="W292" i="7"/>
  <c r="Y252" i="7"/>
  <c r="W252" i="7"/>
  <c r="Y236" i="7"/>
  <c r="W236" i="7"/>
  <c r="Y224" i="7"/>
  <c r="W224" i="7"/>
  <c r="Y192" i="7"/>
  <c r="W192" i="7"/>
  <c r="T30" i="7"/>
  <c r="V30" i="7"/>
  <c r="Y160" i="7"/>
  <c r="W160" i="7"/>
  <c r="Y148" i="7"/>
  <c r="W148" i="7"/>
  <c r="AM453" i="6"/>
  <c r="AM499" i="6"/>
  <c r="AM491" i="6"/>
  <c r="AG491" i="6"/>
  <c r="AM473" i="6"/>
  <c r="S471" i="6"/>
  <c r="AM483" i="6"/>
  <c r="S480" i="6"/>
  <c r="AM462" i="6"/>
  <c r="AG462" i="6"/>
  <c r="Y308" i="6"/>
  <c r="W308" i="6"/>
  <c r="Y292" i="6"/>
  <c r="W292" i="6"/>
  <c r="Y264" i="6"/>
  <c r="W264" i="6"/>
  <c r="Y256" i="6"/>
  <c r="W256" i="6"/>
  <c r="AA256" i="6" s="1"/>
  <c r="AB256" i="6" s="1"/>
  <c r="Y236" i="6"/>
  <c r="W236" i="6"/>
  <c r="Y216" i="6"/>
  <c r="W216" i="6"/>
  <c r="Y212" i="6"/>
  <c r="W212" i="6"/>
  <c r="V30" i="6"/>
  <c r="T30" i="6"/>
  <c r="AA341" i="11"/>
  <c r="AB341" i="11" s="1"/>
  <c r="X313" i="11"/>
  <c r="Z303" i="11"/>
  <c r="X270" i="11"/>
  <c r="W263" i="11"/>
  <c r="Z256" i="11"/>
  <c r="W244" i="11"/>
  <c r="AA244" i="11" s="1"/>
  <c r="AB244" i="11" s="1"/>
  <c r="Z236" i="11"/>
  <c r="Y232" i="11"/>
  <c r="W228" i="11"/>
  <c r="Z216" i="11"/>
  <c r="Z202" i="11"/>
  <c r="Y192" i="11"/>
  <c r="W164" i="11"/>
  <c r="AA164" i="11" s="1"/>
  <c r="AB164" i="11" s="1"/>
  <c r="Y148" i="11"/>
  <c r="Z334" i="10"/>
  <c r="X316" i="10"/>
  <c r="W307" i="10"/>
  <c r="Y264" i="10"/>
  <c r="W260" i="10"/>
  <c r="Z236" i="10"/>
  <c r="Y216" i="10"/>
  <c r="Z192" i="10"/>
  <c r="W179" i="10"/>
  <c r="Y163" i="10"/>
  <c r="X352" i="8"/>
  <c r="Z334" i="8"/>
  <c r="Y320" i="8"/>
  <c r="W320" i="8"/>
  <c r="Y312" i="8"/>
  <c r="W312" i="8"/>
  <c r="Y300" i="8"/>
  <c r="W300" i="8"/>
  <c r="W267" i="11"/>
  <c r="Y256" i="11"/>
  <c r="X252" i="11"/>
  <c r="Z240" i="11"/>
  <c r="Y216" i="11"/>
  <c r="Z206" i="11"/>
  <c r="X192" i="11"/>
  <c r="W184" i="11"/>
  <c r="AA184" i="11" s="1"/>
  <c r="AB184" i="11" s="1"/>
  <c r="Z178" i="11"/>
  <c r="Z320" i="10"/>
  <c r="Y315" i="10"/>
  <c r="W312" i="10"/>
  <c r="W304" i="10"/>
  <c r="AA304" i="10" s="1"/>
  <c r="AB304" i="10" s="1"/>
  <c r="Y296" i="10"/>
  <c r="Z286" i="10"/>
  <c r="Z276" i="10"/>
  <c r="Y272" i="10"/>
  <c r="AA269" i="10"/>
  <c r="Y267" i="10"/>
  <c r="Y256" i="10"/>
  <c r="Z246" i="10"/>
  <c r="W244" i="10"/>
  <c r="Z212" i="10"/>
  <c r="W176" i="10"/>
  <c r="W164" i="10"/>
  <c r="Z160" i="10"/>
  <c r="T36" i="8"/>
  <c r="V36" i="8"/>
  <c r="Y304" i="8"/>
  <c r="W304" i="8"/>
  <c r="V288" i="8"/>
  <c r="W285" i="8"/>
  <c r="W277" i="8"/>
  <c r="W269" i="8"/>
  <c r="W266" i="8"/>
  <c r="Y266" i="8"/>
  <c r="W258" i="8"/>
  <c r="Y258" i="8"/>
  <c r="V256" i="8"/>
  <c r="W253" i="8"/>
  <c r="W250" i="8"/>
  <c r="Y250" i="8"/>
  <c r="V236" i="8"/>
  <c r="AA236" i="8" s="1"/>
  <c r="W217" i="8"/>
  <c r="W214" i="8"/>
  <c r="Y214" i="8"/>
  <c r="V212" i="8"/>
  <c r="W210" i="8"/>
  <c r="Y210" i="8"/>
  <c r="W201" i="8"/>
  <c r="W197" i="8"/>
  <c r="V192" i="8"/>
  <c r="AA192" i="8" s="1"/>
  <c r="V172" i="8"/>
  <c r="W170" i="8"/>
  <c r="Y170" i="8"/>
  <c r="V168" i="8"/>
  <c r="W166" i="8"/>
  <c r="Y166" i="8"/>
  <c r="V164" i="8"/>
  <c r="W157" i="8"/>
  <c r="W145" i="8"/>
  <c r="W350" i="7"/>
  <c r="Y350" i="7"/>
  <c r="W325" i="7"/>
  <c r="V316" i="7"/>
  <c r="W306" i="7"/>
  <c r="Y306" i="7"/>
  <c r="V304" i="7"/>
  <c r="W298" i="7"/>
  <c r="Y298" i="7"/>
  <c r="V296" i="7"/>
  <c r="X294" i="7"/>
  <c r="W286" i="7"/>
  <c r="Y286" i="7"/>
  <c r="V272" i="7"/>
  <c r="V268" i="7"/>
  <c r="V264" i="7"/>
  <c r="W241" i="7"/>
  <c r="V224" i="7"/>
  <c r="W206" i="7"/>
  <c r="Y206" i="7"/>
  <c r="X186" i="7"/>
  <c r="W170" i="7"/>
  <c r="Y170" i="7"/>
  <c r="W157" i="7"/>
  <c r="Y503" i="6"/>
  <c r="Y501" i="6"/>
  <c r="AK499" i="6"/>
  <c r="AK491" i="6"/>
  <c r="AE491" i="6"/>
  <c r="AK473" i="6"/>
  <c r="Q471" i="6"/>
  <c r="AK483" i="6"/>
  <c r="Q480" i="6"/>
  <c r="AK462" i="6"/>
  <c r="AE462" i="6"/>
  <c r="AK453" i="6"/>
  <c r="R464" i="6"/>
  <c r="R466" i="6"/>
  <c r="T36" i="6"/>
  <c r="V36" i="6"/>
  <c r="W334" i="6"/>
  <c r="Y334" i="6"/>
  <c r="X326" i="6"/>
  <c r="V312" i="6"/>
  <c r="W305" i="6"/>
  <c r="W285" i="6"/>
  <c r="V264" i="6"/>
  <c r="AA264" i="6" s="1"/>
  <c r="W242" i="6"/>
  <c r="AA242" i="6" s="1"/>
  <c r="AB242" i="6" s="1"/>
  <c r="Y242" i="6"/>
  <c r="W238" i="6"/>
  <c r="AA238" i="6" s="1"/>
  <c r="AB238" i="6" s="1"/>
  <c r="Y238" i="6"/>
  <c r="V38" i="6"/>
  <c r="T38" i="6"/>
  <c r="V224" i="6"/>
  <c r="W194" i="6"/>
  <c r="AA194" i="6" s="1"/>
  <c r="AB194" i="6" s="1"/>
  <c r="Y194" i="6"/>
  <c r="W178" i="6"/>
  <c r="Y178" i="6"/>
  <c r="V176" i="6"/>
  <c r="W161" i="6"/>
  <c r="W146" i="6"/>
  <c r="Y146" i="6"/>
  <c r="AB347" i="6"/>
  <c r="AB339" i="6"/>
  <c r="AB335" i="6"/>
  <c r="AB331" i="6"/>
  <c r="AB327" i="6"/>
  <c r="AB323" i="6"/>
  <c r="AB315" i="6"/>
  <c r="AB299" i="6"/>
  <c r="AB287" i="6"/>
  <c r="AB279" i="6"/>
  <c r="AB275" i="6"/>
  <c r="AB271" i="6"/>
  <c r="AB263" i="6"/>
  <c r="AB259" i="6"/>
  <c r="AB247" i="6"/>
  <c r="AB231" i="6"/>
  <c r="AB215" i="6"/>
  <c r="AB203" i="6"/>
  <c r="AB199" i="6"/>
  <c r="AB195" i="6"/>
  <c r="AB191" i="6"/>
  <c r="AB187" i="6"/>
  <c r="AB183" i="6"/>
  <c r="AB179" i="6"/>
  <c r="AB171" i="6"/>
  <c r="AB167" i="6"/>
  <c r="AB163" i="6"/>
  <c r="AB155" i="6"/>
  <c r="AB151" i="6"/>
  <c r="AB147" i="6"/>
  <c r="AB340" i="6"/>
  <c r="AB296" i="6"/>
  <c r="AB264" i="6"/>
  <c r="AB260" i="6"/>
  <c r="AB248" i="6"/>
  <c r="AB232" i="6"/>
  <c r="AB204" i="6"/>
  <c r="AB188" i="6"/>
  <c r="AB184" i="6"/>
  <c r="AB180" i="6"/>
  <c r="AB168" i="6"/>
  <c r="AB156" i="6"/>
  <c r="AB353" i="6"/>
  <c r="AB341" i="6"/>
  <c r="AB337" i="6"/>
  <c r="AB333" i="6"/>
  <c r="AB329" i="6"/>
  <c r="AB317" i="6"/>
  <c r="AB281" i="6"/>
  <c r="AB273" i="6"/>
  <c r="AB269" i="6"/>
  <c r="AB261" i="6"/>
  <c r="AB249" i="6"/>
  <c r="AB245" i="6"/>
  <c r="AB237" i="6"/>
  <c r="AB193" i="6"/>
  <c r="AB189" i="6"/>
  <c r="AB181" i="6"/>
  <c r="AB169" i="6"/>
  <c r="AB338" i="6"/>
  <c r="AB330" i="6"/>
  <c r="AB322" i="6"/>
  <c r="AB318" i="6"/>
  <c r="AB314" i="6"/>
  <c r="AB310" i="6"/>
  <c r="AB302" i="6"/>
  <c r="AB290" i="6"/>
  <c r="AB282" i="6"/>
  <c r="AB274" i="6"/>
  <c r="AB266" i="6"/>
  <c r="AB262" i="6"/>
  <c r="AB258" i="6"/>
  <c r="AB254" i="6"/>
  <c r="AB230" i="6"/>
  <c r="AB226" i="6"/>
  <c r="AB222" i="6"/>
  <c r="AB190" i="6"/>
  <c r="AB182" i="6"/>
  <c r="AB174" i="6"/>
  <c r="AB170" i="6"/>
  <c r="AB162" i="6"/>
  <c r="Z270" i="8"/>
  <c r="X264" i="8"/>
  <c r="Z260" i="8"/>
  <c r="Z250" i="8"/>
  <c r="Y233" i="8"/>
  <c r="Z210" i="8"/>
  <c r="V198" i="8"/>
  <c r="X176" i="8"/>
  <c r="Z170" i="8"/>
  <c r="AA159" i="8"/>
  <c r="Z150" i="8"/>
  <c r="Y145" i="8"/>
  <c r="V350" i="7"/>
  <c r="AA350" i="7" s="1"/>
  <c r="Y347" i="7"/>
  <c r="Y315" i="7"/>
  <c r="V303" i="7"/>
  <c r="X295" i="7"/>
  <c r="AA295" i="7" s="1"/>
  <c r="AB295" i="7" s="1"/>
  <c r="Y263" i="7"/>
  <c r="AA263" i="7" s="1"/>
  <c r="AB263" i="7" s="1"/>
  <c r="Y255" i="7"/>
  <c r="V250" i="7"/>
  <c r="AA250" i="7" s="1"/>
  <c r="Y235" i="7"/>
  <c r="AA235" i="7" s="1"/>
  <c r="AB235" i="7" s="1"/>
  <c r="X200" i="7"/>
  <c r="AA191" i="7"/>
  <c r="AA175" i="7"/>
  <c r="X164" i="7"/>
  <c r="J22" i="7"/>
  <c r="L22" i="7"/>
  <c r="M22" i="7" s="1"/>
  <c r="Z334" i="6"/>
  <c r="AA307" i="6"/>
  <c r="AB307" i="6" s="1"/>
  <c r="V294" i="6"/>
  <c r="AA294" i="6" s="1"/>
  <c r="AB294" i="6" s="1"/>
  <c r="X272" i="6"/>
  <c r="Y251" i="6"/>
  <c r="AA251" i="6" s="1"/>
  <c r="AB251" i="6" s="1"/>
  <c r="AA235" i="6"/>
  <c r="AB235" i="6" s="1"/>
  <c r="Z206" i="6"/>
  <c r="X148" i="6"/>
  <c r="AK499" i="3"/>
  <c r="AK491" i="3"/>
  <c r="AE491" i="3"/>
  <c r="AK473" i="3"/>
  <c r="Q471" i="3"/>
  <c r="AK483" i="3"/>
  <c r="Q480" i="3"/>
  <c r="AK462" i="3"/>
  <c r="AE462" i="3"/>
  <c r="AK453" i="3"/>
  <c r="AA321" i="8"/>
  <c r="Y281" i="8"/>
  <c r="Z240" i="8"/>
  <c r="Y225" i="8"/>
  <c r="X216" i="8"/>
  <c r="Y157" i="8"/>
  <c r="V351" i="7"/>
  <c r="V342" i="7"/>
  <c r="AA342" i="7" s="1"/>
  <c r="Z267" i="7"/>
  <c r="Z259" i="7"/>
  <c r="X251" i="7"/>
  <c r="AA251" i="7" s="1"/>
  <c r="AB251" i="7" s="1"/>
  <c r="X240" i="7"/>
  <c r="V234" i="7"/>
  <c r="AA234" i="7" s="1"/>
  <c r="X212" i="7"/>
  <c r="V206" i="7"/>
  <c r="AA206" i="7" s="1"/>
  <c r="AA183" i="7"/>
  <c r="V178" i="7"/>
  <c r="AA178" i="7" s="1"/>
  <c r="Z158" i="7"/>
  <c r="AA346" i="6"/>
  <c r="AB346" i="6" s="1"/>
  <c r="Z312" i="6"/>
  <c r="Z295" i="6"/>
  <c r="V286" i="6"/>
  <c r="AA267" i="6"/>
  <c r="AB267" i="6" s="1"/>
  <c r="X244" i="6"/>
  <c r="Z214" i="6"/>
  <c r="V198" i="6"/>
  <c r="AA175" i="6"/>
  <c r="AB175" i="6" s="1"/>
  <c r="Y219" i="5"/>
  <c r="W219" i="5"/>
  <c r="Y211" i="5"/>
  <c r="W211" i="5"/>
  <c r="J30" i="5"/>
  <c r="L30" i="5"/>
  <c r="Y183" i="5"/>
  <c r="W183" i="5"/>
  <c r="AA183" i="5" s="1"/>
  <c r="AB183" i="5" s="1"/>
  <c r="K491" i="4"/>
  <c r="K489" i="4"/>
  <c r="Y351" i="4"/>
  <c r="X351" i="4"/>
  <c r="W351" i="4"/>
  <c r="Y343" i="4"/>
  <c r="X343" i="4"/>
  <c r="W343" i="4"/>
  <c r="Y311" i="4"/>
  <c r="X311" i="4"/>
  <c r="W311" i="4"/>
  <c r="Y303" i="4"/>
  <c r="X303" i="4"/>
  <c r="W303" i="4"/>
  <c r="Y295" i="4"/>
  <c r="X295" i="4"/>
  <c r="W295" i="4"/>
  <c r="AA295" i="4" s="1"/>
  <c r="AB295" i="4" s="1"/>
  <c r="Y287" i="4"/>
  <c r="X287" i="4"/>
  <c r="W287" i="4"/>
  <c r="AA287" i="4" s="1"/>
  <c r="AB287" i="4" s="1"/>
  <c r="Y247" i="4"/>
  <c r="X247" i="4"/>
  <c r="Y239" i="4"/>
  <c r="X239" i="4"/>
  <c r="W239" i="4"/>
  <c r="Y231" i="4"/>
  <c r="X231" i="4"/>
  <c r="W231" i="4"/>
  <c r="Y223" i="4"/>
  <c r="X223" i="4"/>
  <c r="W223" i="4"/>
  <c r="Y207" i="4"/>
  <c r="X207" i="4"/>
  <c r="W207" i="4"/>
  <c r="Y199" i="4"/>
  <c r="X199" i="4"/>
  <c r="W199" i="4"/>
  <c r="Y183" i="4"/>
  <c r="X183" i="4"/>
  <c r="W183" i="4"/>
  <c r="Y175" i="4"/>
  <c r="X175" i="4"/>
  <c r="W175" i="4"/>
  <c r="Y495" i="3"/>
  <c r="Y493" i="3"/>
  <c r="Y347" i="3"/>
  <c r="X347" i="3"/>
  <c r="W347" i="3"/>
  <c r="Y339" i="3"/>
  <c r="X339" i="3"/>
  <c r="W339" i="3"/>
  <c r="Y315" i="3"/>
  <c r="X315" i="3"/>
  <c r="W315" i="3"/>
  <c r="Y307" i="3"/>
  <c r="X307" i="3"/>
  <c r="W307" i="3"/>
  <c r="Y291" i="3"/>
  <c r="X291" i="3"/>
  <c r="W291" i="3"/>
  <c r="AA291" i="3" s="1"/>
  <c r="AB291" i="3" s="1"/>
  <c r="Y267" i="3"/>
  <c r="X267" i="3"/>
  <c r="W267" i="3"/>
  <c r="Y259" i="3"/>
  <c r="X259" i="3"/>
  <c r="W259" i="3"/>
  <c r="AA259" i="3" s="1"/>
  <c r="AB259" i="3" s="1"/>
  <c r="Y251" i="3"/>
  <c r="X251" i="3"/>
  <c r="W251" i="3"/>
  <c r="AA251" i="3" s="1"/>
  <c r="AB251" i="3" s="1"/>
  <c r="Y243" i="3"/>
  <c r="X243" i="3"/>
  <c r="W243" i="3"/>
  <c r="AA243" i="3" s="1"/>
  <c r="AB243" i="3" s="1"/>
  <c r="Y235" i="3"/>
  <c r="X235" i="3"/>
  <c r="W235" i="3"/>
  <c r="Y227" i="3"/>
  <c r="X227" i="3"/>
  <c r="W227" i="3"/>
  <c r="AA227" i="3" s="1"/>
  <c r="AB227" i="3" s="1"/>
  <c r="Y219" i="3"/>
  <c r="X219" i="3"/>
  <c r="W219" i="3"/>
  <c r="AA219" i="3" s="1"/>
  <c r="AB219" i="3" s="1"/>
  <c r="Y211" i="3"/>
  <c r="X211" i="3"/>
  <c r="W211" i="3"/>
  <c r="Y195" i="3"/>
  <c r="X195" i="3"/>
  <c r="W195" i="3"/>
  <c r="Y179" i="3"/>
  <c r="X179" i="3"/>
  <c r="W179" i="3"/>
  <c r="Y163" i="3"/>
  <c r="X163" i="3"/>
  <c r="W163" i="3"/>
  <c r="AN453" i="2"/>
  <c r="AN499" i="2"/>
  <c r="AN491" i="2"/>
  <c r="AH491" i="2"/>
  <c r="AN473" i="2"/>
  <c r="T471" i="2"/>
  <c r="AN483" i="2"/>
  <c r="T480" i="2"/>
  <c r="AN462" i="2"/>
  <c r="AH462" i="2"/>
  <c r="X288" i="8"/>
  <c r="V278" i="8"/>
  <c r="Z268" i="8"/>
  <c r="Z266" i="8"/>
  <c r="V246" i="8"/>
  <c r="V234" i="8"/>
  <c r="AA234" i="8" s="1"/>
  <c r="X200" i="8"/>
  <c r="Y177" i="8"/>
  <c r="X160" i="8"/>
  <c r="Y149" i="8"/>
  <c r="J22" i="8"/>
  <c r="L22" i="8"/>
  <c r="M22" i="8" s="1"/>
  <c r="Z347" i="7"/>
  <c r="AA346" i="7"/>
  <c r="V335" i="7"/>
  <c r="V334" i="7"/>
  <c r="AA334" i="7" s="1"/>
  <c r="X312" i="7"/>
  <c r="V306" i="7"/>
  <c r="AA306" i="7" s="1"/>
  <c r="Z300" i="7"/>
  <c r="Y295" i="7"/>
  <c r="V286" i="7"/>
  <c r="AA286" i="7" s="1"/>
  <c r="Z255" i="7"/>
  <c r="Z246" i="7"/>
  <c r="Z243" i="7"/>
  <c r="Z228" i="7"/>
  <c r="X224" i="7"/>
  <c r="Z198" i="7"/>
  <c r="V170" i="7"/>
  <c r="AA170" i="7" s="1"/>
  <c r="Z316" i="6"/>
  <c r="V270" i="6"/>
  <c r="Z251" i="6"/>
  <c r="Z240" i="6"/>
  <c r="X236" i="6"/>
  <c r="Z218" i="6"/>
  <c r="L27" i="6"/>
  <c r="M27" i="6" s="1"/>
  <c r="M28" i="6" s="1"/>
  <c r="M29" i="6" s="1"/>
  <c r="M30" i="6" s="1"/>
  <c r="M31" i="6" s="1"/>
  <c r="M32" i="6" s="1"/>
  <c r="M33" i="6" s="1"/>
  <c r="M34" i="6" s="1"/>
  <c r="M35" i="6" s="1"/>
  <c r="M36" i="6" s="1"/>
  <c r="M37" i="6" s="1"/>
  <c r="M38" i="6" s="1"/>
  <c r="M39" i="6" s="1"/>
  <c r="J27" i="6"/>
  <c r="Z154" i="6"/>
  <c r="V22" i="6"/>
  <c r="W22" i="6" s="1"/>
  <c r="W23" i="6" s="1"/>
  <c r="W24" i="6" s="1"/>
  <c r="W25" i="6" s="1"/>
  <c r="W26" i="6" s="1"/>
  <c r="W27" i="6" s="1"/>
  <c r="W28" i="6" s="1"/>
  <c r="T22" i="6"/>
  <c r="Y348" i="5"/>
  <c r="X348" i="5"/>
  <c r="Y332" i="5"/>
  <c r="X332" i="5"/>
  <c r="X316" i="5"/>
  <c r="X300" i="5"/>
  <c r="X284" i="5"/>
  <c r="X268" i="5"/>
  <c r="Z236" i="5"/>
  <c r="V236" i="5"/>
  <c r="X236" i="5"/>
  <c r="Z220" i="5"/>
  <c r="V220" i="5"/>
  <c r="X220" i="5"/>
  <c r="Z188" i="5"/>
  <c r="X188" i="5"/>
  <c r="Z172" i="5"/>
  <c r="V172" i="5"/>
  <c r="X172" i="5"/>
  <c r="AM483" i="4"/>
  <c r="S480" i="4"/>
  <c r="AM462" i="4"/>
  <c r="AG462" i="4"/>
  <c r="AM453" i="4"/>
  <c r="AM499" i="4"/>
  <c r="AM491" i="4"/>
  <c r="AG491" i="4"/>
  <c r="AM473" i="4"/>
  <c r="S471" i="4"/>
  <c r="Z196" i="4"/>
  <c r="Y196" i="4"/>
  <c r="X196" i="4"/>
  <c r="AA196" i="4" s="1"/>
  <c r="AB196" i="4" s="1"/>
  <c r="Z164" i="4"/>
  <c r="V164" i="4"/>
  <c r="Y164" i="4"/>
  <c r="X164" i="4"/>
  <c r="Z148" i="4"/>
  <c r="V148" i="4"/>
  <c r="Y148" i="4"/>
  <c r="X148" i="4"/>
  <c r="AM483" i="3"/>
  <c r="S480" i="3"/>
  <c r="AM462" i="3"/>
  <c r="AG462" i="3"/>
  <c r="AM453" i="3"/>
  <c r="AM499" i="3"/>
  <c r="AM491" i="3"/>
  <c r="AG491" i="3"/>
  <c r="AM473" i="3"/>
  <c r="S471" i="3"/>
  <c r="Z216" i="3"/>
  <c r="Y216" i="3"/>
  <c r="X216" i="3"/>
  <c r="Z200" i="3"/>
  <c r="V200" i="3"/>
  <c r="Y200" i="3"/>
  <c r="X200" i="3"/>
  <c r="Z184" i="3"/>
  <c r="V184" i="3"/>
  <c r="AA184" i="3" s="1"/>
  <c r="AB184" i="3" s="1"/>
  <c r="Y184" i="3"/>
  <c r="X184" i="3"/>
  <c r="Z168" i="3"/>
  <c r="V168" i="3"/>
  <c r="Y168" i="3"/>
  <c r="X168" i="3"/>
  <c r="Z152" i="3"/>
  <c r="Y152" i="3"/>
  <c r="X152" i="3"/>
  <c r="V344" i="2"/>
  <c r="AA344" i="2" s="1"/>
  <c r="AB344" i="2" s="1"/>
  <c r="X344" i="2"/>
  <c r="Z258" i="8"/>
  <c r="Y253" i="8"/>
  <c r="AA227" i="8"/>
  <c r="Y209" i="8"/>
  <c r="AA195" i="8"/>
  <c r="V166" i="8"/>
  <c r="AA166" i="8" s="1"/>
  <c r="X152" i="8"/>
  <c r="X239" i="7"/>
  <c r="AA239" i="7" s="1"/>
  <c r="AB239" i="7" s="1"/>
  <c r="Z212" i="7"/>
  <c r="Z192" i="7"/>
  <c r="V298" i="6"/>
  <c r="AA291" i="6"/>
  <c r="AB291" i="6" s="1"/>
  <c r="Z255" i="6"/>
  <c r="V246" i="6"/>
  <c r="Z220" i="6"/>
  <c r="X216" i="6"/>
  <c r="Z211" i="6"/>
  <c r="X200" i="6"/>
  <c r="V178" i="6"/>
  <c r="AA178" i="6" s="1"/>
  <c r="AB178" i="6" s="1"/>
  <c r="W324" i="5"/>
  <c r="AA324" i="5" s="1"/>
  <c r="AB324" i="5" s="1"/>
  <c r="W320" i="5"/>
  <c r="Z317" i="5"/>
  <c r="Y317" i="5"/>
  <c r="AA317" i="5" s="1"/>
  <c r="AB317" i="5" s="1"/>
  <c r="V311" i="5"/>
  <c r="X309" i="5"/>
  <c r="X301" i="5"/>
  <c r="W296" i="5"/>
  <c r="AA296" i="5" s="1"/>
  <c r="AB296" i="5" s="1"/>
  <c r="V291" i="5"/>
  <c r="X289" i="5"/>
  <c r="W284" i="5"/>
  <c r="T35" i="5"/>
  <c r="V35" i="5"/>
  <c r="X277" i="5"/>
  <c r="X269" i="5"/>
  <c r="V267" i="5"/>
  <c r="T34" i="5"/>
  <c r="V34" i="5"/>
  <c r="V247" i="5"/>
  <c r="AA247" i="5" s="1"/>
  <c r="AB247" i="5" s="1"/>
  <c r="V235" i="5"/>
  <c r="W233" i="5"/>
  <c r="Y233" i="5"/>
  <c r="W225" i="5"/>
  <c r="Y225" i="5"/>
  <c r="W221" i="5"/>
  <c r="Y221" i="5"/>
  <c r="V219" i="5"/>
  <c r="W217" i="5"/>
  <c r="Y217" i="5"/>
  <c r="X201" i="5"/>
  <c r="W197" i="5"/>
  <c r="AA197" i="5" s="1"/>
  <c r="AB197" i="5" s="1"/>
  <c r="Y197" i="5"/>
  <c r="V195" i="5"/>
  <c r="W185" i="5"/>
  <c r="AA185" i="5" s="1"/>
  <c r="AB185" i="5" s="1"/>
  <c r="Y185" i="5"/>
  <c r="W177" i="5"/>
  <c r="Y177" i="5"/>
  <c r="V175" i="5"/>
  <c r="W173" i="5"/>
  <c r="AA173" i="5" s="1"/>
  <c r="AB173" i="5" s="1"/>
  <c r="Y173" i="5"/>
  <c r="W160" i="5"/>
  <c r="W153" i="5"/>
  <c r="AA153" i="5" s="1"/>
  <c r="AB153" i="5" s="1"/>
  <c r="Y153" i="5"/>
  <c r="V151" i="5"/>
  <c r="W149" i="5"/>
  <c r="Y149" i="5"/>
  <c r="V147" i="5"/>
  <c r="W145" i="5"/>
  <c r="AA145" i="5" s="1"/>
  <c r="AB145" i="5" s="1"/>
  <c r="Y145" i="5"/>
  <c r="Y459" i="4"/>
  <c r="Y457" i="4"/>
  <c r="X337" i="4"/>
  <c r="X313" i="4"/>
  <c r="V311" i="4"/>
  <c r="AA311" i="4" s="1"/>
  <c r="AB311" i="4" s="1"/>
  <c r="X309" i="4"/>
  <c r="X305" i="4"/>
  <c r="V303" i="4"/>
  <c r="X301" i="4"/>
  <c r="X249" i="4"/>
  <c r="W244" i="4"/>
  <c r="AA244" i="4" s="1"/>
  <c r="AB244" i="4" s="1"/>
  <c r="X233" i="4"/>
  <c r="V231" i="4"/>
  <c r="X229" i="4"/>
  <c r="X225" i="4"/>
  <c r="V223" i="4"/>
  <c r="X221" i="4"/>
  <c r="V207" i="4"/>
  <c r="AA207" i="4" s="1"/>
  <c r="AB207" i="4" s="1"/>
  <c r="X205" i="4"/>
  <c r="X177" i="4"/>
  <c r="V175" i="4"/>
  <c r="AA175" i="4" s="1"/>
  <c r="AB175" i="4" s="1"/>
  <c r="X173" i="4"/>
  <c r="X153" i="4"/>
  <c r="V151" i="4"/>
  <c r="AA151" i="4" s="1"/>
  <c r="AB151" i="4" s="1"/>
  <c r="X149" i="4"/>
  <c r="V147" i="4"/>
  <c r="X145" i="4"/>
  <c r="AL499" i="3"/>
  <c r="AL491" i="3"/>
  <c r="AF491" i="3"/>
  <c r="AL473" i="3"/>
  <c r="R471" i="3"/>
  <c r="AL483" i="3"/>
  <c r="R480" i="3"/>
  <c r="AL462" i="3"/>
  <c r="AF462" i="3"/>
  <c r="AL453" i="3"/>
  <c r="Y467" i="3"/>
  <c r="Y465" i="3"/>
  <c r="W348" i="3"/>
  <c r="W340" i="3"/>
  <c r="X333" i="3"/>
  <c r="W324" i="3"/>
  <c r="X313" i="3"/>
  <c r="V311" i="3"/>
  <c r="X309" i="3"/>
  <c r="V307" i="3"/>
  <c r="AA307" i="3" s="1"/>
  <c r="AB307" i="3" s="1"/>
  <c r="X305" i="3"/>
  <c r="V303" i="3"/>
  <c r="X301" i="3"/>
  <c r="X277" i="3"/>
  <c r="V267" i="3"/>
  <c r="AA267" i="3" s="1"/>
  <c r="AB267" i="3" s="1"/>
  <c r="X265" i="3"/>
  <c r="V263" i="3"/>
  <c r="X249" i="3"/>
  <c r="V247" i="3"/>
  <c r="V235" i="3"/>
  <c r="X233" i="3"/>
  <c r="W212" i="3"/>
  <c r="W196" i="3"/>
  <c r="AA196" i="3" s="1"/>
  <c r="AB196" i="3" s="1"/>
  <c r="V179" i="3"/>
  <c r="X177" i="3"/>
  <c r="V175" i="3"/>
  <c r="X173" i="3"/>
  <c r="AA173" i="3" s="1"/>
  <c r="AB173" i="3" s="1"/>
  <c r="W164" i="3"/>
  <c r="X153" i="3"/>
  <c r="V151" i="3"/>
  <c r="X149" i="3"/>
  <c r="X145" i="3"/>
  <c r="X349" i="2"/>
  <c r="V343" i="2"/>
  <c r="AA343" i="2" s="1"/>
  <c r="AB343" i="2" s="1"/>
  <c r="W340" i="2"/>
  <c r="V336" i="5"/>
  <c r="W333" i="5"/>
  <c r="AA333" i="5" s="1"/>
  <c r="AB333" i="5" s="1"/>
  <c r="V318" i="5"/>
  <c r="AA318" i="5" s="1"/>
  <c r="AB318" i="5" s="1"/>
  <c r="V312" i="5"/>
  <c r="W306" i="5"/>
  <c r="Z300" i="5"/>
  <c r="Y295" i="5"/>
  <c r="W286" i="5"/>
  <c r="Y272" i="5"/>
  <c r="Y267" i="5"/>
  <c r="V260" i="5"/>
  <c r="X255" i="5"/>
  <c r="Y246" i="5"/>
  <c r="Z175" i="5"/>
  <c r="X167" i="5"/>
  <c r="Y160" i="5"/>
  <c r="Z149" i="5"/>
  <c r="Z349" i="4"/>
  <c r="Z342" i="4"/>
  <c r="Y325" i="4"/>
  <c r="Y306" i="4"/>
  <c r="W301" i="4"/>
  <c r="AA301" i="4" s="1"/>
  <c r="AB301" i="4" s="1"/>
  <c r="X298" i="4"/>
  <c r="V289" i="4"/>
  <c r="X278" i="4"/>
  <c r="V253" i="4"/>
  <c r="Y249" i="4"/>
  <c r="V242" i="4"/>
  <c r="Z239" i="4"/>
  <c r="Y229" i="4"/>
  <c r="Z223" i="4"/>
  <c r="W221" i="4"/>
  <c r="AA221" i="4" s="1"/>
  <c r="AB221" i="4" s="1"/>
  <c r="W214" i="4"/>
  <c r="AA214" i="4" s="1"/>
  <c r="AB214" i="4" s="1"/>
  <c r="Z209" i="4"/>
  <c r="W201" i="4"/>
  <c r="AA201" i="4" s="1"/>
  <c r="AB201" i="4" s="1"/>
  <c r="X198" i="4"/>
  <c r="Z178" i="4"/>
  <c r="J27" i="4"/>
  <c r="L27" i="4"/>
  <c r="W170" i="4"/>
  <c r="AA170" i="4" s="1"/>
  <c r="AB170" i="4" s="1"/>
  <c r="V166" i="4"/>
  <c r="X150" i="4"/>
  <c r="Z145" i="4"/>
  <c r="Z350" i="3"/>
  <c r="Y345" i="3"/>
  <c r="Y341" i="3"/>
  <c r="Y330" i="3"/>
  <c r="W309" i="3"/>
  <c r="AA309" i="3" s="1"/>
  <c r="AB309" i="3" s="1"/>
  <c r="X306" i="3"/>
  <c r="Z301" i="3"/>
  <c r="W298" i="3"/>
  <c r="AA298" i="3" s="1"/>
  <c r="AB298" i="3" s="1"/>
  <c r="Z293" i="3"/>
  <c r="Y266" i="3"/>
  <c r="V253" i="3"/>
  <c r="X242" i="3"/>
  <c r="Y233" i="3"/>
  <c r="V230" i="3"/>
  <c r="Z227" i="3"/>
  <c r="W225" i="3"/>
  <c r="AA225" i="3" s="1"/>
  <c r="AB225" i="3" s="1"/>
  <c r="V213" i="3"/>
  <c r="Z205" i="3"/>
  <c r="Z195" i="3"/>
  <c r="Y169" i="3"/>
  <c r="Z166" i="3"/>
  <c r="X158" i="3"/>
  <c r="Y349" i="2"/>
  <c r="Z346" i="2"/>
  <c r="W342" i="2"/>
  <c r="V337" i="2"/>
  <c r="Z332" i="2"/>
  <c r="V332" i="2"/>
  <c r="Y332" i="2"/>
  <c r="X332" i="2"/>
  <c r="Y326" i="2"/>
  <c r="Z314" i="2"/>
  <c r="Z306" i="2"/>
  <c r="AA300" i="2"/>
  <c r="AB300" i="2" s="1"/>
  <c r="Z295" i="2"/>
  <c r="Y266" i="2"/>
  <c r="Y250" i="2"/>
  <c r="Z247" i="2"/>
  <c r="Y224" i="2"/>
  <c r="X224" i="2"/>
  <c r="V224" i="2"/>
  <c r="Z224" i="2"/>
  <c r="X350" i="5"/>
  <c r="Z319" i="5"/>
  <c r="Y307" i="5"/>
  <c r="Z303" i="5"/>
  <c r="V297" i="5"/>
  <c r="AA297" i="5" s="1"/>
  <c r="AB297" i="5" s="1"/>
  <c r="Z291" i="5"/>
  <c r="Z286" i="5"/>
  <c r="V270" i="5"/>
  <c r="V264" i="5"/>
  <c r="Z256" i="5"/>
  <c r="Y251" i="5"/>
  <c r="V229" i="5"/>
  <c r="Z221" i="5"/>
  <c r="X179" i="5"/>
  <c r="Z165" i="5"/>
  <c r="Y152" i="5"/>
  <c r="Z347" i="4"/>
  <c r="W345" i="4"/>
  <c r="AA345" i="4" s="1"/>
  <c r="AB345" i="4" s="1"/>
  <c r="V337" i="4"/>
  <c r="X334" i="4"/>
  <c r="W329" i="4"/>
  <c r="AA329" i="4" s="1"/>
  <c r="AB329" i="4" s="1"/>
  <c r="X326" i="4"/>
  <c r="Z313" i="4"/>
  <c r="Y298" i="4"/>
  <c r="Z285" i="4"/>
  <c r="Y257" i="4"/>
  <c r="X250" i="4"/>
  <c r="X246" i="4"/>
  <c r="Z238" i="4"/>
  <c r="W234" i="4"/>
  <c r="AA234" i="4" s="1"/>
  <c r="AB234" i="4" s="1"/>
  <c r="Z218" i="4"/>
  <c r="V210" i="4"/>
  <c r="Y205" i="4"/>
  <c r="Z185" i="4"/>
  <c r="Y170" i="4"/>
  <c r="W161" i="4"/>
  <c r="AA161" i="4" s="1"/>
  <c r="AB161" i="4" s="1"/>
  <c r="X158" i="4"/>
  <c r="Z325" i="3"/>
  <c r="W318" i="3"/>
  <c r="AA318" i="3" s="1"/>
  <c r="AB318" i="3" s="1"/>
  <c r="Y298" i="3"/>
  <c r="X294" i="3"/>
  <c r="X286" i="3"/>
  <c r="V277" i="3"/>
  <c r="Z270" i="3"/>
  <c r="V265" i="3"/>
  <c r="V257" i="3"/>
  <c r="Z250" i="3"/>
  <c r="Z246" i="3"/>
  <c r="Y242" i="3"/>
  <c r="Z218" i="3"/>
  <c r="W202" i="3"/>
  <c r="Z197" i="3"/>
  <c r="W194" i="3"/>
  <c r="W186" i="3"/>
  <c r="Z183" i="3"/>
  <c r="W181" i="3"/>
  <c r="AA181" i="3" s="1"/>
  <c r="AB181" i="3" s="1"/>
  <c r="X178" i="3"/>
  <c r="Z173" i="3"/>
  <c r="V170" i="3"/>
  <c r="Y166" i="3"/>
  <c r="Y158" i="3"/>
  <c r="Z153" i="3"/>
  <c r="W150" i="3"/>
  <c r="AA150" i="3" s="1"/>
  <c r="AB150" i="3" s="1"/>
  <c r="V145" i="3"/>
  <c r="W333" i="2"/>
  <c r="Z333" i="2"/>
  <c r="V333" i="2"/>
  <c r="Y333" i="2"/>
  <c r="AA328" i="2"/>
  <c r="AB328" i="2" s="1"/>
  <c r="Z311" i="2"/>
  <c r="V306" i="2"/>
  <c r="Y294" i="2"/>
  <c r="Y286" i="2"/>
  <c r="W270" i="2"/>
  <c r="AA270" i="2" s="1"/>
  <c r="AB270" i="2" s="1"/>
  <c r="AA268" i="2"/>
  <c r="AB268" i="2" s="1"/>
  <c r="V258" i="2"/>
  <c r="V250" i="2"/>
  <c r="V348" i="5"/>
  <c r="V342" i="5"/>
  <c r="V326" i="5"/>
  <c r="Y316" i="5"/>
  <c r="Y306" i="5"/>
  <c r="W301" i="5"/>
  <c r="Z288" i="5"/>
  <c r="W281" i="5"/>
  <c r="Z268" i="5"/>
  <c r="Z258" i="5"/>
  <c r="V253" i="5"/>
  <c r="W249" i="5"/>
  <c r="Z242" i="5"/>
  <c r="Z238" i="5"/>
  <c r="V217" i="5"/>
  <c r="AA217" i="5" s="1"/>
  <c r="AB217" i="5" s="1"/>
  <c r="AA198" i="5"/>
  <c r="AB198" i="5" s="1"/>
  <c r="Y192" i="5"/>
  <c r="V177" i="5"/>
  <c r="AA177" i="5" s="1"/>
  <c r="AB177" i="5" s="1"/>
  <c r="X159" i="5"/>
  <c r="Z350" i="4"/>
  <c r="Y334" i="4"/>
  <c r="V297" i="4"/>
  <c r="Z293" i="4"/>
  <c r="Z277" i="4"/>
  <c r="W270" i="4"/>
  <c r="AA270" i="4" s="1"/>
  <c r="AB270" i="4" s="1"/>
  <c r="W254" i="4"/>
  <c r="Y241" i="4"/>
  <c r="Y238" i="4"/>
  <c r="W230" i="4"/>
  <c r="AA230" i="4" s="1"/>
  <c r="AB230" i="4" s="1"/>
  <c r="V225" i="4"/>
  <c r="Y213" i="4"/>
  <c r="Y210" i="4"/>
  <c r="Y197" i="4"/>
  <c r="V194" i="4"/>
  <c r="W177" i="4"/>
  <c r="AA177" i="4" s="1"/>
  <c r="AB177" i="4" s="1"/>
  <c r="Z165" i="4"/>
  <c r="Y153" i="4"/>
  <c r="Y149" i="4"/>
  <c r="Z146" i="4"/>
  <c r="T22" i="4"/>
  <c r="V22" i="4"/>
  <c r="W22" i="4" s="1"/>
  <c r="W23" i="4" s="1"/>
  <c r="W24" i="4" s="1"/>
  <c r="W25" i="4" s="1"/>
  <c r="W26" i="4" s="1"/>
  <c r="W27" i="4" s="1"/>
  <c r="W28" i="4" s="1"/>
  <c r="V349" i="3"/>
  <c r="AA349" i="3" s="1"/>
  <c r="AB349" i="3" s="1"/>
  <c r="W346" i="3"/>
  <c r="W342" i="3"/>
  <c r="AA342" i="3" s="1"/>
  <c r="AB342" i="3" s="1"/>
  <c r="V337" i="3"/>
  <c r="V333" i="3"/>
  <c r="Y329" i="3"/>
  <c r="Z326" i="3"/>
  <c r="V313" i="3"/>
  <c r="V305" i="3"/>
  <c r="V297" i="3"/>
  <c r="Z291" i="3"/>
  <c r="W289" i="3"/>
  <c r="AA289" i="3" s="1"/>
  <c r="AB289" i="3" s="1"/>
  <c r="Z259" i="3"/>
  <c r="Y241" i="3"/>
  <c r="X234" i="3"/>
  <c r="V229" i="3"/>
  <c r="Y221" i="3"/>
  <c r="Y218" i="3"/>
  <c r="Y209" i="3"/>
  <c r="Z206" i="3"/>
  <c r="Y170" i="3"/>
  <c r="V165" i="3"/>
  <c r="V157" i="3"/>
  <c r="V350" i="2"/>
  <c r="W345" i="2"/>
  <c r="AA345" i="2" s="1"/>
  <c r="AB345" i="2" s="1"/>
  <c r="W341" i="2"/>
  <c r="AA341" i="2" s="1"/>
  <c r="AB341" i="2" s="1"/>
  <c r="X313" i="2"/>
  <c r="Z296" i="2"/>
  <c r="V296" i="2"/>
  <c r="Y296" i="2"/>
  <c r="X296" i="2"/>
  <c r="W292" i="2"/>
  <c r="AA292" i="2" s="1"/>
  <c r="AB292" i="2" s="1"/>
  <c r="Y283" i="2"/>
  <c r="X283" i="2"/>
  <c r="W283" i="2"/>
  <c r="AA283" i="2" s="1"/>
  <c r="AB283" i="2" s="1"/>
  <c r="Y270" i="2"/>
  <c r="Y262" i="2"/>
  <c r="AA262" i="2" s="1"/>
  <c r="AB262" i="2" s="1"/>
  <c r="X249" i="2"/>
  <c r="X225" i="2"/>
  <c r="J37" i="2"/>
  <c r="L37" i="2"/>
  <c r="Z185" i="2"/>
  <c r="V185" i="2"/>
  <c r="W185" i="2"/>
  <c r="Z173" i="2"/>
  <c r="W173" i="2"/>
  <c r="V28" i="2"/>
  <c r="T28" i="2"/>
  <c r="Z169" i="2"/>
  <c r="W169" i="2"/>
  <c r="V26" i="2"/>
  <c r="T26" i="2"/>
  <c r="Z165" i="2"/>
  <c r="V165" i="2"/>
  <c r="W165" i="2"/>
  <c r="Z145" i="2"/>
  <c r="V145" i="2"/>
  <c r="AA145" i="2" s="1"/>
  <c r="AB145" i="2" s="1"/>
  <c r="W145" i="2"/>
  <c r="W350" i="5"/>
  <c r="AA350" i="5" s="1"/>
  <c r="AB350" i="5" s="1"/>
  <c r="Z330" i="5"/>
  <c r="X311" i="5"/>
  <c r="V305" i="5"/>
  <c r="V301" i="5"/>
  <c r="AA301" i="5" s="1"/>
  <c r="AB301" i="5" s="1"/>
  <c r="Z294" i="5"/>
  <c r="X286" i="5"/>
  <c r="V281" i="5"/>
  <c r="AA281" i="5" s="1"/>
  <c r="AB281" i="5" s="1"/>
  <c r="W269" i="5"/>
  <c r="Z266" i="5"/>
  <c r="W257" i="5"/>
  <c r="V249" i="5"/>
  <c r="AA249" i="5" s="1"/>
  <c r="AB249" i="5" s="1"/>
  <c r="Z227" i="5"/>
  <c r="Y220" i="5"/>
  <c r="AA210" i="5"/>
  <c r="AB210" i="5" s="1"/>
  <c r="Y188" i="5"/>
  <c r="W346" i="4"/>
  <c r="V341" i="4"/>
  <c r="V333" i="4"/>
  <c r="Z330" i="4"/>
  <c r="V318" i="4"/>
  <c r="Y317" i="4"/>
  <c r="Y309" i="4"/>
  <c r="V306" i="4"/>
  <c r="V305" i="4"/>
  <c r="AA305" i="4" s="1"/>
  <c r="AB305" i="4" s="1"/>
  <c r="Z294" i="4"/>
  <c r="Z286" i="4"/>
  <c r="V265" i="4"/>
  <c r="Z258" i="4"/>
  <c r="Y233" i="4"/>
  <c r="Y230" i="4"/>
  <c r="W217" i="4"/>
  <c r="AA217" i="4" s="1"/>
  <c r="AB217" i="4" s="1"/>
  <c r="W206" i="4"/>
  <c r="AA206" i="4" s="1"/>
  <c r="AB206" i="4" s="1"/>
  <c r="Y202" i="4"/>
  <c r="Z186" i="4"/>
  <c r="Y169" i="4"/>
  <c r="W157" i="4"/>
  <c r="AA157" i="4" s="1"/>
  <c r="AB157" i="4" s="1"/>
  <c r="Y342" i="3"/>
  <c r="W330" i="3"/>
  <c r="AA330" i="3" s="1"/>
  <c r="AB330" i="3" s="1"/>
  <c r="V317" i="3"/>
  <c r="W285" i="3"/>
  <c r="AA285" i="3" s="1"/>
  <c r="AB285" i="3" s="1"/>
  <c r="X278" i="3"/>
  <c r="X266" i="3"/>
  <c r="W258" i="3"/>
  <c r="AA258" i="3" s="1"/>
  <c r="AB258" i="3" s="1"/>
  <c r="Y249" i="3"/>
  <c r="Z243" i="3"/>
  <c r="W238" i="3"/>
  <c r="AA238" i="3" s="1"/>
  <c r="AB238" i="3" s="1"/>
  <c r="Y234" i="3"/>
  <c r="Z217" i="3"/>
  <c r="Z210" i="3"/>
  <c r="W201" i="3"/>
  <c r="AA201" i="3" s="1"/>
  <c r="AB201" i="3" s="1"/>
  <c r="X198" i="3"/>
  <c r="Y185" i="3"/>
  <c r="Y177" i="3"/>
  <c r="Y149" i="3"/>
  <c r="Z146" i="3"/>
  <c r="T22" i="3"/>
  <c r="T40" i="3" s="1"/>
  <c r="U40" i="3" s="1"/>
  <c r="V22" i="3"/>
  <c r="W22" i="3" s="1"/>
  <c r="X334" i="2"/>
  <c r="W326" i="2"/>
  <c r="AA326" i="2" s="1"/>
  <c r="AB326" i="2" s="1"/>
  <c r="X314" i="2"/>
  <c r="Z312" i="2"/>
  <c r="Z307" i="2"/>
  <c r="Y304" i="2"/>
  <c r="X301" i="2"/>
  <c r="Z297" i="2"/>
  <c r="Y291" i="2"/>
  <c r="X291" i="2"/>
  <c r="W291" i="2"/>
  <c r="W289" i="2"/>
  <c r="AA289" i="2" s="1"/>
  <c r="AB289" i="2" s="1"/>
  <c r="Y278" i="2"/>
  <c r="Z272" i="2"/>
  <c r="X266" i="2"/>
  <c r="X258" i="2"/>
  <c r="Z256" i="2"/>
  <c r="W250" i="2"/>
  <c r="AA241" i="2"/>
  <c r="AB241" i="2" s="1"/>
  <c r="X238" i="2"/>
  <c r="W238" i="2"/>
  <c r="W206" i="2"/>
  <c r="X206" i="2"/>
  <c r="W158" i="2"/>
  <c r="AA158" i="2" s="1"/>
  <c r="AB158" i="2" s="1"/>
  <c r="X158" i="2"/>
  <c r="Y225" i="2"/>
  <c r="X213" i="2"/>
  <c r="V207" i="2"/>
  <c r="AA207" i="2" s="1"/>
  <c r="AB207" i="2" s="1"/>
  <c r="Y199" i="2"/>
  <c r="AA199" i="2" s="1"/>
  <c r="AB199" i="2" s="1"/>
  <c r="V194" i="2"/>
  <c r="X183" i="2"/>
  <c r="AA176" i="2"/>
  <c r="AB176" i="2" s="1"/>
  <c r="X165" i="2"/>
  <c r="Z159" i="2"/>
  <c r="Z154" i="2"/>
  <c r="AA148" i="2"/>
  <c r="AB148" i="2" s="1"/>
  <c r="Z242" i="2"/>
  <c r="X228" i="2"/>
  <c r="V214" i="2"/>
  <c r="Z206" i="2"/>
  <c r="X197" i="2"/>
  <c r="Z179" i="2"/>
  <c r="Z163" i="2"/>
  <c r="Y147" i="2"/>
  <c r="Y206" i="2"/>
  <c r="Y195" i="2"/>
  <c r="X169" i="2"/>
  <c r="Y161" i="2"/>
  <c r="Y158" i="2"/>
  <c r="V150" i="2"/>
  <c r="Z225" i="2"/>
  <c r="X185" i="2"/>
  <c r="Y170" i="2"/>
  <c r="X159" i="2"/>
  <c r="AA159" i="2" s="1"/>
  <c r="AB159" i="2" s="1"/>
  <c r="M510" i="25"/>
  <c r="AL503" i="25"/>
  <c r="AL501" i="25"/>
  <c r="R484" i="25"/>
  <c r="R485" i="25" s="1"/>
  <c r="R482" i="25"/>
  <c r="AF492" i="25"/>
  <c r="F512" i="25"/>
  <c r="O510" i="25"/>
  <c r="AL477" i="25"/>
  <c r="AL475" i="25"/>
  <c r="H512" i="25"/>
  <c r="AH492" i="25"/>
  <c r="O515" i="25"/>
  <c r="D512" i="25"/>
  <c r="V493" i="25"/>
  <c r="R493" i="25"/>
  <c r="V492" i="25"/>
  <c r="R491" i="25"/>
  <c r="V491" i="25"/>
  <c r="M515" i="25"/>
  <c r="M467" i="25"/>
  <c r="AG463" i="25"/>
  <c r="G511" i="25"/>
  <c r="L74" i="25"/>
  <c r="F74" i="25"/>
  <c r="F85" i="25"/>
  <c r="L70" i="25"/>
  <c r="D78" i="25"/>
  <c r="F70" i="25"/>
  <c r="D89" i="25"/>
  <c r="F81" i="25"/>
  <c r="O517" i="24"/>
  <c r="M517" i="24"/>
  <c r="I515" i="24"/>
  <c r="J515" i="24"/>
  <c r="L513" i="24"/>
  <c r="M514" i="24"/>
  <c r="D511" i="24"/>
  <c r="V465" i="24"/>
  <c r="R465" i="24"/>
  <c r="R466" i="24" s="1"/>
  <c r="V463" i="24"/>
  <c r="R463" i="24"/>
  <c r="R464" i="24" s="1"/>
  <c r="V464" i="24"/>
  <c r="J467" i="24"/>
  <c r="G511" i="24"/>
  <c r="AG463" i="24"/>
  <c r="M467" i="24"/>
  <c r="R482" i="24"/>
  <c r="R483" i="24" s="1"/>
  <c r="R484" i="24"/>
  <c r="R485" i="24" s="1"/>
  <c r="O514" i="24"/>
  <c r="L467" i="24"/>
  <c r="AF463" i="24"/>
  <c r="F511" i="24"/>
  <c r="N517" i="23"/>
  <c r="I516" i="23"/>
  <c r="J516" i="23"/>
  <c r="K516" i="23" s="1"/>
  <c r="E68" i="24"/>
  <c r="L68" i="24" s="1"/>
  <c r="I68" i="24" s="1"/>
  <c r="L517" i="23"/>
  <c r="AF492" i="23"/>
  <c r="F512" i="23"/>
  <c r="AH463" i="23"/>
  <c r="N467" i="23"/>
  <c r="H511" i="23"/>
  <c r="F86" i="23"/>
  <c r="L75" i="23"/>
  <c r="F75" i="23"/>
  <c r="F82" i="23"/>
  <c r="L71" i="23"/>
  <c r="F71" i="23"/>
  <c r="H512" i="22"/>
  <c r="AH492" i="22"/>
  <c r="M513" i="22"/>
  <c r="E68" i="23"/>
  <c r="L68" i="23" s="1"/>
  <c r="I68" i="23" s="1"/>
  <c r="AF492" i="22"/>
  <c r="F512" i="22"/>
  <c r="I518" i="22"/>
  <c r="J518" i="22"/>
  <c r="J517" i="22"/>
  <c r="I517" i="22"/>
  <c r="AL485" i="22"/>
  <c r="AL486" i="22" s="1"/>
  <c r="AL487" i="22"/>
  <c r="AL488" i="22" s="1"/>
  <c r="J467" i="22"/>
  <c r="V465" i="22"/>
  <c r="R465" i="22"/>
  <c r="R466" i="22" s="1"/>
  <c r="V463" i="22"/>
  <c r="R463" i="22"/>
  <c r="R464" i="22" s="1"/>
  <c r="D511" i="22"/>
  <c r="V464" i="22"/>
  <c r="M518" i="21"/>
  <c r="AL477" i="21"/>
  <c r="AL475" i="21"/>
  <c r="AL495" i="21"/>
  <c r="AL493" i="21"/>
  <c r="O515" i="21"/>
  <c r="O518" i="21"/>
  <c r="AL485" i="21"/>
  <c r="AL487" i="21"/>
  <c r="H512" i="21"/>
  <c r="AH492" i="21"/>
  <c r="D512" i="21"/>
  <c r="V493" i="21"/>
  <c r="R493" i="21"/>
  <c r="R494" i="21" s="1"/>
  <c r="V492" i="21"/>
  <c r="V491" i="21"/>
  <c r="R491" i="21"/>
  <c r="R492" i="21" s="1"/>
  <c r="M515" i="21"/>
  <c r="M467" i="21"/>
  <c r="AG463" i="21"/>
  <c r="G511" i="21"/>
  <c r="L74" i="21"/>
  <c r="F74" i="21"/>
  <c r="F85" i="21"/>
  <c r="L70" i="21"/>
  <c r="F70" i="21"/>
  <c r="F81" i="21"/>
  <c r="AL493" i="20"/>
  <c r="AL495" i="20"/>
  <c r="F512" i="20"/>
  <c r="AF492" i="20"/>
  <c r="O515" i="20"/>
  <c r="J518" i="20"/>
  <c r="I518" i="20"/>
  <c r="AL487" i="20"/>
  <c r="AL485" i="20"/>
  <c r="AL486" i="20" s="1"/>
  <c r="N515" i="20"/>
  <c r="F73" i="21"/>
  <c r="F84" i="21"/>
  <c r="L73" i="21"/>
  <c r="L514" i="20"/>
  <c r="O514" i="20"/>
  <c r="AL477" i="19"/>
  <c r="AL478" i="19" s="1"/>
  <c r="AL475" i="19"/>
  <c r="AL476" i="19" s="1"/>
  <c r="AL495" i="19"/>
  <c r="AL496" i="19" s="1"/>
  <c r="AL493" i="19"/>
  <c r="AL494" i="19" s="1"/>
  <c r="O515" i="19"/>
  <c r="O510" i="19"/>
  <c r="N515" i="19"/>
  <c r="J513" i="19"/>
  <c r="I513" i="19"/>
  <c r="F84" i="20"/>
  <c r="L73" i="20"/>
  <c r="F73" i="20"/>
  <c r="N510" i="19"/>
  <c r="J516" i="19"/>
  <c r="I516" i="19"/>
  <c r="L76" i="19"/>
  <c r="F76" i="19"/>
  <c r="F87" i="19"/>
  <c r="L72" i="19"/>
  <c r="F72" i="19"/>
  <c r="F83" i="19"/>
  <c r="AL503" i="18"/>
  <c r="AL504" i="18" s="1"/>
  <c r="AL501" i="18"/>
  <c r="AL502" i="18" s="1"/>
  <c r="M516" i="18"/>
  <c r="E511" i="18"/>
  <c r="K467" i="18"/>
  <c r="AE463" i="18"/>
  <c r="R482" i="17"/>
  <c r="R484" i="17"/>
  <c r="I515" i="17"/>
  <c r="J515" i="17"/>
  <c r="AL457" i="17"/>
  <c r="AL455" i="17"/>
  <c r="O517" i="18"/>
  <c r="H511" i="18"/>
  <c r="N467" i="18"/>
  <c r="AH463" i="18"/>
  <c r="I517" i="17"/>
  <c r="J517" i="17"/>
  <c r="AE492" i="17"/>
  <c r="E512" i="17"/>
  <c r="V465" i="17"/>
  <c r="R465" i="17"/>
  <c r="R466" i="17" s="1"/>
  <c r="V463" i="17"/>
  <c r="R463" i="17"/>
  <c r="R464" i="17" s="1"/>
  <c r="D511" i="17"/>
  <c r="V464" i="17"/>
  <c r="J467" i="17"/>
  <c r="F75" i="19"/>
  <c r="F86" i="19"/>
  <c r="L75" i="19"/>
  <c r="F71" i="19"/>
  <c r="F82" i="19"/>
  <c r="L71" i="19"/>
  <c r="O516" i="18"/>
  <c r="F73" i="18"/>
  <c r="F84" i="18"/>
  <c r="L73" i="18"/>
  <c r="N516" i="18"/>
  <c r="O514" i="18"/>
  <c r="V491" i="16"/>
  <c r="R491" i="16"/>
  <c r="R492" i="16" s="1"/>
  <c r="D512" i="16"/>
  <c r="V493" i="16"/>
  <c r="R493" i="16"/>
  <c r="R494" i="16" s="1"/>
  <c r="V492" i="16"/>
  <c r="G511" i="16"/>
  <c r="M467" i="16"/>
  <c r="AG463" i="16"/>
  <c r="I514" i="16"/>
  <c r="J514" i="16"/>
  <c r="M510" i="17"/>
  <c r="J514" i="17"/>
  <c r="I514" i="17"/>
  <c r="M514" i="17" s="1"/>
  <c r="AF492" i="16"/>
  <c r="F512" i="16"/>
  <c r="L467" i="17"/>
  <c r="AF463" i="17"/>
  <c r="F511" i="17"/>
  <c r="O510" i="16"/>
  <c r="J517" i="15"/>
  <c r="I517" i="15"/>
  <c r="N517" i="15" s="1"/>
  <c r="D511" i="15"/>
  <c r="V464" i="15"/>
  <c r="J467" i="15"/>
  <c r="V465" i="15"/>
  <c r="R465" i="15"/>
  <c r="R466" i="15" s="1"/>
  <c r="V463" i="15"/>
  <c r="R463" i="15"/>
  <c r="R464" i="15" s="1"/>
  <c r="J516" i="15"/>
  <c r="I516" i="15"/>
  <c r="M515" i="15"/>
  <c r="F84" i="15"/>
  <c r="L73" i="15"/>
  <c r="F73" i="15"/>
  <c r="M510" i="15"/>
  <c r="AL477" i="15"/>
  <c r="AL478" i="15" s="1"/>
  <c r="AL475" i="15"/>
  <c r="AL476" i="15" s="1"/>
  <c r="M513" i="15"/>
  <c r="L74" i="16"/>
  <c r="F74" i="16"/>
  <c r="F85" i="16"/>
  <c r="L70" i="16"/>
  <c r="F70" i="16"/>
  <c r="F81" i="16"/>
  <c r="AL493" i="15"/>
  <c r="AL494" i="15" s="1"/>
  <c r="AL495" i="15"/>
  <c r="F512" i="15"/>
  <c r="AF492" i="15"/>
  <c r="O515" i="15"/>
  <c r="AL457" i="15"/>
  <c r="AL458" i="15" s="1"/>
  <c r="AL455" i="15"/>
  <c r="AL456" i="15" s="1"/>
  <c r="L517" i="14"/>
  <c r="M516" i="14"/>
  <c r="E511" i="14"/>
  <c r="K467" i="14"/>
  <c r="AE463" i="14"/>
  <c r="L74" i="14"/>
  <c r="F74" i="14"/>
  <c r="F85" i="14"/>
  <c r="L70" i="14"/>
  <c r="F70" i="14"/>
  <c r="F81" i="14"/>
  <c r="AL493" i="13"/>
  <c r="AL494" i="13" s="1"/>
  <c r="AL495" i="13"/>
  <c r="AL496" i="13" s="1"/>
  <c r="F512" i="13"/>
  <c r="AF492" i="13"/>
  <c r="O515" i="13"/>
  <c r="I68" i="13"/>
  <c r="L517" i="12"/>
  <c r="N514" i="12"/>
  <c r="E511" i="11"/>
  <c r="K467" i="11"/>
  <c r="AE463" i="11"/>
  <c r="E512" i="14"/>
  <c r="AE492" i="14"/>
  <c r="I513" i="14"/>
  <c r="J513" i="14"/>
  <c r="M513" i="14" s="1"/>
  <c r="J518" i="13"/>
  <c r="I518" i="13"/>
  <c r="AL487" i="13"/>
  <c r="AL488" i="13" s="1"/>
  <c r="AL485" i="13"/>
  <c r="AL486" i="13" s="1"/>
  <c r="N515" i="13"/>
  <c r="O517" i="12"/>
  <c r="H511" i="12"/>
  <c r="N467" i="12"/>
  <c r="AH463" i="12"/>
  <c r="I517" i="11"/>
  <c r="J517" i="11"/>
  <c r="J510" i="11"/>
  <c r="I510" i="11"/>
  <c r="AE492" i="11"/>
  <c r="E512" i="11"/>
  <c r="V465" i="11"/>
  <c r="R465" i="11"/>
  <c r="V463" i="11"/>
  <c r="R463" i="11"/>
  <c r="D511" i="11"/>
  <c r="V464" i="11"/>
  <c r="J467" i="11"/>
  <c r="I510" i="14"/>
  <c r="J510" i="14"/>
  <c r="L510" i="14" s="1"/>
  <c r="N515" i="14"/>
  <c r="G511" i="14"/>
  <c r="AG463" i="14"/>
  <c r="M467" i="14"/>
  <c r="F75" i="13"/>
  <c r="F86" i="13"/>
  <c r="L75" i="13"/>
  <c r="F71" i="13"/>
  <c r="F82" i="13"/>
  <c r="L71" i="13"/>
  <c r="O516" i="12"/>
  <c r="N516" i="14"/>
  <c r="L515" i="14"/>
  <c r="J514" i="13"/>
  <c r="I514" i="13"/>
  <c r="N516" i="12"/>
  <c r="O514" i="12"/>
  <c r="AL477" i="11"/>
  <c r="AL478" i="11" s="1"/>
  <c r="AL475" i="11"/>
  <c r="AL476" i="11" s="1"/>
  <c r="L467" i="11"/>
  <c r="AF463" i="11"/>
  <c r="F511" i="11"/>
  <c r="N513" i="11"/>
  <c r="J517" i="10"/>
  <c r="I517" i="10"/>
  <c r="D511" i="10"/>
  <c r="V464" i="10"/>
  <c r="J467" i="10"/>
  <c r="V465" i="10"/>
  <c r="R465" i="10"/>
  <c r="R466" i="10" s="1"/>
  <c r="V463" i="10"/>
  <c r="R463" i="10"/>
  <c r="R464" i="10" s="1"/>
  <c r="J510" i="9"/>
  <c r="I510" i="9"/>
  <c r="AL487" i="9"/>
  <c r="AL488" i="9" s="1"/>
  <c r="AL485" i="9"/>
  <c r="AL486" i="9" s="1"/>
  <c r="J513" i="9"/>
  <c r="I513" i="9"/>
  <c r="J518" i="8"/>
  <c r="I518" i="8"/>
  <c r="L518" i="8" s="1"/>
  <c r="E512" i="8"/>
  <c r="AE492" i="8"/>
  <c r="F84" i="11"/>
  <c r="L73" i="11"/>
  <c r="F73" i="11"/>
  <c r="G511" i="10"/>
  <c r="M467" i="10"/>
  <c r="AG463" i="10"/>
  <c r="F86" i="10"/>
  <c r="L75" i="10"/>
  <c r="F75" i="10"/>
  <c r="F82" i="10"/>
  <c r="L71" i="10"/>
  <c r="F71" i="10"/>
  <c r="O516" i="9"/>
  <c r="AL466" i="9"/>
  <c r="AL467" i="9" s="1"/>
  <c r="AL464" i="9"/>
  <c r="AL465" i="9" s="1"/>
  <c r="F84" i="9"/>
  <c r="L73" i="9"/>
  <c r="F73" i="9"/>
  <c r="G511" i="8"/>
  <c r="M467" i="8"/>
  <c r="AG463" i="8"/>
  <c r="AG492" i="10"/>
  <c r="G512" i="10"/>
  <c r="J514" i="10"/>
  <c r="I514" i="10"/>
  <c r="O514" i="9"/>
  <c r="AL477" i="8"/>
  <c r="AL475" i="8"/>
  <c r="L74" i="11"/>
  <c r="F74" i="11"/>
  <c r="F85" i="11"/>
  <c r="L70" i="11"/>
  <c r="F70" i="11"/>
  <c r="F81" i="11"/>
  <c r="AL493" i="10"/>
  <c r="AL495" i="10"/>
  <c r="AL496" i="10" s="1"/>
  <c r="F512" i="10"/>
  <c r="AF492" i="10"/>
  <c r="O515" i="10"/>
  <c r="AL457" i="10"/>
  <c r="AL458" i="10" s="1"/>
  <c r="AL455" i="10"/>
  <c r="N514" i="9"/>
  <c r="L76" i="9"/>
  <c r="F76" i="9"/>
  <c r="F87" i="9"/>
  <c r="L72" i="9"/>
  <c r="F72" i="9"/>
  <c r="F83" i="9"/>
  <c r="AL503" i="8"/>
  <c r="AL501" i="8"/>
  <c r="R482" i="7"/>
  <c r="R483" i="7" s="1"/>
  <c r="R484" i="7"/>
  <c r="I515" i="7"/>
  <c r="J515" i="7"/>
  <c r="N515" i="7" s="1"/>
  <c r="AL457" i="7"/>
  <c r="AL458" i="7" s="1"/>
  <c r="AL455" i="7"/>
  <c r="AL456" i="7" s="1"/>
  <c r="L74" i="7"/>
  <c r="F74" i="7"/>
  <c r="F85" i="7"/>
  <c r="L70" i="7"/>
  <c r="F70" i="7"/>
  <c r="D89" i="7"/>
  <c r="F81" i="7"/>
  <c r="AL493" i="6"/>
  <c r="AL494" i="6" s="1"/>
  <c r="AL495" i="6"/>
  <c r="AL496" i="6" s="1"/>
  <c r="F512" i="6"/>
  <c r="AF492" i="6"/>
  <c r="O515" i="6"/>
  <c r="L74" i="6"/>
  <c r="F85" i="6"/>
  <c r="F74" i="6"/>
  <c r="L70" i="6"/>
  <c r="F81" i="6"/>
  <c r="F70" i="6"/>
  <c r="I68" i="6"/>
  <c r="J518" i="7"/>
  <c r="I518" i="7"/>
  <c r="AL487" i="7"/>
  <c r="AL485" i="7"/>
  <c r="O517" i="6"/>
  <c r="H511" i="6"/>
  <c r="N467" i="6"/>
  <c r="AH463" i="6"/>
  <c r="J517" i="5"/>
  <c r="I517" i="5"/>
  <c r="J510" i="5"/>
  <c r="I510" i="5"/>
  <c r="AL487" i="5"/>
  <c r="AL488" i="5" s="1"/>
  <c r="AL485" i="5"/>
  <c r="AL486" i="5" s="1"/>
  <c r="D511" i="5"/>
  <c r="V464" i="5"/>
  <c r="V463" i="5"/>
  <c r="R463" i="5"/>
  <c r="V465" i="5"/>
  <c r="R465" i="5"/>
  <c r="J467" i="5"/>
  <c r="F75" i="8"/>
  <c r="F86" i="8"/>
  <c r="L75" i="8"/>
  <c r="F71" i="8"/>
  <c r="F82" i="8"/>
  <c r="L71" i="8"/>
  <c r="O516" i="7"/>
  <c r="F73" i="7"/>
  <c r="F84" i="7"/>
  <c r="L73" i="7"/>
  <c r="N516" i="7"/>
  <c r="O514" i="7"/>
  <c r="AL477" i="6"/>
  <c r="AL478" i="6" s="1"/>
  <c r="AL475" i="6"/>
  <c r="AL476" i="6" s="1"/>
  <c r="L467" i="6"/>
  <c r="AF463" i="6"/>
  <c r="F511" i="6"/>
  <c r="AL477" i="5"/>
  <c r="AL475" i="5"/>
  <c r="AL476" i="5" s="1"/>
  <c r="AF463" i="5"/>
  <c r="F511" i="5"/>
  <c r="L467" i="5"/>
  <c r="AL493" i="5"/>
  <c r="AL494" i="5" s="1"/>
  <c r="AL495" i="5"/>
  <c r="AL496" i="5" s="1"/>
  <c r="F512" i="5"/>
  <c r="AF492" i="5"/>
  <c r="O514" i="4"/>
  <c r="F511" i="4"/>
  <c r="L467" i="4"/>
  <c r="AF463" i="4"/>
  <c r="M518" i="3"/>
  <c r="AL477" i="3"/>
  <c r="AL478" i="3" s="1"/>
  <c r="AL475" i="3"/>
  <c r="AL476" i="3" s="1"/>
  <c r="G512" i="2"/>
  <c r="AG492" i="2"/>
  <c r="M513" i="2"/>
  <c r="AL495" i="4"/>
  <c r="AL496" i="4" s="1"/>
  <c r="AL493" i="4"/>
  <c r="O515" i="4"/>
  <c r="F85" i="4"/>
  <c r="L74" i="4"/>
  <c r="F74" i="4"/>
  <c r="F81" i="4"/>
  <c r="L70" i="4"/>
  <c r="F70" i="4"/>
  <c r="L517" i="3"/>
  <c r="M516" i="3"/>
  <c r="AL503" i="2"/>
  <c r="AL501" i="2"/>
  <c r="AF492" i="2"/>
  <c r="F512" i="2"/>
  <c r="E511" i="2"/>
  <c r="K467" i="2"/>
  <c r="AE463" i="2"/>
  <c r="N513" i="5"/>
  <c r="J510" i="4"/>
  <c r="I510" i="4"/>
  <c r="O518" i="3"/>
  <c r="AL485" i="3"/>
  <c r="AL487" i="3"/>
  <c r="AL488" i="3" s="1"/>
  <c r="J518" i="2"/>
  <c r="I518" i="2"/>
  <c r="J517" i="2"/>
  <c r="I517" i="2"/>
  <c r="AE492" i="2"/>
  <c r="E512" i="2"/>
  <c r="AH463" i="2"/>
  <c r="H511" i="2"/>
  <c r="N467" i="2"/>
  <c r="V465" i="2"/>
  <c r="R465" i="2"/>
  <c r="R466" i="2" s="1"/>
  <c r="V463" i="2"/>
  <c r="R463" i="2"/>
  <c r="R464" i="2" s="1"/>
  <c r="D511" i="2"/>
  <c r="V464" i="2"/>
  <c r="J467" i="2"/>
  <c r="K467" i="5"/>
  <c r="E511" i="5"/>
  <c r="AE463" i="5"/>
  <c r="AL466" i="4"/>
  <c r="AL464" i="4"/>
  <c r="N518" i="3"/>
  <c r="AL466" i="2"/>
  <c r="AL464" i="2"/>
  <c r="AL465" i="2" s="1"/>
  <c r="AM483" i="25"/>
  <c r="AG491" i="25"/>
  <c r="S480" i="25"/>
  <c r="AM462" i="25"/>
  <c r="AG462" i="25"/>
  <c r="AM453" i="25"/>
  <c r="AM499" i="25"/>
  <c r="AM491" i="25"/>
  <c r="AM473" i="25"/>
  <c r="S471" i="25"/>
  <c r="W351" i="25"/>
  <c r="X351" i="25"/>
  <c r="AA344" i="25"/>
  <c r="W293" i="25"/>
  <c r="AA293" i="25" s="1"/>
  <c r="Z293" i="25"/>
  <c r="Y270" i="25"/>
  <c r="X270" i="25"/>
  <c r="W270" i="25"/>
  <c r="Y289" i="25"/>
  <c r="W259" i="25"/>
  <c r="T33" i="25"/>
  <c r="V33" i="25"/>
  <c r="W253" i="25"/>
  <c r="X213" i="25"/>
  <c r="W213" i="25"/>
  <c r="Z201" i="25"/>
  <c r="V201" i="25"/>
  <c r="W212" i="25"/>
  <c r="Z212" i="25"/>
  <c r="V212" i="25"/>
  <c r="W173" i="25"/>
  <c r="AA173" i="25" s="1"/>
  <c r="W242" i="25"/>
  <c r="AN499" i="25"/>
  <c r="AN491" i="25"/>
  <c r="AH491" i="25"/>
  <c r="AN453" i="25"/>
  <c r="AN473" i="25"/>
  <c r="T471" i="25"/>
  <c r="AN483" i="25"/>
  <c r="T480" i="25"/>
  <c r="AN462" i="25"/>
  <c r="AH462" i="25"/>
  <c r="Y495" i="25"/>
  <c r="Y493" i="25"/>
  <c r="Y347" i="25"/>
  <c r="AA319" i="25"/>
  <c r="X294" i="25"/>
  <c r="W294" i="25"/>
  <c r="AA294" i="25" s="1"/>
  <c r="AB294" i="25" s="1"/>
  <c r="X286" i="25"/>
  <c r="W286" i="25"/>
  <c r="Z292" i="25"/>
  <c r="Y298" i="25"/>
  <c r="W260" i="25"/>
  <c r="Z260" i="25"/>
  <c r="V260" i="25"/>
  <c r="Y260" i="25"/>
  <c r="Z246" i="25"/>
  <c r="X246" i="25"/>
  <c r="Z249" i="25"/>
  <c r="Z185" i="25"/>
  <c r="V185" i="25"/>
  <c r="V208" i="25"/>
  <c r="W185" i="25"/>
  <c r="V255" i="25"/>
  <c r="X229" i="25"/>
  <c r="W200" i="25"/>
  <c r="X209" i="25"/>
  <c r="AA209" i="25" s="1"/>
  <c r="AB209" i="25" s="1"/>
  <c r="AA211" i="25"/>
  <c r="W165" i="25"/>
  <c r="AA165" i="25" s="1"/>
  <c r="AB165" i="25" s="1"/>
  <c r="Z166" i="25"/>
  <c r="Z147" i="25"/>
  <c r="AK499" i="25"/>
  <c r="AK491" i="25"/>
  <c r="AE491" i="25"/>
  <c r="AK483" i="25"/>
  <c r="AK473" i="25"/>
  <c r="Q471" i="25"/>
  <c r="Q480" i="25"/>
  <c r="AK462" i="25"/>
  <c r="AE462" i="25"/>
  <c r="AK453" i="25"/>
  <c r="R494" i="25"/>
  <c r="R492" i="25"/>
  <c r="Y503" i="25"/>
  <c r="Y501" i="25"/>
  <c r="J38" i="25"/>
  <c r="L38" i="25"/>
  <c r="X350" i="25"/>
  <c r="X332" i="25"/>
  <c r="AA332" i="25" s="1"/>
  <c r="AB332" i="25" s="1"/>
  <c r="V351" i="25"/>
  <c r="AA351" i="25" s="1"/>
  <c r="X340" i="25"/>
  <c r="AA340" i="25" s="1"/>
  <c r="AB340" i="25" s="1"/>
  <c r="Y328" i="25"/>
  <c r="X328" i="25"/>
  <c r="X352" i="25"/>
  <c r="AA352" i="25" s="1"/>
  <c r="AB352" i="25" s="1"/>
  <c r="AA345" i="25"/>
  <c r="W328" i="25"/>
  <c r="AA328" i="25" s="1"/>
  <c r="AB328" i="25" s="1"/>
  <c r="Z316" i="25"/>
  <c r="V316" i="25"/>
  <c r="X316" i="25"/>
  <c r="Z312" i="25"/>
  <c r="V312" i="25"/>
  <c r="X312" i="25"/>
  <c r="X346" i="25"/>
  <c r="AA341" i="25"/>
  <c r="Z328" i="25"/>
  <c r="W326" i="25"/>
  <c r="V326" i="25"/>
  <c r="AA326" i="25" s="1"/>
  <c r="AA323" i="25"/>
  <c r="W317" i="25"/>
  <c r="Y317" i="25"/>
  <c r="W313" i="25"/>
  <c r="AA313" i="25" s="1"/>
  <c r="AB313" i="25" s="1"/>
  <c r="Y313" i="25"/>
  <c r="W308" i="25"/>
  <c r="AA308" i="25" s="1"/>
  <c r="V317" i="25"/>
  <c r="AA317" i="25" s="1"/>
  <c r="X269" i="25"/>
  <c r="W269" i="25"/>
  <c r="Z269" i="25"/>
  <c r="V269" i="25"/>
  <c r="Y312" i="25"/>
  <c r="W309" i="25"/>
  <c r="AA309" i="25" s="1"/>
  <c r="AB309" i="25" s="1"/>
  <c r="Y309" i="25"/>
  <c r="Y307" i="25"/>
  <c r="W307" i="25"/>
  <c r="AA307" i="25" s="1"/>
  <c r="AB307" i="25" s="1"/>
  <c r="W324" i="25"/>
  <c r="Y316" i="25"/>
  <c r="Z267" i="25"/>
  <c r="V267" i="25"/>
  <c r="AA267" i="25" s="1"/>
  <c r="Y267" i="25"/>
  <c r="X267" i="25"/>
  <c r="V303" i="25"/>
  <c r="V298" i="25"/>
  <c r="AA298" i="25" s="1"/>
  <c r="Y292" i="25"/>
  <c r="V286" i="25"/>
  <c r="AA286" i="25" s="1"/>
  <c r="Y278" i="25"/>
  <c r="X260" i="25"/>
  <c r="X256" i="25"/>
  <c r="Z294" i="25"/>
  <c r="X288" i="25"/>
  <c r="Y277" i="25"/>
  <c r="V270" i="25"/>
  <c r="AA270" i="25" s="1"/>
  <c r="Z224" i="25"/>
  <c r="V224" i="25"/>
  <c r="W216" i="25"/>
  <c r="AA216" i="25" s="1"/>
  <c r="Z216" i="25"/>
  <c r="W296" i="25"/>
  <c r="AA296" i="25" s="1"/>
  <c r="AB296" i="25" s="1"/>
  <c r="V291" i="25"/>
  <c r="AA291" i="25" s="1"/>
  <c r="V276" i="25"/>
  <c r="X257" i="25"/>
  <c r="V227" i="25"/>
  <c r="X217" i="25"/>
  <c r="W217" i="25"/>
  <c r="X305" i="25"/>
  <c r="W303" i="25"/>
  <c r="X289" i="25"/>
  <c r="Z278" i="25"/>
  <c r="V258" i="25"/>
  <c r="AA258" i="25" s="1"/>
  <c r="X238" i="25"/>
  <c r="W244" i="25"/>
  <c r="AA244" i="25" s="1"/>
  <c r="Z239" i="25"/>
  <c r="AA239" i="25" s="1"/>
  <c r="AB239" i="25" s="1"/>
  <c r="X233" i="25"/>
  <c r="Y227" i="25"/>
  <c r="W218" i="25"/>
  <c r="AA218" i="25" s="1"/>
  <c r="X255" i="25"/>
  <c r="Z241" i="25"/>
  <c r="V238" i="25"/>
  <c r="AA238" i="25" s="1"/>
  <c r="Z229" i="25"/>
  <c r="Y224" i="25"/>
  <c r="V213" i="25"/>
  <c r="AA213" i="25" s="1"/>
  <c r="Y256" i="25"/>
  <c r="Y249" i="25"/>
  <c r="W243" i="25"/>
  <c r="AA243" i="25" s="1"/>
  <c r="AB243" i="25" s="1"/>
  <c r="Y234" i="25"/>
  <c r="Y229" i="25"/>
  <c r="V217" i="25"/>
  <c r="AA217" i="25" s="1"/>
  <c r="Y213" i="25"/>
  <c r="W202" i="25"/>
  <c r="J34" i="25"/>
  <c r="L34" i="25"/>
  <c r="AA192" i="25"/>
  <c r="W186" i="25"/>
  <c r="V176" i="25"/>
  <c r="W250" i="25"/>
  <c r="Z210" i="25"/>
  <c r="Y209" i="25"/>
  <c r="X202" i="25"/>
  <c r="Z198" i="25"/>
  <c r="W195" i="25"/>
  <c r="AA195" i="25" s="1"/>
  <c r="AB195" i="25" s="1"/>
  <c r="Y208" i="25"/>
  <c r="X201" i="25"/>
  <c r="Z195" i="25"/>
  <c r="Z186" i="25"/>
  <c r="V178" i="25"/>
  <c r="AA178" i="25" s="1"/>
  <c r="Z172" i="25"/>
  <c r="X164" i="25"/>
  <c r="W164" i="25"/>
  <c r="X148" i="25"/>
  <c r="W148" i="25"/>
  <c r="V207" i="25"/>
  <c r="AA207" i="25" s="1"/>
  <c r="W199" i="25"/>
  <c r="AA199" i="25" s="1"/>
  <c r="Y195" i="25"/>
  <c r="Y186" i="25"/>
  <c r="X176" i="25"/>
  <c r="AA170" i="25"/>
  <c r="V168" i="25"/>
  <c r="AA168" i="25" s="1"/>
  <c r="Y149" i="25"/>
  <c r="X149" i="25"/>
  <c r="Y194" i="25"/>
  <c r="Y185" i="25"/>
  <c r="T28" i="25"/>
  <c r="V28" i="25"/>
  <c r="X166" i="25"/>
  <c r="V164" i="25"/>
  <c r="AB348" i="25"/>
  <c r="AB344" i="25"/>
  <c r="AB336" i="25"/>
  <c r="AB353" i="25"/>
  <c r="AB349" i="25"/>
  <c r="AB345" i="25"/>
  <c r="AB341" i="25"/>
  <c r="AB337" i="25"/>
  <c r="AB333" i="25"/>
  <c r="AB329" i="25"/>
  <c r="AB338" i="25"/>
  <c r="AB330" i="25"/>
  <c r="AB326" i="25"/>
  <c r="AB351" i="25"/>
  <c r="AB335" i="25"/>
  <c r="AB331" i="25"/>
  <c r="AB327" i="25"/>
  <c r="AB322" i="25"/>
  <c r="AB318" i="25"/>
  <c r="AB314" i="25"/>
  <c r="AB310" i="25"/>
  <c r="AB323" i="25"/>
  <c r="AB319" i="25"/>
  <c r="AB315" i="25"/>
  <c r="AB311" i="25"/>
  <c r="AB320" i="25"/>
  <c r="AB308" i="25"/>
  <c r="AB317" i="25"/>
  <c r="AB304" i="25"/>
  <c r="AB284" i="25"/>
  <c r="AB280" i="25"/>
  <c r="AB272" i="25"/>
  <c r="AB264" i="25"/>
  <c r="AB293" i="25"/>
  <c r="AB281" i="25"/>
  <c r="AB277" i="25"/>
  <c r="AB273" i="25"/>
  <c r="AB261" i="25"/>
  <c r="AB302" i="25"/>
  <c r="AB298" i="25"/>
  <c r="AB290" i="25"/>
  <c r="AB286" i="25"/>
  <c r="AB282" i="25"/>
  <c r="AB274" i="25"/>
  <c r="AB270" i="25"/>
  <c r="AB266" i="25"/>
  <c r="AB262" i="25"/>
  <c r="AB306" i="25"/>
  <c r="AB299" i="25"/>
  <c r="AB291" i="25"/>
  <c r="AB283" i="25"/>
  <c r="AB279" i="25"/>
  <c r="AB275" i="25"/>
  <c r="AB271" i="25"/>
  <c r="AB267" i="25"/>
  <c r="AB258" i="25"/>
  <c r="AB247" i="25"/>
  <c r="AB235" i="25"/>
  <c r="AB231" i="25"/>
  <c r="AB219" i="25"/>
  <c r="AB215" i="25"/>
  <c r="AB252" i="25"/>
  <c r="AB248" i="25"/>
  <c r="AB244" i="25"/>
  <c r="AB236" i="25"/>
  <c r="AB220" i="25"/>
  <c r="AB216" i="25"/>
  <c r="AB245" i="25"/>
  <c r="AB237" i="25"/>
  <c r="AB221" i="25"/>
  <c r="AB217" i="25"/>
  <c r="AB213" i="25"/>
  <c r="AB254" i="25"/>
  <c r="AB238" i="25"/>
  <c r="AB230" i="25"/>
  <c r="AB226" i="25"/>
  <c r="AB222" i="25"/>
  <c r="AB218" i="25"/>
  <c r="AB211" i="25"/>
  <c r="AB204" i="25"/>
  <c r="AB192" i="25"/>
  <c r="AB188" i="25"/>
  <c r="AB184" i="25"/>
  <c r="AB180" i="25"/>
  <c r="AB193" i="25"/>
  <c r="AB189" i="25"/>
  <c r="AB181" i="25"/>
  <c r="AB177" i="25"/>
  <c r="AB173" i="25"/>
  <c r="AB190" i="25"/>
  <c r="AB182" i="25"/>
  <c r="AB178" i="25"/>
  <c r="AB174" i="25"/>
  <c r="AB170" i="25"/>
  <c r="AB207" i="25"/>
  <c r="AB203" i="25"/>
  <c r="AB199" i="25"/>
  <c r="AB187" i="25"/>
  <c r="AB179" i="25"/>
  <c r="AB169" i="25"/>
  <c r="AB168" i="25"/>
  <c r="AB155" i="25"/>
  <c r="AB156" i="25"/>
  <c r="AB152" i="25"/>
  <c r="AB171" i="25"/>
  <c r="AB167" i="25"/>
  <c r="AB162" i="25"/>
  <c r="Z153" i="25"/>
  <c r="Y148" i="25"/>
  <c r="K491" i="24"/>
  <c r="K489" i="24"/>
  <c r="AN499" i="24"/>
  <c r="AN491" i="24"/>
  <c r="AH491" i="24"/>
  <c r="AN473" i="24"/>
  <c r="T471" i="24"/>
  <c r="AN483" i="24"/>
  <c r="T480" i="24"/>
  <c r="AN462" i="24"/>
  <c r="AH462" i="24"/>
  <c r="AN453" i="24"/>
  <c r="V157" i="25"/>
  <c r="AA157" i="25" s="1"/>
  <c r="AB157" i="25" s="1"/>
  <c r="Y150" i="25"/>
  <c r="V149" i="25"/>
  <c r="AA149" i="25" s="1"/>
  <c r="AB149" i="25" s="1"/>
  <c r="V163" i="25"/>
  <c r="J22" i="25"/>
  <c r="L22" i="25"/>
  <c r="M22" i="25" s="1"/>
  <c r="M23" i="25" s="1"/>
  <c r="M24" i="25" s="1"/>
  <c r="M25" i="25" s="1"/>
  <c r="M26" i="25" s="1"/>
  <c r="V26" i="24"/>
  <c r="W26" i="24" s="1"/>
  <c r="W27" i="24" s="1"/>
  <c r="T26" i="24"/>
  <c r="L32" i="24"/>
  <c r="J32" i="24"/>
  <c r="L26" i="24"/>
  <c r="M26" i="24" s="1"/>
  <c r="M27" i="24" s="1"/>
  <c r="M28" i="24" s="1"/>
  <c r="M29" i="24" s="1"/>
  <c r="M30" i="24" s="1"/>
  <c r="M31" i="24" s="1"/>
  <c r="J26" i="24"/>
  <c r="Y487" i="23"/>
  <c r="Y485" i="23"/>
  <c r="X307" i="23"/>
  <c r="Z307" i="23"/>
  <c r="V307" i="23"/>
  <c r="X303" i="23"/>
  <c r="Z303" i="23"/>
  <c r="V303" i="23"/>
  <c r="AA303" i="23" s="1"/>
  <c r="X295" i="23"/>
  <c r="Z295" i="23"/>
  <c r="V295" i="23"/>
  <c r="AA295" i="23" s="1"/>
  <c r="X291" i="23"/>
  <c r="Z291" i="23"/>
  <c r="V291" i="23"/>
  <c r="X283" i="23"/>
  <c r="Z283" i="23"/>
  <c r="V283" i="23"/>
  <c r="X259" i="23"/>
  <c r="Z259" i="23"/>
  <c r="V259" i="23"/>
  <c r="AA259" i="23" s="1"/>
  <c r="X255" i="23"/>
  <c r="Z255" i="23"/>
  <c r="V255" i="23"/>
  <c r="AA255" i="23" s="1"/>
  <c r="AA350" i="23"/>
  <c r="Y340" i="23"/>
  <c r="W340" i="23"/>
  <c r="V326" i="23"/>
  <c r="AA326" i="23" s="1"/>
  <c r="Y316" i="23"/>
  <c r="W316" i="23"/>
  <c r="AA316" i="23" s="1"/>
  <c r="AB316" i="23" s="1"/>
  <c r="V298" i="23"/>
  <c r="Y292" i="23"/>
  <c r="W292" i="23"/>
  <c r="AA292" i="23" s="1"/>
  <c r="AB292" i="23" s="1"/>
  <c r="Y284" i="23"/>
  <c r="W284" i="23"/>
  <c r="Y276" i="23"/>
  <c r="W276" i="23"/>
  <c r="Y268" i="23"/>
  <c r="W268" i="23"/>
  <c r="Y260" i="23"/>
  <c r="W260" i="23"/>
  <c r="Y252" i="23"/>
  <c r="W252" i="23"/>
  <c r="AA252" i="23" s="1"/>
  <c r="Z345" i="23"/>
  <c r="V345" i="23"/>
  <c r="Y345" i="23"/>
  <c r="X345" i="23"/>
  <c r="Z333" i="23"/>
  <c r="X333" i="23"/>
  <c r="AA333" i="23" s="1"/>
  <c r="AB333" i="23" s="1"/>
  <c r="Z301" i="23"/>
  <c r="V301" i="23"/>
  <c r="X301" i="23"/>
  <c r="Z285" i="23"/>
  <c r="V285" i="23"/>
  <c r="X285" i="23"/>
  <c r="Z257" i="23"/>
  <c r="V257" i="23"/>
  <c r="X257" i="23"/>
  <c r="Y351" i="23"/>
  <c r="W347" i="23"/>
  <c r="W345" i="23"/>
  <c r="Y338" i="23"/>
  <c r="Z328" i="23"/>
  <c r="Y309" i="23"/>
  <c r="W305" i="23"/>
  <c r="Z300" i="23"/>
  <c r="W298" i="23"/>
  <c r="Y293" i="23"/>
  <c r="Z284" i="23"/>
  <c r="V268" i="23"/>
  <c r="AA268" i="23" s="1"/>
  <c r="Z260" i="23"/>
  <c r="V238" i="23"/>
  <c r="X324" i="23"/>
  <c r="W307" i="23"/>
  <c r="X280" i="23"/>
  <c r="V276" i="23"/>
  <c r="AA276" i="23" s="1"/>
  <c r="Y257" i="23"/>
  <c r="W253" i="23"/>
  <c r="X248" i="23"/>
  <c r="Y234" i="23"/>
  <c r="W234" i="23"/>
  <c r="Y230" i="23"/>
  <c r="W230" i="23"/>
  <c r="Z342" i="23"/>
  <c r="X338" i="23"/>
  <c r="AA338" i="23" s="1"/>
  <c r="AB338" i="23" s="1"/>
  <c r="W329" i="23"/>
  <c r="Y315" i="23"/>
  <c r="Z304" i="23"/>
  <c r="X300" i="23"/>
  <c r="V296" i="23"/>
  <c r="AA296" i="23" s="1"/>
  <c r="X292" i="23"/>
  <c r="V288" i="23"/>
  <c r="AA288" i="23" s="1"/>
  <c r="W285" i="23"/>
  <c r="X260" i="23"/>
  <c r="W250" i="23"/>
  <c r="AA250" i="23" s="1"/>
  <c r="AB250" i="23" s="1"/>
  <c r="Y250" i="23"/>
  <c r="W249" i="23"/>
  <c r="X246" i="23"/>
  <c r="L35" i="23"/>
  <c r="J35" i="23"/>
  <c r="L30" i="23"/>
  <c r="J30" i="23"/>
  <c r="Y487" i="22"/>
  <c r="Y485" i="22"/>
  <c r="X340" i="23"/>
  <c r="Y325" i="23"/>
  <c r="Z316" i="23"/>
  <c r="X294" i="23"/>
  <c r="Y278" i="23"/>
  <c r="X272" i="23"/>
  <c r="Z248" i="23"/>
  <c r="V248" i="23"/>
  <c r="AA248" i="23" s="1"/>
  <c r="Z242" i="23"/>
  <c r="V234" i="23"/>
  <c r="AA234" i="23" s="1"/>
  <c r="V230" i="23"/>
  <c r="W228" i="23"/>
  <c r="Y228" i="23"/>
  <c r="AA218" i="23"/>
  <c r="AA206" i="23"/>
  <c r="W200" i="23"/>
  <c r="Y200" i="23"/>
  <c r="AA198" i="23"/>
  <c r="Y188" i="23"/>
  <c r="AA178" i="23"/>
  <c r="W168" i="23"/>
  <c r="Y168" i="23"/>
  <c r="W148" i="23"/>
  <c r="AA148" i="23" s="1"/>
  <c r="AB148" i="23" s="1"/>
  <c r="Y148" i="23"/>
  <c r="L23" i="23"/>
  <c r="J23" i="23"/>
  <c r="Y475" i="22"/>
  <c r="Y473" i="22"/>
  <c r="V228" i="23"/>
  <c r="AA228" i="23" s="1"/>
  <c r="AA225" i="23"/>
  <c r="AA207" i="23"/>
  <c r="V200" i="23"/>
  <c r="AA200" i="23" s="1"/>
  <c r="AA197" i="23"/>
  <c r="X188" i="23"/>
  <c r="AA188" i="23" s="1"/>
  <c r="V176" i="23"/>
  <c r="AA176" i="23" s="1"/>
  <c r="AA151" i="23"/>
  <c r="Z352" i="22"/>
  <c r="X333" i="22"/>
  <c r="V333" i="22"/>
  <c r="AA333" i="22" s="1"/>
  <c r="AB333" i="22" s="1"/>
  <c r="X326" i="22"/>
  <c r="AA219" i="23"/>
  <c r="Z192" i="23"/>
  <c r="Z168" i="23"/>
  <c r="AA153" i="23"/>
  <c r="Z148" i="23"/>
  <c r="AA145" i="23"/>
  <c r="Y336" i="22"/>
  <c r="W336" i="22"/>
  <c r="AA336" i="22" s="1"/>
  <c r="AB336" i="22" s="1"/>
  <c r="X325" i="22"/>
  <c r="Y313" i="22"/>
  <c r="W313" i="22"/>
  <c r="AA313" i="22" s="1"/>
  <c r="AB313" i="22" s="1"/>
  <c r="Y309" i="22"/>
  <c r="W309" i="22"/>
  <c r="Y305" i="22"/>
  <c r="W305" i="22"/>
  <c r="Y301" i="22"/>
  <c r="W301" i="22"/>
  <c r="Y277" i="22"/>
  <c r="W277" i="22"/>
  <c r="Y233" i="22"/>
  <c r="W233" i="22"/>
  <c r="T33" i="22"/>
  <c r="V33" i="22"/>
  <c r="Y229" i="22"/>
  <c r="W229" i="22"/>
  <c r="Y225" i="22"/>
  <c r="W225" i="22"/>
  <c r="Y173" i="22"/>
  <c r="W173" i="22"/>
  <c r="T28" i="22"/>
  <c r="V28" i="22"/>
  <c r="W28" i="22" s="1"/>
  <c r="W29" i="22" s="1"/>
  <c r="W30" i="22" s="1"/>
  <c r="W31" i="22" s="1"/>
  <c r="W32" i="22" s="1"/>
  <c r="Y169" i="22"/>
  <c r="W169" i="22"/>
  <c r="Y153" i="22"/>
  <c r="W153" i="22"/>
  <c r="T23" i="22"/>
  <c r="V23" i="22"/>
  <c r="W23" i="22" s="1"/>
  <c r="W24" i="22" s="1"/>
  <c r="W25" i="22" s="1"/>
  <c r="W26" i="22" s="1"/>
  <c r="W27" i="22" s="1"/>
  <c r="Y149" i="22"/>
  <c r="W149" i="22"/>
  <c r="AA149" i="22" s="1"/>
  <c r="AB149" i="22" s="1"/>
  <c r="Y145" i="22"/>
  <c r="W145" i="22"/>
  <c r="AA145" i="22" s="1"/>
  <c r="AB145" i="22" s="1"/>
  <c r="AA202" i="23"/>
  <c r="AA166" i="23"/>
  <c r="Y343" i="22"/>
  <c r="Y328" i="22"/>
  <c r="W328" i="22"/>
  <c r="AA328" i="22" s="1"/>
  <c r="AB328" i="22" s="1"/>
  <c r="Z326" i="22"/>
  <c r="X324" i="22"/>
  <c r="V314" i="22"/>
  <c r="X314" i="22"/>
  <c r="Z298" i="22"/>
  <c r="V298" i="22"/>
  <c r="AA298" i="22" s="1"/>
  <c r="AB298" i="22" s="1"/>
  <c r="X298" i="22"/>
  <c r="Z250" i="22"/>
  <c r="V250" i="22"/>
  <c r="X250" i="22"/>
  <c r="V234" i="22"/>
  <c r="X234" i="22"/>
  <c r="Z218" i="22"/>
  <c r="V218" i="22"/>
  <c r="X218" i="22"/>
  <c r="Z202" i="22"/>
  <c r="X202" i="22"/>
  <c r="AA202" i="22" s="1"/>
  <c r="AB202" i="22" s="1"/>
  <c r="Z186" i="22"/>
  <c r="X186" i="22"/>
  <c r="AA186" i="22" s="1"/>
  <c r="AB186" i="22" s="1"/>
  <c r="Z158" i="22"/>
  <c r="V158" i="22"/>
  <c r="X158" i="22"/>
  <c r="AA231" i="23"/>
  <c r="AA205" i="23"/>
  <c r="Z196" i="23"/>
  <c r="AA195" i="23"/>
  <c r="X168" i="23"/>
  <c r="Z160" i="23"/>
  <c r="X148" i="23"/>
  <c r="Y334" i="22"/>
  <c r="W334" i="22"/>
  <c r="AA334" i="22" s="1"/>
  <c r="AB334" i="22" s="1"/>
  <c r="Y332" i="22"/>
  <c r="W332" i="22"/>
  <c r="AA332" i="22" s="1"/>
  <c r="AB332" i="22" s="1"/>
  <c r="W325" i="22"/>
  <c r="AA325" i="22" s="1"/>
  <c r="AB325" i="22" s="1"/>
  <c r="W318" i="22"/>
  <c r="W314" i="22"/>
  <c r="X307" i="22"/>
  <c r="V301" i="22"/>
  <c r="V285" i="22"/>
  <c r="W283" i="22"/>
  <c r="Y283" i="22"/>
  <c r="W267" i="22"/>
  <c r="AA267" i="22" s="1"/>
  <c r="AB267" i="22" s="1"/>
  <c r="Y267" i="22"/>
  <c r="W251" i="22"/>
  <c r="AA251" i="22" s="1"/>
  <c r="AB251" i="22" s="1"/>
  <c r="Y251" i="22"/>
  <c r="V249" i="22"/>
  <c r="AA249" i="22" s="1"/>
  <c r="AB249" i="22" s="1"/>
  <c r="W247" i="22"/>
  <c r="AA247" i="22" s="1"/>
  <c r="AB247" i="22" s="1"/>
  <c r="Y247" i="22"/>
  <c r="W238" i="22"/>
  <c r="V233" i="22"/>
  <c r="W231" i="22"/>
  <c r="Y231" i="22"/>
  <c r="V229" i="22"/>
  <c r="W227" i="22"/>
  <c r="Y227" i="22"/>
  <c r="W218" i="22"/>
  <c r="W214" i="22"/>
  <c r="W210" i="22"/>
  <c r="V201" i="22"/>
  <c r="W199" i="22"/>
  <c r="AA199" i="22" s="1"/>
  <c r="AB199" i="22" s="1"/>
  <c r="Y199" i="22"/>
  <c r="V197" i="22"/>
  <c r="W195" i="22"/>
  <c r="AA195" i="22" s="1"/>
  <c r="AB195" i="22" s="1"/>
  <c r="Y195" i="22"/>
  <c r="V157" i="22"/>
  <c r="AA345" i="22"/>
  <c r="AB345" i="22" s="1"/>
  <c r="V283" i="22"/>
  <c r="AA283" i="22" s="1"/>
  <c r="AB283" i="22" s="1"/>
  <c r="Y250" i="22"/>
  <c r="Z233" i="22"/>
  <c r="Z227" i="22"/>
  <c r="V211" i="22"/>
  <c r="Y194" i="22"/>
  <c r="V183" i="22"/>
  <c r="AA183" i="22" s="1"/>
  <c r="AB183" i="22" s="1"/>
  <c r="X173" i="22"/>
  <c r="V147" i="22"/>
  <c r="AA147" i="22" s="1"/>
  <c r="AB147" i="22" s="1"/>
  <c r="AA292" i="22"/>
  <c r="AB292" i="22" s="1"/>
  <c r="Y286" i="22"/>
  <c r="Z241" i="22"/>
  <c r="AA228" i="22"/>
  <c r="AB228" i="22" s="1"/>
  <c r="Y150" i="22"/>
  <c r="K491" i="21"/>
  <c r="K489" i="21"/>
  <c r="Y318" i="22"/>
  <c r="Z295" i="22"/>
  <c r="Z223" i="22"/>
  <c r="Z217" i="22"/>
  <c r="Z197" i="22"/>
  <c r="X185" i="22"/>
  <c r="V163" i="22"/>
  <c r="AA163" i="22" s="1"/>
  <c r="AB163" i="22" s="1"/>
  <c r="X312" i="21"/>
  <c r="X300" i="21"/>
  <c r="X268" i="21"/>
  <c r="X244" i="21"/>
  <c r="AA312" i="22"/>
  <c r="AB312" i="22" s="1"/>
  <c r="Y306" i="22"/>
  <c r="Z297" i="22"/>
  <c r="X293" i="22"/>
  <c r="AA268" i="22"/>
  <c r="AB268" i="22" s="1"/>
  <c r="X241" i="22"/>
  <c r="V231" i="22"/>
  <c r="AA231" i="22" s="1"/>
  <c r="AB231" i="22" s="1"/>
  <c r="AA224" i="22"/>
  <c r="AB224" i="22" s="1"/>
  <c r="Z209" i="22"/>
  <c r="V175" i="22"/>
  <c r="AA175" i="22" s="1"/>
  <c r="AB175" i="22" s="1"/>
  <c r="Y166" i="22"/>
  <c r="V151" i="22"/>
  <c r="AA151" i="22" s="1"/>
  <c r="AB151" i="22" s="1"/>
  <c r="Z145" i="22"/>
  <c r="W344" i="21"/>
  <c r="W324" i="21"/>
  <c r="X321" i="21"/>
  <c r="AA319" i="21"/>
  <c r="W316" i="21"/>
  <c r="Z313" i="21"/>
  <c r="V313" i="21"/>
  <c r="W304" i="21"/>
  <c r="X293" i="21"/>
  <c r="AA291" i="21"/>
  <c r="Z289" i="21"/>
  <c r="V289" i="21"/>
  <c r="W284" i="21"/>
  <c r="T35" i="21"/>
  <c r="V35" i="21"/>
  <c r="X269" i="21"/>
  <c r="AA267" i="21"/>
  <c r="Z265" i="21"/>
  <c r="V265" i="21"/>
  <c r="AA265" i="21" s="1"/>
  <c r="AA255" i="21"/>
  <c r="Z253" i="21"/>
  <c r="V253" i="21"/>
  <c r="Z233" i="21"/>
  <c r="V233" i="21"/>
  <c r="W346" i="21"/>
  <c r="Y325" i="21"/>
  <c r="V316" i="21"/>
  <c r="AA316" i="21" s="1"/>
  <c r="W297" i="21"/>
  <c r="V288" i="21"/>
  <c r="AA288" i="21" s="1"/>
  <c r="W265" i="21"/>
  <c r="X258" i="21"/>
  <c r="AA258" i="21" s="1"/>
  <c r="X250" i="21"/>
  <c r="Y234" i="21"/>
  <c r="T33" i="21"/>
  <c r="V33" i="21"/>
  <c r="W229" i="21"/>
  <c r="V217" i="21"/>
  <c r="Z217" i="21"/>
  <c r="K491" i="20"/>
  <c r="K489" i="20"/>
  <c r="Y350" i="21"/>
  <c r="AA350" i="21" s="1"/>
  <c r="AB350" i="21" s="1"/>
  <c r="Y341" i="21"/>
  <c r="Z326" i="21"/>
  <c r="V324" i="21"/>
  <c r="Z300" i="21"/>
  <c r="W289" i="21"/>
  <c r="V242" i="21"/>
  <c r="X239" i="21"/>
  <c r="X234" i="21"/>
  <c r="V230" i="21"/>
  <c r="X223" i="21"/>
  <c r="AA223" i="21" s="1"/>
  <c r="AB223" i="21" s="1"/>
  <c r="J36" i="21"/>
  <c r="L36" i="21"/>
  <c r="J25" i="21"/>
  <c r="L25" i="21"/>
  <c r="J23" i="21"/>
  <c r="L23" i="21"/>
  <c r="M23" i="21" s="1"/>
  <c r="AM453" i="20"/>
  <c r="AM499" i="20"/>
  <c r="AM491" i="20"/>
  <c r="AG491" i="20"/>
  <c r="AM473" i="20"/>
  <c r="S471" i="20"/>
  <c r="AM483" i="20"/>
  <c r="S480" i="20"/>
  <c r="AM462" i="20"/>
  <c r="AG462" i="20"/>
  <c r="X346" i="21"/>
  <c r="Z336" i="21"/>
  <c r="V332" i="21"/>
  <c r="AA332" i="21" s="1"/>
  <c r="Y313" i="21"/>
  <c r="Y297" i="21"/>
  <c r="V292" i="21"/>
  <c r="Z278" i="21"/>
  <c r="Z272" i="21"/>
  <c r="Y253" i="21"/>
  <c r="W235" i="21"/>
  <c r="AA235" i="21" s="1"/>
  <c r="AB235" i="21" s="1"/>
  <c r="Y230" i="21"/>
  <c r="AA228" i="21"/>
  <c r="X218" i="21"/>
  <c r="Y459" i="20"/>
  <c r="Y457" i="20"/>
  <c r="Z344" i="21"/>
  <c r="Z312" i="21"/>
  <c r="V304" i="21"/>
  <c r="AA304" i="21" s="1"/>
  <c r="W285" i="21"/>
  <c r="Z239" i="21"/>
  <c r="X229" i="21"/>
  <c r="W209" i="21"/>
  <c r="Z178" i="21"/>
  <c r="V178" i="21"/>
  <c r="Y178" i="21"/>
  <c r="U29" i="21"/>
  <c r="K27" i="21"/>
  <c r="X158" i="21"/>
  <c r="AB338" i="21"/>
  <c r="AB330" i="21"/>
  <c r="AB322" i="21"/>
  <c r="AB314" i="21"/>
  <c r="AB310" i="21"/>
  <c r="AB302" i="21"/>
  <c r="AB294" i="21"/>
  <c r="AB290" i="21"/>
  <c r="AB282" i="21"/>
  <c r="AB274" i="21"/>
  <c r="AB266" i="21"/>
  <c r="AB262" i="21"/>
  <c r="AB258" i="21"/>
  <c r="AB254" i="21"/>
  <c r="AB246" i="21"/>
  <c r="AB238" i="21"/>
  <c r="AB226" i="21"/>
  <c r="AB222" i="21"/>
  <c r="AB347" i="21"/>
  <c r="AB343" i="21"/>
  <c r="AB339" i="21"/>
  <c r="AB335" i="21"/>
  <c r="AB331" i="21"/>
  <c r="AB327" i="21"/>
  <c r="AB323" i="21"/>
  <c r="AB319" i="21"/>
  <c r="AB315" i="21"/>
  <c r="AB311" i="21"/>
  <c r="AB307" i="21"/>
  <c r="AB299" i="21"/>
  <c r="AB295" i="21"/>
  <c r="AB291" i="21"/>
  <c r="AB287" i="21"/>
  <c r="AB283" i="21"/>
  <c r="AB279" i="21"/>
  <c r="AB275" i="21"/>
  <c r="AB271" i="21"/>
  <c r="AB267" i="21"/>
  <c r="AB263" i="21"/>
  <c r="AB259" i="21"/>
  <c r="AB255" i="21"/>
  <c r="AB251" i="21"/>
  <c r="AB247" i="21"/>
  <c r="AB243" i="21"/>
  <c r="AB352" i="21"/>
  <c r="AB348" i="21"/>
  <c r="AB340" i="21"/>
  <c r="AB332" i="21"/>
  <c r="AB316" i="21"/>
  <c r="AB304" i="21"/>
  <c r="AB296" i="21"/>
  <c r="AB288" i="21"/>
  <c r="AB280" i="21"/>
  <c r="AB276" i="21"/>
  <c r="AB252" i="21"/>
  <c r="AB248" i="21"/>
  <c r="AB240" i="21"/>
  <c r="AB232" i="21"/>
  <c r="AB353" i="21"/>
  <c r="AB337" i="21"/>
  <c r="AB333" i="21"/>
  <c r="AB329" i="21"/>
  <c r="AB317" i="21"/>
  <c r="AB281" i="21"/>
  <c r="AB273" i="21"/>
  <c r="AB265" i="21"/>
  <c r="AB261" i="21"/>
  <c r="AB249" i="21"/>
  <c r="AB245" i="21"/>
  <c r="AB237" i="21"/>
  <c r="AB221" i="21"/>
  <c r="AB215" i="21"/>
  <c r="AB203" i="21"/>
  <c r="AB191" i="21"/>
  <c r="AB187" i="21"/>
  <c r="AB179" i="21"/>
  <c r="AB167" i="21"/>
  <c r="AB159" i="21"/>
  <c r="AB155" i="21"/>
  <c r="AB151" i="21"/>
  <c r="AB231" i="21"/>
  <c r="AB220" i="21"/>
  <c r="AB208" i="21"/>
  <c r="AB204" i="21"/>
  <c r="AB188" i="21"/>
  <c r="AB184" i="21"/>
  <c r="AB180" i="21"/>
  <c r="AB156" i="21"/>
  <c r="AB193" i="21"/>
  <c r="AB189" i="21"/>
  <c r="AB181" i="21"/>
  <c r="AB177" i="21"/>
  <c r="AB239" i="21"/>
  <c r="AB228" i="21"/>
  <c r="AB214" i="21"/>
  <c r="AB206" i="21"/>
  <c r="AB202" i="21"/>
  <c r="AB190" i="21"/>
  <c r="AB186" i="21"/>
  <c r="AB182" i="21"/>
  <c r="AB174" i="21"/>
  <c r="AB166" i="21"/>
  <c r="AB162" i="21"/>
  <c r="AB150" i="21"/>
  <c r="Y503" i="20"/>
  <c r="Y501" i="20"/>
  <c r="X217" i="21"/>
  <c r="Y199" i="21"/>
  <c r="Y172" i="21"/>
  <c r="X163" i="21"/>
  <c r="Z160" i="21"/>
  <c r="V153" i="21"/>
  <c r="AA153" i="21" s="1"/>
  <c r="AB153" i="21" s="1"/>
  <c r="Y147" i="21"/>
  <c r="Z351" i="20"/>
  <c r="V351" i="20"/>
  <c r="X351" i="20"/>
  <c r="Z335" i="20"/>
  <c r="X335" i="20"/>
  <c r="AA335" i="20" s="1"/>
  <c r="AB335" i="20" s="1"/>
  <c r="W328" i="20"/>
  <c r="AA328" i="20" s="1"/>
  <c r="AB328" i="20" s="1"/>
  <c r="X324" i="20"/>
  <c r="Z315" i="20"/>
  <c r="X315" i="20"/>
  <c r="X308" i="20"/>
  <c r="Z304" i="20"/>
  <c r="AA304" i="20" s="1"/>
  <c r="AB304" i="20" s="1"/>
  <c r="Z295" i="20"/>
  <c r="X295" i="20"/>
  <c r="V295" i="20"/>
  <c r="AA295" i="20" s="1"/>
  <c r="AB295" i="20" s="1"/>
  <c r="Z293" i="20"/>
  <c r="X293" i="20"/>
  <c r="AA293" i="20" s="1"/>
  <c r="AB293" i="20" s="1"/>
  <c r="Z291" i="20"/>
  <c r="X291" i="20"/>
  <c r="V291" i="20"/>
  <c r="X288" i="20"/>
  <c r="V284" i="20"/>
  <c r="AA284" i="20" s="1"/>
  <c r="AB284" i="20" s="1"/>
  <c r="Y212" i="21"/>
  <c r="X183" i="21"/>
  <c r="Y168" i="21"/>
  <c r="Y160" i="21"/>
  <c r="Z149" i="21"/>
  <c r="W146" i="21"/>
  <c r="AA146" i="21" s="1"/>
  <c r="AB146" i="21" s="1"/>
  <c r="J38" i="20"/>
  <c r="L38" i="20"/>
  <c r="X348" i="20"/>
  <c r="Y346" i="20"/>
  <c r="W346" i="20"/>
  <c r="Z326" i="20"/>
  <c r="V326" i="20"/>
  <c r="W318" i="20"/>
  <c r="AA318" i="20" s="1"/>
  <c r="AB318" i="20" s="1"/>
  <c r="W315" i="20"/>
  <c r="X296" i="20"/>
  <c r="Y280" i="20"/>
  <c r="W280" i="20"/>
  <c r="AA280" i="20" s="1"/>
  <c r="AB280" i="20" s="1"/>
  <c r="X276" i="20"/>
  <c r="Y258" i="20"/>
  <c r="X258" i="20"/>
  <c r="Y251" i="20"/>
  <c r="X251" i="20"/>
  <c r="Y243" i="20"/>
  <c r="X243" i="20"/>
  <c r="AA243" i="20" s="1"/>
  <c r="AB243" i="20" s="1"/>
  <c r="Y235" i="20"/>
  <c r="X235" i="20"/>
  <c r="Y227" i="20"/>
  <c r="X227" i="20"/>
  <c r="Y219" i="20"/>
  <c r="X219" i="20"/>
  <c r="Y211" i="20"/>
  <c r="X211" i="20"/>
  <c r="Y195" i="20"/>
  <c r="X195" i="20"/>
  <c r="AA195" i="20" s="1"/>
  <c r="AB195" i="20" s="1"/>
  <c r="Y211" i="21"/>
  <c r="W207" i="21"/>
  <c r="AA207" i="21" s="1"/>
  <c r="AB207" i="21" s="1"/>
  <c r="W194" i="21"/>
  <c r="Z148" i="21"/>
  <c r="T22" i="21"/>
  <c r="V22" i="21"/>
  <c r="W22" i="21" s="1"/>
  <c r="W23" i="21" s="1"/>
  <c r="W24" i="21" s="1"/>
  <c r="W25" i="21" s="1"/>
  <c r="W26" i="21" s="1"/>
  <c r="W27" i="21" s="1"/>
  <c r="W28" i="21" s="1"/>
  <c r="Y350" i="20"/>
  <c r="W350" i="20"/>
  <c r="AA350" i="20" s="1"/>
  <c r="AB350" i="20" s="1"/>
  <c r="Z347" i="20"/>
  <c r="V347" i="20"/>
  <c r="X347" i="20"/>
  <c r="Y334" i="20"/>
  <c r="W334" i="20"/>
  <c r="AA334" i="20" s="1"/>
  <c r="AB334" i="20" s="1"/>
  <c r="X305" i="20"/>
  <c r="Z305" i="20"/>
  <c r="V305" i="20"/>
  <c r="AA305" i="20" s="1"/>
  <c r="AB305" i="20" s="1"/>
  <c r="V288" i="20"/>
  <c r="AA288" i="20" s="1"/>
  <c r="AB288" i="20" s="1"/>
  <c r="X286" i="20"/>
  <c r="AA286" i="20" s="1"/>
  <c r="AB286" i="20" s="1"/>
  <c r="Y272" i="20"/>
  <c r="W272" i="20"/>
  <c r="AA272" i="20" s="1"/>
  <c r="AB272" i="20" s="1"/>
  <c r="Y262" i="20"/>
  <c r="AA262" i="20" s="1"/>
  <c r="AB262" i="20" s="1"/>
  <c r="W255" i="20"/>
  <c r="X244" i="20"/>
  <c r="W235" i="20"/>
  <c r="AA235" i="20" s="1"/>
  <c r="AB235" i="20" s="1"/>
  <c r="W227" i="20"/>
  <c r="X224" i="20"/>
  <c r="W219" i="20"/>
  <c r="AA219" i="20" s="1"/>
  <c r="AB219" i="20" s="1"/>
  <c r="W207" i="20"/>
  <c r="X196" i="20"/>
  <c r="W175" i="20"/>
  <c r="X172" i="20"/>
  <c r="X164" i="20"/>
  <c r="AA164" i="20" s="1"/>
  <c r="AB164" i="20" s="1"/>
  <c r="AM483" i="19"/>
  <c r="S480" i="19"/>
  <c r="AM462" i="19"/>
  <c r="AG462" i="19"/>
  <c r="AM453" i="19"/>
  <c r="AM499" i="19"/>
  <c r="AM491" i="19"/>
  <c r="AG491" i="19"/>
  <c r="AM473" i="19"/>
  <c r="S471" i="19"/>
  <c r="X352" i="19"/>
  <c r="Y320" i="19"/>
  <c r="W320" i="19"/>
  <c r="Y316" i="19"/>
  <c r="W316" i="19"/>
  <c r="W295" i="19"/>
  <c r="AA295" i="19" s="1"/>
  <c r="AB295" i="19" s="1"/>
  <c r="W291" i="19"/>
  <c r="X284" i="19"/>
  <c r="AA284" i="19" s="1"/>
  <c r="AB284" i="19" s="1"/>
  <c r="X268" i="19"/>
  <c r="AA268" i="19" s="1"/>
  <c r="AB268" i="19" s="1"/>
  <c r="X256" i="19"/>
  <c r="V246" i="19"/>
  <c r="AA246" i="19" s="1"/>
  <c r="AB246" i="19" s="1"/>
  <c r="X228" i="19"/>
  <c r="Y175" i="21"/>
  <c r="Z154" i="21"/>
  <c r="Z145" i="21"/>
  <c r="AA345" i="20"/>
  <c r="AB345" i="20" s="1"/>
  <c r="W320" i="20"/>
  <c r="AA320" i="20" s="1"/>
  <c r="AB320" i="20" s="1"/>
  <c r="Y320" i="20"/>
  <c r="W319" i="20"/>
  <c r="AA319" i="20" s="1"/>
  <c r="AB319" i="20" s="1"/>
  <c r="X309" i="20"/>
  <c r="Z309" i="20"/>
  <c r="V309" i="20"/>
  <c r="Y306" i="20"/>
  <c r="W306" i="20"/>
  <c r="AA306" i="20" s="1"/>
  <c r="AB306" i="20" s="1"/>
  <c r="V296" i="20"/>
  <c r="AA296" i="20" s="1"/>
  <c r="AB296" i="20" s="1"/>
  <c r="Y276" i="20"/>
  <c r="W276" i="20"/>
  <c r="W268" i="20"/>
  <c r="V268" i="20"/>
  <c r="X260" i="20"/>
  <c r="W257" i="20"/>
  <c r="Z257" i="20"/>
  <c r="V257" i="20"/>
  <c r="W253" i="20"/>
  <c r="Z253" i="20"/>
  <c r="V253" i="20"/>
  <c r="T34" i="20"/>
  <c r="V34" i="20"/>
  <c r="W249" i="20"/>
  <c r="Z249" i="20"/>
  <c r="V249" i="20"/>
  <c r="W200" i="20"/>
  <c r="AA200" i="20" s="1"/>
  <c r="AB200" i="20" s="1"/>
  <c r="W196" i="20"/>
  <c r="AA196" i="20" s="1"/>
  <c r="AB196" i="20" s="1"/>
  <c r="W192" i="20"/>
  <c r="AA192" i="20" s="1"/>
  <c r="AB192" i="20" s="1"/>
  <c r="W152" i="20"/>
  <c r="W148" i="20"/>
  <c r="W349" i="19"/>
  <c r="AA349" i="19" s="1"/>
  <c r="AB349" i="19" s="1"/>
  <c r="Z349" i="19"/>
  <c r="X349" i="19"/>
  <c r="Z345" i="19"/>
  <c r="X345" i="19"/>
  <c r="Z301" i="19"/>
  <c r="X301" i="19"/>
  <c r="X153" i="19"/>
  <c r="Z153" i="19"/>
  <c r="X249" i="20"/>
  <c r="Z227" i="20"/>
  <c r="V224" i="20"/>
  <c r="AA224" i="20" s="1"/>
  <c r="AB224" i="20" s="1"/>
  <c r="X217" i="20"/>
  <c r="Z214" i="20"/>
  <c r="AA214" i="20" s="1"/>
  <c r="AB214" i="20" s="1"/>
  <c r="V211" i="20"/>
  <c r="AA211" i="20" s="1"/>
  <c r="AB211" i="20" s="1"/>
  <c r="Y200" i="20"/>
  <c r="Z175" i="20"/>
  <c r="Y173" i="20"/>
  <c r="Y166" i="20"/>
  <c r="X158" i="20"/>
  <c r="X149" i="20"/>
  <c r="Y349" i="19"/>
  <c r="W329" i="19"/>
  <c r="AA329" i="19" s="1"/>
  <c r="AB329" i="19" s="1"/>
  <c r="W306" i="19"/>
  <c r="AA306" i="19" s="1"/>
  <c r="AB306" i="19" s="1"/>
  <c r="Z280" i="19"/>
  <c r="AA280" i="19" s="1"/>
  <c r="AB280" i="19" s="1"/>
  <c r="Z256" i="19"/>
  <c r="Z232" i="19"/>
  <c r="Z224" i="19"/>
  <c r="X212" i="19"/>
  <c r="AA212" i="19" s="1"/>
  <c r="AB212" i="19" s="1"/>
  <c r="Z207" i="19"/>
  <c r="X207" i="19"/>
  <c r="W201" i="19"/>
  <c r="Y186" i="19"/>
  <c r="AA186" i="19" s="1"/>
  <c r="AB186" i="19" s="1"/>
  <c r="T27" i="19"/>
  <c r="V27" i="19"/>
  <c r="Y165" i="19"/>
  <c r="Y154" i="19"/>
  <c r="AN499" i="18"/>
  <c r="AN491" i="18"/>
  <c r="AH491" i="18"/>
  <c r="AN473" i="18"/>
  <c r="T471" i="18"/>
  <c r="AN483" i="18"/>
  <c r="T480" i="18"/>
  <c r="AN462" i="18"/>
  <c r="AH462" i="18"/>
  <c r="AN453" i="18"/>
  <c r="AN499" i="17"/>
  <c r="AN491" i="17"/>
  <c r="AH491" i="17"/>
  <c r="AN473" i="17"/>
  <c r="T471" i="17"/>
  <c r="AN483" i="17"/>
  <c r="T480" i="17"/>
  <c r="AN462" i="17"/>
  <c r="AH462" i="17"/>
  <c r="AN453" i="17"/>
  <c r="X267" i="20"/>
  <c r="Y253" i="20"/>
  <c r="X250" i="20"/>
  <c r="Z236" i="20"/>
  <c r="X225" i="20"/>
  <c r="X209" i="20"/>
  <c r="X201" i="20"/>
  <c r="Y192" i="20"/>
  <c r="Y165" i="20"/>
  <c r="Y161" i="20"/>
  <c r="Y145" i="20"/>
  <c r="Y352" i="19"/>
  <c r="Y321" i="19"/>
  <c r="Y251" i="19"/>
  <c r="AA251" i="19" s="1"/>
  <c r="AB251" i="19" s="1"/>
  <c r="Z223" i="19"/>
  <c r="AA223" i="19" s="1"/>
  <c r="AB223" i="19" s="1"/>
  <c r="Z216" i="19"/>
  <c r="AA216" i="19" s="1"/>
  <c r="AB216" i="19" s="1"/>
  <c r="Y202" i="19"/>
  <c r="T31" i="19"/>
  <c r="V31" i="19"/>
  <c r="Z178" i="19"/>
  <c r="X169" i="19"/>
  <c r="Y153" i="19"/>
  <c r="AA187" i="18"/>
  <c r="AB187" i="18" s="1"/>
  <c r="T30" i="18"/>
  <c r="V30" i="18"/>
  <c r="R492" i="17"/>
  <c r="R494" i="17"/>
  <c r="AM453" i="17"/>
  <c r="AM499" i="17"/>
  <c r="AM491" i="17"/>
  <c r="AG491" i="17"/>
  <c r="AM473" i="17"/>
  <c r="S471" i="17"/>
  <c r="S480" i="17"/>
  <c r="AM462" i="17"/>
  <c r="AM483" i="17"/>
  <c r="AG462" i="17"/>
  <c r="Z268" i="20"/>
  <c r="W242" i="20"/>
  <c r="AA242" i="20" s="1"/>
  <c r="AB242" i="20" s="1"/>
  <c r="Y229" i="20"/>
  <c r="Z223" i="20"/>
  <c r="V220" i="20"/>
  <c r="Y212" i="20"/>
  <c r="Y197" i="20"/>
  <c r="W194" i="20"/>
  <c r="AA194" i="20" s="1"/>
  <c r="AB194" i="20" s="1"/>
  <c r="W186" i="20"/>
  <c r="AA186" i="20" s="1"/>
  <c r="AB186" i="20" s="1"/>
  <c r="Y164" i="20"/>
  <c r="M25" i="20"/>
  <c r="Y152" i="20"/>
  <c r="Y348" i="19"/>
  <c r="Z334" i="19"/>
  <c r="Z322" i="19"/>
  <c r="W301" i="19"/>
  <c r="AA301" i="19" s="1"/>
  <c r="AB301" i="19" s="1"/>
  <c r="Z244" i="19"/>
  <c r="AA244" i="19" s="1"/>
  <c r="AB244" i="19" s="1"/>
  <c r="Y214" i="19"/>
  <c r="AA214" i="19" s="1"/>
  <c r="AB214" i="19" s="1"/>
  <c r="J34" i="19"/>
  <c r="L34" i="19"/>
  <c r="J32" i="19"/>
  <c r="L32" i="19"/>
  <c r="Z175" i="19"/>
  <c r="X175" i="19"/>
  <c r="X154" i="19"/>
  <c r="AA154" i="19" s="1"/>
  <c r="AB154" i="19" s="1"/>
  <c r="W309" i="18"/>
  <c r="T34" i="18"/>
  <c r="V34" i="18"/>
  <c r="T37" i="18"/>
  <c r="V37" i="18"/>
  <c r="W225" i="18"/>
  <c r="L38" i="17"/>
  <c r="J38" i="17"/>
  <c r="V303" i="20"/>
  <c r="AA303" i="20" s="1"/>
  <c r="AB303" i="20" s="1"/>
  <c r="Y257" i="20"/>
  <c r="Y249" i="20"/>
  <c r="Y233" i="20"/>
  <c r="X229" i="20"/>
  <c r="Z206" i="20"/>
  <c r="Z199" i="20"/>
  <c r="V183" i="20"/>
  <c r="X157" i="20"/>
  <c r="V328" i="19"/>
  <c r="AA328" i="19" s="1"/>
  <c r="AB328" i="19" s="1"/>
  <c r="Z316" i="19"/>
  <c r="Z312" i="19"/>
  <c r="Z296" i="19"/>
  <c r="Z264" i="19"/>
  <c r="AA264" i="19" s="1"/>
  <c r="AB264" i="19" s="1"/>
  <c r="Y246" i="19"/>
  <c r="W227" i="19"/>
  <c r="Y207" i="19"/>
  <c r="Y206" i="19"/>
  <c r="AA206" i="19" s="1"/>
  <c r="AB206" i="19" s="1"/>
  <c r="J33" i="19"/>
  <c r="L33" i="19"/>
  <c r="X178" i="19"/>
  <c r="W175" i="19"/>
  <c r="X170" i="19"/>
  <c r="W153" i="19"/>
  <c r="AA153" i="19" s="1"/>
  <c r="AB153" i="19" s="1"/>
  <c r="Y152" i="19"/>
  <c r="X149" i="19"/>
  <c r="W149" i="19"/>
  <c r="X322" i="18"/>
  <c r="X294" i="18"/>
  <c r="X282" i="18"/>
  <c r="X270" i="18"/>
  <c r="X246" i="18"/>
  <c r="X234" i="18"/>
  <c r="W147" i="19"/>
  <c r="AA147" i="19" s="1"/>
  <c r="AB147" i="19" s="1"/>
  <c r="Z334" i="18"/>
  <c r="Z323" i="18"/>
  <c r="Y313" i="18"/>
  <c r="Y295" i="18"/>
  <c r="AA295" i="18" s="1"/>
  <c r="AB295" i="18" s="1"/>
  <c r="Z278" i="18"/>
  <c r="W270" i="18"/>
  <c r="Y261" i="18"/>
  <c r="X257" i="18"/>
  <c r="V241" i="18"/>
  <c r="AA241" i="18" s="1"/>
  <c r="AB241" i="18" s="1"/>
  <c r="V235" i="18"/>
  <c r="AA235" i="18" s="1"/>
  <c r="AB235" i="18" s="1"/>
  <c r="Y231" i="18"/>
  <c r="AA228" i="18"/>
  <c r="AB228" i="18" s="1"/>
  <c r="Y214" i="18"/>
  <c r="Z190" i="18"/>
  <c r="Y179" i="18"/>
  <c r="AA175" i="18"/>
  <c r="AB175" i="18" s="1"/>
  <c r="AA155" i="18"/>
  <c r="AB155" i="18" s="1"/>
  <c r="Z152" i="18"/>
  <c r="V152" i="18"/>
  <c r="Z145" i="18"/>
  <c r="U22" i="18"/>
  <c r="K22" i="18"/>
  <c r="Z350" i="17"/>
  <c r="X349" i="17"/>
  <c r="W349" i="17"/>
  <c r="W348" i="17"/>
  <c r="Z348" i="17"/>
  <c r="V348" i="17"/>
  <c r="AA337" i="17"/>
  <c r="AB337" i="17" s="1"/>
  <c r="V36" i="17"/>
  <c r="T36" i="17"/>
  <c r="V26" i="17"/>
  <c r="T26" i="17"/>
  <c r="T22" i="19"/>
  <c r="V22" i="19"/>
  <c r="W22" i="19" s="1"/>
  <c r="AA324" i="18"/>
  <c r="AB324" i="18" s="1"/>
  <c r="Z319" i="18"/>
  <c r="X313" i="18"/>
  <c r="V309" i="18"/>
  <c r="Y302" i="18"/>
  <c r="Y278" i="18"/>
  <c r="V270" i="18"/>
  <c r="AA270" i="18" s="1"/>
  <c r="AB270" i="18" s="1"/>
  <c r="Z263" i="18"/>
  <c r="Z258" i="18"/>
  <c r="Z234" i="18"/>
  <c r="Y229" i="18"/>
  <c r="V225" i="18"/>
  <c r="X219" i="18"/>
  <c r="AA219" i="18" s="1"/>
  <c r="AB219" i="18" s="1"/>
  <c r="X209" i="18"/>
  <c r="Z189" i="18"/>
  <c r="W186" i="18"/>
  <c r="Z174" i="18"/>
  <c r="W173" i="18"/>
  <c r="AA168" i="18"/>
  <c r="AB168" i="18" s="1"/>
  <c r="Z161" i="18"/>
  <c r="T24" i="18"/>
  <c r="V24" i="18"/>
  <c r="V154" i="18"/>
  <c r="AA154" i="18" s="1"/>
  <c r="AB154" i="18" s="1"/>
  <c r="X151" i="18"/>
  <c r="AA151" i="18" s="1"/>
  <c r="AB151" i="18" s="1"/>
  <c r="Y146" i="18"/>
  <c r="Y348" i="17"/>
  <c r="X344" i="17"/>
  <c r="Y340" i="17"/>
  <c r="X336" i="17"/>
  <c r="X306" i="17"/>
  <c r="Z306" i="17"/>
  <c r="V306" i="17"/>
  <c r="X258" i="17"/>
  <c r="Z258" i="17"/>
  <c r="V258" i="17"/>
  <c r="X246" i="17"/>
  <c r="Z246" i="17"/>
  <c r="V246" i="17"/>
  <c r="X234" i="17"/>
  <c r="Z234" i="17"/>
  <c r="V234" i="17"/>
  <c r="X222" i="17"/>
  <c r="V222" i="17"/>
  <c r="X158" i="17"/>
  <c r="Z158" i="17"/>
  <c r="V158" i="17"/>
  <c r="AA158" i="17" s="1"/>
  <c r="AB158" i="17" s="1"/>
  <c r="W262" i="16"/>
  <c r="V262" i="16"/>
  <c r="AA262" i="16" s="1"/>
  <c r="AB262" i="16" s="1"/>
  <c r="W254" i="16"/>
  <c r="Z254" i="16"/>
  <c r="V254" i="16"/>
  <c r="Y148" i="19"/>
  <c r="AA336" i="18"/>
  <c r="AB336" i="18" s="1"/>
  <c r="Z331" i="18"/>
  <c r="Y322" i="18"/>
  <c r="X315" i="18"/>
  <c r="Y301" i="18"/>
  <c r="Z294" i="18"/>
  <c r="V286" i="18"/>
  <c r="Y277" i="18"/>
  <c r="V269" i="18"/>
  <c r="AA269" i="18" s="1"/>
  <c r="AB269" i="18" s="1"/>
  <c r="AA256" i="18"/>
  <c r="AB256" i="18" s="1"/>
  <c r="Z246" i="18"/>
  <c r="AA232" i="18"/>
  <c r="AB232" i="18" s="1"/>
  <c r="Y219" i="18"/>
  <c r="Y199" i="18"/>
  <c r="V178" i="18"/>
  <c r="AA178" i="18" s="1"/>
  <c r="AB178" i="18" s="1"/>
  <c r="Y174" i="18"/>
  <c r="V171" i="18"/>
  <c r="AA171" i="18" s="1"/>
  <c r="AB171" i="18" s="1"/>
  <c r="Y163" i="18"/>
  <c r="X158" i="18"/>
  <c r="Y153" i="18"/>
  <c r="X341" i="17"/>
  <c r="Z341" i="17"/>
  <c r="W341" i="17"/>
  <c r="V341" i="17"/>
  <c r="X333" i="17"/>
  <c r="Z333" i="17"/>
  <c r="W333" i="17"/>
  <c r="V333" i="17"/>
  <c r="Y323" i="17"/>
  <c r="W318" i="17"/>
  <c r="Y311" i="17"/>
  <c r="W311" i="17"/>
  <c r="AA311" i="17" s="1"/>
  <c r="AB311" i="17" s="1"/>
  <c r="W306" i="17"/>
  <c r="V301" i="17"/>
  <c r="AA301" i="17" s="1"/>
  <c r="AB301" i="17" s="1"/>
  <c r="Y291" i="17"/>
  <c r="W291" i="17"/>
  <c r="AA291" i="17" s="1"/>
  <c r="AB291" i="17" s="1"/>
  <c r="W286" i="17"/>
  <c r="W270" i="17"/>
  <c r="Y267" i="17"/>
  <c r="W267" i="17"/>
  <c r="AA267" i="17" s="1"/>
  <c r="AB267" i="17" s="1"/>
  <c r="Y259" i="17"/>
  <c r="W259" i="17"/>
  <c r="AA257" i="17"/>
  <c r="AB257" i="17" s="1"/>
  <c r="Y247" i="17"/>
  <c r="W247" i="17"/>
  <c r="W242" i="17"/>
  <c r="Y227" i="17"/>
  <c r="W227" i="17"/>
  <c r="W222" i="17"/>
  <c r="V213" i="17"/>
  <c r="Y199" i="17"/>
  <c r="W199" i="17"/>
  <c r="V197" i="17"/>
  <c r="AA197" i="17" s="1"/>
  <c r="AB197" i="17" s="1"/>
  <c r="Y195" i="17"/>
  <c r="W195" i="17"/>
  <c r="AA195" i="17" s="1"/>
  <c r="AB195" i="17" s="1"/>
  <c r="Y167" i="17"/>
  <c r="W167" i="17"/>
  <c r="V165" i="17"/>
  <c r="Y159" i="17"/>
  <c r="W159" i="17"/>
  <c r="K489" i="16"/>
  <c r="K491" i="16"/>
  <c r="W334" i="18"/>
  <c r="AA334" i="18" s="1"/>
  <c r="AB334" i="18" s="1"/>
  <c r="AA312" i="18"/>
  <c r="AB312" i="18" s="1"/>
  <c r="Z303" i="18"/>
  <c r="X287" i="18"/>
  <c r="X277" i="18"/>
  <c r="Y257" i="18"/>
  <c r="Y246" i="18"/>
  <c r="W226" i="18"/>
  <c r="Z219" i="18"/>
  <c r="Y211" i="18"/>
  <c r="AA211" i="18" s="1"/>
  <c r="AB211" i="18" s="1"/>
  <c r="AA208" i="18"/>
  <c r="AB208" i="18" s="1"/>
  <c r="Z177" i="18"/>
  <c r="Y166" i="18"/>
  <c r="V163" i="18"/>
  <c r="AA163" i="18" s="1"/>
  <c r="AB163" i="18" s="1"/>
  <c r="W158" i="18"/>
  <c r="AA158" i="18" s="1"/>
  <c r="AB158" i="18" s="1"/>
  <c r="W350" i="17"/>
  <c r="AA350" i="17" s="1"/>
  <c r="AB350" i="17" s="1"/>
  <c r="X345" i="17"/>
  <c r="W345" i="17"/>
  <c r="Z342" i="17"/>
  <c r="V340" i="17"/>
  <c r="AA340" i="17" s="1"/>
  <c r="AB340" i="17" s="1"/>
  <c r="V336" i="17"/>
  <c r="V334" i="17"/>
  <c r="AA334" i="17" s="1"/>
  <c r="AB334" i="17" s="1"/>
  <c r="AA320" i="17"/>
  <c r="AB320" i="17" s="1"/>
  <c r="Z276" i="17"/>
  <c r="V276" i="17"/>
  <c r="X276" i="17"/>
  <c r="Z264" i="17"/>
  <c r="V264" i="17"/>
  <c r="X264" i="17"/>
  <c r="Z244" i="17"/>
  <c r="X244" i="17"/>
  <c r="AA244" i="17" s="1"/>
  <c r="AB244" i="17" s="1"/>
  <c r="Z224" i="17"/>
  <c r="V224" i="17"/>
  <c r="X224" i="17"/>
  <c r="Z192" i="17"/>
  <c r="V192" i="17"/>
  <c r="X192" i="17"/>
  <c r="Z168" i="17"/>
  <c r="V168" i="17"/>
  <c r="X168" i="17"/>
  <c r="Z152" i="17"/>
  <c r="X152" i="17"/>
  <c r="AA152" i="17" s="1"/>
  <c r="AB152" i="17" s="1"/>
  <c r="X329" i="17"/>
  <c r="V319" i="17"/>
  <c r="AA319" i="17" s="1"/>
  <c r="AB319" i="17" s="1"/>
  <c r="Z311" i="17"/>
  <c r="V295" i="17"/>
  <c r="AA295" i="17" s="1"/>
  <c r="AB295" i="17" s="1"/>
  <c r="Z287" i="17"/>
  <c r="X267" i="17"/>
  <c r="V263" i="17"/>
  <c r="AA263" i="17" s="1"/>
  <c r="AB263" i="17" s="1"/>
  <c r="Z249" i="17"/>
  <c r="X247" i="17"/>
  <c r="W241" i="17"/>
  <c r="AA241" i="17" s="1"/>
  <c r="AB241" i="17" s="1"/>
  <c r="Y216" i="17"/>
  <c r="W212" i="17"/>
  <c r="Y200" i="17"/>
  <c r="V183" i="17"/>
  <c r="W168" i="17"/>
  <c r="Y161" i="17"/>
  <c r="Y158" i="17"/>
  <c r="Y148" i="17"/>
  <c r="Y145" i="17"/>
  <c r="AA272" i="16"/>
  <c r="AB272" i="16" s="1"/>
  <c r="X263" i="16"/>
  <c r="W263" i="16"/>
  <c r="AA263" i="16" s="1"/>
  <c r="AB263" i="16" s="1"/>
  <c r="AA245" i="16"/>
  <c r="AB245" i="16" s="1"/>
  <c r="Y228" i="16"/>
  <c r="W228" i="16"/>
  <c r="AA228" i="16" s="1"/>
  <c r="AB228" i="16" s="1"/>
  <c r="Y216" i="16"/>
  <c r="W216" i="16"/>
  <c r="AA216" i="16" s="1"/>
  <c r="AB216" i="16" s="1"/>
  <c r="AA326" i="17"/>
  <c r="AB326" i="17" s="1"/>
  <c r="V323" i="17"/>
  <c r="Y298" i="17"/>
  <c r="V283" i="17"/>
  <c r="Y256" i="17"/>
  <c r="Y253" i="17"/>
  <c r="Z235" i="17"/>
  <c r="Z227" i="17"/>
  <c r="Y217" i="17"/>
  <c r="X205" i="17"/>
  <c r="Z199" i="17"/>
  <c r="X195" i="17"/>
  <c r="Y173" i="17"/>
  <c r="Y165" i="17"/>
  <c r="Z157" i="17"/>
  <c r="AA157" i="17" s="1"/>
  <c r="AB157" i="17" s="1"/>
  <c r="V305" i="16"/>
  <c r="AA305" i="16" s="1"/>
  <c r="AB305" i="16" s="1"/>
  <c r="Y263" i="16"/>
  <c r="Y260" i="16"/>
  <c r="X260" i="16"/>
  <c r="V235" i="16"/>
  <c r="X235" i="16"/>
  <c r="X223" i="16"/>
  <c r="V219" i="16"/>
  <c r="X219" i="16"/>
  <c r="W312" i="17"/>
  <c r="Y305" i="17"/>
  <c r="AA305" i="17" s="1"/>
  <c r="AB305" i="17" s="1"/>
  <c r="Z289" i="17"/>
  <c r="AA289" i="17" s="1"/>
  <c r="AB289" i="17" s="1"/>
  <c r="X287" i="17"/>
  <c r="Y270" i="17"/>
  <c r="Z265" i="17"/>
  <c r="X263" i="17"/>
  <c r="Y258" i="17"/>
  <c r="V247" i="17"/>
  <c r="Y220" i="17"/>
  <c r="W216" i="17"/>
  <c r="V211" i="17"/>
  <c r="AA211" i="17" s="1"/>
  <c r="AB211" i="17" s="1"/>
  <c r="Z209" i="17"/>
  <c r="Z201" i="17"/>
  <c r="X197" i="17"/>
  <c r="Z185" i="17"/>
  <c r="Z167" i="17"/>
  <c r="V159" i="17"/>
  <c r="AA159" i="17" s="1"/>
  <c r="AB159" i="17" s="1"/>
  <c r="Y149" i="17"/>
  <c r="X145" i="17"/>
  <c r="X278" i="16"/>
  <c r="X270" i="16"/>
  <c r="Z267" i="16"/>
  <c r="V267" i="16"/>
  <c r="W252" i="16"/>
  <c r="X246" i="16"/>
  <c r="W236" i="16"/>
  <c r="Y236" i="16"/>
  <c r="Y235" i="16"/>
  <c r="AA233" i="16"/>
  <c r="AB233" i="16" s="1"/>
  <c r="W226" i="16"/>
  <c r="Z206" i="16"/>
  <c r="X206" i="16"/>
  <c r="AA206" i="16" s="1"/>
  <c r="AB206" i="16" s="1"/>
  <c r="Z190" i="16"/>
  <c r="V190" i="16"/>
  <c r="X190" i="16"/>
  <c r="Z158" i="16"/>
  <c r="V158" i="16"/>
  <c r="AA158" i="16" s="1"/>
  <c r="AB158" i="16" s="1"/>
  <c r="X158" i="16"/>
  <c r="Z214" i="15"/>
  <c r="V214" i="15"/>
  <c r="X214" i="15"/>
  <c r="Y324" i="17"/>
  <c r="Z285" i="17"/>
  <c r="Y276" i="17"/>
  <c r="X243" i="17"/>
  <c r="X235" i="17"/>
  <c r="Y224" i="17"/>
  <c r="Y214" i="17"/>
  <c r="AA194" i="17"/>
  <c r="AB194" i="17" s="1"/>
  <c r="Y177" i="17"/>
  <c r="Z163" i="17"/>
  <c r="Y152" i="17"/>
  <c r="L22" i="17"/>
  <c r="M22" i="17" s="1"/>
  <c r="M23" i="17" s="1"/>
  <c r="M24" i="17" s="1"/>
  <c r="M25" i="17" s="1"/>
  <c r="M26" i="17" s="1"/>
  <c r="J22" i="17"/>
  <c r="V301" i="16"/>
  <c r="AA301" i="16" s="1"/>
  <c r="AB301" i="16" s="1"/>
  <c r="V284" i="16"/>
  <c r="AA284" i="16" s="1"/>
  <c r="AB284" i="16" s="1"/>
  <c r="Y266" i="16"/>
  <c r="V252" i="16"/>
  <c r="V34" i="16"/>
  <c r="T34" i="16"/>
  <c r="V230" i="16"/>
  <c r="X227" i="16"/>
  <c r="V227" i="16"/>
  <c r="W219" i="16"/>
  <c r="W217" i="16"/>
  <c r="AA217" i="16" s="1"/>
  <c r="AB217" i="16" s="1"/>
  <c r="W210" i="16"/>
  <c r="W199" i="16"/>
  <c r="Y199" i="16"/>
  <c r="W191" i="16"/>
  <c r="Y191" i="16"/>
  <c r="W186" i="16"/>
  <c r="W179" i="16"/>
  <c r="Y179" i="16"/>
  <c r="AA177" i="16"/>
  <c r="AB177" i="16" s="1"/>
  <c r="Y171" i="16"/>
  <c r="W163" i="16"/>
  <c r="AA161" i="16"/>
  <c r="AB161" i="16" s="1"/>
  <c r="W154" i="16"/>
  <c r="W147" i="16"/>
  <c r="Y147" i="16"/>
  <c r="K489" i="15"/>
  <c r="K491" i="15"/>
  <c r="W287" i="15"/>
  <c r="Y287" i="15"/>
  <c r="W283" i="15"/>
  <c r="AA283" i="15" s="1"/>
  <c r="AB283" i="15" s="1"/>
  <c r="Y283" i="15"/>
  <c r="AA281" i="15"/>
  <c r="AB281" i="15" s="1"/>
  <c r="AA249" i="15"/>
  <c r="AB249" i="15" s="1"/>
  <c r="W247" i="15"/>
  <c r="AA247" i="15" s="1"/>
  <c r="AB247" i="15" s="1"/>
  <c r="Y247" i="15"/>
  <c r="AA245" i="15"/>
  <c r="AB245" i="15" s="1"/>
  <c r="W231" i="15"/>
  <c r="Y231" i="15"/>
  <c r="W223" i="15"/>
  <c r="Y223" i="15"/>
  <c r="V32" i="15"/>
  <c r="T32" i="15"/>
  <c r="W195" i="15"/>
  <c r="Y195" i="15"/>
  <c r="L30" i="15"/>
  <c r="J30" i="15"/>
  <c r="W183" i="15"/>
  <c r="Y183" i="15"/>
  <c r="W175" i="15"/>
  <c r="AA175" i="15" s="1"/>
  <c r="AB175" i="15" s="1"/>
  <c r="Y175" i="15"/>
  <c r="AA173" i="15"/>
  <c r="AB173" i="15" s="1"/>
  <c r="W167" i="15"/>
  <c r="AA167" i="15" s="1"/>
  <c r="AB167" i="15" s="1"/>
  <c r="Y167" i="15"/>
  <c r="W163" i="15"/>
  <c r="AA163" i="15" s="1"/>
  <c r="AB163" i="15" s="1"/>
  <c r="Y163" i="15"/>
  <c r="V24" i="15"/>
  <c r="T24" i="15"/>
  <c r="W159" i="15"/>
  <c r="Y159" i="15"/>
  <c r="AA157" i="15"/>
  <c r="AB157" i="15" s="1"/>
  <c r="L24" i="15"/>
  <c r="J24" i="15"/>
  <c r="W151" i="15"/>
  <c r="Y151" i="15"/>
  <c r="AA149" i="15"/>
  <c r="AB149" i="15" s="1"/>
  <c r="Z231" i="16"/>
  <c r="Z195" i="16"/>
  <c r="Y276" i="15"/>
  <c r="AA274" i="15"/>
  <c r="AB274" i="15" s="1"/>
  <c r="Z267" i="15"/>
  <c r="X207" i="15"/>
  <c r="V203" i="15"/>
  <c r="V200" i="15"/>
  <c r="AA200" i="15" s="1"/>
  <c r="AB200" i="15" s="1"/>
  <c r="AN499" i="13"/>
  <c r="AN491" i="13"/>
  <c r="AH491" i="13"/>
  <c r="AN473" i="13"/>
  <c r="T471" i="13"/>
  <c r="AN483" i="13"/>
  <c r="T480" i="13"/>
  <c r="AN462" i="13"/>
  <c r="AH462" i="13"/>
  <c r="AN453" i="13"/>
  <c r="AN499" i="12"/>
  <c r="AN491" i="12"/>
  <c r="AH491" i="12"/>
  <c r="AN473" i="12"/>
  <c r="T471" i="12"/>
  <c r="AN483" i="12"/>
  <c r="T480" i="12"/>
  <c r="AN462" i="12"/>
  <c r="AH462" i="12"/>
  <c r="AN453" i="12"/>
  <c r="Y493" i="11"/>
  <c r="Y495" i="11"/>
  <c r="Y485" i="11"/>
  <c r="Y487" i="11"/>
  <c r="V241" i="16"/>
  <c r="W227" i="16"/>
  <c r="Z179" i="16"/>
  <c r="Z159" i="16"/>
  <c r="M24" i="16"/>
  <c r="M25" i="16" s="1"/>
  <c r="Z259" i="15"/>
  <c r="X235" i="15"/>
  <c r="X199" i="15"/>
  <c r="V195" i="15"/>
  <c r="AA195" i="15" s="1"/>
  <c r="AB195" i="15" s="1"/>
  <c r="V192" i="15"/>
  <c r="Y176" i="15"/>
  <c r="Y160" i="15"/>
  <c r="AA158" i="15"/>
  <c r="AB158" i="15" s="1"/>
  <c r="V151" i="15"/>
  <c r="AA151" i="15" s="1"/>
  <c r="AB151" i="15" s="1"/>
  <c r="V148" i="15"/>
  <c r="Y473" i="12"/>
  <c r="Y475" i="12"/>
  <c r="Y228" i="12"/>
  <c r="W228" i="12"/>
  <c r="T30" i="12"/>
  <c r="V30" i="12"/>
  <c r="Y160" i="12"/>
  <c r="W160" i="12"/>
  <c r="AA160" i="12" s="1"/>
  <c r="AB160" i="12" s="1"/>
  <c r="Z235" i="16"/>
  <c r="Y221" i="16"/>
  <c r="AA196" i="16"/>
  <c r="AB196" i="16" s="1"/>
  <c r="AA152" i="16"/>
  <c r="AB152" i="16" s="1"/>
  <c r="V307" i="15"/>
  <c r="AA307" i="15" s="1"/>
  <c r="AB307" i="15" s="1"/>
  <c r="AA304" i="15"/>
  <c r="AB304" i="15" s="1"/>
  <c r="AA294" i="15"/>
  <c r="AB294" i="15" s="1"/>
  <c r="Z223" i="15"/>
  <c r="Z207" i="15"/>
  <c r="X203" i="15"/>
  <c r="X168" i="15"/>
  <c r="AA168" i="15" s="1"/>
  <c r="AB168" i="15" s="1"/>
  <c r="AA145" i="15"/>
  <c r="AB145" i="15" s="1"/>
  <c r="Y241" i="16"/>
  <c r="V191" i="16"/>
  <c r="AA188" i="16"/>
  <c r="AB188" i="16" s="1"/>
  <c r="Y186" i="16"/>
  <c r="Z171" i="16"/>
  <c r="V163" i="16"/>
  <c r="AA163" i="16" s="1"/>
  <c r="AB163" i="16" s="1"/>
  <c r="V155" i="16"/>
  <c r="V22" i="16"/>
  <c r="W22" i="16" s="1"/>
  <c r="W23" i="16" s="1"/>
  <c r="W24" i="16" s="1"/>
  <c r="W25" i="16" s="1"/>
  <c r="W26" i="16" s="1"/>
  <c r="W27" i="16" s="1"/>
  <c r="W28" i="16" s="1"/>
  <c r="T22" i="16"/>
  <c r="Z311" i="15"/>
  <c r="Z291" i="15"/>
  <c r="Z287" i="15"/>
  <c r="AA260" i="15"/>
  <c r="AB260" i="15" s="1"/>
  <c r="Z235" i="15"/>
  <c r="AA232" i="15"/>
  <c r="AB232" i="15" s="1"/>
  <c r="X219" i="15"/>
  <c r="Z199" i="15"/>
  <c r="V183" i="15"/>
  <c r="AA183" i="15" s="1"/>
  <c r="AB183" i="15" s="1"/>
  <c r="X175" i="15"/>
  <c r="Z160" i="15"/>
  <c r="V152" i="15"/>
  <c r="AA152" i="15" s="1"/>
  <c r="AB152" i="15" s="1"/>
  <c r="Y148" i="15"/>
  <c r="J34" i="14"/>
  <c r="L34" i="14"/>
  <c r="T38" i="13"/>
  <c r="V38" i="13"/>
  <c r="U29" i="13"/>
  <c r="K27" i="13"/>
  <c r="AB351" i="13"/>
  <c r="AB347" i="13"/>
  <c r="AB343" i="13"/>
  <c r="AB339" i="13"/>
  <c r="AB335" i="13"/>
  <c r="AB331" i="13"/>
  <c r="AB327" i="13"/>
  <c r="AB323" i="13"/>
  <c r="AB319" i="13"/>
  <c r="AB315" i="13"/>
  <c r="AB311" i="13"/>
  <c r="AB307" i="13"/>
  <c r="AB303" i="13"/>
  <c r="AB299" i="13"/>
  <c r="AB295" i="13"/>
  <c r="AB291" i="13"/>
  <c r="AB287" i="13"/>
  <c r="AB283" i="13"/>
  <c r="AB279" i="13"/>
  <c r="AB275" i="13"/>
  <c r="AB271" i="13"/>
  <c r="AB267" i="13"/>
  <c r="AB263" i="13"/>
  <c r="AB259" i="13"/>
  <c r="AB255" i="13"/>
  <c r="AB251" i="13"/>
  <c r="AB247" i="13"/>
  <c r="AB243" i="13"/>
  <c r="AB239" i="13"/>
  <c r="AB235" i="13"/>
  <c r="AB231" i="13"/>
  <c r="AB227" i="13"/>
  <c r="AB223" i="13"/>
  <c r="AB219" i="13"/>
  <c r="AB215" i="13"/>
  <c r="AB211" i="13"/>
  <c r="AB207" i="13"/>
  <c r="AB203" i="13"/>
  <c r="AB199" i="13"/>
  <c r="AB195" i="13"/>
  <c r="AB191" i="13"/>
  <c r="AB187" i="13"/>
  <c r="AB183" i="13"/>
  <c r="AB179" i="13"/>
  <c r="AB175" i="13"/>
  <c r="AB171" i="13"/>
  <c r="AB167" i="13"/>
  <c r="AB163" i="13"/>
  <c r="AB159" i="13"/>
  <c r="AB155" i="13"/>
  <c r="AB151" i="13"/>
  <c r="AB147" i="13"/>
  <c r="AB352" i="13"/>
  <c r="AB348" i="13"/>
  <c r="AB344" i="13"/>
  <c r="AB340" i="13"/>
  <c r="AB336" i="13"/>
  <c r="AB332" i="13"/>
  <c r="AB328" i="13"/>
  <c r="AB324" i="13"/>
  <c r="AB320" i="13"/>
  <c r="AB316" i="13"/>
  <c r="AB312" i="13"/>
  <c r="AB308" i="13"/>
  <c r="AB304" i="13"/>
  <c r="AB300" i="13"/>
  <c r="AB296" i="13"/>
  <c r="AB292" i="13"/>
  <c r="AB288" i="13"/>
  <c r="AB284" i="13"/>
  <c r="AB280" i="13"/>
  <c r="AB276" i="13"/>
  <c r="AB272" i="13"/>
  <c r="AB268" i="13"/>
  <c r="AB264" i="13"/>
  <c r="AB260" i="13"/>
  <c r="AB256" i="13"/>
  <c r="AB252" i="13"/>
  <c r="AB248" i="13"/>
  <c r="AB244" i="13"/>
  <c r="AB240" i="13"/>
  <c r="AB236" i="13"/>
  <c r="AB232" i="13"/>
  <c r="AB228" i="13"/>
  <c r="AB224" i="13"/>
  <c r="AB220" i="13"/>
  <c r="AB216" i="13"/>
  <c r="AB212" i="13"/>
  <c r="AB208" i="13"/>
  <c r="AB204" i="13"/>
  <c r="AB200" i="13"/>
  <c r="AB196" i="13"/>
  <c r="AB192" i="13"/>
  <c r="AB188" i="13"/>
  <c r="AB184" i="13"/>
  <c r="AB180" i="13"/>
  <c r="AB176" i="13"/>
  <c r="AB172" i="13"/>
  <c r="AB168" i="13"/>
  <c r="AB164" i="13"/>
  <c r="AB160" i="13"/>
  <c r="AB156" i="13"/>
  <c r="AB152" i="13"/>
  <c r="AB148" i="13"/>
  <c r="AB353" i="13"/>
  <c r="AB349" i="13"/>
  <c r="AB345" i="13"/>
  <c r="AB341" i="13"/>
  <c r="AB337" i="13"/>
  <c r="AB333" i="13"/>
  <c r="AB329" i="13"/>
  <c r="AB325" i="13"/>
  <c r="AB321" i="13"/>
  <c r="AB317" i="13"/>
  <c r="AB313" i="13"/>
  <c r="AB309" i="13"/>
  <c r="AB305" i="13"/>
  <c r="AB301" i="13"/>
  <c r="AB297" i="13"/>
  <c r="AB293" i="13"/>
  <c r="AB289" i="13"/>
  <c r="AB285" i="13"/>
  <c r="AB281" i="13"/>
  <c r="AB277" i="13"/>
  <c r="AB273" i="13"/>
  <c r="AB269" i="13"/>
  <c r="AB265" i="13"/>
  <c r="AB261" i="13"/>
  <c r="AB257" i="13"/>
  <c r="AB253" i="13"/>
  <c r="AB249" i="13"/>
  <c r="AB245" i="13"/>
  <c r="AB241" i="13"/>
  <c r="AB237" i="13"/>
  <c r="AB233" i="13"/>
  <c r="AB229" i="13"/>
  <c r="AB225" i="13"/>
  <c r="AB221" i="13"/>
  <c r="AB217" i="13"/>
  <c r="AB213" i="13"/>
  <c r="AB209" i="13"/>
  <c r="AB205" i="13"/>
  <c r="AB201" i="13"/>
  <c r="AB197" i="13"/>
  <c r="AB193" i="13"/>
  <c r="AB189" i="13"/>
  <c r="AB185" i="13"/>
  <c r="AB181" i="13"/>
  <c r="AB177" i="13"/>
  <c r="AB173" i="13"/>
  <c r="AB169" i="13"/>
  <c r="AB165" i="13"/>
  <c r="AB161" i="13"/>
  <c r="AB157" i="13"/>
  <c r="AB153" i="13"/>
  <c r="AB149" i="13"/>
  <c r="AB145" i="13"/>
  <c r="AB350" i="13"/>
  <c r="AB346" i="13"/>
  <c r="AB342" i="13"/>
  <c r="AB338" i="13"/>
  <c r="AB334" i="13"/>
  <c r="AB330" i="13"/>
  <c r="AB326" i="13"/>
  <c r="AB322" i="13"/>
  <c r="AB318" i="13"/>
  <c r="AB314" i="13"/>
  <c r="AB310" i="13"/>
  <c r="AB306" i="13"/>
  <c r="AB302" i="13"/>
  <c r="AB298" i="13"/>
  <c r="AB294" i="13"/>
  <c r="AB290" i="13"/>
  <c r="AB286" i="13"/>
  <c r="AB282" i="13"/>
  <c r="AB278" i="13"/>
  <c r="AB274" i="13"/>
  <c r="AB270" i="13"/>
  <c r="AB266" i="13"/>
  <c r="AB262" i="13"/>
  <c r="AB258" i="13"/>
  <c r="AB254" i="13"/>
  <c r="AB250" i="13"/>
  <c r="AB246" i="13"/>
  <c r="AB242" i="13"/>
  <c r="AB238" i="13"/>
  <c r="AB234" i="13"/>
  <c r="AB230" i="13"/>
  <c r="AB226" i="13"/>
  <c r="AB222" i="13"/>
  <c r="AB218" i="13"/>
  <c r="AB214" i="13"/>
  <c r="AB210" i="13"/>
  <c r="AB206" i="13"/>
  <c r="AB202" i="13"/>
  <c r="AB198" i="13"/>
  <c r="AB194" i="13"/>
  <c r="AB190" i="13"/>
  <c r="AB186" i="13"/>
  <c r="AB182" i="13"/>
  <c r="AB178" i="13"/>
  <c r="AB174" i="13"/>
  <c r="AB170" i="13"/>
  <c r="AB166" i="13"/>
  <c r="AB162" i="13"/>
  <c r="AB158" i="13"/>
  <c r="AB154" i="13"/>
  <c r="AB150" i="13"/>
  <c r="AB146" i="13"/>
  <c r="Y503" i="12"/>
  <c r="Y501" i="12"/>
  <c r="AK499" i="12"/>
  <c r="AK491" i="12"/>
  <c r="AE491" i="12"/>
  <c r="AK473" i="12"/>
  <c r="Q471" i="12"/>
  <c r="AK483" i="12"/>
  <c r="Q480" i="12"/>
  <c r="AK462" i="12"/>
  <c r="AE462" i="12"/>
  <c r="AK453" i="12"/>
  <c r="R464" i="12"/>
  <c r="R466" i="12"/>
  <c r="W285" i="12"/>
  <c r="V264" i="12"/>
  <c r="W246" i="12"/>
  <c r="AA246" i="12" s="1"/>
  <c r="AB246" i="12" s="1"/>
  <c r="Y246" i="12"/>
  <c r="W241" i="12"/>
  <c r="W234" i="12"/>
  <c r="Y234" i="12"/>
  <c r="W226" i="12"/>
  <c r="Y226" i="12"/>
  <c r="W165" i="12"/>
  <c r="AB351" i="12"/>
  <c r="AB347" i="12"/>
  <c r="AB343" i="12"/>
  <c r="AB339" i="12"/>
  <c r="AB335" i="12"/>
  <c r="AB331" i="12"/>
  <c r="AB327" i="12"/>
  <c r="AB323" i="12"/>
  <c r="AB319" i="12"/>
  <c r="AB315" i="12"/>
  <c r="AB311" i="12"/>
  <c r="AB307" i="12"/>
  <c r="AB303" i="12"/>
  <c r="AB299" i="12"/>
  <c r="AB295" i="12"/>
  <c r="AB291" i="12"/>
  <c r="AB287" i="12"/>
  <c r="AB283" i="12"/>
  <c r="AB279" i="12"/>
  <c r="AB275" i="12"/>
  <c r="AB271" i="12"/>
  <c r="AB267" i="12"/>
  <c r="AB263" i="12"/>
  <c r="AB255" i="12"/>
  <c r="AB251" i="12"/>
  <c r="AB247" i="12"/>
  <c r="AB243" i="12"/>
  <c r="AB239" i="12"/>
  <c r="AB235" i="12"/>
  <c r="AB231" i="12"/>
  <c r="AB227" i="12"/>
  <c r="AB223" i="12"/>
  <c r="AB219" i="12"/>
  <c r="AB215" i="12"/>
  <c r="AB211" i="12"/>
  <c r="AB207" i="12"/>
  <c r="AB203" i="12"/>
  <c r="AB199" i="12"/>
  <c r="AB191" i="12"/>
  <c r="AB183" i="12"/>
  <c r="AB179" i="12"/>
  <c r="AB175" i="12"/>
  <c r="AB171" i="12"/>
  <c r="AB167" i="12"/>
  <c r="AB163" i="12"/>
  <c r="AB159" i="12"/>
  <c r="AB155" i="12"/>
  <c r="AB151" i="12"/>
  <c r="AB147" i="12"/>
  <c r="AB352" i="12"/>
  <c r="AB348" i="12"/>
  <c r="AB344" i="12"/>
  <c r="AB340" i="12"/>
  <c r="AB336" i="12"/>
  <c r="AB332" i="12"/>
  <c r="AB328" i="12"/>
  <c r="AB324" i="12"/>
  <c r="AB320" i="12"/>
  <c r="AB316" i="12"/>
  <c r="AB312" i="12"/>
  <c r="AB308" i="12"/>
  <c r="AB304" i="12"/>
  <c r="AB300" i="12"/>
  <c r="AB296" i="12"/>
  <c r="AB292" i="12"/>
  <c r="AB288" i="12"/>
  <c r="AB280" i="12"/>
  <c r="AB276" i="12"/>
  <c r="AB272" i="12"/>
  <c r="AB256" i="12"/>
  <c r="AB240" i="12"/>
  <c r="AB236" i="12"/>
  <c r="AB232" i="12"/>
  <c r="AB224" i="12"/>
  <c r="AB220" i="12"/>
  <c r="AB216" i="12"/>
  <c r="AB208" i="12"/>
  <c r="AB204" i="12"/>
  <c r="AB200" i="12"/>
  <c r="AB196" i="12"/>
  <c r="AB184" i="12"/>
  <c r="AB180" i="12"/>
  <c r="AB172" i="12"/>
  <c r="AB164" i="12"/>
  <c r="AB156" i="12"/>
  <c r="AB152" i="12"/>
  <c r="AB148" i="12"/>
  <c r="AB353" i="12"/>
  <c r="AB349" i="12"/>
  <c r="AB345" i="12"/>
  <c r="AB341" i="12"/>
  <c r="AB337" i="12"/>
  <c r="AB333" i="12"/>
  <c r="AB329" i="12"/>
  <c r="AB325" i="12"/>
  <c r="AB321" i="12"/>
  <c r="AB317" i="12"/>
  <c r="AB313" i="12"/>
  <c r="AB309" i="12"/>
  <c r="AB305" i="12"/>
  <c r="AB301" i="12"/>
  <c r="AB297" i="12"/>
  <c r="AB293" i="12"/>
  <c r="AB281" i="12"/>
  <c r="AB277" i="12"/>
  <c r="AB273" i="12"/>
  <c r="AB269" i="12"/>
  <c r="AB265" i="12"/>
  <c r="AB261" i="12"/>
  <c r="AB257" i="12"/>
  <c r="AB253" i="12"/>
  <c r="AB237" i="12"/>
  <c r="AB225" i="12"/>
  <c r="AB221" i="12"/>
  <c r="AB217" i="12"/>
  <c r="AB213" i="12"/>
  <c r="AB209" i="12"/>
  <c r="AB205" i="12"/>
  <c r="AB201" i="12"/>
  <c r="AB197" i="12"/>
  <c r="AB185" i="12"/>
  <c r="AB181" i="12"/>
  <c r="AB177" i="12"/>
  <c r="AB173" i="12"/>
  <c r="AB161" i="12"/>
  <c r="AB153" i="12"/>
  <c r="AB149" i="12"/>
  <c r="AB145" i="12"/>
  <c r="AB350" i="12"/>
  <c r="AB346" i="12"/>
  <c r="AB342" i="12"/>
  <c r="AB338" i="12"/>
  <c r="AB334" i="12"/>
  <c r="AB330" i="12"/>
  <c r="AB326" i="12"/>
  <c r="AB322" i="12"/>
  <c r="AB318" i="12"/>
  <c r="AB314" i="12"/>
  <c r="AB310" i="12"/>
  <c r="AB306" i="12"/>
  <c r="AB302" i="12"/>
  <c r="AB298" i="12"/>
  <c r="AB294" i="12"/>
  <c r="AB286" i="12"/>
  <c r="AB282" i="12"/>
  <c r="AB278" i="12"/>
  <c r="AB274" i="12"/>
  <c r="AB262" i="12"/>
  <c r="AB258" i="12"/>
  <c r="AB254" i="12"/>
  <c r="AB242" i="12"/>
  <c r="AB238" i="12"/>
  <c r="AB230" i="12"/>
  <c r="AB222" i="12"/>
  <c r="AB218" i="12"/>
  <c r="AB214" i="12"/>
  <c r="AB210" i="12"/>
  <c r="AB206" i="12"/>
  <c r="AB202" i="12"/>
  <c r="AB198" i="12"/>
  <c r="AB194" i="12"/>
  <c r="AB186" i="12"/>
  <c r="AB182" i="12"/>
  <c r="AB178" i="12"/>
  <c r="AB174" i="12"/>
  <c r="AB170" i="12"/>
  <c r="AB162" i="12"/>
  <c r="AB158" i="12"/>
  <c r="AB154" i="12"/>
  <c r="AB150" i="12"/>
  <c r="AB146" i="12"/>
  <c r="R464" i="11"/>
  <c r="R466" i="11"/>
  <c r="X176" i="12"/>
  <c r="AL483" i="11"/>
  <c r="R480" i="11"/>
  <c r="AL462" i="11"/>
  <c r="AF462" i="11"/>
  <c r="AL453" i="11"/>
  <c r="AL499" i="11"/>
  <c r="AL491" i="11"/>
  <c r="AF491" i="11"/>
  <c r="AL473" i="11"/>
  <c r="R471" i="11"/>
  <c r="Y345" i="11"/>
  <c r="Y340" i="11"/>
  <c r="W340" i="11"/>
  <c r="V338" i="11"/>
  <c r="Y335" i="11"/>
  <c r="Y334" i="11"/>
  <c r="W334" i="11"/>
  <c r="V326" i="11"/>
  <c r="Z315" i="11"/>
  <c r="X315" i="11"/>
  <c r="AA315" i="11" s="1"/>
  <c r="AB315" i="11" s="1"/>
  <c r="Z297" i="11"/>
  <c r="X297" i="11"/>
  <c r="V297" i="11"/>
  <c r="AA288" i="11"/>
  <c r="AB288" i="11" s="1"/>
  <c r="W284" i="11"/>
  <c r="Y284" i="11"/>
  <c r="AM499" i="10"/>
  <c r="AM491" i="10"/>
  <c r="AG491" i="10"/>
  <c r="AM473" i="10"/>
  <c r="S471" i="10"/>
  <c r="AM483" i="10"/>
  <c r="S480" i="10"/>
  <c r="AM462" i="10"/>
  <c r="AG462" i="10"/>
  <c r="AM453" i="10"/>
  <c r="V30" i="10"/>
  <c r="T30" i="10"/>
  <c r="AM499" i="8"/>
  <c r="AM491" i="8"/>
  <c r="AG491" i="8"/>
  <c r="AM473" i="8"/>
  <c r="S471" i="8"/>
  <c r="AM483" i="8"/>
  <c r="S480" i="8"/>
  <c r="AM462" i="8"/>
  <c r="AG462" i="8"/>
  <c r="AM453" i="8"/>
  <c r="T22" i="14"/>
  <c r="V22" i="14"/>
  <c r="W22" i="14" s="1"/>
  <c r="W23" i="14" s="1"/>
  <c r="W24" i="14" s="1"/>
  <c r="W25" i="14" s="1"/>
  <c r="W26" i="14" s="1"/>
  <c r="W27" i="14" s="1"/>
  <c r="W28" i="14" s="1"/>
  <c r="X284" i="12"/>
  <c r="V226" i="12"/>
  <c r="Y165" i="12"/>
  <c r="V339" i="11"/>
  <c r="Z339" i="11"/>
  <c r="X339" i="11"/>
  <c r="Y325" i="11"/>
  <c r="Z296" i="11"/>
  <c r="AA296" i="11" s="1"/>
  <c r="AB296" i="11" s="1"/>
  <c r="V287" i="11"/>
  <c r="Z287" i="11"/>
  <c r="X287" i="11"/>
  <c r="X280" i="11"/>
  <c r="AL453" i="8"/>
  <c r="AL499" i="8"/>
  <c r="AL491" i="8"/>
  <c r="AF491" i="8"/>
  <c r="AL473" i="8"/>
  <c r="R471" i="8"/>
  <c r="AL483" i="8"/>
  <c r="R480" i="8"/>
  <c r="AL462" i="8"/>
  <c r="AF462" i="8"/>
  <c r="J22" i="13"/>
  <c r="L22" i="13"/>
  <c r="M22" i="13" s="1"/>
  <c r="Y229" i="12"/>
  <c r="Y169" i="12"/>
  <c r="Z352" i="11"/>
  <c r="W345" i="11"/>
  <c r="Z332" i="11"/>
  <c r="AA328" i="11"/>
  <c r="AB328" i="11" s="1"/>
  <c r="X326" i="11"/>
  <c r="X309" i="11"/>
  <c r="V309" i="11"/>
  <c r="Z309" i="11"/>
  <c r="X301" i="11"/>
  <c r="V301" i="11"/>
  <c r="Z301" i="11"/>
  <c r="Y295" i="11"/>
  <c r="Y291" i="11"/>
  <c r="Y278" i="11"/>
  <c r="W278" i="11"/>
  <c r="AA278" i="11" s="1"/>
  <c r="AB278" i="11" s="1"/>
  <c r="AA272" i="11"/>
  <c r="AB272" i="11" s="1"/>
  <c r="AA228" i="11"/>
  <c r="AB228" i="11" s="1"/>
  <c r="AA192" i="11"/>
  <c r="AB192" i="11" s="1"/>
  <c r="Y350" i="10"/>
  <c r="W350" i="10"/>
  <c r="Y342" i="10"/>
  <c r="W342" i="10"/>
  <c r="AA342" i="10" s="1"/>
  <c r="AB342" i="10" s="1"/>
  <c r="AA340" i="10"/>
  <c r="AA312" i="10"/>
  <c r="AB312" i="10" s="1"/>
  <c r="AA272" i="10"/>
  <c r="Y270" i="10"/>
  <c r="W270" i="10"/>
  <c r="AA270" i="10" s="1"/>
  <c r="AB270" i="10" s="1"/>
  <c r="AA268" i="10"/>
  <c r="AB268" i="10" s="1"/>
  <c r="Y242" i="10"/>
  <c r="W242" i="10"/>
  <c r="Y238" i="10"/>
  <c r="W238" i="10"/>
  <c r="AA238" i="10" s="1"/>
  <c r="AB238" i="10" s="1"/>
  <c r="V38" i="10"/>
  <c r="T38" i="10"/>
  <c r="Y218" i="10"/>
  <c r="W218" i="10"/>
  <c r="Y194" i="10"/>
  <c r="W194" i="10"/>
  <c r="AA194" i="10" s="1"/>
  <c r="AB194" i="10" s="1"/>
  <c r="Y178" i="10"/>
  <c r="W178" i="10"/>
  <c r="Y166" i="10"/>
  <c r="W166" i="10"/>
  <c r="AA164" i="10"/>
  <c r="Y150" i="10"/>
  <c r="W150" i="10"/>
  <c r="Y146" i="10"/>
  <c r="W146" i="10"/>
  <c r="AA146" i="10" s="1"/>
  <c r="AB348" i="10"/>
  <c r="AB340" i="10"/>
  <c r="AB280" i="10"/>
  <c r="AB272" i="10"/>
  <c r="AB252" i="10"/>
  <c r="AB248" i="10"/>
  <c r="AB232" i="10"/>
  <c r="AB204" i="10"/>
  <c r="AB188" i="10"/>
  <c r="AB184" i="10"/>
  <c r="AB180" i="10"/>
  <c r="AB164" i="10"/>
  <c r="AB156" i="10"/>
  <c r="AB353" i="10"/>
  <c r="AB349" i="10"/>
  <c r="AB345" i="10"/>
  <c r="AB337" i="10"/>
  <c r="AB333" i="10"/>
  <c r="AB329" i="10"/>
  <c r="AB325" i="10"/>
  <c r="AB317" i="10"/>
  <c r="AB313" i="10"/>
  <c r="AB305" i="10"/>
  <c r="AB297" i="10"/>
  <c r="AB293" i="10"/>
  <c r="AB281" i="10"/>
  <c r="AB277" i="10"/>
  <c r="AB273" i="10"/>
  <c r="AB269" i="10"/>
  <c r="AB265" i="10"/>
  <c r="AB261" i="10"/>
  <c r="AB257" i="10"/>
  <c r="AB253" i="10"/>
  <c r="AB245" i="10"/>
  <c r="AB241" i="10"/>
  <c r="AB237" i="10"/>
  <c r="AB229" i="10"/>
  <c r="AB225" i="10"/>
  <c r="AB217" i="10"/>
  <c r="AB213" i="10"/>
  <c r="AB209" i="10"/>
  <c r="AB197" i="10"/>
  <c r="AB193" i="10"/>
  <c r="AB189" i="10"/>
  <c r="AB181" i="10"/>
  <c r="AB173" i="10"/>
  <c r="AB169" i="10"/>
  <c r="AB161" i="10"/>
  <c r="AB157" i="10"/>
  <c r="AB153" i="10"/>
  <c r="AB149" i="10"/>
  <c r="AB338" i="10"/>
  <c r="AB330" i="10"/>
  <c r="AB326" i="10"/>
  <c r="AB322" i="10"/>
  <c r="AB314" i="10"/>
  <c r="AB310" i="10"/>
  <c r="AB302" i="10"/>
  <c r="AB290" i="10"/>
  <c r="AB282" i="10"/>
  <c r="AB274" i="10"/>
  <c r="AB266" i="10"/>
  <c r="AB262" i="10"/>
  <c r="AB254" i="10"/>
  <c r="AB234" i="10"/>
  <c r="AB226" i="10"/>
  <c r="AB222" i="10"/>
  <c r="AB214" i="10"/>
  <c r="AB190" i="10"/>
  <c r="AB182" i="10"/>
  <c r="AB178" i="10"/>
  <c r="AB174" i="10"/>
  <c r="AB162" i="10"/>
  <c r="AB146" i="10"/>
  <c r="AB331" i="10"/>
  <c r="AB327" i="10"/>
  <c r="AB323" i="10"/>
  <c r="AB299" i="10"/>
  <c r="AB287" i="10"/>
  <c r="AB279" i="10"/>
  <c r="AB275" i="10"/>
  <c r="AB271" i="10"/>
  <c r="AB263" i="10"/>
  <c r="AB215" i="10"/>
  <c r="AB203" i="10"/>
  <c r="AB191" i="10"/>
  <c r="AB187" i="10"/>
  <c r="AB171" i="10"/>
  <c r="AB167" i="10"/>
  <c r="AB155" i="10"/>
  <c r="V38" i="9"/>
  <c r="T38" i="9"/>
  <c r="L34" i="9"/>
  <c r="J34" i="9"/>
  <c r="M23" i="14"/>
  <c r="M24" i="14" s="1"/>
  <c r="M25" i="14" s="1"/>
  <c r="M26" i="14" s="1"/>
  <c r="Z260" i="12"/>
  <c r="Z234" i="12"/>
  <c r="Z190" i="12"/>
  <c r="Z166" i="12"/>
  <c r="X344" i="11"/>
  <c r="AA344" i="11" s="1"/>
  <c r="AB344" i="11" s="1"/>
  <c r="W339" i="11"/>
  <c r="V36" i="11"/>
  <c r="T36" i="11"/>
  <c r="X330" i="11"/>
  <c r="AA330" i="11" s="1"/>
  <c r="AB330" i="11" s="1"/>
  <c r="W325" i="11"/>
  <c r="AA325" i="11" s="1"/>
  <c r="AB325" i="11" s="1"/>
  <c r="Y307" i="11"/>
  <c r="Y303" i="11"/>
  <c r="Y298" i="11"/>
  <c r="W298" i="11"/>
  <c r="Z270" i="11"/>
  <c r="AA253" i="11"/>
  <c r="AB253" i="11" s="1"/>
  <c r="AA249" i="11"/>
  <c r="AB249" i="11" s="1"/>
  <c r="W230" i="11"/>
  <c r="W202" i="11"/>
  <c r="AA202" i="11" s="1"/>
  <c r="AB202" i="11" s="1"/>
  <c r="W198" i="11"/>
  <c r="W194" i="11"/>
  <c r="L30" i="11"/>
  <c r="J30" i="11"/>
  <c r="W166" i="11"/>
  <c r="W158" i="11"/>
  <c r="W146" i="11"/>
  <c r="Z351" i="10"/>
  <c r="V351" i="10"/>
  <c r="X351" i="10"/>
  <c r="Z343" i="10"/>
  <c r="X343" i="10"/>
  <c r="AA343" i="10" s="1"/>
  <c r="AB343" i="10" s="1"/>
  <c r="V335" i="10"/>
  <c r="AA335" i="10" s="1"/>
  <c r="AB335" i="10" s="1"/>
  <c r="X335" i="10"/>
  <c r="Z319" i="10"/>
  <c r="V319" i="10"/>
  <c r="X319" i="10"/>
  <c r="Z311" i="10"/>
  <c r="V311" i="10"/>
  <c r="X311" i="10"/>
  <c r="Z303" i="10"/>
  <c r="V303" i="10"/>
  <c r="X303" i="10"/>
  <c r="Z295" i="10"/>
  <c r="V295" i="10"/>
  <c r="X295" i="10"/>
  <c r="Z255" i="10"/>
  <c r="V255" i="10"/>
  <c r="X255" i="10"/>
  <c r="Z247" i="10"/>
  <c r="V247" i="10"/>
  <c r="X247" i="10"/>
  <c r="Z239" i="10"/>
  <c r="V239" i="10"/>
  <c r="X239" i="10"/>
  <c r="Z231" i="10"/>
  <c r="V231" i="10"/>
  <c r="AA231" i="10" s="1"/>
  <c r="AB231" i="10" s="1"/>
  <c r="X231" i="10"/>
  <c r="Z223" i="10"/>
  <c r="V223" i="10"/>
  <c r="X223" i="10"/>
  <c r="Z207" i="10"/>
  <c r="V207" i="10"/>
  <c r="X207" i="10"/>
  <c r="L35" i="10"/>
  <c r="J35" i="10"/>
  <c r="L28" i="10"/>
  <c r="J28" i="10"/>
  <c r="V24" i="10"/>
  <c r="T24" i="10"/>
  <c r="Z147" i="10"/>
  <c r="V147" i="10"/>
  <c r="X147" i="10"/>
  <c r="K489" i="9"/>
  <c r="K491" i="9"/>
  <c r="L35" i="9"/>
  <c r="J35" i="9"/>
  <c r="L30" i="9"/>
  <c r="J30" i="9"/>
  <c r="L24" i="9"/>
  <c r="J24" i="9"/>
  <c r="AN499" i="8"/>
  <c r="AN491" i="8"/>
  <c r="AH491" i="8"/>
  <c r="AN473" i="8"/>
  <c r="T471" i="8"/>
  <c r="AN483" i="8"/>
  <c r="T480" i="8"/>
  <c r="AN462" i="8"/>
  <c r="AH462" i="8"/>
  <c r="AN453" i="8"/>
  <c r="X351" i="8"/>
  <c r="Z351" i="8"/>
  <c r="V351" i="8"/>
  <c r="X335" i="8"/>
  <c r="V335" i="8"/>
  <c r="Z347" i="11"/>
  <c r="Y268" i="11"/>
  <c r="Y263" i="11"/>
  <c r="Y240" i="11"/>
  <c r="AA240" i="11" s="1"/>
  <c r="AB240" i="11" s="1"/>
  <c r="Z230" i="11"/>
  <c r="Z212" i="11"/>
  <c r="AA212" i="11" s="1"/>
  <c r="AB212" i="11" s="1"/>
  <c r="Z198" i="11"/>
  <c r="Z168" i="11"/>
  <c r="V158" i="11"/>
  <c r="AA158" i="11" s="1"/>
  <c r="AB158" i="11" s="1"/>
  <c r="Y352" i="10"/>
  <c r="Z344" i="10"/>
  <c r="W324" i="10"/>
  <c r="AA324" i="10" s="1"/>
  <c r="AB324" i="10" s="1"/>
  <c r="X308" i="10"/>
  <c r="X264" i="10"/>
  <c r="AA264" i="10" s="1"/>
  <c r="AB264" i="10" s="1"/>
  <c r="W247" i="10"/>
  <c r="W240" i="10"/>
  <c r="AA240" i="10" s="1"/>
  <c r="AB240" i="10" s="1"/>
  <c r="W231" i="10"/>
  <c r="W220" i="10"/>
  <c r="AA220" i="10" s="1"/>
  <c r="AB220" i="10" s="1"/>
  <c r="V206" i="10"/>
  <c r="AA206" i="10" s="1"/>
  <c r="AB206" i="10" s="1"/>
  <c r="Y199" i="10"/>
  <c r="Z168" i="10"/>
  <c r="V166" i="10"/>
  <c r="AA166" i="10" s="1"/>
  <c r="AB166" i="10" s="1"/>
  <c r="W152" i="10"/>
  <c r="AA152" i="10" s="1"/>
  <c r="AB152" i="10" s="1"/>
  <c r="X346" i="8"/>
  <c r="W332" i="8"/>
  <c r="AA332" i="8" s="1"/>
  <c r="AB332" i="8" s="1"/>
  <c r="Y332" i="8"/>
  <c r="W294" i="8"/>
  <c r="AA294" i="8" s="1"/>
  <c r="AB294" i="8" s="1"/>
  <c r="Y294" i="8"/>
  <c r="W292" i="8"/>
  <c r="Y292" i="8"/>
  <c r="Y493" i="7"/>
  <c r="Y495" i="7"/>
  <c r="Y485" i="7"/>
  <c r="Y487" i="7"/>
  <c r="X351" i="11"/>
  <c r="V311" i="11"/>
  <c r="X307" i="11"/>
  <c r="V250" i="11"/>
  <c r="AA250" i="11" s="1"/>
  <c r="AB250" i="11" s="1"/>
  <c r="V242" i="11"/>
  <c r="Y235" i="11"/>
  <c r="AA211" i="11"/>
  <c r="AB211" i="11" s="1"/>
  <c r="V170" i="11"/>
  <c r="AA170" i="11" s="1"/>
  <c r="AB170" i="11" s="1"/>
  <c r="W159" i="11"/>
  <c r="Z146" i="11"/>
  <c r="AA341" i="10"/>
  <c r="AB341" i="10" s="1"/>
  <c r="Z332" i="10"/>
  <c r="Y328" i="10"/>
  <c r="AA321" i="10"/>
  <c r="AB321" i="10" s="1"/>
  <c r="Y319" i="10"/>
  <c r="Z298" i="10"/>
  <c r="Z292" i="10"/>
  <c r="AA289" i="10"/>
  <c r="AB289" i="10" s="1"/>
  <c r="W283" i="10"/>
  <c r="W267" i="10"/>
  <c r="AA257" i="10"/>
  <c r="Y255" i="10"/>
  <c r="V250" i="10"/>
  <c r="AA250" i="10" s="1"/>
  <c r="AB250" i="10" s="1"/>
  <c r="X244" i="10"/>
  <c r="AA233" i="10"/>
  <c r="AB233" i="10" s="1"/>
  <c r="Z228" i="10"/>
  <c r="AA225" i="10"/>
  <c r="Y223" i="10"/>
  <c r="W207" i="10"/>
  <c r="W200" i="10"/>
  <c r="V178" i="10"/>
  <c r="AA178" i="10" s="1"/>
  <c r="X176" i="10"/>
  <c r="AA176" i="10" s="1"/>
  <c r="AB176" i="10" s="1"/>
  <c r="Y172" i="10"/>
  <c r="Y159" i="10"/>
  <c r="W148" i="10"/>
  <c r="AA148" i="10" s="1"/>
  <c r="AB148" i="10" s="1"/>
  <c r="Y351" i="8"/>
  <c r="Y295" i="8"/>
  <c r="Y291" i="8"/>
  <c r="Y284" i="8"/>
  <c r="W284" i="8"/>
  <c r="Y276" i="8"/>
  <c r="W276" i="8"/>
  <c r="Y208" i="8"/>
  <c r="W208" i="8"/>
  <c r="AA208" i="8" s="1"/>
  <c r="AB208" i="8" s="1"/>
  <c r="Y196" i="8"/>
  <c r="W196" i="8"/>
  <c r="Y172" i="8"/>
  <c r="W172" i="8"/>
  <c r="Y340" i="7"/>
  <c r="W340" i="7"/>
  <c r="Y308" i="7"/>
  <c r="W308" i="7"/>
  <c r="Y288" i="7"/>
  <c r="W288" i="7"/>
  <c r="AA288" i="7" s="1"/>
  <c r="AB288" i="7" s="1"/>
  <c r="Y284" i="7"/>
  <c r="W284" i="7"/>
  <c r="AA284" i="7" s="1"/>
  <c r="AB284" i="7" s="1"/>
  <c r="Y276" i="7"/>
  <c r="W276" i="7"/>
  <c r="Y272" i="7"/>
  <c r="W272" i="7"/>
  <c r="Y268" i="7"/>
  <c r="W268" i="7"/>
  <c r="Y216" i="7"/>
  <c r="W216" i="7"/>
  <c r="Y196" i="7"/>
  <c r="W196" i="7"/>
  <c r="Y168" i="7"/>
  <c r="W168" i="7"/>
  <c r="AA168" i="7" s="1"/>
  <c r="AB168" i="7" s="1"/>
  <c r="Y152" i="7"/>
  <c r="W152" i="7"/>
  <c r="R494" i="6"/>
  <c r="R492" i="6"/>
  <c r="Y352" i="6"/>
  <c r="W352" i="6"/>
  <c r="Y336" i="6"/>
  <c r="W336" i="6"/>
  <c r="Y332" i="6"/>
  <c r="W332" i="6"/>
  <c r="AA332" i="6" s="1"/>
  <c r="AB332" i="6" s="1"/>
  <c r="Y328" i="6"/>
  <c r="W328" i="6"/>
  <c r="Y324" i="6"/>
  <c r="W324" i="6"/>
  <c r="Y320" i="6"/>
  <c r="W320" i="6"/>
  <c r="AA320" i="6" s="1"/>
  <c r="AB320" i="6" s="1"/>
  <c r="Y288" i="6"/>
  <c r="W288" i="6"/>
  <c r="Y284" i="6"/>
  <c r="W284" i="6"/>
  <c r="Y252" i="6"/>
  <c r="W252" i="6"/>
  <c r="Y228" i="6"/>
  <c r="W228" i="6"/>
  <c r="Y208" i="6"/>
  <c r="W208" i="6"/>
  <c r="Y192" i="6"/>
  <c r="W192" i="6"/>
  <c r="AA192" i="6" s="1"/>
  <c r="AB192" i="6" s="1"/>
  <c r="Y172" i="6"/>
  <c r="W172" i="6"/>
  <c r="Y160" i="6"/>
  <c r="W160" i="6"/>
  <c r="Y152" i="6"/>
  <c r="W152" i="6"/>
  <c r="X277" i="11"/>
  <c r="Y260" i="11"/>
  <c r="AA260" i="11" s="1"/>
  <c r="AB260" i="11" s="1"/>
  <c r="Z246" i="11"/>
  <c r="AA231" i="11"/>
  <c r="AB231" i="11" s="1"/>
  <c r="X224" i="11"/>
  <c r="W191" i="11"/>
  <c r="AA191" i="11" s="1"/>
  <c r="AB191" i="11" s="1"/>
  <c r="Y172" i="11"/>
  <c r="W163" i="11"/>
  <c r="Z152" i="11"/>
  <c r="AA147" i="11"/>
  <c r="AB147" i="11" s="1"/>
  <c r="X352" i="10"/>
  <c r="AA352" i="10" s="1"/>
  <c r="AB352" i="10" s="1"/>
  <c r="AA346" i="10"/>
  <c r="AB346" i="10" s="1"/>
  <c r="V334" i="10"/>
  <c r="AA334" i="10" s="1"/>
  <c r="AB334" i="10" s="1"/>
  <c r="Z308" i="10"/>
  <c r="Z294" i="10"/>
  <c r="W259" i="10"/>
  <c r="Z242" i="10"/>
  <c r="Y236" i="10"/>
  <c r="AA236" i="10" s="1"/>
  <c r="AB236" i="10" s="1"/>
  <c r="W199" i="10"/>
  <c r="AA199" i="10" s="1"/>
  <c r="AB199" i="10" s="1"/>
  <c r="Y192" i="10"/>
  <c r="Z158" i="10"/>
  <c r="Y316" i="8"/>
  <c r="W316" i="8"/>
  <c r="AA316" i="8" s="1"/>
  <c r="AB316" i="8" s="1"/>
  <c r="Y314" i="8"/>
  <c r="W314" i="8"/>
  <c r="AA314" i="8" s="1"/>
  <c r="AB314" i="8" s="1"/>
  <c r="X309" i="8"/>
  <c r="V309" i="8"/>
  <c r="AA309" i="8" s="1"/>
  <c r="Z309" i="8"/>
  <c r="Y306" i="8"/>
  <c r="W306" i="8"/>
  <c r="AA306" i="8" s="1"/>
  <c r="AB306" i="8" s="1"/>
  <c r="W305" i="8"/>
  <c r="AL483" i="7"/>
  <c r="R480" i="7"/>
  <c r="AL462" i="7"/>
  <c r="AF462" i="7"/>
  <c r="AL453" i="7"/>
  <c r="AL499" i="7"/>
  <c r="AL491" i="7"/>
  <c r="AF491" i="7"/>
  <c r="AL473" i="7"/>
  <c r="R471" i="7"/>
  <c r="Z349" i="7"/>
  <c r="X349" i="7"/>
  <c r="AA349" i="7" s="1"/>
  <c r="Z345" i="7"/>
  <c r="V345" i="7"/>
  <c r="X345" i="7"/>
  <c r="Z341" i="7"/>
  <c r="V341" i="7"/>
  <c r="X341" i="7"/>
  <c r="Z337" i="7"/>
  <c r="V337" i="7"/>
  <c r="AA337" i="7" s="1"/>
  <c r="X337" i="7"/>
  <c r="Z325" i="7"/>
  <c r="X325" i="7"/>
  <c r="Z317" i="7"/>
  <c r="V317" i="7"/>
  <c r="X317" i="7"/>
  <c r="Z313" i="7"/>
  <c r="V313" i="7"/>
  <c r="X313" i="7"/>
  <c r="Z309" i="7"/>
  <c r="V309" i="7"/>
  <c r="X309" i="7"/>
  <c r="Z305" i="7"/>
  <c r="V305" i="7"/>
  <c r="X305" i="7"/>
  <c r="Z301" i="7"/>
  <c r="V301" i="7"/>
  <c r="X301" i="7"/>
  <c r="Z297" i="7"/>
  <c r="V297" i="7"/>
  <c r="X297" i="7"/>
  <c r="Z293" i="7"/>
  <c r="X293" i="7"/>
  <c r="AA293" i="7" s="1"/>
  <c r="AB293" i="7" s="1"/>
  <c r="Z289" i="7"/>
  <c r="V289" i="7"/>
  <c r="X289" i="7"/>
  <c r="Z285" i="7"/>
  <c r="V285" i="7"/>
  <c r="X285" i="7"/>
  <c r="Z277" i="7"/>
  <c r="V277" i="7"/>
  <c r="X277" i="7"/>
  <c r="Z265" i="7"/>
  <c r="V265" i="7"/>
  <c r="X265" i="7"/>
  <c r="Z257" i="7"/>
  <c r="V257" i="7"/>
  <c r="X257" i="7"/>
  <c r="Z253" i="7"/>
  <c r="V253" i="7"/>
  <c r="AA253" i="7" s="1"/>
  <c r="X253" i="7"/>
  <c r="Z249" i="7"/>
  <c r="V249" i="7"/>
  <c r="X249" i="7"/>
  <c r="Z241" i="7"/>
  <c r="V241" i="7"/>
  <c r="X241" i="7"/>
  <c r="Z237" i="7"/>
  <c r="V237" i="7"/>
  <c r="X237" i="7"/>
  <c r="Z229" i="7"/>
  <c r="V229" i="7"/>
  <c r="AA229" i="7" s="1"/>
  <c r="X229" i="7"/>
  <c r="Z225" i="7"/>
  <c r="V225" i="7"/>
  <c r="X225" i="7"/>
  <c r="Z217" i="7"/>
  <c r="V217" i="7"/>
  <c r="X217" i="7"/>
  <c r="Z213" i="7"/>
  <c r="V213" i="7"/>
  <c r="X213" i="7"/>
  <c r="Z209" i="7"/>
  <c r="X209" i="7"/>
  <c r="AA209" i="7" s="1"/>
  <c r="AB209" i="7" s="1"/>
  <c r="Z205" i="7"/>
  <c r="V205" i="7"/>
  <c r="X205" i="7"/>
  <c r="Z201" i="7"/>
  <c r="V201" i="7"/>
  <c r="X201" i="7"/>
  <c r="Z197" i="7"/>
  <c r="V197" i="7"/>
  <c r="AA197" i="7" s="1"/>
  <c r="X197" i="7"/>
  <c r="Z185" i="7"/>
  <c r="V185" i="7"/>
  <c r="X185" i="7"/>
  <c r="Z177" i="7"/>
  <c r="X177" i="7"/>
  <c r="Z173" i="7"/>
  <c r="X173" i="7"/>
  <c r="AA173" i="7" s="1"/>
  <c r="AB173" i="7" s="1"/>
  <c r="Z169" i="7"/>
  <c r="X169" i="7"/>
  <c r="Z165" i="7"/>
  <c r="X165" i="7"/>
  <c r="Z161" i="7"/>
  <c r="X161" i="7"/>
  <c r="Z157" i="7"/>
  <c r="V157" i="7"/>
  <c r="AA157" i="7" s="1"/>
  <c r="X157" i="7"/>
  <c r="Z153" i="7"/>
  <c r="V153" i="7"/>
  <c r="X153" i="7"/>
  <c r="Z149" i="7"/>
  <c r="V149" i="7"/>
  <c r="X149" i="7"/>
  <c r="Z145" i="7"/>
  <c r="V145" i="7"/>
  <c r="X145" i="7"/>
  <c r="AL483" i="6"/>
  <c r="R480" i="6"/>
  <c r="AL462" i="6"/>
  <c r="AF462" i="6"/>
  <c r="AL453" i="6"/>
  <c r="AL499" i="6"/>
  <c r="AL491" i="6"/>
  <c r="AF491" i="6"/>
  <c r="AL473" i="6"/>
  <c r="R471" i="6"/>
  <c r="Z349" i="6"/>
  <c r="V349" i="6"/>
  <c r="AA349" i="6" s="1"/>
  <c r="AB349" i="6" s="1"/>
  <c r="X349" i="6"/>
  <c r="Z345" i="6"/>
  <c r="V345" i="6"/>
  <c r="X345" i="6"/>
  <c r="Z325" i="6"/>
  <c r="X325" i="6"/>
  <c r="Z321" i="6"/>
  <c r="V321" i="6"/>
  <c r="X321" i="6"/>
  <c r="Z313" i="6"/>
  <c r="V313" i="6"/>
  <c r="X313" i="6"/>
  <c r="Z309" i="6"/>
  <c r="V309" i="6"/>
  <c r="AA309" i="6" s="1"/>
  <c r="AB309" i="6" s="1"/>
  <c r="X309" i="6"/>
  <c r="Z305" i="6"/>
  <c r="V305" i="6"/>
  <c r="X305" i="6"/>
  <c r="Z301" i="6"/>
  <c r="V301" i="6"/>
  <c r="X301" i="6"/>
  <c r="Z297" i="6"/>
  <c r="V297" i="6"/>
  <c r="X297" i="6"/>
  <c r="Z293" i="6"/>
  <c r="X293" i="6"/>
  <c r="Z289" i="6"/>
  <c r="V289" i="6"/>
  <c r="X289" i="6"/>
  <c r="Z285" i="6"/>
  <c r="V285" i="6"/>
  <c r="X285" i="6"/>
  <c r="Z277" i="6"/>
  <c r="V277" i="6"/>
  <c r="AA277" i="6" s="1"/>
  <c r="AB277" i="6" s="1"/>
  <c r="X277" i="6"/>
  <c r="Z265" i="6"/>
  <c r="V265" i="6"/>
  <c r="X265" i="6"/>
  <c r="Z257" i="6"/>
  <c r="V257" i="6"/>
  <c r="X257" i="6"/>
  <c r="Z253" i="6"/>
  <c r="V253" i="6"/>
  <c r="X253" i="6"/>
  <c r="Z241" i="6"/>
  <c r="V241" i="6"/>
  <c r="X241" i="6"/>
  <c r="Z233" i="6"/>
  <c r="V233" i="6"/>
  <c r="X233" i="6"/>
  <c r="Z229" i="6"/>
  <c r="V229" i="6"/>
  <c r="X229" i="6"/>
  <c r="Z225" i="6"/>
  <c r="V225" i="6"/>
  <c r="X225" i="6"/>
  <c r="Z221" i="6"/>
  <c r="V221" i="6"/>
  <c r="AA221" i="6" s="1"/>
  <c r="AB221" i="6" s="1"/>
  <c r="X221" i="6"/>
  <c r="Z217" i="6"/>
  <c r="V217" i="6"/>
  <c r="X217" i="6"/>
  <c r="Z213" i="6"/>
  <c r="V213" i="6"/>
  <c r="X213" i="6"/>
  <c r="Z209" i="6"/>
  <c r="X209" i="6"/>
  <c r="Z205" i="6"/>
  <c r="V205" i="6"/>
  <c r="X205" i="6"/>
  <c r="Z201" i="6"/>
  <c r="V201" i="6"/>
  <c r="X201" i="6"/>
  <c r="Z197" i="6"/>
  <c r="V197" i="6"/>
  <c r="X197" i="6"/>
  <c r="Z185" i="6"/>
  <c r="V185" i="6"/>
  <c r="X185" i="6"/>
  <c r="Z177" i="6"/>
  <c r="V177" i="6"/>
  <c r="X177" i="6"/>
  <c r="Z173" i="6"/>
  <c r="X173" i="6"/>
  <c r="AA173" i="6" s="1"/>
  <c r="AB173" i="6" s="1"/>
  <c r="Z165" i="6"/>
  <c r="V165" i="6"/>
  <c r="AA165" i="6" s="1"/>
  <c r="AB165" i="6" s="1"/>
  <c r="X165" i="6"/>
  <c r="Z161" i="6"/>
  <c r="X161" i="6"/>
  <c r="Z157" i="6"/>
  <c r="V157" i="6"/>
  <c r="X157" i="6"/>
  <c r="Z153" i="6"/>
  <c r="V153" i="6"/>
  <c r="AA153" i="6" s="1"/>
  <c r="AB153" i="6" s="1"/>
  <c r="X153" i="6"/>
  <c r="Z149" i="6"/>
  <c r="V149" i="6"/>
  <c r="X149" i="6"/>
  <c r="Z145" i="6"/>
  <c r="V145" i="6"/>
  <c r="X145" i="6"/>
  <c r="Y264" i="11"/>
  <c r="AA255" i="11"/>
  <c r="AB255" i="11" s="1"/>
  <c r="AA243" i="11"/>
  <c r="AB243" i="11" s="1"/>
  <c r="W235" i="11"/>
  <c r="AA235" i="11" s="1"/>
  <c r="AB235" i="11" s="1"/>
  <c r="AA227" i="11"/>
  <c r="AB227" i="11" s="1"/>
  <c r="Z218" i="11"/>
  <c r="V206" i="11"/>
  <c r="Z196" i="11"/>
  <c r="X188" i="11"/>
  <c r="Z176" i="11"/>
  <c r="X172" i="11"/>
  <c r="X160" i="11"/>
  <c r="Z154" i="11"/>
  <c r="Z150" i="11"/>
  <c r="AA150" i="11" s="1"/>
  <c r="AB150" i="11" s="1"/>
  <c r="V350" i="10"/>
  <c r="AA350" i="10" s="1"/>
  <c r="AB350" i="10" s="1"/>
  <c r="X332" i="10"/>
  <c r="Y320" i="10"/>
  <c r="W311" i="10"/>
  <c r="W303" i="10"/>
  <c r="X300" i="10"/>
  <c r="W296" i="10"/>
  <c r="AA296" i="10" s="1"/>
  <c r="AB296" i="10" s="1"/>
  <c r="Z288" i="10"/>
  <c r="V286" i="10"/>
  <c r="AA286" i="10" s="1"/>
  <c r="AB286" i="10" s="1"/>
  <c r="X284" i="10"/>
  <c r="Y276" i="10"/>
  <c r="AA276" i="10" s="1"/>
  <c r="AB276" i="10" s="1"/>
  <c r="V246" i="10"/>
  <c r="AA246" i="10" s="1"/>
  <c r="AB246" i="10" s="1"/>
  <c r="W243" i="10"/>
  <c r="Z230" i="10"/>
  <c r="Z224" i="10"/>
  <c r="Z218" i="10"/>
  <c r="Y212" i="10"/>
  <c r="X172" i="10"/>
  <c r="AA172" i="10" s="1"/>
  <c r="AB172" i="10" s="1"/>
  <c r="Y160" i="10"/>
  <c r="Z150" i="10"/>
  <c r="W347" i="8"/>
  <c r="W339" i="8"/>
  <c r="Y328" i="8"/>
  <c r="W328" i="8"/>
  <c r="AA328" i="8" s="1"/>
  <c r="AB328" i="8" s="1"/>
  <c r="W295" i="8"/>
  <c r="X270" i="8"/>
  <c r="V260" i="8"/>
  <c r="W241" i="8"/>
  <c r="W238" i="8"/>
  <c r="Y238" i="8"/>
  <c r="W233" i="8"/>
  <c r="V228" i="8"/>
  <c r="W225" i="8"/>
  <c r="W205" i="8"/>
  <c r="W194" i="8"/>
  <c r="AA194" i="8" s="1"/>
  <c r="AB194" i="8" s="1"/>
  <c r="Y194" i="8"/>
  <c r="W185" i="8"/>
  <c r="W178" i="8"/>
  <c r="Y178" i="8"/>
  <c r="V176" i="8"/>
  <c r="U29" i="8"/>
  <c r="K27" i="8"/>
  <c r="W161" i="8"/>
  <c r="W154" i="8"/>
  <c r="Y154" i="8"/>
  <c r="W149" i="8"/>
  <c r="X146" i="8"/>
  <c r="Y503" i="7"/>
  <c r="Y501" i="7"/>
  <c r="AK499" i="7"/>
  <c r="AK491" i="7"/>
  <c r="AE491" i="7"/>
  <c r="AK473" i="7"/>
  <c r="Q471" i="7"/>
  <c r="AK483" i="7"/>
  <c r="Q480" i="7"/>
  <c r="AK462" i="7"/>
  <c r="AE462" i="7"/>
  <c r="AK453" i="7"/>
  <c r="W341" i="7"/>
  <c r="V328" i="7"/>
  <c r="W313" i="7"/>
  <c r="W301" i="7"/>
  <c r="W294" i="7"/>
  <c r="Y294" i="7"/>
  <c r="V292" i="7"/>
  <c r="W289" i="7"/>
  <c r="X278" i="7"/>
  <c r="W270" i="7"/>
  <c r="AA270" i="7" s="1"/>
  <c r="AB270" i="7" s="1"/>
  <c r="Y270" i="7"/>
  <c r="W257" i="7"/>
  <c r="W249" i="7"/>
  <c r="W237" i="7"/>
  <c r="W230" i="7"/>
  <c r="Y230" i="7"/>
  <c r="V228" i="7"/>
  <c r="AA228" i="7" s="1"/>
  <c r="W217" i="7"/>
  <c r="X210" i="7"/>
  <c r="W201" i="7"/>
  <c r="W197" i="7"/>
  <c r="V192" i="7"/>
  <c r="W186" i="7"/>
  <c r="AA186" i="7" s="1"/>
  <c r="Y186" i="7"/>
  <c r="W177" i="7"/>
  <c r="V172" i="7"/>
  <c r="W161" i="7"/>
  <c r="X158" i="7"/>
  <c r="W154" i="7"/>
  <c r="Y154" i="7"/>
  <c r="W149" i="7"/>
  <c r="X146" i="7"/>
  <c r="W350" i="6"/>
  <c r="Y350" i="6"/>
  <c r="V348" i="6"/>
  <c r="V328" i="6"/>
  <c r="AA328" i="6" s="1"/>
  <c r="AB328" i="6" s="1"/>
  <c r="W326" i="6"/>
  <c r="Y326" i="6"/>
  <c r="V324" i="6"/>
  <c r="W309" i="6"/>
  <c r="X306" i="6"/>
  <c r="V300" i="6"/>
  <c r="W293" i="6"/>
  <c r="V288" i="6"/>
  <c r="W277" i="6"/>
  <c r="V272" i="6"/>
  <c r="V268" i="6"/>
  <c r="W257" i="6"/>
  <c r="W233" i="6"/>
  <c r="V228" i="6"/>
  <c r="X218" i="6"/>
  <c r="X214" i="6"/>
  <c r="W209" i="6"/>
  <c r="W205" i="6"/>
  <c r="W166" i="6"/>
  <c r="Y166" i="6"/>
  <c r="W158" i="6"/>
  <c r="Y158" i="6"/>
  <c r="W153" i="6"/>
  <c r="W150" i="6"/>
  <c r="Y150" i="6"/>
  <c r="V148" i="6"/>
  <c r="Z288" i="8"/>
  <c r="Y277" i="8"/>
  <c r="AA259" i="8"/>
  <c r="V250" i="8"/>
  <c r="AA250" i="8" s="1"/>
  <c r="Z232" i="8"/>
  <c r="V210" i="8"/>
  <c r="AA210" i="8" s="1"/>
  <c r="Y201" i="8"/>
  <c r="Y185" i="8"/>
  <c r="V170" i="8"/>
  <c r="AA170" i="8" s="1"/>
  <c r="V150" i="8"/>
  <c r="AA150" i="8" s="1"/>
  <c r="Y349" i="7"/>
  <c r="Y345" i="7"/>
  <c r="AA319" i="7"/>
  <c r="Y313" i="7"/>
  <c r="Z303" i="7"/>
  <c r="Z296" i="7"/>
  <c r="Z288" i="7"/>
  <c r="Z258" i="7"/>
  <c r="Y253" i="7"/>
  <c r="Z230" i="7"/>
  <c r="Y225" i="7"/>
  <c r="Y197" i="7"/>
  <c r="Z148" i="7"/>
  <c r="T22" i="7"/>
  <c r="V22" i="7"/>
  <c r="W22" i="7" s="1"/>
  <c r="W23" i="7" s="1"/>
  <c r="Z352" i="6"/>
  <c r="Z342" i="6"/>
  <c r="V334" i="6"/>
  <c r="AA334" i="6" s="1"/>
  <c r="AB334" i="6" s="1"/>
  <c r="Z320" i="6"/>
  <c r="Z278" i="6"/>
  <c r="X240" i="6"/>
  <c r="AA240" i="6" s="1"/>
  <c r="AB240" i="6" s="1"/>
  <c r="V206" i="6"/>
  <c r="AA206" i="6" s="1"/>
  <c r="AB206" i="6" s="1"/>
  <c r="Z160" i="6"/>
  <c r="Y153" i="6"/>
  <c r="Y145" i="6"/>
  <c r="AK499" i="4"/>
  <c r="AK491" i="4"/>
  <c r="AE491" i="4"/>
  <c r="AK473" i="4"/>
  <c r="Q471" i="4"/>
  <c r="AK483" i="4"/>
  <c r="Q480" i="4"/>
  <c r="AK462" i="4"/>
  <c r="AE462" i="4"/>
  <c r="AK453" i="4"/>
  <c r="AA301" i="8"/>
  <c r="Y257" i="8"/>
  <c r="AA219" i="8"/>
  <c r="Y213" i="8"/>
  <c r="Y205" i="8"/>
  <c r="X196" i="8"/>
  <c r="Y165" i="8"/>
  <c r="Z351" i="7"/>
  <c r="X340" i="7"/>
  <c r="X324" i="7"/>
  <c r="Y317" i="7"/>
  <c r="X267" i="7"/>
  <c r="Y247" i="7"/>
  <c r="Y239" i="7"/>
  <c r="AA231" i="7"/>
  <c r="Y217" i="7"/>
  <c r="Z168" i="7"/>
  <c r="Y349" i="6"/>
  <c r="Z344" i="6"/>
  <c r="Z336" i="6"/>
  <c r="Z324" i="6"/>
  <c r="AA311" i="6"/>
  <c r="AB311" i="6" s="1"/>
  <c r="X300" i="6"/>
  <c r="X295" i="6"/>
  <c r="Y289" i="6"/>
  <c r="X284" i="6"/>
  <c r="X256" i="6"/>
  <c r="Z250" i="6"/>
  <c r="Z224" i="6"/>
  <c r="X220" i="6"/>
  <c r="Z208" i="6"/>
  <c r="Y201" i="6"/>
  <c r="Y185" i="6"/>
  <c r="Z166" i="6"/>
  <c r="Y157" i="6"/>
  <c r="Y503" i="5"/>
  <c r="Y501" i="5"/>
  <c r="X343" i="5"/>
  <c r="W343" i="5"/>
  <c r="Y235" i="5"/>
  <c r="W235" i="5"/>
  <c r="Y495" i="4"/>
  <c r="Y493" i="4"/>
  <c r="Y487" i="3"/>
  <c r="Y485" i="3"/>
  <c r="AN453" i="3"/>
  <c r="AN499" i="3"/>
  <c r="AN491" i="3"/>
  <c r="AH491" i="3"/>
  <c r="AN473" i="3"/>
  <c r="T471" i="3"/>
  <c r="AN483" i="3"/>
  <c r="T480" i="3"/>
  <c r="AN462" i="3"/>
  <c r="AH462" i="3"/>
  <c r="Y147" i="3"/>
  <c r="X147" i="3"/>
  <c r="W147" i="3"/>
  <c r="AA147" i="3" s="1"/>
  <c r="AB147" i="3" s="1"/>
  <c r="Y495" i="2"/>
  <c r="Y493" i="2"/>
  <c r="Y487" i="2"/>
  <c r="Y485" i="2"/>
  <c r="Y347" i="2"/>
  <c r="X347" i="2"/>
  <c r="W347" i="2"/>
  <c r="AA313" i="8"/>
  <c r="X276" i="8"/>
  <c r="AA267" i="8"/>
  <c r="V266" i="8"/>
  <c r="AA266" i="8" s="1"/>
  <c r="X260" i="8"/>
  <c r="Z244" i="8"/>
  <c r="Z238" i="8"/>
  <c r="X232" i="8"/>
  <c r="Y197" i="8"/>
  <c r="Z176" i="8"/>
  <c r="Z148" i="8"/>
  <c r="T22" i="8"/>
  <c r="V22" i="8"/>
  <c r="W22" i="8" s="1"/>
  <c r="W23" i="8" s="1"/>
  <c r="Z335" i="7"/>
  <c r="Z323" i="7"/>
  <c r="AA323" i="7" s="1"/>
  <c r="AB323" i="7" s="1"/>
  <c r="Z298" i="7"/>
  <c r="Y293" i="7"/>
  <c r="X284" i="7"/>
  <c r="Z272" i="7"/>
  <c r="Y257" i="7"/>
  <c r="V246" i="7"/>
  <c r="AA246" i="7" s="1"/>
  <c r="X243" i="7"/>
  <c r="Z235" i="7"/>
  <c r="AA227" i="7"/>
  <c r="Z216" i="7"/>
  <c r="V198" i="7"/>
  <c r="AA198" i="7" s="1"/>
  <c r="Y173" i="7"/>
  <c r="Y165" i="7"/>
  <c r="Z150" i="7"/>
  <c r="Y145" i="7"/>
  <c r="V326" i="6"/>
  <c r="X308" i="6"/>
  <c r="Z276" i="6"/>
  <c r="V239" i="6"/>
  <c r="V29" i="6"/>
  <c r="W29" i="6" s="1"/>
  <c r="T29" i="6"/>
  <c r="Y149" i="6"/>
  <c r="X344" i="5"/>
  <c r="Y328" i="5"/>
  <c r="X328" i="5"/>
  <c r="X312" i="5"/>
  <c r="X296" i="5"/>
  <c r="Z264" i="5"/>
  <c r="X264" i="5"/>
  <c r="Z232" i="5"/>
  <c r="V232" i="5"/>
  <c r="X232" i="5"/>
  <c r="Z216" i="5"/>
  <c r="X216" i="5"/>
  <c r="Z200" i="5"/>
  <c r="V200" i="5"/>
  <c r="X200" i="5"/>
  <c r="V164" i="5"/>
  <c r="AA164" i="5" s="1"/>
  <c r="AB164" i="5" s="1"/>
  <c r="Z148" i="5"/>
  <c r="V148" i="5"/>
  <c r="X148" i="5"/>
  <c r="Z352" i="4"/>
  <c r="Y352" i="4"/>
  <c r="X352" i="4"/>
  <c r="AA352" i="4" s="1"/>
  <c r="AB352" i="4" s="1"/>
  <c r="Z344" i="4"/>
  <c r="V344" i="4"/>
  <c r="Y344" i="4"/>
  <c r="X344" i="4"/>
  <c r="Z336" i="4"/>
  <c r="V336" i="4"/>
  <c r="Y336" i="4"/>
  <c r="X336" i="4"/>
  <c r="Z328" i="4"/>
  <c r="V328" i="4"/>
  <c r="Y328" i="4"/>
  <c r="X328" i="4"/>
  <c r="Z320" i="4"/>
  <c r="AA320" i="4" s="1"/>
  <c r="AB320" i="4" s="1"/>
  <c r="Z312" i="4"/>
  <c r="V312" i="4"/>
  <c r="Y312" i="4"/>
  <c r="X312" i="4"/>
  <c r="Z304" i="4"/>
  <c r="V304" i="4"/>
  <c r="Y304" i="4"/>
  <c r="X304" i="4"/>
  <c r="V296" i="4"/>
  <c r="Y296" i="4"/>
  <c r="X296" i="4"/>
  <c r="Z288" i="4"/>
  <c r="V288" i="4"/>
  <c r="Y288" i="4"/>
  <c r="X288" i="4"/>
  <c r="Z280" i="4"/>
  <c r="Y280" i="4"/>
  <c r="X280" i="4"/>
  <c r="AA280" i="4" s="1"/>
  <c r="AB280" i="4" s="1"/>
  <c r="Z272" i="4"/>
  <c r="V272" i="4"/>
  <c r="Y272" i="4"/>
  <c r="X272" i="4"/>
  <c r="Z264" i="4"/>
  <c r="V264" i="4"/>
  <c r="Y264" i="4"/>
  <c r="X264" i="4"/>
  <c r="Z256" i="4"/>
  <c r="V256" i="4"/>
  <c r="Y256" i="4"/>
  <c r="X256" i="4"/>
  <c r="Z240" i="4"/>
  <c r="V240" i="4"/>
  <c r="Y240" i="4"/>
  <c r="X240" i="4"/>
  <c r="Z232" i="4"/>
  <c r="V232" i="4"/>
  <c r="Y232" i="4"/>
  <c r="X232" i="4"/>
  <c r="Z224" i="4"/>
  <c r="V224" i="4"/>
  <c r="Y224" i="4"/>
  <c r="X224" i="4"/>
  <c r="Z216" i="4"/>
  <c r="Y216" i="4"/>
  <c r="X216" i="4"/>
  <c r="AA216" i="4" s="1"/>
  <c r="AB216" i="4" s="1"/>
  <c r="Z208" i="4"/>
  <c r="AA208" i="4" s="1"/>
  <c r="AB208" i="4" s="1"/>
  <c r="Z200" i="4"/>
  <c r="V200" i="4"/>
  <c r="Y200" i="4"/>
  <c r="X200" i="4"/>
  <c r="Z184" i="4"/>
  <c r="V184" i="4"/>
  <c r="Y184" i="4"/>
  <c r="X184" i="4"/>
  <c r="Z168" i="4"/>
  <c r="V168" i="4"/>
  <c r="Y168" i="4"/>
  <c r="X168" i="4"/>
  <c r="Z152" i="4"/>
  <c r="Y152" i="4"/>
  <c r="X152" i="4"/>
  <c r="Z352" i="3"/>
  <c r="Y352" i="3"/>
  <c r="X352" i="3"/>
  <c r="AA352" i="3" s="1"/>
  <c r="AB352" i="3" s="1"/>
  <c r="Y344" i="3"/>
  <c r="AA344" i="3" s="1"/>
  <c r="AB344" i="3" s="1"/>
  <c r="Z328" i="3"/>
  <c r="V328" i="3"/>
  <c r="Y328" i="3"/>
  <c r="X328" i="3"/>
  <c r="Z320" i="3"/>
  <c r="V320" i="3"/>
  <c r="Y320" i="3"/>
  <c r="X320" i="3"/>
  <c r="Z312" i="3"/>
  <c r="V312" i="3"/>
  <c r="Y312" i="3"/>
  <c r="X312" i="3"/>
  <c r="Z304" i="3"/>
  <c r="V304" i="3"/>
  <c r="Y304" i="3"/>
  <c r="X304" i="3"/>
  <c r="Z296" i="3"/>
  <c r="V296" i="3"/>
  <c r="Y296" i="3"/>
  <c r="X296" i="3"/>
  <c r="Z288" i="3"/>
  <c r="V288" i="3"/>
  <c r="Y288" i="3"/>
  <c r="X288" i="3"/>
  <c r="Z280" i="3"/>
  <c r="V280" i="3"/>
  <c r="Y280" i="3"/>
  <c r="X280" i="3"/>
  <c r="Z272" i="3"/>
  <c r="V272" i="3"/>
  <c r="Y272" i="3"/>
  <c r="X272" i="3"/>
  <c r="Z264" i="3"/>
  <c r="V264" i="3"/>
  <c r="Y264" i="3"/>
  <c r="X264" i="3"/>
  <c r="Z256" i="3"/>
  <c r="V256" i="3"/>
  <c r="Y256" i="3"/>
  <c r="X256" i="3"/>
  <c r="Y248" i="3"/>
  <c r="Z240" i="3"/>
  <c r="Y240" i="3"/>
  <c r="X240" i="3"/>
  <c r="Z220" i="3"/>
  <c r="V220" i="3"/>
  <c r="Y220" i="3"/>
  <c r="X220" i="3"/>
  <c r="Z172" i="3"/>
  <c r="V172" i="3"/>
  <c r="Y172" i="3"/>
  <c r="X172" i="3"/>
  <c r="Z348" i="2"/>
  <c r="V348" i="2"/>
  <c r="Y348" i="2"/>
  <c r="X348" i="2"/>
  <c r="AA319" i="8"/>
  <c r="V258" i="8"/>
  <c r="AA258" i="8" s="1"/>
  <c r="Y241" i="8"/>
  <c r="Z214" i="8"/>
  <c r="Z206" i="8"/>
  <c r="Y169" i="8"/>
  <c r="X164" i="8"/>
  <c r="Y351" i="7"/>
  <c r="V339" i="7"/>
  <c r="AA307" i="7"/>
  <c r="V294" i="7"/>
  <c r="AA294" i="7" s="1"/>
  <c r="V247" i="7"/>
  <c r="Z240" i="7"/>
  <c r="X236" i="7"/>
  <c r="AA211" i="7"/>
  <c r="W24" i="7"/>
  <c r="Z152" i="7"/>
  <c r="Z350" i="6"/>
  <c r="Y345" i="6"/>
  <c r="Y301" i="6"/>
  <c r="Z284" i="6"/>
  <c r="X268" i="6"/>
  <c r="Y257" i="6"/>
  <c r="X255" i="6"/>
  <c r="Z234" i="6"/>
  <c r="Z228" i="6"/>
  <c r="AA219" i="6"/>
  <c r="AB219" i="6" s="1"/>
  <c r="Y213" i="6"/>
  <c r="Y197" i="6"/>
  <c r="X176" i="6"/>
  <c r="Z158" i="6"/>
  <c r="AM483" i="5"/>
  <c r="S480" i="5"/>
  <c r="AM462" i="5"/>
  <c r="AG462" i="5"/>
  <c r="AM499" i="5"/>
  <c r="AG491" i="5"/>
  <c r="S471" i="5"/>
  <c r="AM491" i="5"/>
  <c r="AM473" i="5"/>
  <c r="AM453" i="5"/>
  <c r="V351" i="5"/>
  <c r="W348" i="5"/>
  <c r="Z345" i="5"/>
  <c r="V345" i="5"/>
  <c r="Y345" i="5"/>
  <c r="V343" i="5"/>
  <c r="AA343" i="5" s="1"/>
  <c r="AB343" i="5" s="1"/>
  <c r="Z329" i="5"/>
  <c r="V329" i="5"/>
  <c r="Y329" i="5"/>
  <c r="V307" i="5"/>
  <c r="AA307" i="5" s="1"/>
  <c r="AB307" i="5" s="1"/>
  <c r="W304" i="5"/>
  <c r="V263" i="5"/>
  <c r="V259" i="5"/>
  <c r="W256" i="5"/>
  <c r="V243" i="5"/>
  <c r="W208" i="5"/>
  <c r="W201" i="5"/>
  <c r="Y201" i="5"/>
  <c r="W192" i="5"/>
  <c r="V351" i="4"/>
  <c r="AA351" i="4" s="1"/>
  <c r="AB351" i="4" s="1"/>
  <c r="X349" i="4"/>
  <c r="X345" i="4"/>
  <c r="V343" i="4"/>
  <c r="W332" i="4"/>
  <c r="X325" i="4"/>
  <c r="AA325" i="4" s="1"/>
  <c r="AB325" i="4" s="1"/>
  <c r="X317" i="4"/>
  <c r="AA317" i="4" s="1"/>
  <c r="AB317" i="4" s="1"/>
  <c r="W296" i="4"/>
  <c r="W292" i="4"/>
  <c r="W288" i="4"/>
  <c r="W284" i="4"/>
  <c r="X277" i="4"/>
  <c r="W272" i="4"/>
  <c r="X265" i="4"/>
  <c r="X253" i="4"/>
  <c r="X213" i="4"/>
  <c r="X209" i="4"/>
  <c r="AA209" i="4" s="1"/>
  <c r="AB209" i="4" s="1"/>
  <c r="X197" i="4"/>
  <c r="W168" i="4"/>
  <c r="W164" i="4"/>
  <c r="W160" i="4"/>
  <c r="Y459" i="3"/>
  <c r="Y457" i="3"/>
  <c r="W328" i="3"/>
  <c r="X317" i="3"/>
  <c r="W296" i="3"/>
  <c r="W292" i="3"/>
  <c r="W288" i="3"/>
  <c r="W284" i="3"/>
  <c r="W260" i="3"/>
  <c r="W256" i="3"/>
  <c r="W244" i="3"/>
  <c r="AA244" i="3" s="1"/>
  <c r="AB244" i="3" s="1"/>
  <c r="W240" i="3"/>
  <c r="AA240" i="3" s="1"/>
  <c r="AB240" i="3" s="1"/>
  <c r="W228" i="3"/>
  <c r="W220" i="3"/>
  <c r="W216" i="3"/>
  <c r="AA216" i="3" s="1"/>
  <c r="AB216" i="3" s="1"/>
  <c r="V207" i="3"/>
  <c r="X205" i="3"/>
  <c r="W200" i="3"/>
  <c r="X185" i="3"/>
  <c r="X181" i="3"/>
  <c r="W168" i="3"/>
  <c r="X345" i="2"/>
  <c r="V339" i="2"/>
  <c r="Y350" i="5"/>
  <c r="Z344" i="5"/>
  <c r="V334" i="5"/>
  <c r="Y330" i="5"/>
  <c r="W309" i="5"/>
  <c r="Z304" i="5"/>
  <c r="V300" i="5"/>
  <c r="Z284" i="5"/>
  <c r="X270" i="5"/>
  <c r="Z251" i="5"/>
  <c r="AA166" i="5"/>
  <c r="AB166" i="5" s="1"/>
  <c r="V149" i="5"/>
  <c r="AA149" i="5" s="1"/>
  <c r="AB149" i="5" s="1"/>
  <c r="W349" i="4"/>
  <c r="W342" i="4"/>
  <c r="Z325" i="4"/>
  <c r="Y301" i="4"/>
  <c r="V298" i="4"/>
  <c r="AA298" i="4" s="1"/>
  <c r="AB298" i="4" s="1"/>
  <c r="Y294" i="4"/>
  <c r="Z289" i="4"/>
  <c r="V278" i="4"/>
  <c r="Z263" i="4"/>
  <c r="AA263" i="4" s="1"/>
  <c r="AB263" i="4" s="1"/>
  <c r="Z253" i="4"/>
  <c r="V249" i="4"/>
  <c r="AA249" i="4" s="1"/>
  <c r="AB249" i="4" s="1"/>
  <c r="Z242" i="4"/>
  <c r="V229" i="4"/>
  <c r="AA229" i="4" s="1"/>
  <c r="AB229" i="4" s="1"/>
  <c r="Y221" i="4"/>
  <c r="X214" i="4"/>
  <c r="Y201" i="4"/>
  <c r="V198" i="4"/>
  <c r="W178" i="4"/>
  <c r="Y173" i="4"/>
  <c r="T29" i="4"/>
  <c r="V29" i="4"/>
  <c r="X170" i="4"/>
  <c r="Z166" i="4"/>
  <c r="Z154" i="4"/>
  <c r="W145" i="4"/>
  <c r="W350" i="3"/>
  <c r="V345" i="3"/>
  <c r="V341" i="3"/>
  <c r="Y309" i="3"/>
  <c r="V306" i="3"/>
  <c r="AA306" i="3" s="1"/>
  <c r="AB306" i="3" s="1"/>
  <c r="W301" i="3"/>
  <c r="X298" i="3"/>
  <c r="Y258" i="3"/>
  <c r="Z253" i="3"/>
  <c r="V242" i="3"/>
  <c r="AA242" i="3" s="1"/>
  <c r="AB242" i="3" s="1"/>
  <c r="Y238" i="3"/>
  <c r="V233" i="3"/>
  <c r="AA233" i="3" s="1"/>
  <c r="AB233" i="3" s="1"/>
  <c r="Z230" i="3"/>
  <c r="Y225" i="3"/>
  <c r="Z219" i="3"/>
  <c r="Z213" i="3"/>
  <c r="W205" i="3"/>
  <c r="Z169" i="3"/>
  <c r="W166" i="3"/>
  <c r="V158" i="3"/>
  <c r="AA158" i="3" s="1"/>
  <c r="AB158" i="3" s="1"/>
  <c r="Y146" i="3"/>
  <c r="V349" i="2"/>
  <c r="AA349" i="2" s="1"/>
  <c r="AB349" i="2" s="1"/>
  <c r="W346" i="2"/>
  <c r="AA346" i="2" s="1"/>
  <c r="AB346" i="2" s="1"/>
  <c r="Z337" i="2"/>
  <c r="Y322" i="2"/>
  <c r="Y314" i="2"/>
  <c r="Y306" i="2"/>
  <c r="V295" i="2"/>
  <c r="AA295" i="2" s="1"/>
  <c r="AB295" i="2" s="1"/>
  <c r="W294" i="2"/>
  <c r="Z284" i="2"/>
  <c r="V284" i="2"/>
  <c r="Y284" i="2"/>
  <c r="X284" i="2"/>
  <c r="Z258" i="2"/>
  <c r="AA249" i="2"/>
  <c r="AB249" i="2" s="1"/>
  <c r="V247" i="2"/>
  <c r="AA247" i="2" s="1"/>
  <c r="AB247" i="2" s="1"/>
  <c r="W246" i="2"/>
  <c r="AA242" i="2"/>
  <c r="AB242" i="2" s="1"/>
  <c r="Y223" i="2"/>
  <c r="X223" i="2"/>
  <c r="AA223" i="2" s="1"/>
  <c r="AB223" i="2" s="1"/>
  <c r="Z346" i="5"/>
  <c r="Y334" i="5"/>
  <c r="Z316" i="5"/>
  <c r="Z311" i="5"/>
  <c r="V306" i="5"/>
  <c r="Y300" i="5"/>
  <c r="X295" i="5"/>
  <c r="Z289" i="5"/>
  <c r="Y284" i="5"/>
  <c r="V256" i="5"/>
  <c r="V250" i="5"/>
  <c r="Z243" i="5"/>
  <c r="Z233" i="5"/>
  <c r="X227" i="5"/>
  <c r="V221" i="5"/>
  <c r="AA221" i="5" s="1"/>
  <c r="AB221" i="5" s="1"/>
  <c r="Z213" i="5"/>
  <c r="Y208" i="5"/>
  <c r="Z151" i="5"/>
  <c r="Y345" i="4"/>
  <c r="Y342" i="4"/>
  <c r="Z337" i="4"/>
  <c r="V334" i="4"/>
  <c r="AA334" i="4" s="1"/>
  <c r="AB334" i="4" s="1"/>
  <c r="Y329" i="4"/>
  <c r="V326" i="4"/>
  <c r="W313" i="4"/>
  <c r="W285" i="4"/>
  <c r="V257" i="4"/>
  <c r="V250" i="4"/>
  <c r="V246" i="4"/>
  <c r="AA246" i="4" s="1"/>
  <c r="AB246" i="4" s="1"/>
  <c r="W238" i="4"/>
  <c r="X234" i="4"/>
  <c r="W218" i="4"/>
  <c r="Z210" i="4"/>
  <c r="V205" i="4"/>
  <c r="AA205" i="4" s="1"/>
  <c r="AB205" i="4" s="1"/>
  <c r="Y198" i="4"/>
  <c r="W185" i="4"/>
  <c r="V158" i="4"/>
  <c r="W325" i="3"/>
  <c r="AA325" i="3" s="1"/>
  <c r="AB325" i="3" s="1"/>
  <c r="X318" i="3"/>
  <c r="V294" i="3"/>
  <c r="AA294" i="3" s="1"/>
  <c r="AB294" i="3" s="1"/>
  <c r="V286" i="3"/>
  <c r="AA286" i="3" s="1"/>
  <c r="AB286" i="3" s="1"/>
  <c r="Z277" i="3"/>
  <c r="W270" i="3"/>
  <c r="Z265" i="3"/>
  <c r="Z257" i="3"/>
  <c r="W250" i="3"/>
  <c r="W246" i="3"/>
  <c r="Z235" i="3"/>
  <c r="W218" i="3"/>
  <c r="X202" i="3"/>
  <c r="W197" i="3"/>
  <c r="X194" i="3"/>
  <c r="X186" i="3"/>
  <c r="Y181" i="3"/>
  <c r="V178" i="3"/>
  <c r="Z170" i="3"/>
  <c r="Y161" i="3"/>
  <c r="W153" i="3"/>
  <c r="X150" i="3"/>
  <c r="Z145" i="3"/>
  <c r="V322" i="2"/>
  <c r="W317" i="2"/>
  <c r="V317" i="2"/>
  <c r="Y317" i="2"/>
  <c r="V311" i="2"/>
  <c r="AA311" i="2" s="1"/>
  <c r="AB311" i="2" s="1"/>
  <c r="W309" i="2"/>
  <c r="Z309" i="2"/>
  <c r="V309" i="2"/>
  <c r="Y309" i="2"/>
  <c r="Y303" i="2"/>
  <c r="X303" i="2"/>
  <c r="W303" i="2"/>
  <c r="AA303" i="2" s="1"/>
  <c r="AB303" i="2" s="1"/>
  <c r="W285" i="2"/>
  <c r="Z285" i="2"/>
  <c r="V285" i="2"/>
  <c r="Y285" i="2"/>
  <c r="W280" i="2"/>
  <c r="X270" i="2"/>
  <c r="Y255" i="2"/>
  <c r="X255" i="2"/>
  <c r="W255" i="2"/>
  <c r="AA255" i="2" s="1"/>
  <c r="AB255" i="2" s="1"/>
  <c r="Z244" i="2"/>
  <c r="Y244" i="2"/>
  <c r="AA231" i="2"/>
  <c r="AB231" i="2" s="1"/>
  <c r="W227" i="2"/>
  <c r="Y346" i="5"/>
  <c r="Z342" i="5"/>
  <c r="Z326" i="5"/>
  <c r="W313" i="5"/>
  <c r="W305" i="5"/>
  <c r="V298" i="5"/>
  <c r="X294" i="5"/>
  <c r="V288" i="5"/>
  <c r="AA288" i="5" s="1"/>
  <c r="AB288" i="5" s="1"/>
  <c r="X278" i="5"/>
  <c r="V268" i="5"/>
  <c r="Z263" i="5"/>
  <c r="Y256" i="5"/>
  <c r="Z252" i="5"/>
  <c r="AA252" i="5" s="1"/>
  <c r="AB252" i="5" s="1"/>
  <c r="Z247" i="5"/>
  <c r="X242" i="5"/>
  <c r="AA234" i="5"/>
  <c r="AB234" i="5" s="1"/>
  <c r="AA214" i="5"/>
  <c r="AB214" i="5" s="1"/>
  <c r="W350" i="4"/>
  <c r="Y326" i="4"/>
  <c r="Z297" i="4"/>
  <c r="W277" i="4"/>
  <c r="X270" i="4"/>
  <c r="X254" i="4"/>
  <c r="V241" i="4"/>
  <c r="Y234" i="4"/>
  <c r="X230" i="4"/>
  <c r="Z225" i="4"/>
  <c r="V213" i="4"/>
  <c r="AA213" i="4" s="1"/>
  <c r="AB213" i="4" s="1"/>
  <c r="Z202" i="4"/>
  <c r="V197" i="4"/>
  <c r="AA197" i="4" s="1"/>
  <c r="AB197" i="4" s="1"/>
  <c r="Z194" i="4"/>
  <c r="Y177" i="4"/>
  <c r="W165" i="4"/>
  <c r="V153" i="4"/>
  <c r="AA153" i="4" s="1"/>
  <c r="AB153" i="4" s="1"/>
  <c r="V149" i="4"/>
  <c r="AA149" i="4" s="1"/>
  <c r="AB149" i="4" s="1"/>
  <c r="W146" i="4"/>
  <c r="AA146" i="4" s="1"/>
  <c r="AB146" i="4" s="1"/>
  <c r="Z349" i="3"/>
  <c r="X346" i="3"/>
  <c r="X342" i="3"/>
  <c r="Z337" i="3"/>
  <c r="Z333" i="3"/>
  <c r="Z329" i="3"/>
  <c r="W326" i="3"/>
  <c r="Y318" i="3"/>
  <c r="Z313" i="3"/>
  <c r="Z305" i="3"/>
  <c r="Z297" i="3"/>
  <c r="Y289" i="3"/>
  <c r="Y286" i="3"/>
  <c r="Y250" i="3"/>
  <c r="V241" i="3"/>
  <c r="AA241" i="3" s="1"/>
  <c r="AB241" i="3" s="1"/>
  <c r="V234" i="3"/>
  <c r="AA234" i="3" s="1"/>
  <c r="AB234" i="3" s="1"/>
  <c r="Z229" i="3"/>
  <c r="V221" i="3"/>
  <c r="AA221" i="3" s="1"/>
  <c r="AB221" i="3" s="1"/>
  <c r="Z214" i="3"/>
  <c r="Z209" i="3"/>
  <c r="W206" i="3"/>
  <c r="Z165" i="3"/>
  <c r="Z157" i="3"/>
  <c r="Y150" i="3"/>
  <c r="Z350" i="2"/>
  <c r="Y345" i="2"/>
  <c r="Y341" i="2"/>
  <c r="X304" i="2"/>
  <c r="V294" i="2"/>
  <c r="Z276" i="2"/>
  <c r="V276" i="2"/>
  <c r="Y276" i="2"/>
  <c r="X276" i="2"/>
  <c r="W269" i="2"/>
  <c r="Z269" i="2"/>
  <c r="V269" i="2"/>
  <c r="Y269" i="2"/>
  <c r="W217" i="2"/>
  <c r="V217" i="2"/>
  <c r="Z205" i="2"/>
  <c r="V205" i="2"/>
  <c r="W205" i="2"/>
  <c r="L32" i="2"/>
  <c r="J32" i="2"/>
  <c r="Z177" i="2"/>
  <c r="V177" i="2"/>
  <c r="AA177" i="2" s="1"/>
  <c r="AB177" i="2" s="1"/>
  <c r="W177" i="2"/>
  <c r="Z153" i="2"/>
  <c r="V153" i="2"/>
  <c r="W153" i="2"/>
  <c r="T23" i="2"/>
  <c r="V23" i="2"/>
  <c r="W23" i="2" s="1"/>
  <c r="W24" i="2" s="1"/>
  <c r="W25" i="2" s="1"/>
  <c r="Z149" i="2"/>
  <c r="V149" i="2"/>
  <c r="AA149" i="2" s="1"/>
  <c r="AB149" i="2" s="1"/>
  <c r="W149" i="2"/>
  <c r="Y351" i="5"/>
  <c r="Z328" i="5"/>
  <c r="Z315" i="5"/>
  <c r="Z308" i="5"/>
  <c r="X303" i="5"/>
  <c r="Y296" i="5"/>
  <c r="Z293" i="5"/>
  <c r="Z285" i="5"/>
  <c r="V278" i="5"/>
  <c r="Z272" i="5"/>
  <c r="Y268" i="5"/>
  <c r="Y263" i="5"/>
  <c r="Y255" i="5"/>
  <c r="Y247" i="5"/>
  <c r="X243" i="5"/>
  <c r="Z225" i="5"/>
  <c r="Z219" i="5"/>
  <c r="V201" i="5"/>
  <c r="AA201" i="5" s="1"/>
  <c r="AB201" i="5" s="1"/>
  <c r="Z179" i="5"/>
  <c r="Y350" i="4"/>
  <c r="X346" i="4"/>
  <c r="Z341" i="4"/>
  <c r="Z333" i="4"/>
  <c r="W330" i="4"/>
  <c r="Z318" i="4"/>
  <c r="V309" i="4"/>
  <c r="AA309" i="4" s="1"/>
  <c r="AB309" i="4" s="1"/>
  <c r="Z306" i="4"/>
  <c r="W294" i="4"/>
  <c r="W286" i="4"/>
  <c r="Y270" i="4"/>
  <c r="Z265" i="4"/>
  <c r="X258" i="4"/>
  <c r="V233" i="4"/>
  <c r="AA233" i="4" s="1"/>
  <c r="AB233" i="4" s="1"/>
  <c r="Y217" i="4"/>
  <c r="X206" i="4"/>
  <c r="Z199" i="4"/>
  <c r="Y194" i="4"/>
  <c r="W186" i="4"/>
  <c r="Z183" i="4"/>
  <c r="Z169" i="4"/>
  <c r="Y157" i="4"/>
  <c r="Z317" i="3"/>
  <c r="Y285" i="3"/>
  <c r="V278" i="3"/>
  <c r="AA278" i="3" s="1"/>
  <c r="AB278" i="3" s="1"/>
  <c r="V266" i="3"/>
  <c r="AA266" i="3" s="1"/>
  <c r="AB266" i="3" s="1"/>
  <c r="X258" i="3"/>
  <c r="V249" i="3"/>
  <c r="AA249" i="3" s="1"/>
  <c r="AB249" i="3" s="1"/>
  <c r="X238" i="3"/>
  <c r="W217" i="3"/>
  <c r="W210" i="3"/>
  <c r="Y201" i="3"/>
  <c r="V198" i="3"/>
  <c r="AA198" i="3" s="1"/>
  <c r="AB198" i="3" s="1"/>
  <c r="V185" i="3"/>
  <c r="AA185" i="3" s="1"/>
  <c r="AB185" i="3" s="1"/>
  <c r="V177" i="3"/>
  <c r="AA177" i="3" s="1"/>
  <c r="AB177" i="3" s="1"/>
  <c r="Z154" i="3"/>
  <c r="V149" i="3"/>
  <c r="AA149" i="3" s="1"/>
  <c r="AB149" i="3" s="1"/>
  <c r="W146" i="3"/>
  <c r="AA146" i="3" s="1"/>
  <c r="AB146" i="3" s="1"/>
  <c r="V334" i="2"/>
  <c r="AA334" i="2" s="1"/>
  <c r="AB334" i="2" s="1"/>
  <c r="X333" i="2"/>
  <c r="X326" i="2"/>
  <c r="Z322" i="2"/>
  <c r="X317" i="2"/>
  <c r="Y315" i="2"/>
  <c r="X315" i="2"/>
  <c r="W315" i="2"/>
  <c r="V307" i="2"/>
  <c r="AA307" i="2" s="1"/>
  <c r="AB307" i="2" s="1"/>
  <c r="W306" i="2"/>
  <c r="V304" i="2"/>
  <c r="W297" i="2"/>
  <c r="Z291" i="2"/>
  <c r="V277" i="2"/>
  <c r="W276" i="2"/>
  <c r="Y267" i="2"/>
  <c r="X267" i="2"/>
  <c r="W267" i="2"/>
  <c r="AA267" i="2" s="1"/>
  <c r="AB267" i="2" s="1"/>
  <c r="Y259" i="2"/>
  <c r="X259" i="2"/>
  <c r="W259" i="2"/>
  <c r="AA259" i="2" s="1"/>
  <c r="AB259" i="2" s="1"/>
  <c r="W210" i="2"/>
  <c r="X210" i="2"/>
  <c r="L34" i="2"/>
  <c r="J34" i="2"/>
  <c r="W194" i="2"/>
  <c r="X194" i="2"/>
  <c r="W178" i="2"/>
  <c r="X178" i="2"/>
  <c r="W154" i="2"/>
  <c r="AA154" i="2" s="1"/>
  <c r="AB154" i="2" s="1"/>
  <c r="X154" i="2"/>
  <c r="Z270" i="2"/>
  <c r="Y216" i="2"/>
  <c r="Y211" i="2"/>
  <c r="X205" i="2"/>
  <c r="Y179" i="2"/>
  <c r="Y163" i="2"/>
  <c r="Y151" i="2"/>
  <c r="X239" i="2"/>
  <c r="AA239" i="2" s="1"/>
  <c r="AB239" i="2" s="1"/>
  <c r="Z217" i="2"/>
  <c r="Z211" i="2"/>
  <c r="V206" i="2"/>
  <c r="AA206" i="2" s="1"/>
  <c r="AB206" i="2" s="1"/>
  <c r="Y186" i="2"/>
  <c r="V179" i="2"/>
  <c r="AA179" i="2" s="1"/>
  <c r="AB179" i="2" s="1"/>
  <c r="Y175" i="2"/>
  <c r="V163" i="2"/>
  <c r="AA163" i="2" s="1"/>
  <c r="AB163" i="2" s="1"/>
  <c r="Z151" i="2"/>
  <c r="X147" i="2"/>
  <c r="AA147" i="2" s="1"/>
  <c r="AB147" i="2" s="1"/>
  <c r="Z210" i="2"/>
  <c r="X195" i="2"/>
  <c r="AA195" i="2" s="1"/>
  <c r="AB195" i="2" s="1"/>
  <c r="V178" i="2"/>
  <c r="AA160" i="2"/>
  <c r="AB160" i="2" s="1"/>
  <c r="Z147" i="2"/>
  <c r="Z294" i="2"/>
  <c r="Z216" i="2"/>
  <c r="AA212" i="2"/>
  <c r="AB212" i="2" s="1"/>
  <c r="Z195" i="2"/>
  <c r="Y178" i="2"/>
  <c r="Y157" i="2"/>
  <c r="L510" i="25"/>
  <c r="J518" i="25"/>
  <c r="I518" i="25"/>
  <c r="J517" i="25"/>
  <c r="I517" i="25"/>
  <c r="L515" i="25"/>
  <c r="N515" i="25"/>
  <c r="H511" i="25"/>
  <c r="AH463" i="25"/>
  <c r="N467" i="25"/>
  <c r="D511" i="25"/>
  <c r="V465" i="25"/>
  <c r="R465" i="25"/>
  <c r="R466" i="25" s="1"/>
  <c r="V463" i="25"/>
  <c r="R463" i="25"/>
  <c r="R464" i="25" s="1"/>
  <c r="V464" i="25"/>
  <c r="J467" i="25"/>
  <c r="AL466" i="25"/>
  <c r="AL467" i="25" s="1"/>
  <c r="AL464" i="25"/>
  <c r="AL465" i="25" s="1"/>
  <c r="I68" i="25"/>
  <c r="J518" i="24"/>
  <c r="I518" i="24"/>
  <c r="M518" i="24" s="1"/>
  <c r="F75" i="25"/>
  <c r="F86" i="25"/>
  <c r="L75" i="25"/>
  <c r="O515" i="24"/>
  <c r="N514" i="24"/>
  <c r="AL457" i="24"/>
  <c r="AL458" i="24" s="1"/>
  <c r="AL455" i="24"/>
  <c r="AL456" i="24" s="1"/>
  <c r="H511" i="24"/>
  <c r="N467" i="24"/>
  <c r="AH463" i="24"/>
  <c r="J516" i="24"/>
  <c r="I516" i="24"/>
  <c r="AL466" i="24"/>
  <c r="AL467" i="24" s="1"/>
  <c r="AL464" i="24"/>
  <c r="AL465" i="24" s="1"/>
  <c r="N513" i="24"/>
  <c r="AL477" i="24"/>
  <c r="AL478" i="24" s="1"/>
  <c r="AL475" i="24"/>
  <c r="AL476" i="24" s="1"/>
  <c r="M513" i="24"/>
  <c r="F84" i="24"/>
  <c r="L73" i="24"/>
  <c r="F73" i="24"/>
  <c r="N510" i="23"/>
  <c r="O516" i="23"/>
  <c r="M517" i="23"/>
  <c r="N516" i="23"/>
  <c r="I514" i="23"/>
  <c r="J514" i="23"/>
  <c r="F76" i="24"/>
  <c r="F87" i="24"/>
  <c r="L76" i="24"/>
  <c r="F72" i="24"/>
  <c r="F83" i="24"/>
  <c r="L72" i="24"/>
  <c r="I69" i="24"/>
  <c r="AL503" i="23"/>
  <c r="AL501" i="23"/>
  <c r="R484" i="23"/>
  <c r="R482" i="23"/>
  <c r="R483" i="23" s="1"/>
  <c r="AL457" i="23"/>
  <c r="AL455" i="23"/>
  <c r="O510" i="23"/>
  <c r="O517" i="23"/>
  <c r="E512" i="23"/>
  <c r="AE492" i="23"/>
  <c r="N517" i="22"/>
  <c r="I516" i="22"/>
  <c r="J516" i="22"/>
  <c r="AL466" i="22"/>
  <c r="AL467" i="22" s="1"/>
  <c r="AL464" i="22"/>
  <c r="AL465" i="22" s="1"/>
  <c r="N513" i="22"/>
  <c r="M517" i="22"/>
  <c r="I514" i="22"/>
  <c r="J514" i="22"/>
  <c r="F76" i="23"/>
  <c r="F87" i="23"/>
  <c r="L76" i="23"/>
  <c r="I69" i="23"/>
  <c r="AL503" i="22"/>
  <c r="AL504" i="22" s="1"/>
  <c r="AL501" i="22"/>
  <c r="R484" i="22"/>
  <c r="R485" i="22" s="1"/>
  <c r="R482" i="22"/>
  <c r="R483" i="22" s="1"/>
  <c r="J515" i="22"/>
  <c r="I515" i="22"/>
  <c r="AL457" i="22"/>
  <c r="AL458" i="22" s="1"/>
  <c r="AL455" i="22"/>
  <c r="AL456" i="22" s="1"/>
  <c r="O518" i="22"/>
  <c r="I510" i="22"/>
  <c r="J510" i="22"/>
  <c r="F75" i="22"/>
  <c r="F86" i="22"/>
  <c r="L75" i="22"/>
  <c r="G512" i="21"/>
  <c r="AG492" i="21"/>
  <c r="L515" i="21"/>
  <c r="E68" i="22"/>
  <c r="L68" i="22" s="1"/>
  <c r="I68" i="22" s="1"/>
  <c r="L517" i="21"/>
  <c r="F71" i="22"/>
  <c r="L71" i="22"/>
  <c r="F82" i="22"/>
  <c r="O517" i="21"/>
  <c r="J510" i="21"/>
  <c r="I510" i="21"/>
  <c r="N517" i="21"/>
  <c r="AL466" i="21"/>
  <c r="AL467" i="21" s="1"/>
  <c r="AL464" i="21"/>
  <c r="I68" i="21"/>
  <c r="N514" i="20"/>
  <c r="J510" i="20"/>
  <c r="I510" i="20"/>
  <c r="I513" i="20"/>
  <c r="J513" i="20"/>
  <c r="N518" i="20"/>
  <c r="J516" i="20"/>
  <c r="I516" i="20"/>
  <c r="M518" i="20"/>
  <c r="AL477" i="20"/>
  <c r="AL475" i="20"/>
  <c r="AL476" i="20" s="1"/>
  <c r="L467" i="20"/>
  <c r="AF463" i="20"/>
  <c r="F511" i="20"/>
  <c r="G512" i="19"/>
  <c r="AG492" i="19"/>
  <c r="L515" i="19"/>
  <c r="M513" i="19"/>
  <c r="E74" i="20"/>
  <c r="E70" i="20"/>
  <c r="E68" i="20"/>
  <c r="L68" i="20" s="1"/>
  <c r="I68" i="20" s="1"/>
  <c r="J518" i="19"/>
  <c r="I518" i="19"/>
  <c r="J517" i="19"/>
  <c r="I517" i="19"/>
  <c r="AE492" i="19"/>
  <c r="E512" i="19"/>
  <c r="AH463" i="19"/>
  <c r="H511" i="19"/>
  <c r="N467" i="19"/>
  <c r="V465" i="19"/>
  <c r="R465" i="19"/>
  <c r="R466" i="19" s="1"/>
  <c r="V463" i="19"/>
  <c r="R463" i="19"/>
  <c r="R464" i="19" s="1"/>
  <c r="D511" i="19"/>
  <c r="V464" i="19"/>
  <c r="J467" i="19"/>
  <c r="I69" i="19"/>
  <c r="R482" i="18"/>
  <c r="R483" i="18" s="1"/>
  <c r="R484" i="18"/>
  <c r="R485" i="18" s="1"/>
  <c r="I515" i="18"/>
  <c r="J515" i="18"/>
  <c r="AL457" i="18"/>
  <c r="AL458" i="18" s="1"/>
  <c r="AL455" i="18"/>
  <c r="AL456" i="18" s="1"/>
  <c r="AL493" i="17"/>
  <c r="AL494" i="17" s="1"/>
  <c r="AL495" i="17"/>
  <c r="AL496" i="17" s="1"/>
  <c r="F512" i="17"/>
  <c r="AF492" i="17"/>
  <c r="L513" i="17"/>
  <c r="J518" i="18"/>
  <c r="I518" i="18"/>
  <c r="AL487" i="18"/>
  <c r="AL488" i="18" s="1"/>
  <c r="AL485" i="18"/>
  <c r="AL486" i="18" s="1"/>
  <c r="J518" i="17"/>
  <c r="I518" i="17"/>
  <c r="O510" i="17"/>
  <c r="H511" i="17"/>
  <c r="N467" i="17"/>
  <c r="AH463" i="17"/>
  <c r="N517" i="18"/>
  <c r="AH492" i="18"/>
  <c r="H512" i="18"/>
  <c r="V491" i="18"/>
  <c r="R491" i="18"/>
  <c r="R492" i="18" s="1"/>
  <c r="D512" i="18"/>
  <c r="V493" i="18"/>
  <c r="R493" i="18"/>
  <c r="R494" i="18" s="1"/>
  <c r="V492" i="18"/>
  <c r="AL466" i="18"/>
  <c r="AL467" i="18" s="1"/>
  <c r="AL464" i="18"/>
  <c r="AL465" i="18" s="1"/>
  <c r="AG463" i="18"/>
  <c r="G511" i="18"/>
  <c r="M467" i="18"/>
  <c r="N510" i="17"/>
  <c r="J516" i="17"/>
  <c r="I516" i="17"/>
  <c r="AL477" i="18"/>
  <c r="AL478" i="18" s="1"/>
  <c r="AL475" i="18"/>
  <c r="AL476" i="18" s="1"/>
  <c r="L467" i="18"/>
  <c r="AF463" i="18"/>
  <c r="F511" i="18"/>
  <c r="F86" i="17"/>
  <c r="L75" i="17"/>
  <c r="F75" i="17"/>
  <c r="H512" i="16"/>
  <c r="AH492" i="16"/>
  <c r="M510" i="16"/>
  <c r="AG492" i="16"/>
  <c r="G512" i="16"/>
  <c r="F511" i="16"/>
  <c r="L467" i="16"/>
  <c r="AF463" i="16"/>
  <c r="F76" i="17"/>
  <c r="F87" i="17"/>
  <c r="L76" i="17"/>
  <c r="I69" i="17"/>
  <c r="AL503" i="16"/>
  <c r="AL504" i="16" s="1"/>
  <c r="AL501" i="16"/>
  <c r="AL502" i="16" s="1"/>
  <c r="R484" i="16"/>
  <c r="R485" i="16" s="1"/>
  <c r="R482" i="16"/>
  <c r="R483" i="16" s="1"/>
  <c r="J515" i="16"/>
  <c r="I515" i="16"/>
  <c r="AL457" i="16"/>
  <c r="AL458" i="16" s="1"/>
  <c r="AL455" i="16"/>
  <c r="AL456" i="16" s="1"/>
  <c r="AL477" i="17"/>
  <c r="AL475" i="17"/>
  <c r="AL476" i="17" s="1"/>
  <c r="E512" i="16"/>
  <c r="AE492" i="16"/>
  <c r="N467" i="16"/>
  <c r="AH463" i="16"/>
  <c r="H511" i="16"/>
  <c r="J513" i="16"/>
  <c r="I513" i="16"/>
  <c r="O510" i="15"/>
  <c r="H511" i="15"/>
  <c r="N467" i="15"/>
  <c r="AH463" i="15"/>
  <c r="F86" i="16"/>
  <c r="L75" i="16"/>
  <c r="F75" i="16"/>
  <c r="E71" i="16"/>
  <c r="AL466" i="15"/>
  <c r="AL467" i="15" s="1"/>
  <c r="AL464" i="15"/>
  <c r="AL465" i="15" s="1"/>
  <c r="N513" i="15"/>
  <c r="N518" i="14"/>
  <c r="N516" i="15"/>
  <c r="L515" i="15"/>
  <c r="AF463" i="15"/>
  <c r="F511" i="15"/>
  <c r="L467" i="15"/>
  <c r="E68" i="16"/>
  <c r="L68" i="16" s="1"/>
  <c r="I68" i="16" s="1"/>
  <c r="F76" i="15"/>
  <c r="F87" i="15"/>
  <c r="L76" i="15"/>
  <c r="I69" i="15"/>
  <c r="AL503" i="14"/>
  <c r="AL504" i="14" s="1"/>
  <c r="AL501" i="14"/>
  <c r="AL502" i="14" s="1"/>
  <c r="M510" i="14"/>
  <c r="AL457" i="14"/>
  <c r="AL458" i="14" s="1"/>
  <c r="AL455" i="14"/>
  <c r="AL456" i="14" s="1"/>
  <c r="I68" i="14"/>
  <c r="N514" i="13"/>
  <c r="L76" i="13"/>
  <c r="F76" i="13"/>
  <c r="F87" i="13"/>
  <c r="AL503" i="12"/>
  <c r="AL504" i="12" s="1"/>
  <c r="AL501" i="12"/>
  <c r="AL502" i="12" s="1"/>
  <c r="M516" i="12"/>
  <c r="E511" i="12"/>
  <c r="K467" i="12"/>
  <c r="AE463" i="12"/>
  <c r="L76" i="12"/>
  <c r="F87" i="12"/>
  <c r="F76" i="12"/>
  <c r="E72" i="12"/>
  <c r="I69" i="12"/>
  <c r="AL503" i="11"/>
  <c r="AL504" i="11" s="1"/>
  <c r="AL501" i="11"/>
  <c r="AL502" i="11" s="1"/>
  <c r="R482" i="11"/>
  <c r="R483" i="11" s="1"/>
  <c r="R484" i="11"/>
  <c r="R485" i="11" s="1"/>
  <c r="I515" i="11"/>
  <c r="J515" i="11"/>
  <c r="AL457" i="11"/>
  <c r="AL458" i="11" s="1"/>
  <c r="AL455" i="11"/>
  <c r="AL456" i="11" s="1"/>
  <c r="R484" i="14"/>
  <c r="R485" i="14" s="1"/>
  <c r="R482" i="14"/>
  <c r="R483" i="14" s="1"/>
  <c r="L516" i="14"/>
  <c r="V465" i="14"/>
  <c r="R465" i="14"/>
  <c r="R466" i="14" s="1"/>
  <c r="V463" i="14"/>
  <c r="R463" i="14"/>
  <c r="R464" i="14" s="1"/>
  <c r="D511" i="14"/>
  <c r="V464" i="14"/>
  <c r="J467" i="14"/>
  <c r="J510" i="13"/>
  <c r="I510" i="13"/>
  <c r="I513" i="13"/>
  <c r="J513" i="13"/>
  <c r="J518" i="12"/>
  <c r="I518" i="12"/>
  <c r="AL487" i="12"/>
  <c r="AL488" i="12" s="1"/>
  <c r="AL485" i="12"/>
  <c r="AL486" i="12" s="1"/>
  <c r="O517" i="11"/>
  <c r="O518" i="14"/>
  <c r="AL466" i="14"/>
  <c r="AL467" i="14" s="1"/>
  <c r="AL464" i="14"/>
  <c r="AL465" i="14" s="1"/>
  <c r="N518" i="13"/>
  <c r="J516" i="13"/>
  <c r="I516" i="13"/>
  <c r="N517" i="12"/>
  <c r="AH492" i="12"/>
  <c r="H512" i="12"/>
  <c r="V491" i="12"/>
  <c r="R491" i="12"/>
  <c r="R492" i="12" s="1"/>
  <c r="D512" i="12"/>
  <c r="V493" i="12"/>
  <c r="R493" i="12"/>
  <c r="R494" i="12" s="1"/>
  <c r="V492" i="12"/>
  <c r="AL466" i="12"/>
  <c r="AL467" i="12" s="1"/>
  <c r="AL464" i="12"/>
  <c r="AL465" i="12" s="1"/>
  <c r="AG463" i="12"/>
  <c r="G511" i="12"/>
  <c r="M467" i="12"/>
  <c r="M517" i="14"/>
  <c r="I514" i="14"/>
  <c r="J514" i="14"/>
  <c r="O514" i="13"/>
  <c r="AL477" i="12"/>
  <c r="AL478" i="12" s="1"/>
  <c r="AL475" i="12"/>
  <c r="AL476" i="12" s="1"/>
  <c r="L467" i="12"/>
  <c r="AF463" i="12"/>
  <c r="F511" i="12"/>
  <c r="G512" i="11"/>
  <c r="AG492" i="11"/>
  <c r="O510" i="10"/>
  <c r="H511" i="10"/>
  <c r="N467" i="10"/>
  <c r="AH463" i="10"/>
  <c r="O518" i="9"/>
  <c r="J517" i="9"/>
  <c r="I517" i="9"/>
  <c r="L516" i="9"/>
  <c r="M514" i="9"/>
  <c r="D511" i="9"/>
  <c r="V464" i="9"/>
  <c r="J467" i="9"/>
  <c r="V465" i="9"/>
  <c r="R465" i="9"/>
  <c r="V463" i="9"/>
  <c r="R463" i="9"/>
  <c r="J510" i="8"/>
  <c r="I510" i="8"/>
  <c r="AL487" i="8"/>
  <c r="AL488" i="8" s="1"/>
  <c r="AL485" i="8"/>
  <c r="J513" i="8"/>
  <c r="I513" i="8"/>
  <c r="AH492" i="11"/>
  <c r="H512" i="11"/>
  <c r="J516" i="10"/>
  <c r="I516" i="10"/>
  <c r="M515" i="10"/>
  <c r="N510" i="9"/>
  <c r="AH492" i="9"/>
  <c r="H512" i="9"/>
  <c r="V491" i="9"/>
  <c r="R491" i="9"/>
  <c r="R492" i="9" s="1"/>
  <c r="D512" i="9"/>
  <c r="V493" i="9"/>
  <c r="R493" i="9"/>
  <c r="R494" i="9" s="1"/>
  <c r="V492" i="9"/>
  <c r="L514" i="9"/>
  <c r="J516" i="8"/>
  <c r="I516" i="8"/>
  <c r="O514" i="10"/>
  <c r="M518" i="9"/>
  <c r="M510" i="9"/>
  <c r="AL477" i="9"/>
  <c r="AL478" i="9" s="1"/>
  <c r="AL475" i="9"/>
  <c r="AL476" i="9" s="1"/>
  <c r="M513" i="9"/>
  <c r="AF463" i="8"/>
  <c r="F511" i="8"/>
  <c r="L467" i="8"/>
  <c r="AL466" i="11"/>
  <c r="AL467" i="11" s="1"/>
  <c r="AL464" i="11"/>
  <c r="AL465" i="11" s="1"/>
  <c r="E68" i="11"/>
  <c r="L68" i="11" s="1"/>
  <c r="I68" i="11" s="1"/>
  <c r="N514" i="10"/>
  <c r="L76" i="10"/>
  <c r="F76" i="10"/>
  <c r="F87" i="10"/>
  <c r="I69" i="10"/>
  <c r="AL503" i="9"/>
  <c r="AL504" i="9" s="1"/>
  <c r="AL501" i="9"/>
  <c r="AL502" i="9" s="1"/>
  <c r="L510" i="9"/>
  <c r="M516" i="9"/>
  <c r="R482" i="8"/>
  <c r="R484" i="8"/>
  <c r="R485" i="8" s="1"/>
  <c r="J515" i="8"/>
  <c r="I515" i="8"/>
  <c r="K467" i="8"/>
  <c r="AE463" i="8"/>
  <c r="E511" i="8"/>
  <c r="AL493" i="7"/>
  <c r="AL494" i="7" s="1"/>
  <c r="AL495" i="7"/>
  <c r="AL496" i="7" s="1"/>
  <c r="F512" i="7"/>
  <c r="AF492" i="7"/>
  <c r="I68" i="7"/>
  <c r="L517" i="6"/>
  <c r="J510" i="7"/>
  <c r="I510" i="7"/>
  <c r="L516" i="7"/>
  <c r="I513" i="7"/>
  <c r="J513" i="7"/>
  <c r="J518" i="6"/>
  <c r="I518" i="6"/>
  <c r="AL487" i="6"/>
  <c r="AL488" i="6" s="1"/>
  <c r="AL485" i="6"/>
  <c r="AL486" i="6" s="1"/>
  <c r="N515" i="6"/>
  <c r="AH492" i="7"/>
  <c r="H512" i="7"/>
  <c r="V491" i="7"/>
  <c r="R491" i="7"/>
  <c r="R492" i="7" s="1"/>
  <c r="D512" i="7"/>
  <c r="V493" i="7"/>
  <c r="R493" i="7"/>
  <c r="R494" i="7" s="1"/>
  <c r="V492" i="7"/>
  <c r="AL466" i="7"/>
  <c r="AL467" i="7" s="1"/>
  <c r="AL464" i="7"/>
  <c r="AL465" i="7" s="1"/>
  <c r="AG463" i="7"/>
  <c r="G511" i="7"/>
  <c r="M467" i="7"/>
  <c r="J516" i="6"/>
  <c r="I516" i="6"/>
  <c r="AL477" i="7"/>
  <c r="AL478" i="7" s="1"/>
  <c r="AL475" i="7"/>
  <c r="AL476" i="7" s="1"/>
  <c r="L467" i="7"/>
  <c r="AF463" i="7"/>
  <c r="F511" i="7"/>
  <c r="G512" i="6"/>
  <c r="AG492" i="6"/>
  <c r="L515" i="6"/>
  <c r="G512" i="5"/>
  <c r="AG492" i="5"/>
  <c r="J514" i="5"/>
  <c r="I514" i="5"/>
  <c r="AL503" i="5"/>
  <c r="AL504" i="5" s="1"/>
  <c r="AL501" i="5"/>
  <c r="AL502" i="5" s="1"/>
  <c r="AL477" i="4"/>
  <c r="AL478" i="4" s="1"/>
  <c r="AL475" i="4"/>
  <c r="AL476" i="4" s="1"/>
  <c r="G512" i="3"/>
  <c r="AG492" i="3"/>
  <c r="M517" i="2"/>
  <c r="J514" i="2"/>
  <c r="I514" i="2"/>
  <c r="J516" i="5"/>
  <c r="I516" i="5"/>
  <c r="J515" i="5"/>
  <c r="I515" i="5"/>
  <c r="E74" i="5"/>
  <c r="E70" i="5"/>
  <c r="E68" i="5"/>
  <c r="L68" i="5" s="1"/>
  <c r="I68" i="5" s="1"/>
  <c r="N514" i="4"/>
  <c r="I69" i="4"/>
  <c r="AL503" i="3"/>
  <c r="AL504" i="3" s="1"/>
  <c r="AL501" i="3"/>
  <c r="AL502" i="3" s="1"/>
  <c r="AF492" i="3"/>
  <c r="F512" i="3"/>
  <c r="E511" i="3"/>
  <c r="K467" i="3"/>
  <c r="AE463" i="3"/>
  <c r="F87" i="3"/>
  <c r="L76" i="3"/>
  <c r="F76" i="3"/>
  <c r="E72" i="3"/>
  <c r="R482" i="2"/>
  <c r="R484" i="2"/>
  <c r="R485" i="2" s="1"/>
  <c r="J515" i="2"/>
  <c r="I515" i="2"/>
  <c r="AL457" i="2"/>
  <c r="AL455" i="2"/>
  <c r="AL456" i="2" s="1"/>
  <c r="N515" i="4"/>
  <c r="J513" i="4"/>
  <c r="I513" i="4"/>
  <c r="O517" i="3"/>
  <c r="J510" i="3"/>
  <c r="I510" i="3"/>
  <c r="AL485" i="2"/>
  <c r="AL486" i="2" s="1"/>
  <c r="AL487" i="2"/>
  <c r="F75" i="6"/>
  <c r="F86" i="6"/>
  <c r="L75" i="6"/>
  <c r="L513" i="5"/>
  <c r="J516" i="4"/>
  <c r="I516" i="4"/>
  <c r="L514" i="4"/>
  <c r="F86" i="4"/>
  <c r="L75" i="4"/>
  <c r="F75" i="4"/>
  <c r="H512" i="3"/>
  <c r="AH492" i="3"/>
  <c r="D512" i="3"/>
  <c r="V493" i="3"/>
  <c r="R493" i="3"/>
  <c r="R494" i="3" s="1"/>
  <c r="V492" i="3"/>
  <c r="V491" i="3"/>
  <c r="R491" i="3"/>
  <c r="R492" i="3" s="1"/>
  <c r="M467" i="3"/>
  <c r="AG463" i="3"/>
  <c r="G511" i="3"/>
  <c r="F84" i="3"/>
  <c r="L73" i="3"/>
  <c r="F73" i="3"/>
  <c r="J516" i="2"/>
  <c r="I516" i="2"/>
  <c r="L76" i="2"/>
  <c r="F76" i="2"/>
  <c r="F87" i="2"/>
  <c r="L72" i="2"/>
  <c r="F72" i="2"/>
  <c r="F83" i="2"/>
  <c r="F75" i="2"/>
  <c r="F86" i="2"/>
  <c r="L75" i="2"/>
  <c r="W339" i="25"/>
  <c r="AA339" i="25" s="1"/>
  <c r="AB339" i="25" s="1"/>
  <c r="X339" i="25"/>
  <c r="X276" i="25"/>
  <c r="Z259" i="25"/>
  <c r="V259" i="25"/>
  <c r="Y259" i="25"/>
  <c r="Z287" i="25"/>
  <c r="AA229" i="25"/>
  <c r="AB229" i="25" s="1"/>
  <c r="Z197" i="25"/>
  <c r="V197" i="25"/>
  <c r="AA197" i="25" s="1"/>
  <c r="AB197" i="25" s="1"/>
  <c r="Z253" i="25"/>
  <c r="W206" i="25"/>
  <c r="Y201" i="25"/>
  <c r="V198" i="25"/>
  <c r="AA198" i="25" s="1"/>
  <c r="AB198" i="25" s="1"/>
  <c r="V210" i="25"/>
  <c r="V183" i="25"/>
  <c r="AA183" i="25" s="1"/>
  <c r="AB183" i="25" s="1"/>
  <c r="X160" i="25"/>
  <c r="W160" i="25"/>
  <c r="Y210" i="25"/>
  <c r="X198" i="25"/>
  <c r="Z191" i="25"/>
  <c r="AA191" i="25" s="1"/>
  <c r="AB191" i="25" s="1"/>
  <c r="Y161" i="25"/>
  <c r="X161" i="25"/>
  <c r="AA161" i="25" s="1"/>
  <c r="AB161" i="25" s="1"/>
  <c r="Y145" i="25"/>
  <c r="X145" i="25"/>
  <c r="V206" i="25"/>
  <c r="AA206" i="25" s="1"/>
  <c r="AB206" i="25" s="1"/>
  <c r="T27" i="25"/>
  <c r="V27" i="25"/>
  <c r="W153" i="25"/>
  <c r="AA153" i="25" s="1"/>
  <c r="AB153" i="25" s="1"/>
  <c r="X150" i="25"/>
  <c r="AA148" i="25"/>
  <c r="AB148" i="25" s="1"/>
  <c r="V166" i="25"/>
  <c r="AA166" i="25" s="1"/>
  <c r="AB166" i="25" s="1"/>
  <c r="AA158" i="25"/>
  <c r="AB158" i="25" s="1"/>
  <c r="V147" i="25"/>
  <c r="AA147" i="25" s="1"/>
  <c r="AB147" i="25" s="1"/>
  <c r="V145" i="25"/>
  <c r="AA145" i="25" s="1"/>
  <c r="AB145" i="25" s="1"/>
  <c r="X163" i="25"/>
  <c r="W154" i="25"/>
  <c r="AA154" i="25" s="1"/>
  <c r="AB154" i="25" s="1"/>
  <c r="T22" i="25"/>
  <c r="V22" i="25"/>
  <c r="W22" i="25" s="1"/>
  <c r="W23" i="25" s="1"/>
  <c r="W24" i="25" s="1"/>
  <c r="W25" i="25" s="1"/>
  <c r="W26" i="25" s="1"/>
  <c r="L36" i="24"/>
  <c r="J36" i="24"/>
  <c r="AK499" i="23"/>
  <c r="AK491" i="23"/>
  <c r="AE491" i="23"/>
  <c r="AK473" i="23"/>
  <c r="Q471" i="23"/>
  <c r="AK462" i="23"/>
  <c r="AK483" i="23"/>
  <c r="Q480" i="23"/>
  <c r="AE462" i="23"/>
  <c r="AK453" i="23"/>
  <c r="AN483" i="23"/>
  <c r="AN453" i="23"/>
  <c r="AN499" i="23"/>
  <c r="AN491" i="23"/>
  <c r="AN462" i="23"/>
  <c r="AH491" i="23"/>
  <c r="T480" i="23"/>
  <c r="T471" i="23"/>
  <c r="AH462" i="23"/>
  <c r="AN473" i="23"/>
  <c r="X339" i="23"/>
  <c r="Z339" i="23"/>
  <c r="V339" i="23"/>
  <c r="X311" i="23"/>
  <c r="Z311" i="23"/>
  <c r="V311" i="23"/>
  <c r="X267" i="23"/>
  <c r="Z267" i="23"/>
  <c r="V267" i="23"/>
  <c r="AA267" i="23" s="1"/>
  <c r="AB267" i="23" s="1"/>
  <c r="X263" i="23"/>
  <c r="AA263" i="23" s="1"/>
  <c r="AB263" i="23" s="1"/>
  <c r="Z263" i="23"/>
  <c r="X247" i="23"/>
  <c r="Z247" i="23"/>
  <c r="V247" i="23"/>
  <c r="X239" i="23"/>
  <c r="Z239" i="23"/>
  <c r="V239" i="23"/>
  <c r="AM499" i="23"/>
  <c r="AM491" i="23"/>
  <c r="AG491" i="23"/>
  <c r="AM483" i="23"/>
  <c r="S480" i="23"/>
  <c r="AM462" i="23"/>
  <c r="AG462" i="23"/>
  <c r="AM473" i="23"/>
  <c r="AM453" i="23"/>
  <c r="S471" i="23"/>
  <c r="AA342" i="23"/>
  <c r="Y332" i="23"/>
  <c r="W332" i="23"/>
  <c r="AA318" i="23"/>
  <c r="Y312" i="23"/>
  <c r="W312" i="23"/>
  <c r="AA312" i="23" s="1"/>
  <c r="AB312" i="23" s="1"/>
  <c r="Y308" i="23"/>
  <c r="W308" i="23"/>
  <c r="AA294" i="23"/>
  <c r="AA286" i="23"/>
  <c r="AB286" i="23" s="1"/>
  <c r="AA270" i="23"/>
  <c r="Y256" i="23"/>
  <c r="W256" i="23"/>
  <c r="AA242" i="23"/>
  <c r="Z349" i="23"/>
  <c r="X349" i="23"/>
  <c r="Z313" i="23"/>
  <c r="V313" i="23"/>
  <c r="X313" i="23"/>
  <c r="Z289" i="23"/>
  <c r="V289" i="23"/>
  <c r="AA289" i="23" s="1"/>
  <c r="X289" i="23"/>
  <c r="Y349" i="23"/>
  <c r="X332" i="23"/>
  <c r="V328" i="23"/>
  <c r="AA328" i="23" s="1"/>
  <c r="AB328" i="23" s="1"/>
  <c r="W313" i="23"/>
  <c r="X304" i="23"/>
  <c r="V300" i="23"/>
  <c r="AA300" i="23" s="1"/>
  <c r="AA284" i="23"/>
  <c r="W267" i="23"/>
  <c r="AA260" i="23"/>
  <c r="Y240" i="23"/>
  <c r="W240" i="23"/>
  <c r="X344" i="23"/>
  <c r="X278" i="23"/>
  <c r="AA278" i="23" s="1"/>
  <c r="AB278" i="23" s="1"/>
  <c r="Z256" i="23"/>
  <c r="Y239" i="23"/>
  <c r="AB350" i="23"/>
  <c r="AB346" i="23"/>
  <c r="AB342" i="23"/>
  <c r="AB334" i="23"/>
  <c r="AB326" i="23"/>
  <c r="AB322" i="23"/>
  <c r="AB318" i="23"/>
  <c r="AB314" i="23"/>
  <c r="AB310" i="23"/>
  <c r="AB302" i="23"/>
  <c r="AB294" i="23"/>
  <c r="AB290" i="23"/>
  <c r="AB282" i="23"/>
  <c r="AB274" i="23"/>
  <c r="AB270" i="23"/>
  <c r="AB266" i="23"/>
  <c r="AB262" i="23"/>
  <c r="AB254" i="23"/>
  <c r="AB242" i="23"/>
  <c r="AB335" i="23"/>
  <c r="AB331" i="23"/>
  <c r="AB327" i="23"/>
  <c r="AB323" i="23"/>
  <c r="AB319" i="23"/>
  <c r="AB303" i="23"/>
  <c r="AB299" i="23"/>
  <c r="AB295" i="23"/>
  <c r="AB287" i="23"/>
  <c r="AB279" i="23"/>
  <c r="AB275" i="23"/>
  <c r="AB271" i="23"/>
  <c r="AB259" i="23"/>
  <c r="AB255" i="23"/>
  <c r="AB348" i="23"/>
  <c r="AB336" i="23"/>
  <c r="AB320" i="23"/>
  <c r="AB300" i="23"/>
  <c r="AB296" i="23"/>
  <c r="AB288" i="23"/>
  <c r="AB284" i="23"/>
  <c r="AB276" i="23"/>
  <c r="AB268" i="23"/>
  <c r="AB264" i="23"/>
  <c r="AB260" i="23"/>
  <c r="AB252" i="23"/>
  <c r="AB248" i="23"/>
  <c r="AB244" i="23"/>
  <c r="AB353" i="23"/>
  <c r="AB349" i="23"/>
  <c r="AB321" i="23"/>
  <c r="AB289" i="23"/>
  <c r="AB281" i="23"/>
  <c r="AB273" i="23"/>
  <c r="AB269" i="23"/>
  <c r="AB265" i="23"/>
  <c r="AB261" i="23"/>
  <c r="AB241" i="23"/>
  <c r="AB233" i="23"/>
  <c r="AB225" i="23"/>
  <c r="AB221" i="23"/>
  <c r="AB217" i="23"/>
  <c r="AB213" i="23"/>
  <c r="AB209" i="23"/>
  <c r="AB205" i="23"/>
  <c r="AB201" i="23"/>
  <c r="AB197" i="23"/>
  <c r="AB193" i="23"/>
  <c r="AB189" i="23"/>
  <c r="AB181" i="23"/>
  <c r="AB177" i="23"/>
  <c r="AB173" i="23"/>
  <c r="AB169" i="23"/>
  <c r="AB165" i="23"/>
  <c r="AB161" i="23"/>
  <c r="AB153" i="23"/>
  <c r="AB149" i="23"/>
  <c r="AB145" i="23"/>
  <c r="AB245" i="23"/>
  <c r="AB234" i="23"/>
  <c r="AB226" i="23"/>
  <c r="AB222" i="23"/>
  <c r="AB218" i="23"/>
  <c r="AB214" i="23"/>
  <c r="AB206" i="23"/>
  <c r="AB202" i="23"/>
  <c r="AB198" i="23"/>
  <c r="AB194" i="23"/>
  <c r="AB190" i="23"/>
  <c r="AB186" i="23"/>
  <c r="AB182" i="23"/>
  <c r="AB178" i="23"/>
  <c r="AB174" i="23"/>
  <c r="AB170" i="23"/>
  <c r="AB166" i="23"/>
  <c r="AB162" i="23"/>
  <c r="AB158" i="23"/>
  <c r="AB154" i="23"/>
  <c r="AB150" i="23"/>
  <c r="AB146" i="23"/>
  <c r="AB237" i="23"/>
  <c r="AB235" i="23"/>
  <c r="AB231" i="23"/>
  <c r="AB227" i="23"/>
  <c r="AB223" i="23"/>
  <c r="AB219" i="23"/>
  <c r="AB215" i="23"/>
  <c r="AB211" i="23"/>
  <c r="AB207" i="23"/>
  <c r="AB203" i="23"/>
  <c r="AB199" i="23"/>
  <c r="AB195" i="23"/>
  <c r="AB191" i="23"/>
  <c r="AB187" i="23"/>
  <c r="AB183" i="23"/>
  <c r="AB179" i="23"/>
  <c r="AB175" i="23"/>
  <c r="AB171" i="23"/>
  <c r="AB167" i="23"/>
  <c r="AB163" i="23"/>
  <c r="AB159" i="23"/>
  <c r="AB155" i="23"/>
  <c r="AB151" i="23"/>
  <c r="AB147" i="23"/>
  <c r="AB236" i="23"/>
  <c r="AB232" i="23"/>
  <c r="AB228" i="23"/>
  <c r="AB224" i="23"/>
  <c r="AB220" i="23"/>
  <c r="AB208" i="23"/>
  <c r="AB204" i="23"/>
  <c r="AB200" i="23"/>
  <c r="AB188" i="23"/>
  <c r="AB184" i="23"/>
  <c r="AB180" i="23"/>
  <c r="AB176" i="23"/>
  <c r="AB168" i="23"/>
  <c r="AB156" i="23"/>
  <c r="AK453" i="22"/>
  <c r="AK499" i="22"/>
  <c r="AK491" i="22"/>
  <c r="AE491" i="22"/>
  <c r="AK473" i="22"/>
  <c r="Q471" i="22"/>
  <c r="AK483" i="22"/>
  <c r="Q480" i="22"/>
  <c r="AK462" i="22"/>
  <c r="AE462" i="22"/>
  <c r="Z352" i="23"/>
  <c r="Y337" i="23"/>
  <c r="X328" i="23"/>
  <c r="Y313" i="23"/>
  <c r="V304" i="23"/>
  <c r="AA304" i="23" s="1"/>
  <c r="AB304" i="23" s="1"/>
  <c r="X238" i="23"/>
  <c r="V24" i="23"/>
  <c r="T24" i="23"/>
  <c r="U22" i="23"/>
  <c r="K22" i="23"/>
  <c r="K489" i="22"/>
  <c r="K491" i="22"/>
  <c r="Y339" i="23"/>
  <c r="W212" i="23"/>
  <c r="AA212" i="23" s="1"/>
  <c r="AB212" i="23" s="1"/>
  <c r="Y212" i="23"/>
  <c r="AA210" i="23"/>
  <c r="AB210" i="23" s="1"/>
  <c r="V30" i="23"/>
  <c r="T30" i="23"/>
  <c r="W172" i="23"/>
  <c r="AA172" i="23" s="1"/>
  <c r="AB172" i="23" s="1"/>
  <c r="Y172" i="23"/>
  <c r="W164" i="23"/>
  <c r="AA164" i="23" s="1"/>
  <c r="AB164" i="23" s="1"/>
  <c r="Y164" i="23"/>
  <c r="W152" i="23"/>
  <c r="Y152" i="23"/>
  <c r="AA192" i="23"/>
  <c r="AB192" i="23" s="1"/>
  <c r="AA168" i="23"/>
  <c r="X160" i="23"/>
  <c r="Y342" i="22"/>
  <c r="W342" i="22"/>
  <c r="V337" i="22"/>
  <c r="Z337" i="22"/>
  <c r="X337" i="22"/>
  <c r="T36" i="22"/>
  <c r="V36" i="22"/>
  <c r="Y317" i="22"/>
  <c r="W317" i="22"/>
  <c r="Y257" i="22"/>
  <c r="W257" i="22"/>
  <c r="Y253" i="22"/>
  <c r="W253" i="22"/>
  <c r="AA253" i="22" s="1"/>
  <c r="AB253" i="22" s="1"/>
  <c r="Y205" i="22"/>
  <c r="W205" i="22"/>
  <c r="Z230" i="23"/>
  <c r="AA185" i="23"/>
  <c r="AB185" i="23" s="1"/>
  <c r="X164" i="23"/>
  <c r="AA157" i="23"/>
  <c r="AB157" i="23" s="1"/>
  <c r="W346" i="22"/>
  <c r="Y346" i="22"/>
  <c r="X339" i="22"/>
  <c r="V339" i="22"/>
  <c r="Z339" i="22"/>
  <c r="Z294" i="22"/>
  <c r="V294" i="22"/>
  <c r="X294" i="22"/>
  <c r="V278" i="22"/>
  <c r="X278" i="22"/>
  <c r="V262" i="22"/>
  <c r="X262" i="22"/>
  <c r="Z246" i="22"/>
  <c r="V246" i="22"/>
  <c r="AA246" i="22" s="1"/>
  <c r="AB246" i="22" s="1"/>
  <c r="X246" i="22"/>
  <c r="Z230" i="22"/>
  <c r="V230" i="22"/>
  <c r="X230" i="22"/>
  <c r="V214" i="22"/>
  <c r="AA214" i="22" s="1"/>
  <c r="AB214" i="22" s="1"/>
  <c r="X214" i="22"/>
  <c r="Z198" i="22"/>
  <c r="V198" i="22"/>
  <c r="AA198" i="22" s="1"/>
  <c r="AB198" i="22" s="1"/>
  <c r="X198" i="22"/>
  <c r="Z146" i="22"/>
  <c r="X146" i="22"/>
  <c r="V160" i="23"/>
  <c r="AA160" i="23" s="1"/>
  <c r="AB160" i="23" s="1"/>
  <c r="AA149" i="23"/>
  <c r="X340" i="22"/>
  <c r="W337" i="22"/>
  <c r="X315" i="22"/>
  <c r="AA309" i="22"/>
  <c r="AB309" i="22" s="1"/>
  <c r="W307" i="22"/>
  <c r="AA307" i="22" s="1"/>
  <c r="AB307" i="22" s="1"/>
  <c r="Y307" i="22"/>
  <c r="AA305" i="22"/>
  <c r="AB305" i="22" s="1"/>
  <c r="W303" i="22"/>
  <c r="Y303" i="22"/>
  <c r="W294" i="22"/>
  <c r="X291" i="22"/>
  <c r="AA289" i="22"/>
  <c r="AB289" i="22" s="1"/>
  <c r="AA277" i="22"/>
  <c r="AB277" i="22" s="1"/>
  <c r="W259" i="22"/>
  <c r="Y259" i="22"/>
  <c r="V257" i="22"/>
  <c r="AA257" i="22" s="1"/>
  <c r="AB257" i="22" s="1"/>
  <c r="W255" i="22"/>
  <c r="Y255" i="22"/>
  <c r="W242" i="22"/>
  <c r="X215" i="22"/>
  <c r="X211" i="22"/>
  <c r="W207" i="22"/>
  <c r="Y207" i="22"/>
  <c r="V205" i="22"/>
  <c r="AA205" i="22" s="1"/>
  <c r="AB205" i="22" s="1"/>
  <c r="W171" i="22"/>
  <c r="Y171" i="22"/>
  <c r="W166" i="22"/>
  <c r="W150" i="22"/>
  <c r="W146" i="22"/>
  <c r="Z291" i="22"/>
  <c r="Y278" i="22"/>
  <c r="X265" i="22"/>
  <c r="Z255" i="22"/>
  <c r="AA232" i="22"/>
  <c r="AB232" i="22" s="1"/>
  <c r="AA227" i="22"/>
  <c r="AB227" i="22" s="1"/>
  <c r="AA176" i="22"/>
  <c r="AB176" i="22" s="1"/>
  <c r="AK499" i="21"/>
  <c r="AK491" i="21"/>
  <c r="AE491" i="21"/>
  <c r="AK473" i="21"/>
  <c r="Q471" i="21"/>
  <c r="AK483" i="21"/>
  <c r="Q480" i="21"/>
  <c r="AK462" i="21"/>
  <c r="AE462" i="21"/>
  <c r="AK453" i="21"/>
  <c r="R466" i="21"/>
  <c r="R464" i="21"/>
  <c r="X313" i="22"/>
  <c r="X305" i="22"/>
  <c r="Z285" i="22"/>
  <c r="Y258" i="22"/>
  <c r="V239" i="22"/>
  <c r="AA239" i="22" s="1"/>
  <c r="AB239" i="22" s="1"/>
  <c r="Z213" i="22"/>
  <c r="X209" i="22"/>
  <c r="AA192" i="22"/>
  <c r="AB192" i="22" s="1"/>
  <c r="AN453" i="21"/>
  <c r="AN499" i="21"/>
  <c r="AN491" i="21"/>
  <c r="AH491" i="21"/>
  <c r="AN473" i="21"/>
  <c r="T471" i="21"/>
  <c r="AN483" i="21"/>
  <c r="T480" i="21"/>
  <c r="AN462" i="21"/>
  <c r="AH462" i="21"/>
  <c r="Z311" i="22"/>
  <c r="AA295" i="22"/>
  <c r="AB295" i="22" s="1"/>
  <c r="AA223" i="22"/>
  <c r="AB223" i="22" s="1"/>
  <c r="Z215" i="22"/>
  <c r="X201" i="22"/>
  <c r="Z161" i="22"/>
  <c r="X157" i="22"/>
  <c r="AM483" i="21"/>
  <c r="S480" i="21"/>
  <c r="AM462" i="21"/>
  <c r="AG462" i="21"/>
  <c r="AM453" i="21"/>
  <c r="AM499" i="21"/>
  <c r="AM491" i="21"/>
  <c r="AG491" i="21"/>
  <c r="AM473" i="21"/>
  <c r="S471" i="21"/>
  <c r="X344" i="21"/>
  <c r="AA342" i="21"/>
  <c r="AB342" i="21" s="1"/>
  <c r="AA334" i="21"/>
  <c r="AB334" i="21" s="1"/>
  <c r="X324" i="21"/>
  <c r="X308" i="21"/>
  <c r="AA306" i="21"/>
  <c r="AB306" i="21" s="1"/>
  <c r="X292" i="21"/>
  <c r="AA286" i="21"/>
  <c r="AB286" i="21" s="1"/>
  <c r="Z305" i="22"/>
  <c r="X301" i="22"/>
  <c r="AA296" i="22"/>
  <c r="AB296" i="22" s="1"/>
  <c r="Z259" i="22"/>
  <c r="Z253" i="22"/>
  <c r="X229" i="22"/>
  <c r="Z207" i="22"/>
  <c r="Z165" i="22"/>
  <c r="Y154" i="22"/>
  <c r="X149" i="22"/>
  <c r="Z349" i="21"/>
  <c r="V349" i="21"/>
  <c r="AA349" i="21" s="1"/>
  <c r="AB349" i="21" s="1"/>
  <c r="X349" i="21"/>
  <c r="W308" i="21"/>
  <c r="AA303" i="21"/>
  <c r="AB303" i="21" s="1"/>
  <c r="Z301" i="21"/>
  <c r="V301" i="21"/>
  <c r="AA269" i="21"/>
  <c r="AB269" i="21" s="1"/>
  <c r="Z257" i="21"/>
  <c r="V257" i="21"/>
  <c r="W244" i="21"/>
  <c r="AA244" i="21" s="1"/>
  <c r="AB244" i="21" s="1"/>
  <c r="Z241" i="21"/>
  <c r="V241" i="21"/>
  <c r="AA241" i="21" s="1"/>
  <c r="AB241" i="21" s="1"/>
  <c r="W236" i="21"/>
  <c r="Z225" i="21"/>
  <c r="Y225" i="21"/>
  <c r="V225" i="21"/>
  <c r="AA225" i="21" s="1"/>
  <c r="AB225" i="21" s="1"/>
  <c r="W345" i="21"/>
  <c r="W321" i="21"/>
  <c r="AA321" i="21" s="1"/>
  <c r="AB321" i="21" s="1"/>
  <c r="Y301" i="21"/>
  <c r="Z260" i="21"/>
  <c r="AA260" i="21" s="1"/>
  <c r="AB260" i="21" s="1"/>
  <c r="Y257" i="21"/>
  <c r="AN499" i="20"/>
  <c r="AN491" i="20"/>
  <c r="AH491" i="20"/>
  <c r="AN473" i="20"/>
  <c r="T471" i="20"/>
  <c r="AN483" i="20"/>
  <c r="T480" i="20"/>
  <c r="AN462" i="20"/>
  <c r="AH462" i="20"/>
  <c r="AN453" i="20"/>
  <c r="AA320" i="21"/>
  <c r="AB320" i="21" s="1"/>
  <c r="V300" i="21"/>
  <c r="AA300" i="21" s="1"/>
  <c r="AB300" i="21" s="1"/>
  <c r="Z256" i="21"/>
  <c r="Z242" i="21"/>
  <c r="X216" i="21"/>
  <c r="W216" i="21"/>
  <c r="X196" i="21"/>
  <c r="W196" i="21"/>
  <c r="J31" i="21"/>
  <c r="L31" i="21"/>
  <c r="X176" i="21"/>
  <c r="W176" i="21"/>
  <c r="X172" i="21"/>
  <c r="W172" i="21"/>
  <c r="R494" i="20"/>
  <c r="R492" i="20"/>
  <c r="Y345" i="21"/>
  <c r="AA336" i="21"/>
  <c r="AB336" i="21" s="1"/>
  <c r="W325" i="21"/>
  <c r="AA325" i="21" s="1"/>
  <c r="AB325" i="21" s="1"/>
  <c r="Y305" i="21"/>
  <c r="W278" i="21"/>
  <c r="AA278" i="21" s="1"/>
  <c r="AB278" i="21" s="1"/>
  <c r="AA272" i="21"/>
  <c r="AB272" i="21" s="1"/>
  <c r="W225" i="21"/>
  <c r="Y213" i="21"/>
  <c r="X213" i="21"/>
  <c r="Y209" i="21"/>
  <c r="X209" i="21"/>
  <c r="Y205" i="21"/>
  <c r="X205" i="21"/>
  <c r="Y201" i="21"/>
  <c r="X201" i="21"/>
  <c r="Y197" i="21"/>
  <c r="X197" i="21"/>
  <c r="Y185" i="21"/>
  <c r="X185" i="21"/>
  <c r="Y173" i="21"/>
  <c r="X173" i="21"/>
  <c r="AA351" i="21"/>
  <c r="AB351" i="21" s="1"/>
  <c r="Y349" i="21"/>
  <c r="V344" i="21"/>
  <c r="V312" i="21"/>
  <c r="AA312" i="21" s="1"/>
  <c r="AB312" i="21" s="1"/>
  <c r="Z264" i="21"/>
  <c r="W234" i="21"/>
  <c r="V212" i="21"/>
  <c r="AA212" i="21" s="1"/>
  <c r="AB212" i="21" s="1"/>
  <c r="W205" i="21"/>
  <c r="AA205" i="21" s="1"/>
  <c r="AB205" i="21" s="1"/>
  <c r="W197" i="21"/>
  <c r="AA197" i="21" s="1"/>
  <c r="AB197" i="21" s="1"/>
  <c r="W185" i="21"/>
  <c r="W173" i="21"/>
  <c r="AA164" i="21"/>
  <c r="AB164" i="21" s="1"/>
  <c r="AA160" i="21"/>
  <c r="AB160" i="21" s="1"/>
  <c r="W149" i="21"/>
  <c r="AK499" i="20"/>
  <c r="AK491" i="20"/>
  <c r="AE491" i="20"/>
  <c r="AK473" i="20"/>
  <c r="Q471" i="20"/>
  <c r="AK483" i="20"/>
  <c r="Q480" i="20"/>
  <c r="AK462" i="20"/>
  <c r="AE462" i="20"/>
  <c r="AK453" i="20"/>
  <c r="AA300" i="20"/>
  <c r="AB300" i="20" s="1"/>
  <c r="V185" i="21"/>
  <c r="AA185" i="21" s="1"/>
  <c r="AB185" i="21" s="1"/>
  <c r="Y171" i="21"/>
  <c r="AA171" i="21" s="1"/>
  <c r="AB171" i="21" s="1"/>
  <c r="Z158" i="21"/>
  <c r="Y145" i="21"/>
  <c r="W270" i="20"/>
  <c r="Y270" i="20"/>
  <c r="AK499" i="19"/>
  <c r="AK491" i="19"/>
  <c r="AE491" i="19"/>
  <c r="AK473" i="19"/>
  <c r="Q471" i="19"/>
  <c r="AK483" i="19"/>
  <c r="Q480" i="19"/>
  <c r="AK462" i="19"/>
  <c r="AE462" i="19"/>
  <c r="AK453" i="19"/>
  <c r="Z218" i="21"/>
  <c r="AA211" i="21"/>
  <c r="AB211" i="21" s="1"/>
  <c r="Z205" i="21"/>
  <c r="Y196" i="21"/>
  <c r="Y165" i="21"/>
  <c r="Z157" i="21"/>
  <c r="V149" i="21"/>
  <c r="AA149" i="21" s="1"/>
  <c r="AB149" i="21" s="1"/>
  <c r="Z258" i="20"/>
  <c r="Y159" i="20"/>
  <c r="X159" i="20"/>
  <c r="K491" i="19"/>
  <c r="K489" i="19"/>
  <c r="X347" i="19"/>
  <c r="Z347" i="19"/>
  <c r="X315" i="19"/>
  <c r="Z315" i="19"/>
  <c r="X307" i="19"/>
  <c r="Z307" i="19"/>
  <c r="X291" i="19"/>
  <c r="Z291" i="19"/>
  <c r="V291" i="19"/>
  <c r="AA291" i="19" s="1"/>
  <c r="AB291" i="19" s="1"/>
  <c r="X267" i="19"/>
  <c r="AA267" i="19" s="1"/>
  <c r="AB267" i="19" s="1"/>
  <c r="Z267" i="19"/>
  <c r="X243" i="19"/>
  <c r="Z243" i="19"/>
  <c r="X235" i="19"/>
  <c r="AA235" i="19" s="1"/>
  <c r="AB235" i="19" s="1"/>
  <c r="Z235" i="19"/>
  <c r="Y229" i="21"/>
  <c r="W210" i="21"/>
  <c r="Z197" i="21"/>
  <c r="Z192" i="21"/>
  <c r="Y164" i="21"/>
  <c r="W340" i="20"/>
  <c r="AA340" i="20" s="1"/>
  <c r="AB340" i="20" s="1"/>
  <c r="Y340" i="20"/>
  <c r="Z324" i="20"/>
  <c r="AA324" i="20" s="1"/>
  <c r="AB324" i="20" s="1"/>
  <c r="Z308" i="20"/>
  <c r="Z300" i="20"/>
  <c r="W277" i="20"/>
  <c r="AA251" i="20"/>
  <c r="AB251" i="20" s="1"/>
  <c r="AA246" i="20"/>
  <c r="AB246" i="20" s="1"/>
  <c r="W239" i="20"/>
  <c r="AA239" i="20" s="1"/>
  <c r="AB239" i="20" s="1"/>
  <c r="AA198" i="20"/>
  <c r="AB198" i="20" s="1"/>
  <c r="W183" i="20"/>
  <c r="AA166" i="20"/>
  <c r="AB166" i="20" s="1"/>
  <c r="X152" i="20"/>
  <c r="AA150" i="20"/>
  <c r="AB150" i="20" s="1"/>
  <c r="W147" i="20"/>
  <c r="W347" i="19"/>
  <c r="AA347" i="19" s="1"/>
  <c r="AB347" i="19" s="1"/>
  <c r="X328" i="19"/>
  <c r="Y324" i="19"/>
  <c r="W324" i="19"/>
  <c r="AA324" i="19" s="1"/>
  <c r="AB324" i="19" s="1"/>
  <c r="W307" i="19"/>
  <c r="AA307" i="19" s="1"/>
  <c r="AB307" i="19" s="1"/>
  <c r="X296" i="19"/>
  <c r="X292" i="19"/>
  <c r="X288" i="19"/>
  <c r="X272" i="19"/>
  <c r="X232" i="19"/>
  <c r="AA232" i="19" s="1"/>
  <c r="AB232" i="19" s="1"/>
  <c r="W172" i="19"/>
  <c r="Y172" i="19"/>
  <c r="Y192" i="21"/>
  <c r="Z161" i="21"/>
  <c r="M24" i="21"/>
  <c r="Y148" i="21"/>
  <c r="V145" i="21"/>
  <c r="AA145" i="21" s="1"/>
  <c r="AB145" i="21" s="1"/>
  <c r="Z348" i="20"/>
  <c r="AA348" i="20" s="1"/>
  <c r="AB348" i="20" s="1"/>
  <c r="Z332" i="20"/>
  <c r="Y315" i="20"/>
  <c r="W312" i="20"/>
  <c r="AA312" i="20" s="1"/>
  <c r="AB312" i="20" s="1"/>
  <c r="Y312" i="20"/>
  <c r="AA301" i="20"/>
  <c r="AB301" i="20" s="1"/>
  <c r="Y294" i="20"/>
  <c r="W294" i="20"/>
  <c r="AA294" i="20" s="1"/>
  <c r="AB294" i="20" s="1"/>
  <c r="Y292" i="20"/>
  <c r="W292" i="20"/>
  <c r="Y278" i="20"/>
  <c r="W278" i="20"/>
  <c r="AA278" i="20" s="1"/>
  <c r="AB278" i="20" s="1"/>
  <c r="W244" i="20"/>
  <c r="AA244" i="20" s="1"/>
  <c r="AB244" i="20" s="1"/>
  <c r="W228" i="20"/>
  <c r="W220" i="20"/>
  <c r="W212" i="20"/>
  <c r="AA212" i="20" s="1"/>
  <c r="AB212" i="20" s="1"/>
  <c r="J32" i="20"/>
  <c r="L32" i="20"/>
  <c r="W185" i="20"/>
  <c r="Z185" i="20"/>
  <c r="V185" i="20"/>
  <c r="W172" i="20"/>
  <c r="Z313" i="19"/>
  <c r="X313" i="19"/>
  <c r="AA313" i="19" s="1"/>
  <c r="AB313" i="19" s="1"/>
  <c r="Z309" i="19"/>
  <c r="X309" i="19"/>
  <c r="T35" i="19"/>
  <c r="V35" i="19"/>
  <c r="T33" i="19"/>
  <c r="V33" i="19"/>
  <c r="X205" i="19"/>
  <c r="Z205" i="19"/>
  <c r="V205" i="19"/>
  <c r="AA205" i="19" s="1"/>
  <c r="AB205" i="19" s="1"/>
  <c r="X197" i="19"/>
  <c r="Z197" i="19"/>
  <c r="X185" i="19"/>
  <c r="Z185" i="19"/>
  <c r="V227" i="20"/>
  <c r="AA227" i="20" s="1"/>
  <c r="AB227" i="20" s="1"/>
  <c r="V175" i="20"/>
  <c r="AA175" i="20" s="1"/>
  <c r="AB175" i="20" s="1"/>
  <c r="X322" i="19"/>
  <c r="AA322" i="19" s="1"/>
  <c r="AB322" i="19" s="1"/>
  <c r="Y303" i="19"/>
  <c r="Y255" i="19"/>
  <c r="Y205" i="19"/>
  <c r="X196" i="19"/>
  <c r="AA196" i="19" s="1"/>
  <c r="AB196" i="19" s="1"/>
  <c r="Y493" i="18"/>
  <c r="Y495" i="18"/>
  <c r="Y485" i="18"/>
  <c r="Y487" i="18"/>
  <c r="Y493" i="17"/>
  <c r="Y495" i="17"/>
  <c r="Y485" i="17"/>
  <c r="Y487" i="17"/>
  <c r="Z260" i="20"/>
  <c r="AA260" i="20" s="1"/>
  <c r="AB260" i="20" s="1"/>
  <c r="Z243" i="20"/>
  <c r="X185" i="20"/>
  <c r="Z163" i="20"/>
  <c r="Y275" i="19"/>
  <c r="W157" i="19"/>
  <c r="AA331" i="18"/>
  <c r="AB331" i="18" s="1"/>
  <c r="AA315" i="18"/>
  <c r="AB315" i="18" s="1"/>
  <c r="Z247" i="20"/>
  <c r="V223" i="20"/>
  <c r="AA223" i="20" s="1"/>
  <c r="AB223" i="20" s="1"/>
  <c r="Z207" i="20"/>
  <c r="X194" i="20"/>
  <c r="X145" i="20"/>
  <c r="Z300" i="19"/>
  <c r="Z272" i="19"/>
  <c r="Y243" i="19"/>
  <c r="Z215" i="19"/>
  <c r="X215" i="19"/>
  <c r="AA215" i="19" s="1"/>
  <c r="AB215" i="19" s="1"/>
  <c r="X213" i="19"/>
  <c r="AA213" i="19" s="1"/>
  <c r="AB213" i="19" s="1"/>
  <c r="Z213" i="19"/>
  <c r="Y201" i="19"/>
  <c r="W197" i="19"/>
  <c r="AA197" i="19" s="1"/>
  <c r="AB197" i="19" s="1"/>
  <c r="Z195" i="19"/>
  <c r="X195" i="19"/>
  <c r="U29" i="19"/>
  <c r="K27" i="19"/>
  <c r="W165" i="19"/>
  <c r="AA165" i="19" s="1"/>
  <c r="AB165" i="19" s="1"/>
  <c r="Y145" i="19"/>
  <c r="W145" i="19"/>
  <c r="AA145" i="19" s="1"/>
  <c r="AB145" i="19" s="1"/>
  <c r="M24" i="19"/>
  <c r="M25" i="19" s="1"/>
  <c r="AL483" i="18"/>
  <c r="R480" i="18"/>
  <c r="AL462" i="18"/>
  <c r="AF462" i="18"/>
  <c r="AL453" i="18"/>
  <c r="AL499" i="18"/>
  <c r="AL491" i="18"/>
  <c r="AF491" i="18"/>
  <c r="AL473" i="18"/>
  <c r="R471" i="18"/>
  <c r="Y467" i="18"/>
  <c r="Y465" i="18"/>
  <c r="W337" i="18"/>
  <c r="W317" i="18"/>
  <c r="AA317" i="18" s="1"/>
  <c r="AB317" i="18" s="1"/>
  <c r="AA213" i="18"/>
  <c r="AB213" i="18" s="1"/>
  <c r="T31" i="18"/>
  <c r="V31" i="18"/>
  <c r="J32" i="18"/>
  <c r="L32" i="18"/>
  <c r="T26" i="18"/>
  <c r="V26" i="18"/>
  <c r="Y467" i="17"/>
  <c r="Y465" i="17"/>
  <c r="X221" i="20"/>
  <c r="X197" i="20"/>
  <c r="J27" i="20"/>
  <c r="L27" i="20"/>
  <c r="Y169" i="20"/>
  <c r="Y149" i="20"/>
  <c r="Z332" i="19"/>
  <c r="W321" i="19"/>
  <c r="AA321" i="19" s="1"/>
  <c r="AB321" i="19" s="1"/>
  <c r="Y315" i="19"/>
  <c r="Z288" i="19"/>
  <c r="Y263" i="19"/>
  <c r="Z228" i="19"/>
  <c r="X202" i="19"/>
  <c r="AA202" i="19" s="1"/>
  <c r="AB202" i="19" s="1"/>
  <c r="Y199" i="19"/>
  <c r="Y198" i="19"/>
  <c r="W198" i="19"/>
  <c r="AA198" i="19" s="1"/>
  <c r="AB198" i="19" s="1"/>
  <c r="W195" i="19"/>
  <c r="W185" i="19"/>
  <c r="Y169" i="19"/>
  <c r="Z160" i="19"/>
  <c r="X262" i="18"/>
  <c r="X250" i="18"/>
  <c r="W148" i="19"/>
  <c r="AA148" i="19" s="1"/>
  <c r="AB148" i="19" s="1"/>
  <c r="X337" i="18"/>
  <c r="AA323" i="18"/>
  <c r="AB323" i="18" s="1"/>
  <c r="Y319" i="18"/>
  <c r="AA292" i="18"/>
  <c r="AB292" i="18" s="1"/>
  <c r="Y287" i="18"/>
  <c r="AA278" i="18"/>
  <c r="AB278" i="18" s="1"/>
  <c r="AA251" i="18"/>
  <c r="AB251" i="18" s="1"/>
  <c r="AA240" i="18"/>
  <c r="AB240" i="18" s="1"/>
  <c r="W234" i="18"/>
  <c r="AA234" i="18" s="1"/>
  <c r="AB234" i="18" s="1"/>
  <c r="AA190" i="18"/>
  <c r="AB190" i="18" s="1"/>
  <c r="AA145" i="18"/>
  <c r="AB145" i="18" s="1"/>
  <c r="AA345" i="17"/>
  <c r="AB345" i="17" s="1"/>
  <c r="V319" i="18"/>
  <c r="AA319" i="18" s="1"/>
  <c r="AB319" i="18" s="1"/>
  <c r="Z301" i="18"/>
  <c r="Z277" i="18"/>
  <c r="AA272" i="18"/>
  <c r="AB272" i="18" s="1"/>
  <c r="AA263" i="18"/>
  <c r="AB263" i="18" s="1"/>
  <c r="Z250" i="18"/>
  <c r="X227" i="18"/>
  <c r="AA224" i="18"/>
  <c r="AB224" i="18" s="1"/>
  <c r="V189" i="18"/>
  <c r="AA189" i="18" s="1"/>
  <c r="AB189" i="18" s="1"/>
  <c r="J24" i="18"/>
  <c r="L24" i="18"/>
  <c r="Y150" i="18"/>
  <c r="Y145" i="18"/>
  <c r="Y346" i="17"/>
  <c r="X346" i="17"/>
  <c r="Y338" i="17"/>
  <c r="X338" i="17"/>
  <c r="X294" i="17"/>
  <c r="Z294" i="17"/>
  <c r="V294" i="17"/>
  <c r="X278" i="17"/>
  <c r="Z278" i="17"/>
  <c r="V278" i="17"/>
  <c r="AA278" i="17" s="1"/>
  <c r="AB278" i="17" s="1"/>
  <c r="X262" i="17"/>
  <c r="AA262" i="17" s="1"/>
  <c r="AB262" i="17" s="1"/>
  <c r="Z262" i="17"/>
  <c r="X250" i="17"/>
  <c r="Z250" i="17"/>
  <c r="V250" i="17"/>
  <c r="U29" i="17"/>
  <c r="K27" i="17"/>
  <c r="X150" i="17"/>
  <c r="Z150" i="17"/>
  <c r="V150" i="17"/>
  <c r="Y503" i="16"/>
  <c r="Y501" i="16"/>
  <c r="W290" i="16"/>
  <c r="AA290" i="16" s="1"/>
  <c r="AB290" i="16" s="1"/>
  <c r="Z290" i="16"/>
  <c r="W330" i="18"/>
  <c r="AA330" i="18" s="1"/>
  <c r="AB330" i="18" s="1"/>
  <c r="V294" i="18"/>
  <c r="AA294" i="18" s="1"/>
  <c r="AB294" i="18" s="1"/>
  <c r="AA288" i="18"/>
  <c r="AB288" i="18" s="1"/>
  <c r="Y282" i="18"/>
  <c r="X271" i="18"/>
  <c r="Y258" i="18"/>
  <c r="V246" i="18"/>
  <c r="AA246" i="18" s="1"/>
  <c r="AB246" i="18" s="1"/>
  <c r="Y234" i="18"/>
  <c r="Y218" i="18"/>
  <c r="AA218" i="18" s="1"/>
  <c r="AB218" i="18" s="1"/>
  <c r="W214" i="18"/>
  <c r="Z197" i="18"/>
  <c r="Z186" i="18"/>
  <c r="Y152" i="18"/>
  <c r="X146" i="18"/>
  <c r="AA146" i="18" s="1"/>
  <c r="AB146" i="18" s="1"/>
  <c r="AK499" i="17"/>
  <c r="AK491" i="17"/>
  <c r="AE491" i="17"/>
  <c r="AK473" i="17"/>
  <c r="Q471" i="17"/>
  <c r="AK483" i="17"/>
  <c r="Q480" i="17"/>
  <c r="AK462" i="17"/>
  <c r="AE462" i="17"/>
  <c r="AK453" i="17"/>
  <c r="Z351" i="17"/>
  <c r="V351" i="17"/>
  <c r="Y351" i="17"/>
  <c r="Y315" i="17"/>
  <c r="W315" i="17"/>
  <c r="AA315" i="17" s="1"/>
  <c r="AB315" i="17" s="1"/>
  <c r="AA313" i="17"/>
  <c r="AB313" i="17" s="1"/>
  <c r="Y303" i="17"/>
  <c r="W303" i="17"/>
  <c r="AA303" i="17" s="1"/>
  <c r="AB303" i="17" s="1"/>
  <c r="W298" i="17"/>
  <c r="Y283" i="17"/>
  <c r="W283" i="17"/>
  <c r="Y251" i="17"/>
  <c r="W251" i="17"/>
  <c r="AA251" i="17" s="1"/>
  <c r="AB251" i="17" s="1"/>
  <c r="AA249" i="17"/>
  <c r="AB249" i="17" s="1"/>
  <c r="Y239" i="17"/>
  <c r="W239" i="17"/>
  <c r="AA239" i="17" s="1"/>
  <c r="AB239" i="17" s="1"/>
  <c r="Y231" i="17"/>
  <c r="W231" i="17"/>
  <c r="AA229" i="17"/>
  <c r="AB229" i="17" s="1"/>
  <c r="Y219" i="17"/>
  <c r="W219" i="17"/>
  <c r="AA219" i="17" s="1"/>
  <c r="AB219" i="17" s="1"/>
  <c r="AA217" i="17"/>
  <c r="AB217" i="17" s="1"/>
  <c r="Y207" i="17"/>
  <c r="W207" i="17"/>
  <c r="AA205" i="17"/>
  <c r="AB205" i="17" s="1"/>
  <c r="AA201" i="17"/>
  <c r="AB201" i="17" s="1"/>
  <c r="AA185" i="17"/>
  <c r="AB185" i="17" s="1"/>
  <c r="Y183" i="17"/>
  <c r="W183" i="17"/>
  <c r="Y175" i="17"/>
  <c r="W175" i="17"/>
  <c r="AA175" i="17" s="1"/>
  <c r="AB175" i="17" s="1"/>
  <c r="W154" i="17"/>
  <c r="Y147" i="17"/>
  <c r="W147" i="17"/>
  <c r="AA145" i="17"/>
  <c r="AB145" i="17" s="1"/>
  <c r="Y495" i="16"/>
  <c r="Y493" i="16"/>
  <c r="Z149" i="19"/>
  <c r="Z330" i="18"/>
  <c r="Y294" i="18"/>
  <c r="Y286" i="18"/>
  <c r="Y262" i="18"/>
  <c r="Z230" i="18"/>
  <c r="X225" i="18"/>
  <c r="Z214" i="18"/>
  <c r="Y210" i="18"/>
  <c r="Y197" i="18"/>
  <c r="Y186" i="18"/>
  <c r="V177" i="18"/>
  <c r="AA177" i="18" s="1"/>
  <c r="AB177" i="18" s="1"/>
  <c r="X161" i="18"/>
  <c r="AA161" i="18" s="1"/>
  <c r="AB161" i="18" s="1"/>
  <c r="X153" i="18"/>
  <c r="AA153" i="18" s="1"/>
  <c r="AB153" i="18" s="1"/>
  <c r="W336" i="17"/>
  <c r="Z328" i="17"/>
  <c r="V328" i="17"/>
  <c r="X328" i="17"/>
  <c r="Z316" i="17"/>
  <c r="V316" i="17"/>
  <c r="X316" i="17"/>
  <c r="Z308" i="17"/>
  <c r="X308" i="17"/>
  <c r="Z300" i="17"/>
  <c r="V300" i="17"/>
  <c r="X300" i="17"/>
  <c r="Z292" i="17"/>
  <c r="V292" i="17"/>
  <c r="X292" i="17"/>
  <c r="Z284" i="17"/>
  <c r="V284" i="17"/>
  <c r="X284" i="17"/>
  <c r="Z272" i="17"/>
  <c r="V272" i="17"/>
  <c r="X272" i="17"/>
  <c r="Z260" i="17"/>
  <c r="V260" i="17"/>
  <c r="X260" i="17"/>
  <c r="Z184" i="17"/>
  <c r="V184" i="17"/>
  <c r="X184" i="17"/>
  <c r="Z172" i="17"/>
  <c r="V172" i="17"/>
  <c r="X172" i="17"/>
  <c r="Y328" i="17"/>
  <c r="Y316" i="17"/>
  <c r="V287" i="17"/>
  <c r="AA287" i="17" s="1"/>
  <c r="AB287" i="17" s="1"/>
  <c r="X265" i="17"/>
  <c r="Y260" i="17"/>
  <c r="Y246" i="17"/>
  <c r="V231" i="17"/>
  <c r="Z213" i="17"/>
  <c r="Z207" i="17"/>
  <c r="Z179" i="17"/>
  <c r="W161" i="17"/>
  <c r="AA161" i="17" s="1"/>
  <c r="AB161" i="17" s="1"/>
  <c r="Z147" i="17"/>
  <c r="X279" i="16"/>
  <c r="W279" i="16"/>
  <c r="AA279" i="16" s="1"/>
  <c r="AB279" i="16" s="1"/>
  <c r="AA271" i="16"/>
  <c r="AB271" i="16" s="1"/>
  <c r="AA264" i="16"/>
  <c r="AB264" i="16" s="1"/>
  <c r="W248" i="16"/>
  <c r="AA325" i="17"/>
  <c r="AB325" i="17" s="1"/>
  <c r="W308" i="17"/>
  <c r="X285" i="17"/>
  <c r="Y280" i="17"/>
  <c r="Z255" i="17"/>
  <c r="V235" i="17"/>
  <c r="AA235" i="17" s="1"/>
  <c r="AB235" i="17" s="1"/>
  <c r="V227" i="17"/>
  <c r="AA227" i="17" s="1"/>
  <c r="AB227" i="17" s="1"/>
  <c r="X177" i="17"/>
  <c r="AA177" i="17" s="1"/>
  <c r="AB177" i="17" s="1"/>
  <c r="AA173" i="17"/>
  <c r="AB173" i="17" s="1"/>
  <c r="Z285" i="16"/>
  <c r="Y285" i="16"/>
  <c r="AA285" i="16" s="1"/>
  <c r="AB285" i="16" s="1"/>
  <c r="Y279" i="16"/>
  <c r="V273" i="16"/>
  <c r="AA273" i="16" s="1"/>
  <c r="AB273" i="16" s="1"/>
  <c r="Y273" i="16"/>
  <c r="Z253" i="16"/>
  <c r="V253" i="16"/>
  <c r="AA253" i="16" s="1"/>
  <c r="AB253" i="16" s="1"/>
  <c r="Y253" i="16"/>
  <c r="Z248" i="16"/>
  <c r="Y220" i="16"/>
  <c r="X220" i="16"/>
  <c r="L32" i="16"/>
  <c r="J32" i="16"/>
  <c r="AL453" i="15"/>
  <c r="AL499" i="15"/>
  <c r="AL491" i="15"/>
  <c r="AF491" i="15"/>
  <c r="AL473" i="15"/>
  <c r="R471" i="15"/>
  <c r="AL483" i="15"/>
  <c r="R480" i="15"/>
  <c r="AL462" i="15"/>
  <c r="AF462" i="15"/>
  <c r="W328" i="17"/>
  <c r="X311" i="17"/>
  <c r="Y300" i="17"/>
  <c r="W296" i="17"/>
  <c r="Y292" i="17"/>
  <c r="Y286" i="17"/>
  <c r="Y268" i="17"/>
  <c r="X231" i="17"/>
  <c r="Z219" i="17"/>
  <c r="AA210" i="17"/>
  <c r="AB210" i="17" s="1"/>
  <c r="X179" i="17"/>
  <c r="V167" i="17"/>
  <c r="AA167" i="17" s="1"/>
  <c r="AB167" i="17" s="1"/>
  <c r="AA289" i="16"/>
  <c r="AB289" i="16" s="1"/>
  <c r="V281" i="16"/>
  <c r="AA281" i="16" s="1"/>
  <c r="AB281" i="16" s="1"/>
  <c r="X274" i="16"/>
  <c r="AA274" i="16" s="1"/>
  <c r="AB274" i="16" s="1"/>
  <c r="Y254" i="16"/>
  <c r="V37" i="16"/>
  <c r="T37" i="16"/>
  <c r="Y231" i="16"/>
  <c r="W224" i="16"/>
  <c r="AA224" i="16" s="1"/>
  <c r="AB224" i="16" s="1"/>
  <c r="Y224" i="16"/>
  <c r="X218" i="16"/>
  <c r="Z210" i="16"/>
  <c r="V210" i="16"/>
  <c r="AA210" i="16" s="1"/>
  <c r="AB210" i="16" s="1"/>
  <c r="X210" i="16"/>
  <c r="L34" i="16"/>
  <c r="J34" i="16"/>
  <c r="Z178" i="16"/>
  <c r="V178" i="16"/>
  <c r="X178" i="16"/>
  <c r="Z162" i="16"/>
  <c r="V162" i="16"/>
  <c r="AA162" i="16" s="1"/>
  <c r="AB162" i="16" s="1"/>
  <c r="X162" i="16"/>
  <c r="AK483" i="15"/>
  <c r="Q480" i="15"/>
  <c r="AK462" i="15"/>
  <c r="AE462" i="15"/>
  <c r="AK453" i="15"/>
  <c r="AK499" i="15"/>
  <c r="AK491" i="15"/>
  <c r="AE491" i="15"/>
  <c r="AK473" i="15"/>
  <c r="Q471" i="15"/>
  <c r="Z218" i="15"/>
  <c r="X218" i="15"/>
  <c r="AA218" i="15" s="1"/>
  <c r="AB218" i="15" s="1"/>
  <c r="X330" i="17"/>
  <c r="AA330" i="17" s="1"/>
  <c r="AB330" i="17" s="1"/>
  <c r="Y308" i="17"/>
  <c r="Y272" i="17"/>
  <c r="W256" i="17"/>
  <c r="Y250" i="17"/>
  <c r="Y242" i="17"/>
  <c r="Y234" i="17"/>
  <c r="W228" i="17"/>
  <c r="Z223" i="17"/>
  <c r="Y196" i="17"/>
  <c r="Y172" i="17"/>
  <c r="V163" i="17"/>
  <c r="AA163" i="17" s="1"/>
  <c r="AB163" i="17" s="1"/>
  <c r="Y154" i="17"/>
  <c r="Z151" i="17"/>
  <c r="V22" i="17"/>
  <c r="W22" i="17" s="1"/>
  <c r="T22" i="17"/>
  <c r="Y282" i="16"/>
  <c r="AA275" i="16"/>
  <c r="AB275" i="16" s="1"/>
  <c r="Z260" i="16"/>
  <c r="X259" i="16"/>
  <c r="W259" i="16"/>
  <c r="AA259" i="16" s="1"/>
  <c r="AB259" i="16" s="1"/>
  <c r="X254" i="16"/>
  <c r="AA193" i="16"/>
  <c r="AB193" i="16" s="1"/>
  <c r="AA181" i="16"/>
  <c r="AB181" i="16" s="1"/>
  <c r="AA165" i="16"/>
  <c r="AB165" i="16" s="1"/>
  <c r="W151" i="16"/>
  <c r="Y151" i="16"/>
  <c r="AA149" i="16"/>
  <c r="AB149" i="16" s="1"/>
  <c r="Y493" i="15"/>
  <c r="Y495" i="15"/>
  <c r="W275" i="15"/>
  <c r="AA275" i="15" s="1"/>
  <c r="AB275" i="15" s="1"/>
  <c r="Y275" i="15"/>
  <c r="W271" i="15"/>
  <c r="AA271" i="15" s="1"/>
  <c r="AB271" i="15" s="1"/>
  <c r="Y271" i="15"/>
  <c r="W251" i="15"/>
  <c r="AA251" i="15" s="1"/>
  <c r="AB251" i="15" s="1"/>
  <c r="Y251" i="15"/>
  <c r="Y243" i="15"/>
  <c r="AA233" i="15"/>
  <c r="AB233" i="15" s="1"/>
  <c r="W215" i="15"/>
  <c r="AA215" i="15" s="1"/>
  <c r="AB215" i="15" s="1"/>
  <c r="Y215" i="15"/>
  <c r="L28" i="15"/>
  <c r="J28" i="15"/>
  <c r="W171" i="15"/>
  <c r="AA171" i="15" s="1"/>
  <c r="AB171" i="15" s="1"/>
  <c r="Y171" i="15"/>
  <c r="W147" i="15"/>
  <c r="AA147" i="15" s="1"/>
  <c r="AB147" i="15" s="1"/>
  <c r="Y147" i="15"/>
  <c r="X147" i="15"/>
  <c r="Z226" i="16"/>
  <c r="Y206" i="16"/>
  <c r="V195" i="16"/>
  <c r="AA195" i="16" s="1"/>
  <c r="AB195" i="16" s="1"/>
  <c r="Z275" i="15"/>
  <c r="X271" i="15"/>
  <c r="Z251" i="15"/>
  <c r="AA156" i="15"/>
  <c r="AB156" i="15" s="1"/>
  <c r="AK473" i="14"/>
  <c r="Q471" i="14"/>
  <c r="AK499" i="14"/>
  <c r="AE491" i="14"/>
  <c r="AK462" i="14"/>
  <c r="AE462" i="14"/>
  <c r="AK491" i="14"/>
  <c r="AK483" i="14"/>
  <c r="AK453" i="14"/>
  <c r="Q480" i="14"/>
  <c r="Y493" i="13"/>
  <c r="Y495" i="13"/>
  <c r="Y485" i="13"/>
  <c r="Y487" i="13"/>
  <c r="Y493" i="12"/>
  <c r="Y495" i="12"/>
  <c r="Y485" i="12"/>
  <c r="Y487" i="12"/>
  <c r="Y226" i="16"/>
  <c r="AA226" i="16" s="1"/>
  <c r="AB226" i="16" s="1"/>
  <c r="Z187" i="16"/>
  <c r="Y162" i="16"/>
  <c r="X155" i="16"/>
  <c r="Z151" i="16"/>
  <c r="X291" i="15"/>
  <c r="V259" i="15"/>
  <c r="AA259" i="15" s="1"/>
  <c r="AB259" i="15" s="1"/>
  <c r="AA230" i="15"/>
  <c r="AB230" i="15" s="1"/>
  <c r="Z192" i="15"/>
  <c r="AM453" i="13"/>
  <c r="AM499" i="13"/>
  <c r="AM491" i="13"/>
  <c r="AG491" i="13"/>
  <c r="AM473" i="13"/>
  <c r="S471" i="13"/>
  <c r="AM483" i="13"/>
  <c r="S480" i="13"/>
  <c r="AM462" i="13"/>
  <c r="AG462" i="13"/>
  <c r="Y264" i="12"/>
  <c r="W264" i="12"/>
  <c r="Y252" i="12"/>
  <c r="W252" i="12"/>
  <c r="Y244" i="12"/>
  <c r="W244" i="12"/>
  <c r="AA244" i="12" s="1"/>
  <c r="AB244" i="12" s="1"/>
  <c r="Y188" i="12"/>
  <c r="W188" i="12"/>
  <c r="Y168" i="12"/>
  <c r="W168" i="12"/>
  <c r="AA168" i="12" s="1"/>
  <c r="AB168" i="12" s="1"/>
  <c r="Y230" i="16"/>
  <c r="W215" i="16"/>
  <c r="AA168" i="16"/>
  <c r="AB168" i="16" s="1"/>
  <c r="AA164" i="16"/>
  <c r="AB164" i="16" s="1"/>
  <c r="AA282" i="15"/>
  <c r="AB282" i="15" s="1"/>
  <c r="X275" i="15"/>
  <c r="X267" i="15"/>
  <c r="X251" i="15"/>
  <c r="AA246" i="15"/>
  <c r="AB246" i="15" s="1"/>
  <c r="V223" i="15"/>
  <c r="AA223" i="15" s="1"/>
  <c r="AB223" i="15" s="1"/>
  <c r="V207" i="15"/>
  <c r="AA207" i="15" s="1"/>
  <c r="AB207" i="15" s="1"/>
  <c r="Z171" i="15"/>
  <c r="X167" i="15"/>
  <c r="X236" i="16"/>
  <c r="X228" i="16"/>
  <c r="Z211" i="16"/>
  <c r="X179" i="16"/>
  <c r="X159" i="16"/>
  <c r="X151" i="16"/>
  <c r="V311" i="15"/>
  <c r="AA311" i="15" s="1"/>
  <c r="AB311" i="15" s="1"/>
  <c r="AA298" i="15"/>
  <c r="AB298" i="15" s="1"/>
  <c r="Z243" i="15"/>
  <c r="Z147" i="15"/>
  <c r="AM499" i="14"/>
  <c r="AM491" i="14"/>
  <c r="AG491" i="14"/>
  <c r="AM473" i="14"/>
  <c r="AM483" i="14"/>
  <c r="AM453" i="14"/>
  <c r="S480" i="14"/>
  <c r="S471" i="14"/>
  <c r="AM462" i="14"/>
  <c r="AG462" i="14"/>
  <c r="T36" i="14"/>
  <c r="V36" i="14"/>
  <c r="AB351" i="14"/>
  <c r="AB347" i="14"/>
  <c r="AB343" i="14"/>
  <c r="AB339" i="14"/>
  <c r="AB335" i="14"/>
  <c r="AB331" i="14"/>
  <c r="AB327" i="14"/>
  <c r="AB323" i="14"/>
  <c r="AB319" i="14"/>
  <c r="AB315" i="14"/>
  <c r="AB311" i="14"/>
  <c r="AB307" i="14"/>
  <c r="AB303" i="14"/>
  <c r="AB299" i="14"/>
  <c r="AB295" i="14"/>
  <c r="AB291" i="14"/>
  <c r="AB287" i="14"/>
  <c r="AB283" i="14"/>
  <c r="AB279" i="14"/>
  <c r="AB275" i="14"/>
  <c r="AB271" i="14"/>
  <c r="AB267" i="14"/>
  <c r="AB263" i="14"/>
  <c r="AB259" i="14"/>
  <c r="AB255" i="14"/>
  <c r="AB251" i="14"/>
  <c r="AB247" i="14"/>
  <c r="AB243" i="14"/>
  <c r="AB239" i="14"/>
  <c r="AB235" i="14"/>
  <c r="AB231" i="14"/>
  <c r="AB227" i="14"/>
  <c r="AB223" i="14"/>
  <c r="AB219" i="14"/>
  <c r="AB215" i="14"/>
  <c r="AB211" i="14"/>
  <c r="AB207" i="14"/>
  <c r="AB203" i="14"/>
  <c r="AB199" i="14"/>
  <c r="AB195" i="14"/>
  <c r="AB191" i="14"/>
  <c r="AB187" i="14"/>
  <c r="AB183" i="14"/>
  <c r="AB179" i="14"/>
  <c r="AB175" i="14"/>
  <c r="AB171" i="14"/>
  <c r="AB167" i="14"/>
  <c r="AB163" i="14"/>
  <c r="AB159" i="14"/>
  <c r="AB155" i="14"/>
  <c r="AB151" i="14"/>
  <c r="AB147" i="14"/>
  <c r="AB352" i="14"/>
  <c r="AB348" i="14"/>
  <c r="AB344" i="14"/>
  <c r="AB340" i="14"/>
  <c r="AB336" i="14"/>
  <c r="AB332" i="14"/>
  <c r="AB328" i="14"/>
  <c r="AB324" i="14"/>
  <c r="AB320" i="14"/>
  <c r="AB316" i="14"/>
  <c r="AB312" i="14"/>
  <c r="AB308" i="14"/>
  <c r="AB304" i="14"/>
  <c r="AB300" i="14"/>
  <c r="AB296" i="14"/>
  <c r="AB292" i="14"/>
  <c r="AB288" i="14"/>
  <c r="AB284" i="14"/>
  <c r="AB280" i="14"/>
  <c r="AB276" i="14"/>
  <c r="AB272" i="14"/>
  <c r="AB268" i="14"/>
  <c r="AB264" i="14"/>
  <c r="AB260" i="14"/>
  <c r="AB256" i="14"/>
  <c r="AB252" i="14"/>
  <c r="AB248" i="14"/>
  <c r="AB244" i="14"/>
  <c r="AB240" i="14"/>
  <c r="AB236" i="14"/>
  <c r="AB232" i="14"/>
  <c r="AB228" i="14"/>
  <c r="AB224" i="14"/>
  <c r="AB220" i="14"/>
  <c r="AB216" i="14"/>
  <c r="AB212" i="14"/>
  <c r="AB208" i="14"/>
  <c r="AB204" i="14"/>
  <c r="AB200" i="14"/>
  <c r="AB196" i="14"/>
  <c r="AB192" i="14"/>
  <c r="AB188" i="14"/>
  <c r="AB184" i="14"/>
  <c r="AB180" i="14"/>
  <c r="AB176" i="14"/>
  <c r="AB172" i="14"/>
  <c r="AB168" i="14"/>
  <c r="AB164" i="14"/>
  <c r="AB160" i="14"/>
  <c r="AB156" i="14"/>
  <c r="AB152" i="14"/>
  <c r="AB148" i="14"/>
  <c r="AB353" i="14"/>
  <c r="AB349" i="14"/>
  <c r="AB345" i="14"/>
  <c r="AB341" i="14"/>
  <c r="AB337" i="14"/>
  <c r="AB333" i="14"/>
  <c r="AB329" i="14"/>
  <c r="AB325" i="14"/>
  <c r="AB321" i="14"/>
  <c r="AB317" i="14"/>
  <c r="AB313" i="14"/>
  <c r="AB309" i="14"/>
  <c r="AB305" i="14"/>
  <c r="AB301" i="14"/>
  <c r="AB297" i="14"/>
  <c r="AB293" i="14"/>
  <c r="AB289" i="14"/>
  <c r="AB285" i="14"/>
  <c r="AB281" i="14"/>
  <c r="AB277" i="14"/>
  <c r="AB273" i="14"/>
  <c r="AB269" i="14"/>
  <c r="AB265" i="14"/>
  <c r="AB261" i="14"/>
  <c r="AB257" i="14"/>
  <c r="AB253" i="14"/>
  <c r="AB249" i="14"/>
  <c r="AB245" i="14"/>
  <c r="AB241" i="14"/>
  <c r="AB237" i="14"/>
  <c r="AB233" i="14"/>
  <c r="AB229" i="14"/>
  <c r="AB225" i="14"/>
  <c r="AB221" i="14"/>
  <c r="AB217" i="14"/>
  <c r="AB213" i="14"/>
  <c r="AB209" i="14"/>
  <c r="AB205" i="14"/>
  <c r="AB201" i="14"/>
  <c r="AB197" i="14"/>
  <c r="AB193" i="14"/>
  <c r="AB189" i="14"/>
  <c r="AB185" i="14"/>
  <c r="AB181" i="14"/>
  <c r="AB177" i="14"/>
  <c r="AB173" i="14"/>
  <c r="AB169" i="14"/>
  <c r="AB165" i="14"/>
  <c r="AB161" i="14"/>
  <c r="AB157" i="14"/>
  <c r="AB153" i="14"/>
  <c r="AB149" i="14"/>
  <c r="AB145" i="14"/>
  <c r="AB350" i="14"/>
  <c r="AB346" i="14"/>
  <c r="AB342" i="14"/>
  <c r="AB338" i="14"/>
  <c r="AB334" i="14"/>
  <c r="AB330" i="14"/>
  <c r="AB326" i="14"/>
  <c r="AB322" i="14"/>
  <c r="AB318" i="14"/>
  <c r="AB314" i="14"/>
  <c r="AB310" i="14"/>
  <c r="AB306" i="14"/>
  <c r="AB302" i="14"/>
  <c r="AB298" i="14"/>
  <c r="AB294" i="14"/>
  <c r="AB290" i="14"/>
  <c r="AB286" i="14"/>
  <c r="AB282" i="14"/>
  <c r="AB278" i="14"/>
  <c r="AB274" i="14"/>
  <c r="AB270" i="14"/>
  <c r="AB266" i="14"/>
  <c r="AB262" i="14"/>
  <c r="AB258" i="14"/>
  <c r="AB254" i="14"/>
  <c r="AB250" i="14"/>
  <c r="AB246" i="14"/>
  <c r="AB242" i="14"/>
  <c r="AB238" i="14"/>
  <c r="AB234" i="14"/>
  <c r="AB230" i="14"/>
  <c r="AB226" i="14"/>
  <c r="AB222" i="14"/>
  <c r="AB218" i="14"/>
  <c r="AB214" i="14"/>
  <c r="AB210" i="14"/>
  <c r="AB206" i="14"/>
  <c r="AB202" i="14"/>
  <c r="AB198" i="14"/>
  <c r="AB194" i="14"/>
  <c r="AB190" i="14"/>
  <c r="AB186" i="14"/>
  <c r="AB182" i="14"/>
  <c r="AB178" i="14"/>
  <c r="AB174" i="14"/>
  <c r="AB170" i="14"/>
  <c r="AB166" i="14"/>
  <c r="AB162" i="14"/>
  <c r="AB158" i="14"/>
  <c r="AB154" i="14"/>
  <c r="AB150" i="14"/>
  <c r="AB146" i="14"/>
  <c r="Y503" i="13"/>
  <c r="Y501" i="13"/>
  <c r="AK499" i="13"/>
  <c r="AK491" i="13"/>
  <c r="AE491" i="13"/>
  <c r="AK473" i="13"/>
  <c r="Q471" i="13"/>
  <c r="AK483" i="13"/>
  <c r="Q480" i="13"/>
  <c r="AK462" i="13"/>
  <c r="AE462" i="13"/>
  <c r="AK453" i="13"/>
  <c r="W290" i="12"/>
  <c r="AA290" i="12" s="1"/>
  <c r="AB290" i="12" s="1"/>
  <c r="Y290" i="12"/>
  <c r="W266" i="12"/>
  <c r="Y266" i="12"/>
  <c r="V260" i="12"/>
  <c r="AA260" i="12" s="1"/>
  <c r="AB260" i="12" s="1"/>
  <c r="W250" i="12"/>
  <c r="AA250" i="12" s="1"/>
  <c r="AB250" i="12" s="1"/>
  <c r="Y250" i="12"/>
  <c r="V248" i="12"/>
  <c r="AA248" i="12" s="1"/>
  <c r="AB248" i="12" s="1"/>
  <c r="V228" i="12"/>
  <c r="AA228" i="12" s="1"/>
  <c r="AB228" i="12" s="1"/>
  <c r="W189" i="12"/>
  <c r="AA189" i="12" s="1"/>
  <c r="AB189" i="12" s="1"/>
  <c r="V176" i="12"/>
  <c r="W169" i="12"/>
  <c r="Z246" i="12"/>
  <c r="X228" i="12"/>
  <c r="X168" i="12"/>
  <c r="Z340" i="11"/>
  <c r="Z338" i="11"/>
  <c r="Z326" i="11"/>
  <c r="V324" i="11"/>
  <c r="AA324" i="11" s="1"/>
  <c r="AB324" i="11" s="1"/>
  <c r="Y315" i="11"/>
  <c r="Y297" i="11"/>
  <c r="W286" i="11"/>
  <c r="AA286" i="11" s="1"/>
  <c r="AB286" i="11" s="1"/>
  <c r="Y286" i="11"/>
  <c r="AM499" i="9"/>
  <c r="AM491" i="9"/>
  <c r="AG491" i="9"/>
  <c r="AM473" i="9"/>
  <c r="S471" i="9"/>
  <c r="AM483" i="9"/>
  <c r="S480" i="9"/>
  <c r="AM462" i="9"/>
  <c r="AG462" i="9"/>
  <c r="AM453" i="9"/>
  <c r="M23" i="13"/>
  <c r="M24" i="13" s="1"/>
  <c r="M25" i="13" s="1"/>
  <c r="M26" i="13" s="1"/>
  <c r="V266" i="12"/>
  <c r="AA266" i="12" s="1"/>
  <c r="AB266" i="12" s="1"/>
  <c r="X252" i="12"/>
  <c r="Y241" i="12"/>
  <c r="AA195" i="12"/>
  <c r="AB195" i="12" s="1"/>
  <c r="Z160" i="12"/>
  <c r="Y339" i="11"/>
  <c r="W311" i="11"/>
  <c r="Y300" i="11"/>
  <c r="W300" i="11"/>
  <c r="AA300" i="11" s="1"/>
  <c r="AB300" i="11" s="1"/>
  <c r="Y292" i="11"/>
  <c r="W292" i="11"/>
  <c r="AA292" i="11" s="1"/>
  <c r="AB292" i="11" s="1"/>
  <c r="Y287" i="11"/>
  <c r="T22" i="13"/>
  <c r="V22" i="13"/>
  <c r="W22" i="13" s="1"/>
  <c r="W23" i="13" s="1"/>
  <c r="W24" i="13" s="1"/>
  <c r="W25" i="13" s="1"/>
  <c r="W26" i="13" s="1"/>
  <c r="W27" i="13" s="1"/>
  <c r="W28" i="13" s="1"/>
  <c r="Z268" i="12"/>
  <c r="X264" i="12"/>
  <c r="Z228" i="12"/>
  <c r="Z212" i="12"/>
  <c r="X192" i="12"/>
  <c r="AA187" i="12"/>
  <c r="AB187" i="12" s="1"/>
  <c r="Z176" i="12"/>
  <c r="Z168" i="12"/>
  <c r="Y348" i="11"/>
  <c r="W348" i="11"/>
  <c r="AA348" i="11" s="1"/>
  <c r="AB348" i="11" s="1"/>
  <c r="X343" i="11"/>
  <c r="V343" i="11"/>
  <c r="Z343" i="11"/>
  <c r="Y342" i="11"/>
  <c r="W342" i="11"/>
  <c r="AA342" i="11" s="1"/>
  <c r="AB342" i="11" s="1"/>
  <c r="X340" i="11"/>
  <c r="X334" i="11"/>
  <c r="Y318" i="11"/>
  <c r="W318" i="11"/>
  <c r="AA318" i="11" s="1"/>
  <c r="AB318" i="11" s="1"/>
  <c r="V312" i="11"/>
  <c r="AA312" i="11" s="1"/>
  <c r="AB312" i="11" s="1"/>
  <c r="Y309" i="11"/>
  <c r="Y308" i="11"/>
  <c r="W308" i="11"/>
  <c r="AA308" i="11" s="1"/>
  <c r="AB308" i="11" s="1"/>
  <c r="V306" i="11"/>
  <c r="AA306" i="11" s="1"/>
  <c r="AB306" i="11" s="1"/>
  <c r="V304" i="11"/>
  <c r="AA304" i="11" s="1"/>
  <c r="AB304" i="11" s="1"/>
  <c r="Y301" i="11"/>
  <c r="X293" i="11"/>
  <c r="AA293" i="11" s="1"/>
  <c r="AB293" i="11" s="1"/>
  <c r="Z293" i="11"/>
  <c r="X286" i="11"/>
  <c r="V276" i="11"/>
  <c r="AA276" i="11" s="1"/>
  <c r="AB276" i="11" s="1"/>
  <c r="AA268" i="11"/>
  <c r="AB268" i="11" s="1"/>
  <c r="AA264" i="11"/>
  <c r="AB264" i="11" s="1"/>
  <c r="AA160" i="11"/>
  <c r="AB160" i="11" s="1"/>
  <c r="AA320" i="10"/>
  <c r="AB320" i="10" s="1"/>
  <c r="AA316" i="10"/>
  <c r="AB316" i="10" s="1"/>
  <c r="Y258" i="10"/>
  <c r="W258" i="10"/>
  <c r="AA258" i="10" s="1"/>
  <c r="AB258" i="10" s="1"/>
  <c r="AA256" i="10"/>
  <c r="AB256" i="10" s="1"/>
  <c r="AA224" i="10"/>
  <c r="AB224" i="10" s="1"/>
  <c r="Y202" i="10"/>
  <c r="W202" i="10"/>
  <c r="AA200" i="10"/>
  <c r="AB200" i="10" s="1"/>
  <c r="Y198" i="10"/>
  <c r="W198" i="10"/>
  <c r="AA198" i="10" s="1"/>
  <c r="AB198" i="10" s="1"/>
  <c r="L34" i="10"/>
  <c r="J34" i="10"/>
  <c r="Y170" i="10"/>
  <c r="W170" i="10"/>
  <c r="AA170" i="10" s="1"/>
  <c r="AB170" i="10" s="1"/>
  <c r="AA168" i="10"/>
  <c r="AB168" i="10" s="1"/>
  <c r="Y154" i="10"/>
  <c r="W154" i="10"/>
  <c r="AA154" i="10" s="1"/>
  <c r="AB154" i="10" s="1"/>
  <c r="AK483" i="9"/>
  <c r="Q480" i="9"/>
  <c r="AK462" i="9"/>
  <c r="AE462" i="9"/>
  <c r="AK453" i="9"/>
  <c r="AK499" i="9"/>
  <c r="AK491" i="9"/>
  <c r="AE491" i="9"/>
  <c r="AK473" i="9"/>
  <c r="Q471" i="9"/>
  <c r="R464" i="9"/>
  <c r="R466" i="9"/>
  <c r="AK483" i="8"/>
  <c r="Q480" i="8"/>
  <c r="AK462" i="8"/>
  <c r="AE462" i="8"/>
  <c r="AK453" i="8"/>
  <c r="AK499" i="8"/>
  <c r="AK491" i="8"/>
  <c r="AE491" i="8"/>
  <c r="AK473" i="8"/>
  <c r="Q471" i="8"/>
  <c r="Y285" i="12"/>
  <c r="AA259" i="12"/>
  <c r="AB259" i="12" s="1"/>
  <c r="Z250" i="12"/>
  <c r="V234" i="12"/>
  <c r="AA234" i="12" s="1"/>
  <c r="AB234" i="12" s="1"/>
  <c r="V190" i="12"/>
  <c r="AA190" i="12" s="1"/>
  <c r="AB190" i="12" s="1"/>
  <c r="X160" i="12"/>
  <c r="X329" i="11"/>
  <c r="Z329" i="11"/>
  <c r="Z321" i="11"/>
  <c r="AA321" i="11" s="1"/>
  <c r="AB321" i="11" s="1"/>
  <c r="Y316" i="11"/>
  <c r="W316" i="11"/>
  <c r="Y311" i="11"/>
  <c r="V298" i="11"/>
  <c r="AA298" i="11" s="1"/>
  <c r="AB298" i="11" s="1"/>
  <c r="X294" i="11"/>
  <c r="AA294" i="11" s="1"/>
  <c r="AB294" i="11" s="1"/>
  <c r="V270" i="11"/>
  <c r="AA270" i="11" s="1"/>
  <c r="AB270" i="11" s="1"/>
  <c r="AA257" i="11"/>
  <c r="AB257" i="11" s="1"/>
  <c r="W242" i="11"/>
  <c r="W238" i="11"/>
  <c r="W234" i="11"/>
  <c r="AA225" i="11"/>
  <c r="AB225" i="11" s="1"/>
  <c r="AA221" i="11"/>
  <c r="AB221" i="11" s="1"/>
  <c r="AA217" i="11"/>
  <c r="AB217" i="11" s="1"/>
  <c r="W210" i="11"/>
  <c r="W206" i="11"/>
  <c r="W186" i="11"/>
  <c r="AA153" i="11"/>
  <c r="AB153" i="11" s="1"/>
  <c r="K489" i="10"/>
  <c r="K491" i="10"/>
  <c r="V32" i="10"/>
  <c r="T32" i="10"/>
  <c r="Z195" i="10"/>
  <c r="V195" i="10"/>
  <c r="X195" i="10"/>
  <c r="Z183" i="10"/>
  <c r="V183" i="10"/>
  <c r="X183" i="10"/>
  <c r="Z175" i="10"/>
  <c r="V175" i="10"/>
  <c r="X175" i="10"/>
  <c r="Z163" i="10"/>
  <c r="V163" i="10"/>
  <c r="AA163" i="10" s="1"/>
  <c r="AB163" i="10" s="1"/>
  <c r="AN499" i="9"/>
  <c r="AN491" i="9"/>
  <c r="AH491" i="9"/>
  <c r="AN473" i="9"/>
  <c r="T471" i="9"/>
  <c r="AN483" i="9"/>
  <c r="T480" i="9"/>
  <c r="AN462" i="9"/>
  <c r="AH462" i="9"/>
  <c r="AN453" i="9"/>
  <c r="Y493" i="8"/>
  <c r="Y495" i="8"/>
  <c r="Y485" i="8"/>
  <c r="Y487" i="8"/>
  <c r="Z266" i="11"/>
  <c r="AA266" i="11" s="1"/>
  <c r="AB266" i="11" s="1"/>
  <c r="Z258" i="11"/>
  <c r="AA247" i="11"/>
  <c r="AB247" i="11" s="1"/>
  <c r="AA239" i="11"/>
  <c r="AB239" i="11" s="1"/>
  <c r="V230" i="11"/>
  <c r="AA230" i="11" s="1"/>
  <c r="AB230" i="11" s="1"/>
  <c r="V198" i="11"/>
  <c r="AA198" i="11" s="1"/>
  <c r="AB198" i="11" s="1"/>
  <c r="Y191" i="11"/>
  <c r="AA183" i="11"/>
  <c r="AB183" i="11" s="1"/>
  <c r="Y176" i="11"/>
  <c r="W168" i="11"/>
  <c r="AA168" i="11" s="1"/>
  <c r="AB168" i="11" s="1"/>
  <c r="Y163" i="11"/>
  <c r="Y344" i="10"/>
  <c r="AA344" i="10" s="1"/>
  <c r="AB344" i="10" s="1"/>
  <c r="X336" i="10"/>
  <c r="AA336" i="10" s="1"/>
  <c r="AB336" i="10" s="1"/>
  <c r="Y307" i="10"/>
  <c r="X260" i="10"/>
  <c r="AA260" i="10" s="1"/>
  <c r="AB260" i="10" s="1"/>
  <c r="W239" i="10"/>
  <c r="W219" i="10"/>
  <c r="AA205" i="10"/>
  <c r="AB205" i="10" s="1"/>
  <c r="Z196" i="10"/>
  <c r="X192" i="10"/>
  <c r="AA192" i="10" s="1"/>
  <c r="AB192" i="10" s="1"/>
  <c r="L27" i="10"/>
  <c r="J27" i="10"/>
  <c r="AA165" i="10"/>
  <c r="AB165" i="10" s="1"/>
  <c r="W151" i="10"/>
  <c r="W335" i="8"/>
  <c r="Z303" i="8"/>
  <c r="X303" i="8"/>
  <c r="V303" i="8"/>
  <c r="AA303" i="8" s="1"/>
  <c r="W296" i="8"/>
  <c r="AA296" i="8" s="1"/>
  <c r="AB296" i="8" s="1"/>
  <c r="Y296" i="8"/>
  <c r="Z289" i="8"/>
  <c r="X289" i="8"/>
  <c r="V289" i="8"/>
  <c r="AA289" i="8" s="1"/>
  <c r="K491" i="6"/>
  <c r="K489" i="6"/>
  <c r="Z260" i="11"/>
  <c r="Z252" i="11"/>
  <c r="Z232" i="11"/>
  <c r="AA232" i="11" s="1"/>
  <c r="AB232" i="11" s="1"/>
  <c r="AA219" i="11"/>
  <c r="AB219" i="11" s="1"/>
  <c r="Z186" i="11"/>
  <c r="Y168" i="11"/>
  <c r="W328" i="10"/>
  <c r="AA328" i="10" s="1"/>
  <c r="AB328" i="10" s="1"/>
  <c r="Z306" i="10"/>
  <c r="V298" i="10"/>
  <c r="AA298" i="10" s="1"/>
  <c r="AB298" i="10" s="1"/>
  <c r="Y292" i="10"/>
  <c r="AA292" i="10" s="1"/>
  <c r="AB292" i="10" s="1"/>
  <c r="Z278" i="10"/>
  <c r="AA249" i="10"/>
  <c r="AB249" i="10" s="1"/>
  <c r="Y243" i="10"/>
  <c r="Y228" i="10"/>
  <c r="Z198" i="10"/>
  <c r="AA177" i="10"/>
  <c r="AB177" i="10" s="1"/>
  <c r="Y175" i="10"/>
  <c r="W147" i="10"/>
  <c r="AA145" i="10"/>
  <c r="AB145" i="10" s="1"/>
  <c r="Z350" i="8"/>
  <c r="Z345" i="8"/>
  <c r="V345" i="8"/>
  <c r="X345" i="8"/>
  <c r="Y326" i="8"/>
  <c r="W326" i="8"/>
  <c r="AA326" i="8" s="1"/>
  <c r="AB326" i="8" s="1"/>
  <c r="Y324" i="8"/>
  <c r="W324" i="8"/>
  <c r="AA324" i="8" s="1"/>
  <c r="AB324" i="8" s="1"/>
  <c r="V297" i="8"/>
  <c r="Z297" i="8"/>
  <c r="X297" i="8"/>
  <c r="Z293" i="8"/>
  <c r="X293" i="8"/>
  <c r="AA293" i="8" s="1"/>
  <c r="AB293" i="8" s="1"/>
  <c r="Y272" i="8"/>
  <c r="W272" i="8"/>
  <c r="Y224" i="8"/>
  <c r="W224" i="8"/>
  <c r="Y216" i="8"/>
  <c r="W216" i="8"/>
  <c r="T30" i="8"/>
  <c r="V30" i="8"/>
  <c r="Y168" i="8"/>
  <c r="W168" i="8"/>
  <c r="Y152" i="8"/>
  <c r="W152" i="8"/>
  <c r="AA152" i="8" s="1"/>
  <c r="Y473" i="7"/>
  <c r="Y475" i="7"/>
  <c r="Y352" i="7"/>
  <c r="W352" i="7"/>
  <c r="AA352" i="7" s="1"/>
  <c r="Y332" i="7"/>
  <c r="W332" i="7"/>
  <c r="Y328" i="7"/>
  <c r="W328" i="7"/>
  <c r="Y324" i="7"/>
  <c r="W324" i="7"/>
  <c r="Y320" i="7"/>
  <c r="W320" i="7"/>
  <c r="Y304" i="7"/>
  <c r="W304" i="7"/>
  <c r="Y264" i="7"/>
  <c r="W264" i="7"/>
  <c r="Y260" i="7"/>
  <c r="W260" i="7"/>
  <c r="Y244" i="7"/>
  <c r="W244" i="7"/>
  <c r="Y188" i="7"/>
  <c r="W188" i="7"/>
  <c r="Y176" i="7"/>
  <c r="W176" i="7"/>
  <c r="T27" i="7"/>
  <c r="V27" i="7"/>
  <c r="Y164" i="7"/>
  <c r="W164" i="7"/>
  <c r="AA164" i="7" s="1"/>
  <c r="AB164" i="7" s="1"/>
  <c r="Y473" i="6"/>
  <c r="Y475" i="6"/>
  <c r="Y316" i="6"/>
  <c r="W316" i="6"/>
  <c r="AA316" i="6" s="1"/>
  <c r="AB316" i="6" s="1"/>
  <c r="Y304" i="6"/>
  <c r="W304" i="6"/>
  <c r="Y244" i="6"/>
  <c r="W244" i="6"/>
  <c r="AA244" i="6" s="1"/>
  <c r="AB244" i="6" s="1"/>
  <c r="Y224" i="6"/>
  <c r="W224" i="6"/>
  <c r="Y196" i="6"/>
  <c r="W196" i="6"/>
  <c r="AA259" i="11"/>
  <c r="AB259" i="11" s="1"/>
  <c r="V246" i="11"/>
  <c r="AA246" i="11" s="1"/>
  <c r="AB246" i="11" s="1"/>
  <c r="Z238" i="11"/>
  <c r="Z234" i="11"/>
  <c r="Y207" i="11"/>
  <c r="Z194" i="11"/>
  <c r="Y351" i="10"/>
  <c r="W339" i="10"/>
  <c r="Z318" i="10"/>
  <c r="V294" i="10"/>
  <c r="AA294" i="10" s="1"/>
  <c r="AB294" i="10" s="1"/>
  <c r="V242" i="10"/>
  <c r="AA242" i="10" s="1"/>
  <c r="AB242" i="10" s="1"/>
  <c r="AA221" i="10"/>
  <c r="AB221" i="10" s="1"/>
  <c r="Y219" i="10"/>
  <c r="Z210" i="10"/>
  <c r="V158" i="10"/>
  <c r="AA158" i="10" s="1"/>
  <c r="AB158" i="10" s="1"/>
  <c r="W345" i="8"/>
  <c r="Y344" i="8"/>
  <c r="W344" i="8"/>
  <c r="W334" i="8"/>
  <c r="AA334" i="8" s="1"/>
  <c r="AB334" i="8" s="1"/>
  <c r="Y334" i="8"/>
  <c r="X332" i="8"/>
  <c r="V320" i="8"/>
  <c r="AA320" i="8" s="1"/>
  <c r="V312" i="8"/>
  <c r="AA312" i="8" s="1"/>
  <c r="Y308" i="8"/>
  <c r="W308" i="8"/>
  <c r="AA308" i="8" s="1"/>
  <c r="V300" i="8"/>
  <c r="AA300" i="8" s="1"/>
  <c r="X298" i="8"/>
  <c r="AA298" i="8" s="1"/>
  <c r="AB298" i="8" s="1"/>
  <c r="X294" i="8"/>
  <c r="V218" i="11"/>
  <c r="AA218" i="11" s="1"/>
  <c r="AB218" i="11" s="1"/>
  <c r="Z210" i="11"/>
  <c r="Y159" i="11"/>
  <c r="AA309" i="10"/>
  <c r="AB309" i="10" s="1"/>
  <c r="AA301" i="10"/>
  <c r="AB301" i="10" s="1"/>
  <c r="W295" i="10"/>
  <c r="AA285" i="10"/>
  <c r="AB285" i="10" s="1"/>
  <c r="Y283" i="10"/>
  <c r="Z270" i="10"/>
  <c r="W255" i="10"/>
  <c r="Z238" i="10"/>
  <c r="V230" i="10"/>
  <c r="AA230" i="10" s="1"/>
  <c r="AB230" i="10" s="1"/>
  <c r="V218" i="10"/>
  <c r="AA218" i="10" s="1"/>
  <c r="AB218" i="10" s="1"/>
  <c r="AA201" i="10"/>
  <c r="AB201" i="10" s="1"/>
  <c r="AA185" i="10"/>
  <c r="AB185" i="10" s="1"/>
  <c r="V150" i="10"/>
  <c r="AA150" i="10" s="1"/>
  <c r="AB150" i="10" s="1"/>
  <c r="X350" i="8"/>
  <c r="AA304" i="8"/>
  <c r="W297" i="8"/>
  <c r="W286" i="8"/>
  <c r="Y286" i="8"/>
  <c r="V284" i="8"/>
  <c r="AA284" i="8" s="1"/>
  <c r="W281" i="8"/>
  <c r="W278" i="8"/>
  <c r="Y278" i="8"/>
  <c r="V276" i="8"/>
  <c r="W270" i="8"/>
  <c r="AA270" i="8" s="1"/>
  <c r="AB270" i="8" s="1"/>
  <c r="Y270" i="8"/>
  <c r="V268" i="8"/>
  <c r="W257" i="8"/>
  <c r="W249" i="8"/>
  <c r="W246" i="8"/>
  <c r="Y246" i="8"/>
  <c r="W218" i="8"/>
  <c r="Y218" i="8"/>
  <c r="W213" i="8"/>
  <c r="W209" i="8"/>
  <c r="AA209" i="8" s="1"/>
  <c r="W202" i="8"/>
  <c r="Y202" i="8"/>
  <c r="V200" i="8"/>
  <c r="W198" i="8"/>
  <c r="Y198" i="8"/>
  <c r="J34" i="8"/>
  <c r="L34" i="8"/>
  <c r="W173" i="8"/>
  <c r="W169" i="8"/>
  <c r="AA169" i="8" s="1"/>
  <c r="W165" i="8"/>
  <c r="W158" i="8"/>
  <c r="Y158" i="8"/>
  <c r="W146" i="8"/>
  <c r="AA146" i="8" s="1"/>
  <c r="Y146" i="8"/>
  <c r="AB348" i="8"/>
  <c r="AB340" i="8"/>
  <c r="AB336" i="8"/>
  <c r="AB320" i="8"/>
  <c r="AB312" i="8"/>
  <c r="AB308" i="8"/>
  <c r="AB304" i="8"/>
  <c r="AB300" i="8"/>
  <c r="AB342" i="8"/>
  <c r="AB338" i="8"/>
  <c r="AB330" i="8"/>
  <c r="AB322" i="8"/>
  <c r="AB318" i="8"/>
  <c r="AB310" i="8"/>
  <c r="AB302" i="8"/>
  <c r="AB290" i="8"/>
  <c r="AB343" i="8"/>
  <c r="AB353" i="8"/>
  <c r="AB327" i="8"/>
  <c r="AB303" i="8"/>
  <c r="AB289" i="8"/>
  <c r="AB287" i="8"/>
  <c r="AB283" i="8"/>
  <c r="AB279" i="8"/>
  <c r="AB275" i="8"/>
  <c r="AB271" i="8"/>
  <c r="AB267" i="8"/>
  <c r="AB263" i="8"/>
  <c r="AB259" i="8"/>
  <c r="AB255" i="8"/>
  <c r="AB251" i="8"/>
  <c r="AB239" i="8"/>
  <c r="AB235" i="8"/>
  <c r="AB231" i="8"/>
  <c r="AB227" i="8"/>
  <c r="AB219" i="8"/>
  <c r="AB215" i="8"/>
  <c r="AB211" i="8"/>
  <c r="AB203" i="8"/>
  <c r="AB199" i="8"/>
  <c r="AB195" i="8"/>
  <c r="AB191" i="8"/>
  <c r="AB187" i="8"/>
  <c r="AB183" i="8"/>
  <c r="AB179" i="8"/>
  <c r="AB171" i="8"/>
  <c r="AB167" i="8"/>
  <c r="AB163" i="8"/>
  <c r="AB159" i="8"/>
  <c r="AB155" i="8"/>
  <c r="AB341" i="8"/>
  <c r="AB331" i="8"/>
  <c r="AB284" i="8"/>
  <c r="AB280" i="8"/>
  <c r="AB252" i="8"/>
  <c r="AB248" i="8"/>
  <c r="AB236" i="8"/>
  <c r="AB220" i="8"/>
  <c r="AB204" i="8"/>
  <c r="AB192" i="8"/>
  <c r="AB188" i="8"/>
  <c r="AB184" i="8"/>
  <c r="AB180" i="8"/>
  <c r="AB156" i="8"/>
  <c r="AB152" i="8"/>
  <c r="AB349" i="8"/>
  <c r="AB337" i="8"/>
  <c r="AB329" i="8"/>
  <c r="AB323" i="8"/>
  <c r="AB317" i="8"/>
  <c r="AB309" i="8"/>
  <c r="AB273" i="8"/>
  <c r="AB245" i="8"/>
  <c r="AB237" i="8"/>
  <c r="AB221" i="8"/>
  <c r="AB209" i="8"/>
  <c r="AB193" i="8"/>
  <c r="AB189" i="8"/>
  <c r="AB181" i="8"/>
  <c r="AB169" i="8"/>
  <c r="AB333" i="8"/>
  <c r="AB321" i="8"/>
  <c r="AB319" i="8"/>
  <c r="AB315" i="8"/>
  <c r="AB313" i="8"/>
  <c r="AB311" i="8"/>
  <c r="AB301" i="8"/>
  <c r="AB299" i="8"/>
  <c r="AB282" i="8"/>
  <c r="AB274" i="8"/>
  <c r="AB266" i="8"/>
  <c r="AB262" i="8"/>
  <c r="AB258" i="8"/>
  <c r="AB254" i="8"/>
  <c r="AB250" i="8"/>
  <c r="AB234" i="8"/>
  <c r="AB230" i="8"/>
  <c r="AB226" i="8"/>
  <c r="AB222" i="8"/>
  <c r="AB210" i="8"/>
  <c r="AB190" i="8"/>
  <c r="AB182" i="8"/>
  <c r="AB174" i="8"/>
  <c r="AB170" i="8"/>
  <c r="AB166" i="8"/>
  <c r="AB162" i="8"/>
  <c r="AB150" i="8"/>
  <c r="AB146" i="8"/>
  <c r="V344" i="7"/>
  <c r="W326" i="7"/>
  <c r="Y326" i="7"/>
  <c r="V324" i="7"/>
  <c r="AA324" i="7" s="1"/>
  <c r="V320" i="7"/>
  <c r="AA320" i="7" s="1"/>
  <c r="W317" i="7"/>
  <c r="W305" i="7"/>
  <c r="W297" i="7"/>
  <c r="W285" i="7"/>
  <c r="W278" i="7"/>
  <c r="Y278" i="7"/>
  <c r="V276" i="7"/>
  <c r="AA276" i="7" s="1"/>
  <c r="W265" i="7"/>
  <c r="V260" i="7"/>
  <c r="V252" i="7"/>
  <c r="W242" i="7"/>
  <c r="Y242" i="7"/>
  <c r="V240" i="7"/>
  <c r="AA240" i="7" s="1"/>
  <c r="W225" i="7"/>
  <c r="W214" i="7"/>
  <c r="Y214" i="7"/>
  <c r="V212" i="7"/>
  <c r="AA212" i="7" s="1"/>
  <c r="W210" i="7"/>
  <c r="Y210" i="7"/>
  <c r="W205" i="7"/>
  <c r="W194" i="7"/>
  <c r="Y194" i="7"/>
  <c r="V188" i="7"/>
  <c r="W169" i="7"/>
  <c r="AA169" i="7" s="1"/>
  <c r="W158" i="7"/>
  <c r="AA158" i="7" s="1"/>
  <c r="AB158" i="7" s="1"/>
  <c r="Y158" i="7"/>
  <c r="W146" i="7"/>
  <c r="Y146" i="7"/>
  <c r="AB331" i="7"/>
  <c r="AB327" i="7"/>
  <c r="AB319" i="7"/>
  <c r="AB311" i="7"/>
  <c r="AB307" i="7"/>
  <c r="AB299" i="7"/>
  <c r="AB291" i="7"/>
  <c r="AB283" i="7"/>
  <c r="AB279" i="7"/>
  <c r="AB275" i="7"/>
  <c r="AB271" i="7"/>
  <c r="AB231" i="7"/>
  <c r="AB227" i="7"/>
  <c r="AB223" i="7"/>
  <c r="AB219" i="7"/>
  <c r="AB211" i="7"/>
  <c r="AB207" i="7"/>
  <c r="AB203" i="7"/>
  <c r="AB199" i="7"/>
  <c r="AB195" i="7"/>
  <c r="AB191" i="7"/>
  <c r="AB187" i="7"/>
  <c r="AB183" i="7"/>
  <c r="AB179" i="7"/>
  <c r="AB175" i="7"/>
  <c r="AB171" i="7"/>
  <c r="AB167" i="7"/>
  <c r="AB163" i="7"/>
  <c r="AB159" i="7"/>
  <c r="AB155" i="7"/>
  <c r="AB352" i="7"/>
  <c r="AB336" i="7"/>
  <c r="AB324" i="7"/>
  <c r="AB320" i="7"/>
  <c r="AB280" i="7"/>
  <c r="AB276" i="7"/>
  <c r="AB248" i="7"/>
  <c r="AB240" i="7"/>
  <c r="AB232" i="7"/>
  <c r="AB228" i="7"/>
  <c r="AB220" i="7"/>
  <c r="AB212" i="7"/>
  <c r="AB208" i="7"/>
  <c r="AB204" i="7"/>
  <c r="AB180" i="7"/>
  <c r="AB156" i="7"/>
  <c r="AB353" i="7"/>
  <c r="AB349" i="7"/>
  <c r="AB337" i="7"/>
  <c r="AB333" i="7"/>
  <c r="AB329" i="7"/>
  <c r="AB321" i="7"/>
  <c r="AB281" i="7"/>
  <c r="AB273" i="7"/>
  <c r="AB269" i="7"/>
  <c r="AB261" i="7"/>
  <c r="AB253" i="7"/>
  <c r="AB245" i="7"/>
  <c r="AB233" i="7"/>
  <c r="AB229" i="7"/>
  <c r="AB221" i="7"/>
  <c r="AB197" i="7"/>
  <c r="AB193" i="7"/>
  <c r="AB189" i="7"/>
  <c r="AB181" i="7"/>
  <c r="AB169" i="7"/>
  <c r="AB157" i="7"/>
  <c r="AB350" i="7"/>
  <c r="AB346" i="7"/>
  <c r="AB342" i="7"/>
  <c r="AB338" i="7"/>
  <c r="AB334" i="7"/>
  <c r="AB330" i="7"/>
  <c r="AB318" i="7"/>
  <c r="AB314" i="7"/>
  <c r="AB310" i="7"/>
  <c r="AB306" i="7"/>
  <c r="AB302" i="7"/>
  <c r="AB294" i="7"/>
  <c r="AB290" i="7"/>
  <c r="AB286" i="7"/>
  <c r="AB282" i="7"/>
  <c r="AB274" i="7"/>
  <c r="AB266" i="7"/>
  <c r="AB262" i="7"/>
  <c r="AB254" i="7"/>
  <c r="AB250" i="7"/>
  <c r="AB246" i="7"/>
  <c r="AB234" i="7"/>
  <c r="AB226" i="7"/>
  <c r="AB222" i="7"/>
  <c r="AB206" i="7"/>
  <c r="AB198" i="7"/>
  <c r="AB190" i="7"/>
  <c r="AB186" i="7"/>
  <c r="AB182" i="7"/>
  <c r="AB178" i="7"/>
  <c r="AB174" i="7"/>
  <c r="AB170" i="7"/>
  <c r="AB166" i="7"/>
  <c r="AB162" i="7"/>
  <c r="W345" i="6"/>
  <c r="W321" i="6"/>
  <c r="W313" i="6"/>
  <c r="W306" i="6"/>
  <c r="Y306" i="6"/>
  <c r="V304" i="6"/>
  <c r="AA304" i="6" s="1"/>
  <c r="AB304" i="6" s="1"/>
  <c r="W298" i="6"/>
  <c r="Y298" i="6"/>
  <c r="W286" i="6"/>
  <c r="Y286" i="6"/>
  <c r="V284" i="6"/>
  <c r="AA284" i="6" s="1"/>
  <c r="AB284" i="6" s="1"/>
  <c r="W270" i="6"/>
  <c r="Y270" i="6"/>
  <c r="W265" i="6"/>
  <c r="V252" i="6"/>
  <c r="W246" i="6"/>
  <c r="Y246" i="6"/>
  <c r="W241" i="6"/>
  <c r="W225" i="6"/>
  <c r="V220" i="6"/>
  <c r="AA220" i="6" s="1"/>
  <c r="AB220" i="6" s="1"/>
  <c r="W218" i="6"/>
  <c r="AA218" i="6" s="1"/>
  <c r="AB218" i="6" s="1"/>
  <c r="Y218" i="6"/>
  <c r="W214" i="6"/>
  <c r="AA214" i="6" s="1"/>
  <c r="AB214" i="6" s="1"/>
  <c r="Y214" i="6"/>
  <c r="V212" i="6"/>
  <c r="W202" i="6"/>
  <c r="Y202" i="6"/>
  <c r="V200" i="6"/>
  <c r="W198" i="6"/>
  <c r="Y198" i="6"/>
  <c r="W186" i="6"/>
  <c r="Y186" i="6"/>
  <c r="W177" i="6"/>
  <c r="V172" i="6"/>
  <c r="AA172" i="6" s="1"/>
  <c r="AB172" i="6" s="1"/>
  <c r="V160" i="6"/>
  <c r="AA160" i="6" s="1"/>
  <c r="AB160" i="6" s="1"/>
  <c r="W145" i="6"/>
  <c r="AA307" i="8"/>
  <c r="AB307" i="8" s="1"/>
  <c r="Z286" i="8"/>
  <c r="Z276" i="8"/>
  <c r="X268" i="8"/>
  <c r="X244" i="8"/>
  <c r="Z218" i="8"/>
  <c r="AA207" i="8"/>
  <c r="AB207" i="8" s="1"/>
  <c r="Z200" i="8"/>
  <c r="Z178" i="8"/>
  <c r="Y173" i="8"/>
  <c r="Y161" i="8"/>
  <c r="X148" i="8"/>
  <c r="Y343" i="7"/>
  <c r="Z326" i="7"/>
  <c r="Z312" i="7"/>
  <c r="Y305" i="7"/>
  <c r="X303" i="7"/>
  <c r="X292" i="7"/>
  <c r="Y285" i="7"/>
  <c r="V278" i="7"/>
  <c r="AA278" i="7" s="1"/>
  <c r="AB278" i="7" s="1"/>
  <c r="Y265" i="7"/>
  <c r="V258" i="7"/>
  <c r="AA258" i="7" s="1"/>
  <c r="AB258" i="7" s="1"/>
  <c r="Z252" i="7"/>
  <c r="V230" i="7"/>
  <c r="AA230" i="7" s="1"/>
  <c r="AB230" i="7" s="1"/>
  <c r="Z224" i="7"/>
  <c r="X216" i="7"/>
  <c r="Z194" i="7"/>
  <c r="Y177" i="7"/>
  <c r="X172" i="7"/>
  <c r="M24" i="7"/>
  <c r="M25" i="7" s="1"/>
  <c r="M26" i="7" s="1"/>
  <c r="AA147" i="7"/>
  <c r="AB147" i="7" s="1"/>
  <c r="M23" i="7"/>
  <c r="AA351" i="6"/>
  <c r="AB351" i="6" s="1"/>
  <c r="V342" i="6"/>
  <c r="AA342" i="6" s="1"/>
  <c r="AB342" i="6" s="1"/>
  <c r="X332" i="6"/>
  <c r="AA319" i="6"/>
  <c r="AB319" i="6" s="1"/>
  <c r="X316" i="6"/>
  <c r="V278" i="6"/>
  <c r="AA278" i="6" s="1"/>
  <c r="AB278" i="6" s="1"/>
  <c r="Y265" i="6"/>
  <c r="Y239" i="6"/>
  <c r="Z196" i="6"/>
  <c r="X192" i="6"/>
  <c r="AA159" i="6"/>
  <c r="AB159" i="6" s="1"/>
  <c r="Z150" i="6"/>
  <c r="AK499" i="2"/>
  <c r="AK491" i="2"/>
  <c r="AE491" i="2"/>
  <c r="AK473" i="2"/>
  <c r="Q471" i="2"/>
  <c r="AK483" i="2"/>
  <c r="Q480" i="2"/>
  <c r="AK462" i="2"/>
  <c r="AE462" i="2"/>
  <c r="AK453" i="2"/>
  <c r="Z256" i="8"/>
  <c r="Z242" i="8"/>
  <c r="X228" i="8"/>
  <c r="AA223" i="8"/>
  <c r="AB223" i="8" s="1"/>
  <c r="Z212" i="8"/>
  <c r="Z164" i="8"/>
  <c r="AA151" i="8"/>
  <c r="AB151" i="8" s="1"/>
  <c r="Y339" i="7"/>
  <c r="Z322" i="7"/>
  <c r="Z316" i="7"/>
  <c r="Z268" i="7"/>
  <c r="Z260" i="7"/>
  <c r="Z242" i="7"/>
  <c r="Z236" i="7"/>
  <c r="Z214" i="7"/>
  <c r="Y209" i="7"/>
  <c r="Z196" i="7"/>
  <c r="X192" i="7"/>
  <c r="J27" i="7"/>
  <c r="L27" i="7"/>
  <c r="Y161" i="7"/>
  <c r="X152" i="7"/>
  <c r="Z348" i="6"/>
  <c r="AA343" i="6"/>
  <c r="AB343" i="6" s="1"/>
  <c r="AA303" i="6"/>
  <c r="AB303" i="6" s="1"/>
  <c r="Y297" i="6"/>
  <c r="Z288" i="6"/>
  <c r="V250" i="6"/>
  <c r="AA250" i="6" s="1"/>
  <c r="AB250" i="6" s="1"/>
  <c r="Z238" i="6"/>
  <c r="X228" i="6"/>
  <c r="AA223" i="6"/>
  <c r="AB223" i="6" s="1"/>
  <c r="X212" i="6"/>
  <c r="AA207" i="6"/>
  <c r="AB207" i="6" s="1"/>
  <c r="Z200" i="6"/>
  <c r="Y177" i="6"/>
  <c r="Z152" i="6"/>
  <c r="R464" i="5"/>
  <c r="R466" i="5"/>
  <c r="X347" i="5"/>
  <c r="W347" i="5"/>
  <c r="Y223" i="5"/>
  <c r="W223" i="5"/>
  <c r="AA223" i="5" s="1"/>
  <c r="AB223" i="5" s="1"/>
  <c r="Y175" i="5"/>
  <c r="W175" i="5"/>
  <c r="Y167" i="5"/>
  <c r="W167" i="5"/>
  <c r="AA167" i="5" s="1"/>
  <c r="AB167" i="5" s="1"/>
  <c r="Y159" i="5"/>
  <c r="W159" i="5"/>
  <c r="J24" i="5"/>
  <c r="L24" i="5"/>
  <c r="Y151" i="5"/>
  <c r="W151" i="5"/>
  <c r="Y147" i="5"/>
  <c r="W147" i="5"/>
  <c r="U22" i="5"/>
  <c r="K22" i="5"/>
  <c r="Y487" i="4"/>
  <c r="Y485" i="4"/>
  <c r="AN453" i="4"/>
  <c r="AN499" i="4"/>
  <c r="AN491" i="4"/>
  <c r="AH491" i="4"/>
  <c r="AN473" i="4"/>
  <c r="T471" i="4"/>
  <c r="AN483" i="4"/>
  <c r="T480" i="4"/>
  <c r="AN462" i="4"/>
  <c r="AH462" i="4"/>
  <c r="Y347" i="4"/>
  <c r="X347" i="4"/>
  <c r="W347" i="4"/>
  <c r="AA347" i="4" s="1"/>
  <c r="AB347" i="4" s="1"/>
  <c r="Y339" i="4"/>
  <c r="X339" i="4"/>
  <c r="W339" i="4"/>
  <c r="AA339" i="4" s="1"/>
  <c r="AB339" i="4" s="1"/>
  <c r="Y323" i="4"/>
  <c r="X323" i="4"/>
  <c r="W323" i="4"/>
  <c r="AA323" i="4" s="1"/>
  <c r="AB323" i="4" s="1"/>
  <c r="Y315" i="4"/>
  <c r="X315" i="4"/>
  <c r="W315" i="4"/>
  <c r="Y307" i="4"/>
  <c r="X307" i="4"/>
  <c r="W307" i="4"/>
  <c r="AA307" i="4" s="1"/>
  <c r="AB307" i="4" s="1"/>
  <c r="Y291" i="4"/>
  <c r="X291" i="4"/>
  <c r="W291" i="4"/>
  <c r="AA291" i="4" s="1"/>
  <c r="AB291" i="4" s="1"/>
  <c r="Y283" i="4"/>
  <c r="X283" i="4"/>
  <c r="W283" i="4"/>
  <c r="Y267" i="4"/>
  <c r="X267" i="4"/>
  <c r="W267" i="4"/>
  <c r="AA267" i="4" s="1"/>
  <c r="AB267" i="4" s="1"/>
  <c r="Y259" i="4"/>
  <c r="X259" i="4"/>
  <c r="Y251" i="4"/>
  <c r="X251" i="4"/>
  <c r="W251" i="4"/>
  <c r="AA251" i="4" s="1"/>
  <c r="AB251" i="4" s="1"/>
  <c r="Y243" i="4"/>
  <c r="X243" i="4"/>
  <c r="W243" i="4"/>
  <c r="Y235" i="4"/>
  <c r="X235" i="4"/>
  <c r="W235" i="4"/>
  <c r="Y227" i="4"/>
  <c r="X227" i="4"/>
  <c r="W227" i="4"/>
  <c r="AA227" i="4" s="1"/>
  <c r="AB227" i="4" s="1"/>
  <c r="Y211" i="4"/>
  <c r="X211" i="4"/>
  <c r="W211" i="4"/>
  <c r="AA211" i="4" s="1"/>
  <c r="AB211" i="4" s="1"/>
  <c r="Y195" i="4"/>
  <c r="X195" i="4"/>
  <c r="W195" i="4"/>
  <c r="AA195" i="4" s="1"/>
  <c r="AB195" i="4" s="1"/>
  <c r="Y179" i="4"/>
  <c r="X179" i="4"/>
  <c r="W179" i="4"/>
  <c r="AA179" i="4" s="1"/>
  <c r="AB179" i="4" s="1"/>
  <c r="Y163" i="4"/>
  <c r="X163" i="4"/>
  <c r="W163" i="4"/>
  <c r="AA163" i="4" s="1"/>
  <c r="AB163" i="4" s="1"/>
  <c r="Y147" i="4"/>
  <c r="X147" i="4"/>
  <c r="W147" i="4"/>
  <c r="Y351" i="3"/>
  <c r="X351" i="3"/>
  <c r="W351" i="3"/>
  <c r="Y343" i="3"/>
  <c r="X343" i="3"/>
  <c r="W343" i="3"/>
  <c r="Y319" i="3"/>
  <c r="X319" i="3"/>
  <c r="W319" i="3"/>
  <c r="AA319" i="3" s="1"/>
  <c r="AB319" i="3" s="1"/>
  <c r="Y311" i="3"/>
  <c r="X311" i="3"/>
  <c r="W311" i="3"/>
  <c r="Y303" i="3"/>
  <c r="X303" i="3"/>
  <c r="W303" i="3"/>
  <c r="Y295" i="3"/>
  <c r="X295" i="3"/>
  <c r="W295" i="3"/>
  <c r="AA295" i="3" s="1"/>
  <c r="AB295" i="3" s="1"/>
  <c r="Y287" i="3"/>
  <c r="X287" i="3"/>
  <c r="W287" i="3"/>
  <c r="AA287" i="3" s="1"/>
  <c r="AB287" i="3" s="1"/>
  <c r="Y263" i="3"/>
  <c r="X263" i="3"/>
  <c r="W263" i="3"/>
  <c r="Y255" i="3"/>
  <c r="X255" i="3"/>
  <c r="W255" i="3"/>
  <c r="Y247" i="3"/>
  <c r="X247" i="3"/>
  <c r="W247" i="3"/>
  <c r="Y239" i="3"/>
  <c r="X239" i="3"/>
  <c r="W239" i="3"/>
  <c r="Y231" i="3"/>
  <c r="X231" i="3"/>
  <c r="W231" i="3"/>
  <c r="Y223" i="3"/>
  <c r="X223" i="3"/>
  <c r="W223" i="3"/>
  <c r="Y207" i="3"/>
  <c r="X207" i="3"/>
  <c r="W207" i="3"/>
  <c r="Y199" i="3"/>
  <c r="X199" i="3"/>
  <c r="W199" i="3"/>
  <c r="Y183" i="3"/>
  <c r="X183" i="3"/>
  <c r="W183" i="3"/>
  <c r="AA183" i="3" s="1"/>
  <c r="AB183" i="3" s="1"/>
  <c r="Y175" i="3"/>
  <c r="X175" i="3"/>
  <c r="W175" i="3"/>
  <c r="Y159" i="3"/>
  <c r="X159" i="3"/>
  <c r="W159" i="3"/>
  <c r="Y151" i="3"/>
  <c r="X151" i="3"/>
  <c r="W151" i="3"/>
  <c r="Y351" i="2"/>
  <c r="X351" i="2"/>
  <c r="W351" i="2"/>
  <c r="Y335" i="2"/>
  <c r="X335" i="2"/>
  <c r="W335" i="2"/>
  <c r="Y285" i="8"/>
  <c r="X272" i="8"/>
  <c r="Y265" i="8"/>
  <c r="Y249" i="8"/>
  <c r="AA243" i="8"/>
  <c r="AB243" i="8" s="1"/>
  <c r="V238" i="8"/>
  <c r="AA238" i="8" s="1"/>
  <c r="AB238" i="8" s="1"/>
  <c r="Y217" i="8"/>
  <c r="Z194" i="8"/>
  <c r="Z186" i="8"/>
  <c r="AA175" i="8"/>
  <c r="AB175" i="8" s="1"/>
  <c r="W24" i="8"/>
  <c r="W25" i="8" s="1"/>
  <c r="W26" i="8" s="1"/>
  <c r="M24" i="8"/>
  <c r="M25" i="8" s="1"/>
  <c r="M26" i="8" s="1"/>
  <c r="AA147" i="8"/>
  <c r="AB147" i="8" s="1"/>
  <c r="M23" i="8"/>
  <c r="Z348" i="7"/>
  <c r="X332" i="7"/>
  <c r="Y309" i="7"/>
  <c r="V298" i="7"/>
  <c r="AA298" i="7" s="1"/>
  <c r="AB298" i="7" s="1"/>
  <c r="Z292" i="7"/>
  <c r="X288" i="7"/>
  <c r="Z270" i="7"/>
  <c r="Z256" i="7"/>
  <c r="X252" i="7"/>
  <c r="Z244" i="7"/>
  <c r="Z238" i="7"/>
  <c r="AA215" i="7"/>
  <c r="AB215" i="7" s="1"/>
  <c r="V210" i="7"/>
  <c r="AA210" i="7" s="1"/>
  <c r="AB210" i="7" s="1"/>
  <c r="Y201" i="7"/>
  <c r="X188" i="7"/>
  <c r="Z172" i="7"/>
  <c r="Z164" i="7"/>
  <c r="W25" i="7"/>
  <c r="W26" i="7" s="1"/>
  <c r="V150" i="7"/>
  <c r="AA150" i="7" s="1"/>
  <c r="AB150" i="7" s="1"/>
  <c r="Z332" i="6"/>
  <c r="X320" i="6"/>
  <c r="Z272" i="6"/>
  <c r="Z242" i="6"/>
  <c r="Z210" i="6"/>
  <c r="Z192" i="6"/>
  <c r="X164" i="6"/>
  <c r="Z148" i="6"/>
  <c r="Z146" i="6"/>
  <c r="Y324" i="5"/>
  <c r="X324" i="5"/>
  <c r="X292" i="5"/>
  <c r="X276" i="5"/>
  <c r="X260" i="5"/>
  <c r="Z244" i="5"/>
  <c r="X244" i="5"/>
  <c r="Z228" i="5"/>
  <c r="V228" i="5"/>
  <c r="AA228" i="5" s="1"/>
  <c r="AB228" i="5" s="1"/>
  <c r="X228" i="5"/>
  <c r="Z212" i="5"/>
  <c r="V212" i="5"/>
  <c r="X212" i="5"/>
  <c r="Z196" i="5"/>
  <c r="X196" i="5"/>
  <c r="X180" i="5"/>
  <c r="AA180" i="5" s="1"/>
  <c r="AB180" i="5" s="1"/>
  <c r="Y188" i="4"/>
  <c r="X188" i="4"/>
  <c r="AA188" i="4" s="1"/>
  <c r="AB188" i="4" s="1"/>
  <c r="Z172" i="4"/>
  <c r="V172" i="4"/>
  <c r="Y172" i="4"/>
  <c r="X172" i="4"/>
  <c r="Z224" i="3"/>
  <c r="V224" i="3"/>
  <c r="AA224" i="3" s="1"/>
  <c r="AB224" i="3" s="1"/>
  <c r="Y224" i="3"/>
  <c r="X224" i="3"/>
  <c r="Z192" i="3"/>
  <c r="V192" i="3"/>
  <c r="AA192" i="3" s="1"/>
  <c r="AB192" i="3" s="1"/>
  <c r="Y192" i="3"/>
  <c r="X192" i="3"/>
  <c r="Z176" i="3"/>
  <c r="V176" i="3"/>
  <c r="Y176" i="3"/>
  <c r="X176" i="3"/>
  <c r="Z160" i="3"/>
  <c r="V160" i="3"/>
  <c r="AA160" i="3" s="1"/>
  <c r="AB160" i="3" s="1"/>
  <c r="Y160" i="3"/>
  <c r="X160" i="3"/>
  <c r="Z352" i="2"/>
  <c r="Y352" i="2"/>
  <c r="X352" i="2"/>
  <c r="AA352" i="2" s="1"/>
  <c r="AB352" i="2" s="1"/>
  <c r="Z336" i="2"/>
  <c r="V336" i="2"/>
  <c r="Y336" i="2"/>
  <c r="X336" i="2"/>
  <c r="X256" i="8"/>
  <c r="AA247" i="8"/>
  <c r="AB247" i="8" s="1"/>
  <c r="Y229" i="8"/>
  <c r="V214" i="8"/>
  <c r="AA214" i="8" s="1"/>
  <c r="AB214" i="8" s="1"/>
  <c r="V206" i="8"/>
  <c r="AA206" i="8" s="1"/>
  <c r="AB206" i="8" s="1"/>
  <c r="Z168" i="8"/>
  <c r="Z158" i="8"/>
  <c r="X344" i="7"/>
  <c r="X260" i="7"/>
  <c r="Z218" i="7"/>
  <c r="AA218" i="7" s="1"/>
  <c r="AB218" i="7" s="1"/>
  <c r="AA151" i="7"/>
  <c r="AB151" i="7" s="1"/>
  <c r="V350" i="6"/>
  <c r="AA350" i="6" s="1"/>
  <c r="AB350" i="6" s="1"/>
  <c r="X324" i="6"/>
  <c r="X312" i="6"/>
  <c r="V306" i="6"/>
  <c r="AA306" i="6" s="1"/>
  <c r="AB306" i="6" s="1"/>
  <c r="Z300" i="6"/>
  <c r="Y293" i="6"/>
  <c r="AA283" i="6"/>
  <c r="AB283" i="6" s="1"/>
  <c r="Z256" i="6"/>
  <c r="X252" i="6"/>
  <c r="AA243" i="6"/>
  <c r="AB243" i="6" s="1"/>
  <c r="V234" i="6"/>
  <c r="AA234" i="6" s="1"/>
  <c r="AB234" i="6" s="1"/>
  <c r="AA227" i="6"/>
  <c r="AB227" i="6" s="1"/>
  <c r="Z212" i="6"/>
  <c r="Z194" i="6"/>
  <c r="Z186" i="6"/>
  <c r="Y173" i="6"/>
  <c r="V158" i="6"/>
  <c r="AA158" i="6" s="1"/>
  <c r="AB158" i="6" s="1"/>
  <c r="J38" i="5"/>
  <c r="L38" i="5"/>
  <c r="W336" i="5"/>
  <c r="W332" i="5"/>
  <c r="Z325" i="5"/>
  <c r="Y325" i="5"/>
  <c r="AA325" i="5" s="1"/>
  <c r="AB325" i="5" s="1"/>
  <c r="Z321" i="5"/>
  <c r="V321" i="5"/>
  <c r="Y321" i="5"/>
  <c r="V319" i="5"/>
  <c r="W316" i="5"/>
  <c r="W312" i="5"/>
  <c r="V295" i="5"/>
  <c r="W292" i="5"/>
  <c r="W272" i="5"/>
  <c r="X257" i="5"/>
  <c r="W241" i="5"/>
  <c r="Y241" i="5"/>
  <c r="W236" i="5"/>
  <c r="W232" i="5"/>
  <c r="X229" i="5"/>
  <c r="W224" i="5"/>
  <c r="W220" i="5"/>
  <c r="W216" i="5"/>
  <c r="AA216" i="5" s="1"/>
  <c r="AB216" i="5" s="1"/>
  <c r="X213" i="5"/>
  <c r="X209" i="5"/>
  <c r="X205" i="5"/>
  <c r="W196" i="5"/>
  <c r="AA196" i="5" s="1"/>
  <c r="AB196" i="5" s="1"/>
  <c r="W176" i="5"/>
  <c r="W172" i="5"/>
  <c r="W161" i="5"/>
  <c r="AA161" i="5" s="1"/>
  <c r="AB161" i="5" s="1"/>
  <c r="Y161" i="5"/>
  <c r="V159" i="5"/>
  <c r="AA159" i="5" s="1"/>
  <c r="AB159" i="5" s="1"/>
  <c r="W157" i="5"/>
  <c r="AA157" i="5" s="1"/>
  <c r="AB157" i="5" s="1"/>
  <c r="Y157" i="5"/>
  <c r="W152" i="5"/>
  <c r="AA152" i="5" s="1"/>
  <c r="AB152" i="5" s="1"/>
  <c r="W148" i="5"/>
  <c r="W340" i="4"/>
  <c r="W336" i="4"/>
  <c r="X329" i="4"/>
  <c r="W312" i="4"/>
  <c r="W308" i="4"/>
  <c r="AA308" i="4" s="1"/>
  <c r="AB308" i="4" s="1"/>
  <c r="W304" i="4"/>
  <c r="W300" i="4"/>
  <c r="V259" i="4"/>
  <c r="AA259" i="4" s="1"/>
  <c r="AB259" i="4" s="1"/>
  <c r="X257" i="4"/>
  <c r="V243" i="4"/>
  <c r="AA243" i="4" s="1"/>
  <c r="AB243" i="4" s="1"/>
  <c r="X241" i="4"/>
  <c r="V239" i="4"/>
  <c r="AA239" i="4" s="1"/>
  <c r="AB239" i="4" s="1"/>
  <c r="W232" i="4"/>
  <c r="W228" i="4"/>
  <c r="W224" i="4"/>
  <c r="X217" i="4"/>
  <c r="X201" i="4"/>
  <c r="W192" i="4"/>
  <c r="X185" i="4"/>
  <c r="V183" i="4"/>
  <c r="AA183" i="4" s="1"/>
  <c r="AB183" i="4" s="1"/>
  <c r="W176" i="4"/>
  <c r="W172" i="4"/>
  <c r="X157" i="4"/>
  <c r="W152" i="4"/>
  <c r="AA152" i="4" s="1"/>
  <c r="AB152" i="4" s="1"/>
  <c r="W148" i="4"/>
  <c r="M23" i="4"/>
  <c r="M24" i="4" s="1"/>
  <c r="M25" i="4" s="1"/>
  <c r="M26" i="4" s="1"/>
  <c r="V351" i="3"/>
  <c r="AA351" i="3" s="1"/>
  <c r="AB351" i="3" s="1"/>
  <c r="X349" i="3"/>
  <c r="V347" i="3"/>
  <c r="AA347" i="3" s="1"/>
  <c r="AB347" i="3" s="1"/>
  <c r="X345" i="3"/>
  <c r="V343" i="3"/>
  <c r="AA343" i="3" s="1"/>
  <c r="AB343" i="3" s="1"/>
  <c r="X341" i="3"/>
  <c r="V339" i="3"/>
  <c r="X337" i="3"/>
  <c r="W332" i="3"/>
  <c r="W312" i="3"/>
  <c r="W308" i="3"/>
  <c r="AA308" i="3" s="1"/>
  <c r="AB308" i="3" s="1"/>
  <c r="W304" i="3"/>
  <c r="W300" i="3"/>
  <c r="W276" i="3"/>
  <c r="W268" i="3"/>
  <c r="W264" i="3"/>
  <c r="X253" i="3"/>
  <c r="W248" i="3"/>
  <c r="AA248" i="3" s="1"/>
  <c r="AB248" i="3" s="1"/>
  <c r="X213" i="3"/>
  <c r="V211" i="3"/>
  <c r="AA211" i="3" s="1"/>
  <c r="AB211" i="3" s="1"/>
  <c r="X209" i="3"/>
  <c r="AA209" i="3" s="1"/>
  <c r="AB209" i="3" s="1"/>
  <c r="X197" i="3"/>
  <c r="V195" i="3"/>
  <c r="AA195" i="3" s="1"/>
  <c r="AB195" i="3" s="1"/>
  <c r="W176" i="3"/>
  <c r="W172" i="3"/>
  <c r="X165" i="3"/>
  <c r="V163" i="3"/>
  <c r="AA163" i="3" s="1"/>
  <c r="AB163" i="3" s="1"/>
  <c r="X161" i="3"/>
  <c r="V159" i="3"/>
  <c r="AA159" i="3" s="1"/>
  <c r="AB159" i="3" s="1"/>
  <c r="X157" i="3"/>
  <c r="W152" i="3"/>
  <c r="AA152" i="3" s="1"/>
  <c r="AB152" i="3" s="1"/>
  <c r="W148" i="3"/>
  <c r="AL499" i="2"/>
  <c r="AL491" i="2"/>
  <c r="AF491" i="2"/>
  <c r="AL473" i="2"/>
  <c r="R471" i="2"/>
  <c r="AL483" i="2"/>
  <c r="R480" i="2"/>
  <c r="AL462" i="2"/>
  <c r="AF462" i="2"/>
  <c r="AL453" i="2"/>
  <c r="Y467" i="2"/>
  <c r="Y465" i="2"/>
  <c r="V351" i="2"/>
  <c r="W348" i="2"/>
  <c r="X341" i="2"/>
  <c r="V335" i="2"/>
  <c r="AA335" i="2" s="1"/>
  <c r="AB335" i="2" s="1"/>
  <c r="W349" i="5"/>
  <c r="V344" i="5"/>
  <c r="AA344" i="5" s="1"/>
  <c r="AB344" i="5" s="1"/>
  <c r="X326" i="5"/>
  <c r="Z320" i="5"/>
  <c r="Y315" i="5"/>
  <c r="AA315" i="5" s="1"/>
  <c r="AB315" i="5" s="1"/>
  <c r="Y308" i="5"/>
  <c r="V304" i="5"/>
  <c r="AA304" i="5" s="1"/>
  <c r="AB304" i="5" s="1"/>
  <c r="Y298" i="5"/>
  <c r="V292" i="5"/>
  <c r="AA292" i="5" s="1"/>
  <c r="AB292" i="5" s="1"/>
  <c r="V284" i="5"/>
  <c r="AA284" i="5" s="1"/>
  <c r="AB284" i="5" s="1"/>
  <c r="Z269" i="5"/>
  <c r="X263" i="5"/>
  <c r="Z257" i="5"/>
  <c r="W250" i="5"/>
  <c r="V241" i="5"/>
  <c r="AA241" i="5" s="1"/>
  <c r="AB241" i="5" s="1"/>
  <c r="Z205" i="5"/>
  <c r="Z195" i="5"/>
  <c r="Z191" i="5"/>
  <c r="X183" i="5"/>
  <c r="J27" i="5"/>
  <c r="L27" i="5"/>
  <c r="AA158" i="5"/>
  <c r="AB158" i="5" s="1"/>
  <c r="X147" i="5"/>
  <c r="Y318" i="4"/>
  <c r="Z291" i="4"/>
  <c r="Z278" i="4"/>
  <c r="W242" i="4"/>
  <c r="Z211" i="4"/>
  <c r="Y186" i="4"/>
  <c r="X178" i="4"/>
  <c r="Z163" i="4"/>
  <c r="V150" i="4"/>
  <c r="AA150" i="4" s="1"/>
  <c r="AB150" i="4" s="1"/>
  <c r="Z295" i="3"/>
  <c r="Z287" i="3"/>
  <c r="Z255" i="3"/>
  <c r="W230" i="3"/>
  <c r="Z179" i="3"/>
  <c r="M23" i="3"/>
  <c r="M24" i="3" s="1"/>
  <c r="M25" i="3" s="1"/>
  <c r="M26" i="3" s="1"/>
  <c r="Z339" i="2"/>
  <c r="Y319" i="2"/>
  <c r="AA319" i="2" s="1"/>
  <c r="AB319" i="2" s="1"/>
  <c r="AA316" i="2"/>
  <c r="AB316" i="2" s="1"/>
  <c r="AA313" i="2"/>
  <c r="AB313" i="2" s="1"/>
  <c r="W312" i="2"/>
  <c r="AA305" i="2"/>
  <c r="AB305" i="2" s="1"/>
  <c r="W304" i="2"/>
  <c r="W272" i="2"/>
  <c r="Z264" i="2"/>
  <c r="V264" i="2"/>
  <c r="Y264" i="2"/>
  <c r="X264" i="2"/>
  <c r="Z252" i="2"/>
  <c r="V252" i="2"/>
  <c r="Y252" i="2"/>
  <c r="X252" i="2"/>
  <c r="X246" i="2"/>
  <c r="V38" i="2"/>
  <c r="T38" i="2"/>
  <c r="X230" i="2"/>
  <c r="W230" i="2"/>
  <c r="AA230" i="2" s="1"/>
  <c r="AB230" i="2" s="1"/>
  <c r="Z230" i="2"/>
  <c r="W346" i="5"/>
  <c r="AA346" i="5" s="1"/>
  <c r="AB346" i="5" s="1"/>
  <c r="V316" i="5"/>
  <c r="AA316" i="5" s="1"/>
  <c r="AB316" i="5" s="1"/>
  <c r="Z309" i="5"/>
  <c r="Z306" i="5"/>
  <c r="X298" i="5"/>
  <c r="V289" i="5"/>
  <c r="AA289" i="5" s="1"/>
  <c r="AB289" i="5" s="1"/>
  <c r="Y278" i="5"/>
  <c r="X267" i="5"/>
  <c r="Z259" i="5"/>
  <c r="W253" i="5"/>
  <c r="Z250" i="5"/>
  <c r="W242" i="5"/>
  <c r="V233" i="5"/>
  <c r="AA233" i="5" s="1"/>
  <c r="AB233" i="5" s="1"/>
  <c r="Y224" i="5"/>
  <c r="X219" i="5"/>
  <c r="V213" i="5"/>
  <c r="AA213" i="5" s="1"/>
  <c r="AB213" i="5" s="1"/>
  <c r="Z207" i="5"/>
  <c r="Z197" i="5"/>
  <c r="AA150" i="5"/>
  <c r="AB150" i="5" s="1"/>
  <c r="Z339" i="4"/>
  <c r="Z303" i="4"/>
  <c r="Z250" i="4"/>
  <c r="Z231" i="4"/>
  <c r="Z195" i="4"/>
  <c r="Z158" i="4"/>
  <c r="X270" i="3"/>
  <c r="V194" i="3"/>
  <c r="AA194" i="3" s="1"/>
  <c r="AB194" i="3" s="1"/>
  <c r="Z178" i="3"/>
  <c r="J27" i="3"/>
  <c r="L27" i="3"/>
  <c r="Z147" i="3"/>
  <c r="Z351" i="2"/>
  <c r="W332" i="2"/>
  <c r="Z303" i="2"/>
  <c r="X289" i="2"/>
  <c r="X277" i="2"/>
  <c r="AA260" i="2"/>
  <c r="AB260" i="2" s="1"/>
  <c r="Z255" i="2"/>
  <c r="Z227" i="2"/>
  <c r="W216" i="2"/>
  <c r="AA216" i="2" s="1"/>
  <c r="AB216" i="2" s="1"/>
  <c r="Z351" i="5"/>
  <c r="W345" i="5"/>
  <c r="Y319" i="5"/>
  <c r="Y311" i="5"/>
  <c r="Y303" i="5"/>
  <c r="W293" i="5"/>
  <c r="AA293" i="5" s="1"/>
  <c r="AB293" i="5" s="1"/>
  <c r="Z277" i="5"/>
  <c r="Y259" i="5"/>
  <c r="Z255" i="5"/>
  <c r="X251" i="5"/>
  <c r="AA251" i="5" s="1"/>
  <c r="AB251" i="5" s="1"/>
  <c r="W246" i="5"/>
  <c r="AA246" i="5" s="1"/>
  <c r="AB246" i="5" s="1"/>
  <c r="X195" i="5"/>
  <c r="X191" i="5"/>
  <c r="AA191" i="5" s="1"/>
  <c r="AB191" i="5" s="1"/>
  <c r="Z183" i="5"/>
  <c r="Y172" i="5"/>
  <c r="Z153" i="5"/>
  <c r="Z145" i="5"/>
  <c r="Z307" i="4"/>
  <c r="Z287" i="4"/>
  <c r="Z227" i="4"/>
  <c r="Z339" i="3"/>
  <c r="X326" i="3"/>
  <c r="Z315" i="3"/>
  <c r="W214" i="3"/>
  <c r="AA214" i="3" s="1"/>
  <c r="AB214" i="3" s="1"/>
  <c r="Z199" i="3"/>
  <c r="X312" i="2"/>
  <c r="X298" i="2"/>
  <c r="W298" i="2"/>
  <c r="V298" i="2"/>
  <c r="Z298" i="2"/>
  <c r="W293" i="2"/>
  <c r="Z293" i="2"/>
  <c r="Y293" i="2"/>
  <c r="V34" i="2"/>
  <c r="T34" i="2"/>
  <c r="Z232" i="2"/>
  <c r="Y232" i="2"/>
  <c r="Z213" i="2"/>
  <c r="V213" i="2"/>
  <c r="W213" i="2"/>
  <c r="Z209" i="2"/>
  <c r="W209" i="2"/>
  <c r="AA209" i="2" s="1"/>
  <c r="AB209" i="2" s="1"/>
  <c r="J26" i="2"/>
  <c r="L26" i="2"/>
  <c r="M26" i="2" s="1"/>
  <c r="V332" i="5"/>
  <c r="AA332" i="5" s="1"/>
  <c r="AB332" i="5" s="1"/>
  <c r="V328" i="5"/>
  <c r="AA328" i="5" s="1"/>
  <c r="AB328" i="5" s="1"/>
  <c r="Z313" i="5"/>
  <c r="Z295" i="5"/>
  <c r="X291" i="5"/>
  <c r="V285" i="5"/>
  <c r="AA285" i="5" s="1"/>
  <c r="AB285" i="5" s="1"/>
  <c r="V272" i="5"/>
  <c r="AA272" i="5" s="1"/>
  <c r="AB272" i="5" s="1"/>
  <c r="Z267" i="5"/>
  <c r="X259" i="5"/>
  <c r="V225" i="5"/>
  <c r="AA225" i="5" s="1"/>
  <c r="AB225" i="5" s="1"/>
  <c r="AA218" i="5"/>
  <c r="AB218" i="5" s="1"/>
  <c r="Y212" i="5"/>
  <c r="X207" i="5"/>
  <c r="Z185" i="5"/>
  <c r="AA178" i="5"/>
  <c r="AB178" i="5" s="1"/>
  <c r="Z343" i="4"/>
  <c r="Z267" i="4"/>
  <c r="Z179" i="4"/>
  <c r="W23" i="3"/>
  <c r="W24" i="3" s="1"/>
  <c r="W25" i="3" s="1"/>
  <c r="W26" i="3" s="1"/>
  <c r="W27" i="3" s="1"/>
  <c r="W28" i="3" s="1"/>
  <c r="X309" i="2"/>
  <c r="Y298" i="2"/>
  <c r="AA291" i="2"/>
  <c r="AB291" i="2" s="1"/>
  <c r="W288" i="2"/>
  <c r="X265" i="2"/>
  <c r="Y263" i="2"/>
  <c r="X263" i="2"/>
  <c r="W263" i="2"/>
  <c r="X253" i="2"/>
  <c r="Y251" i="2"/>
  <c r="X251" i="2"/>
  <c r="W251" i="2"/>
  <c r="W244" i="2"/>
  <c r="AA244" i="2" s="1"/>
  <c r="AB244" i="2" s="1"/>
  <c r="X234" i="2"/>
  <c r="W234" i="2"/>
  <c r="AA234" i="2" s="1"/>
  <c r="AB234" i="2" s="1"/>
  <c r="V225" i="2"/>
  <c r="AA225" i="2" s="1"/>
  <c r="AB225" i="2" s="1"/>
  <c r="W224" i="2"/>
  <c r="W214" i="2"/>
  <c r="X214" i="2"/>
  <c r="W198" i="2"/>
  <c r="X198" i="2"/>
  <c r="W166" i="2"/>
  <c r="X166" i="2"/>
  <c r="W150" i="2"/>
  <c r="X150" i="2"/>
  <c r="Z215" i="2"/>
  <c r="X211" i="2"/>
  <c r="AA211" i="2" s="1"/>
  <c r="AB211" i="2" s="1"/>
  <c r="Y197" i="2"/>
  <c r="Z186" i="2"/>
  <c r="X157" i="2"/>
  <c r="X151" i="2"/>
  <c r="AA151" i="2" s="1"/>
  <c r="AB151" i="2" s="1"/>
  <c r="Y202" i="2"/>
  <c r="X175" i="2"/>
  <c r="Y169" i="2"/>
  <c r="Z166" i="2"/>
  <c r="Z158" i="2"/>
  <c r="Y146" i="2"/>
  <c r="Z238" i="2"/>
  <c r="AA238" i="2" s="1"/>
  <c r="AB238" i="2" s="1"/>
  <c r="V210" i="2"/>
  <c r="AA210" i="2" s="1"/>
  <c r="AB210" i="2" s="1"/>
  <c r="Y201" i="2"/>
  <c r="Z198" i="2"/>
  <c r="Y173" i="2"/>
  <c r="Z170" i="2"/>
  <c r="Y153" i="2"/>
  <c r="Y165" i="2"/>
  <c r="X161" i="2"/>
  <c r="M517" i="25"/>
  <c r="G512" i="25"/>
  <c r="AG492" i="25"/>
  <c r="AL495" i="25"/>
  <c r="AL496" i="25" s="1"/>
  <c r="AL493" i="25"/>
  <c r="AL494" i="25" s="1"/>
  <c r="J514" i="25"/>
  <c r="I514" i="25"/>
  <c r="E511" i="25"/>
  <c r="K467" i="25"/>
  <c r="AE463" i="25"/>
  <c r="AE492" i="25"/>
  <c r="E512" i="25"/>
  <c r="J513" i="25"/>
  <c r="I513" i="25"/>
  <c r="J516" i="25"/>
  <c r="I516" i="25"/>
  <c r="L76" i="25"/>
  <c r="F76" i="25"/>
  <c r="F87" i="25"/>
  <c r="L72" i="25"/>
  <c r="F72" i="25"/>
  <c r="F83" i="25"/>
  <c r="J510" i="24"/>
  <c r="I510" i="24"/>
  <c r="N517" i="24"/>
  <c r="F512" i="24"/>
  <c r="AF492" i="24"/>
  <c r="AL493" i="24"/>
  <c r="AL494" i="24" s="1"/>
  <c r="AL495" i="24"/>
  <c r="AL496" i="24" s="1"/>
  <c r="E512" i="24"/>
  <c r="AE492" i="24"/>
  <c r="N515" i="24"/>
  <c r="AH492" i="24"/>
  <c r="H512" i="24"/>
  <c r="D512" i="24"/>
  <c r="R493" i="24"/>
  <c r="R494" i="24" s="1"/>
  <c r="V493" i="24"/>
  <c r="V491" i="24"/>
  <c r="R491" i="24"/>
  <c r="R492" i="24" s="1"/>
  <c r="V492" i="24"/>
  <c r="L514" i="24"/>
  <c r="AL503" i="24"/>
  <c r="AL504" i="24" s="1"/>
  <c r="AL501" i="24"/>
  <c r="AL502" i="24" s="1"/>
  <c r="AG492" i="24"/>
  <c r="G512" i="24"/>
  <c r="L515" i="24"/>
  <c r="N518" i="23"/>
  <c r="V491" i="23"/>
  <c r="R491" i="23"/>
  <c r="R492" i="23" s="1"/>
  <c r="D512" i="23"/>
  <c r="V493" i="23"/>
  <c r="R493" i="23"/>
  <c r="R494" i="23" s="1"/>
  <c r="V492" i="23"/>
  <c r="M510" i="23"/>
  <c r="AG492" i="23"/>
  <c r="G512" i="23"/>
  <c r="O514" i="23"/>
  <c r="F511" i="23"/>
  <c r="L467" i="23"/>
  <c r="AF463" i="23"/>
  <c r="L518" i="23"/>
  <c r="L510" i="23"/>
  <c r="J515" i="23"/>
  <c r="I515" i="23"/>
  <c r="E511" i="23"/>
  <c r="K467" i="23"/>
  <c r="AE463" i="23"/>
  <c r="AL485" i="23"/>
  <c r="AL486" i="23" s="1"/>
  <c r="AL487" i="23"/>
  <c r="AL488" i="23" s="1"/>
  <c r="AL466" i="23"/>
  <c r="AL467" i="23" s="1"/>
  <c r="AL464" i="23"/>
  <c r="AL465" i="23" s="1"/>
  <c r="J513" i="23"/>
  <c r="I513" i="23"/>
  <c r="F84" i="23"/>
  <c r="L73" i="23"/>
  <c r="F73" i="23"/>
  <c r="O516" i="22"/>
  <c r="AG492" i="22"/>
  <c r="G512" i="22"/>
  <c r="F511" i="22"/>
  <c r="L467" i="22"/>
  <c r="AF463" i="22"/>
  <c r="L518" i="22"/>
  <c r="L513" i="22"/>
  <c r="O517" i="22"/>
  <c r="O513" i="22"/>
  <c r="M517" i="21"/>
  <c r="J514" i="21"/>
  <c r="I514" i="21"/>
  <c r="I69" i="22"/>
  <c r="AL503" i="21"/>
  <c r="AL504" i="21" s="1"/>
  <c r="AL501" i="21"/>
  <c r="AL502" i="21" s="1"/>
  <c r="L510" i="21"/>
  <c r="AF492" i="21"/>
  <c r="F512" i="21"/>
  <c r="E511" i="21"/>
  <c r="K467" i="21"/>
  <c r="AE463" i="21"/>
  <c r="O510" i="21"/>
  <c r="N515" i="21"/>
  <c r="J513" i="21"/>
  <c r="I513" i="21"/>
  <c r="N510" i="21"/>
  <c r="J516" i="21"/>
  <c r="I516" i="21"/>
  <c r="L76" i="21"/>
  <c r="F76" i="21"/>
  <c r="F87" i="21"/>
  <c r="E72" i="21"/>
  <c r="AL503" i="20"/>
  <c r="AL504" i="20" s="1"/>
  <c r="AL501" i="20"/>
  <c r="AL502" i="20" s="1"/>
  <c r="L510" i="20"/>
  <c r="M516" i="20"/>
  <c r="E511" i="20"/>
  <c r="K467" i="20"/>
  <c r="AE463" i="20"/>
  <c r="O518" i="20"/>
  <c r="I517" i="20"/>
  <c r="J517" i="20"/>
  <c r="AE492" i="20"/>
  <c r="E512" i="20"/>
  <c r="M514" i="20"/>
  <c r="V465" i="20"/>
  <c r="R465" i="20"/>
  <c r="R466" i="20" s="1"/>
  <c r="V463" i="20"/>
  <c r="R463" i="20"/>
  <c r="R464" i="20" s="1"/>
  <c r="D511" i="20"/>
  <c r="V464" i="20"/>
  <c r="J467" i="20"/>
  <c r="F75" i="21"/>
  <c r="F86" i="21"/>
  <c r="L75" i="21"/>
  <c r="E71" i="21"/>
  <c r="O516" i="20"/>
  <c r="M515" i="20"/>
  <c r="G512" i="20"/>
  <c r="AG492" i="20"/>
  <c r="L515" i="20"/>
  <c r="J514" i="19"/>
  <c r="I514" i="19"/>
  <c r="I69" i="20"/>
  <c r="AL503" i="19"/>
  <c r="AL504" i="19" s="1"/>
  <c r="AL501" i="19"/>
  <c r="AL502" i="19" s="1"/>
  <c r="L510" i="19"/>
  <c r="AF492" i="19"/>
  <c r="F512" i="19"/>
  <c r="E511" i="19"/>
  <c r="K467" i="19"/>
  <c r="AE463" i="19"/>
  <c r="AL485" i="19"/>
  <c r="AL486" i="19" s="1"/>
  <c r="AL487" i="19"/>
  <c r="AL488" i="19" s="1"/>
  <c r="F86" i="20"/>
  <c r="L75" i="20"/>
  <c r="F75" i="20"/>
  <c r="E71" i="20"/>
  <c r="H512" i="19"/>
  <c r="AH492" i="19"/>
  <c r="D512" i="19"/>
  <c r="V493" i="19"/>
  <c r="R493" i="19"/>
  <c r="R494" i="19" s="1"/>
  <c r="V492" i="19"/>
  <c r="V491" i="19"/>
  <c r="R491" i="19"/>
  <c r="R492" i="19" s="1"/>
  <c r="M515" i="19"/>
  <c r="M467" i="19"/>
  <c r="AG463" i="19"/>
  <c r="G511" i="19"/>
  <c r="L74" i="19"/>
  <c r="F74" i="19"/>
  <c r="F85" i="19"/>
  <c r="L70" i="19"/>
  <c r="F70" i="19"/>
  <c r="F81" i="19"/>
  <c r="AL493" i="18"/>
  <c r="AL494" i="18" s="1"/>
  <c r="AL495" i="18"/>
  <c r="AL496" i="18" s="1"/>
  <c r="F512" i="18"/>
  <c r="AF492" i="18"/>
  <c r="I68" i="18"/>
  <c r="J510" i="18"/>
  <c r="I510" i="18"/>
  <c r="L516" i="18"/>
  <c r="I513" i="18"/>
  <c r="J513" i="18"/>
  <c r="L513" i="18" s="1"/>
  <c r="AL487" i="17"/>
  <c r="AL488" i="17" s="1"/>
  <c r="AL485" i="17"/>
  <c r="AL486" i="17" s="1"/>
  <c r="E73" i="19"/>
  <c r="L514" i="18"/>
  <c r="F75" i="18"/>
  <c r="F86" i="18"/>
  <c r="L75" i="18"/>
  <c r="F71" i="18"/>
  <c r="F82" i="18"/>
  <c r="L71" i="18"/>
  <c r="N513" i="17"/>
  <c r="G512" i="18"/>
  <c r="AG492" i="18"/>
  <c r="I516" i="16"/>
  <c r="J516" i="16"/>
  <c r="AL466" i="16"/>
  <c r="AL467" i="16" s="1"/>
  <c r="AL464" i="16"/>
  <c r="AL465" i="16" s="1"/>
  <c r="AL477" i="16"/>
  <c r="AL478" i="16" s="1"/>
  <c r="AL475" i="16"/>
  <c r="AL476" i="16" s="1"/>
  <c r="L510" i="16"/>
  <c r="G512" i="17"/>
  <c r="AG492" i="17"/>
  <c r="I518" i="16"/>
  <c r="J518" i="16"/>
  <c r="J517" i="16"/>
  <c r="I517" i="16"/>
  <c r="AL485" i="16"/>
  <c r="AL486" i="16" s="1"/>
  <c r="AL487" i="16"/>
  <c r="AL488" i="16" s="1"/>
  <c r="J467" i="16"/>
  <c r="V465" i="16"/>
  <c r="R465" i="16"/>
  <c r="R466" i="16" s="1"/>
  <c r="V463" i="16"/>
  <c r="R463" i="16"/>
  <c r="R464" i="16" s="1"/>
  <c r="D511" i="16"/>
  <c r="V464" i="16"/>
  <c r="J518" i="15"/>
  <c r="I518" i="15"/>
  <c r="E512" i="15"/>
  <c r="AE492" i="15"/>
  <c r="N515" i="15"/>
  <c r="N510" i="15"/>
  <c r="AH492" i="15"/>
  <c r="H512" i="15"/>
  <c r="V491" i="15"/>
  <c r="R491" i="15"/>
  <c r="R492" i="15" s="1"/>
  <c r="D512" i="15"/>
  <c r="V493" i="15"/>
  <c r="R493" i="15"/>
  <c r="R494" i="15" s="1"/>
  <c r="V492" i="15"/>
  <c r="F86" i="15"/>
  <c r="L75" i="15"/>
  <c r="F75" i="15"/>
  <c r="F82" i="15"/>
  <c r="L71" i="15"/>
  <c r="F71" i="15"/>
  <c r="AH492" i="14"/>
  <c r="H512" i="14"/>
  <c r="V491" i="14"/>
  <c r="R491" i="14"/>
  <c r="R492" i="14" s="1"/>
  <c r="V493" i="14"/>
  <c r="R493" i="14"/>
  <c r="R494" i="14" s="1"/>
  <c r="D512" i="14"/>
  <c r="V492" i="14"/>
  <c r="M515" i="14"/>
  <c r="M517" i="15"/>
  <c r="AG492" i="15"/>
  <c r="G512" i="15"/>
  <c r="J514" i="15"/>
  <c r="I514" i="15"/>
  <c r="L76" i="16"/>
  <c r="F76" i="16"/>
  <c r="F87" i="16"/>
  <c r="L72" i="16"/>
  <c r="F72" i="16"/>
  <c r="F83" i="16"/>
  <c r="AL503" i="15"/>
  <c r="AL504" i="15" s="1"/>
  <c r="AL501" i="15"/>
  <c r="AL502" i="15" s="1"/>
  <c r="L510" i="15"/>
  <c r="L513" i="15"/>
  <c r="L518" i="14"/>
  <c r="L76" i="14"/>
  <c r="F76" i="14"/>
  <c r="F87" i="14"/>
  <c r="L72" i="14"/>
  <c r="F72" i="14"/>
  <c r="F83" i="14"/>
  <c r="AL503" i="13"/>
  <c r="AL504" i="13" s="1"/>
  <c r="AL501" i="13"/>
  <c r="AL502" i="13" s="1"/>
  <c r="L510" i="13"/>
  <c r="E511" i="13"/>
  <c r="K467" i="13"/>
  <c r="AE463" i="13"/>
  <c r="I69" i="13"/>
  <c r="L518" i="12"/>
  <c r="R482" i="12"/>
  <c r="R483" i="12" s="1"/>
  <c r="R484" i="12"/>
  <c r="R485" i="12" s="1"/>
  <c r="I515" i="12"/>
  <c r="J515" i="12"/>
  <c r="AL457" i="12"/>
  <c r="AL458" i="12" s="1"/>
  <c r="AL455" i="12"/>
  <c r="AL456" i="12" s="1"/>
  <c r="E68" i="12"/>
  <c r="L68" i="12" s="1"/>
  <c r="I68" i="12" s="1"/>
  <c r="AL493" i="11"/>
  <c r="AL494" i="11" s="1"/>
  <c r="AL495" i="11"/>
  <c r="AL496" i="11" s="1"/>
  <c r="L513" i="11"/>
  <c r="H511" i="14"/>
  <c r="N467" i="14"/>
  <c r="AH463" i="14"/>
  <c r="O518" i="13"/>
  <c r="I517" i="13"/>
  <c r="J517" i="13"/>
  <c r="AE492" i="13"/>
  <c r="E512" i="13"/>
  <c r="M514" i="13"/>
  <c r="V465" i="13"/>
  <c r="R465" i="13"/>
  <c r="R466" i="13" s="1"/>
  <c r="V463" i="13"/>
  <c r="R463" i="13"/>
  <c r="R464" i="13" s="1"/>
  <c r="D511" i="13"/>
  <c r="V464" i="13"/>
  <c r="J467" i="13"/>
  <c r="J510" i="12"/>
  <c r="I510" i="12"/>
  <c r="L516" i="12"/>
  <c r="I513" i="12"/>
  <c r="J513" i="12"/>
  <c r="J518" i="11"/>
  <c r="K518" i="11" s="1"/>
  <c r="I518" i="11"/>
  <c r="H511" i="11"/>
  <c r="AH463" i="11"/>
  <c r="N467" i="11"/>
  <c r="F75" i="14"/>
  <c r="F86" i="14"/>
  <c r="L75" i="14"/>
  <c r="E71" i="14"/>
  <c r="D78" i="14" s="1"/>
  <c r="M515" i="13"/>
  <c r="N513" i="13"/>
  <c r="E73" i="13"/>
  <c r="D78" i="13" s="1"/>
  <c r="L514" i="12"/>
  <c r="M518" i="14"/>
  <c r="O510" i="14"/>
  <c r="AG492" i="14"/>
  <c r="G512" i="14"/>
  <c r="AL477" i="13"/>
  <c r="AL478" i="13" s="1"/>
  <c r="AL475" i="13"/>
  <c r="AL476" i="13" s="1"/>
  <c r="L467" i="13"/>
  <c r="AF463" i="13"/>
  <c r="F511" i="13"/>
  <c r="G512" i="12"/>
  <c r="AG492" i="12"/>
  <c r="M517" i="11"/>
  <c r="J514" i="11"/>
  <c r="I514" i="11"/>
  <c r="E71" i="12"/>
  <c r="AG463" i="11"/>
  <c r="M467" i="11"/>
  <c r="G511" i="11"/>
  <c r="J518" i="10"/>
  <c r="I518" i="10"/>
  <c r="E512" i="10"/>
  <c r="AE492" i="10"/>
  <c r="N515" i="10"/>
  <c r="O510" i="9"/>
  <c r="H511" i="9"/>
  <c r="N467" i="9"/>
  <c r="AH463" i="9"/>
  <c r="O518" i="8"/>
  <c r="J517" i="8"/>
  <c r="I517" i="8"/>
  <c r="D511" i="8"/>
  <c r="V464" i="8"/>
  <c r="J467" i="8"/>
  <c r="V465" i="8"/>
  <c r="R465" i="8"/>
  <c r="R466" i="8" s="1"/>
  <c r="V463" i="8"/>
  <c r="R463" i="8"/>
  <c r="R464" i="8" s="1"/>
  <c r="E73" i="12"/>
  <c r="F86" i="11"/>
  <c r="L75" i="11"/>
  <c r="F75" i="11"/>
  <c r="E71" i="11"/>
  <c r="AL466" i="10"/>
  <c r="AL467" i="10" s="1"/>
  <c r="AL464" i="10"/>
  <c r="AL465" i="10" s="1"/>
  <c r="N513" i="10"/>
  <c r="E73" i="10"/>
  <c r="N518" i="9"/>
  <c r="G511" i="9"/>
  <c r="M467" i="9"/>
  <c r="AG463" i="9"/>
  <c r="F86" i="9"/>
  <c r="L75" i="9"/>
  <c r="F75" i="9"/>
  <c r="F82" i="9"/>
  <c r="L71" i="9"/>
  <c r="F71" i="9"/>
  <c r="AL466" i="8"/>
  <c r="AL467" i="8" s="1"/>
  <c r="AL464" i="8"/>
  <c r="AL465" i="8" s="1"/>
  <c r="N513" i="8"/>
  <c r="N517" i="11"/>
  <c r="J516" i="11"/>
  <c r="I516" i="11"/>
  <c r="M510" i="10"/>
  <c r="AL477" i="10"/>
  <c r="AL478" i="10" s="1"/>
  <c r="AL475" i="10"/>
  <c r="AL476" i="10" s="1"/>
  <c r="M513" i="10"/>
  <c r="N516" i="9"/>
  <c r="AF463" i="9"/>
  <c r="F511" i="9"/>
  <c r="L467" i="9"/>
  <c r="AG492" i="8"/>
  <c r="G512" i="8"/>
  <c r="J514" i="8"/>
  <c r="I514" i="8"/>
  <c r="L76" i="11"/>
  <c r="F76" i="11"/>
  <c r="F87" i="11"/>
  <c r="L72" i="11"/>
  <c r="F72" i="11"/>
  <c r="F83" i="11"/>
  <c r="AL503" i="10"/>
  <c r="AL504" i="10" s="1"/>
  <c r="AL501" i="10"/>
  <c r="AL502" i="10" s="1"/>
  <c r="L510" i="10"/>
  <c r="M516" i="10"/>
  <c r="L513" i="10"/>
  <c r="L518" i="9"/>
  <c r="R482" i="9"/>
  <c r="R483" i="9" s="1"/>
  <c r="R484" i="9"/>
  <c r="R485" i="9" s="1"/>
  <c r="J515" i="9"/>
  <c r="I515" i="9"/>
  <c r="K467" i="9"/>
  <c r="AE463" i="9"/>
  <c r="E511" i="9"/>
  <c r="L74" i="9"/>
  <c r="F74" i="9"/>
  <c r="F85" i="9"/>
  <c r="L70" i="9"/>
  <c r="D78" i="9"/>
  <c r="F70" i="9"/>
  <c r="D89" i="9"/>
  <c r="F81" i="9"/>
  <c r="I68" i="9"/>
  <c r="AL493" i="8"/>
  <c r="AL494" i="8" s="1"/>
  <c r="AL495" i="8"/>
  <c r="AL496" i="8" s="1"/>
  <c r="F512" i="8"/>
  <c r="AF492" i="8"/>
  <c r="AL457" i="8"/>
  <c r="AL458" i="8" s="1"/>
  <c r="AL455" i="8"/>
  <c r="AL456" i="8" s="1"/>
  <c r="I68" i="8"/>
  <c r="N514" i="7"/>
  <c r="L76" i="7"/>
  <c r="F76" i="7"/>
  <c r="F87" i="7"/>
  <c r="L72" i="7"/>
  <c r="F72" i="7"/>
  <c r="F83" i="7"/>
  <c r="AL503" i="6"/>
  <c r="AL504" i="6" s="1"/>
  <c r="AL501" i="6"/>
  <c r="AL502" i="6" s="1"/>
  <c r="M516" i="6"/>
  <c r="E511" i="6"/>
  <c r="K467" i="6"/>
  <c r="AE463" i="6"/>
  <c r="L76" i="6"/>
  <c r="F87" i="6"/>
  <c r="F76" i="6"/>
  <c r="L72" i="6"/>
  <c r="F83" i="6"/>
  <c r="F72" i="6"/>
  <c r="I517" i="7"/>
  <c r="J517" i="7"/>
  <c r="AE492" i="7"/>
  <c r="E512" i="7"/>
  <c r="M514" i="7"/>
  <c r="V465" i="7"/>
  <c r="R465" i="7"/>
  <c r="R466" i="7" s="1"/>
  <c r="V463" i="7"/>
  <c r="R463" i="7"/>
  <c r="R464" i="7" s="1"/>
  <c r="D511" i="7"/>
  <c r="V464" i="7"/>
  <c r="J467" i="7"/>
  <c r="I510" i="6"/>
  <c r="M510" i="6" s="1"/>
  <c r="I513" i="6"/>
  <c r="J513" i="6"/>
  <c r="J518" i="5"/>
  <c r="I518" i="5"/>
  <c r="H511" i="5"/>
  <c r="AH463" i="5"/>
  <c r="N467" i="5"/>
  <c r="F73" i="8"/>
  <c r="F84" i="8"/>
  <c r="L73" i="8"/>
  <c r="L514" i="7"/>
  <c r="F75" i="7"/>
  <c r="F86" i="7"/>
  <c r="L75" i="7"/>
  <c r="F71" i="7"/>
  <c r="F82" i="7"/>
  <c r="L71" i="7"/>
  <c r="M515" i="6"/>
  <c r="G512" i="7"/>
  <c r="AG492" i="7"/>
  <c r="M517" i="6"/>
  <c r="J514" i="6"/>
  <c r="I514" i="6"/>
  <c r="O514" i="5"/>
  <c r="R482" i="5"/>
  <c r="R483" i="5" s="1"/>
  <c r="R484" i="5"/>
  <c r="R485" i="5" s="1"/>
  <c r="G512" i="4"/>
  <c r="AG492" i="4"/>
  <c r="L515" i="4"/>
  <c r="M513" i="4"/>
  <c r="M517" i="3"/>
  <c r="J514" i="3"/>
  <c r="I514" i="3"/>
  <c r="N516" i="2"/>
  <c r="O514" i="2"/>
  <c r="F511" i="2"/>
  <c r="L467" i="2"/>
  <c r="AF463" i="2"/>
  <c r="D512" i="5"/>
  <c r="V493" i="5"/>
  <c r="R493" i="5"/>
  <c r="R494" i="5" s="1"/>
  <c r="V492" i="5"/>
  <c r="V491" i="5"/>
  <c r="R491" i="5"/>
  <c r="R492" i="5" s="1"/>
  <c r="AL503" i="4"/>
  <c r="AL504" i="4" s="1"/>
  <c r="AL501" i="4"/>
  <c r="AL502" i="4" s="1"/>
  <c r="AF492" i="4"/>
  <c r="F512" i="4"/>
  <c r="E511" i="4"/>
  <c r="K467" i="4"/>
  <c r="AE463" i="4"/>
  <c r="F87" i="4"/>
  <c r="L76" i="4"/>
  <c r="F76" i="4"/>
  <c r="F83" i="4"/>
  <c r="L72" i="4"/>
  <c r="F72" i="4"/>
  <c r="L518" i="3"/>
  <c r="R482" i="3"/>
  <c r="R483" i="3" s="1"/>
  <c r="R484" i="3"/>
  <c r="R485" i="3" s="1"/>
  <c r="J515" i="3"/>
  <c r="I515" i="3"/>
  <c r="AL457" i="3"/>
  <c r="AL458" i="3" s="1"/>
  <c r="AL455" i="3"/>
  <c r="AL456" i="3" s="1"/>
  <c r="I68" i="3"/>
  <c r="AL495" i="2"/>
  <c r="AL496" i="2" s="1"/>
  <c r="AL493" i="2"/>
  <c r="AL494" i="2" s="1"/>
  <c r="O515" i="2"/>
  <c r="L513" i="2"/>
  <c r="J518" i="4"/>
  <c r="I518" i="4"/>
  <c r="J517" i="4"/>
  <c r="I517" i="4"/>
  <c r="AE492" i="4"/>
  <c r="E512" i="4"/>
  <c r="AH463" i="4"/>
  <c r="H511" i="4"/>
  <c r="N467" i="4"/>
  <c r="V465" i="4"/>
  <c r="R465" i="4"/>
  <c r="R466" i="4" s="1"/>
  <c r="V463" i="4"/>
  <c r="R463" i="4"/>
  <c r="R464" i="4" s="1"/>
  <c r="D511" i="4"/>
  <c r="V464" i="4"/>
  <c r="J467" i="4"/>
  <c r="O510" i="3"/>
  <c r="L516" i="3"/>
  <c r="J513" i="3"/>
  <c r="I513" i="3"/>
  <c r="O517" i="2"/>
  <c r="J510" i="2"/>
  <c r="I510" i="2"/>
  <c r="O516" i="5"/>
  <c r="AL466" i="5"/>
  <c r="AL467" i="5" s="1"/>
  <c r="AL464" i="5"/>
  <c r="AL465" i="5" s="1"/>
  <c r="AL457" i="5"/>
  <c r="AL458" i="5" s="1"/>
  <c r="AL455" i="5"/>
  <c r="AL456" i="5" s="1"/>
  <c r="N517" i="3"/>
  <c r="AL466" i="3"/>
  <c r="AL467" i="3" s="1"/>
  <c r="AL464" i="3"/>
  <c r="AL465" i="3" s="1"/>
  <c r="N513" i="2"/>
  <c r="E71" i="2"/>
  <c r="E68" i="2"/>
  <c r="L68" i="2" s="1"/>
  <c r="I68" i="2" s="1"/>
  <c r="N510" i="4" l="1"/>
  <c r="N517" i="8"/>
  <c r="N518" i="17"/>
  <c r="L516" i="11"/>
  <c r="K518" i="10"/>
  <c r="K518" i="15"/>
  <c r="P518" i="15" s="1"/>
  <c r="O516" i="21"/>
  <c r="K515" i="2"/>
  <c r="N513" i="16"/>
  <c r="M514" i="23"/>
  <c r="N517" i="6"/>
  <c r="K515" i="11"/>
  <c r="K510" i="8"/>
  <c r="K515" i="21"/>
  <c r="K510" i="22"/>
  <c r="K517" i="25"/>
  <c r="N517" i="14"/>
  <c r="O515" i="14"/>
  <c r="K518" i="14"/>
  <c r="P518" i="14" s="1"/>
  <c r="O513" i="17"/>
  <c r="K518" i="23"/>
  <c r="K514" i="24"/>
  <c r="P514" i="24" s="1"/>
  <c r="K514" i="7"/>
  <c r="N518" i="16"/>
  <c r="K515" i="16"/>
  <c r="N514" i="2"/>
  <c r="L510" i="7"/>
  <c r="L515" i="13"/>
  <c r="K518" i="4"/>
  <c r="K516" i="16"/>
  <c r="P516" i="16" s="1"/>
  <c r="L513" i="4"/>
  <c r="L516" i="5"/>
  <c r="N515" i="8"/>
  <c r="N517" i="10"/>
  <c r="O510" i="11"/>
  <c r="M516" i="15"/>
  <c r="O514" i="16"/>
  <c r="N515" i="17"/>
  <c r="L517" i="18"/>
  <c r="K515" i="19"/>
  <c r="P515" i="19" s="1"/>
  <c r="O518" i="23"/>
  <c r="K516" i="2"/>
  <c r="N516" i="4"/>
  <c r="M517" i="9"/>
  <c r="M516" i="13"/>
  <c r="O518" i="19"/>
  <c r="M515" i="4"/>
  <c r="M514" i="4"/>
  <c r="K510" i="10"/>
  <c r="K516" i="12"/>
  <c r="P516" i="12" s="1"/>
  <c r="M517" i="12"/>
  <c r="L513" i="12"/>
  <c r="N513" i="4"/>
  <c r="L510" i="4"/>
  <c r="N513" i="6"/>
  <c r="M518" i="10"/>
  <c r="M517" i="8"/>
  <c r="N513" i="7"/>
  <c r="L517" i="10"/>
  <c r="O514" i="14"/>
  <c r="N513" i="14"/>
  <c r="K510" i="5"/>
  <c r="M510" i="11"/>
  <c r="N514" i="16"/>
  <c r="O517" i="17"/>
  <c r="K515" i="17"/>
  <c r="N516" i="19"/>
  <c r="O516" i="3"/>
  <c r="K514" i="18"/>
  <c r="P514" i="18" s="1"/>
  <c r="O517" i="9"/>
  <c r="L513" i="16"/>
  <c r="K514" i="21"/>
  <c r="K513" i="23"/>
  <c r="K515" i="23"/>
  <c r="L510" i="24"/>
  <c r="M516" i="25"/>
  <c r="O515" i="7"/>
  <c r="O516" i="15"/>
  <c r="M518" i="25"/>
  <c r="L517" i="2"/>
  <c r="N518" i="7"/>
  <c r="N513" i="19"/>
  <c r="L517" i="22"/>
  <c r="K515" i="24"/>
  <c r="P515" i="24" s="1"/>
  <c r="L515" i="7"/>
  <c r="O516" i="13"/>
  <c r="M515" i="7"/>
  <c r="K513" i="2"/>
  <c r="K518" i="3"/>
  <c r="M513" i="11"/>
  <c r="K515" i="13"/>
  <c r="P515" i="13" s="1"/>
  <c r="O517" i="20"/>
  <c r="L518" i="2"/>
  <c r="N518" i="21"/>
  <c r="N518" i="4"/>
  <c r="K517" i="7"/>
  <c r="M514" i="11"/>
  <c r="M515" i="16"/>
  <c r="N516" i="20"/>
  <c r="N518" i="8"/>
  <c r="O513" i="14"/>
  <c r="M516" i="7"/>
  <c r="K518" i="9"/>
  <c r="P518" i="9" s="1"/>
  <c r="K514" i="20"/>
  <c r="P514" i="20" s="1"/>
  <c r="N517" i="2"/>
  <c r="K514" i="10"/>
  <c r="K510" i="9"/>
  <c r="P510" i="9" s="1"/>
  <c r="L515" i="12"/>
  <c r="K513" i="18"/>
  <c r="P513" i="18" s="1"/>
  <c r="N518" i="19"/>
  <c r="K515" i="14"/>
  <c r="P515" i="14" s="1"/>
  <c r="K513" i="3"/>
  <c r="O517" i="4"/>
  <c r="O515" i="3"/>
  <c r="L514" i="6"/>
  <c r="N510" i="3"/>
  <c r="K518" i="6"/>
  <c r="K516" i="8"/>
  <c r="K516" i="10"/>
  <c r="M513" i="8"/>
  <c r="K516" i="13"/>
  <c r="P516" i="13" s="1"/>
  <c r="L513" i="13"/>
  <c r="L518" i="17"/>
  <c r="K518" i="18"/>
  <c r="P518" i="18" s="1"/>
  <c r="L513" i="20"/>
  <c r="K515" i="22"/>
  <c r="K516" i="22"/>
  <c r="K514" i="23"/>
  <c r="K516" i="24"/>
  <c r="P516" i="24" s="1"/>
  <c r="K517" i="2"/>
  <c r="M510" i="4"/>
  <c r="L514" i="10"/>
  <c r="O517" i="10"/>
  <c r="K510" i="14"/>
  <c r="P510" i="14" s="1"/>
  <c r="L518" i="20"/>
  <c r="O513" i="11"/>
  <c r="P513" i="11" s="1"/>
  <c r="M517" i="18"/>
  <c r="L510" i="17"/>
  <c r="L514" i="19"/>
  <c r="O513" i="21"/>
  <c r="N515" i="5"/>
  <c r="M514" i="5"/>
  <c r="K516" i="6"/>
  <c r="O518" i="12"/>
  <c r="O515" i="16"/>
  <c r="N515" i="18"/>
  <c r="K516" i="20"/>
  <c r="K510" i="20"/>
  <c r="K516" i="3"/>
  <c r="N510" i="16"/>
  <c r="K513" i="22"/>
  <c r="K513" i="24"/>
  <c r="P513" i="24" s="1"/>
  <c r="K515" i="9"/>
  <c r="P515" i="9" s="1"/>
  <c r="M514" i="15"/>
  <c r="L517" i="16"/>
  <c r="M516" i="2"/>
  <c r="M516" i="5"/>
  <c r="O513" i="16"/>
  <c r="K514" i="22"/>
  <c r="O517" i="5"/>
  <c r="K515" i="7"/>
  <c r="K517" i="11"/>
  <c r="K513" i="14"/>
  <c r="P513" i="14" s="1"/>
  <c r="O513" i="5"/>
  <c r="N510" i="10"/>
  <c r="O513" i="10"/>
  <c r="K514" i="12"/>
  <c r="P514" i="12" s="1"/>
  <c r="K515" i="15"/>
  <c r="P515" i="15" s="1"/>
  <c r="M510" i="19"/>
  <c r="K518" i="5"/>
  <c r="K510" i="12"/>
  <c r="P510" i="12" s="1"/>
  <c r="O517" i="13"/>
  <c r="O516" i="17"/>
  <c r="L517" i="19"/>
  <c r="K513" i="9"/>
  <c r="P513" i="9" s="1"/>
  <c r="K518" i="13"/>
  <c r="P518" i="13" s="1"/>
  <c r="O517" i="15"/>
  <c r="M518" i="16"/>
  <c r="N517" i="5"/>
  <c r="O518" i="4"/>
  <c r="O514" i="3"/>
  <c r="M518" i="5"/>
  <c r="M513" i="6"/>
  <c r="O518" i="7"/>
  <c r="O515" i="9"/>
  <c r="L514" i="8"/>
  <c r="K516" i="11"/>
  <c r="O517" i="8"/>
  <c r="L518" i="10"/>
  <c r="N510" i="12"/>
  <c r="K517" i="13"/>
  <c r="P517" i="13" s="1"/>
  <c r="O515" i="11"/>
  <c r="L515" i="18"/>
  <c r="M515" i="17"/>
  <c r="L517" i="17"/>
  <c r="M517" i="19"/>
  <c r="N513" i="20"/>
  <c r="N516" i="21"/>
  <c r="N513" i="21"/>
  <c r="L510" i="22"/>
  <c r="M510" i="22"/>
  <c r="L515" i="23"/>
  <c r="K516" i="25"/>
  <c r="K516" i="4"/>
  <c r="O515" i="5"/>
  <c r="M514" i="2"/>
  <c r="O510" i="4"/>
  <c r="M517" i="5"/>
  <c r="K515" i="8"/>
  <c r="L513" i="9"/>
  <c r="M515" i="8"/>
  <c r="K513" i="8"/>
  <c r="L515" i="11"/>
  <c r="N510" i="14"/>
  <c r="K517" i="19"/>
  <c r="P517" i="19" s="1"/>
  <c r="O517" i="25"/>
  <c r="K510" i="4"/>
  <c r="L517" i="5"/>
  <c r="M517" i="10"/>
  <c r="O513" i="9"/>
  <c r="L513" i="14"/>
  <c r="L516" i="15"/>
  <c r="K514" i="17"/>
  <c r="K516" i="19"/>
  <c r="P516" i="19" s="1"/>
  <c r="M515" i="24"/>
  <c r="P518" i="3"/>
  <c r="P514" i="7"/>
  <c r="K516" i="7"/>
  <c r="P516" i="7" s="1"/>
  <c r="K517" i="6"/>
  <c r="P517" i="6" s="1"/>
  <c r="K517" i="12"/>
  <c r="P517" i="12" s="1"/>
  <c r="K516" i="14"/>
  <c r="P516" i="14" s="1"/>
  <c r="K510" i="16"/>
  <c r="P510" i="16" s="1"/>
  <c r="K515" i="20"/>
  <c r="P515" i="20" s="1"/>
  <c r="L517" i="24"/>
  <c r="N510" i="25"/>
  <c r="P510" i="25" s="1"/>
  <c r="P515" i="21"/>
  <c r="N518" i="2"/>
  <c r="L510" i="2"/>
  <c r="N513" i="3"/>
  <c r="L518" i="5"/>
  <c r="L516" i="6"/>
  <c r="O516" i="8"/>
  <c r="O516" i="10"/>
  <c r="M518" i="13"/>
  <c r="L514" i="14"/>
  <c r="N515" i="11"/>
  <c r="K514" i="15"/>
  <c r="P514" i="15" s="1"/>
  <c r="K518" i="16"/>
  <c r="L510" i="18"/>
  <c r="O514" i="21"/>
  <c r="O510" i="22"/>
  <c r="O514" i="22"/>
  <c r="L514" i="22"/>
  <c r="K510" i="24"/>
  <c r="P510" i="24" s="1"/>
  <c r="M513" i="25"/>
  <c r="K514" i="25"/>
  <c r="O516" i="4"/>
  <c r="M516" i="4"/>
  <c r="K515" i="5"/>
  <c r="L510" i="5"/>
  <c r="N514" i="5"/>
  <c r="M518" i="7"/>
  <c r="L518" i="6"/>
  <c r="L515" i="8"/>
  <c r="P515" i="8" s="1"/>
  <c r="M516" i="8"/>
  <c r="O513" i="8"/>
  <c r="N510" i="8"/>
  <c r="N516" i="13"/>
  <c r="K513" i="13"/>
  <c r="P513" i="13" s="1"/>
  <c r="L517" i="15"/>
  <c r="N515" i="16"/>
  <c r="M516" i="17"/>
  <c r="M518" i="17"/>
  <c r="N517" i="19"/>
  <c r="M516" i="19"/>
  <c r="K513" i="20"/>
  <c r="L516" i="22"/>
  <c r="N514" i="23"/>
  <c r="O518" i="24"/>
  <c r="K518" i="2"/>
  <c r="K517" i="5"/>
  <c r="N510" i="11"/>
  <c r="N513" i="9"/>
  <c r="K517" i="10"/>
  <c r="P517" i="10" s="1"/>
  <c r="L518" i="13"/>
  <c r="K517" i="15"/>
  <c r="P517" i="15" s="1"/>
  <c r="O516" i="19"/>
  <c r="K518" i="20"/>
  <c r="K517" i="22"/>
  <c r="M516" i="23"/>
  <c r="K515" i="4"/>
  <c r="P515" i="4" s="1"/>
  <c r="K514" i="4"/>
  <c r="P514" i="4" s="1"/>
  <c r="M513" i="5"/>
  <c r="L515" i="10"/>
  <c r="K514" i="9"/>
  <c r="P514" i="9" s="1"/>
  <c r="K513" i="10"/>
  <c r="P513" i="10" s="1"/>
  <c r="O517" i="14"/>
  <c r="O516" i="14"/>
  <c r="O513" i="15"/>
  <c r="K510" i="15"/>
  <c r="P510" i="15" s="1"/>
  <c r="N514" i="18"/>
  <c r="M513" i="17"/>
  <c r="K510" i="19"/>
  <c r="P510" i="19" s="1"/>
  <c r="P513" i="22"/>
  <c r="K510" i="23"/>
  <c r="P510" i="23" s="1"/>
  <c r="K516" i="9"/>
  <c r="P516" i="9" s="1"/>
  <c r="K513" i="11"/>
  <c r="L518" i="21"/>
  <c r="O513" i="24"/>
  <c r="N515" i="3"/>
  <c r="K515" i="3"/>
  <c r="O516" i="6"/>
  <c r="O510" i="5"/>
  <c r="K510" i="6"/>
  <c r="M517" i="7"/>
  <c r="O515" i="8"/>
  <c r="P510" i="10"/>
  <c r="L516" i="8"/>
  <c r="L518" i="11"/>
  <c r="N515" i="12"/>
  <c r="N518" i="15"/>
  <c r="L515" i="17"/>
  <c r="O516" i="16"/>
  <c r="N513" i="18"/>
  <c r="N514" i="17"/>
  <c r="O515" i="18"/>
  <c r="L514" i="21"/>
  <c r="P517" i="21"/>
  <c r="N510" i="22"/>
  <c r="N513" i="23"/>
  <c r="O513" i="25"/>
  <c r="O518" i="25"/>
  <c r="O516" i="2"/>
  <c r="O518" i="2"/>
  <c r="K513" i="4"/>
  <c r="L516" i="4"/>
  <c r="P516" i="4" s="1"/>
  <c r="N515" i="2"/>
  <c r="K516" i="5"/>
  <c r="K514" i="2"/>
  <c r="K510" i="7"/>
  <c r="K514" i="14"/>
  <c r="P514" i="14" s="1"/>
  <c r="L516" i="13"/>
  <c r="O510" i="13"/>
  <c r="M515" i="11"/>
  <c r="O515" i="17"/>
  <c r="M515" i="18"/>
  <c r="L518" i="19"/>
  <c r="N510" i="20"/>
  <c r="L516" i="20"/>
  <c r="M510" i="21"/>
  <c r="O515" i="22"/>
  <c r="L516" i="24"/>
  <c r="K518" i="24"/>
  <c r="P518" i="24" s="1"/>
  <c r="N518" i="25"/>
  <c r="K518" i="7"/>
  <c r="K518" i="8"/>
  <c r="K514" i="13"/>
  <c r="P514" i="13" s="1"/>
  <c r="L514" i="16"/>
  <c r="N517" i="17"/>
  <c r="L513" i="19"/>
  <c r="M518" i="22"/>
  <c r="N516" i="3"/>
  <c r="K517" i="3"/>
  <c r="P517" i="3" s="1"/>
  <c r="K515" i="6"/>
  <c r="P515" i="6" s="1"/>
  <c r="K517" i="18"/>
  <c r="P517" i="18" s="1"/>
  <c r="K517" i="23"/>
  <c r="P517" i="23" s="1"/>
  <c r="K515" i="25"/>
  <c r="P515" i="25" s="1"/>
  <c r="T467" i="7"/>
  <c r="T466" i="7"/>
  <c r="T468" i="7"/>
  <c r="K78" i="13"/>
  <c r="I78" i="13" s="1"/>
  <c r="K12" i="13"/>
  <c r="K78" i="14"/>
  <c r="I78" i="14" s="1"/>
  <c r="K12" i="14"/>
  <c r="T465" i="13"/>
  <c r="T463" i="13"/>
  <c r="T464" i="13"/>
  <c r="T496" i="19"/>
  <c r="T495" i="19"/>
  <c r="T494" i="19"/>
  <c r="T491" i="7"/>
  <c r="T493" i="7"/>
  <c r="T492" i="7"/>
  <c r="T467" i="19"/>
  <c r="T466" i="19"/>
  <c r="T468" i="19"/>
  <c r="T464" i="2"/>
  <c r="T465" i="2"/>
  <c r="T463" i="2"/>
  <c r="P517" i="22"/>
  <c r="P516" i="3"/>
  <c r="T491" i="11"/>
  <c r="T493" i="11"/>
  <c r="T492" i="11"/>
  <c r="T493" i="5"/>
  <c r="T492" i="5"/>
  <c r="T491" i="5"/>
  <c r="T466" i="8"/>
  <c r="T468" i="8"/>
  <c r="T467" i="8"/>
  <c r="T491" i="19"/>
  <c r="T493" i="19"/>
  <c r="T492" i="19"/>
  <c r="T465" i="20"/>
  <c r="T463" i="20"/>
  <c r="T464" i="20"/>
  <c r="T496" i="7"/>
  <c r="T495" i="7"/>
  <c r="T494" i="7"/>
  <c r="T491" i="12"/>
  <c r="T493" i="12"/>
  <c r="T492" i="12"/>
  <c r="T491" i="13"/>
  <c r="T493" i="13"/>
  <c r="T492" i="13"/>
  <c r="T491" i="22"/>
  <c r="T493" i="22"/>
  <c r="T492" i="22"/>
  <c r="T465" i="7"/>
  <c r="T463" i="7"/>
  <c r="T464" i="7"/>
  <c r="T467" i="13"/>
  <c r="T466" i="13"/>
  <c r="T468" i="13"/>
  <c r="T496" i="12"/>
  <c r="T495" i="12"/>
  <c r="T494" i="12"/>
  <c r="T464" i="19"/>
  <c r="T465" i="19"/>
  <c r="T463" i="19"/>
  <c r="T467" i="2"/>
  <c r="T466" i="2"/>
  <c r="T468" i="2"/>
  <c r="T496" i="11"/>
  <c r="T495" i="11"/>
  <c r="T494" i="11"/>
  <c r="T496" i="13"/>
  <c r="T495" i="13"/>
  <c r="T494" i="13"/>
  <c r="T496" i="22"/>
  <c r="T495" i="22"/>
  <c r="T494" i="22"/>
  <c r="T496" i="5"/>
  <c r="T495" i="5"/>
  <c r="T494" i="5"/>
  <c r="T465" i="8"/>
  <c r="T463" i="8"/>
  <c r="T464" i="8"/>
  <c r="T467" i="20"/>
  <c r="T466" i="20"/>
  <c r="T468" i="20"/>
  <c r="F71" i="2"/>
  <c r="F82" i="2"/>
  <c r="L71" i="2"/>
  <c r="K510" i="2"/>
  <c r="T464" i="4"/>
  <c r="T465" i="4"/>
  <c r="T463" i="4"/>
  <c r="H477" i="4"/>
  <c r="T472" i="4"/>
  <c r="H509" i="4"/>
  <c r="AF493" i="4"/>
  <c r="AF494" i="4" s="1"/>
  <c r="AF495" i="4"/>
  <c r="AF496" i="4" s="1"/>
  <c r="M83" i="4"/>
  <c r="AF466" i="4"/>
  <c r="AF467" i="4" s="1"/>
  <c r="AF464" i="4"/>
  <c r="AF465" i="4" s="1"/>
  <c r="O469" i="7"/>
  <c r="O468" i="7"/>
  <c r="K468" i="7"/>
  <c r="K469" i="7" s="1"/>
  <c r="D509" i="7"/>
  <c r="K470" i="7"/>
  <c r="K471" i="7" s="1"/>
  <c r="D477" i="7"/>
  <c r="AF466" i="6"/>
  <c r="AF467" i="6" s="1"/>
  <c r="AF464" i="6"/>
  <c r="AF465" i="6" s="1"/>
  <c r="L510" i="6"/>
  <c r="M72" i="7"/>
  <c r="G70" i="9"/>
  <c r="N70" i="9" s="1"/>
  <c r="M70" i="9"/>
  <c r="I70" i="9" s="1"/>
  <c r="M74" i="9"/>
  <c r="E477" i="9"/>
  <c r="Q472" i="9"/>
  <c r="E509" i="9"/>
  <c r="K514" i="8"/>
  <c r="M75" i="9"/>
  <c r="S472" i="9"/>
  <c r="G509" i="9"/>
  <c r="G477" i="9"/>
  <c r="M86" i="11"/>
  <c r="J511" i="8"/>
  <c r="I511" i="8"/>
  <c r="K511" i="8" s="1"/>
  <c r="H509" i="9"/>
  <c r="H477" i="9"/>
  <c r="T472" i="9"/>
  <c r="K514" i="11"/>
  <c r="M86" i="14"/>
  <c r="O469" i="13"/>
  <c r="O468" i="13"/>
  <c r="K468" i="13"/>
  <c r="K469" i="13" s="1"/>
  <c r="D509" i="13"/>
  <c r="K470" i="13"/>
  <c r="K471" i="13" s="1"/>
  <c r="D477" i="13"/>
  <c r="K515" i="12"/>
  <c r="P515" i="12" s="1"/>
  <c r="AF466" i="13"/>
  <c r="AF467" i="13" s="1"/>
  <c r="AF464" i="13"/>
  <c r="AF465" i="13" s="1"/>
  <c r="M72" i="14"/>
  <c r="M87" i="16"/>
  <c r="F88" i="16"/>
  <c r="M88" i="16" s="1"/>
  <c r="T494" i="14"/>
  <c r="T495" i="14"/>
  <c r="T496" i="14"/>
  <c r="M82" i="15"/>
  <c r="L514" i="15"/>
  <c r="J512" i="15"/>
  <c r="I512" i="15"/>
  <c r="AF495" i="15"/>
  <c r="AF496" i="15" s="1"/>
  <c r="AF493" i="15"/>
  <c r="AF494" i="15" s="1"/>
  <c r="K517" i="16"/>
  <c r="P517" i="16" s="1"/>
  <c r="M71" i="18"/>
  <c r="O513" i="18"/>
  <c r="K510" i="18"/>
  <c r="P510" i="18" s="1"/>
  <c r="M81" i="19"/>
  <c r="G81" i="19"/>
  <c r="N81" i="19" s="1"/>
  <c r="F82" i="20"/>
  <c r="L71" i="20"/>
  <c r="F71" i="20"/>
  <c r="M514" i="19"/>
  <c r="AF466" i="19"/>
  <c r="AF467" i="19" s="1"/>
  <c r="AF464" i="19"/>
  <c r="AF465" i="19" s="1"/>
  <c r="M75" i="21"/>
  <c r="K517" i="20"/>
  <c r="E509" i="20"/>
  <c r="E477" i="20"/>
  <c r="Q472" i="20"/>
  <c r="M76" i="21"/>
  <c r="F77" i="21"/>
  <c r="M77" i="21" s="1"/>
  <c r="K513" i="21"/>
  <c r="AF466" i="21"/>
  <c r="AF467" i="21" s="1"/>
  <c r="AF464" i="21"/>
  <c r="AF465" i="21" s="1"/>
  <c r="M84" i="23"/>
  <c r="O513" i="23"/>
  <c r="F509" i="23"/>
  <c r="F477" i="23"/>
  <c r="R472" i="23"/>
  <c r="T496" i="24"/>
  <c r="T495" i="24"/>
  <c r="T494" i="24"/>
  <c r="M87" i="25"/>
  <c r="F88" i="25"/>
  <c r="M88" i="25" s="1"/>
  <c r="AF493" i="25"/>
  <c r="AF494" i="25" s="1"/>
  <c r="AF495" i="25"/>
  <c r="AF496" i="25" s="1"/>
  <c r="O516" i="25"/>
  <c r="AA339" i="3"/>
  <c r="AB339" i="3" s="1"/>
  <c r="AA295" i="5"/>
  <c r="AB295" i="5" s="1"/>
  <c r="AA199" i="3"/>
  <c r="AB199" i="3" s="1"/>
  <c r="AA239" i="3"/>
  <c r="AB239" i="3" s="1"/>
  <c r="M27" i="7"/>
  <c r="M28" i="7" s="1"/>
  <c r="M29" i="7" s="1"/>
  <c r="M30" i="7" s="1"/>
  <c r="M31" i="7" s="1"/>
  <c r="M32" i="7" s="1"/>
  <c r="M33" i="7" s="1"/>
  <c r="AA200" i="6"/>
  <c r="AB200" i="6" s="1"/>
  <c r="AA260" i="7"/>
  <c r="AB260" i="7" s="1"/>
  <c r="AA200" i="8"/>
  <c r="AB200" i="8" s="1"/>
  <c r="AA175" i="10"/>
  <c r="AB175" i="10" s="1"/>
  <c r="T466" i="9"/>
  <c r="T468" i="9"/>
  <c r="T467" i="9"/>
  <c r="AA272" i="17"/>
  <c r="AB272" i="17" s="1"/>
  <c r="AA272" i="19"/>
  <c r="AB272" i="19" s="1"/>
  <c r="T467" i="21"/>
  <c r="T466" i="21"/>
  <c r="T468" i="21"/>
  <c r="V22" i="23"/>
  <c r="W22" i="23" s="1"/>
  <c r="W23" i="23" s="1"/>
  <c r="T22" i="23"/>
  <c r="AA239" i="23"/>
  <c r="AB239" i="23" s="1"/>
  <c r="M72" i="2"/>
  <c r="G477" i="3"/>
  <c r="S472" i="3"/>
  <c r="G509" i="3"/>
  <c r="M86" i="4"/>
  <c r="F83" i="3"/>
  <c r="L72" i="3"/>
  <c r="F72" i="3"/>
  <c r="AF466" i="3"/>
  <c r="AF467" i="3" s="1"/>
  <c r="AF464" i="3"/>
  <c r="AF465" i="3" s="1"/>
  <c r="F85" i="5"/>
  <c r="L74" i="5"/>
  <c r="F74" i="5"/>
  <c r="L515" i="3"/>
  <c r="N510" i="6"/>
  <c r="N517" i="7"/>
  <c r="N514" i="6"/>
  <c r="AF466" i="8"/>
  <c r="AF467" i="8" s="1"/>
  <c r="AF464" i="8"/>
  <c r="AF465" i="8" s="1"/>
  <c r="M87" i="10"/>
  <c r="T493" i="9"/>
  <c r="T492" i="9"/>
  <c r="T491" i="9"/>
  <c r="T467" i="14"/>
  <c r="T466" i="14"/>
  <c r="T468" i="14"/>
  <c r="P515" i="11"/>
  <c r="L72" i="12"/>
  <c r="F83" i="12"/>
  <c r="F72" i="12"/>
  <c r="AF466" i="12"/>
  <c r="AF467" i="12" s="1"/>
  <c r="AF464" i="12"/>
  <c r="AF465" i="12" s="1"/>
  <c r="L510" i="12"/>
  <c r="M76" i="13"/>
  <c r="F77" i="15"/>
  <c r="M77" i="15" s="1"/>
  <c r="M76" i="15"/>
  <c r="M75" i="16"/>
  <c r="H509" i="15"/>
  <c r="H477" i="15"/>
  <c r="T472" i="15"/>
  <c r="F77" i="17"/>
  <c r="M77" i="17" s="1"/>
  <c r="M76" i="17"/>
  <c r="F477" i="18"/>
  <c r="R472" i="18"/>
  <c r="F509" i="18"/>
  <c r="T496" i="18"/>
  <c r="T495" i="18"/>
  <c r="T494" i="18"/>
  <c r="D477" i="19"/>
  <c r="O469" i="19"/>
  <c r="O468" i="19"/>
  <c r="K468" i="19"/>
  <c r="K469" i="19" s="1"/>
  <c r="D509" i="19"/>
  <c r="K470" i="19"/>
  <c r="K471" i="19" s="1"/>
  <c r="AL478" i="20"/>
  <c r="P516" i="20"/>
  <c r="N514" i="21"/>
  <c r="M513" i="21"/>
  <c r="AL502" i="22"/>
  <c r="F88" i="23"/>
  <c r="M88" i="23" s="1"/>
  <c r="M87" i="23"/>
  <c r="N515" i="23"/>
  <c r="AL456" i="23"/>
  <c r="AL502" i="23"/>
  <c r="M83" i="24"/>
  <c r="F77" i="24"/>
  <c r="M77" i="24" s="1"/>
  <c r="M76" i="24"/>
  <c r="M73" i="24"/>
  <c r="M75" i="25"/>
  <c r="T464" i="25"/>
  <c r="T465" i="25"/>
  <c r="T463" i="25"/>
  <c r="J511" i="25"/>
  <c r="I511" i="25"/>
  <c r="K511" i="25" s="1"/>
  <c r="AA277" i="2"/>
  <c r="AB277" i="2" s="1"/>
  <c r="AA186" i="4"/>
  <c r="AB186" i="4" s="1"/>
  <c r="AA309" i="2"/>
  <c r="AB309" i="2" s="1"/>
  <c r="AA250" i="5"/>
  <c r="AB250" i="5" s="1"/>
  <c r="AA339" i="2"/>
  <c r="AB339" i="2" s="1"/>
  <c r="AA243" i="5"/>
  <c r="AB243" i="5" s="1"/>
  <c r="AA339" i="7"/>
  <c r="AB339" i="7" s="1"/>
  <c r="AA304" i="4"/>
  <c r="AB304" i="4" s="1"/>
  <c r="AA312" i="4"/>
  <c r="AB312" i="4" s="1"/>
  <c r="AA232" i="5"/>
  <c r="AB232" i="5" s="1"/>
  <c r="AA239" i="6"/>
  <c r="AB239" i="6" s="1"/>
  <c r="AA148" i="6"/>
  <c r="AB148" i="6" s="1"/>
  <c r="AA228" i="6"/>
  <c r="AB228" i="6" s="1"/>
  <c r="AA272" i="6"/>
  <c r="AB272" i="6" s="1"/>
  <c r="AA300" i="6"/>
  <c r="AB300" i="6" s="1"/>
  <c r="AA172" i="7"/>
  <c r="AB172" i="7" s="1"/>
  <c r="AA192" i="7"/>
  <c r="AB192" i="7" s="1"/>
  <c r="AA328" i="7"/>
  <c r="AB328" i="7" s="1"/>
  <c r="T29" i="8"/>
  <c r="V29" i="8"/>
  <c r="AA185" i="6"/>
  <c r="AB185" i="6" s="1"/>
  <c r="AA241" i="6"/>
  <c r="AB241" i="6" s="1"/>
  <c r="AA165" i="7"/>
  <c r="AB165" i="7" s="1"/>
  <c r="AA285" i="7"/>
  <c r="AB285" i="7" s="1"/>
  <c r="AA297" i="7"/>
  <c r="AB297" i="7" s="1"/>
  <c r="AA313" i="7"/>
  <c r="AB313" i="7" s="1"/>
  <c r="AA152" i="6"/>
  <c r="AB152" i="6" s="1"/>
  <c r="AA352" i="6"/>
  <c r="AB352" i="6" s="1"/>
  <c r="AA152" i="7"/>
  <c r="AB152" i="7" s="1"/>
  <c r="AA196" i="7"/>
  <c r="AB196" i="7" s="1"/>
  <c r="AA351" i="8"/>
  <c r="AB351" i="8" s="1"/>
  <c r="AA295" i="10"/>
  <c r="AB295" i="10" s="1"/>
  <c r="AA351" i="10"/>
  <c r="AB351" i="10" s="1"/>
  <c r="AA309" i="11"/>
  <c r="AB309" i="11" s="1"/>
  <c r="AA339" i="11"/>
  <c r="AB339" i="11" s="1"/>
  <c r="T464" i="11"/>
  <c r="T463" i="11"/>
  <c r="T465" i="11"/>
  <c r="T467" i="12"/>
  <c r="T466" i="12"/>
  <c r="T468" i="12"/>
  <c r="T29" i="13"/>
  <c r="V29" i="13"/>
  <c r="W29" i="13" s="1"/>
  <c r="W30" i="13" s="1"/>
  <c r="W31" i="13" s="1"/>
  <c r="W32" i="13" s="1"/>
  <c r="W33" i="13" s="1"/>
  <c r="W34" i="13" s="1"/>
  <c r="W35" i="13" s="1"/>
  <c r="AA155" i="16"/>
  <c r="AB155" i="16" s="1"/>
  <c r="AA230" i="16"/>
  <c r="AB230" i="16" s="1"/>
  <c r="AA246" i="17"/>
  <c r="AB246" i="17" s="1"/>
  <c r="AA152" i="18"/>
  <c r="AB152" i="18" s="1"/>
  <c r="AA220" i="20"/>
  <c r="AB220" i="20" s="1"/>
  <c r="T491" i="17"/>
  <c r="T493" i="17"/>
  <c r="T492" i="17"/>
  <c r="AA201" i="19"/>
  <c r="AB201" i="19" s="1"/>
  <c r="AA345" i="19"/>
  <c r="AB345" i="19" s="1"/>
  <c r="AA228" i="19"/>
  <c r="AB228" i="19" s="1"/>
  <c r="AA315" i="20"/>
  <c r="AB315" i="20" s="1"/>
  <c r="AA346" i="20"/>
  <c r="AB346" i="20" s="1"/>
  <c r="AA178" i="21"/>
  <c r="AB178" i="21" s="1"/>
  <c r="AA217" i="21"/>
  <c r="AB217" i="21" s="1"/>
  <c r="AA346" i="21"/>
  <c r="AB346" i="21" s="1"/>
  <c r="AA211" i="22"/>
  <c r="AB211" i="22" s="1"/>
  <c r="AA201" i="22"/>
  <c r="AB201" i="22" s="1"/>
  <c r="AA285" i="22"/>
  <c r="AB285" i="22" s="1"/>
  <c r="AA234" i="22"/>
  <c r="AB234" i="22" s="1"/>
  <c r="AA314" i="22"/>
  <c r="AB314" i="22" s="1"/>
  <c r="AA285" i="23"/>
  <c r="AB285" i="23" s="1"/>
  <c r="AA283" i="23"/>
  <c r="AB283" i="23" s="1"/>
  <c r="AA307" i="23"/>
  <c r="AB307" i="23" s="1"/>
  <c r="J40" i="24"/>
  <c r="K40" i="24" s="1"/>
  <c r="AA186" i="25"/>
  <c r="AB186" i="25" s="1"/>
  <c r="AA202" i="25"/>
  <c r="AB202" i="25" s="1"/>
  <c r="AA312" i="25"/>
  <c r="AB312" i="25" s="1"/>
  <c r="AA255" i="25"/>
  <c r="AB255" i="25" s="1"/>
  <c r="AA201" i="25"/>
  <c r="AB201" i="25" s="1"/>
  <c r="N517" i="4"/>
  <c r="J511" i="2"/>
  <c r="I511" i="2"/>
  <c r="M514" i="3"/>
  <c r="AL502" i="2"/>
  <c r="N514" i="3"/>
  <c r="M74" i="4"/>
  <c r="N516" i="5"/>
  <c r="P516" i="5" s="1"/>
  <c r="M71" i="8"/>
  <c r="D509" i="5"/>
  <c r="K470" i="5"/>
  <c r="K471" i="5" s="1"/>
  <c r="D477" i="5"/>
  <c r="O469" i="5"/>
  <c r="O468" i="5"/>
  <c r="K468" i="5"/>
  <c r="K469" i="5" s="1"/>
  <c r="O518" i="5"/>
  <c r="O510" i="6"/>
  <c r="AL488" i="7"/>
  <c r="K89" i="7"/>
  <c r="I89" i="7" s="1"/>
  <c r="K13" i="7"/>
  <c r="M85" i="7"/>
  <c r="R485" i="7"/>
  <c r="AL502" i="8"/>
  <c r="AL456" i="10"/>
  <c r="M81" i="11"/>
  <c r="G81" i="11"/>
  <c r="N81" i="11" s="1"/>
  <c r="L514" i="11"/>
  <c r="M510" i="8"/>
  <c r="S472" i="8"/>
  <c r="G509" i="8"/>
  <c r="G477" i="8"/>
  <c r="M86" i="10"/>
  <c r="N518" i="10"/>
  <c r="M514" i="10"/>
  <c r="P514" i="10" s="1"/>
  <c r="M518" i="11"/>
  <c r="M510" i="12"/>
  <c r="M517" i="13"/>
  <c r="M515" i="12"/>
  <c r="M71" i="13"/>
  <c r="L514" i="13"/>
  <c r="O469" i="11"/>
  <c r="O468" i="11"/>
  <c r="K468" i="11"/>
  <c r="K469" i="11" s="1"/>
  <c r="D509" i="11"/>
  <c r="K470" i="11"/>
  <c r="K471" i="11" s="1"/>
  <c r="D477" i="11"/>
  <c r="K510" i="11"/>
  <c r="O518" i="11"/>
  <c r="O510" i="12"/>
  <c r="AF493" i="14"/>
  <c r="AF494" i="14" s="1"/>
  <c r="AF495" i="14"/>
  <c r="AF496" i="14" s="1"/>
  <c r="M512" i="15"/>
  <c r="M81" i="16"/>
  <c r="G81" i="16"/>
  <c r="N81" i="16" s="1"/>
  <c r="M518" i="15"/>
  <c r="T466" i="15"/>
  <c r="T468" i="15"/>
  <c r="T467" i="15"/>
  <c r="J511" i="15"/>
  <c r="I511" i="15"/>
  <c r="F477" i="17"/>
  <c r="R472" i="17"/>
  <c r="F509" i="17"/>
  <c r="M517" i="16"/>
  <c r="I512" i="16"/>
  <c r="J512" i="16"/>
  <c r="M510" i="18"/>
  <c r="M73" i="18"/>
  <c r="M86" i="19"/>
  <c r="I511" i="17"/>
  <c r="J511" i="17"/>
  <c r="T472" i="18"/>
  <c r="H509" i="18"/>
  <c r="H477" i="18"/>
  <c r="AL456" i="17"/>
  <c r="M87" i="19"/>
  <c r="K513" i="19"/>
  <c r="P513" i="19" s="1"/>
  <c r="M518" i="19"/>
  <c r="M510" i="20"/>
  <c r="M73" i="21"/>
  <c r="AL494" i="20"/>
  <c r="T496" i="21"/>
  <c r="T495" i="21"/>
  <c r="T494" i="21"/>
  <c r="AL496" i="21"/>
  <c r="J511" i="22"/>
  <c r="I511" i="22"/>
  <c r="K518" i="22"/>
  <c r="M82" i="23"/>
  <c r="F509" i="24"/>
  <c r="F477" i="24"/>
  <c r="R472" i="24"/>
  <c r="T465" i="24"/>
  <c r="T463" i="24"/>
  <c r="T464" i="24"/>
  <c r="J511" i="24"/>
  <c r="I511" i="24"/>
  <c r="N518" i="24"/>
  <c r="K89" i="25"/>
  <c r="I89" i="25" s="1"/>
  <c r="K13" i="25"/>
  <c r="M85" i="25"/>
  <c r="J512" i="25"/>
  <c r="I512" i="25"/>
  <c r="AL502" i="25"/>
  <c r="AA150" i="2"/>
  <c r="AB150" i="2" s="1"/>
  <c r="AA317" i="3"/>
  <c r="AB317" i="3" s="1"/>
  <c r="AA265" i="4"/>
  <c r="AB265" i="4" s="1"/>
  <c r="AA306" i="4"/>
  <c r="AB306" i="4" s="1"/>
  <c r="AA350" i="2"/>
  <c r="AB350" i="2" s="1"/>
  <c r="AA305" i="3"/>
  <c r="AB305" i="3" s="1"/>
  <c r="AA333" i="3"/>
  <c r="AB333" i="3" s="1"/>
  <c r="AA194" i="4"/>
  <c r="AB194" i="4" s="1"/>
  <c r="AA342" i="5"/>
  <c r="AB342" i="5" s="1"/>
  <c r="AA258" i="2"/>
  <c r="AB258" i="2" s="1"/>
  <c r="AA145" i="3"/>
  <c r="AB145" i="3" s="1"/>
  <c r="AA265" i="3"/>
  <c r="AB265" i="3" s="1"/>
  <c r="AA337" i="4"/>
  <c r="AB337" i="4" s="1"/>
  <c r="AA229" i="5"/>
  <c r="AB229" i="5" s="1"/>
  <c r="AA270" i="5"/>
  <c r="AB270" i="5" s="1"/>
  <c r="AA260" i="5"/>
  <c r="AB260" i="5" s="1"/>
  <c r="AA151" i="3"/>
  <c r="AB151" i="3" s="1"/>
  <c r="AA175" i="3"/>
  <c r="AB175" i="3" s="1"/>
  <c r="AA231" i="4"/>
  <c r="AB231" i="4" s="1"/>
  <c r="AA151" i="5"/>
  <c r="AB151" i="5" s="1"/>
  <c r="AA235" i="5"/>
  <c r="AB235" i="5" s="1"/>
  <c r="AA267" i="5"/>
  <c r="AB267" i="5" s="1"/>
  <c r="AA298" i="6"/>
  <c r="AB298" i="6" s="1"/>
  <c r="AA148" i="4"/>
  <c r="AB148" i="4" s="1"/>
  <c r="AA164" i="4"/>
  <c r="AB164" i="4" s="1"/>
  <c r="AA172" i="5"/>
  <c r="AB172" i="5" s="1"/>
  <c r="AA236" i="5"/>
  <c r="AB236" i="5" s="1"/>
  <c r="AA199" i="4"/>
  <c r="AB199" i="4" s="1"/>
  <c r="AA351" i="7"/>
  <c r="AB351" i="7" s="1"/>
  <c r="J40" i="7"/>
  <c r="K40" i="7" s="1"/>
  <c r="AA161" i="6"/>
  <c r="AB161" i="6" s="1"/>
  <c r="AA312" i="6"/>
  <c r="AB312" i="6" s="1"/>
  <c r="AA264" i="7"/>
  <c r="AB264" i="7" s="1"/>
  <c r="AA316" i="7"/>
  <c r="AB316" i="7" s="1"/>
  <c r="AA172" i="8"/>
  <c r="AB172" i="8" s="1"/>
  <c r="AA244" i="10"/>
  <c r="AB244" i="10" s="1"/>
  <c r="AA216" i="6"/>
  <c r="AB216" i="6" s="1"/>
  <c r="W27" i="8"/>
  <c r="W28" i="8" s="1"/>
  <c r="V22" i="10"/>
  <c r="W22" i="10" s="1"/>
  <c r="W23" i="10" s="1"/>
  <c r="W24" i="10" s="1"/>
  <c r="W25" i="10" s="1"/>
  <c r="W26" i="10" s="1"/>
  <c r="W27" i="10" s="1"/>
  <c r="W28" i="10" s="1"/>
  <c r="W29" i="10" s="1"/>
  <c r="W30" i="10" s="1"/>
  <c r="W31" i="10" s="1"/>
  <c r="W32" i="10" s="1"/>
  <c r="W33" i="10" s="1"/>
  <c r="W34" i="10" s="1"/>
  <c r="W35" i="10" s="1"/>
  <c r="W36" i="10" s="1"/>
  <c r="W37" i="10" s="1"/>
  <c r="W38" i="10" s="1"/>
  <c r="W39" i="10" s="1"/>
  <c r="W40" i="10" s="1"/>
  <c r="U42" i="10" s="1"/>
  <c r="T22" i="10"/>
  <c r="T40" i="10" s="1"/>
  <c r="U40" i="10" s="1"/>
  <c r="AA159" i="10"/>
  <c r="AB159" i="10" s="1"/>
  <c r="AA154" i="11"/>
  <c r="AB154" i="11" s="1"/>
  <c r="L27" i="11"/>
  <c r="J27" i="11"/>
  <c r="AA291" i="11"/>
  <c r="AB291" i="11" s="1"/>
  <c r="AA229" i="12"/>
  <c r="AB229" i="12" s="1"/>
  <c r="AA219" i="15"/>
  <c r="AB219" i="15" s="1"/>
  <c r="L22" i="15"/>
  <c r="M22" i="15" s="1"/>
  <c r="M23" i="15" s="1"/>
  <c r="J22" i="15"/>
  <c r="AA199" i="15"/>
  <c r="AB199" i="15" s="1"/>
  <c r="AA159" i="16"/>
  <c r="AB159" i="16" s="1"/>
  <c r="AA182" i="16"/>
  <c r="AB182" i="16" s="1"/>
  <c r="L27" i="15"/>
  <c r="J27" i="15"/>
  <c r="AA150" i="16"/>
  <c r="AB150" i="16" s="1"/>
  <c r="AA196" i="17"/>
  <c r="AB196" i="17" s="1"/>
  <c r="AA148" i="17"/>
  <c r="AB148" i="17" s="1"/>
  <c r="AA296" i="17"/>
  <c r="AB296" i="17" s="1"/>
  <c r="AA225" i="17"/>
  <c r="AB225" i="17" s="1"/>
  <c r="AA329" i="17"/>
  <c r="AB329" i="17" s="1"/>
  <c r="AA250" i="16"/>
  <c r="AB250" i="16" s="1"/>
  <c r="AA270" i="16"/>
  <c r="AB270" i="16" s="1"/>
  <c r="AA218" i="17"/>
  <c r="AB218" i="17" s="1"/>
  <c r="AA318" i="17"/>
  <c r="AB318" i="17" s="1"/>
  <c r="AA231" i="18"/>
  <c r="AB231" i="18" s="1"/>
  <c r="AA338" i="17"/>
  <c r="AB338" i="17" s="1"/>
  <c r="AA150" i="18"/>
  <c r="AB150" i="18" s="1"/>
  <c r="AA226" i="18"/>
  <c r="AB226" i="18" s="1"/>
  <c r="AA146" i="19"/>
  <c r="AB146" i="19" s="1"/>
  <c r="AA225" i="20"/>
  <c r="AB225" i="20" s="1"/>
  <c r="AA233" i="20"/>
  <c r="AB233" i="20" s="1"/>
  <c r="AA199" i="21"/>
  <c r="AB199" i="21" s="1"/>
  <c r="AA168" i="19"/>
  <c r="AB168" i="19" s="1"/>
  <c r="AA239" i="19"/>
  <c r="AB239" i="19" s="1"/>
  <c r="AA263" i="19"/>
  <c r="AB263" i="19" s="1"/>
  <c r="AA172" i="21"/>
  <c r="AB172" i="21" s="1"/>
  <c r="AA341" i="21"/>
  <c r="AB341" i="21" s="1"/>
  <c r="AA153" i="22"/>
  <c r="AB153" i="22" s="1"/>
  <c r="AA318" i="22"/>
  <c r="AB318" i="22" s="1"/>
  <c r="AA342" i="22"/>
  <c r="AB342" i="22" s="1"/>
  <c r="AA352" i="22"/>
  <c r="AB352" i="22" s="1"/>
  <c r="AA293" i="23"/>
  <c r="AB293" i="23" s="1"/>
  <c r="AA325" i="23"/>
  <c r="AB325" i="23" s="1"/>
  <c r="AA240" i="23"/>
  <c r="AB240" i="23" s="1"/>
  <c r="AA253" i="23"/>
  <c r="AB253" i="23" s="1"/>
  <c r="AA146" i="25"/>
  <c r="AB146" i="25" s="1"/>
  <c r="AA200" i="25"/>
  <c r="AB200" i="25" s="1"/>
  <c r="AA240" i="25"/>
  <c r="AB240" i="25" s="1"/>
  <c r="AA342" i="25"/>
  <c r="AB342" i="25" s="1"/>
  <c r="AA175" i="25"/>
  <c r="AB175" i="25" s="1"/>
  <c r="AA295" i="25"/>
  <c r="AB295" i="25" s="1"/>
  <c r="AA289" i="25"/>
  <c r="AB289" i="25" s="1"/>
  <c r="G477" i="2"/>
  <c r="S472" i="2"/>
  <c r="G509" i="2"/>
  <c r="M86" i="3"/>
  <c r="J512" i="4"/>
  <c r="I512" i="4"/>
  <c r="L516" i="2"/>
  <c r="P516" i="2" s="1"/>
  <c r="J511" i="3"/>
  <c r="I511" i="3"/>
  <c r="AL494" i="3"/>
  <c r="L518" i="4"/>
  <c r="AL476" i="2"/>
  <c r="F509" i="3"/>
  <c r="F477" i="3"/>
  <c r="R472" i="3"/>
  <c r="M510" i="3"/>
  <c r="M517" i="4"/>
  <c r="L515" i="5"/>
  <c r="O514" i="6"/>
  <c r="AF495" i="6"/>
  <c r="AF496" i="6" s="1"/>
  <c r="AF493" i="6"/>
  <c r="AF494" i="6" s="1"/>
  <c r="O518" i="6"/>
  <c r="O510" i="7"/>
  <c r="AL456" i="6"/>
  <c r="E509" i="7"/>
  <c r="E477" i="7"/>
  <c r="Q472" i="7"/>
  <c r="AL502" i="7"/>
  <c r="R483" i="10"/>
  <c r="N518" i="11"/>
  <c r="F477" i="10"/>
  <c r="R472" i="10"/>
  <c r="F509" i="10"/>
  <c r="N516" i="10"/>
  <c r="M86" i="12"/>
  <c r="T496" i="8"/>
  <c r="T495" i="8"/>
  <c r="T494" i="8"/>
  <c r="T493" i="10"/>
  <c r="T492" i="10"/>
  <c r="T491" i="10"/>
  <c r="H509" i="8"/>
  <c r="H477" i="8"/>
  <c r="T472" i="8"/>
  <c r="N515" i="9"/>
  <c r="N518" i="12"/>
  <c r="M514" i="12"/>
  <c r="T472" i="13"/>
  <c r="H509" i="13"/>
  <c r="H477" i="13"/>
  <c r="L517" i="11"/>
  <c r="P517" i="11" s="1"/>
  <c r="M81" i="12"/>
  <c r="G81" i="12"/>
  <c r="N81" i="12" s="1"/>
  <c r="O515" i="12"/>
  <c r="O514" i="15"/>
  <c r="E477" i="16"/>
  <c r="Q472" i="16"/>
  <c r="E509" i="16"/>
  <c r="M516" i="16"/>
  <c r="M513" i="16"/>
  <c r="L516" i="17"/>
  <c r="O518" i="17"/>
  <c r="T465" i="18"/>
  <c r="T463" i="18"/>
  <c r="T464" i="18"/>
  <c r="M514" i="18"/>
  <c r="E509" i="17"/>
  <c r="E477" i="17"/>
  <c r="Q472" i="17"/>
  <c r="AL504" i="17"/>
  <c r="M87" i="20"/>
  <c r="O514" i="19"/>
  <c r="N517" i="20"/>
  <c r="T472" i="20"/>
  <c r="H509" i="20"/>
  <c r="H477" i="20"/>
  <c r="AL456" i="20"/>
  <c r="D477" i="21"/>
  <c r="O469" i="21"/>
  <c r="O468" i="21"/>
  <c r="K468" i="21"/>
  <c r="K469" i="21" s="1"/>
  <c r="D509" i="21"/>
  <c r="K470" i="21"/>
  <c r="K471" i="21" s="1"/>
  <c r="H477" i="22"/>
  <c r="T472" i="22"/>
  <c r="H509" i="22"/>
  <c r="E477" i="22"/>
  <c r="Q472" i="22"/>
  <c r="E509" i="22"/>
  <c r="M516" i="22"/>
  <c r="G509" i="22"/>
  <c r="G477" i="22"/>
  <c r="S472" i="22"/>
  <c r="N518" i="22"/>
  <c r="L513" i="23"/>
  <c r="AL496" i="23"/>
  <c r="K13" i="24"/>
  <c r="K89" i="24"/>
  <c r="I89" i="24" s="1"/>
  <c r="M85" i="24"/>
  <c r="M518" i="23"/>
  <c r="P518" i="23" s="1"/>
  <c r="M86" i="24"/>
  <c r="L518" i="24"/>
  <c r="M516" i="24"/>
  <c r="N513" i="25"/>
  <c r="AL456" i="25"/>
  <c r="M511" i="25"/>
  <c r="L517" i="25"/>
  <c r="AA175" i="2"/>
  <c r="AB175" i="2" s="1"/>
  <c r="AA215" i="2"/>
  <c r="AB215" i="2" s="1"/>
  <c r="AA146" i="2"/>
  <c r="AB146" i="2" s="1"/>
  <c r="L27" i="2"/>
  <c r="M27" i="2" s="1"/>
  <c r="M28" i="2" s="1"/>
  <c r="M29" i="2" s="1"/>
  <c r="M30" i="2" s="1"/>
  <c r="M31" i="2" s="1"/>
  <c r="J27" i="2"/>
  <c r="AA202" i="2"/>
  <c r="AB202" i="2" s="1"/>
  <c r="AA217" i="3"/>
  <c r="AB217" i="3" s="1"/>
  <c r="AA286" i="4"/>
  <c r="AB286" i="4" s="1"/>
  <c r="AA246" i="2"/>
  <c r="AB246" i="2" s="1"/>
  <c r="AA278" i="2"/>
  <c r="AB278" i="2" s="1"/>
  <c r="AA165" i="4"/>
  <c r="AB165" i="4" s="1"/>
  <c r="AA227" i="2"/>
  <c r="AB227" i="2" s="1"/>
  <c r="AA240" i="2"/>
  <c r="AB240" i="2" s="1"/>
  <c r="AA253" i="2"/>
  <c r="AB253" i="2" s="1"/>
  <c r="AA301" i="2"/>
  <c r="AB301" i="2" s="1"/>
  <c r="W29" i="3"/>
  <c r="W30" i="3" s="1"/>
  <c r="W31" i="3" s="1"/>
  <c r="W32" i="3" s="1"/>
  <c r="W33" i="3" s="1"/>
  <c r="W34" i="3" s="1"/>
  <c r="W35" i="3" s="1"/>
  <c r="W36" i="3" s="1"/>
  <c r="W37" i="3" s="1"/>
  <c r="W38" i="3" s="1"/>
  <c r="W39" i="3" s="1"/>
  <c r="W40" i="3" s="1"/>
  <c r="U42" i="3" s="1"/>
  <c r="AA238" i="4"/>
  <c r="AB238" i="4" s="1"/>
  <c r="AA285" i="4"/>
  <c r="AB285" i="4" s="1"/>
  <c r="AA301" i="3"/>
  <c r="AB301" i="3" s="1"/>
  <c r="AA178" i="4"/>
  <c r="AB178" i="4" s="1"/>
  <c r="AA342" i="4"/>
  <c r="AB342" i="4" s="1"/>
  <c r="AA347" i="2"/>
  <c r="AB347" i="2" s="1"/>
  <c r="AA211" i="5"/>
  <c r="AB211" i="5" s="1"/>
  <c r="AA227" i="5"/>
  <c r="AB227" i="5" s="1"/>
  <c r="AA255" i="5"/>
  <c r="AB255" i="5" s="1"/>
  <c r="AA255" i="6"/>
  <c r="AB255" i="6" s="1"/>
  <c r="AA340" i="2"/>
  <c r="AB340" i="2" s="1"/>
  <c r="AA260" i="3"/>
  <c r="AB260" i="3" s="1"/>
  <c r="AA268" i="3"/>
  <c r="AB268" i="3" s="1"/>
  <c r="AA276" i="3"/>
  <c r="AB276" i="3" s="1"/>
  <c r="AA284" i="3"/>
  <c r="AB284" i="3" s="1"/>
  <c r="AA292" i="3"/>
  <c r="AB292" i="3" s="1"/>
  <c r="AA300" i="3"/>
  <c r="AB300" i="3" s="1"/>
  <c r="AA252" i="4"/>
  <c r="AB252" i="4" s="1"/>
  <c r="AA268" i="4"/>
  <c r="AB268" i="4" s="1"/>
  <c r="AA276" i="4"/>
  <c r="AB276" i="4" s="1"/>
  <c r="AA284" i="4"/>
  <c r="AB284" i="4" s="1"/>
  <c r="AA292" i="4"/>
  <c r="AB292" i="4" s="1"/>
  <c r="AA300" i="4"/>
  <c r="AB300" i="4" s="1"/>
  <c r="AA192" i="5"/>
  <c r="AB192" i="5" s="1"/>
  <c r="AA240" i="5"/>
  <c r="AB240" i="5" s="1"/>
  <c r="AA210" i="6"/>
  <c r="AB210" i="6" s="1"/>
  <c r="AA243" i="7"/>
  <c r="AB243" i="7" s="1"/>
  <c r="AA199" i="5"/>
  <c r="AB199" i="5" s="1"/>
  <c r="AA322" i="7"/>
  <c r="AB322" i="7" s="1"/>
  <c r="AA242" i="8"/>
  <c r="AB242" i="8" s="1"/>
  <c r="AA348" i="7"/>
  <c r="AB348" i="7" s="1"/>
  <c r="AA208" i="6"/>
  <c r="AB208" i="6" s="1"/>
  <c r="AA176" i="7"/>
  <c r="AB176" i="7" s="1"/>
  <c r="M34" i="7"/>
  <c r="M35" i="7" s="1"/>
  <c r="M36" i="7" s="1"/>
  <c r="M37" i="7" s="1"/>
  <c r="M38" i="7" s="1"/>
  <c r="M39" i="7" s="1"/>
  <c r="M40" i="7" s="1"/>
  <c r="K42" i="7" s="1"/>
  <c r="K11" i="7" s="1"/>
  <c r="AA200" i="7"/>
  <c r="AB200" i="7" s="1"/>
  <c r="AA224" i="8"/>
  <c r="AB224" i="8" s="1"/>
  <c r="AA264" i="8"/>
  <c r="AB264" i="8" s="1"/>
  <c r="AA157" i="8"/>
  <c r="AB157" i="8" s="1"/>
  <c r="AA177" i="8"/>
  <c r="AB177" i="8" s="1"/>
  <c r="AA205" i="8"/>
  <c r="AB205" i="8" s="1"/>
  <c r="AA217" i="8"/>
  <c r="AB217" i="8" s="1"/>
  <c r="AA241" i="8"/>
  <c r="AB241" i="8" s="1"/>
  <c r="AA261" i="8"/>
  <c r="AB261" i="8" s="1"/>
  <c r="AA269" i="8"/>
  <c r="AB269" i="8" s="1"/>
  <c r="AA285" i="8"/>
  <c r="AB285" i="8" s="1"/>
  <c r="AA308" i="10"/>
  <c r="AB308" i="10" s="1"/>
  <c r="AA194" i="11"/>
  <c r="AB194" i="11" s="1"/>
  <c r="AA234" i="11"/>
  <c r="AB234" i="11" s="1"/>
  <c r="AA315" i="10"/>
  <c r="AB315" i="10" s="1"/>
  <c r="AA347" i="11"/>
  <c r="AB347" i="11" s="1"/>
  <c r="AA347" i="8"/>
  <c r="AB347" i="8" s="1"/>
  <c r="V22" i="9"/>
  <c r="W22" i="9" s="1"/>
  <c r="W23" i="9" s="1"/>
  <c r="T22" i="9"/>
  <c r="AA235" i="10"/>
  <c r="AB235" i="10" s="1"/>
  <c r="AA259" i="10"/>
  <c r="AB259" i="10" s="1"/>
  <c r="AA307" i="10"/>
  <c r="AB307" i="10" s="1"/>
  <c r="AA347" i="10"/>
  <c r="AB347" i="10" s="1"/>
  <c r="AA186" i="10"/>
  <c r="AB186" i="10" s="1"/>
  <c r="AA333" i="11"/>
  <c r="AB333" i="11" s="1"/>
  <c r="AA337" i="11"/>
  <c r="AB337" i="11" s="1"/>
  <c r="AA166" i="12"/>
  <c r="AB166" i="12" s="1"/>
  <c r="AA284" i="12"/>
  <c r="AB284" i="12" s="1"/>
  <c r="AA165" i="12"/>
  <c r="AB165" i="12" s="1"/>
  <c r="AA193" i="12"/>
  <c r="AB193" i="12" s="1"/>
  <c r="AA233" i="12"/>
  <c r="AB233" i="12" s="1"/>
  <c r="AA276" i="15"/>
  <c r="AB276" i="15" s="1"/>
  <c r="AA159" i="15"/>
  <c r="AB159" i="15" s="1"/>
  <c r="AA151" i="17"/>
  <c r="AB151" i="17" s="1"/>
  <c r="AA280" i="17"/>
  <c r="AB280" i="17" s="1"/>
  <c r="AA236" i="16"/>
  <c r="AB236" i="16" s="1"/>
  <c r="AA248" i="16"/>
  <c r="AB248" i="16" s="1"/>
  <c r="AA179" i="17"/>
  <c r="AB179" i="17" s="1"/>
  <c r="AA160" i="17"/>
  <c r="AB160" i="17" s="1"/>
  <c r="AA212" i="17"/>
  <c r="AB212" i="17" s="1"/>
  <c r="AA268" i="17"/>
  <c r="AB268" i="17" s="1"/>
  <c r="AA346" i="17"/>
  <c r="AB346" i="17" s="1"/>
  <c r="AA230" i="18"/>
  <c r="AB230" i="18" s="1"/>
  <c r="AA238" i="17"/>
  <c r="AB238" i="17" s="1"/>
  <c r="AA287" i="18"/>
  <c r="AB287" i="18" s="1"/>
  <c r="AA256" i="20"/>
  <c r="AB256" i="20" s="1"/>
  <c r="M26" i="19"/>
  <c r="AA224" i="19"/>
  <c r="AB224" i="19" s="1"/>
  <c r="AA247" i="20"/>
  <c r="AB247" i="20" s="1"/>
  <c r="AA147" i="21"/>
  <c r="AB147" i="21" s="1"/>
  <c r="AA258" i="20"/>
  <c r="AB258" i="20" s="1"/>
  <c r="AA285" i="20"/>
  <c r="AB285" i="20" s="1"/>
  <c r="AA277" i="20"/>
  <c r="AB277" i="20" s="1"/>
  <c r="AA256" i="21"/>
  <c r="AB256" i="21" s="1"/>
  <c r="AA305" i="21"/>
  <c r="AB305" i="21" s="1"/>
  <c r="AA259" i="22"/>
  <c r="AB259" i="22" s="1"/>
  <c r="AA291" i="22"/>
  <c r="AB291" i="22" s="1"/>
  <c r="AA178" i="22"/>
  <c r="AB178" i="22" s="1"/>
  <c r="AA258" i="22"/>
  <c r="AB258" i="22" s="1"/>
  <c r="AA341" i="22"/>
  <c r="AB341" i="22" s="1"/>
  <c r="AA209" i="22"/>
  <c r="AB209" i="22" s="1"/>
  <c r="AA344" i="23"/>
  <c r="AB344" i="23" s="1"/>
  <c r="L27" i="23"/>
  <c r="J27" i="23"/>
  <c r="AA272" i="23"/>
  <c r="AB272" i="23" s="1"/>
  <c r="AA315" i="23"/>
  <c r="AB315" i="23" s="1"/>
  <c r="AA352" i="23"/>
  <c r="AB352" i="23" s="1"/>
  <c r="AA343" i="23"/>
  <c r="AB343" i="23" s="1"/>
  <c r="W28" i="24"/>
  <c r="W29" i="24" s="1"/>
  <c r="W30" i="24" s="1"/>
  <c r="W31" i="24" s="1"/>
  <c r="W32" i="24" s="1"/>
  <c r="W33" i="24" s="1"/>
  <c r="W34" i="24" s="1"/>
  <c r="AA194" i="25"/>
  <c r="AB194" i="25" s="1"/>
  <c r="AA232" i="25"/>
  <c r="AB232" i="25" s="1"/>
  <c r="M73" i="6"/>
  <c r="M81" i="10"/>
  <c r="G81" i="10"/>
  <c r="N81" i="10" s="1"/>
  <c r="G81" i="17"/>
  <c r="N81" i="17" s="1"/>
  <c r="M81" i="17"/>
  <c r="M73" i="17"/>
  <c r="M82" i="25"/>
  <c r="M74" i="13"/>
  <c r="M72" i="15"/>
  <c r="M72" i="23"/>
  <c r="G70" i="2"/>
  <c r="N70" i="2" s="1"/>
  <c r="M70" i="2"/>
  <c r="M85" i="3"/>
  <c r="M83" i="10"/>
  <c r="M84" i="14"/>
  <c r="M70" i="13"/>
  <c r="G70" i="13"/>
  <c r="N70" i="13" s="1"/>
  <c r="M83" i="17"/>
  <c r="M83" i="20"/>
  <c r="M84" i="2"/>
  <c r="M72" i="8"/>
  <c r="M82" i="17"/>
  <c r="M71" i="4"/>
  <c r="M83" i="5"/>
  <c r="K78" i="8"/>
  <c r="I78" i="8" s="1"/>
  <c r="K12" i="8"/>
  <c r="M74" i="18"/>
  <c r="M85" i="22"/>
  <c r="M70" i="23"/>
  <c r="G70" i="23"/>
  <c r="N70" i="23" s="1"/>
  <c r="M84" i="5"/>
  <c r="O513" i="3"/>
  <c r="D477" i="4"/>
  <c r="O469" i="4"/>
  <c r="O468" i="4"/>
  <c r="K468" i="4"/>
  <c r="K469" i="4" s="1"/>
  <c r="D509" i="4"/>
  <c r="K470" i="4"/>
  <c r="K471" i="4" s="1"/>
  <c r="K517" i="4"/>
  <c r="M76" i="4"/>
  <c r="F77" i="4"/>
  <c r="M77" i="4" s="1"/>
  <c r="Q472" i="4"/>
  <c r="E509" i="4"/>
  <c r="E477" i="4"/>
  <c r="K514" i="3"/>
  <c r="K514" i="6"/>
  <c r="M86" i="7"/>
  <c r="M84" i="8"/>
  <c r="K513" i="6"/>
  <c r="AF495" i="7"/>
  <c r="AF496" i="7" s="1"/>
  <c r="AF493" i="7"/>
  <c r="AF494" i="7" s="1"/>
  <c r="M76" i="6"/>
  <c r="F77" i="6"/>
  <c r="M77" i="6" s="1"/>
  <c r="E509" i="6"/>
  <c r="E477" i="6"/>
  <c r="Q472" i="6"/>
  <c r="K78" i="9"/>
  <c r="I78" i="9" s="1"/>
  <c r="K12" i="9"/>
  <c r="M87" i="11"/>
  <c r="L515" i="9"/>
  <c r="M71" i="9"/>
  <c r="G71" i="9"/>
  <c r="N71" i="9" s="1"/>
  <c r="F82" i="11"/>
  <c r="F88" i="11" s="1"/>
  <c r="M88" i="11" s="1"/>
  <c r="L71" i="11"/>
  <c r="F71" i="11"/>
  <c r="F73" i="12"/>
  <c r="F84" i="12"/>
  <c r="L73" i="12"/>
  <c r="M514" i="8"/>
  <c r="K517" i="8"/>
  <c r="AF495" i="10"/>
  <c r="AF496" i="10" s="1"/>
  <c r="AF493" i="10"/>
  <c r="AF494" i="10" s="1"/>
  <c r="F71" i="12"/>
  <c r="F82" i="12"/>
  <c r="L71" i="12"/>
  <c r="M75" i="14"/>
  <c r="K513" i="12"/>
  <c r="P513" i="12" s="1"/>
  <c r="AF495" i="13"/>
  <c r="AF496" i="13" s="1"/>
  <c r="AF493" i="13"/>
  <c r="AF494" i="13" s="1"/>
  <c r="E509" i="13"/>
  <c r="E477" i="13"/>
  <c r="Q472" i="13"/>
  <c r="M83" i="16"/>
  <c r="F77" i="16"/>
  <c r="M77" i="16" s="1"/>
  <c r="M76" i="16"/>
  <c r="M75" i="15"/>
  <c r="T493" i="15"/>
  <c r="T492" i="15"/>
  <c r="T491" i="15"/>
  <c r="L512" i="15"/>
  <c r="T468" i="16"/>
  <c r="T467" i="16"/>
  <c r="T466" i="16"/>
  <c r="L518" i="16"/>
  <c r="N517" i="16"/>
  <c r="F73" i="19"/>
  <c r="F84" i="19"/>
  <c r="F88" i="19" s="1"/>
  <c r="M88" i="19" s="1"/>
  <c r="L73" i="19"/>
  <c r="M85" i="19"/>
  <c r="J512" i="19"/>
  <c r="I512" i="19"/>
  <c r="M75" i="20"/>
  <c r="Q472" i="19"/>
  <c r="E509" i="19"/>
  <c r="E477" i="19"/>
  <c r="K514" i="19"/>
  <c r="P514" i="19" s="1"/>
  <c r="F71" i="21"/>
  <c r="F82" i="21"/>
  <c r="L71" i="21"/>
  <c r="O469" i="20"/>
  <c r="O468" i="20"/>
  <c r="K468" i="20"/>
  <c r="K469" i="20" s="1"/>
  <c r="D509" i="20"/>
  <c r="K470" i="20"/>
  <c r="K471" i="20" s="1"/>
  <c r="D477" i="20"/>
  <c r="K516" i="21"/>
  <c r="L516" i="21"/>
  <c r="Q472" i="21"/>
  <c r="E509" i="21"/>
  <c r="E477" i="21"/>
  <c r="R472" i="22"/>
  <c r="F509" i="22"/>
  <c r="F477" i="22"/>
  <c r="AF466" i="23"/>
  <c r="AF467" i="23" s="1"/>
  <c r="AF464" i="23"/>
  <c r="AF465" i="23" s="1"/>
  <c r="I512" i="23"/>
  <c r="J512" i="23"/>
  <c r="T493" i="24"/>
  <c r="T492" i="24"/>
  <c r="T491" i="24"/>
  <c r="J512" i="24"/>
  <c r="I512" i="24"/>
  <c r="AF495" i="24"/>
  <c r="AF496" i="24" s="1"/>
  <c r="AF493" i="24"/>
  <c r="AF494" i="24" s="1"/>
  <c r="M83" i="25"/>
  <c r="M76" i="25"/>
  <c r="F77" i="25"/>
  <c r="M77" i="25" s="1"/>
  <c r="AF466" i="25"/>
  <c r="AF467" i="25" s="1"/>
  <c r="AF464" i="25"/>
  <c r="AF465" i="25" s="1"/>
  <c r="AA251" i="2"/>
  <c r="AB251" i="2" s="1"/>
  <c r="AA263" i="2"/>
  <c r="AB263" i="2" s="1"/>
  <c r="AA232" i="2"/>
  <c r="AB232" i="2" s="1"/>
  <c r="AA298" i="2"/>
  <c r="AB298" i="2" s="1"/>
  <c r="AA321" i="5"/>
  <c r="AB321" i="5" s="1"/>
  <c r="AA186" i="6"/>
  <c r="AB186" i="6" s="1"/>
  <c r="AA252" i="6"/>
  <c r="AB252" i="6" s="1"/>
  <c r="AA344" i="7"/>
  <c r="AB344" i="7" s="1"/>
  <c r="AA196" i="6"/>
  <c r="AB196" i="6" s="1"/>
  <c r="AA244" i="7"/>
  <c r="AB244" i="7" s="1"/>
  <c r="AA297" i="8"/>
  <c r="AB297" i="8" s="1"/>
  <c r="AA186" i="11"/>
  <c r="AB186" i="11" s="1"/>
  <c r="T465" i="9"/>
  <c r="T463" i="9"/>
  <c r="T464" i="9"/>
  <c r="T40" i="13"/>
  <c r="U40" i="13" s="1"/>
  <c r="AA151" i="16"/>
  <c r="AB151" i="16" s="1"/>
  <c r="AA260" i="17"/>
  <c r="AB260" i="17" s="1"/>
  <c r="AA300" i="17"/>
  <c r="AB300" i="17" s="1"/>
  <c r="AA328" i="17"/>
  <c r="AB328" i="17" s="1"/>
  <c r="AA154" i="17"/>
  <c r="AB154" i="17" s="1"/>
  <c r="L27" i="17"/>
  <c r="M27" i="17" s="1"/>
  <c r="M28" i="17" s="1"/>
  <c r="M29" i="17" s="1"/>
  <c r="M30" i="17" s="1"/>
  <c r="M31" i="17" s="1"/>
  <c r="M32" i="17" s="1"/>
  <c r="M33" i="17" s="1"/>
  <c r="M34" i="17" s="1"/>
  <c r="M35" i="17" s="1"/>
  <c r="M36" i="17" s="1"/>
  <c r="M37" i="17" s="1"/>
  <c r="M38" i="17" s="1"/>
  <c r="M39" i="17" s="1"/>
  <c r="M40" i="17" s="1"/>
  <c r="K42" i="17" s="1"/>
  <c r="K11" i="17" s="1"/>
  <c r="J27" i="17"/>
  <c r="J27" i="19"/>
  <c r="L27" i="19"/>
  <c r="M27" i="19" s="1"/>
  <c r="M28" i="19" s="1"/>
  <c r="AA288" i="19"/>
  <c r="AB288" i="19" s="1"/>
  <c r="AA173" i="21"/>
  <c r="AB173" i="21" s="1"/>
  <c r="AA344" i="21"/>
  <c r="AB344" i="21" s="1"/>
  <c r="T491" i="20"/>
  <c r="T493" i="20"/>
  <c r="T492" i="20"/>
  <c r="AA196" i="21"/>
  <c r="AB196" i="21" s="1"/>
  <c r="AA308" i="21"/>
  <c r="AB308" i="21" s="1"/>
  <c r="AA230" i="22"/>
  <c r="AB230" i="22" s="1"/>
  <c r="AA278" i="22"/>
  <c r="AB278" i="22" s="1"/>
  <c r="AA346" i="22"/>
  <c r="AB346" i="22" s="1"/>
  <c r="AA259" i="25"/>
  <c r="AB259" i="25" s="1"/>
  <c r="M86" i="2"/>
  <c r="L514" i="2"/>
  <c r="P514" i="2" s="1"/>
  <c r="M84" i="3"/>
  <c r="M515" i="3"/>
  <c r="T496" i="3"/>
  <c r="T495" i="3"/>
  <c r="T494" i="3"/>
  <c r="AL488" i="2"/>
  <c r="AL458" i="2"/>
  <c r="M76" i="3"/>
  <c r="F77" i="3"/>
  <c r="M77" i="3" s="1"/>
  <c r="Q472" i="3"/>
  <c r="E509" i="3"/>
  <c r="E477" i="3"/>
  <c r="L510" i="3"/>
  <c r="L517" i="4"/>
  <c r="M518" i="4"/>
  <c r="F477" i="7"/>
  <c r="R472" i="7"/>
  <c r="F509" i="7"/>
  <c r="N518" i="6"/>
  <c r="O513" i="7"/>
  <c r="L513" i="7"/>
  <c r="E477" i="8"/>
  <c r="Q472" i="8"/>
  <c r="E509" i="8"/>
  <c r="M76" i="10"/>
  <c r="T496" i="9"/>
  <c r="T495" i="9"/>
  <c r="T494" i="9"/>
  <c r="J511" i="9"/>
  <c r="I511" i="9"/>
  <c r="H509" i="10"/>
  <c r="H477" i="10"/>
  <c r="T472" i="10"/>
  <c r="M518" i="12"/>
  <c r="M510" i="13"/>
  <c r="N510" i="13"/>
  <c r="J511" i="14"/>
  <c r="I511" i="14"/>
  <c r="M76" i="12"/>
  <c r="F77" i="12"/>
  <c r="M77" i="12" s="1"/>
  <c r="E509" i="12"/>
  <c r="E477" i="12"/>
  <c r="Q472" i="12"/>
  <c r="N514" i="14"/>
  <c r="N514" i="15"/>
  <c r="O511" i="15"/>
  <c r="H477" i="16"/>
  <c r="T472" i="16"/>
  <c r="H509" i="16"/>
  <c r="N512" i="16"/>
  <c r="M86" i="17"/>
  <c r="K518" i="17"/>
  <c r="P518" i="17" s="1"/>
  <c r="K515" i="18"/>
  <c r="P515" i="18" s="1"/>
  <c r="L518" i="18"/>
  <c r="K518" i="19"/>
  <c r="P518" i="19" s="1"/>
  <c r="L517" i="20"/>
  <c r="AL465" i="21"/>
  <c r="M82" i="22"/>
  <c r="M516" i="21"/>
  <c r="M86" i="22"/>
  <c r="F77" i="23"/>
  <c r="M77" i="23" s="1"/>
  <c r="M76" i="23"/>
  <c r="N516" i="22"/>
  <c r="AF493" i="23"/>
  <c r="AF494" i="23" s="1"/>
  <c r="AF495" i="23"/>
  <c r="AF496" i="23" s="1"/>
  <c r="AL458" i="23"/>
  <c r="AL504" i="23"/>
  <c r="M72" i="24"/>
  <c r="N510" i="24"/>
  <c r="O510" i="24"/>
  <c r="H509" i="25"/>
  <c r="H477" i="25"/>
  <c r="T472" i="25"/>
  <c r="L516" i="25"/>
  <c r="L518" i="25"/>
  <c r="AA153" i="2"/>
  <c r="AB153" i="2" s="1"/>
  <c r="AA205" i="2"/>
  <c r="AB205" i="2" s="1"/>
  <c r="AA294" i="2"/>
  <c r="AB294" i="2" s="1"/>
  <c r="AA268" i="5"/>
  <c r="AB268" i="5" s="1"/>
  <c r="AA298" i="5"/>
  <c r="AB298" i="5" s="1"/>
  <c r="AA285" i="2"/>
  <c r="AB285" i="2" s="1"/>
  <c r="AA317" i="2"/>
  <c r="AB317" i="2" s="1"/>
  <c r="AA178" i="3"/>
  <c r="AB178" i="3" s="1"/>
  <c r="AA158" i="4"/>
  <c r="AB158" i="4" s="1"/>
  <c r="AA256" i="5"/>
  <c r="AB256" i="5" s="1"/>
  <c r="AA284" i="2"/>
  <c r="AB284" i="2" s="1"/>
  <c r="W29" i="4"/>
  <c r="W30" i="4" s="1"/>
  <c r="W31" i="4" s="1"/>
  <c r="W32" i="4" s="1"/>
  <c r="W33" i="4" s="1"/>
  <c r="W34" i="4" s="1"/>
  <c r="W35" i="4" s="1"/>
  <c r="W36" i="4" s="1"/>
  <c r="W37" i="4" s="1"/>
  <c r="W38" i="4" s="1"/>
  <c r="W39" i="4" s="1"/>
  <c r="W40" i="4" s="1"/>
  <c r="U42" i="4" s="1"/>
  <c r="AA300" i="5"/>
  <c r="AB300" i="5" s="1"/>
  <c r="AA334" i="5"/>
  <c r="AB334" i="5" s="1"/>
  <c r="AA247" i="7"/>
  <c r="AB247" i="7" s="1"/>
  <c r="AA288" i="4"/>
  <c r="AB288" i="4" s="1"/>
  <c r="AA296" i="4"/>
  <c r="AB296" i="4" s="1"/>
  <c r="AA328" i="4"/>
  <c r="AB328" i="4" s="1"/>
  <c r="AA336" i="4"/>
  <c r="AB336" i="4" s="1"/>
  <c r="AA344" i="4"/>
  <c r="AB344" i="4" s="1"/>
  <c r="AA209" i="6"/>
  <c r="AB209" i="6" s="1"/>
  <c r="AA154" i="7"/>
  <c r="AB154" i="7" s="1"/>
  <c r="AA177" i="7"/>
  <c r="AB177" i="7" s="1"/>
  <c r="AA154" i="8"/>
  <c r="AB154" i="8" s="1"/>
  <c r="AA176" i="8"/>
  <c r="AB176" i="8" s="1"/>
  <c r="AA228" i="8"/>
  <c r="AB228" i="8" s="1"/>
  <c r="AA149" i="6"/>
  <c r="AB149" i="6" s="1"/>
  <c r="AA177" i="6"/>
  <c r="AB177" i="6" s="1"/>
  <c r="AA205" i="6"/>
  <c r="AB205" i="6" s="1"/>
  <c r="AA217" i="6"/>
  <c r="AB217" i="6" s="1"/>
  <c r="AA233" i="6"/>
  <c r="AB233" i="6" s="1"/>
  <c r="AA265" i="6"/>
  <c r="AB265" i="6" s="1"/>
  <c r="AA305" i="6"/>
  <c r="AB305" i="6" s="1"/>
  <c r="AA153" i="7"/>
  <c r="AB153" i="7" s="1"/>
  <c r="AA185" i="7"/>
  <c r="AB185" i="7" s="1"/>
  <c r="AA225" i="7"/>
  <c r="AB225" i="7" s="1"/>
  <c r="AA249" i="7"/>
  <c r="AB249" i="7" s="1"/>
  <c r="AA277" i="7"/>
  <c r="AB277" i="7" s="1"/>
  <c r="AA309" i="7"/>
  <c r="AB309" i="7" s="1"/>
  <c r="AA311" i="11"/>
  <c r="AB311" i="11" s="1"/>
  <c r="AA147" i="10"/>
  <c r="AB147" i="10" s="1"/>
  <c r="AA223" i="10"/>
  <c r="AB223" i="10" s="1"/>
  <c r="AA255" i="10"/>
  <c r="AB255" i="10" s="1"/>
  <c r="AA319" i="10"/>
  <c r="AB319" i="10" s="1"/>
  <c r="AA301" i="11"/>
  <c r="AB301" i="11" s="1"/>
  <c r="AA297" i="11"/>
  <c r="AB297" i="11" s="1"/>
  <c r="T465" i="12"/>
  <c r="T463" i="12"/>
  <c r="T464" i="12"/>
  <c r="AA191" i="16"/>
  <c r="AB191" i="16" s="1"/>
  <c r="AA148" i="15"/>
  <c r="AB148" i="15" s="1"/>
  <c r="AA235" i="15"/>
  <c r="AB235" i="15" s="1"/>
  <c r="AA203" i="15"/>
  <c r="AB203" i="15" s="1"/>
  <c r="M24" i="15"/>
  <c r="M25" i="15" s="1"/>
  <c r="M26" i="15" s="1"/>
  <c r="AA179" i="16"/>
  <c r="AB179" i="16" s="1"/>
  <c r="AA214" i="15"/>
  <c r="AB214" i="15" s="1"/>
  <c r="AA247" i="17"/>
  <c r="AB247" i="17" s="1"/>
  <c r="AA283" i="17"/>
  <c r="AB283" i="17" s="1"/>
  <c r="AA224" i="17"/>
  <c r="AB224" i="17" s="1"/>
  <c r="AA276" i="17"/>
  <c r="AB276" i="17" s="1"/>
  <c r="AA336" i="17"/>
  <c r="AB336" i="17" s="1"/>
  <c r="AA199" i="17"/>
  <c r="AB199" i="17" s="1"/>
  <c r="AA333" i="17"/>
  <c r="AB333" i="17" s="1"/>
  <c r="AA341" i="17"/>
  <c r="AB341" i="17" s="1"/>
  <c r="AA234" i="17"/>
  <c r="AB234" i="17" s="1"/>
  <c r="J22" i="18"/>
  <c r="J40" i="18" s="1"/>
  <c r="K40" i="18" s="1"/>
  <c r="L22" i="18"/>
  <c r="M22" i="18" s="1"/>
  <c r="AA183" i="20"/>
  <c r="AB183" i="20" s="1"/>
  <c r="AA207" i="19"/>
  <c r="AB207" i="19" s="1"/>
  <c r="AA309" i="20"/>
  <c r="AB309" i="20" s="1"/>
  <c r="AA320" i="19"/>
  <c r="AB320" i="19" s="1"/>
  <c r="AA347" i="20"/>
  <c r="AB347" i="20" s="1"/>
  <c r="J27" i="21"/>
  <c r="L27" i="21"/>
  <c r="AA324" i="21"/>
  <c r="AB324" i="21" s="1"/>
  <c r="AA233" i="21"/>
  <c r="AB233" i="21" s="1"/>
  <c r="AA289" i="21"/>
  <c r="AB289" i="21" s="1"/>
  <c r="AA197" i="22"/>
  <c r="AB197" i="22" s="1"/>
  <c r="AA233" i="22"/>
  <c r="AB233" i="22" s="1"/>
  <c r="AA301" i="22"/>
  <c r="AB301" i="22" s="1"/>
  <c r="AA218" i="22"/>
  <c r="AB218" i="22" s="1"/>
  <c r="AA169" i="22"/>
  <c r="AB169" i="22" s="1"/>
  <c r="AA173" i="22"/>
  <c r="AB173" i="22" s="1"/>
  <c r="AA257" i="23"/>
  <c r="AB257" i="23" s="1"/>
  <c r="AA345" i="23"/>
  <c r="AB345" i="23" s="1"/>
  <c r="AA163" i="25"/>
  <c r="AB163" i="25" s="1"/>
  <c r="AA164" i="25"/>
  <c r="AB164" i="25" s="1"/>
  <c r="AA260" i="25"/>
  <c r="AB260" i="25" s="1"/>
  <c r="AA212" i="25"/>
  <c r="AB212" i="25" s="1"/>
  <c r="Q472" i="5"/>
  <c r="E477" i="5"/>
  <c r="E509" i="5"/>
  <c r="H477" i="2"/>
  <c r="T472" i="2"/>
  <c r="H509" i="2"/>
  <c r="AF493" i="2"/>
  <c r="AF494" i="2" s="1"/>
  <c r="AF495" i="2"/>
  <c r="AF496" i="2" s="1"/>
  <c r="AL504" i="2"/>
  <c r="AL494" i="4"/>
  <c r="M84" i="7"/>
  <c r="M70" i="6"/>
  <c r="G70" i="6"/>
  <c r="N70" i="6" s="1"/>
  <c r="L513" i="6"/>
  <c r="M70" i="7"/>
  <c r="G70" i="7"/>
  <c r="N70" i="7" s="1"/>
  <c r="M74" i="7"/>
  <c r="L513" i="8"/>
  <c r="P513" i="8" s="1"/>
  <c r="AL504" i="8"/>
  <c r="M87" i="9"/>
  <c r="F88" i="9"/>
  <c r="M88" i="9" s="1"/>
  <c r="L517" i="9"/>
  <c r="D89" i="11"/>
  <c r="M85" i="11"/>
  <c r="M518" i="8"/>
  <c r="P518" i="8" s="1"/>
  <c r="N511" i="8"/>
  <c r="M84" i="9"/>
  <c r="M82" i="10"/>
  <c r="G82" i="10"/>
  <c r="N82" i="10" s="1"/>
  <c r="M73" i="11"/>
  <c r="O516" i="11"/>
  <c r="T465" i="10"/>
  <c r="T463" i="10"/>
  <c r="T464" i="10"/>
  <c r="D509" i="10"/>
  <c r="K470" i="10"/>
  <c r="K471" i="10" s="1"/>
  <c r="D477" i="10"/>
  <c r="O469" i="10"/>
  <c r="O468" i="10"/>
  <c r="K468" i="10"/>
  <c r="K469" i="10" s="1"/>
  <c r="L516" i="10"/>
  <c r="P516" i="10" s="1"/>
  <c r="O518" i="10"/>
  <c r="F477" i="11"/>
  <c r="F509" i="11"/>
  <c r="R472" i="11"/>
  <c r="M513" i="12"/>
  <c r="G509" i="14"/>
  <c r="G477" i="14"/>
  <c r="S472" i="14"/>
  <c r="AF495" i="11"/>
  <c r="AF496" i="11" s="1"/>
  <c r="AF493" i="11"/>
  <c r="AF494" i="11" s="1"/>
  <c r="M516" i="11"/>
  <c r="M81" i="14"/>
  <c r="G81" i="14"/>
  <c r="N81" i="14" s="1"/>
  <c r="AF466" i="14"/>
  <c r="AF467" i="14" s="1"/>
  <c r="AF464" i="14"/>
  <c r="AF465" i="14" s="1"/>
  <c r="AL496" i="15"/>
  <c r="M85" i="16"/>
  <c r="M73" i="15"/>
  <c r="K516" i="15"/>
  <c r="P516" i="15" s="1"/>
  <c r="O517" i="16"/>
  <c r="N516" i="17"/>
  <c r="K514" i="16"/>
  <c r="P514" i="16" s="1"/>
  <c r="O514" i="17"/>
  <c r="T491" i="16"/>
  <c r="T493" i="16"/>
  <c r="T492" i="16"/>
  <c r="M513" i="18"/>
  <c r="L514" i="17"/>
  <c r="M82" i="19"/>
  <c r="G82" i="19"/>
  <c r="N82" i="19" s="1"/>
  <c r="M75" i="19"/>
  <c r="T465" i="17"/>
  <c r="T463" i="17"/>
  <c r="T464" i="17"/>
  <c r="K517" i="17"/>
  <c r="AL458" i="17"/>
  <c r="R485" i="17"/>
  <c r="M83" i="19"/>
  <c r="M76" i="19"/>
  <c r="F77" i="19"/>
  <c r="M77" i="19" s="1"/>
  <c r="M73" i="20"/>
  <c r="L516" i="19"/>
  <c r="M513" i="20"/>
  <c r="M81" i="21"/>
  <c r="G81" i="21"/>
  <c r="N81" i="21" s="1"/>
  <c r="T491" i="21"/>
  <c r="T493" i="21"/>
  <c r="T492" i="21"/>
  <c r="M514" i="21"/>
  <c r="P514" i="21" s="1"/>
  <c r="L513" i="21"/>
  <c r="T465" i="22"/>
  <c r="T463" i="22"/>
  <c r="T464" i="22"/>
  <c r="D477" i="22"/>
  <c r="O469" i="22"/>
  <c r="O468" i="22"/>
  <c r="K468" i="22"/>
  <c r="K469" i="22" s="1"/>
  <c r="D509" i="22"/>
  <c r="K470" i="22"/>
  <c r="K471" i="22" s="1"/>
  <c r="M75" i="23"/>
  <c r="H477" i="23"/>
  <c r="T472" i="23"/>
  <c r="H509" i="23"/>
  <c r="G509" i="24"/>
  <c r="G477" i="24"/>
  <c r="S472" i="24"/>
  <c r="O516" i="24"/>
  <c r="M70" i="25"/>
  <c r="G70" i="25"/>
  <c r="N70" i="25" s="1"/>
  <c r="M74" i="25"/>
  <c r="G509" i="25"/>
  <c r="G477" i="25"/>
  <c r="S472" i="25"/>
  <c r="L513" i="25"/>
  <c r="AL476" i="25"/>
  <c r="AL504" i="25"/>
  <c r="AA214" i="2"/>
  <c r="AB214" i="2" s="1"/>
  <c r="AA333" i="4"/>
  <c r="AB333" i="4" s="1"/>
  <c r="AA305" i="5"/>
  <c r="AB305" i="5" s="1"/>
  <c r="W26" i="2"/>
  <c r="W27" i="2" s="1"/>
  <c r="W28" i="2"/>
  <c r="AA185" i="2"/>
  <c r="AB185" i="2" s="1"/>
  <c r="AA157" i="3"/>
  <c r="AB157" i="3" s="1"/>
  <c r="AA229" i="3"/>
  <c r="AB229" i="3" s="1"/>
  <c r="AA313" i="3"/>
  <c r="AB313" i="3" s="1"/>
  <c r="AA337" i="3"/>
  <c r="AB337" i="3" s="1"/>
  <c r="AA225" i="4"/>
  <c r="AB225" i="4" s="1"/>
  <c r="AA254" i="4"/>
  <c r="AB254" i="4" s="1"/>
  <c r="AA348" i="5"/>
  <c r="AB348" i="5" s="1"/>
  <c r="AA306" i="2"/>
  <c r="AB306" i="2" s="1"/>
  <c r="AA333" i="2"/>
  <c r="AB333" i="2" s="1"/>
  <c r="AA170" i="3"/>
  <c r="AB170" i="3" s="1"/>
  <c r="AA179" i="5"/>
  <c r="AB179" i="5" s="1"/>
  <c r="AA224" i="2"/>
  <c r="AB224" i="2" s="1"/>
  <c r="AA337" i="2"/>
  <c r="AB337" i="2" s="1"/>
  <c r="AA253" i="3"/>
  <c r="AB253" i="3" s="1"/>
  <c r="M27" i="4"/>
  <c r="M28" i="4" s="1"/>
  <c r="M29" i="4" s="1"/>
  <c r="M30" i="4" s="1"/>
  <c r="M31" i="4" s="1"/>
  <c r="M32" i="4" s="1"/>
  <c r="M33" i="4" s="1"/>
  <c r="M34" i="4" s="1"/>
  <c r="M35" i="4" s="1"/>
  <c r="M36" i="4" s="1"/>
  <c r="M37" i="4" s="1"/>
  <c r="M38" i="4" s="1"/>
  <c r="M39" i="4" s="1"/>
  <c r="M40" i="4" s="1"/>
  <c r="K42" i="4" s="1"/>
  <c r="K11" i="4" s="1"/>
  <c r="AA242" i="4"/>
  <c r="AB242" i="4" s="1"/>
  <c r="AA289" i="4"/>
  <c r="AB289" i="4" s="1"/>
  <c r="AA263" i="3"/>
  <c r="AB263" i="3" s="1"/>
  <c r="AA223" i="4"/>
  <c r="AB223" i="4" s="1"/>
  <c r="AA303" i="4"/>
  <c r="AB303" i="4" s="1"/>
  <c r="AA147" i="5"/>
  <c r="AB147" i="5" s="1"/>
  <c r="AA219" i="5"/>
  <c r="AB219" i="5" s="1"/>
  <c r="AA246" i="6"/>
  <c r="AB246" i="6" s="1"/>
  <c r="AA220" i="5"/>
  <c r="AB220" i="5" s="1"/>
  <c r="AA278" i="8"/>
  <c r="AB278" i="8" s="1"/>
  <c r="AA198" i="6"/>
  <c r="AB198" i="6" s="1"/>
  <c r="AA286" i="6"/>
  <c r="AB286" i="6" s="1"/>
  <c r="AA303" i="7"/>
  <c r="AB303" i="7" s="1"/>
  <c r="AA176" i="6"/>
  <c r="AB176" i="6" s="1"/>
  <c r="AA268" i="7"/>
  <c r="AB268" i="7" s="1"/>
  <c r="AA304" i="7"/>
  <c r="AB304" i="7" s="1"/>
  <c r="AA325" i="7"/>
  <c r="AB325" i="7" s="1"/>
  <c r="AA168" i="8"/>
  <c r="AB168" i="8" s="1"/>
  <c r="W30" i="6"/>
  <c r="W31" i="6" s="1"/>
  <c r="W32" i="6" s="1"/>
  <c r="W33" i="6" s="1"/>
  <c r="W34" i="6" s="1"/>
  <c r="W35" i="6" s="1"/>
  <c r="W36" i="6" s="1"/>
  <c r="W37" i="6" s="1"/>
  <c r="W38" i="6" s="1"/>
  <c r="W39" i="6" s="1"/>
  <c r="W40" i="6" s="1"/>
  <c r="U42" i="6" s="1"/>
  <c r="AA295" i="8"/>
  <c r="AB295" i="8" s="1"/>
  <c r="AA351" i="11"/>
  <c r="AB351" i="11" s="1"/>
  <c r="AA305" i="8"/>
  <c r="AB305" i="8" s="1"/>
  <c r="AA163" i="11"/>
  <c r="AB163" i="11" s="1"/>
  <c r="AA178" i="11"/>
  <c r="AB178" i="11" s="1"/>
  <c r="AA267" i="11"/>
  <c r="AB267" i="11" s="1"/>
  <c r="AA316" i="11"/>
  <c r="AB316" i="11" s="1"/>
  <c r="V29" i="11"/>
  <c r="T29" i="11"/>
  <c r="AA332" i="11"/>
  <c r="AB332" i="11" s="1"/>
  <c r="W29" i="12"/>
  <c r="W30" i="12" s="1"/>
  <c r="W31" i="12" s="1"/>
  <c r="W32" i="12" s="1"/>
  <c r="W33" i="12" s="1"/>
  <c r="W34" i="12" s="1"/>
  <c r="W35" i="12" s="1"/>
  <c r="W36" i="12" s="1"/>
  <c r="W37" i="12" s="1"/>
  <c r="W38" i="12" s="1"/>
  <c r="W39" i="12" s="1"/>
  <c r="W40" i="12" s="1"/>
  <c r="U42" i="12" s="1"/>
  <c r="AA345" i="11"/>
  <c r="AB345" i="11" s="1"/>
  <c r="AA231" i="15"/>
  <c r="AB231" i="15" s="1"/>
  <c r="AA166" i="16"/>
  <c r="AB166" i="16" s="1"/>
  <c r="AA146" i="15"/>
  <c r="AB146" i="15" s="1"/>
  <c r="AA186" i="16"/>
  <c r="AB186" i="16" s="1"/>
  <c r="AA218" i="16"/>
  <c r="AB218" i="16" s="1"/>
  <c r="AA259" i="17"/>
  <c r="AB259" i="17" s="1"/>
  <c r="AA288" i="17"/>
  <c r="AB288" i="17" s="1"/>
  <c r="AA324" i="17"/>
  <c r="AB324" i="17" s="1"/>
  <c r="M23" i="18"/>
  <c r="M24" i="18" s="1"/>
  <c r="M25" i="18" s="1"/>
  <c r="M26" i="18" s="1"/>
  <c r="M27" i="18" s="1"/>
  <c r="M28" i="18" s="1"/>
  <c r="M29" i="18" s="1"/>
  <c r="M30" i="18" s="1"/>
  <c r="M31" i="18" s="1"/>
  <c r="M32" i="18" s="1"/>
  <c r="M33" i="18" s="1"/>
  <c r="M34" i="18" s="1"/>
  <c r="M35" i="18" s="1"/>
  <c r="M36" i="18" s="1"/>
  <c r="M37" i="18" s="1"/>
  <c r="M38" i="18" s="1"/>
  <c r="M39" i="18" s="1"/>
  <c r="M40" i="18" s="1"/>
  <c r="K42" i="18" s="1"/>
  <c r="AA261" i="18"/>
  <c r="AB261" i="18" s="1"/>
  <c r="AA146" i="17"/>
  <c r="AB146" i="17" s="1"/>
  <c r="AA233" i="18"/>
  <c r="AB233" i="18" s="1"/>
  <c r="AA286" i="17"/>
  <c r="AB286" i="17" s="1"/>
  <c r="W23" i="17"/>
  <c r="W24" i="17" s="1"/>
  <c r="W25" i="17" s="1"/>
  <c r="AA229" i="18"/>
  <c r="AB229" i="18" s="1"/>
  <c r="AA148" i="20"/>
  <c r="AB148" i="20" s="1"/>
  <c r="AA178" i="19"/>
  <c r="AB178" i="19" s="1"/>
  <c r="AA255" i="20"/>
  <c r="AB255" i="20" s="1"/>
  <c r="AA169" i="20"/>
  <c r="AB169" i="20" s="1"/>
  <c r="AA173" i="20"/>
  <c r="AB173" i="20" s="1"/>
  <c r="AA221" i="20"/>
  <c r="AB221" i="20" s="1"/>
  <c r="AA241" i="20"/>
  <c r="AB241" i="20" s="1"/>
  <c r="AA332" i="19"/>
  <c r="AB332" i="19" s="1"/>
  <c r="AA250" i="20"/>
  <c r="AB250" i="20" s="1"/>
  <c r="J40" i="21"/>
  <c r="K40" i="21" s="1"/>
  <c r="AA161" i="21"/>
  <c r="AB161" i="21" s="1"/>
  <c r="AA176" i="21"/>
  <c r="AB176" i="21" s="1"/>
  <c r="AA194" i="21"/>
  <c r="AB194" i="21" s="1"/>
  <c r="AA234" i="21"/>
  <c r="AB234" i="21" s="1"/>
  <c r="AA268" i="21"/>
  <c r="AB268" i="21" s="1"/>
  <c r="AA218" i="21"/>
  <c r="AB218" i="21" s="1"/>
  <c r="AA236" i="21"/>
  <c r="AB236" i="21" s="1"/>
  <c r="AA298" i="21"/>
  <c r="AB298" i="21" s="1"/>
  <c r="AA185" i="22"/>
  <c r="AB185" i="22" s="1"/>
  <c r="AA225" i="22"/>
  <c r="AB225" i="22" s="1"/>
  <c r="AA286" i="22"/>
  <c r="AB286" i="22" s="1"/>
  <c r="AA196" i="23"/>
  <c r="AB196" i="23" s="1"/>
  <c r="AA309" i="23"/>
  <c r="AB309" i="23" s="1"/>
  <c r="AA341" i="23"/>
  <c r="AB341" i="23" s="1"/>
  <c r="AA330" i="23"/>
  <c r="AB330" i="23" s="1"/>
  <c r="AA251" i="23"/>
  <c r="AB251" i="23" s="1"/>
  <c r="J27" i="25"/>
  <c r="L27" i="25"/>
  <c r="M27" i="25" s="1"/>
  <c r="M28" i="25" s="1"/>
  <c r="M29" i="25" s="1"/>
  <c r="M30" i="25" s="1"/>
  <c r="M31" i="25" s="1"/>
  <c r="M32" i="25" s="1"/>
  <c r="AA250" i="25"/>
  <c r="AB250" i="25" s="1"/>
  <c r="AA288" i="25"/>
  <c r="AB288" i="25" s="1"/>
  <c r="AA225" i="25"/>
  <c r="AB225" i="25" s="1"/>
  <c r="AA234" i="25"/>
  <c r="AB234" i="25" s="1"/>
  <c r="AA242" i="25"/>
  <c r="AB242" i="25" s="1"/>
  <c r="AA346" i="25"/>
  <c r="AB346" i="25" s="1"/>
  <c r="AA334" i="25"/>
  <c r="AB334" i="25" s="1"/>
  <c r="M515" i="2"/>
  <c r="T496" i="2"/>
  <c r="T495" i="2"/>
  <c r="T494" i="2"/>
  <c r="L514" i="3"/>
  <c r="G477" i="4"/>
  <c r="S472" i="4"/>
  <c r="G509" i="4"/>
  <c r="M86" i="5"/>
  <c r="N510" i="5"/>
  <c r="O510" i="2"/>
  <c r="T464" i="3"/>
  <c r="T465" i="3"/>
  <c r="T463" i="3"/>
  <c r="H477" i="3"/>
  <c r="T472" i="3"/>
  <c r="H509" i="3"/>
  <c r="AF493" i="3"/>
  <c r="AF494" i="3" s="1"/>
  <c r="AF495" i="3"/>
  <c r="AF496" i="3" s="1"/>
  <c r="AL488" i="4"/>
  <c r="AL496" i="3"/>
  <c r="AL456" i="4"/>
  <c r="M76" i="5"/>
  <c r="F77" i="5"/>
  <c r="M77" i="5" s="1"/>
  <c r="AL478" i="2"/>
  <c r="M511" i="3"/>
  <c r="M515" i="5"/>
  <c r="M510" i="5"/>
  <c r="N516" i="6"/>
  <c r="P516" i="6" s="1"/>
  <c r="AF495" i="5"/>
  <c r="AF496" i="5" s="1"/>
  <c r="AF493" i="5"/>
  <c r="AF494" i="5" s="1"/>
  <c r="I511" i="6"/>
  <c r="L511" i="6" s="1"/>
  <c r="J511" i="6"/>
  <c r="O517" i="7"/>
  <c r="R485" i="6"/>
  <c r="AL504" i="7"/>
  <c r="N514" i="8"/>
  <c r="O514" i="8"/>
  <c r="M75" i="12"/>
  <c r="M515" i="9"/>
  <c r="T496" i="10"/>
  <c r="T495" i="10"/>
  <c r="T494" i="10"/>
  <c r="O511" i="8"/>
  <c r="AF495" i="9"/>
  <c r="AF496" i="9" s="1"/>
  <c r="AF493" i="9"/>
  <c r="AF494" i="9" s="1"/>
  <c r="O514" i="11"/>
  <c r="R472" i="14"/>
  <c r="F509" i="14"/>
  <c r="F477" i="14"/>
  <c r="O469" i="12"/>
  <c r="O468" i="12"/>
  <c r="K468" i="12"/>
  <c r="K469" i="12" s="1"/>
  <c r="D509" i="12"/>
  <c r="K470" i="12"/>
  <c r="K471" i="12" s="1"/>
  <c r="D477" i="12"/>
  <c r="K517" i="14"/>
  <c r="P517" i="14" s="1"/>
  <c r="N514" i="11"/>
  <c r="L511" i="15"/>
  <c r="L518" i="15"/>
  <c r="S472" i="15"/>
  <c r="G509" i="15"/>
  <c r="G477" i="15"/>
  <c r="M514" i="16"/>
  <c r="L515" i="16"/>
  <c r="P515" i="16" s="1"/>
  <c r="M517" i="17"/>
  <c r="AL465" i="17"/>
  <c r="N510" i="18"/>
  <c r="K513" i="17"/>
  <c r="P513" i="17" s="1"/>
  <c r="O469" i="18"/>
  <c r="O468" i="18"/>
  <c r="K468" i="18"/>
  <c r="K469" i="18" s="1"/>
  <c r="D509" i="18"/>
  <c r="K470" i="18"/>
  <c r="K471" i="18" s="1"/>
  <c r="D477" i="18"/>
  <c r="L511" i="17"/>
  <c r="AL502" i="17"/>
  <c r="M87" i="18"/>
  <c r="F88" i="18"/>
  <c r="M88" i="18" s="1"/>
  <c r="O517" i="19"/>
  <c r="AL458" i="20"/>
  <c r="R485" i="20"/>
  <c r="K518" i="21"/>
  <c r="P518" i="21" s="1"/>
  <c r="F88" i="22"/>
  <c r="M88" i="22" s="1"/>
  <c r="M87" i="22"/>
  <c r="N515" i="22"/>
  <c r="L511" i="22"/>
  <c r="AL478" i="22"/>
  <c r="N511" i="22"/>
  <c r="I512" i="22"/>
  <c r="J512" i="22"/>
  <c r="T464" i="23"/>
  <c r="T463" i="23"/>
  <c r="T465" i="23"/>
  <c r="L514" i="23"/>
  <c r="P514" i="23" s="1"/>
  <c r="O515" i="23"/>
  <c r="M70" i="24"/>
  <c r="G70" i="24"/>
  <c r="N70" i="24" s="1"/>
  <c r="M74" i="24"/>
  <c r="M82" i="24"/>
  <c r="M510" i="24"/>
  <c r="AF466" i="24"/>
  <c r="AF467" i="24" s="1"/>
  <c r="AF464" i="24"/>
  <c r="AF465" i="24" s="1"/>
  <c r="M514" i="25"/>
  <c r="AL458" i="25"/>
  <c r="N517" i="25"/>
  <c r="O514" i="25"/>
  <c r="N516" i="25"/>
  <c r="AA198" i="2"/>
  <c r="AB198" i="2" s="1"/>
  <c r="AA183" i="2"/>
  <c r="AB183" i="2" s="1"/>
  <c r="AA256" i="2"/>
  <c r="AB256" i="2" s="1"/>
  <c r="AA297" i="2"/>
  <c r="AB297" i="2" s="1"/>
  <c r="AA312" i="2"/>
  <c r="AB312" i="2" s="1"/>
  <c r="AA294" i="4"/>
  <c r="AB294" i="4" s="1"/>
  <c r="AA330" i="4"/>
  <c r="AB330" i="4" s="1"/>
  <c r="AA266" i="5"/>
  <c r="AB266" i="5" s="1"/>
  <c r="AA313" i="5"/>
  <c r="AB313" i="5" s="1"/>
  <c r="AA161" i="2"/>
  <c r="AB161" i="2" s="1"/>
  <c r="AA288" i="2"/>
  <c r="AB288" i="2" s="1"/>
  <c r="J40" i="4"/>
  <c r="K40" i="4" s="1"/>
  <c r="AA350" i="4"/>
  <c r="AB350" i="4" s="1"/>
  <c r="AA238" i="5"/>
  <c r="AB238" i="5" s="1"/>
  <c r="AA258" i="5"/>
  <c r="AB258" i="5" s="1"/>
  <c r="AA265" i="2"/>
  <c r="AB265" i="2" s="1"/>
  <c r="AA325" i="2"/>
  <c r="AB325" i="2" s="1"/>
  <c r="AA153" i="3"/>
  <c r="AB153" i="3" s="1"/>
  <c r="AA218" i="3"/>
  <c r="AB218" i="3" s="1"/>
  <c r="AA185" i="4"/>
  <c r="AB185" i="4" s="1"/>
  <c r="AA313" i="4"/>
  <c r="AB313" i="4" s="1"/>
  <c r="AA286" i="5"/>
  <c r="AB286" i="5" s="1"/>
  <c r="AA309" i="5"/>
  <c r="AB309" i="5" s="1"/>
  <c r="AA286" i="2"/>
  <c r="AB286" i="2" s="1"/>
  <c r="AA205" i="3"/>
  <c r="AB205" i="3" s="1"/>
  <c r="AA269" i="5"/>
  <c r="AB269" i="5" s="1"/>
  <c r="AA165" i="5"/>
  <c r="AB165" i="5" s="1"/>
  <c r="AA207" i="5"/>
  <c r="AB207" i="5" s="1"/>
  <c r="AA211" i="6"/>
  <c r="AB211" i="6" s="1"/>
  <c r="AA158" i="8"/>
  <c r="AB158" i="8" s="1"/>
  <c r="AA240" i="8"/>
  <c r="AB240" i="8" s="1"/>
  <c r="AA212" i="3"/>
  <c r="AB212" i="3" s="1"/>
  <c r="AA228" i="3"/>
  <c r="AB228" i="3" s="1"/>
  <c r="AA160" i="5"/>
  <c r="AB160" i="5" s="1"/>
  <c r="AA176" i="5"/>
  <c r="AB176" i="5" s="1"/>
  <c r="J40" i="6"/>
  <c r="K40" i="6" s="1"/>
  <c r="AA255" i="7"/>
  <c r="AB255" i="7" s="1"/>
  <c r="AA295" i="6"/>
  <c r="AB295" i="6" s="1"/>
  <c r="AA214" i="7"/>
  <c r="AB214" i="7" s="1"/>
  <c r="AA259" i="7"/>
  <c r="AB259" i="7" s="1"/>
  <c r="AA194" i="7"/>
  <c r="AB194" i="7" s="1"/>
  <c r="AA160" i="8"/>
  <c r="AB160" i="8" s="1"/>
  <c r="AA186" i="8"/>
  <c r="AB186" i="8" s="1"/>
  <c r="AA272" i="8"/>
  <c r="AB272" i="8" s="1"/>
  <c r="AA153" i="8"/>
  <c r="AB153" i="8" s="1"/>
  <c r="AA165" i="8"/>
  <c r="AB165" i="8" s="1"/>
  <c r="AA201" i="8"/>
  <c r="AB201" i="8" s="1"/>
  <c r="AA213" i="8"/>
  <c r="AB213" i="8" s="1"/>
  <c r="AA233" i="8"/>
  <c r="AB233" i="8" s="1"/>
  <c r="AA257" i="8"/>
  <c r="AB257" i="8" s="1"/>
  <c r="AA265" i="8"/>
  <c r="AB265" i="8" s="1"/>
  <c r="AA210" i="10"/>
  <c r="AB210" i="10" s="1"/>
  <c r="AA251" i="10"/>
  <c r="AB251" i="10" s="1"/>
  <c r="AA318" i="10"/>
  <c r="AB318" i="10" s="1"/>
  <c r="AA238" i="11"/>
  <c r="AB238" i="11" s="1"/>
  <c r="AA164" i="6"/>
  <c r="AB164" i="6" s="1"/>
  <c r="AA292" i="8"/>
  <c r="AB292" i="8" s="1"/>
  <c r="AA339" i="8"/>
  <c r="AB339" i="8" s="1"/>
  <c r="AA227" i="10"/>
  <c r="AB227" i="10" s="1"/>
  <c r="AA291" i="10"/>
  <c r="AB291" i="10" s="1"/>
  <c r="AA339" i="10"/>
  <c r="AB339" i="10" s="1"/>
  <c r="AA159" i="11"/>
  <c r="AB159" i="11" s="1"/>
  <c r="AA289" i="11"/>
  <c r="AB289" i="11" s="1"/>
  <c r="AA252" i="12"/>
  <c r="AB252" i="12" s="1"/>
  <c r="J27" i="14"/>
  <c r="J40" i="14" s="1"/>
  <c r="K40" i="14" s="1"/>
  <c r="L27" i="14"/>
  <c r="M27" i="14" s="1"/>
  <c r="M28" i="14" s="1"/>
  <c r="M29" i="14" s="1"/>
  <c r="M30" i="14" s="1"/>
  <c r="M31" i="14" s="1"/>
  <c r="M32" i="14" s="1"/>
  <c r="M33" i="14" s="1"/>
  <c r="AA157" i="12"/>
  <c r="AB157" i="12" s="1"/>
  <c r="AA249" i="12"/>
  <c r="AB249" i="12" s="1"/>
  <c r="AA239" i="15"/>
  <c r="AB239" i="15" s="1"/>
  <c r="AA223" i="17"/>
  <c r="AB223" i="17" s="1"/>
  <c r="AA240" i="17"/>
  <c r="AB240" i="17" s="1"/>
  <c r="AA214" i="18"/>
  <c r="AB214" i="18" s="1"/>
  <c r="AA279" i="18"/>
  <c r="AB279" i="18" s="1"/>
  <c r="AA246" i="16"/>
  <c r="AB246" i="16" s="1"/>
  <c r="AA266" i="16"/>
  <c r="AB266" i="16" s="1"/>
  <c r="AA230" i="17"/>
  <c r="AB230" i="17" s="1"/>
  <c r="AA232" i="20"/>
  <c r="AB232" i="20" s="1"/>
  <c r="M29" i="19"/>
  <c r="M30" i="19" s="1"/>
  <c r="M31" i="19" s="1"/>
  <c r="AA267" i="20"/>
  <c r="AB267" i="20" s="1"/>
  <c r="AA152" i="19"/>
  <c r="AB152" i="19" s="1"/>
  <c r="AA208" i="19"/>
  <c r="AB208" i="19" s="1"/>
  <c r="AA276" i="20"/>
  <c r="AB276" i="20" s="1"/>
  <c r="AA296" i="19"/>
  <c r="AB296" i="19" s="1"/>
  <c r="AA163" i="20"/>
  <c r="AB163" i="20" s="1"/>
  <c r="AA168" i="21"/>
  <c r="AB168" i="21" s="1"/>
  <c r="AA215" i="22"/>
  <c r="AB215" i="22" s="1"/>
  <c r="AA217" i="22"/>
  <c r="AB217" i="22" s="1"/>
  <c r="AA166" i="22"/>
  <c r="AB166" i="22" s="1"/>
  <c r="AA242" i="22"/>
  <c r="AB242" i="22" s="1"/>
  <c r="AA229" i="23"/>
  <c r="AB229" i="23" s="1"/>
  <c r="AA280" i="23"/>
  <c r="AB280" i="23" s="1"/>
  <c r="V29" i="23"/>
  <c r="T29" i="23"/>
  <c r="AA277" i="23"/>
  <c r="AB277" i="23" s="1"/>
  <c r="T40" i="24"/>
  <c r="U40" i="24" s="1"/>
  <c r="AA160" i="25"/>
  <c r="AB160" i="25" s="1"/>
  <c r="AA233" i="25"/>
  <c r="AB233" i="25" s="1"/>
  <c r="AA297" i="25"/>
  <c r="AB297" i="25" s="1"/>
  <c r="M85" i="8"/>
  <c r="M74" i="12"/>
  <c r="M85" i="15"/>
  <c r="G81" i="22"/>
  <c r="N81" i="22" s="1"/>
  <c r="M81" i="22"/>
  <c r="M85" i="23"/>
  <c r="M71" i="25"/>
  <c r="G71" i="25"/>
  <c r="N71" i="25" s="1"/>
  <c r="M84" i="4"/>
  <c r="M81" i="3"/>
  <c r="G81" i="3"/>
  <c r="N81" i="3" s="1"/>
  <c r="M81" i="18"/>
  <c r="G81" i="18"/>
  <c r="N81" i="18" s="1"/>
  <c r="M82" i="3"/>
  <c r="G82" i="3"/>
  <c r="N82" i="3" s="1"/>
  <c r="M72" i="10"/>
  <c r="M73" i="14"/>
  <c r="M72" i="17"/>
  <c r="M72" i="22"/>
  <c r="M84" i="25"/>
  <c r="M85" i="2"/>
  <c r="M82" i="5"/>
  <c r="M81" i="8"/>
  <c r="G81" i="8"/>
  <c r="N81" i="8" s="1"/>
  <c r="M83" i="13"/>
  <c r="G81" i="15"/>
  <c r="N81" i="15" s="1"/>
  <c r="M81" i="15"/>
  <c r="M73" i="16"/>
  <c r="M85" i="17"/>
  <c r="T467" i="4"/>
  <c r="T466" i="4"/>
  <c r="T468" i="4"/>
  <c r="P518" i="4"/>
  <c r="M72" i="4"/>
  <c r="F509" i="2"/>
  <c r="F477" i="2"/>
  <c r="R472" i="2"/>
  <c r="M510" i="2"/>
  <c r="N512" i="4"/>
  <c r="M82" i="7"/>
  <c r="M75" i="7"/>
  <c r="M73" i="8"/>
  <c r="I511" i="7"/>
  <c r="J511" i="7"/>
  <c r="M72" i="6"/>
  <c r="M87" i="6"/>
  <c r="F88" i="6"/>
  <c r="M88" i="6" s="1"/>
  <c r="M87" i="7"/>
  <c r="F88" i="7"/>
  <c r="M88" i="7" s="1"/>
  <c r="L517" i="7"/>
  <c r="P517" i="7" s="1"/>
  <c r="M81" i="9"/>
  <c r="G81" i="9"/>
  <c r="N81" i="9" s="1"/>
  <c r="L511" i="9"/>
  <c r="M83" i="11"/>
  <c r="F77" i="11"/>
  <c r="M77" i="11" s="1"/>
  <c r="M76" i="11"/>
  <c r="F477" i="9"/>
  <c r="R472" i="9"/>
  <c r="F509" i="9"/>
  <c r="M86" i="9"/>
  <c r="M75" i="11"/>
  <c r="D509" i="8"/>
  <c r="K470" i="8"/>
  <c r="K471" i="8" s="1"/>
  <c r="D477" i="8"/>
  <c r="O469" i="8"/>
  <c r="O468" i="8"/>
  <c r="K468" i="8"/>
  <c r="K469" i="8" s="1"/>
  <c r="F73" i="13"/>
  <c r="F84" i="13"/>
  <c r="L73" i="13"/>
  <c r="F71" i="14"/>
  <c r="F82" i="14"/>
  <c r="F88" i="14" s="1"/>
  <c r="M88" i="14" s="1"/>
  <c r="L71" i="14"/>
  <c r="I511" i="13"/>
  <c r="J511" i="13"/>
  <c r="M87" i="14"/>
  <c r="M72" i="16"/>
  <c r="N512" i="15"/>
  <c r="T492" i="14"/>
  <c r="T493" i="14"/>
  <c r="T491" i="14"/>
  <c r="M71" i="15"/>
  <c r="T496" i="15"/>
  <c r="T495" i="15"/>
  <c r="T494" i="15"/>
  <c r="J511" i="16"/>
  <c r="I511" i="16"/>
  <c r="M86" i="18"/>
  <c r="M70" i="19"/>
  <c r="G70" i="19"/>
  <c r="N70" i="19" s="1"/>
  <c r="M74" i="19"/>
  <c r="G477" i="19"/>
  <c r="S472" i="19"/>
  <c r="G509" i="19"/>
  <c r="AF495" i="20"/>
  <c r="AF496" i="20" s="1"/>
  <c r="AF493" i="20"/>
  <c r="AF494" i="20" s="1"/>
  <c r="L72" i="21"/>
  <c r="F72" i="21"/>
  <c r="F83" i="21"/>
  <c r="M511" i="22"/>
  <c r="M73" i="23"/>
  <c r="Q472" i="23"/>
  <c r="E509" i="23"/>
  <c r="E477" i="23"/>
  <c r="T491" i="23"/>
  <c r="T492" i="23"/>
  <c r="T493" i="23"/>
  <c r="O512" i="24"/>
  <c r="L512" i="24"/>
  <c r="M512" i="24"/>
  <c r="M72" i="25"/>
  <c r="G72" i="25"/>
  <c r="N72" i="25" s="1"/>
  <c r="E509" i="25"/>
  <c r="Q472" i="25"/>
  <c r="E477" i="25"/>
  <c r="M27" i="3"/>
  <c r="M28" i="3" s="1"/>
  <c r="M29" i="3" s="1"/>
  <c r="M30" i="3" s="1"/>
  <c r="M31" i="3" s="1"/>
  <c r="M32" i="3" s="1"/>
  <c r="M33" i="3" s="1"/>
  <c r="M34" i="3" s="1"/>
  <c r="M35" i="3" s="1"/>
  <c r="M36" i="3" s="1"/>
  <c r="M37" i="3" s="1"/>
  <c r="M38" i="3" s="1"/>
  <c r="M39" i="3" s="1"/>
  <c r="M40" i="3" s="1"/>
  <c r="K42" i="3" s="1"/>
  <c r="K11" i="3" s="1"/>
  <c r="AA351" i="2"/>
  <c r="AB351" i="2" s="1"/>
  <c r="AA176" i="3"/>
  <c r="AB176" i="3" s="1"/>
  <c r="AA172" i="4"/>
  <c r="AB172" i="4" s="1"/>
  <c r="AA212" i="5"/>
  <c r="AB212" i="5" s="1"/>
  <c r="AA255" i="3"/>
  <c r="AB255" i="3" s="1"/>
  <c r="AA315" i="4"/>
  <c r="AB315" i="4" s="1"/>
  <c r="J22" i="5"/>
  <c r="J40" i="5" s="1"/>
  <c r="K40" i="5" s="1"/>
  <c r="L22" i="5"/>
  <c r="M22" i="5" s="1"/>
  <c r="M23" i="5" s="1"/>
  <c r="M24" i="5" s="1"/>
  <c r="M25" i="5" s="1"/>
  <c r="M26" i="5" s="1"/>
  <c r="M27" i="5" s="1"/>
  <c r="M28" i="5" s="1"/>
  <c r="M29" i="5" s="1"/>
  <c r="M30" i="5" s="1"/>
  <c r="M31" i="5" s="1"/>
  <c r="M32" i="5" s="1"/>
  <c r="M33" i="5" s="1"/>
  <c r="M34" i="5" s="1"/>
  <c r="M35" i="5" s="1"/>
  <c r="M36" i="5" s="1"/>
  <c r="M37" i="5" s="1"/>
  <c r="M38" i="5" s="1"/>
  <c r="M39" i="5" s="1"/>
  <c r="M40" i="5" s="1"/>
  <c r="K42" i="5" s="1"/>
  <c r="K11" i="5" s="1"/>
  <c r="T466" i="5"/>
  <c r="T468" i="5"/>
  <c r="T467" i="5"/>
  <c r="AA202" i="6"/>
  <c r="AB202" i="6" s="1"/>
  <c r="AA146" i="7"/>
  <c r="AB146" i="7" s="1"/>
  <c r="AA188" i="7"/>
  <c r="AB188" i="7" s="1"/>
  <c r="AA202" i="8"/>
  <c r="AB202" i="8" s="1"/>
  <c r="AA276" i="8"/>
  <c r="AB276" i="8" s="1"/>
  <c r="AA195" i="10"/>
  <c r="AB195" i="10" s="1"/>
  <c r="AA202" i="10"/>
  <c r="AB202" i="10" s="1"/>
  <c r="AA176" i="12"/>
  <c r="AB176" i="12" s="1"/>
  <c r="AA243" i="15"/>
  <c r="AB243" i="15" s="1"/>
  <c r="AA308" i="17"/>
  <c r="AB308" i="17" s="1"/>
  <c r="AA184" i="17"/>
  <c r="AB184" i="17" s="1"/>
  <c r="AA292" i="17"/>
  <c r="AB292" i="17" s="1"/>
  <c r="AA316" i="17"/>
  <c r="AB316" i="17" s="1"/>
  <c r="AA150" i="17"/>
  <c r="AB150" i="17" s="1"/>
  <c r="V29" i="17"/>
  <c r="T29" i="17"/>
  <c r="AA185" i="19"/>
  <c r="AB185" i="19" s="1"/>
  <c r="AA337" i="18"/>
  <c r="AB337" i="18" s="1"/>
  <c r="T29" i="19"/>
  <c r="T40" i="19" s="1"/>
  <c r="U40" i="19" s="1"/>
  <c r="V29" i="19"/>
  <c r="AA172" i="19"/>
  <c r="AB172" i="19" s="1"/>
  <c r="AA243" i="19"/>
  <c r="AB243" i="19" s="1"/>
  <c r="T496" i="20"/>
  <c r="T495" i="20"/>
  <c r="T494" i="20"/>
  <c r="AA301" i="21"/>
  <c r="AB301" i="21" s="1"/>
  <c r="AA146" i="22"/>
  <c r="AB146" i="22" s="1"/>
  <c r="AA339" i="22"/>
  <c r="AB339" i="22" s="1"/>
  <c r="AA337" i="22"/>
  <c r="AB337" i="22" s="1"/>
  <c r="AA152" i="23"/>
  <c r="AB152" i="23" s="1"/>
  <c r="W24" i="23"/>
  <c r="W25" i="23" s="1"/>
  <c r="W26" i="23" s="1"/>
  <c r="W27" i="23" s="1"/>
  <c r="W28" i="23" s="1"/>
  <c r="AA308" i="23"/>
  <c r="AB308" i="23" s="1"/>
  <c r="AA339" i="23"/>
  <c r="AB339" i="23" s="1"/>
  <c r="M75" i="2"/>
  <c r="M87" i="2"/>
  <c r="F88" i="2"/>
  <c r="M88" i="2" s="1"/>
  <c r="N510" i="2"/>
  <c r="N511" i="3"/>
  <c r="T491" i="3"/>
  <c r="T493" i="3"/>
  <c r="T492" i="3"/>
  <c r="M75" i="4"/>
  <c r="M86" i="6"/>
  <c r="K510" i="3"/>
  <c r="P510" i="3" s="1"/>
  <c r="R483" i="2"/>
  <c r="L511" i="3"/>
  <c r="R483" i="8"/>
  <c r="F477" i="8"/>
  <c r="R472" i="8"/>
  <c r="F509" i="8"/>
  <c r="N516" i="8"/>
  <c r="P516" i="8" s="1"/>
  <c r="AL486" i="8"/>
  <c r="K517" i="9"/>
  <c r="P517" i="9" s="1"/>
  <c r="F477" i="12"/>
  <c r="R472" i="12"/>
  <c r="F509" i="12"/>
  <c r="M513" i="13"/>
  <c r="G477" i="12"/>
  <c r="S472" i="12"/>
  <c r="G509" i="12"/>
  <c r="J512" i="12"/>
  <c r="I512" i="12"/>
  <c r="K518" i="12"/>
  <c r="P518" i="12" s="1"/>
  <c r="O513" i="13"/>
  <c r="K510" i="13"/>
  <c r="P510" i="13" s="1"/>
  <c r="T465" i="14"/>
  <c r="T463" i="14"/>
  <c r="T464" i="14"/>
  <c r="M514" i="14"/>
  <c r="M87" i="12"/>
  <c r="F88" i="12"/>
  <c r="M88" i="12" s="1"/>
  <c r="F477" i="15"/>
  <c r="R472" i="15"/>
  <c r="F509" i="15"/>
  <c r="M86" i="16"/>
  <c r="K513" i="16"/>
  <c r="P513" i="16" s="1"/>
  <c r="AL478" i="17"/>
  <c r="R472" i="16"/>
  <c r="F509" i="16"/>
  <c r="F477" i="16"/>
  <c r="O512" i="16"/>
  <c r="K516" i="17"/>
  <c r="P516" i="17" s="1"/>
  <c r="G477" i="18"/>
  <c r="S472" i="18"/>
  <c r="G509" i="18"/>
  <c r="J512" i="18"/>
  <c r="I512" i="18"/>
  <c r="J511" i="19"/>
  <c r="I511" i="19"/>
  <c r="L512" i="19"/>
  <c r="N514" i="19"/>
  <c r="F81" i="20"/>
  <c r="L70" i="20"/>
  <c r="F70" i="20"/>
  <c r="F477" i="20"/>
  <c r="R472" i="20"/>
  <c r="F509" i="20"/>
  <c r="M75" i="22"/>
  <c r="L512" i="23"/>
  <c r="M84" i="24"/>
  <c r="D509" i="25"/>
  <c r="D477" i="25"/>
  <c r="O469" i="25"/>
  <c r="O468" i="25"/>
  <c r="K468" i="25"/>
  <c r="K469" i="25" s="1"/>
  <c r="K470" i="25"/>
  <c r="K471" i="25" s="1"/>
  <c r="T467" i="25"/>
  <c r="T466" i="25"/>
  <c r="T468" i="25"/>
  <c r="N514" i="25"/>
  <c r="AA315" i="2"/>
  <c r="AB315" i="2" s="1"/>
  <c r="AA278" i="5"/>
  <c r="AB278" i="5" s="1"/>
  <c r="AA269" i="2"/>
  <c r="AB269" i="2" s="1"/>
  <c r="AA250" i="4"/>
  <c r="AB250" i="4" s="1"/>
  <c r="AA326" i="4"/>
  <c r="AB326" i="4" s="1"/>
  <c r="AA306" i="5"/>
  <c r="AB306" i="5" s="1"/>
  <c r="AA341" i="3"/>
  <c r="AB341" i="3" s="1"/>
  <c r="AA198" i="4"/>
  <c r="AB198" i="4" s="1"/>
  <c r="AA343" i="4"/>
  <c r="AB343" i="4" s="1"/>
  <c r="AA259" i="5"/>
  <c r="AB259" i="5" s="1"/>
  <c r="AA351" i="5"/>
  <c r="AB351" i="5" s="1"/>
  <c r="AA168" i="4"/>
  <c r="AB168" i="4" s="1"/>
  <c r="AA184" i="4"/>
  <c r="AB184" i="4" s="1"/>
  <c r="AA200" i="4"/>
  <c r="AB200" i="4" s="1"/>
  <c r="AA224" i="4"/>
  <c r="AB224" i="4" s="1"/>
  <c r="AA232" i="4"/>
  <c r="AB232" i="4" s="1"/>
  <c r="AA240" i="4"/>
  <c r="AB240" i="4" s="1"/>
  <c r="AA256" i="4"/>
  <c r="AB256" i="4" s="1"/>
  <c r="AA264" i="4"/>
  <c r="AB264" i="4" s="1"/>
  <c r="AA272" i="4"/>
  <c r="AB272" i="4" s="1"/>
  <c r="T40" i="8"/>
  <c r="U40" i="8" s="1"/>
  <c r="AA288" i="6"/>
  <c r="AB288" i="6" s="1"/>
  <c r="AA161" i="8"/>
  <c r="AB161" i="8" s="1"/>
  <c r="AA260" i="8"/>
  <c r="AB260" i="8" s="1"/>
  <c r="AA206" i="11"/>
  <c r="AB206" i="11" s="1"/>
  <c r="AA145" i="6"/>
  <c r="AB145" i="6" s="1"/>
  <c r="AA201" i="6"/>
  <c r="AB201" i="6" s="1"/>
  <c r="AA213" i="6"/>
  <c r="AB213" i="6" s="1"/>
  <c r="AA229" i="6"/>
  <c r="AB229" i="6" s="1"/>
  <c r="AA257" i="6"/>
  <c r="AB257" i="6" s="1"/>
  <c r="AA289" i="6"/>
  <c r="AB289" i="6" s="1"/>
  <c r="AA301" i="6"/>
  <c r="AB301" i="6" s="1"/>
  <c r="AA321" i="6"/>
  <c r="AB321" i="6" s="1"/>
  <c r="AA149" i="7"/>
  <c r="AB149" i="7" s="1"/>
  <c r="AA205" i="7"/>
  <c r="AB205" i="7" s="1"/>
  <c r="AA217" i="7"/>
  <c r="AB217" i="7" s="1"/>
  <c r="AA241" i="7"/>
  <c r="AB241" i="7" s="1"/>
  <c r="AA265" i="7"/>
  <c r="AB265" i="7" s="1"/>
  <c r="AA305" i="7"/>
  <c r="AB305" i="7" s="1"/>
  <c r="AA345" i="7"/>
  <c r="AB345" i="7" s="1"/>
  <c r="T491" i="6"/>
  <c r="T493" i="6"/>
  <c r="T492" i="6"/>
  <c r="AA216" i="7"/>
  <c r="AB216" i="7" s="1"/>
  <c r="AA308" i="7"/>
  <c r="AB308" i="7" s="1"/>
  <c r="AA196" i="8"/>
  <c r="AB196" i="8" s="1"/>
  <c r="AA242" i="11"/>
  <c r="AB242" i="11" s="1"/>
  <c r="AA335" i="8"/>
  <c r="AB335" i="8" s="1"/>
  <c r="AA207" i="10"/>
  <c r="AB207" i="10" s="1"/>
  <c r="AA247" i="10"/>
  <c r="AB247" i="10" s="1"/>
  <c r="AA311" i="10"/>
  <c r="AB311" i="10" s="1"/>
  <c r="AA146" i="11"/>
  <c r="AB146" i="11" s="1"/>
  <c r="AA226" i="12"/>
  <c r="AB226" i="12" s="1"/>
  <c r="AA326" i="11"/>
  <c r="AB326" i="11" s="1"/>
  <c r="AA338" i="11"/>
  <c r="AB338" i="11" s="1"/>
  <c r="AA264" i="12"/>
  <c r="AB264" i="12" s="1"/>
  <c r="AA192" i="15"/>
  <c r="AB192" i="15" s="1"/>
  <c r="AA287" i="15"/>
  <c r="AB287" i="15" s="1"/>
  <c r="AA147" i="16"/>
  <c r="AB147" i="16" s="1"/>
  <c r="AA171" i="16"/>
  <c r="AB171" i="16" s="1"/>
  <c r="AA199" i="16"/>
  <c r="AB199" i="16" s="1"/>
  <c r="AA227" i="16"/>
  <c r="AB227" i="16" s="1"/>
  <c r="AA267" i="16"/>
  <c r="AB267" i="16" s="1"/>
  <c r="AA183" i="17"/>
  <c r="AB183" i="17" s="1"/>
  <c r="AA192" i="17"/>
  <c r="AB192" i="17" s="1"/>
  <c r="AA264" i="17"/>
  <c r="AB264" i="17" s="1"/>
  <c r="AA286" i="18"/>
  <c r="AB286" i="18" s="1"/>
  <c r="AA254" i="16"/>
  <c r="AB254" i="16" s="1"/>
  <c r="AA306" i="17"/>
  <c r="AB306" i="17" s="1"/>
  <c r="W26" i="17"/>
  <c r="W27" i="17" s="1"/>
  <c r="W28" i="17" s="1"/>
  <c r="AA348" i="17"/>
  <c r="AB348" i="17" s="1"/>
  <c r="T22" i="18"/>
  <c r="T40" i="18" s="1"/>
  <c r="U40" i="18" s="1"/>
  <c r="V22" i="18"/>
  <c r="W22" i="18" s="1"/>
  <c r="AA149" i="19"/>
  <c r="AB149" i="19" s="1"/>
  <c r="AA169" i="19"/>
  <c r="AB169" i="19" s="1"/>
  <c r="AA152" i="20"/>
  <c r="AB152" i="20" s="1"/>
  <c r="AA249" i="20"/>
  <c r="AB249" i="20" s="1"/>
  <c r="AA257" i="20"/>
  <c r="AB257" i="20" s="1"/>
  <c r="AA268" i="20"/>
  <c r="AB268" i="20" s="1"/>
  <c r="AA256" i="19"/>
  <c r="AB256" i="19" s="1"/>
  <c r="T40" i="21"/>
  <c r="U40" i="21" s="1"/>
  <c r="AA326" i="20"/>
  <c r="AB326" i="20" s="1"/>
  <c r="AA291" i="20"/>
  <c r="AB291" i="20" s="1"/>
  <c r="T29" i="21"/>
  <c r="V29" i="21"/>
  <c r="W29" i="21" s="1"/>
  <c r="AA209" i="21"/>
  <c r="AB209" i="21" s="1"/>
  <c r="AA292" i="21"/>
  <c r="AB292" i="21" s="1"/>
  <c r="M25" i="21"/>
  <c r="M26" i="21" s="1"/>
  <c r="AA242" i="21"/>
  <c r="AB242" i="21" s="1"/>
  <c r="AA313" i="21"/>
  <c r="AB313" i="21" s="1"/>
  <c r="AA157" i="22"/>
  <c r="AB157" i="22" s="1"/>
  <c r="AA229" i="22"/>
  <c r="AB229" i="22" s="1"/>
  <c r="AA158" i="22"/>
  <c r="AB158" i="22" s="1"/>
  <c r="AA250" i="22"/>
  <c r="AB250" i="22" s="1"/>
  <c r="T40" i="22"/>
  <c r="U40" i="22" s="1"/>
  <c r="AA238" i="23"/>
  <c r="AB238" i="23" s="1"/>
  <c r="AA276" i="25"/>
  <c r="AB276" i="25" s="1"/>
  <c r="T491" i="25"/>
  <c r="T493" i="25"/>
  <c r="T492" i="25"/>
  <c r="AA208" i="25"/>
  <c r="AB208" i="25" s="1"/>
  <c r="AL465" i="4"/>
  <c r="D477" i="2"/>
  <c r="O469" i="2"/>
  <c r="O468" i="2"/>
  <c r="K468" i="2"/>
  <c r="K469" i="2" s="1"/>
  <c r="D509" i="2"/>
  <c r="K470" i="2"/>
  <c r="K471" i="2" s="1"/>
  <c r="O511" i="2"/>
  <c r="AL486" i="3"/>
  <c r="P510" i="4"/>
  <c r="AF466" i="2"/>
  <c r="AF467" i="2" s="1"/>
  <c r="AF464" i="2"/>
  <c r="AF465" i="2" s="1"/>
  <c r="M81" i="4"/>
  <c r="G81" i="4"/>
  <c r="N81" i="4" s="1"/>
  <c r="M85" i="4"/>
  <c r="F509" i="4"/>
  <c r="F477" i="4"/>
  <c r="R472" i="4"/>
  <c r="M518" i="6"/>
  <c r="P518" i="6" s="1"/>
  <c r="M510" i="7"/>
  <c r="M73" i="7"/>
  <c r="M86" i="8"/>
  <c r="J511" i="5"/>
  <c r="I511" i="5"/>
  <c r="P517" i="5"/>
  <c r="T472" i="6"/>
  <c r="H509" i="6"/>
  <c r="H477" i="6"/>
  <c r="M74" i="6"/>
  <c r="P515" i="7"/>
  <c r="L518" i="7"/>
  <c r="P518" i="7" s="1"/>
  <c r="M83" i="9"/>
  <c r="F77" i="9"/>
  <c r="M77" i="9" s="1"/>
  <c r="M76" i="9"/>
  <c r="AL494" i="10"/>
  <c r="G70" i="11"/>
  <c r="N70" i="11" s="1"/>
  <c r="M70" i="11"/>
  <c r="M74" i="11"/>
  <c r="AL476" i="8"/>
  <c r="N517" i="9"/>
  <c r="M75" i="10"/>
  <c r="S472" i="10"/>
  <c r="G509" i="10"/>
  <c r="G477" i="10"/>
  <c r="M86" i="13"/>
  <c r="I511" i="11"/>
  <c r="J511" i="11"/>
  <c r="T472" i="12"/>
  <c r="H509" i="12"/>
  <c r="H477" i="12"/>
  <c r="AF466" i="11"/>
  <c r="AF467" i="11" s="1"/>
  <c r="AF464" i="11"/>
  <c r="AF465" i="11" s="1"/>
  <c r="L510" i="11"/>
  <c r="D89" i="14"/>
  <c r="M85" i="14"/>
  <c r="E477" i="14"/>
  <c r="Q472" i="14"/>
  <c r="E509" i="14"/>
  <c r="G70" i="16"/>
  <c r="N70" i="16" s="1"/>
  <c r="M70" i="16"/>
  <c r="M74" i="16"/>
  <c r="T465" i="15"/>
  <c r="T463" i="15"/>
  <c r="T464" i="15"/>
  <c r="D509" i="15"/>
  <c r="K470" i="15"/>
  <c r="K471" i="15" s="1"/>
  <c r="D477" i="15"/>
  <c r="O469" i="15"/>
  <c r="O468" i="15"/>
  <c r="K468" i="15"/>
  <c r="K469" i="15" s="1"/>
  <c r="O518" i="15"/>
  <c r="M511" i="17"/>
  <c r="P514" i="17"/>
  <c r="T496" i="16"/>
  <c r="T495" i="16"/>
  <c r="T494" i="16"/>
  <c r="M71" i="19"/>
  <c r="G71" i="19"/>
  <c r="N71" i="19" s="1"/>
  <c r="O469" i="17"/>
  <c r="O468" i="17"/>
  <c r="K468" i="17"/>
  <c r="K469" i="17" s="1"/>
  <c r="D509" i="17"/>
  <c r="K470" i="17"/>
  <c r="K471" i="17" s="1"/>
  <c r="D477" i="17"/>
  <c r="O510" i="18"/>
  <c r="R483" i="17"/>
  <c r="AF466" i="18"/>
  <c r="AF467" i="18" s="1"/>
  <c r="AF464" i="18"/>
  <c r="AF465" i="18" s="1"/>
  <c r="M72" i="19"/>
  <c r="G72" i="19"/>
  <c r="N72" i="19" s="1"/>
  <c r="P518" i="20"/>
  <c r="M85" i="21"/>
  <c r="J512" i="21"/>
  <c r="L512" i="21" s="1"/>
  <c r="I512" i="21"/>
  <c r="AL488" i="21"/>
  <c r="AL476" i="21"/>
  <c r="N514" i="22"/>
  <c r="L515" i="22"/>
  <c r="M71" i="23"/>
  <c r="G71" i="23"/>
  <c r="N71" i="23" s="1"/>
  <c r="M513" i="23"/>
  <c r="M511" i="24"/>
  <c r="N516" i="24"/>
  <c r="D509" i="24"/>
  <c r="O469" i="24"/>
  <c r="O468" i="24"/>
  <c r="K468" i="24"/>
  <c r="K469" i="24" s="1"/>
  <c r="K470" i="24"/>
  <c r="K471" i="24" s="1"/>
  <c r="D477" i="24"/>
  <c r="T467" i="24"/>
  <c r="T466" i="24"/>
  <c r="T468" i="24"/>
  <c r="K78" i="25"/>
  <c r="I78" i="25" s="1"/>
  <c r="K12" i="25"/>
  <c r="AL478" i="25"/>
  <c r="R483" i="25"/>
  <c r="AA194" i="2"/>
  <c r="AB194" i="2" s="1"/>
  <c r="AA341" i="4"/>
  <c r="AB341" i="4" s="1"/>
  <c r="AA165" i="2"/>
  <c r="AB165" i="2" s="1"/>
  <c r="AA169" i="2"/>
  <c r="AB169" i="2" s="1"/>
  <c r="AA173" i="2"/>
  <c r="AB173" i="2" s="1"/>
  <c r="AA165" i="3"/>
  <c r="AB165" i="3" s="1"/>
  <c r="T40" i="4"/>
  <c r="U40" i="4" s="1"/>
  <c r="AA297" i="4"/>
  <c r="AB297" i="4" s="1"/>
  <c r="AA186" i="3"/>
  <c r="AB186" i="3" s="1"/>
  <c r="AA202" i="3"/>
  <c r="AB202" i="3" s="1"/>
  <c r="AA277" i="3"/>
  <c r="AB277" i="3" s="1"/>
  <c r="AA210" i="4"/>
  <c r="AB210" i="4" s="1"/>
  <c r="AA230" i="3"/>
  <c r="AB230" i="3" s="1"/>
  <c r="AA336" i="5"/>
  <c r="AB336" i="5" s="1"/>
  <c r="AA179" i="3"/>
  <c r="AB179" i="3" s="1"/>
  <c r="AA235" i="3"/>
  <c r="AB235" i="3" s="1"/>
  <c r="AA303" i="3"/>
  <c r="AB303" i="3" s="1"/>
  <c r="AA311" i="3"/>
  <c r="AB311" i="3" s="1"/>
  <c r="AA175" i="5"/>
  <c r="AB175" i="5" s="1"/>
  <c r="AA188" i="5"/>
  <c r="AB188" i="5" s="1"/>
  <c r="T40" i="6"/>
  <c r="U40" i="6" s="1"/>
  <c r="M40" i="6"/>
  <c r="K42" i="6" s="1"/>
  <c r="K11" i="6" s="1"/>
  <c r="AA335" i="7"/>
  <c r="AB335" i="7" s="1"/>
  <c r="AA246" i="8"/>
  <c r="AB246" i="8" s="1"/>
  <c r="AA198" i="8"/>
  <c r="AB198" i="8" s="1"/>
  <c r="AA224" i="6"/>
  <c r="AB224" i="6" s="1"/>
  <c r="T467" i="6"/>
  <c r="T466" i="6"/>
  <c r="T468" i="6"/>
  <c r="AA224" i="7"/>
  <c r="AB224" i="7" s="1"/>
  <c r="AA272" i="7"/>
  <c r="AB272" i="7" s="1"/>
  <c r="AA296" i="7"/>
  <c r="AB296" i="7" s="1"/>
  <c r="AA164" i="8"/>
  <c r="AB164" i="8" s="1"/>
  <c r="AA212" i="8"/>
  <c r="AB212" i="8" s="1"/>
  <c r="AA256" i="8"/>
  <c r="AB256" i="8" s="1"/>
  <c r="AA288" i="8"/>
  <c r="AB288" i="8" s="1"/>
  <c r="AA308" i="6"/>
  <c r="AB308" i="6" s="1"/>
  <c r="AA236" i="7"/>
  <c r="AB236" i="7" s="1"/>
  <c r="AA291" i="8"/>
  <c r="AB291" i="8" s="1"/>
  <c r="AA196" i="10"/>
  <c r="AB196" i="10" s="1"/>
  <c r="AA166" i="11"/>
  <c r="AB166" i="11" s="1"/>
  <c r="L22" i="11"/>
  <c r="M22" i="11" s="1"/>
  <c r="M23" i="11" s="1"/>
  <c r="J22" i="11"/>
  <c r="J40" i="11" s="1"/>
  <c r="K40" i="11" s="1"/>
  <c r="AA207" i="11"/>
  <c r="AB207" i="11" s="1"/>
  <c r="T40" i="12"/>
  <c r="U40" i="12" s="1"/>
  <c r="W36" i="13"/>
  <c r="W37" i="13" s="1"/>
  <c r="W38" i="13" s="1"/>
  <c r="W39" i="13" s="1"/>
  <c r="W40" i="13" s="1"/>
  <c r="U42" i="13" s="1"/>
  <c r="AA215" i="16"/>
  <c r="AB215" i="16" s="1"/>
  <c r="L27" i="16"/>
  <c r="J27" i="16"/>
  <c r="J40" i="16" s="1"/>
  <c r="K40" i="16" s="1"/>
  <c r="M26" i="16"/>
  <c r="AA261" i="16"/>
  <c r="AB261" i="16" s="1"/>
  <c r="AA200" i="17"/>
  <c r="AB200" i="17" s="1"/>
  <c r="AA256" i="17"/>
  <c r="AB256" i="17" s="1"/>
  <c r="AA312" i="17"/>
  <c r="AB312" i="17" s="1"/>
  <c r="AA227" i="18"/>
  <c r="AB227" i="18" s="1"/>
  <c r="AA313" i="18"/>
  <c r="AB313" i="18" s="1"/>
  <c r="AA309" i="17"/>
  <c r="AB309" i="17" s="1"/>
  <c r="AA352" i="17"/>
  <c r="AB352" i="17" s="1"/>
  <c r="AA282" i="16"/>
  <c r="AB282" i="16" s="1"/>
  <c r="AA270" i="17"/>
  <c r="AB270" i="17" s="1"/>
  <c r="AA339" i="17"/>
  <c r="AB339" i="17" s="1"/>
  <c r="AA166" i="18"/>
  <c r="AB166" i="18" s="1"/>
  <c r="J40" i="19"/>
  <c r="K40" i="19" s="1"/>
  <c r="AA271" i="18"/>
  <c r="AB271" i="18" s="1"/>
  <c r="W23" i="18"/>
  <c r="W24" i="18" s="1"/>
  <c r="W25" i="18" s="1"/>
  <c r="W26" i="18" s="1"/>
  <c r="W27" i="18" s="1"/>
  <c r="W28" i="18" s="1"/>
  <c r="W29" i="18" s="1"/>
  <c r="W30" i="18" s="1"/>
  <c r="W31" i="18" s="1"/>
  <c r="W32" i="18" s="1"/>
  <c r="W33" i="18" s="1"/>
  <c r="W34" i="18" s="1"/>
  <c r="W35" i="18" s="1"/>
  <c r="W36" i="18" s="1"/>
  <c r="W37" i="18" s="1"/>
  <c r="W38" i="18" s="1"/>
  <c r="W39" i="18" s="1"/>
  <c r="W40" i="18" s="1"/>
  <c r="U42" i="18" s="1"/>
  <c r="K11" i="18" s="1"/>
  <c r="AA147" i="20"/>
  <c r="AB147" i="20" s="1"/>
  <c r="AA157" i="20"/>
  <c r="AB157" i="20" s="1"/>
  <c r="AA161" i="20"/>
  <c r="AB161" i="20" s="1"/>
  <c r="W28" i="20"/>
  <c r="W29" i="20" s="1"/>
  <c r="W30" i="20" s="1"/>
  <c r="W31" i="20" s="1"/>
  <c r="W32" i="20" s="1"/>
  <c r="W33" i="20" s="1"/>
  <c r="W34" i="20" s="1"/>
  <c r="W35" i="20" s="1"/>
  <c r="W36" i="20" s="1"/>
  <c r="W37" i="20" s="1"/>
  <c r="W38" i="20" s="1"/>
  <c r="W39" i="20" s="1"/>
  <c r="W40" i="20" s="1"/>
  <c r="U42" i="20" s="1"/>
  <c r="AA205" i="20"/>
  <c r="AB205" i="20" s="1"/>
  <c r="AA209" i="20"/>
  <c r="AB209" i="20" s="1"/>
  <c r="AA217" i="20"/>
  <c r="AB217" i="20" s="1"/>
  <c r="AA292" i="20"/>
  <c r="AB292" i="20" s="1"/>
  <c r="AA160" i="19"/>
  <c r="AB160" i="19" s="1"/>
  <c r="AA176" i="19"/>
  <c r="AB176" i="19" s="1"/>
  <c r="AA200" i="19"/>
  <c r="AB200" i="19" s="1"/>
  <c r="AA255" i="19"/>
  <c r="AB255" i="19" s="1"/>
  <c r="AA201" i="21"/>
  <c r="AB201" i="21" s="1"/>
  <c r="AA148" i="21"/>
  <c r="AB148" i="21" s="1"/>
  <c r="AA198" i="21"/>
  <c r="AB198" i="21" s="1"/>
  <c r="AA293" i="21"/>
  <c r="AB293" i="21" s="1"/>
  <c r="W30" i="21"/>
  <c r="W31" i="21" s="1"/>
  <c r="W32" i="21" s="1"/>
  <c r="W33" i="21" s="1"/>
  <c r="W34" i="21" s="1"/>
  <c r="W35" i="21" s="1"/>
  <c r="W36" i="21" s="1"/>
  <c r="W37" i="21" s="1"/>
  <c r="W38" i="21" s="1"/>
  <c r="W39" i="21" s="1"/>
  <c r="W40" i="21" s="1"/>
  <c r="U42" i="21" s="1"/>
  <c r="AA309" i="21"/>
  <c r="AB309" i="21" s="1"/>
  <c r="AA303" i="22"/>
  <c r="AB303" i="22" s="1"/>
  <c r="AA241" i="22"/>
  <c r="AB241" i="22" s="1"/>
  <c r="AA265" i="22"/>
  <c r="AB265" i="22" s="1"/>
  <c r="AA297" i="22"/>
  <c r="AB297" i="22" s="1"/>
  <c r="AA270" i="22"/>
  <c r="AB270" i="22" s="1"/>
  <c r="AA343" i="22"/>
  <c r="AB343" i="22" s="1"/>
  <c r="AA161" i="22"/>
  <c r="AB161" i="22" s="1"/>
  <c r="AA293" i="22"/>
  <c r="AB293" i="22" s="1"/>
  <c r="AA340" i="22"/>
  <c r="AB340" i="22" s="1"/>
  <c r="AA249" i="23"/>
  <c r="AB249" i="23" s="1"/>
  <c r="AA297" i="23"/>
  <c r="AB297" i="23" s="1"/>
  <c r="AA329" i="23"/>
  <c r="AB329" i="23" s="1"/>
  <c r="AA306" i="23"/>
  <c r="AB306" i="23" s="1"/>
  <c r="AA243" i="23"/>
  <c r="AB243" i="23" s="1"/>
  <c r="T29" i="25"/>
  <c r="T40" i="25" s="1"/>
  <c r="U40" i="25" s="1"/>
  <c r="V29" i="25"/>
  <c r="M33" i="25"/>
  <c r="M34" i="25" s="1"/>
  <c r="M35" i="25" s="1"/>
  <c r="M36" i="25" s="1"/>
  <c r="M37" i="25" s="1"/>
  <c r="M38" i="25" s="1"/>
  <c r="M39" i="25" s="1"/>
  <c r="M40" i="25" s="1"/>
  <c r="K42" i="25" s="1"/>
  <c r="K11" i="25" s="1"/>
  <c r="AA257" i="25"/>
  <c r="AB257" i="25" s="1"/>
  <c r="AA265" i="25"/>
  <c r="AB265" i="25" s="1"/>
  <c r="AA305" i="25"/>
  <c r="AB305" i="25" s="1"/>
  <c r="AA347" i="25"/>
  <c r="AB347" i="25" s="1"/>
  <c r="AA263" i="25"/>
  <c r="AB263" i="25" s="1"/>
  <c r="N511" i="2"/>
  <c r="T491" i="2"/>
  <c r="T493" i="2"/>
  <c r="T492" i="2"/>
  <c r="M75" i="3"/>
  <c r="T496" i="4"/>
  <c r="T495" i="4"/>
  <c r="T494" i="4"/>
  <c r="O512" i="4"/>
  <c r="L514" i="5"/>
  <c r="N518" i="5"/>
  <c r="P518" i="5" s="1"/>
  <c r="O513" i="2"/>
  <c r="P513" i="2" s="1"/>
  <c r="D477" i="3"/>
  <c r="O469" i="3"/>
  <c r="O468" i="3"/>
  <c r="K468" i="3"/>
  <c r="K469" i="3" s="1"/>
  <c r="D509" i="3"/>
  <c r="K470" i="3"/>
  <c r="K471" i="3" s="1"/>
  <c r="O511" i="3"/>
  <c r="AL486" i="4"/>
  <c r="S472" i="5"/>
  <c r="G509" i="5"/>
  <c r="G477" i="5"/>
  <c r="L513" i="3"/>
  <c r="AL458" i="4"/>
  <c r="R485" i="4"/>
  <c r="M518" i="2"/>
  <c r="P518" i="2" s="1"/>
  <c r="AL465" i="6"/>
  <c r="N510" i="7"/>
  <c r="K513" i="5"/>
  <c r="P513" i="5" s="1"/>
  <c r="M514" i="6"/>
  <c r="T472" i="7"/>
  <c r="H509" i="7"/>
  <c r="H477" i="7"/>
  <c r="R483" i="6"/>
  <c r="M87" i="8"/>
  <c r="F88" i="8"/>
  <c r="M88" i="8" s="1"/>
  <c r="L517" i="8"/>
  <c r="AF466" i="10"/>
  <c r="AF467" i="10" s="1"/>
  <c r="AF464" i="10"/>
  <c r="AF465" i="10" s="1"/>
  <c r="K515" i="10"/>
  <c r="P515" i="10" s="1"/>
  <c r="J512" i="11"/>
  <c r="I512" i="11"/>
  <c r="J512" i="8"/>
  <c r="K512" i="8" s="1"/>
  <c r="I512" i="8"/>
  <c r="O510" i="8"/>
  <c r="AL486" i="10"/>
  <c r="N516" i="11"/>
  <c r="P516" i="11" s="1"/>
  <c r="G477" i="13"/>
  <c r="S472" i="13"/>
  <c r="G509" i="13"/>
  <c r="J512" i="13"/>
  <c r="N512" i="13" s="1"/>
  <c r="I512" i="13"/>
  <c r="AF495" i="12"/>
  <c r="AF496" i="12" s="1"/>
  <c r="AF493" i="12"/>
  <c r="AF494" i="12" s="1"/>
  <c r="M70" i="12"/>
  <c r="G70" i="12"/>
  <c r="N70" i="12" s="1"/>
  <c r="M512" i="12"/>
  <c r="AF466" i="15"/>
  <c r="AF467" i="15" s="1"/>
  <c r="AF464" i="15"/>
  <c r="AF465" i="15" s="1"/>
  <c r="N511" i="15"/>
  <c r="K513" i="15"/>
  <c r="P513" i="15" s="1"/>
  <c r="L516" i="16"/>
  <c r="O518" i="16"/>
  <c r="AF466" i="16"/>
  <c r="AF467" i="16" s="1"/>
  <c r="AF464" i="16"/>
  <c r="AF465" i="16" s="1"/>
  <c r="G477" i="17"/>
  <c r="S472" i="17"/>
  <c r="G509" i="17"/>
  <c r="AL467" i="17"/>
  <c r="J512" i="17"/>
  <c r="I512" i="17"/>
  <c r="N518" i="18"/>
  <c r="T467" i="18"/>
  <c r="T466" i="18"/>
  <c r="T468" i="18"/>
  <c r="AF495" i="18"/>
  <c r="AF496" i="18" s="1"/>
  <c r="AF493" i="18"/>
  <c r="AF494" i="18" s="1"/>
  <c r="O518" i="18"/>
  <c r="M83" i="18"/>
  <c r="M76" i="18"/>
  <c r="F77" i="18"/>
  <c r="M77" i="18" s="1"/>
  <c r="M76" i="20"/>
  <c r="F509" i="19"/>
  <c r="F477" i="19"/>
  <c r="R472" i="19"/>
  <c r="M517" i="20"/>
  <c r="AL465" i="20"/>
  <c r="O510" i="20"/>
  <c r="R483" i="20"/>
  <c r="J511" i="21"/>
  <c r="I511" i="21"/>
  <c r="AL456" i="21"/>
  <c r="F77" i="22"/>
  <c r="M77" i="22" s="1"/>
  <c r="M76" i="22"/>
  <c r="O511" i="22"/>
  <c r="AF493" i="22"/>
  <c r="AF494" i="22" s="1"/>
  <c r="AF495" i="22"/>
  <c r="AF496" i="22" s="1"/>
  <c r="AF466" i="22"/>
  <c r="AF467" i="22" s="1"/>
  <c r="AF464" i="22"/>
  <c r="AF465" i="22" s="1"/>
  <c r="AL496" i="22"/>
  <c r="D477" i="23"/>
  <c r="O469" i="23"/>
  <c r="O468" i="23"/>
  <c r="K468" i="23"/>
  <c r="K469" i="23" s="1"/>
  <c r="D509" i="23"/>
  <c r="K470" i="23"/>
  <c r="K471" i="23" s="1"/>
  <c r="L516" i="23"/>
  <c r="P516" i="23" s="1"/>
  <c r="K78" i="24"/>
  <c r="I78" i="24" s="1"/>
  <c r="K12" i="24"/>
  <c r="AL478" i="23"/>
  <c r="O512" i="23"/>
  <c r="M75" i="24"/>
  <c r="E509" i="24"/>
  <c r="E477" i="24"/>
  <c r="Q472" i="24"/>
  <c r="AL488" i="25"/>
  <c r="AA170" i="2"/>
  <c r="AB170" i="2" s="1"/>
  <c r="AA186" i="2"/>
  <c r="AB186" i="2" s="1"/>
  <c r="AA272" i="2"/>
  <c r="AB272" i="2" s="1"/>
  <c r="AA258" i="4"/>
  <c r="AB258" i="4" s="1"/>
  <c r="AA294" i="5"/>
  <c r="AB294" i="5" s="1"/>
  <c r="AA197" i="2"/>
  <c r="AB197" i="2" s="1"/>
  <c r="AA228" i="2"/>
  <c r="AB228" i="2" s="1"/>
  <c r="AA206" i="3"/>
  <c r="AB206" i="3" s="1"/>
  <c r="AA326" i="3"/>
  <c r="AB326" i="3" s="1"/>
  <c r="AA277" i="4"/>
  <c r="AB277" i="4" s="1"/>
  <c r="AA242" i="5"/>
  <c r="AB242" i="5" s="1"/>
  <c r="AA277" i="5"/>
  <c r="AB277" i="5" s="1"/>
  <c r="AA161" i="3"/>
  <c r="AB161" i="3" s="1"/>
  <c r="AA246" i="3"/>
  <c r="AB246" i="3" s="1"/>
  <c r="AA270" i="3"/>
  <c r="AB270" i="3" s="1"/>
  <c r="AA218" i="4"/>
  <c r="AB218" i="4" s="1"/>
  <c r="AA350" i="3"/>
  <c r="AB350" i="3" s="1"/>
  <c r="AA231" i="3"/>
  <c r="AB231" i="3" s="1"/>
  <c r="AA303" i="5"/>
  <c r="AB303" i="5" s="1"/>
  <c r="AA347" i="5"/>
  <c r="AB347" i="5" s="1"/>
  <c r="AA352" i="5"/>
  <c r="AB352" i="5" s="1"/>
  <c r="AA148" i="3"/>
  <c r="AB148" i="3" s="1"/>
  <c r="AA164" i="3"/>
  <c r="AB164" i="3" s="1"/>
  <c r="AA224" i="5"/>
  <c r="AB224" i="5" s="1"/>
  <c r="AA267" i="7"/>
  <c r="AB267" i="7" s="1"/>
  <c r="AA326" i="7"/>
  <c r="AB326" i="7" s="1"/>
  <c r="AA218" i="8"/>
  <c r="AB218" i="8" s="1"/>
  <c r="AA154" i="6"/>
  <c r="AB154" i="6" s="1"/>
  <c r="AA236" i="6"/>
  <c r="AB236" i="6" s="1"/>
  <c r="AA280" i="6"/>
  <c r="AB280" i="6" s="1"/>
  <c r="AA325" i="6"/>
  <c r="AB325" i="6" s="1"/>
  <c r="AA148" i="7"/>
  <c r="AB148" i="7" s="1"/>
  <c r="AA160" i="7"/>
  <c r="AB160" i="7" s="1"/>
  <c r="AA202" i="7"/>
  <c r="AB202" i="7" s="1"/>
  <c r="AA340" i="7"/>
  <c r="AB340" i="7" s="1"/>
  <c r="AA232" i="8"/>
  <c r="AB232" i="8" s="1"/>
  <c r="AA149" i="8"/>
  <c r="AB149" i="8" s="1"/>
  <c r="AA197" i="8"/>
  <c r="AB197" i="8" s="1"/>
  <c r="AA229" i="8"/>
  <c r="AB229" i="8" s="1"/>
  <c r="AA253" i="8"/>
  <c r="AB253" i="8" s="1"/>
  <c r="AA281" i="8"/>
  <c r="AB281" i="8" s="1"/>
  <c r="AA346" i="8"/>
  <c r="AB346" i="8" s="1"/>
  <c r="AA313" i="11"/>
  <c r="AB313" i="11" s="1"/>
  <c r="AA352" i="8"/>
  <c r="AB352" i="8" s="1"/>
  <c r="AA258" i="11"/>
  <c r="AB258" i="11" s="1"/>
  <c r="W24" i="9"/>
  <c r="W25" i="9" s="1"/>
  <c r="W26" i="9" s="1"/>
  <c r="W27" i="9" s="1"/>
  <c r="W28" i="9" s="1"/>
  <c r="AA151" i="10"/>
  <c r="AB151" i="10" s="1"/>
  <c r="AA219" i="10"/>
  <c r="AB219" i="10" s="1"/>
  <c r="AA283" i="10"/>
  <c r="AB283" i="10" s="1"/>
  <c r="L27" i="9"/>
  <c r="J27" i="9"/>
  <c r="AA285" i="11"/>
  <c r="AB285" i="11" s="1"/>
  <c r="AA268" i="12"/>
  <c r="AB268" i="12" s="1"/>
  <c r="T29" i="14"/>
  <c r="T40" i="14" s="1"/>
  <c r="U40" i="14" s="1"/>
  <c r="V29" i="14"/>
  <c r="W29" i="14" s="1"/>
  <c r="W30" i="14" s="1"/>
  <c r="W31" i="14" s="1"/>
  <c r="W32" i="14" s="1"/>
  <c r="W33" i="14" s="1"/>
  <c r="W34" i="14" s="1"/>
  <c r="W35" i="14" s="1"/>
  <c r="W36" i="14" s="1"/>
  <c r="W37" i="14" s="1"/>
  <c r="W38" i="14" s="1"/>
  <c r="W39" i="14" s="1"/>
  <c r="W40" i="14" s="1"/>
  <c r="U42" i="14" s="1"/>
  <c r="AA211" i="16"/>
  <c r="AB211" i="16" s="1"/>
  <c r="AA245" i="12"/>
  <c r="AB245" i="12" s="1"/>
  <c r="AA289" i="12"/>
  <c r="AB289" i="12" s="1"/>
  <c r="AA272" i="15"/>
  <c r="AB272" i="15" s="1"/>
  <c r="AA223" i="16"/>
  <c r="AB223" i="16" s="1"/>
  <c r="AA154" i="16"/>
  <c r="AB154" i="16" s="1"/>
  <c r="AA231" i="16"/>
  <c r="AB231" i="16" s="1"/>
  <c r="AA255" i="17"/>
  <c r="AB255" i="17" s="1"/>
  <c r="AA147" i="17"/>
  <c r="AB147" i="17" s="1"/>
  <c r="AA228" i="17"/>
  <c r="AB228" i="17" s="1"/>
  <c r="AA332" i="17"/>
  <c r="AB332" i="17" s="1"/>
  <c r="AA214" i="17"/>
  <c r="AB214" i="17" s="1"/>
  <c r="AA301" i="18"/>
  <c r="AB301" i="18" s="1"/>
  <c r="AA146" i="20"/>
  <c r="AB146" i="20" s="1"/>
  <c r="AA158" i="19"/>
  <c r="AB158" i="19" s="1"/>
  <c r="AA334" i="19"/>
  <c r="AB334" i="19" s="1"/>
  <c r="AA202" i="20"/>
  <c r="AB202" i="20" s="1"/>
  <c r="AA228" i="20"/>
  <c r="AB228" i="20" s="1"/>
  <c r="AA194" i="19"/>
  <c r="AB194" i="19" s="1"/>
  <c r="AA172" i="20"/>
  <c r="AB172" i="20" s="1"/>
  <c r="AA149" i="20"/>
  <c r="AB149" i="20" s="1"/>
  <c r="T40" i="20"/>
  <c r="U40" i="20" s="1"/>
  <c r="M26" i="20"/>
  <c r="M27" i="20" s="1"/>
  <c r="M28" i="20" s="1"/>
  <c r="M29" i="20" s="1"/>
  <c r="M30" i="20" s="1"/>
  <c r="M31" i="20" s="1"/>
  <c r="M32" i="20" s="1"/>
  <c r="M33" i="20" s="1"/>
  <c r="M34" i="20" s="1"/>
  <c r="M35" i="20" s="1"/>
  <c r="M36" i="20" s="1"/>
  <c r="M37" i="20" s="1"/>
  <c r="M38" i="20" s="1"/>
  <c r="M39" i="20" s="1"/>
  <c r="M40" i="20" s="1"/>
  <c r="K42" i="20" s="1"/>
  <c r="K11" i="20" s="1"/>
  <c r="AA197" i="20"/>
  <c r="AB197" i="20" s="1"/>
  <c r="AA308" i="20"/>
  <c r="AB308" i="20" s="1"/>
  <c r="AA157" i="21"/>
  <c r="AB157" i="21" s="1"/>
  <c r="AA158" i="21"/>
  <c r="AB158" i="21" s="1"/>
  <c r="AA192" i="21"/>
  <c r="AB192" i="21" s="1"/>
  <c r="AA285" i="21"/>
  <c r="AB285" i="21" s="1"/>
  <c r="AA207" i="22"/>
  <c r="AB207" i="22" s="1"/>
  <c r="AA255" i="22"/>
  <c r="AB255" i="22" s="1"/>
  <c r="AA213" i="22"/>
  <c r="AB213" i="22" s="1"/>
  <c r="AA315" i="22"/>
  <c r="AB315" i="22" s="1"/>
  <c r="AA150" i="22"/>
  <c r="AB150" i="22" s="1"/>
  <c r="AA210" i="22"/>
  <c r="AB210" i="22" s="1"/>
  <c r="AA256" i="23"/>
  <c r="AB256" i="23" s="1"/>
  <c r="AA305" i="23"/>
  <c r="AB305" i="23" s="1"/>
  <c r="AA351" i="23"/>
  <c r="AB351" i="23" s="1"/>
  <c r="AA205" i="25"/>
  <c r="AB205" i="25" s="1"/>
  <c r="AA301" i="25"/>
  <c r="AB301" i="25" s="1"/>
  <c r="AA285" i="25"/>
  <c r="AB285" i="25" s="1"/>
  <c r="M74" i="8"/>
  <c r="G70" i="10"/>
  <c r="N70" i="10" s="1"/>
  <c r="M70" i="10"/>
  <c r="M85" i="12"/>
  <c r="M74" i="15"/>
  <c r="M70" i="17"/>
  <c r="G70" i="17"/>
  <c r="N70" i="17" s="1"/>
  <c r="M84" i="17"/>
  <c r="M74" i="23"/>
  <c r="M70" i="3"/>
  <c r="G70" i="3"/>
  <c r="N70" i="3" s="1"/>
  <c r="M81" i="2"/>
  <c r="G81" i="2"/>
  <c r="N81" i="2" s="1"/>
  <c r="M74" i="3"/>
  <c r="M82" i="6"/>
  <c r="M81" i="13"/>
  <c r="G81" i="13"/>
  <c r="N81" i="13" s="1"/>
  <c r="M72" i="20"/>
  <c r="M73" i="25"/>
  <c r="G73" i="25"/>
  <c r="N73" i="25" s="1"/>
  <c r="M73" i="2"/>
  <c r="M71" i="17"/>
  <c r="G71" i="17"/>
  <c r="N71" i="17" s="1"/>
  <c r="M84" i="22"/>
  <c r="M74" i="2"/>
  <c r="M82" i="4"/>
  <c r="G82" i="4"/>
  <c r="N82" i="4" s="1"/>
  <c r="M72" i="5"/>
  <c r="M85" i="10"/>
  <c r="M72" i="13"/>
  <c r="M74" i="17"/>
  <c r="G81" i="23"/>
  <c r="N81" i="23" s="1"/>
  <c r="M81" i="23"/>
  <c r="M73" i="5"/>
  <c r="J511" i="4"/>
  <c r="I511" i="4"/>
  <c r="L512" i="4"/>
  <c r="F88" i="4"/>
  <c r="M88" i="4" s="1"/>
  <c r="M87" i="4"/>
  <c r="M512" i="4"/>
  <c r="J512" i="5"/>
  <c r="I512" i="5"/>
  <c r="M511" i="2"/>
  <c r="M71" i="7"/>
  <c r="G71" i="7"/>
  <c r="N71" i="7" s="1"/>
  <c r="H509" i="5"/>
  <c r="H477" i="5"/>
  <c r="T472" i="5"/>
  <c r="O513" i="6"/>
  <c r="M83" i="6"/>
  <c r="M83" i="7"/>
  <c r="M76" i="7"/>
  <c r="F77" i="7"/>
  <c r="M77" i="7" s="1"/>
  <c r="K13" i="9"/>
  <c r="K89" i="9"/>
  <c r="I89" i="9" s="1"/>
  <c r="M85" i="9"/>
  <c r="AF466" i="9"/>
  <c r="AF467" i="9" s="1"/>
  <c r="AF464" i="9"/>
  <c r="AF465" i="9" s="1"/>
  <c r="M72" i="11"/>
  <c r="N512" i="8"/>
  <c r="M511" i="9"/>
  <c r="M82" i="9"/>
  <c r="G82" i="9"/>
  <c r="N82" i="9" s="1"/>
  <c r="F84" i="10"/>
  <c r="F88" i="10" s="1"/>
  <c r="M88" i="10" s="1"/>
  <c r="L73" i="10"/>
  <c r="F73" i="10"/>
  <c r="G477" i="11"/>
  <c r="S472" i="11"/>
  <c r="G509" i="11"/>
  <c r="F477" i="13"/>
  <c r="R472" i="13"/>
  <c r="F509" i="13"/>
  <c r="T472" i="11"/>
  <c r="H509" i="11"/>
  <c r="H477" i="11"/>
  <c r="O513" i="12"/>
  <c r="T472" i="14"/>
  <c r="H509" i="14"/>
  <c r="H477" i="14"/>
  <c r="M83" i="14"/>
  <c r="M76" i="14"/>
  <c r="F77" i="14"/>
  <c r="M77" i="14" s="1"/>
  <c r="I512" i="14"/>
  <c r="J512" i="14"/>
  <c r="M86" i="15"/>
  <c r="O512" i="15"/>
  <c r="T465" i="16"/>
  <c r="T463" i="16"/>
  <c r="T464" i="16"/>
  <c r="D477" i="16"/>
  <c r="O469" i="16"/>
  <c r="O468" i="16"/>
  <c r="K468" i="16"/>
  <c r="K469" i="16" s="1"/>
  <c r="D509" i="16"/>
  <c r="K470" i="16"/>
  <c r="K471" i="16" s="1"/>
  <c r="M82" i="18"/>
  <c r="G82" i="18"/>
  <c r="N82" i="18" s="1"/>
  <c r="M75" i="18"/>
  <c r="O512" i="19"/>
  <c r="M86" i="20"/>
  <c r="M512" i="19"/>
  <c r="M86" i="21"/>
  <c r="I511" i="20"/>
  <c r="J511" i="20"/>
  <c r="AF466" i="20"/>
  <c r="AF467" i="20" s="1"/>
  <c r="AF464" i="20"/>
  <c r="AF465" i="20" s="1"/>
  <c r="M87" i="21"/>
  <c r="F88" i="21"/>
  <c r="M88" i="21" s="1"/>
  <c r="M512" i="21"/>
  <c r="N512" i="23"/>
  <c r="T494" i="23"/>
  <c r="T496" i="23"/>
  <c r="T495" i="23"/>
  <c r="N512" i="24"/>
  <c r="L514" i="25"/>
  <c r="P514" i="25" s="1"/>
  <c r="K513" i="25"/>
  <c r="P513" i="25" s="1"/>
  <c r="L512" i="25"/>
  <c r="L511" i="25"/>
  <c r="J40" i="2"/>
  <c r="K40" i="2" s="1"/>
  <c r="AA213" i="2"/>
  <c r="AB213" i="2" s="1"/>
  <c r="AA293" i="2"/>
  <c r="AB293" i="2" s="1"/>
  <c r="AA252" i="2"/>
  <c r="AB252" i="2" s="1"/>
  <c r="AA264" i="2"/>
  <c r="AB264" i="2" s="1"/>
  <c r="AA319" i="5"/>
  <c r="AB319" i="5" s="1"/>
  <c r="AA336" i="2"/>
  <c r="AB336" i="2" s="1"/>
  <c r="AA235" i="4"/>
  <c r="AB235" i="4" s="1"/>
  <c r="T22" i="5"/>
  <c r="T40" i="5" s="1"/>
  <c r="U40" i="5" s="1"/>
  <c r="V22" i="5"/>
  <c r="W22" i="5" s="1"/>
  <c r="W23" i="5" s="1"/>
  <c r="W24" i="5" s="1"/>
  <c r="W25" i="5" s="1"/>
  <c r="W26" i="5" s="1"/>
  <c r="W27" i="5" s="1"/>
  <c r="W28" i="5" s="1"/>
  <c r="W29" i="5" s="1"/>
  <c r="W30" i="5" s="1"/>
  <c r="W31" i="5" s="1"/>
  <c r="W32" i="5" s="1"/>
  <c r="W33" i="5" s="1"/>
  <c r="W34" i="5" s="1"/>
  <c r="W35" i="5" s="1"/>
  <c r="W36" i="5" s="1"/>
  <c r="W37" i="5" s="1"/>
  <c r="W38" i="5" s="1"/>
  <c r="W39" i="5" s="1"/>
  <c r="W40" i="5" s="1"/>
  <c r="U42" i="5" s="1"/>
  <c r="T464" i="5"/>
  <c r="T465" i="5"/>
  <c r="T463" i="5"/>
  <c r="AA212" i="6"/>
  <c r="AB212" i="6" s="1"/>
  <c r="AA252" i="7"/>
  <c r="AB252" i="7" s="1"/>
  <c r="AA173" i="8"/>
  <c r="AB173" i="8" s="1"/>
  <c r="AA268" i="8"/>
  <c r="AB268" i="8" s="1"/>
  <c r="AA344" i="8"/>
  <c r="AB344" i="8" s="1"/>
  <c r="W27" i="7"/>
  <c r="W28" i="7" s="1"/>
  <c r="W29" i="7" s="1"/>
  <c r="W30" i="7" s="1"/>
  <c r="W31" i="7" s="1"/>
  <c r="W32" i="7" s="1"/>
  <c r="W33" i="7" s="1"/>
  <c r="W34" i="7" s="1"/>
  <c r="W35" i="7" s="1"/>
  <c r="W36" i="7" s="1"/>
  <c r="W37" i="7" s="1"/>
  <c r="W38" i="7" s="1"/>
  <c r="W39" i="7" s="1"/>
  <c r="W40" i="7" s="1"/>
  <c r="U42" i="7" s="1"/>
  <c r="AA216" i="8"/>
  <c r="AB216" i="8" s="1"/>
  <c r="AA345" i="8"/>
  <c r="AB345" i="8" s="1"/>
  <c r="AA183" i="10"/>
  <c r="AB183" i="10" s="1"/>
  <c r="AA329" i="11"/>
  <c r="AB329" i="11" s="1"/>
  <c r="AA343" i="11"/>
  <c r="AB343" i="11" s="1"/>
  <c r="T40" i="17"/>
  <c r="U40" i="17" s="1"/>
  <c r="AA178" i="16"/>
  <c r="AB178" i="16" s="1"/>
  <c r="AA231" i="17"/>
  <c r="AB231" i="17" s="1"/>
  <c r="AA172" i="17"/>
  <c r="AB172" i="17" s="1"/>
  <c r="AA284" i="17"/>
  <c r="AB284" i="17" s="1"/>
  <c r="AA351" i="17"/>
  <c r="AB351" i="17" s="1"/>
  <c r="AA250" i="17"/>
  <c r="AB250" i="17" s="1"/>
  <c r="AA294" i="17"/>
  <c r="AB294" i="17" s="1"/>
  <c r="AA195" i="19"/>
  <c r="AB195" i="19" s="1"/>
  <c r="AA185" i="20"/>
  <c r="AB185" i="20" s="1"/>
  <c r="AA315" i="19"/>
  <c r="AB315" i="19" s="1"/>
  <c r="AA216" i="21"/>
  <c r="AB216" i="21" s="1"/>
  <c r="AA257" i="21"/>
  <c r="AB257" i="21" s="1"/>
  <c r="T464" i="21"/>
  <c r="T465" i="21"/>
  <c r="T463" i="21"/>
  <c r="AA262" i="22"/>
  <c r="AB262" i="22" s="1"/>
  <c r="AA294" i="22"/>
  <c r="AB294" i="22" s="1"/>
  <c r="L22" i="23"/>
  <c r="M22" i="23" s="1"/>
  <c r="M23" i="23" s="1"/>
  <c r="M24" i="23" s="1"/>
  <c r="M25" i="23" s="1"/>
  <c r="M26" i="23" s="1"/>
  <c r="J22" i="23"/>
  <c r="J40" i="23" s="1"/>
  <c r="K40" i="23" s="1"/>
  <c r="AA313" i="23"/>
  <c r="AB313" i="23" s="1"/>
  <c r="AA332" i="23"/>
  <c r="AB332" i="23" s="1"/>
  <c r="AA247" i="23"/>
  <c r="AB247" i="23" s="1"/>
  <c r="AA311" i="23"/>
  <c r="AB311" i="23" s="1"/>
  <c r="W27" i="25"/>
  <c r="AA210" i="25"/>
  <c r="AB210" i="25" s="1"/>
  <c r="M83" i="2"/>
  <c r="M76" i="2"/>
  <c r="F77" i="2"/>
  <c r="M77" i="2" s="1"/>
  <c r="M73" i="3"/>
  <c r="J512" i="3"/>
  <c r="I512" i="3"/>
  <c r="M75" i="6"/>
  <c r="O513" i="4"/>
  <c r="P513" i="4" s="1"/>
  <c r="F88" i="3"/>
  <c r="M88" i="3" s="1"/>
  <c r="M87" i="3"/>
  <c r="F81" i="5"/>
  <c r="L70" i="5"/>
  <c r="F70" i="5"/>
  <c r="M513" i="3"/>
  <c r="K514" i="5"/>
  <c r="P514" i="5" s="1"/>
  <c r="M511" i="7"/>
  <c r="G477" i="7"/>
  <c r="S472" i="7"/>
  <c r="G509" i="7"/>
  <c r="J512" i="7"/>
  <c r="I512" i="7"/>
  <c r="K513" i="7"/>
  <c r="L511" i="8"/>
  <c r="M511" i="8"/>
  <c r="J512" i="9"/>
  <c r="I512" i="9"/>
  <c r="D509" i="9"/>
  <c r="K470" i="9"/>
  <c r="K471" i="9" s="1"/>
  <c r="D477" i="9"/>
  <c r="O469" i="9"/>
  <c r="O468" i="9"/>
  <c r="K468" i="9"/>
  <c r="K469" i="9" s="1"/>
  <c r="N512" i="11"/>
  <c r="O469" i="14"/>
  <c r="O468" i="14"/>
  <c r="K468" i="14"/>
  <c r="K469" i="14" s="1"/>
  <c r="K470" i="14"/>
  <c r="K471" i="14" s="1"/>
  <c r="D509" i="14"/>
  <c r="D477" i="14"/>
  <c r="M87" i="13"/>
  <c r="F88" i="13"/>
  <c r="M88" i="13" s="1"/>
  <c r="L517" i="13"/>
  <c r="F88" i="15"/>
  <c r="M88" i="15" s="1"/>
  <c r="M87" i="15"/>
  <c r="M511" i="15"/>
  <c r="F82" i="16"/>
  <c r="L71" i="16"/>
  <c r="F71" i="16"/>
  <c r="O511" i="16"/>
  <c r="AF493" i="16"/>
  <c r="AF494" i="16" s="1"/>
  <c r="AF495" i="16"/>
  <c r="AF496" i="16" s="1"/>
  <c r="F88" i="17"/>
  <c r="M88" i="17" s="1"/>
  <c r="M87" i="17"/>
  <c r="M511" i="16"/>
  <c r="M75" i="17"/>
  <c r="M518" i="18"/>
  <c r="T491" i="18"/>
  <c r="T493" i="18"/>
  <c r="T492" i="18"/>
  <c r="T472" i="17"/>
  <c r="H509" i="17"/>
  <c r="H477" i="17"/>
  <c r="M512" i="17"/>
  <c r="H477" i="19"/>
  <c r="T472" i="19"/>
  <c r="H509" i="19"/>
  <c r="AF493" i="19"/>
  <c r="AF494" i="19" s="1"/>
  <c r="AF495" i="19"/>
  <c r="AF496" i="19" s="1"/>
  <c r="F85" i="20"/>
  <c r="L74" i="20"/>
  <c r="F74" i="20"/>
  <c r="F77" i="20" s="1"/>
  <c r="M77" i="20" s="1"/>
  <c r="N512" i="19"/>
  <c r="O513" i="20"/>
  <c r="K510" i="21"/>
  <c r="P510" i="21" s="1"/>
  <c r="M71" i="22"/>
  <c r="N512" i="21"/>
  <c r="M514" i="22"/>
  <c r="P514" i="22" s="1"/>
  <c r="M515" i="23"/>
  <c r="P515" i="23" s="1"/>
  <c r="R485" i="23"/>
  <c r="F88" i="24"/>
  <c r="M88" i="24" s="1"/>
  <c r="M87" i="24"/>
  <c r="H509" i="24"/>
  <c r="T472" i="24"/>
  <c r="H477" i="24"/>
  <c r="M86" i="25"/>
  <c r="O511" i="25"/>
  <c r="K518" i="25"/>
  <c r="P518" i="25" s="1"/>
  <c r="AA178" i="2"/>
  <c r="AB178" i="2" s="1"/>
  <c r="AA304" i="2"/>
  <c r="AB304" i="2" s="1"/>
  <c r="M32" i="2"/>
  <c r="M33" i="2" s="1"/>
  <c r="M34" i="2" s="1"/>
  <c r="M35" i="2" s="1"/>
  <c r="M36" i="2" s="1"/>
  <c r="M37" i="2" s="1"/>
  <c r="M38" i="2" s="1"/>
  <c r="M39" i="2" s="1"/>
  <c r="M40" i="2" s="1"/>
  <c r="K42" i="2" s="1"/>
  <c r="K11" i="2" s="1"/>
  <c r="AA217" i="2"/>
  <c r="AB217" i="2" s="1"/>
  <c r="AA276" i="2"/>
  <c r="AB276" i="2" s="1"/>
  <c r="AA241" i="4"/>
  <c r="AB241" i="4" s="1"/>
  <c r="AA322" i="2"/>
  <c r="AB322" i="2" s="1"/>
  <c r="AA257" i="4"/>
  <c r="AB257" i="4" s="1"/>
  <c r="AA345" i="3"/>
  <c r="AB345" i="3" s="1"/>
  <c r="AA278" i="4"/>
  <c r="AB278" i="4" s="1"/>
  <c r="AA207" i="3"/>
  <c r="AB207" i="3" s="1"/>
  <c r="AA263" i="5"/>
  <c r="AB263" i="5" s="1"/>
  <c r="AA329" i="5"/>
  <c r="AB329" i="5" s="1"/>
  <c r="AA345" i="5"/>
  <c r="AB345" i="5" s="1"/>
  <c r="AA348" i="2"/>
  <c r="AB348" i="2" s="1"/>
  <c r="AA172" i="3"/>
  <c r="AB172" i="3" s="1"/>
  <c r="AA220" i="3"/>
  <c r="AB220" i="3" s="1"/>
  <c r="AA256" i="3"/>
  <c r="AB256" i="3" s="1"/>
  <c r="AA264" i="3"/>
  <c r="AB264" i="3" s="1"/>
  <c r="AA272" i="3"/>
  <c r="AB272" i="3" s="1"/>
  <c r="AA280" i="3"/>
  <c r="AB280" i="3" s="1"/>
  <c r="AA288" i="3"/>
  <c r="AB288" i="3" s="1"/>
  <c r="AA296" i="3"/>
  <c r="AB296" i="3" s="1"/>
  <c r="AA304" i="3"/>
  <c r="AB304" i="3" s="1"/>
  <c r="AA312" i="3"/>
  <c r="AB312" i="3" s="1"/>
  <c r="AA320" i="3"/>
  <c r="AB320" i="3" s="1"/>
  <c r="AA328" i="3"/>
  <c r="AB328" i="3" s="1"/>
  <c r="AA148" i="5"/>
  <c r="AB148" i="5" s="1"/>
  <c r="AA200" i="5"/>
  <c r="AB200" i="5" s="1"/>
  <c r="AA326" i="6"/>
  <c r="AB326" i="6" s="1"/>
  <c r="T40" i="7"/>
  <c r="U40" i="7" s="1"/>
  <c r="AA166" i="6"/>
  <c r="AB166" i="6" s="1"/>
  <c r="AA268" i="6"/>
  <c r="AB268" i="6" s="1"/>
  <c r="AA293" i="6"/>
  <c r="AB293" i="6" s="1"/>
  <c r="AA324" i="6"/>
  <c r="AB324" i="6" s="1"/>
  <c r="AA348" i="6"/>
  <c r="AB348" i="6" s="1"/>
  <c r="AA161" i="7"/>
  <c r="AB161" i="7" s="1"/>
  <c r="AA292" i="7"/>
  <c r="AB292" i="7" s="1"/>
  <c r="J27" i="8"/>
  <c r="J40" i="8" s="1"/>
  <c r="K40" i="8" s="1"/>
  <c r="L27" i="8"/>
  <c r="M27" i="8" s="1"/>
  <c r="M28" i="8" s="1"/>
  <c r="M29" i="8" s="1"/>
  <c r="M30" i="8" s="1"/>
  <c r="M31" i="8" s="1"/>
  <c r="M32" i="8" s="1"/>
  <c r="M33" i="8" s="1"/>
  <c r="M34" i="8" s="1"/>
  <c r="M35" i="8" s="1"/>
  <c r="M36" i="8" s="1"/>
  <c r="M37" i="8" s="1"/>
  <c r="M38" i="8" s="1"/>
  <c r="M39" i="8" s="1"/>
  <c r="AA157" i="6"/>
  <c r="AB157" i="6" s="1"/>
  <c r="AA197" i="6"/>
  <c r="AB197" i="6" s="1"/>
  <c r="AA225" i="6"/>
  <c r="AB225" i="6" s="1"/>
  <c r="AA253" i="6"/>
  <c r="AB253" i="6" s="1"/>
  <c r="AA285" i="6"/>
  <c r="AB285" i="6" s="1"/>
  <c r="AA297" i="6"/>
  <c r="AB297" i="6" s="1"/>
  <c r="AA313" i="6"/>
  <c r="AB313" i="6" s="1"/>
  <c r="AA345" i="6"/>
  <c r="AB345" i="6" s="1"/>
  <c r="AA145" i="7"/>
  <c r="AB145" i="7" s="1"/>
  <c r="AA201" i="7"/>
  <c r="AB201" i="7" s="1"/>
  <c r="AA213" i="7"/>
  <c r="AB213" i="7" s="1"/>
  <c r="AA237" i="7"/>
  <c r="AB237" i="7" s="1"/>
  <c r="AA257" i="7"/>
  <c r="AB257" i="7" s="1"/>
  <c r="AA289" i="7"/>
  <c r="AB289" i="7" s="1"/>
  <c r="AA301" i="7"/>
  <c r="AB301" i="7" s="1"/>
  <c r="AA317" i="7"/>
  <c r="AB317" i="7" s="1"/>
  <c r="AA341" i="7"/>
  <c r="AB341" i="7" s="1"/>
  <c r="T496" i="6"/>
  <c r="T495" i="6"/>
  <c r="T494" i="6"/>
  <c r="AA239" i="10"/>
  <c r="AB239" i="10" s="1"/>
  <c r="AA303" i="10"/>
  <c r="AB303" i="10" s="1"/>
  <c r="J40" i="13"/>
  <c r="K40" i="13" s="1"/>
  <c r="AA287" i="11"/>
  <c r="AB287" i="11" s="1"/>
  <c r="AA334" i="11"/>
  <c r="AB334" i="11" s="1"/>
  <c r="AA340" i="11"/>
  <c r="AB340" i="11" s="1"/>
  <c r="T467" i="11"/>
  <c r="T466" i="11"/>
  <c r="T468" i="11"/>
  <c r="AA285" i="12"/>
  <c r="AB285" i="12" s="1"/>
  <c r="J27" i="13"/>
  <c r="L27" i="13"/>
  <c r="M27" i="13" s="1"/>
  <c r="M28" i="13" s="1"/>
  <c r="M29" i="13" s="1"/>
  <c r="M30" i="13" s="1"/>
  <c r="M31" i="13" s="1"/>
  <c r="M32" i="13" s="1"/>
  <c r="M33" i="13" s="1"/>
  <c r="M34" i="14"/>
  <c r="M35" i="14" s="1"/>
  <c r="M36" i="14" s="1"/>
  <c r="M37" i="14" s="1"/>
  <c r="M38" i="14" s="1"/>
  <c r="M39" i="14" s="1"/>
  <c r="M40" i="14" s="1"/>
  <c r="K42" i="14" s="1"/>
  <c r="K11" i="14" s="1"/>
  <c r="AA241" i="16"/>
  <c r="AB241" i="16" s="1"/>
  <c r="AA252" i="16"/>
  <c r="AB252" i="16" s="1"/>
  <c r="J40" i="17"/>
  <c r="K40" i="17" s="1"/>
  <c r="AA190" i="16"/>
  <c r="AB190" i="16" s="1"/>
  <c r="AA216" i="17"/>
  <c r="AB216" i="17" s="1"/>
  <c r="AA219" i="16"/>
  <c r="AB219" i="16" s="1"/>
  <c r="AA235" i="16"/>
  <c r="AB235" i="16" s="1"/>
  <c r="AA323" i="17"/>
  <c r="AB323" i="17" s="1"/>
  <c r="AA168" i="17"/>
  <c r="AB168" i="17" s="1"/>
  <c r="AA165" i="17"/>
  <c r="AB165" i="17" s="1"/>
  <c r="AA213" i="17"/>
  <c r="AB213" i="17" s="1"/>
  <c r="AA222" i="17"/>
  <c r="AB222" i="17" s="1"/>
  <c r="AA258" i="17"/>
  <c r="AB258" i="17" s="1"/>
  <c r="AA225" i="18"/>
  <c r="AB225" i="18" s="1"/>
  <c r="AA309" i="18"/>
  <c r="AB309" i="18" s="1"/>
  <c r="AA175" i="19"/>
  <c r="AB175" i="19" s="1"/>
  <c r="M32" i="19"/>
  <c r="M33" i="19" s="1"/>
  <c r="M34" i="19" s="1"/>
  <c r="M35" i="19" s="1"/>
  <c r="M36" i="19" s="1"/>
  <c r="M37" i="19" s="1"/>
  <c r="M38" i="19" s="1"/>
  <c r="M39" i="19" s="1"/>
  <c r="M40" i="19" s="1"/>
  <c r="K42" i="19" s="1"/>
  <c r="K11" i="19" s="1"/>
  <c r="T496" i="17"/>
  <c r="T495" i="17"/>
  <c r="T494" i="17"/>
  <c r="AA253" i="20"/>
  <c r="AB253" i="20" s="1"/>
  <c r="AA316" i="19"/>
  <c r="AB316" i="19" s="1"/>
  <c r="AA352" i="19"/>
  <c r="AB352" i="19" s="1"/>
  <c r="AA351" i="20"/>
  <c r="AB351" i="20" s="1"/>
  <c r="AA230" i="21"/>
  <c r="AB230" i="21" s="1"/>
  <c r="AA253" i="21"/>
  <c r="AB253" i="21" s="1"/>
  <c r="W33" i="22"/>
  <c r="W34" i="22" s="1"/>
  <c r="W35" i="22" s="1"/>
  <c r="W36" i="22" s="1"/>
  <c r="W37" i="22" s="1"/>
  <c r="W38" i="22" s="1"/>
  <c r="W39" i="22" s="1"/>
  <c r="W40" i="22" s="1"/>
  <c r="U42" i="22" s="1"/>
  <c r="AA230" i="23"/>
  <c r="AB230" i="23" s="1"/>
  <c r="AA301" i="23"/>
  <c r="AB301" i="23" s="1"/>
  <c r="AA298" i="23"/>
  <c r="AB298" i="23" s="1"/>
  <c r="AA340" i="23"/>
  <c r="AB340" i="23" s="1"/>
  <c r="AA291" i="23"/>
  <c r="AB291" i="23" s="1"/>
  <c r="M32" i="24"/>
  <c r="M33" i="24" s="1"/>
  <c r="M34" i="24" s="1"/>
  <c r="M35" i="24" s="1"/>
  <c r="M36" i="24" s="1"/>
  <c r="M37" i="24" s="1"/>
  <c r="M38" i="24" s="1"/>
  <c r="M39" i="24" s="1"/>
  <c r="M40" i="24" s="1"/>
  <c r="K42" i="24" s="1"/>
  <c r="K11" i="24" s="1"/>
  <c r="J40" i="25"/>
  <c r="K40" i="25" s="1"/>
  <c r="W28" i="25"/>
  <c r="AA176" i="25"/>
  <c r="AB176" i="25" s="1"/>
  <c r="AA227" i="25"/>
  <c r="AB227" i="25" s="1"/>
  <c r="AA224" i="25"/>
  <c r="AB224" i="25" s="1"/>
  <c r="AA303" i="25"/>
  <c r="AB303" i="25" s="1"/>
  <c r="AA269" i="25"/>
  <c r="AB269" i="25" s="1"/>
  <c r="AA316" i="25"/>
  <c r="AB316" i="25" s="1"/>
  <c r="T496" i="25"/>
  <c r="T495" i="25"/>
  <c r="T494" i="25"/>
  <c r="AA185" i="25"/>
  <c r="AB185" i="25" s="1"/>
  <c r="AL467" i="2"/>
  <c r="AL467" i="4"/>
  <c r="AF466" i="5"/>
  <c r="AF467" i="5" s="1"/>
  <c r="AF464" i="5"/>
  <c r="AF465" i="5" s="1"/>
  <c r="Q472" i="2"/>
  <c r="E509" i="2"/>
  <c r="E477" i="2"/>
  <c r="M70" i="4"/>
  <c r="G70" i="4"/>
  <c r="N70" i="4" s="1"/>
  <c r="L515" i="2"/>
  <c r="P515" i="2" s="1"/>
  <c r="M511" i="4"/>
  <c r="F477" i="5"/>
  <c r="F509" i="5"/>
  <c r="R472" i="5"/>
  <c r="AL478" i="5"/>
  <c r="F477" i="6"/>
  <c r="R472" i="6"/>
  <c r="F509" i="6"/>
  <c r="M513" i="7"/>
  <c r="M82" i="8"/>
  <c r="G82" i="8"/>
  <c r="N82" i="8" s="1"/>
  <c r="M75" i="8"/>
  <c r="O511" i="6"/>
  <c r="AL486" i="7"/>
  <c r="M81" i="6"/>
  <c r="G81" i="6"/>
  <c r="N81" i="6" s="1"/>
  <c r="M85" i="6"/>
  <c r="M81" i="7"/>
  <c r="G81" i="7"/>
  <c r="N81" i="7" s="1"/>
  <c r="L510" i="8"/>
  <c r="P510" i="8" s="1"/>
  <c r="G72" i="9"/>
  <c r="N72" i="9" s="1"/>
  <c r="M72" i="9"/>
  <c r="AL478" i="8"/>
  <c r="M73" i="9"/>
  <c r="G73" i="9"/>
  <c r="N73" i="9" s="1"/>
  <c r="M71" i="10"/>
  <c r="G71" i="10"/>
  <c r="N71" i="10" s="1"/>
  <c r="M84" i="11"/>
  <c r="AF495" i="8"/>
  <c r="AF496" i="8" s="1"/>
  <c r="AF493" i="8"/>
  <c r="AF494" i="8" s="1"/>
  <c r="T466" i="10"/>
  <c r="T468" i="10"/>
  <c r="T467" i="10"/>
  <c r="J511" i="10"/>
  <c r="I511" i="10"/>
  <c r="M511" i="11"/>
  <c r="N513" i="12"/>
  <c r="M82" i="13"/>
  <c r="G82" i="13"/>
  <c r="N82" i="13" s="1"/>
  <c r="M75" i="13"/>
  <c r="N511" i="14"/>
  <c r="E509" i="11"/>
  <c r="Q472" i="11"/>
  <c r="E477" i="11"/>
  <c r="M70" i="14"/>
  <c r="G70" i="14"/>
  <c r="N70" i="14" s="1"/>
  <c r="M74" i="14"/>
  <c r="L511" i="14"/>
  <c r="M84" i="15"/>
  <c r="M512" i="16"/>
  <c r="N516" i="16"/>
  <c r="G509" i="16"/>
  <c r="G477" i="16"/>
  <c r="S472" i="16"/>
  <c r="M84" i="18"/>
  <c r="T467" i="17"/>
  <c r="T466" i="17"/>
  <c r="T468" i="17"/>
  <c r="AF495" i="17"/>
  <c r="AF496" i="17" s="1"/>
  <c r="AF493" i="17"/>
  <c r="AF494" i="17" s="1"/>
  <c r="E509" i="18"/>
  <c r="E477" i="18"/>
  <c r="Q472" i="18"/>
  <c r="M84" i="20"/>
  <c r="O513" i="19"/>
  <c r="M84" i="21"/>
  <c r="AL488" i="20"/>
  <c r="AL496" i="20"/>
  <c r="M70" i="21"/>
  <c r="G70" i="21"/>
  <c r="N70" i="21" s="1"/>
  <c r="M74" i="21"/>
  <c r="G477" i="21"/>
  <c r="S472" i="21"/>
  <c r="G509" i="21"/>
  <c r="AL486" i="21"/>
  <c r="AL494" i="21"/>
  <c r="AL478" i="21"/>
  <c r="T468" i="22"/>
  <c r="T467" i="22"/>
  <c r="T466" i="22"/>
  <c r="M512" i="22"/>
  <c r="M515" i="22"/>
  <c r="M86" i="23"/>
  <c r="N511" i="24"/>
  <c r="M81" i="25"/>
  <c r="G81" i="25"/>
  <c r="N81" i="25" s="1"/>
  <c r="N511" i="25"/>
  <c r="AA318" i="4"/>
  <c r="AB318" i="4" s="1"/>
  <c r="AA346" i="4"/>
  <c r="AB346" i="4" s="1"/>
  <c r="AA296" i="2"/>
  <c r="AB296" i="2" s="1"/>
  <c r="AA297" i="3"/>
  <c r="AB297" i="3" s="1"/>
  <c r="AA346" i="3"/>
  <c r="AB346" i="3" s="1"/>
  <c r="AA253" i="5"/>
  <c r="AB253" i="5" s="1"/>
  <c r="AA326" i="5"/>
  <c r="AB326" i="5" s="1"/>
  <c r="AA250" i="2"/>
  <c r="AB250" i="2" s="1"/>
  <c r="AA257" i="3"/>
  <c r="AB257" i="3" s="1"/>
  <c r="AA264" i="5"/>
  <c r="AB264" i="5" s="1"/>
  <c r="AA332" i="2"/>
  <c r="AB332" i="2" s="1"/>
  <c r="AA213" i="3"/>
  <c r="AB213" i="3" s="1"/>
  <c r="AA166" i="4"/>
  <c r="AB166" i="4" s="1"/>
  <c r="AA253" i="4"/>
  <c r="AB253" i="4" s="1"/>
  <c r="AA312" i="5"/>
  <c r="AB312" i="5" s="1"/>
  <c r="AA247" i="3"/>
  <c r="AB247" i="3" s="1"/>
  <c r="AA147" i="4"/>
  <c r="AB147" i="4" s="1"/>
  <c r="AA195" i="5"/>
  <c r="AB195" i="5" s="1"/>
  <c r="AA291" i="5"/>
  <c r="AB291" i="5" s="1"/>
  <c r="AA311" i="5"/>
  <c r="AB311" i="5" s="1"/>
  <c r="AA168" i="3"/>
  <c r="AB168" i="3" s="1"/>
  <c r="AA200" i="3"/>
  <c r="AB200" i="3" s="1"/>
  <c r="AA270" i="6"/>
  <c r="AB270" i="6" s="1"/>
  <c r="AA315" i="3"/>
  <c r="AB315" i="3" s="1"/>
  <c r="AA146" i="6"/>
  <c r="AB146" i="6" s="1"/>
  <c r="T465" i="6"/>
  <c r="T463" i="6"/>
  <c r="T464" i="6"/>
  <c r="AA307" i="11"/>
  <c r="AB307" i="11" s="1"/>
  <c r="L22" i="10"/>
  <c r="M22" i="10" s="1"/>
  <c r="M23" i="10" s="1"/>
  <c r="M24" i="10" s="1"/>
  <c r="M25" i="10" s="1"/>
  <c r="M26" i="10" s="1"/>
  <c r="M27" i="10" s="1"/>
  <c r="M28" i="10" s="1"/>
  <c r="M29" i="10" s="1"/>
  <c r="M30" i="10" s="1"/>
  <c r="M31" i="10" s="1"/>
  <c r="M32" i="10" s="1"/>
  <c r="M33" i="10" s="1"/>
  <c r="M34" i="10" s="1"/>
  <c r="M35" i="10" s="1"/>
  <c r="M36" i="10" s="1"/>
  <c r="M37" i="10" s="1"/>
  <c r="M38" i="10" s="1"/>
  <c r="M39" i="10" s="1"/>
  <c r="M40" i="10" s="1"/>
  <c r="K42" i="10" s="1"/>
  <c r="K11" i="10" s="1"/>
  <c r="J22" i="10"/>
  <c r="J40" i="10" s="1"/>
  <c r="K40" i="10" s="1"/>
  <c r="AA179" i="10"/>
  <c r="AB179" i="10" s="1"/>
  <c r="V22" i="11"/>
  <c r="W22" i="11" s="1"/>
  <c r="W23" i="11" s="1"/>
  <c r="W24" i="11" s="1"/>
  <c r="W25" i="11" s="1"/>
  <c r="W26" i="11" s="1"/>
  <c r="W27" i="11" s="1"/>
  <c r="W28" i="11" s="1"/>
  <c r="T22" i="11"/>
  <c r="T40" i="11" s="1"/>
  <c r="U40" i="11" s="1"/>
  <c r="AA263" i="11"/>
  <c r="AB263" i="11" s="1"/>
  <c r="AA295" i="11"/>
  <c r="AB295" i="11" s="1"/>
  <c r="AA335" i="11"/>
  <c r="AB335" i="11" s="1"/>
  <c r="AA352" i="11"/>
  <c r="AB352" i="11" s="1"/>
  <c r="AA188" i="12"/>
  <c r="AB188" i="12" s="1"/>
  <c r="AA270" i="12"/>
  <c r="AB270" i="12" s="1"/>
  <c r="AA160" i="15"/>
  <c r="AB160" i="15" s="1"/>
  <c r="AA212" i="12"/>
  <c r="AB212" i="12" s="1"/>
  <c r="V22" i="15"/>
  <c r="W22" i="15" s="1"/>
  <c r="W23" i="15" s="1"/>
  <c r="W24" i="15" s="1"/>
  <c r="W25" i="15" s="1"/>
  <c r="W26" i="15" s="1"/>
  <c r="W27" i="15" s="1"/>
  <c r="W28" i="15" s="1"/>
  <c r="T22" i="15"/>
  <c r="T40" i="15" s="1"/>
  <c r="U40" i="15" s="1"/>
  <c r="AA291" i="15"/>
  <c r="AB291" i="15" s="1"/>
  <c r="V29" i="15"/>
  <c r="T29" i="15"/>
  <c r="V29" i="16"/>
  <c r="W29" i="16" s="1"/>
  <c r="W30" i="16" s="1"/>
  <c r="W31" i="16" s="1"/>
  <c r="W32" i="16" s="1"/>
  <c r="W33" i="16" s="1"/>
  <c r="W34" i="16" s="1"/>
  <c r="W35" i="16" s="1"/>
  <c r="W36" i="16" s="1"/>
  <c r="W37" i="16" s="1"/>
  <c r="W38" i="16" s="1"/>
  <c r="W39" i="16" s="1"/>
  <c r="W40" i="16" s="1"/>
  <c r="U42" i="16" s="1"/>
  <c r="T29" i="16"/>
  <c r="T40" i="16" s="1"/>
  <c r="U40" i="16" s="1"/>
  <c r="AA243" i="17"/>
  <c r="AB243" i="17" s="1"/>
  <c r="AA164" i="17"/>
  <c r="AB164" i="17" s="1"/>
  <c r="AA248" i="17"/>
  <c r="AB248" i="17" s="1"/>
  <c r="AA209" i="18"/>
  <c r="AB209" i="18" s="1"/>
  <c r="AA265" i="17"/>
  <c r="AB265" i="17" s="1"/>
  <c r="AA257" i="18"/>
  <c r="AB257" i="18" s="1"/>
  <c r="AA242" i="17"/>
  <c r="AB242" i="17" s="1"/>
  <c r="AA173" i="18"/>
  <c r="AB173" i="18" s="1"/>
  <c r="AA210" i="18"/>
  <c r="AB210" i="18" s="1"/>
  <c r="AA159" i="20"/>
  <c r="AB159" i="20" s="1"/>
  <c r="AA348" i="19"/>
  <c r="AB348" i="19" s="1"/>
  <c r="AA170" i="19"/>
  <c r="AB170" i="19" s="1"/>
  <c r="W23" i="19"/>
  <c r="W24" i="19" s="1"/>
  <c r="W25" i="19" s="1"/>
  <c r="W26" i="19" s="1"/>
  <c r="W27" i="19" s="1"/>
  <c r="W28" i="19" s="1"/>
  <c r="AA165" i="20"/>
  <c r="AB165" i="20" s="1"/>
  <c r="AA213" i="20"/>
  <c r="AB213" i="20" s="1"/>
  <c r="AA229" i="20"/>
  <c r="AB229" i="20" s="1"/>
  <c r="AA300" i="19"/>
  <c r="AB300" i="19" s="1"/>
  <c r="AA312" i="19"/>
  <c r="AB312" i="19" s="1"/>
  <c r="AA336" i="19"/>
  <c r="AB336" i="19" s="1"/>
  <c r="AA199" i="20"/>
  <c r="AB199" i="20" s="1"/>
  <c r="AA165" i="21"/>
  <c r="AB165" i="21" s="1"/>
  <c r="AA284" i="21"/>
  <c r="AB284" i="21" s="1"/>
  <c r="AA219" i="21"/>
  <c r="AB219" i="21" s="1"/>
  <c r="AA229" i="21"/>
  <c r="AB229" i="21" s="1"/>
  <c r="AA297" i="21"/>
  <c r="AB297" i="21" s="1"/>
  <c r="AA165" i="22"/>
  <c r="AB165" i="22" s="1"/>
  <c r="AA170" i="22"/>
  <c r="AB170" i="22" s="1"/>
  <c r="AA206" i="22"/>
  <c r="AB206" i="22" s="1"/>
  <c r="AA238" i="22"/>
  <c r="AB238" i="22" s="1"/>
  <c r="AA216" i="23"/>
  <c r="AB216" i="23" s="1"/>
  <c r="AA317" i="23"/>
  <c r="AB317" i="23" s="1"/>
  <c r="AA246" i="23"/>
  <c r="AB246" i="23" s="1"/>
  <c r="W35" i="24"/>
  <c r="W36" i="24" s="1"/>
  <c r="W37" i="24" s="1"/>
  <c r="W38" i="24" s="1"/>
  <c r="W39" i="24" s="1"/>
  <c r="W40" i="24" s="1"/>
  <c r="U42" i="24" s="1"/>
  <c r="AA249" i="25"/>
  <c r="AB249" i="25" s="1"/>
  <c r="AA256" i="25"/>
  <c r="AB256" i="25" s="1"/>
  <c r="AA325" i="25"/>
  <c r="AB325" i="25" s="1"/>
  <c r="AA253" i="25"/>
  <c r="AB253" i="25" s="1"/>
  <c r="AA278" i="25"/>
  <c r="AB278" i="25" s="1"/>
  <c r="AA228" i="25"/>
  <c r="AB228" i="25" s="1"/>
  <c r="AA324" i="25"/>
  <c r="AB324" i="25" s="1"/>
  <c r="J512" i="2"/>
  <c r="I512" i="2"/>
  <c r="N511" i="4"/>
  <c r="T491" i="4"/>
  <c r="T493" i="4"/>
  <c r="T492" i="4"/>
  <c r="M75" i="5"/>
  <c r="O512" i="5"/>
  <c r="T467" i="3"/>
  <c r="T466" i="3"/>
  <c r="T468" i="3"/>
  <c r="F88" i="5"/>
  <c r="M88" i="5" s="1"/>
  <c r="M87" i="5"/>
  <c r="G477" i="6"/>
  <c r="S472" i="6"/>
  <c r="G509" i="6"/>
  <c r="AL467" i="6"/>
  <c r="J512" i="6"/>
  <c r="I512" i="6"/>
  <c r="O469" i="6"/>
  <c r="O468" i="6"/>
  <c r="K468" i="6"/>
  <c r="K469" i="6" s="1"/>
  <c r="D509" i="6"/>
  <c r="K470" i="6"/>
  <c r="K471" i="6" s="1"/>
  <c r="D477" i="6"/>
  <c r="O511" i="7"/>
  <c r="AF466" i="7"/>
  <c r="AF467" i="7" s="1"/>
  <c r="AF464" i="7"/>
  <c r="AF465" i="7" s="1"/>
  <c r="M76" i="8"/>
  <c r="F77" i="8"/>
  <c r="M77" i="8" s="1"/>
  <c r="E477" i="10"/>
  <c r="Q472" i="10"/>
  <c r="E509" i="10"/>
  <c r="R485" i="10"/>
  <c r="T493" i="8"/>
  <c r="T492" i="8"/>
  <c r="T491" i="8"/>
  <c r="J512" i="10"/>
  <c r="I512" i="10"/>
  <c r="AL488" i="10"/>
  <c r="M511" i="14"/>
  <c r="N511" i="13"/>
  <c r="N517" i="13"/>
  <c r="AL486" i="11"/>
  <c r="I511" i="12"/>
  <c r="J511" i="12"/>
  <c r="M512" i="11"/>
  <c r="E477" i="15"/>
  <c r="Q472" i="15"/>
  <c r="E509" i="15"/>
  <c r="N511" i="17"/>
  <c r="K510" i="17"/>
  <c r="P510" i="17" s="1"/>
  <c r="I511" i="18"/>
  <c r="J511" i="18"/>
  <c r="AF466" i="17"/>
  <c r="AF467" i="17" s="1"/>
  <c r="AF464" i="17"/>
  <c r="AF465" i="17" s="1"/>
  <c r="M72" i="18"/>
  <c r="M511" i="19"/>
  <c r="G477" i="20"/>
  <c r="S472" i="20"/>
  <c r="G509" i="20"/>
  <c r="AL467" i="20"/>
  <c r="J512" i="20"/>
  <c r="I512" i="20"/>
  <c r="H477" i="21"/>
  <c r="T472" i="21"/>
  <c r="H509" i="21"/>
  <c r="AF493" i="21"/>
  <c r="AF494" i="21" s="1"/>
  <c r="AF495" i="21"/>
  <c r="AF496" i="21" s="1"/>
  <c r="AL458" i="21"/>
  <c r="R485" i="21"/>
  <c r="F509" i="21"/>
  <c r="F477" i="21"/>
  <c r="R472" i="21"/>
  <c r="L512" i="22"/>
  <c r="J511" i="23"/>
  <c r="I511" i="23"/>
  <c r="T467" i="23"/>
  <c r="T466" i="23"/>
  <c r="T468" i="23"/>
  <c r="G509" i="23"/>
  <c r="G477" i="23"/>
  <c r="S472" i="23"/>
  <c r="AL494" i="23"/>
  <c r="G81" i="24"/>
  <c r="N81" i="24" s="1"/>
  <c r="M81" i="24"/>
  <c r="M71" i="24"/>
  <c r="G71" i="24"/>
  <c r="N71" i="24" s="1"/>
  <c r="L511" i="24"/>
  <c r="AL486" i="25"/>
  <c r="F509" i="25"/>
  <c r="F477" i="25"/>
  <c r="R472" i="25"/>
  <c r="AA166" i="2"/>
  <c r="AB166" i="2" s="1"/>
  <c r="T29" i="2"/>
  <c r="T40" i="2" s="1"/>
  <c r="U40" i="2" s="1"/>
  <c r="V29" i="2"/>
  <c r="W29" i="2" s="1"/>
  <c r="W30" i="2" s="1"/>
  <c r="W31" i="2" s="1"/>
  <c r="W32" i="2" s="1"/>
  <c r="W33" i="2" s="1"/>
  <c r="W34" i="2" s="1"/>
  <c r="W35" i="2" s="1"/>
  <c r="W36" i="2" s="1"/>
  <c r="W37" i="2" s="1"/>
  <c r="W38" i="2" s="1"/>
  <c r="W39" i="2" s="1"/>
  <c r="J40" i="3"/>
  <c r="K40" i="3" s="1"/>
  <c r="AA210" i="3"/>
  <c r="AB210" i="3" s="1"/>
  <c r="AA330" i="5"/>
  <c r="AB330" i="5" s="1"/>
  <c r="AA157" i="2"/>
  <c r="AB157" i="2" s="1"/>
  <c r="AA201" i="2"/>
  <c r="AB201" i="2" s="1"/>
  <c r="AA197" i="3"/>
  <c r="AB197" i="3" s="1"/>
  <c r="AA250" i="3"/>
  <c r="AB250" i="3" s="1"/>
  <c r="AA280" i="2"/>
  <c r="AB280" i="2" s="1"/>
  <c r="AA342" i="2"/>
  <c r="AB342" i="2" s="1"/>
  <c r="AA166" i="3"/>
  <c r="AB166" i="3" s="1"/>
  <c r="AA145" i="4"/>
  <c r="AB145" i="4" s="1"/>
  <c r="AA173" i="4"/>
  <c r="AB173" i="4" s="1"/>
  <c r="AA205" i="5"/>
  <c r="AB205" i="5" s="1"/>
  <c r="AA257" i="5"/>
  <c r="AB257" i="5" s="1"/>
  <c r="AA320" i="5"/>
  <c r="AB320" i="5" s="1"/>
  <c r="AA223" i="3"/>
  <c r="AB223" i="3" s="1"/>
  <c r="AA247" i="4"/>
  <c r="AB247" i="4" s="1"/>
  <c r="AA283" i="4"/>
  <c r="AB283" i="4" s="1"/>
  <c r="AA209" i="5"/>
  <c r="AB209" i="5" s="1"/>
  <c r="AA244" i="5"/>
  <c r="AB244" i="5" s="1"/>
  <c r="AA308" i="5"/>
  <c r="AB308" i="5" s="1"/>
  <c r="AA344" i="6"/>
  <c r="AB344" i="6" s="1"/>
  <c r="AA316" i="3"/>
  <c r="AB316" i="3" s="1"/>
  <c r="AA324" i="3"/>
  <c r="AB324" i="3" s="1"/>
  <c r="AA332" i="3"/>
  <c r="AB332" i="3" s="1"/>
  <c r="AA340" i="3"/>
  <c r="AB340" i="3" s="1"/>
  <c r="AA348" i="3"/>
  <c r="AB348" i="3" s="1"/>
  <c r="AA160" i="4"/>
  <c r="AB160" i="4" s="1"/>
  <c r="AA176" i="4"/>
  <c r="AB176" i="4" s="1"/>
  <c r="AA192" i="4"/>
  <c r="AB192" i="4" s="1"/>
  <c r="AA212" i="4"/>
  <c r="AB212" i="4" s="1"/>
  <c r="AA228" i="4"/>
  <c r="AB228" i="4" s="1"/>
  <c r="AA316" i="4"/>
  <c r="AB316" i="4" s="1"/>
  <c r="AA324" i="4"/>
  <c r="AB324" i="4" s="1"/>
  <c r="AA332" i="4"/>
  <c r="AB332" i="4" s="1"/>
  <c r="AA340" i="4"/>
  <c r="AB340" i="4" s="1"/>
  <c r="AA208" i="5"/>
  <c r="AB208" i="5" s="1"/>
  <c r="AA238" i="7"/>
  <c r="AB238" i="7" s="1"/>
  <c r="AA347" i="7"/>
  <c r="AB347" i="7" s="1"/>
  <c r="AA242" i="7"/>
  <c r="AB242" i="7" s="1"/>
  <c r="AA150" i="6"/>
  <c r="AB150" i="6" s="1"/>
  <c r="AA178" i="8"/>
  <c r="AB178" i="8" s="1"/>
  <c r="AA286" i="8"/>
  <c r="AB286" i="8" s="1"/>
  <c r="AA276" i="6"/>
  <c r="AB276" i="6" s="1"/>
  <c r="AA292" i="6"/>
  <c r="AB292" i="6" s="1"/>
  <c r="AA336" i="6"/>
  <c r="AB336" i="6" s="1"/>
  <c r="AA256" i="7"/>
  <c r="AB256" i="7" s="1"/>
  <c r="AA300" i="7"/>
  <c r="AB300" i="7" s="1"/>
  <c r="AA332" i="7"/>
  <c r="AB332" i="7" s="1"/>
  <c r="AA210" i="11"/>
  <c r="AB210" i="11" s="1"/>
  <c r="AA145" i="8"/>
  <c r="AB145" i="8" s="1"/>
  <c r="AA185" i="8"/>
  <c r="AB185" i="8" s="1"/>
  <c r="AA225" i="8"/>
  <c r="AB225" i="8" s="1"/>
  <c r="AA249" i="8"/>
  <c r="AB249" i="8" s="1"/>
  <c r="AA277" i="8"/>
  <c r="AB277" i="8" s="1"/>
  <c r="AA244" i="8"/>
  <c r="AB244" i="8" s="1"/>
  <c r="AA252" i="11"/>
  <c r="AB252" i="11" s="1"/>
  <c r="L22" i="9"/>
  <c r="M22" i="9" s="1"/>
  <c r="M23" i="9" s="1"/>
  <c r="M24" i="9" s="1"/>
  <c r="M25" i="9" s="1"/>
  <c r="M26" i="9" s="1"/>
  <c r="J22" i="9"/>
  <c r="J40" i="9" s="1"/>
  <c r="K40" i="9" s="1"/>
  <c r="AA211" i="10"/>
  <c r="AB211" i="10" s="1"/>
  <c r="AA243" i="10"/>
  <c r="AB243" i="10" s="1"/>
  <c r="AA267" i="10"/>
  <c r="AB267" i="10" s="1"/>
  <c r="M24" i="11"/>
  <c r="M25" i="11" s="1"/>
  <c r="M26" i="11" s="1"/>
  <c r="AA346" i="11"/>
  <c r="AB346" i="11" s="1"/>
  <c r="V29" i="9"/>
  <c r="W29" i="9" s="1"/>
  <c r="W30" i="9" s="1"/>
  <c r="W31" i="9" s="1"/>
  <c r="W32" i="9" s="1"/>
  <c r="W33" i="9" s="1"/>
  <c r="W34" i="9" s="1"/>
  <c r="W35" i="9" s="1"/>
  <c r="W36" i="9" s="1"/>
  <c r="W37" i="9" s="1"/>
  <c r="W38" i="9" s="1"/>
  <c r="W39" i="9" s="1"/>
  <c r="W40" i="9" s="1"/>
  <c r="U42" i="9" s="1"/>
  <c r="T29" i="9"/>
  <c r="J40" i="12"/>
  <c r="K40" i="12" s="1"/>
  <c r="M40" i="12" s="1"/>
  <c r="K42" i="12" s="1"/>
  <c r="K11" i="12" s="1"/>
  <c r="AA284" i="11"/>
  <c r="AB284" i="11" s="1"/>
  <c r="M34" i="13"/>
  <c r="M35" i="13" s="1"/>
  <c r="M36" i="13" s="1"/>
  <c r="M37" i="13" s="1"/>
  <c r="M38" i="13" s="1"/>
  <c r="M39" i="13" s="1"/>
  <c r="M40" i="13" s="1"/>
  <c r="K42" i="13" s="1"/>
  <c r="K11" i="13" s="1"/>
  <c r="AA169" i="12"/>
  <c r="AB169" i="12" s="1"/>
  <c r="AA241" i="12"/>
  <c r="AB241" i="12" s="1"/>
  <c r="AA192" i="12"/>
  <c r="AB192" i="12" s="1"/>
  <c r="AA187" i="16"/>
  <c r="AB187" i="16" s="1"/>
  <c r="AA227" i="15"/>
  <c r="AB227" i="15" s="1"/>
  <c r="AA209" i="17"/>
  <c r="AB209" i="17" s="1"/>
  <c r="AA276" i="16"/>
  <c r="AB276" i="16" s="1"/>
  <c r="AA207" i="17"/>
  <c r="AB207" i="17" s="1"/>
  <c r="AA176" i="17"/>
  <c r="AB176" i="17" s="1"/>
  <c r="AA220" i="17"/>
  <c r="AB220" i="17" s="1"/>
  <c r="AA344" i="17"/>
  <c r="AB344" i="17" s="1"/>
  <c r="AA186" i="18"/>
  <c r="AB186" i="18" s="1"/>
  <c r="AA278" i="16"/>
  <c r="AB278" i="16" s="1"/>
  <c r="AA298" i="17"/>
  <c r="AB298" i="17" s="1"/>
  <c r="AA250" i="18"/>
  <c r="AB250" i="18" s="1"/>
  <c r="AA277" i="18"/>
  <c r="AB277" i="18" s="1"/>
  <c r="AA347" i="17"/>
  <c r="AB347" i="17" s="1"/>
  <c r="AA173" i="19"/>
  <c r="AB173" i="19" s="1"/>
  <c r="AA309" i="19"/>
  <c r="AB309" i="19" s="1"/>
  <c r="AA207" i="20"/>
  <c r="AB207" i="20" s="1"/>
  <c r="AA160" i="20"/>
  <c r="AB160" i="20" s="1"/>
  <c r="AA199" i="19"/>
  <c r="AB199" i="19" s="1"/>
  <c r="AA145" i="20"/>
  <c r="AB145" i="20" s="1"/>
  <c r="AA153" i="20"/>
  <c r="AB153" i="20" s="1"/>
  <c r="AA201" i="20"/>
  <c r="AB201" i="20" s="1"/>
  <c r="AA292" i="19"/>
  <c r="AB292" i="19" s="1"/>
  <c r="AA270" i="20"/>
  <c r="AB270" i="20" s="1"/>
  <c r="AA210" i="21"/>
  <c r="AB210" i="21" s="1"/>
  <c r="AA264" i="21"/>
  <c r="AB264" i="21" s="1"/>
  <c r="AA345" i="21"/>
  <c r="AB345" i="21" s="1"/>
  <c r="AA171" i="22"/>
  <c r="AB171" i="22" s="1"/>
  <c r="AA311" i="22"/>
  <c r="AB311" i="22" s="1"/>
  <c r="AA317" i="22"/>
  <c r="AB317" i="22" s="1"/>
  <c r="AA194" i="22"/>
  <c r="AB194" i="22" s="1"/>
  <c r="AA306" i="22"/>
  <c r="AB306" i="22" s="1"/>
  <c r="AA337" i="23"/>
  <c r="AB337" i="23" s="1"/>
  <c r="AA347" i="23"/>
  <c r="AB347" i="23" s="1"/>
  <c r="AA350" i="25"/>
  <c r="AB350" i="25" s="1"/>
  <c r="AA287" i="25"/>
  <c r="AB287" i="25" s="1"/>
  <c r="M84" i="6"/>
  <c r="M70" i="22"/>
  <c r="G70" i="22"/>
  <c r="N70" i="22" s="1"/>
  <c r="K78" i="22"/>
  <c r="I78" i="22" s="1"/>
  <c r="K12" i="22"/>
  <c r="M73" i="4"/>
  <c r="M85" i="13"/>
  <c r="M83" i="15"/>
  <c r="M70" i="18"/>
  <c r="G70" i="18"/>
  <c r="N70" i="18" s="1"/>
  <c r="M83" i="23"/>
  <c r="G71" i="3"/>
  <c r="N71" i="3" s="1"/>
  <c r="M71" i="3"/>
  <c r="G71" i="6"/>
  <c r="N71" i="6" s="1"/>
  <c r="M71" i="6"/>
  <c r="D89" i="13"/>
  <c r="M83" i="22"/>
  <c r="M83" i="8"/>
  <c r="G83" i="8"/>
  <c r="N83" i="8" s="1"/>
  <c r="M73" i="22"/>
  <c r="M71" i="5"/>
  <c r="M70" i="8"/>
  <c r="G70" i="8"/>
  <c r="N70" i="8" s="1"/>
  <c r="M74" i="10"/>
  <c r="M70" i="15"/>
  <c r="G70" i="15"/>
  <c r="N70" i="15" s="1"/>
  <c r="M84" i="16"/>
  <c r="M85" i="18"/>
  <c r="M74" i="22"/>
  <c r="P510" i="22" l="1"/>
  <c r="K511" i="19"/>
  <c r="P511" i="19" s="1"/>
  <c r="I71" i="19"/>
  <c r="L512" i="5"/>
  <c r="I70" i="11"/>
  <c r="M512" i="25"/>
  <c r="K511" i="22"/>
  <c r="I81" i="15"/>
  <c r="P517" i="2"/>
  <c r="G82" i="17"/>
  <c r="N82" i="17" s="1"/>
  <c r="M511" i="13"/>
  <c r="I70" i="24"/>
  <c r="K511" i="21"/>
  <c r="K512" i="13"/>
  <c r="P512" i="13" s="1"/>
  <c r="L511" i="11"/>
  <c r="I81" i="17"/>
  <c r="I73" i="9"/>
  <c r="L512" i="13"/>
  <c r="K512" i="23"/>
  <c r="I70" i="6"/>
  <c r="K512" i="18"/>
  <c r="P512" i="18" s="1"/>
  <c r="I70" i="19"/>
  <c r="K511" i="6"/>
  <c r="I70" i="23"/>
  <c r="K512" i="3"/>
  <c r="I70" i="3"/>
  <c r="I70" i="17"/>
  <c r="L511" i="16"/>
  <c r="O511" i="14"/>
  <c r="I81" i="11"/>
  <c r="I81" i="24"/>
  <c r="K511" i="12"/>
  <c r="P511" i="12" s="1"/>
  <c r="N512" i="2"/>
  <c r="I72" i="9"/>
  <c r="O511" i="21"/>
  <c r="O512" i="17"/>
  <c r="K511" i="7"/>
  <c r="L512" i="12"/>
  <c r="K511" i="2"/>
  <c r="O511" i="17"/>
  <c r="M511" i="20"/>
  <c r="O512" i="14"/>
  <c r="K512" i="17"/>
  <c r="I71" i="25"/>
  <c r="I70" i="25"/>
  <c r="I81" i="14"/>
  <c r="K511" i="3"/>
  <c r="P515" i="17"/>
  <c r="O511" i="18"/>
  <c r="I82" i="13"/>
  <c r="N511" i="10"/>
  <c r="I71" i="10"/>
  <c r="I81" i="7"/>
  <c r="I82" i="8"/>
  <c r="I70" i="4"/>
  <c r="N511" i="19"/>
  <c r="I81" i="3"/>
  <c r="K511" i="14"/>
  <c r="P511" i="14" s="1"/>
  <c r="K511" i="23"/>
  <c r="O512" i="20"/>
  <c r="M511" i="12"/>
  <c r="I81" i="23"/>
  <c r="L512" i="11"/>
  <c r="O511" i="23"/>
  <c r="K511" i="18"/>
  <c r="P511" i="18" s="1"/>
  <c r="M512" i="10"/>
  <c r="M512" i="6"/>
  <c r="M511" i="10"/>
  <c r="I81" i="6"/>
  <c r="N512" i="9"/>
  <c r="L512" i="3"/>
  <c r="K511" i="20"/>
  <c r="I82" i="18"/>
  <c r="K512" i="14"/>
  <c r="P512" i="14" s="1"/>
  <c r="I71" i="7"/>
  <c r="O511" i="4"/>
  <c r="L512" i="18"/>
  <c r="I81" i="9"/>
  <c r="I81" i="18"/>
  <c r="N512" i="22"/>
  <c r="P516" i="25"/>
  <c r="M512" i="23"/>
  <c r="P518" i="16"/>
  <c r="I70" i="2"/>
  <c r="K512" i="25"/>
  <c r="P510" i="20"/>
  <c r="L512" i="16"/>
  <c r="P518" i="10"/>
  <c r="I81" i="19"/>
  <c r="K512" i="15"/>
  <c r="P512" i="15" s="1"/>
  <c r="O512" i="7"/>
  <c r="O512" i="8"/>
  <c r="P515" i="22"/>
  <c r="O512" i="21"/>
  <c r="N511" i="9"/>
  <c r="K512" i="24"/>
  <c r="P512" i="24" s="1"/>
  <c r="K512" i="19"/>
  <c r="P512" i="19" s="1"/>
  <c r="I71" i="9"/>
  <c r="P517" i="25"/>
  <c r="P513" i="23"/>
  <c r="K511" i="24"/>
  <c r="P511" i="24" s="1"/>
  <c r="K511" i="17"/>
  <c r="K511" i="15"/>
  <c r="P511" i="15" s="1"/>
  <c r="P513" i="3"/>
  <c r="P513" i="20"/>
  <c r="I81" i="10"/>
  <c r="P516" i="22"/>
  <c r="P515" i="5"/>
  <c r="K512" i="4"/>
  <c r="P512" i="4" s="1"/>
  <c r="N512" i="25"/>
  <c r="P518" i="11"/>
  <c r="P510" i="6"/>
  <c r="I70" i="22"/>
  <c r="I70" i="16"/>
  <c r="N511" i="5"/>
  <c r="P510" i="7"/>
  <c r="I72" i="25"/>
  <c r="N511" i="6"/>
  <c r="P510" i="5"/>
  <c r="I70" i="7"/>
  <c r="P511" i="3"/>
  <c r="K512" i="16"/>
  <c r="P512" i="16" s="1"/>
  <c r="L511" i="2"/>
  <c r="P515" i="3"/>
  <c r="P511" i="8"/>
  <c r="W40" i="2"/>
  <c r="U42" i="2" s="1"/>
  <c r="P511" i="2"/>
  <c r="M40" i="8"/>
  <c r="K42" i="8" s="1"/>
  <c r="K11" i="8" s="1"/>
  <c r="F508" i="25"/>
  <c r="L477" i="25"/>
  <c r="F508" i="21"/>
  <c r="L477" i="21"/>
  <c r="H508" i="21"/>
  <c r="N477" i="21"/>
  <c r="E508" i="15"/>
  <c r="K477" i="15"/>
  <c r="E508" i="10"/>
  <c r="K477" i="10"/>
  <c r="E489" i="6"/>
  <c r="E484" i="6"/>
  <c r="E486" i="6"/>
  <c r="E483" i="6"/>
  <c r="E487" i="6"/>
  <c r="E485" i="6"/>
  <c r="E480" i="6"/>
  <c r="E481" i="6" s="1"/>
  <c r="G480" i="6" s="1"/>
  <c r="D508" i="6"/>
  <c r="E488" i="6"/>
  <c r="E482" i="6"/>
  <c r="E478" i="6"/>
  <c r="E479" i="6" s="1"/>
  <c r="G478" i="6" s="1"/>
  <c r="K512" i="6"/>
  <c r="G508" i="6"/>
  <c r="M477" i="6"/>
  <c r="K512" i="2"/>
  <c r="E508" i="18"/>
  <c r="K477" i="18"/>
  <c r="F508" i="6"/>
  <c r="L477" i="6"/>
  <c r="F508" i="5"/>
  <c r="L477" i="5"/>
  <c r="M85" i="20"/>
  <c r="M71" i="16"/>
  <c r="G71" i="16"/>
  <c r="J509" i="14"/>
  <c r="I509" i="14"/>
  <c r="O509" i="14" s="1"/>
  <c r="J509" i="9"/>
  <c r="I509" i="9"/>
  <c r="G508" i="7"/>
  <c r="M477" i="7"/>
  <c r="M70" i="5"/>
  <c r="G70" i="5"/>
  <c r="J509" i="16"/>
  <c r="I509" i="16"/>
  <c r="K509" i="16" s="1"/>
  <c r="P509" i="16" s="1"/>
  <c r="E487" i="16"/>
  <c r="E485" i="16"/>
  <c r="E480" i="16"/>
  <c r="E481" i="16" s="1"/>
  <c r="G480" i="16" s="1"/>
  <c r="D508" i="16"/>
  <c r="E488" i="16"/>
  <c r="E482" i="16"/>
  <c r="E478" i="16"/>
  <c r="E479" i="16" s="1"/>
  <c r="G478" i="16" s="1"/>
  <c r="E489" i="16"/>
  <c r="E484" i="16"/>
  <c r="E486" i="16"/>
  <c r="E483" i="16"/>
  <c r="F508" i="13"/>
  <c r="L477" i="13"/>
  <c r="M73" i="10"/>
  <c r="I82" i="9"/>
  <c r="H508" i="5"/>
  <c r="N477" i="5"/>
  <c r="G82" i="6"/>
  <c r="E508" i="24"/>
  <c r="K477" i="24"/>
  <c r="M470" i="3"/>
  <c r="M471" i="3"/>
  <c r="M471" i="24"/>
  <c r="M470" i="24"/>
  <c r="I509" i="24"/>
  <c r="N509" i="24" s="1"/>
  <c r="J509" i="24"/>
  <c r="K512" i="21"/>
  <c r="P512" i="21" s="1"/>
  <c r="M512" i="20"/>
  <c r="L512" i="17"/>
  <c r="M469" i="17"/>
  <c r="M468" i="17"/>
  <c r="J509" i="15"/>
  <c r="I509" i="15"/>
  <c r="N512" i="10"/>
  <c r="H508" i="6"/>
  <c r="N477" i="6"/>
  <c r="M511" i="18"/>
  <c r="L511" i="12"/>
  <c r="G508" i="12"/>
  <c r="M477" i="12"/>
  <c r="F508" i="12"/>
  <c r="L477" i="12"/>
  <c r="O512" i="9"/>
  <c r="F508" i="8"/>
  <c r="L477" i="8"/>
  <c r="N512" i="5"/>
  <c r="W29" i="19"/>
  <c r="W30" i="19" s="1"/>
  <c r="W31" i="19" s="1"/>
  <c r="W32" i="19" s="1"/>
  <c r="W33" i="19" s="1"/>
  <c r="W34" i="19" s="1"/>
  <c r="W35" i="19" s="1"/>
  <c r="W36" i="19" s="1"/>
  <c r="W37" i="19" s="1"/>
  <c r="W38" i="19" s="1"/>
  <c r="W39" i="19" s="1"/>
  <c r="W40" i="19" s="1"/>
  <c r="U42" i="19" s="1"/>
  <c r="R473" i="25"/>
  <c r="R474" i="25" s="1"/>
  <c r="R475" i="25"/>
  <c r="R476" i="25" s="1"/>
  <c r="R473" i="23"/>
  <c r="R474" i="23" s="1"/>
  <c r="R475" i="23"/>
  <c r="R476" i="23" s="1"/>
  <c r="L511" i="21"/>
  <c r="N512" i="18"/>
  <c r="K511" i="16"/>
  <c r="P511" i="16" s="1"/>
  <c r="G71" i="15"/>
  <c r="M82" i="14"/>
  <c r="G82" i="14"/>
  <c r="M73" i="13"/>
  <c r="J509" i="8"/>
  <c r="I509" i="8"/>
  <c r="F508" i="9"/>
  <c r="L477" i="9"/>
  <c r="G82" i="7"/>
  <c r="G83" i="13"/>
  <c r="N83" i="13" s="1"/>
  <c r="G72" i="17"/>
  <c r="G82" i="24"/>
  <c r="M471" i="18"/>
  <c r="M470" i="18"/>
  <c r="E489" i="12"/>
  <c r="E484" i="12"/>
  <c r="E486" i="12"/>
  <c r="E483" i="12"/>
  <c r="E487" i="12"/>
  <c r="E485" i="12"/>
  <c r="E480" i="12"/>
  <c r="E481" i="12" s="1"/>
  <c r="G480" i="12" s="1"/>
  <c r="D508" i="12"/>
  <c r="E488" i="12"/>
  <c r="E482" i="12"/>
  <c r="E478" i="12"/>
  <c r="E479" i="12" s="1"/>
  <c r="G478" i="12" s="1"/>
  <c r="M509" i="14"/>
  <c r="L511" i="10"/>
  <c r="L511" i="7"/>
  <c r="H508" i="3"/>
  <c r="N477" i="3"/>
  <c r="O512" i="2"/>
  <c r="J509" i="22"/>
  <c r="I509" i="22"/>
  <c r="E487" i="22"/>
  <c r="E485" i="22"/>
  <c r="E480" i="22"/>
  <c r="E481" i="22" s="1"/>
  <c r="G480" i="22" s="1"/>
  <c r="D508" i="22"/>
  <c r="E488" i="22"/>
  <c r="E482" i="22"/>
  <c r="E478" i="22"/>
  <c r="E479" i="22" s="1"/>
  <c r="G478" i="22" s="1"/>
  <c r="E489" i="22"/>
  <c r="E484" i="22"/>
  <c r="E486" i="22"/>
  <c r="E483" i="22"/>
  <c r="P517" i="17"/>
  <c r="L512" i="14"/>
  <c r="M477" i="14"/>
  <c r="G508" i="14"/>
  <c r="M469" i="10"/>
  <c r="M468" i="10"/>
  <c r="M471" i="10"/>
  <c r="M470" i="10"/>
  <c r="K13" i="11"/>
  <c r="K89" i="11"/>
  <c r="I89" i="11" s="1"/>
  <c r="M511" i="6"/>
  <c r="P511" i="6" s="1"/>
  <c r="M512" i="2"/>
  <c r="R475" i="5"/>
  <c r="R476" i="5" s="1"/>
  <c r="R473" i="5"/>
  <c r="R474" i="5" s="1"/>
  <c r="O512" i="18"/>
  <c r="O509" i="16"/>
  <c r="O512" i="12"/>
  <c r="H508" i="10"/>
  <c r="N477" i="10"/>
  <c r="K511" i="9"/>
  <c r="P511" i="9" s="1"/>
  <c r="R475" i="8"/>
  <c r="R476" i="8" s="1"/>
  <c r="R473" i="8"/>
  <c r="R474" i="8" s="1"/>
  <c r="P512" i="23"/>
  <c r="E508" i="21"/>
  <c r="K477" i="21"/>
  <c r="P516" i="21"/>
  <c r="M471" i="20"/>
  <c r="M470" i="20"/>
  <c r="N512" i="20"/>
  <c r="R473" i="19"/>
  <c r="R474" i="19" s="1"/>
  <c r="R475" i="19"/>
  <c r="R476" i="19" s="1"/>
  <c r="M73" i="19"/>
  <c r="G73" i="19"/>
  <c r="E508" i="6"/>
  <c r="K477" i="6"/>
  <c r="O511" i="5"/>
  <c r="E508" i="4"/>
  <c r="K477" i="4"/>
  <c r="M470" i="4"/>
  <c r="M471" i="4"/>
  <c r="G71" i="4"/>
  <c r="I70" i="13"/>
  <c r="L509" i="22"/>
  <c r="M470" i="21"/>
  <c r="M471" i="21"/>
  <c r="L509" i="16"/>
  <c r="H508" i="13"/>
  <c r="N477" i="13"/>
  <c r="O509" i="8"/>
  <c r="F508" i="10"/>
  <c r="L477" i="10"/>
  <c r="R475" i="7"/>
  <c r="R476" i="7" s="1"/>
  <c r="R473" i="7"/>
  <c r="R474" i="7" s="1"/>
  <c r="M27" i="15"/>
  <c r="M28" i="15" s="1"/>
  <c r="M29" i="15" s="1"/>
  <c r="M30" i="15" s="1"/>
  <c r="M31" i="15" s="1"/>
  <c r="M32" i="15" s="1"/>
  <c r="M33" i="15" s="1"/>
  <c r="M34" i="15" s="1"/>
  <c r="M35" i="15" s="1"/>
  <c r="M36" i="15" s="1"/>
  <c r="M37" i="15" s="1"/>
  <c r="M38" i="15" s="1"/>
  <c r="M39" i="15" s="1"/>
  <c r="M40" i="15" s="1"/>
  <c r="K42" i="15" s="1"/>
  <c r="K11" i="15" s="1"/>
  <c r="J40" i="15"/>
  <c r="K40" i="15" s="1"/>
  <c r="O512" i="25"/>
  <c r="F508" i="24"/>
  <c r="L477" i="24"/>
  <c r="L511" i="18"/>
  <c r="N511" i="16"/>
  <c r="F508" i="17"/>
  <c r="L477" i="17"/>
  <c r="P510" i="11"/>
  <c r="I509" i="11"/>
  <c r="J509" i="11"/>
  <c r="L512" i="8"/>
  <c r="G508" i="8"/>
  <c r="M477" i="8"/>
  <c r="J509" i="5"/>
  <c r="I509" i="5"/>
  <c r="M511" i="5"/>
  <c r="L512" i="2"/>
  <c r="L511" i="5"/>
  <c r="W29" i="8"/>
  <c r="W30" i="8" s="1"/>
  <c r="W31" i="8" s="1"/>
  <c r="W32" i="8" s="1"/>
  <c r="W33" i="8" s="1"/>
  <c r="W34" i="8" s="1"/>
  <c r="W35" i="8" s="1"/>
  <c r="W36" i="8" s="1"/>
  <c r="W37" i="8" s="1"/>
  <c r="W38" i="8" s="1"/>
  <c r="W39" i="8" s="1"/>
  <c r="W40" i="8" s="1"/>
  <c r="U42" i="8" s="1"/>
  <c r="P511" i="25"/>
  <c r="O511" i="24"/>
  <c r="O511" i="19"/>
  <c r="O509" i="15"/>
  <c r="M72" i="12"/>
  <c r="O512" i="11"/>
  <c r="N511" i="7"/>
  <c r="M74" i="5"/>
  <c r="E489" i="13"/>
  <c r="E484" i="13"/>
  <c r="E486" i="13"/>
  <c r="E483" i="13"/>
  <c r="E487" i="13"/>
  <c r="E485" i="13"/>
  <c r="E480" i="13"/>
  <c r="E481" i="13" s="1"/>
  <c r="G480" i="13" s="1"/>
  <c r="D508" i="13"/>
  <c r="E488" i="13"/>
  <c r="E482" i="13"/>
  <c r="E478" i="13"/>
  <c r="E479" i="13" s="1"/>
  <c r="G478" i="13" s="1"/>
  <c r="N512" i="12"/>
  <c r="O509" i="9"/>
  <c r="L509" i="9"/>
  <c r="G74" i="9"/>
  <c r="L512" i="7"/>
  <c r="M469" i="7"/>
  <c r="M468" i="7"/>
  <c r="I70" i="15"/>
  <c r="I70" i="8"/>
  <c r="I71" i="3"/>
  <c r="I71" i="24"/>
  <c r="M471" i="6"/>
  <c r="M470" i="6"/>
  <c r="I81" i="25"/>
  <c r="I70" i="14"/>
  <c r="O511" i="12"/>
  <c r="E508" i="2"/>
  <c r="K477" i="2"/>
  <c r="O509" i="24"/>
  <c r="G71" i="22"/>
  <c r="H508" i="19"/>
  <c r="N477" i="19"/>
  <c r="N511" i="18"/>
  <c r="M471" i="14"/>
  <c r="M470" i="14"/>
  <c r="N511" i="12"/>
  <c r="K512" i="9"/>
  <c r="P512" i="9" s="1"/>
  <c r="K512" i="7"/>
  <c r="M512" i="3"/>
  <c r="M469" i="16"/>
  <c r="M468" i="16"/>
  <c r="K512" i="5"/>
  <c r="K511" i="4"/>
  <c r="I82" i="4"/>
  <c r="I81" i="2"/>
  <c r="L509" i="24"/>
  <c r="M470" i="23"/>
  <c r="M471" i="23"/>
  <c r="I70" i="12"/>
  <c r="G508" i="13"/>
  <c r="M477" i="13"/>
  <c r="L512" i="9"/>
  <c r="K512" i="11"/>
  <c r="O512" i="6"/>
  <c r="J509" i="3"/>
  <c r="O509" i="3" s="1"/>
  <c r="I509" i="3"/>
  <c r="D508" i="3"/>
  <c r="E488" i="3"/>
  <c r="E482" i="3"/>
  <c r="E478" i="3"/>
  <c r="E479" i="3" s="1"/>
  <c r="G478" i="3" s="1"/>
  <c r="E489" i="3"/>
  <c r="E484" i="3"/>
  <c r="E486" i="3"/>
  <c r="E483" i="3"/>
  <c r="E487" i="3"/>
  <c r="E485" i="3"/>
  <c r="E480" i="3"/>
  <c r="E481" i="3" s="1"/>
  <c r="G480" i="3" s="1"/>
  <c r="W29" i="25"/>
  <c r="W30" i="25" s="1"/>
  <c r="W31" i="25" s="1"/>
  <c r="W32" i="25" s="1"/>
  <c r="W33" i="25" s="1"/>
  <c r="W34" i="25" s="1"/>
  <c r="W35" i="25" s="1"/>
  <c r="W36" i="25" s="1"/>
  <c r="W37" i="25" s="1"/>
  <c r="W38" i="25" s="1"/>
  <c r="W39" i="25" s="1"/>
  <c r="W40" i="25" s="1"/>
  <c r="U42" i="25" s="1"/>
  <c r="M27" i="16"/>
  <c r="M28" i="16" s="1"/>
  <c r="M29" i="16" s="1"/>
  <c r="M30" i="16" s="1"/>
  <c r="M31" i="16" s="1"/>
  <c r="M32" i="16" s="1"/>
  <c r="M33" i="16" s="1"/>
  <c r="M34" i="16" s="1"/>
  <c r="M35" i="16" s="1"/>
  <c r="M36" i="16" s="1"/>
  <c r="M37" i="16" s="1"/>
  <c r="M38" i="16" s="1"/>
  <c r="M39" i="16" s="1"/>
  <c r="M40" i="16" s="1"/>
  <c r="K42" i="16" s="1"/>
  <c r="K11" i="16" s="1"/>
  <c r="M469" i="24"/>
  <c r="M468" i="24"/>
  <c r="I71" i="23"/>
  <c r="E489" i="17"/>
  <c r="E484" i="17"/>
  <c r="E486" i="17"/>
  <c r="E483" i="17"/>
  <c r="E487" i="17"/>
  <c r="E485" i="17"/>
  <c r="E480" i="17"/>
  <c r="E481" i="17" s="1"/>
  <c r="G480" i="17" s="1"/>
  <c r="E482" i="17"/>
  <c r="E478" i="17"/>
  <c r="E479" i="17" s="1"/>
  <c r="G478" i="17" s="1"/>
  <c r="D508" i="17"/>
  <c r="E488" i="17"/>
  <c r="R475" i="14"/>
  <c r="R476" i="14" s="1"/>
  <c r="R473" i="14"/>
  <c r="R474" i="14" s="1"/>
  <c r="K89" i="14"/>
  <c r="I89" i="14" s="1"/>
  <c r="K13" i="14"/>
  <c r="K511" i="11"/>
  <c r="K511" i="5"/>
  <c r="P511" i="5" s="1"/>
  <c r="M470" i="2"/>
  <c r="M471" i="2"/>
  <c r="M470" i="25"/>
  <c r="M471" i="25"/>
  <c r="D508" i="25"/>
  <c r="E488" i="25"/>
  <c r="E489" i="25"/>
  <c r="E484" i="25"/>
  <c r="E485" i="25"/>
  <c r="E482" i="25"/>
  <c r="E478" i="25"/>
  <c r="E479" i="25" s="1"/>
  <c r="G478" i="25" s="1"/>
  <c r="E487" i="25"/>
  <c r="E483" i="25"/>
  <c r="E486" i="25"/>
  <c r="E480" i="25"/>
  <c r="E481" i="25" s="1"/>
  <c r="G480" i="25" s="1"/>
  <c r="M509" i="15"/>
  <c r="K512" i="12"/>
  <c r="P512" i="12" s="1"/>
  <c r="O511" i="10"/>
  <c r="N512" i="3"/>
  <c r="M83" i="21"/>
  <c r="G508" i="19"/>
  <c r="M477" i="19"/>
  <c r="N512" i="17"/>
  <c r="K511" i="13"/>
  <c r="P511" i="13" s="1"/>
  <c r="M71" i="14"/>
  <c r="G71" i="14"/>
  <c r="N511" i="11"/>
  <c r="M512" i="8"/>
  <c r="F508" i="2"/>
  <c r="L477" i="2"/>
  <c r="I83" i="13"/>
  <c r="G72" i="10"/>
  <c r="N72" i="10" s="1"/>
  <c r="I72" i="10" s="1"/>
  <c r="I509" i="18"/>
  <c r="J509" i="18"/>
  <c r="G508" i="15"/>
  <c r="M477" i="15"/>
  <c r="M471" i="12"/>
  <c r="M470" i="12"/>
  <c r="M512" i="9"/>
  <c r="W29" i="11"/>
  <c r="W30" i="11" s="1"/>
  <c r="W31" i="11" s="1"/>
  <c r="W32" i="11" s="1"/>
  <c r="W33" i="11" s="1"/>
  <c r="W34" i="11" s="1"/>
  <c r="W35" i="11" s="1"/>
  <c r="W36" i="11" s="1"/>
  <c r="W37" i="11" s="1"/>
  <c r="W38" i="11" s="1"/>
  <c r="W39" i="11" s="1"/>
  <c r="W40" i="11" s="1"/>
  <c r="U42" i="11" s="1"/>
  <c r="G74" i="25"/>
  <c r="M469" i="22"/>
  <c r="M468" i="22"/>
  <c r="N511" i="21"/>
  <c r="N509" i="14"/>
  <c r="F508" i="11"/>
  <c r="L477" i="11"/>
  <c r="J509" i="10"/>
  <c r="I509" i="10"/>
  <c r="K509" i="10" s="1"/>
  <c r="I82" i="10"/>
  <c r="H508" i="2"/>
  <c r="N477" i="2"/>
  <c r="G82" i="22"/>
  <c r="F77" i="10"/>
  <c r="M77" i="10" s="1"/>
  <c r="E508" i="8"/>
  <c r="K477" i="8"/>
  <c r="R473" i="3"/>
  <c r="R474" i="3" s="1"/>
  <c r="R475" i="3"/>
  <c r="R476" i="3" s="1"/>
  <c r="F508" i="22"/>
  <c r="L477" i="22"/>
  <c r="L511" i="20"/>
  <c r="I509" i="20"/>
  <c r="J509" i="20"/>
  <c r="M512" i="18"/>
  <c r="R475" i="13"/>
  <c r="R476" i="13" s="1"/>
  <c r="R473" i="13"/>
  <c r="R474" i="13" s="1"/>
  <c r="M82" i="12"/>
  <c r="G82" i="12"/>
  <c r="N82" i="12" s="1"/>
  <c r="O511" i="9"/>
  <c r="M84" i="12"/>
  <c r="M82" i="11"/>
  <c r="G82" i="11"/>
  <c r="G84" i="8"/>
  <c r="N512" i="7"/>
  <c r="J509" i="4"/>
  <c r="I509" i="4"/>
  <c r="D508" i="4"/>
  <c r="E488" i="4"/>
  <c r="E482" i="4"/>
  <c r="E478" i="4"/>
  <c r="E479" i="4" s="1"/>
  <c r="G478" i="4" s="1"/>
  <c r="E489" i="4"/>
  <c r="E484" i="4"/>
  <c r="E486" i="4"/>
  <c r="E483" i="4"/>
  <c r="E487" i="4"/>
  <c r="E485" i="4"/>
  <c r="E480" i="4"/>
  <c r="E481" i="4" s="1"/>
  <c r="G480" i="4" s="1"/>
  <c r="I82" i="17"/>
  <c r="G72" i="23"/>
  <c r="M27" i="23"/>
  <c r="M28" i="23" s="1"/>
  <c r="M29" i="23" s="1"/>
  <c r="M30" i="23" s="1"/>
  <c r="M31" i="23" s="1"/>
  <c r="M32" i="23" s="1"/>
  <c r="M33" i="23" s="1"/>
  <c r="M34" i="23" s="1"/>
  <c r="M35" i="23" s="1"/>
  <c r="M36" i="23" s="1"/>
  <c r="M37" i="23" s="1"/>
  <c r="M38" i="23" s="1"/>
  <c r="M39" i="23" s="1"/>
  <c r="M40" i="23" s="1"/>
  <c r="K42" i="23" s="1"/>
  <c r="K11" i="23" s="1"/>
  <c r="G508" i="22"/>
  <c r="M477" i="22"/>
  <c r="R473" i="22"/>
  <c r="R474" i="22" s="1"/>
  <c r="R475" i="22"/>
  <c r="R476" i="22" s="1"/>
  <c r="H508" i="22"/>
  <c r="N477" i="22"/>
  <c r="J509" i="21"/>
  <c r="O509" i="21" s="1"/>
  <c r="I509" i="21"/>
  <c r="D508" i="21"/>
  <c r="E488" i="21"/>
  <c r="E482" i="21"/>
  <c r="E478" i="21"/>
  <c r="E479" i="21" s="1"/>
  <c r="G478" i="21" s="1"/>
  <c r="E489" i="21"/>
  <c r="E484" i="21"/>
  <c r="E486" i="21"/>
  <c r="E483" i="21"/>
  <c r="E487" i="21"/>
  <c r="E485" i="21"/>
  <c r="E480" i="21"/>
  <c r="E481" i="21" s="1"/>
  <c r="G480" i="21" s="1"/>
  <c r="R475" i="17"/>
  <c r="R476" i="17" s="1"/>
  <c r="R473" i="17"/>
  <c r="R474" i="17" s="1"/>
  <c r="R473" i="16"/>
  <c r="R474" i="16" s="1"/>
  <c r="R475" i="16"/>
  <c r="R476" i="16" s="1"/>
  <c r="E508" i="7"/>
  <c r="K477" i="7"/>
  <c r="M509" i="24"/>
  <c r="G82" i="23"/>
  <c r="P511" i="22"/>
  <c r="I81" i="16"/>
  <c r="M468" i="11"/>
  <c r="M469" i="11"/>
  <c r="G71" i="13"/>
  <c r="N509" i="8"/>
  <c r="G71" i="8"/>
  <c r="M512" i="5"/>
  <c r="M470" i="19"/>
  <c r="M471" i="19"/>
  <c r="F508" i="18"/>
  <c r="L477" i="18"/>
  <c r="M83" i="12"/>
  <c r="G83" i="12"/>
  <c r="N83" i="12" s="1"/>
  <c r="M512" i="7"/>
  <c r="M72" i="3"/>
  <c r="G72" i="3"/>
  <c r="P517" i="20"/>
  <c r="M82" i="20"/>
  <c r="G82" i="15"/>
  <c r="M471" i="13"/>
  <c r="M470" i="13"/>
  <c r="P514" i="11"/>
  <c r="R475" i="9"/>
  <c r="R476" i="9" s="1"/>
  <c r="R473" i="9"/>
  <c r="R474" i="9" s="1"/>
  <c r="E489" i="7"/>
  <c r="E484" i="7"/>
  <c r="E486" i="7"/>
  <c r="E483" i="7"/>
  <c r="E487" i="7"/>
  <c r="E485" i="7"/>
  <c r="E480" i="7"/>
  <c r="E481" i="7" s="1"/>
  <c r="G480" i="7" s="1"/>
  <c r="D508" i="7"/>
  <c r="E488" i="7"/>
  <c r="E482" i="7"/>
  <c r="E478" i="7"/>
  <c r="E479" i="7" s="1"/>
  <c r="G478" i="7" s="1"/>
  <c r="G83" i="4"/>
  <c r="O509" i="4"/>
  <c r="M82" i="2"/>
  <c r="G82" i="2"/>
  <c r="K89" i="13"/>
  <c r="I89" i="13" s="1"/>
  <c r="K13" i="13"/>
  <c r="G508" i="23"/>
  <c r="M477" i="23"/>
  <c r="L509" i="15"/>
  <c r="I509" i="6"/>
  <c r="J509" i="6"/>
  <c r="W29" i="15"/>
  <c r="W30" i="15" s="1"/>
  <c r="W31" i="15" s="1"/>
  <c r="W32" i="15" s="1"/>
  <c r="W33" i="15" s="1"/>
  <c r="W34" i="15" s="1"/>
  <c r="W35" i="15" s="1"/>
  <c r="W36" i="15" s="1"/>
  <c r="W37" i="15" s="1"/>
  <c r="W38" i="15" s="1"/>
  <c r="W39" i="15" s="1"/>
  <c r="W40" i="15" s="1"/>
  <c r="U42" i="15" s="1"/>
  <c r="G508" i="16"/>
  <c r="M477" i="16"/>
  <c r="E508" i="11"/>
  <c r="K477" i="11"/>
  <c r="M74" i="20"/>
  <c r="M82" i="16"/>
  <c r="G82" i="16"/>
  <c r="M469" i="14"/>
  <c r="M468" i="14"/>
  <c r="E486" i="9"/>
  <c r="E483" i="9"/>
  <c r="E487" i="9"/>
  <c r="E485" i="9"/>
  <c r="E480" i="9"/>
  <c r="E481" i="9" s="1"/>
  <c r="G480" i="9" s="1"/>
  <c r="D508" i="9"/>
  <c r="E488" i="9"/>
  <c r="E482" i="9"/>
  <c r="E478" i="9"/>
  <c r="E479" i="9" s="1"/>
  <c r="G478" i="9" s="1"/>
  <c r="E489" i="9"/>
  <c r="E484" i="9"/>
  <c r="P513" i="7"/>
  <c r="L511" i="23"/>
  <c r="M84" i="10"/>
  <c r="M27" i="9"/>
  <c r="M28" i="9" s="1"/>
  <c r="M29" i="9" s="1"/>
  <c r="M30" i="9" s="1"/>
  <c r="M31" i="9" s="1"/>
  <c r="M32" i="9" s="1"/>
  <c r="M33" i="9" s="1"/>
  <c r="M34" i="9" s="1"/>
  <c r="M35" i="9" s="1"/>
  <c r="M36" i="9" s="1"/>
  <c r="M37" i="9" s="1"/>
  <c r="M38" i="9" s="1"/>
  <c r="M39" i="9" s="1"/>
  <c r="M40" i="9" s="1"/>
  <c r="K42" i="9" s="1"/>
  <c r="K11" i="9" s="1"/>
  <c r="J509" i="23"/>
  <c r="I509" i="23"/>
  <c r="N509" i="23" s="1"/>
  <c r="E487" i="23"/>
  <c r="E485" i="23"/>
  <c r="D508" i="23"/>
  <c r="E488" i="23"/>
  <c r="E482" i="23"/>
  <c r="E478" i="23"/>
  <c r="E479" i="23" s="1"/>
  <c r="G478" i="23" s="1"/>
  <c r="E489" i="23"/>
  <c r="E484" i="23"/>
  <c r="E483" i="23"/>
  <c r="E480" i="23"/>
  <c r="E481" i="23" s="1"/>
  <c r="G480" i="23" s="1"/>
  <c r="E486" i="23"/>
  <c r="P512" i="17"/>
  <c r="G508" i="17"/>
  <c r="M477" i="17"/>
  <c r="H508" i="7"/>
  <c r="N477" i="7"/>
  <c r="M469" i="3"/>
  <c r="M468" i="3"/>
  <c r="M471" i="17"/>
  <c r="M470" i="17"/>
  <c r="E486" i="15"/>
  <c r="E483" i="15"/>
  <c r="E487" i="15"/>
  <c r="E485" i="15"/>
  <c r="E480" i="15"/>
  <c r="E481" i="15" s="1"/>
  <c r="G480" i="15" s="1"/>
  <c r="D508" i="15"/>
  <c r="E488" i="15"/>
  <c r="E482" i="15"/>
  <c r="E478" i="15"/>
  <c r="E479" i="15" s="1"/>
  <c r="G478" i="15" s="1"/>
  <c r="E489" i="15"/>
  <c r="E484" i="15"/>
  <c r="E508" i="14"/>
  <c r="K477" i="14"/>
  <c r="M512" i="13"/>
  <c r="H508" i="12"/>
  <c r="N477" i="12"/>
  <c r="G508" i="10"/>
  <c r="M477" i="10"/>
  <c r="G83" i="9"/>
  <c r="F508" i="4"/>
  <c r="L477" i="4"/>
  <c r="J509" i="2"/>
  <c r="I509" i="2"/>
  <c r="D508" i="2"/>
  <c r="E488" i="2"/>
  <c r="E482" i="2"/>
  <c r="E478" i="2"/>
  <c r="E479" i="2" s="1"/>
  <c r="G478" i="2" s="1"/>
  <c r="E489" i="2"/>
  <c r="E484" i="2"/>
  <c r="E486" i="2"/>
  <c r="E483" i="2"/>
  <c r="E487" i="2"/>
  <c r="E485" i="2"/>
  <c r="E480" i="2"/>
  <c r="E481" i="2" s="1"/>
  <c r="G480" i="2" s="1"/>
  <c r="M469" i="25"/>
  <c r="M468" i="25"/>
  <c r="J509" i="25"/>
  <c r="I509" i="25"/>
  <c r="F508" i="20"/>
  <c r="L477" i="20"/>
  <c r="M81" i="20"/>
  <c r="G81" i="20"/>
  <c r="N81" i="20" s="1"/>
  <c r="G508" i="18"/>
  <c r="M477" i="18"/>
  <c r="F508" i="16"/>
  <c r="L477" i="16"/>
  <c r="M509" i="8"/>
  <c r="E508" i="23"/>
  <c r="K477" i="23"/>
  <c r="M72" i="21"/>
  <c r="L511" i="19"/>
  <c r="L512" i="10"/>
  <c r="E486" i="8"/>
  <c r="E483" i="8"/>
  <c r="E487" i="8"/>
  <c r="E485" i="8"/>
  <c r="E480" i="8"/>
  <c r="E481" i="8" s="1"/>
  <c r="G480" i="8" s="1"/>
  <c r="D508" i="8"/>
  <c r="E488" i="8"/>
  <c r="E482" i="8"/>
  <c r="E478" i="8"/>
  <c r="E479" i="8" s="1"/>
  <c r="G478" i="8" s="1"/>
  <c r="E489" i="8"/>
  <c r="E484" i="8"/>
  <c r="M509" i="9"/>
  <c r="G72" i="6"/>
  <c r="W29" i="23"/>
  <c r="W30" i="23" s="1"/>
  <c r="W31" i="23" s="1"/>
  <c r="W32" i="23" s="1"/>
  <c r="W33" i="23" s="1"/>
  <c r="W34" i="23" s="1"/>
  <c r="W35" i="23" s="1"/>
  <c r="W36" i="23" s="1"/>
  <c r="W37" i="23" s="1"/>
  <c r="W38" i="23" s="1"/>
  <c r="W39" i="23" s="1"/>
  <c r="W40" i="23" s="1"/>
  <c r="U42" i="23" s="1"/>
  <c r="M469" i="18"/>
  <c r="M468" i="18"/>
  <c r="N509" i="15"/>
  <c r="M512" i="14"/>
  <c r="O511" i="13"/>
  <c r="I509" i="12"/>
  <c r="J509" i="12"/>
  <c r="O512" i="13"/>
  <c r="G508" i="4"/>
  <c r="M477" i="4"/>
  <c r="O512" i="22"/>
  <c r="L509" i="5"/>
  <c r="H508" i="16"/>
  <c r="N477" i="16"/>
  <c r="R475" i="12"/>
  <c r="R476" i="12" s="1"/>
  <c r="R473" i="12"/>
  <c r="R474" i="12" s="1"/>
  <c r="M511" i="23"/>
  <c r="M509" i="22"/>
  <c r="R473" i="21"/>
  <c r="R474" i="21" s="1"/>
  <c r="R475" i="21"/>
  <c r="R476" i="21" s="1"/>
  <c r="L512" i="20"/>
  <c r="M469" i="20"/>
  <c r="M468" i="20"/>
  <c r="M82" i="21"/>
  <c r="G82" i="21"/>
  <c r="N82" i="21" s="1"/>
  <c r="E508" i="19"/>
  <c r="K477" i="19"/>
  <c r="E508" i="13"/>
  <c r="K477" i="13"/>
  <c r="N512" i="14"/>
  <c r="G71" i="12"/>
  <c r="N71" i="12" s="1"/>
  <c r="M71" i="12"/>
  <c r="P517" i="8"/>
  <c r="M73" i="12"/>
  <c r="P514" i="6"/>
  <c r="R473" i="4"/>
  <c r="R474" i="4" s="1"/>
  <c r="R475" i="4"/>
  <c r="R476" i="4" s="1"/>
  <c r="P517" i="4"/>
  <c r="M469" i="4"/>
  <c r="M468" i="4"/>
  <c r="G83" i="17"/>
  <c r="T40" i="9"/>
  <c r="U40" i="9" s="1"/>
  <c r="N511" i="23"/>
  <c r="N509" i="22"/>
  <c r="E508" i="22"/>
  <c r="K477" i="22"/>
  <c r="M511" i="21"/>
  <c r="P511" i="21" s="1"/>
  <c r="M469" i="21"/>
  <c r="M468" i="21"/>
  <c r="E508" i="17"/>
  <c r="K477" i="17"/>
  <c r="E508" i="16"/>
  <c r="K477" i="16"/>
  <c r="I81" i="12"/>
  <c r="F508" i="3"/>
  <c r="L477" i="3"/>
  <c r="P518" i="22"/>
  <c r="H508" i="18"/>
  <c r="N477" i="18"/>
  <c r="P511" i="17"/>
  <c r="E489" i="11"/>
  <c r="E484" i="11"/>
  <c r="E486" i="11"/>
  <c r="E483" i="11"/>
  <c r="D508" i="11"/>
  <c r="E488" i="11"/>
  <c r="E482" i="11"/>
  <c r="E478" i="11"/>
  <c r="E479" i="11" s="1"/>
  <c r="G478" i="11" s="1"/>
  <c r="E480" i="11"/>
  <c r="E481" i="11" s="1"/>
  <c r="G480" i="11" s="1"/>
  <c r="E487" i="11"/>
  <c r="E485" i="11"/>
  <c r="E486" i="5"/>
  <c r="E483" i="5"/>
  <c r="D508" i="5"/>
  <c r="E488" i="5"/>
  <c r="E482" i="5"/>
  <c r="E478" i="5"/>
  <c r="E479" i="5" s="1"/>
  <c r="G478" i="5" s="1"/>
  <c r="E480" i="5"/>
  <c r="E481" i="5" s="1"/>
  <c r="G480" i="5" s="1"/>
  <c r="E487" i="5"/>
  <c r="E485" i="5"/>
  <c r="E489" i="5"/>
  <c r="E484" i="5"/>
  <c r="J509" i="19"/>
  <c r="I509" i="19"/>
  <c r="M509" i="19" s="1"/>
  <c r="D508" i="19"/>
  <c r="E488" i="19"/>
  <c r="E482" i="19"/>
  <c r="E478" i="19"/>
  <c r="E479" i="19" s="1"/>
  <c r="G478" i="19" s="1"/>
  <c r="E489" i="19"/>
  <c r="E484" i="19"/>
  <c r="E486" i="19"/>
  <c r="E483" i="19"/>
  <c r="E487" i="19"/>
  <c r="E485" i="19"/>
  <c r="E480" i="19"/>
  <c r="E481" i="19" s="1"/>
  <c r="G480" i="19" s="1"/>
  <c r="F77" i="13"/>
  <c r="M77" i="13" s="1"/>
  <c r="M85" i="5"/>
  <c r="G508" i="3"/>
  <c r="M477" i="3"/>
  <c r="F508" i="23"/>
  <c r="L477" i="23"/>
  <c r="P513" i="21"/>
  <c r="R475" i="20"/>
  <c r="R476" i="20" s="1"/>
  <c r="R473" i="20"/>
  <c r="R474" i="20" s="1"/>
  <c r="I509" i="13"/>
  <c r="J509" i="13"/>
  <c r="G508" i="9"/>
  <c r="M477" i="9"/>
  <c r="E508" i="9"/>
  <c r="K477" i="9"/>
  <c r="M471" i="7"/>
  <c r="M470" i="7"/>
  <c r="M71" i="2"/>
  <c r="G71" i="2"/>
  <c r="I83" i="8"/>
  <c r="I71" i="6"/>
  <c r="I70" i="18"/>
  <c r="K512" i="20"/>
  <c r="G508" i="20"/>
  <c r="M477" i="20"/>
  <c r="R475" i="15"/>
  <c r="R476" i="15" s="1"/>
  <c r="R473" i="15"/>
  <c r="R474" i="15" s="1"/>
  <c r="K512" i="10"/>
  <c r="R475" i="10"/>
  <c r="R476" i="10" s="1"/>
  <c r="R473" i="10"/>
  <c r="R474" i="10" s="1"/>
  <c r="L512" i="6"/>
  <c r="M469" i="6"/>
  <c r="M468" i="6"/>
  <c r="G508" i="21"/>
  <c r="M477" i="21"/>
  <c r="I70" i="21"/>
  <c r="R475" i="18"/>
  <c r="R476" i="18" s="1"/>
  <c r="R473" i="18"/>
  <c r="R474" i="18" s="1"/>
  <c r="N509" i="16"/>
  <c r="R475" i="11"/>
  <c r="R476" i="11" s="1"/>
  <c r="R473" i="11"/>
  <c r="R474" i="11" s="1"/>
  <c r="K511" i="10"/>
  <c r="M509" i="5"/>
  <c r="R473" i="2"/>
  <c r="R474" i="2" s="1"/>
  <c r="R475" i="2"/>
  <c r="R476" i="2" s="1"/>
  <c r="H508" i="24"/>
  <c r="N477" i="24"/>
  <c r="O509" i="19"/>
  <c r="H508" i="17"/>
  <c r="N477" i="17"/>
  <c r="E487" i="14"/>
  <c r="E485" i="14"/>
  <c r="E480" i="14"/>
  <c r="E481" i="14" s="1"/>
  <c r="G480" i="14" s="1"/>
  <c r="D508" i="14"/>
  <c r="E483" i="14"/>
  <c r="E482" i="14"/>
  <c r="E489" i="14"/>
  <c r="E478" i="14"/>
  <c r="E479" i="14" s="1"/>
  <c r="G478" i="14" s="1"/>
  <c r="E488" i="14"/>
  <c r="E484" i="14"/>
  <c r="E486" i="14"/>
  <c r="M469" i="9"/>
  <c r="M468" i="9"/>
  <c r="M471" i="9"/>
  <c r="M470" i="9"/>
  <c r="M81" i="5"/>
  <c r="G81" i="5"/>
  <c r="M470" i="16"/>
  <c r="M471" i="16"/>
  <c r="N477" i="14"/>
  <c r="H508" i="14"/>
  <c r="H508" i="11"/>
  <c r="N477" i="11"/>
  <c r="G508" i="11"/>
  <c r="M477" i="11"/>
  <c r="I71" i="17"/>
  <c r="I73" i="25"/>
  <c r="I81" i="13"/>
  <c r="I70" i="10"/>
  <c r="R475" i="24"/>
  <c r="R476" i="24" s="1"/>
  <c r="R473" i="24"/>
  <c r="R474" i="24" s="1"/>
  <c r="M468" i="23"/>
  <c r="M469" i="23"/>
  <c r="F508" i="19"/>
  <c r="L477" i="19"/>
  <c r="G83" i="18"/>
  <c r="O512" i="10"/>
  <c r="G508" i="5"/>
  <c r="M477" i="5"/>
  <c r="E486" i="24"/>
  <c r="E488" i="24"/>
  <c r="E487" i="24"/>
  <c r="E485" i="24"/>
  <c r="E484" i="24"/>
  <c r="D508" i="24"/>
  <c r="E483" i="24"/>
  <c r="E489" i="24"/>
  <c r="E480" i="24"/>
  <c r="E481" i="24" s="1"/>
  <c r="G480" i="24" s="1"/>
  <c r="E482" i="24"/>
  <c r="E478" i="24"/>
  <c r="E479" i="24" s="1"/>
  <c r="G478" i="24" s="1"/>
  <c r="I72" i="19"/>
  <c r="I509" i="17"/>
  <c r="J509" i="17"/>
  <c r="M469" i="15"/>
  <c r="M468" i="15"/>
  <c r="M471" i="15"/>
  <c r="M470" i="15"/>
  <c r="O509" i="12"/>
  <c r="N509" i="10"/>
  <c r="M509" i="4"/>
  <c r="I81" i="4"/>
  <c r="M469" i="2"/>
  <c r="M468" i="2"/>
  <c r="M70" i="20"/>
  <c r="G70" i="20"/>
  <c r="N70" i="20" s="1"/>
  <c r="M509" i="16"/>
  <c r="F508" i="15"/>
  <c r="L477" i="15"/>
  <c r="N512" i="6"/>
  <c r="W29" i="17"/>
  <c r="W30" i="17" s="1"/>
  <c r="W31" i="17" s="1"/>
  <c r="W32" i="17" s="1"/>
  <c r="W33" i="17" s="1"/>
  <c r="W34" i="17" s="1"/>
  <c r="W35" i="17" s="1"/>
  <c r="W36" i="17" s="1"/>
  <c r="W37" i="17" s="1"/>
  <c r="W38" i="17" s="1"/>
  <c r="W39" i="17" s="1"/>
  <c r="W40" i="17" s="1"/>
  <c r="U42" i="17" s="1"/>
  <c r="E508" i="25"/>
  <c r="K477" i="25"/>
  <c r="N509" i="19"/>
  <c r="L511" i="13"/>
  <c r="M84" i="13"/>
  <c r="G84" i="13"/>
  <c r="M469" i="8"/>
  <c r="M468" i="8"/>
  <c r="M471" i="8"/>
  <c r="M470" i="8"/>
  <c r="L511" i="4"/>
  <c r="I81" i="8"/>
  <c r="I82" i="3"/>
  <c r="I81" i="22"/>
  <c r="K512" i="22"/>
  <c r="O511" i="20"/>
  <c r="E489" i="18"/>
  <c r="E484" i="18"/>
  <c r="E486" i="18"/>
  <c r="E483" i="18"/>
  <c r="E487" i="18"/>
  <c r="E485" i="18"/>
  <c r="E480" i="18"/>
  <c r="E481" i="18" s="1"/>
  <c r="G480" i="18" s="1"/>
  <c r="D508" i="18"/>
  <c r="E488" i="18"/>
  <c r="E482" i="18"/>
  <c r="E478" i="18"/>
  <c r="E479" i="18" s="1"/>
  <c r="G478" i="18" s="1"/>
  <c r="M469" i="12"/>
  <c r="M468" i="12"/>
  <c r="L477" i="14"/>
  <c r="F508" i="14"/>
  <c r="G508" i="25"/>
  <c r="M477" i="25"/>
  <c r="G508" i="24"/>
  <c r="M477" i="24"/>
  <c r="H508" i="23"/>
  <c r="N477" i="23"/>
  <c r="M470" i="22"/>
  <c r="M471" i="22"/>
  <c r="I81" i="21"/>
  <c r="G83" i="19"/>
  <c r="N83" i="19" s="1"/>
  <c r="I83" i="19" s="1"/>
  <c r="I82" i="19"/>
  <c r="E486" i="10"/>
  <c r="E483" i="10"/>
  <c r="E487" i="10"/>
  <c r="E485" i="10"/>
  <c r="E480" i="10"/>
  <c r="E481" i="10" s="1"/>
  <c r="G480" i="10" s="1"/>
  <c r="D508" i="10"/>
  <c r="E488" i="10"/>
  <c r="E482" i="10"/>
  <c r="E478" i="10"/>
  <c r="E479" i="10" s="1"/>
  <c r="G478" i="10" s="1"/>
  <c r="E489" i="10"/>
  <c r="E484" i="10"/>
  <c r="O509" i="2"/>
  <c r="E508" i="5"/>
  <c r="K477" i="5"/>
  <c r="M27" i="21"/>
  <c r="M28" i="21" s="1"/>
  <c r="M29" i="21" s="1"/>
  <c r="M30" i="21" s="1"/>
  <c r="M31" i="21" s="1"/>
  <c r="M32" i="21" s="1"/>
  <c r="M33" i="21" s="1"/>
  <c r="M34" i="21" s="1"/>
  <c r="M35" i="21" s="1"/>
  <c r="M36" i="21" s="1"/>
  <c r="M37" i="21" s="1"/>
  <c r="M38" i="21" s="1"/>
  <c r="M39" i="21" s="1"/>
  <c r="M40" i="21" s="1"/>
  <c r="K42" i="21" s="1"/>
  <c r="K11" i="21" s="1"/>
  <c r="H508" i="25"/>
  <c r="N477" i="25"/>
  <c r="G72" i="24"/>
  <c r="E508" i="12"/>
  <c r="K477" i="12"/>
  <c r="L509" i="8"/>
  <c r="F508" i="7"/>
  <c r="L477" i="7"/>
  <c r="E508" i="3"/>
  <c r="K477" i="3"/>
  <c r="O512" i="3"/>
  <c r="P512" i="3" s="1"/>
  <c r="E489" i="20"/>
  <c r="E484" i="20"/>
  <c r="E486" i="20"/>
  <c r="E483" i="20"/>
  <c r="E487" i="20"/>
  <c r="E485" i="20"/>
  <c r="E480" i="20"/>
  <c r="E481" i="20" s="1"/>
  <c r="G480" i="20" s="1"/>
  <c r="D508" i="20"/>
  <c r="E488" i="20"/>
  <c r="E482" i="20"/>
  <c r="E478" i="20"/>
  <c r="E479" i="20" s="1"/>
  <c r="G478" i="20" s="1"/>
  <c r="M71" i="21"/>
  <c r="G71" i="21"/>
  <c r="N71" i="21" s="1"/>
  <c r="M84" i="19"/>
  <c r="O511" i="11"/>
  <c r="M71" i="11"/>
  <c r="G71" i="11"/>
  <c r="R475" i="6"/>
  <c r="R476" i="6" s="1"/>
  <c r="R473" i="6"/>
  <c r="R474" i="6" s="1"/>
  <c r="P513" i="6"/>
  <c r="P514" i="3"/>
  <c r="G83" i="10"/>
  <c r="N83" i="10" s="1"/>
  <c r="I83" i="10" s="1"/>
  <c r="G82" i="25"/>
  <c r="O509" i="22"/>
  <c r="H508" i="20"/>
  <c r="N477" i="20"/>
  <c r="N511" i="20"/>
  <c r="P511" i="20" s="1"/>
  <c r="F88" i="20"/>
  <c r="M88" i="20" s="1"/>
  <c r="H508" i="8"/>
  <c r="N477" i="8"/>
  <c r="M509" i="3"/>
  <c r="G508" i="2"/>
  <c r="M477" i="2"/>
  <c r="M27" i="11"/>
  <c r="M28" i="11" s="1"/>
  <c r="M29" i="11" s="1"/>
  <c r="M30" i="11" s="1"/>
  <c r="M31" i="11" s="1"/>
  <c r="M32" i="11" s="1"/>
  <c r="M33" i="11" s="1"/>
  <c r="M34" i="11" s="1"/>
  <c r="M35" i="11" s="1"/>
  <c r="M36" i="11" s="1"/>
  <c r="M37" i="11" s="1"/>
  <c r="M38" i="11" s="1"/>
  <c r="M39" i="11" s="1"/>
  <c r="M40" i="11" s="1"/>
  <c r="K42" i="11" s="1"/>
  <c r="K11" i="11" s="1"/>
  <c r="P512" i="25"/>
  <c r="O509" i="18"/>
  <c r="M471" i="11"/>
  <c r="M470" i="11"/>
  <c r="M468" i="5"/>
  <c r="M469" i="5"/>
  <c r="M471" i="5"/>
  <c r="M470" i="5"/>
  <c r="M469" i="19"/>
  <c r="M468" i="19"/>
  <c r="M509" i="18"/>
  <c r="H508" i="15"/>
  <c r="N477" i="15"/>
  <c r="M83" i="3"/>
  <c r="G83" i="3"/>
  <c r="T40" i="23"/>
  <c r="U40" i="23" s="1"/>
  <c r="M509" i="23"/>
  <c r="E508" i="20"/>
  <c r="K477" i="20"/>
  <c r="M71" i="20"/>
  <c r="G71" i="18"/>
  <c r="M469" i="13"/>
  <c r="M468" i="13"/>
  <c r="H508" i="9"/>
  <c r="N477" i="9"/>
  <c r="N509" i="9"/>
  <c r="P514" i="8"/>
  <c r="G72" i="7"/>
  <c r="I509" i="7"/>
  <c r="J509" i="7"/>
  <c r="H508" i="4"/>
  <c r="N477" i="4"/>
  <c r="P510" i="2"/>
  <c r="L509" i="19" l="1"/>
  <c r="L509" i="23"/>
  <c r="P512" i="20"/>
  <c r="L509" i="10"/>
  <c r="P511" i="10"/>
  <c r="M509" i="10"/>
  <c r="L509" i="21"/>
  <c r="M509" i="20"/>
  <c r="L509" i="17"/>
  <c r="L509" i="13"/>
  <c r="N509" i="13"/>
  <c r="G71" i="20"/>
  <c r="P512" i="22"/>
  <c r="N509" i="18"/>
  <c r="O509" i="23"/>
  <c r="O509" i="10"/>
  <c r="N509" i="3"/>
  <c r="K509" i="8"/>
  <c r="P509" i="8" s="1"/>
  <c r="K509" i="7"/>
  <c r="M509" i="11"/>
  <c r="K509" i="22"/>
  <c r="O509" i="17"/>
  <c r="I71" i="12"/>
  <c r="I82" i="21"/>
  <c r="N509" i="4"/>
  <c r="N509" i="5"/>
  <c r="I81" i="20"/>
  <c r="K509" i="21"/>
  <c r="L509" i="12"/>
  <c r="K509" i="15"/>
  <c r="P509" i="15" s="1"/>
  <c r="O509" i="13"/>
  <c r="O509" i="11"/>
  <c r="L509" i="14"/>
  <c r="K509" i="14"/>
  <c r="P509" i="14" s="1"/>
  <c r="I70" i="20"/>
  <c r="K509" i="17"/>
  <c r="K509" i="19"/>
  <c r="P509" i="19" s="1"/>
  <c r="M509" i="12"/>
  <c r="K509" i="2"/>
  <c r="P511" i="23"/>
  <c r="O509" i="6"/>
  <c r="N509" i="21"/>
  <c r="L509" i="4"/>
  <c r="I82" i="12"/>
  <c r="L509" i="3"/>
  <c r="K509" i="24"/>
  <c r="P509" i="24" s="1"/>
  <c r="K509" i="9"/>
  <c r="P509" i="9" s="1"/>
  <c r="I71" i="21"/>
  <c r="K509" i="12"/>
  <c r="P509" i="12" s="1"/>
  <c r="M509" i="25"/>
  <c r="K509" i="23"/>
  <c r="K509" i="18"/>
  <c r="P509" i="18" s="1"/>
  <c r="P512" i="8"/>
  <c r="P511" i="7"/>
  <c r="L509" i="7"/>
  <c r="J508" i="10"/>
  <c r="I508" i="10"/>
  <c r="L480" i="20"/>
  <c r="L481" i="20" s="1"/>
  <c r="L478" i="20"/>
  <c r="L479" i="20" s="1"/>
  <c r="L478" i="3"/>
  <c r="L479" i="3" s="1"/>
  <c r="L480" i="3"/>
  <c r="L481" i="3" s="1"/>
  <c r="N72" i="24"/>
  <c r="I72" i="24" s="1"/>
  <c r="G73" i="24"/>
  <c r="L478" i="5"/>
  <c r="L479" i="5" s="1"/>
  <c r="L480" i="5"/>
  <c r="L481" i="5" s="1"/>
  <c r="N83" i="18"/>
  <c r="I83" i="18" s="1"/>
  <c r="G84" i="18"/>
  <c r="P512" i="10"/>
  <c r="K509" i="13"/>
  <c r="P509" i="13" s="1"/>
  <c r="M509" i="17"/>
  <c r="L480" i="17"/>
  <c r="L481" i="17" s="1"/>
  <c r="L478" i="17"/>
  <c r="L479" i="17" s="1"/>
  <c r="N83" i="17"/>
  <c r="I83" i="17" s="1"/>
  <c r="G84" i="17"/>
  <c r="M509" i="2"/>
  <c r="N509" i="12"/>
  <c r="N83" i="9"/>
  <c r="I83" i="9" s="1"/>
  <c r="G84" i="9"/>
  <c r="N509" i="7"/>
  <c r="N82" i="16"/>
  <c r="G83" i="16"/>
  <c r="L509" i="2"/>
  <c r="P509" i="2" s="1"/>
  <c r="L478" i="11"/>
  <c r="L479" i="11" s="1"/>
  <c r="L480" i="11"/>
  <c r="L481" i="11" s="1"/>
  <c r="N509" i="6"/>
  <c r="N82" i="2"/>
  <c r="G83" i="2"/>
  <c r="I83" i="12"/>
  <c r="N71" i="8"/>
  <c r="I71" i="8" s="1"/>
  <c r="G72" i="8"/>
  <c r="N509" i="2"/>
  <c r="K509" i="4"/>
  <c r="P509" i="4" s="1"/>
  <c r="K509" i="20"/>
  <c r="N82" i="22"/>
  <c r="I82" i="22" s="1"/>
  <c r="G83" i="22"/>
  <c r="P511" i="11"/>
  <c r="J508" i="3"/>
  <c r="I508" i="3"/>
  <c r="K508" i="3" s="1"/>
  <c r="P511" i="4"/>
  <c r="N509" i="20"/>
  <c r="G72" i="12"/>
  <c r="K509" i="5"/>
  <c r="M508" i="10"/>
  <c r="N73" i="19"/>
  <c r="I73" i="19" s="1"/>
  <c r="G74" i="19"/>
  <c r="L478" i="21"/>
  <c r="L479" i="21" s="1"/>
  <c r="L480" i="21"/>
  <c r="L481" i="21" s="1"/>
  <c r="N82" i="7"/>
  <c r="I82" i="7" s="1"/>
  <c r="G83" i="7"/>
  <c r="N82" i="6"/>
  <c r="I82" i="6" s="1"/>
  <c r="G83" i="6"/>
  <c r="I508" i="16"/>
  <c r="J508" i="16"/>
  <c r="L480" i="18"/>
  <c r="L481" i="18" s="1"/>
  <c r="L478" i="18"/>
  <c r="L479" i="18" s="1"/>
  <c r="L480" i="15"/>
  <c r="L481" i="15" s="1"/>
  <c r="L478" i="15"/>
  <c r="L479" i="15" s="1"/>
  <c r="N71" i="20"/>
  <c r="I71" i="20" s="1"/>
  <c r="G72" i="20"/>
  <c r="N71" i="18"/>
  <c r="I71" i="18" s="1"/>
  <c r="G72" i="18"/>
  <c r="L480" i="12"/>
  <c r="L481" i="12" s="1"/>
  <c r="L478" i="12"/>
  <c r="L479" i="12" s="1"/>
  <c r="J508" i="24"/>
  <c r="K508" i="24" s="1"/>
  <c r="P508" i="24" s="1"/>
  <c r="I508" i="24"/>
  <c r="O509" i="7"/>
  <c r="N81" i="5"/>
  <c r="G82" i="5"/>
  <c r="J508" i="5"/>
  <c r="I508" i="5"/>
  <c r="O508" i="5" s="1"/>
  <c r="N72" i="6"/>
  <c r="I72" i="6" s="1"/>
  <c r="G73" i="6"/>
  <c r="J508" i="8"/>
  <c r="I508" i="8"/>
  <c r="N508" i="8" s="1"/>
  <c r="L478" i="23"/>
  <c r="L479" i="23" s="1"/>
  <c r="L480" i="23"/>
  <c r="L481" i="23" s="1"/>
  <c r="J508" i="2"/>
  <c r="I508" i="2"/>
  <c r="G84" i="10"/>
  <c r="I82" i="16"/>
  <c r="M509" i="6"/>
  <c r="I82" i="2"/>
  <c r="N82" i="15"/>
  <c r="I82" i="15" s="1"/>
  <c r="G83" i="15"/>
  <c r="N82" i="23"/>
  <c r="I82" i="23" s="1"/>
  <c r="G83" i="23"/>
  <c r="L480" i="7"/>
  <c r="L481" i="7" s="1"/>
  <c r="L478" i="7"/>
  <c r="L479" i="7" s="1"/>
  <c r="N84" i="8"/>
  <c r="I84" i="8" s="1"/>
  <c r="G85" i="8"/>
  <c r="G84" i="12"/>
  <c r="M509" i="7"/>
  <c r="G83" i="21"/>
  <c r="K509" i="3"/>
  <c r="P509" i="3" s="1"/>
  <c r="P512" i="11"/>
  <c r="P512" i="5"/>
  <c r="N509" i="11"/>
  <c r="P512" i="7"/>
  <c r="L478" i="2"/>
  <c r="L479" i="2" s="1"/>
  <c r="L480" i="2"/>
  <c r="L481" i="2" s="1"/>
  <c r="L509" i="18"/>
  <c r="M509" i="21"/>
  <c r="L509" i="20"/>
  <c r="N71" i="4"/>
  <c r="I71" i="4" s="1"/>
  <c r="G72" i="4"/>
  <c r="L478" i="4"/>
  <c r="L479" i="4" s="1"/>
  <c r="L480" i="4"/>
  <c r="L481" i="4" s="1"/>
  <c r="L480" i="6"/>
  <c r="L481" i="6" s="1"/>
  <c r="L478" i="6"/>
  <c r="L479" i="6" s="1"/>
  <c r="I508" i="22"/>
  <c r="L508" i="22" s="1"/>
  <c r="J508" i="22"/>
  <c r="N509" i="25"/>
  <c r="J508" i="12"/>
  <c r="I508" i="12"/>
  <c r="N71" i="15"/>
  <c r="I71" i="15" s="1"/>
  <c r="G72" i="15"/>
  <c r="N509" i="17"/>
  <c r="P509" i="17" s="1"/>
  <c r="L480" i="24"/>
  <c r="L481" i="24" s="1"/>
  <c r="L478" i="24"/>
  <c r="L479" i="24" s="1"/>
  <c r="N83" i="3"/>
  <c r="I83" i="3" s="1"/>
  <c r="G84" i="3"/>
  <c r="J508" i="20"/>
  <c r="I508" i="20"/>
  <c r="N72" i="7"/>
  <c r="I72" i="7" s="1"/>
  <c r="G73" i="7"/>
  <c r="N82" i="25"/>
  <c r="I82" i="25" s="1"/>
  <c r="G83" i="25"/>
  <c r="N508" i="2"/>
  <c r="N71" i="11"/>
  <c r="I71" i="11" s="1"/>
  <c r="G72" i="11"/>
  <c r="G84" i="19"/>
  <c r="N508" i="24"/>
  <c r="I81" i="5"/>
  <c r="I508" i="14"/>
  <c r="O508" i="14" s="1"/>
  <c r="J508" i="14"/>
  <c r="N71" i="2"/>
  <c r="I71" i="2" s="1"/>
  <c r="G72" i="2"/>
  <c r="J508" i="19"/>
  <c r="I508" i="19"/>
  <c r="M508" i="3"/>
  <c r="L480" i="16"/>
  <c r="L481" i="16" s="1"/>
  <c r="L478" i="16"/>
  <c r="L479" i="16" s="1"/>
  <c r="L480" i="22"/>
  <c r="L481" i="22" s="1"/>
  <c r="L478" i="22"/>
  <c r="L479" i="22" s="1"/>
  <c r="L478" i="19"/>
  <c r="L479" i="19" s="1"/>
  <c r="L480" i="19"/>
  <c r="L481" i="19" s="1"/>
  <c r="K509" i="25"/>
  <c r="J508" i="15"/>
  <c r="I508" i="15"/>
  <c r="I508" i="23"/>
  <c r="J508" i="23"/>
  <c r="K509" i="6"/>
  <c r="G82" i="20"/>
  <c r="N71" i="13"/>
  <c r="I71" i="13" s="1"/>
  <c r="G72" i="13"/>
  <c r="J508" i="21"/>
  <c r="O508" i="21" s="1"/>
  <c r="I508" i="21"/>
  <c r="N72" i="23"/>
  <c r="I72" i="23" s="1"/>
  <c r="G73" i="23"/>
  <c r="L509" i="6"/>
  <c r="L480" i="8"/>
  <c r="L481" i="8" s="1"/>
  <c r="L478" i="8"/>
  <c r="L479" i="8" s="1"/>
  <c r="N74" i="25"/>
  <c r="I74" i="25" s="1"/>
  <c r="G75" i="25"/>
  <c r="J508" i="17"/>
  <c r="I508" i="17"/>
  <c r="O509" i="5"/>
  <c r="L508" i="2"/>
  <c r="J508" i="13"/>
  <c r="I508" i="13"/>
  <c r="K509" i="11"/>
  <c r="O509" i="20"/>
  <c r="O508" i="10"/>
  <c r="O509" i="25"/>
  <c r="N72" i="17"/>
  <c r="I72" i="17" s="1"/>
  <c r="G73" i="17"/>
  <c r="N82" i="14"/>
  <c r="I82" i="14" s="1"/>
  <c r="G83" i="14"/>
  <c r="L508" i="24"/>
  <c r="N70" i="5"/>
  <c r="I70" i="5" s="1"/>
  <c r="G71" i="5"/>
  <c r="N71" i="16"/>
  <c r="I71" i="16" s="1"/>
  <c r="G72" i="16"/>
  <c r="L509" i="11"/>
  <c r="P512" i="2"/>
  <c r="P512" i="6"/>
  <c r="J508" i="6"/>
  <c r="I508" i="6"/>
  <c r="L480" i="10"/>
  <c r="L481" i="10" s="1"/>
  <c r="L478" i="10"/>
  <c r="L479" i="10" s="1"/>
  <c r="J508" i="18"/>
  <c r="I508" i="18"/>
  <c r="N84" i="13"/>
  <c r="I84" i="13" s="1"/>
  <c r="G85" i="13"/>
  <c r="L478" i="25"/>
  <c r="L479" i="25" s="1"/>
  <c r="L480" i="25"/>
  <c r="L481" i="25" s="1"/>
  <c r="M508" i="19"/>
  <c r="L480" i="9"/>
  <c r="L481" i="9" s="1"/>
  <c r="L478" i="9"/>
  <c r="L479" i="9" s="1"/>
  <c r="J508" i="11"/>
  <c r="I508" i="11"/>
  <c r="L508" i="16"/>
  <c r="L480" i="13"/>
  <c r="L481" i="13" s="1"/>
  <c r="L478" i="13"/>
  <c r="L479" i="13" s="1"/>
  <c r="O508" i="16"/>
  <c r="G72" i="21"/>
  <c r="M508" i="16"/>
  <c r="N508" i="10"/>
  <c r="L480" i="14"/>
  <c r="L481" i="14" s="1"/>
  <c r="L478" i="14"/>
  <c r="L479" i="14" s="1"/>
  <c r="P509" i="23"/>
  <c r="M509" i="13"/>
  <c r="J508" i="9"/>
  <c r="I508" i="9"/>
  <c r="N83" i="4"/>
  <c r="I83" i="4" s="1"/>
  <c r="G84" i="4"/>
  <c r="J508" i="7"/>
  <c r="I508" i="7"/>
  <c r="N72" i="3"/>
  <c r="I72" i="3" s="1"/>
  <c r="G73" i="3"/>
  <c r="P509" i="21"/>
  <c r="J508" i="4"/>
  <c r="I508" i="4"/>
  <c r="N82" i="11"/>
  <c r="I82" i="11" s="1"/>
  <c r="G83" i="11"/>
  <c r="O508" i="2"/>
  <c r="P509" i="10"/>
  <c r="N71" i="14"/>
  <c r="I71" i="14" s="1"/>
  <c r="G72" i="14"/>
  <c r="L509" i="25"/>
  <c r="J508" i="25"/>
  <c r="I508" i="25"/>
  <c r="M508" i="25" s="1"/>
  <c r="N71" i="22"/>
  <c r="I71" i="22" s="1"/>
  <c r="G72" i="22"/>
  <c r="N74" i="9"/>
  <c r="I74" i="9" s="1"/>
  <c r="G75" i="9"/>
  <c r="M508" i="17"/>
  <c r="P509" i="22"/>
  <c r="N82" i="24"/>
  <c r="I82" i="24" s="1"/>
  <c r="G83" i="24"/>
  <c r="G73" i="10"/>
  <c r="L508" i="10"/>
  <c r="N508" i="12" l="1"/>
  <c r="L508" i="8"/>
  <c r="N508" i="21"/>
  <c r="O508" i="3"/>
  <c r="N508" i="22"/>
  <c r="K508" i="16"/>
  <c r="P508" i="16" s="1"/>
  <c r="O508" i="22"/>
  <c r="O508" i="7"/>
  <c r="L508" i="9"/>
  <c r="O508" i="8"/>
  <c r="N508" i="18"/>
  <c r="N508" i="6"/>
  <c r="O508" i="11"/>
  <c r="N508" i="19"/>
  <c r="K508" i="2"/>
  <c r="M508" i="12"/>
  <c r="K508" i="22"/>
  <c r="L508" i="13"/>
  <c r="L508" i="17"/>
  <c r="P509" i="7"/>
  <c r="K508" i="10"/>
  <c r="P508" i="10" s="1"/>
  <c r="M508" i="4"/>
  <c r="N508" i="20"/>
  <c r="M508" i="5"/>
  <c r="M508" i="8"/>
  <c r="P508" i="8" s="1"/>
  <c r="K508" i="8"/>
  <c r="K508" i="14"/>
  <c r="P508" i="14" s="1"/>
  <c r="M508" i="23"/>
  <c r="O508" i="19"/>
  <c r="K508" i="7"/>
  <c r="K508" i="21"/>
  <c r="N508" i="15"/>
  <c r="M508" i="14"/>
  <c r="L508" i="12"/>
  <c r="O508" i="20"/>
  <c r="K508" i="12"/>
  <c r="P508" i="12" s="1"/>
  <c r="N508" i="16"/>
  <c r="M508" i="9"/>
  <c r="O508" i="25"/>
  <c r="O508" i="18"/>
  <c r="M508" i="18"/>
  <c r="M508" i="6"/>
  <c r="P509" i="6"/>
  <c r="M508" i="22"/>
  <c r="M508" i="2"/>
  <c r="N508" i="3"/>
  <c r="M508" i="24"/>
  <c r="L508" i="3"/>
  <c r="J521" i="25"/>
  <c r="J519" i="25"/>
  <c r="N83" i="11"/>
  <c r="I83" i="11" s="1"/>
  <c r="G84" i="11"/>
  <c r="K508" i="4"/>
  <c r="J521" i="11"/>
  <c r="J519" i="11"/>
  <c r="M508" i="7"/>
  <c r="P509" i="11"/>
  <c r="J521" i="17"/>
  <c r="J519" i="17"/>
  <c r="J521" i="21"/>
  <c r="J519" i="21"/>
  <c r="J519" i="23"/>
  <c r="J521" i="23"/>
  <c r="K508" i="15"/>
  <c r="P508" i="15" s="1"/>
  <c r="P509" i="25"/>
  <c r="N508" i="9"/>
  <c r="J521" i="14"/>
  <c r="J519" i="14"/>
  <c r="M508" i="15"/>
  <c r="N84" i="19"/>
  <c r="I84" i="19" s="1"/>
  <c r="G85" i="19"/>
  <c r="J521" i="20"/>
  <c r="J519" i="20"/>
  <c r="M508" i="21"/>
  <c r="L508" i="21"/>
  <c r="N508" i="23"/>
  <c r="N84" i="10"/>
  <c r="I84" i="10" s="1"/>
  <c r="G85" i="10"/>
  <c r="J521" i="2"/>
  <c r="J519" i="2"/>
  <c r="J521" i="8"/>
  <c r="J519" i="8"/>
  <c r="K508" i="5"/>
  <c r="O508" i="24"/>
  <c r="O508" i="9"/>
  <c r="J521" i="16"/>
  <c r="J519" i="16"/>
  <c r="N83" i="6"/>
  <c r="I83" i="6" s="1"/>
  <c r="G84" i="6"/>
  <c r="N74" i="19"/>
  <c r="I74" i="19" s="1"/>
  <c r="G75" i="19"/>
  <c r="J521" i="3"/>
  <c r="J519" i="3"/>
  <c r="P509" i="20"/>
  <c r="N72" i="8"/>
  <c r="I72" i="8" s="1"/>
  <c r="G73" i="8"/>
  <c r="N508" i="5"/>
  <c r="N508" i="25"/>
  <c r="N73" i="24"/>
  <c r="I73" i="24" s="1"/>
  <c r="G74" i="24"/>
  <c r="N72" i="21"/>
  <c r="I72" i="21" s="1"/>
  <c r="G73" i="21"/>
  <c r="J521" i="18"/>
  <c r="J519" i="18"/>
  <c r="N72" i="22"/>
  <c r="I72" i="22" s="1"/>
  <c r="G73" i="22"/>
  <c r="K508" i="25"/>
  <c r="N73" i="3"/>
  <c r="I73" i="3" s="1"/>
  <c r="G74" i="3"/>
  <c r="J521" i="7"/>
  <c r="J519" i="7"/>
  <c r="K508" i="9"/>
  <c r="P508" i="9" s="1"/>
  <c r="L508" i="19"/>
  <c r="K508" i="11"/>
  <c r="N71" i="5"/>
  <c r="I71" i="5" s="1"/>
  <c r="G72" i="5"/>
  <c r="O508" i="6"/>
  <c r="N73" i="17"/>
  <c r="I73" i="17" s="1"/>
  <c r="G74" i="17"/>
  <c r="L508" i="6"/>
  <c r="K508" i="17"/>
  <c r="N73" i="23"/>
  <c r="I73" i="23" s="1"/>
  <c r="G74" i="23"/>
  <c r="N82" i="20"/>
  <c r="I82" i="20" s="1"/>
  <c r="G83" i="20"/>
  <c r="K508" i="23"/>
  <c r="L508" i="23"/>
  <c r="N72" i="2"/>
  <c r="I72" i="2" s="1"/>
  <c r="G73" i="2"/>
  <c r="N72" i="11"/>
  <c r="I72" i="11" s="1"/>
  <c r="G73" i="11"/>
  <c r="O508" i="15"/>
  <c r="N73" i="7"/>
  <c r="I73" i="7" s="1"/>
  <c r="G74" i="7"/>
  <c r="K508" i="20"/>
  <c r="L508" i="15"/>
  <c r="N508" i="7"/>
  <c r="J521" i="12"/>
  <c r="J519" i="12"/>
  <c r="J521" i="22"/>
  <c r="J519" i="22"/>
  <c r="N72" i="4"/>
  <c r="I72" i="4" s="1"/>
  <c r="G73" i="4"/>
  <c r="N83" i="21"/>
  <c r="I83" i="21" s="1"/>
  <c r="G84" i="21"/>
  <c r="N83" i="15"/>
  <c r="I83" i="15" s="1"/>
  <c r="G84" i="15"/>
  <c r="L508" i="11"/>
  <c r="N508" i="17"/>
  <c r="P508" i="2"/>
  <c r="N73" i="6"/>
  <c r="I73" i="6" s="1"/>
  <c r="G74" i="6"/>
  <c r="N82" i="5"/>
  <c r="I82" i="5" s="1"/>
  <c r="G83" i="5"/>
  <c r="L508" i="5"/>
  <c r="L508" i="20"/>
  <c r="O508" i="4"/>
  <c r="N508" i="14"/>
  <c r="N83" i="22"/>
  <c r="I83" i="22" s="1"/>
  <c r="G84" i="22"/>
  <c r="L508" i="14"/>
  <c r="O508" i="17"/>
  <c r="L508" i="25"/>
  <c r="O508" i="23"/>
  <c r="J521" i="10"/>
  <c r="J519" i="10"/>
  <c r="J521" i="6"/>
  <c r="J519" i="6"/>
  <c r="J521" i="13"/>
  <c r="J519" i="13"/>
  <c r="L508" i="7"/>
  <c r="J521" i="15"/>
  <c r="J519" i="15"/>
  <c r="J521" i="19"/>
  <c r="J519" i="19"/>
  <c r="N83" i="25"/>
  <c r="I83" i="25" s="1"/>
  <c r="G84" i="25"/>
  <c r="N84" i="3"/>
  <c r="I84" i="3" s="1"/>
  <c r="G85" i="3"/>
  <c r="N72" i="15"/>
  <c r="I72" i="15" s="1"/>
  <c r="G73" i="15"/>
  <c r="N84" i="12"/>
  <c r="I84" i="12" s="1"/>
  <c r="G85" i="12"/>
  <c r="O508" i="12"/>
  <c r="M508" i="20"/>
  <c r="J521" i="5"/>
  <c r="J519" i="5"/>
  <c r="N72" i="18"/>
  <c r="I72" i="18" s="1"/>
  <c r="G73" i="18"/>
  <c r="N72" i="20"/>
  <c r="I72" i="20" s="1"/>
  <c r="G73" i="20"/>
  <c r="O508" i="13"/>
  <c r="P509" i="5"/>
  <c r="N508" i="13"/>
  <c r="N83" i="16"/>
  <c r="I83" i="16" s="1"/>
  <c r="G84" i="16"/>
  <c r="N84" i="9"/>
  <c r="I84" i="9" s="1"/>
  <c r="G85" i="9"/>
  <c r="N84" i="18"/>
  <c r="I84" i="18" s="1"/>
  <c r="G85" i="18"/>
  <c r="L508" i="4"/>
  <c r="N73" i="10"/>
  <c r="I73" i="10" s="1"/>
  <c r="G74" i="10"/>
  <c r="N83" i="24"/>
  <c r="I83" i="24" s="1"/>
  <c r="G84" i="24"/>
  <c r="N75" i="9"/>
  <c r="I75" i="9" s="1"/>
  <c r="G76" i="9"/>
  <c r="N72" i="14"/>
  <c r="I72" i="14" s="1"/>
  <c r="G73" i="14"/>
  <c r="J521" i="4"/>
  <c r="J519" i="4"/>
  <c r="N84" i="4"/>
  <c r="I84" i="4" s="1"/>
  <c r="G85" i="4"/>
  <c r="J521" i="9"/>
  <c r="J519" i="9"/>
  <c r="N508" i="4"/>
  <c r="N508" i="11"/>
  <c r="N85" i="13"/>
  <c r="I85" i="13" s="1"/>
  <c r="G86" i="13"/>
  <c r="K508" i="18"/>
  <c r="P508" i="18" s="1"/>
  <c r="K508" i="6"/>
  <c r="N72" i="16"/>
  <c r="I72" i="16" s="1"/>
  <c r="G73" i="16"/>
  <c r="M508" i="13"/>
  <c r="N83" i="14"/>
  <c r="I83" i="14" s="1"/>
  <c r="G84" i="14"/>
  <c r="K508" i="13"/>
  <c r="P508" i="13" s="1"/>
  <c r="N75" i="25"/>
  <c r="I75" i="25" s="1"/>
  <c r="G76" i="25"/>
  <c r="N72" i="13"/>
  <c r="I72" i="13" s="1"/>
  <c r="G73" i="13"/>
  <c r="K508" i="19"/>
  <c r="P508" i="19" s="1"/>
  <c r="L508" i="18"/>
  <c r="M508" i="11"/>
  <c r="N85" i="8"/>
  <c r="I85" i="8" s="1"/>
  <c r="G86" i="8"/>
  <c r="N83" i="23"/>
  <c r="I83" i="23" s="1"/>
  <c r="G84" i="23"/>
  <c r="J521" i="24"/>
  <c r="J519" i="24"/>
  <c r="N83" i="7"/>
  <c r="I83" i="7" s="1"/>
  <c r="G84" i="7"/>
  <c r="N72" i="12"/>
  <c r="I72" i="12" s="1"/>
  <c r="G73" i="12"/>
  <c r="N83" i="2"/>
  <c r="I83" i="2" s="1"/>
  <c r="G84" i="2"/>
  <c r="N84" i="17"/>
  <c r="I84" i="17" s="1"/>
  <c r="G85" i="17"/>
  <c r="J522" i="21"/>
  <c r="J520" i="14"/>
  <c r="J522" i="20"/>
  <c r="J520" i="2"/>
  <c r="J522" i="3"/>
  <c r="J520" i="18"/>
  <c r="J522" i="22"/>
  <c r="J522" i="6"/>
  <c r="J520" i="19"/>
  <c r="J522" i="24"/>
  <c r="J522" i="25"/>
  <c r="J520" i="21"/>
  <c r="J520" i="20"/>
  <c r="J522" i="8"/>
  <c r="J520" i="3"/>
  <c r="J520" i="22"/>
  <c r="J522" i="10"/>
  <c r="J520" i="6"/>
  <c r="J522" i="15"/>
  <c r="J522" i="5"/>
  <c r="J522" i="4"/>
  <c r="J522" i="9"/>
  <c r="J520" i="25"/>
  <c r="J522" i="11"/>
  <c r="J522" i="17"/>
  <c r="J520" i="23"/>
  <c r="J520" i="8"/>
  <c r="J522" i="16"/>
  <c r="J522" i="7"/>
  <c r="J522" i="12"/>
  <c r="J520" i="10"/>
  <c r="J522" i="13"/>
  <c r="J520" i="15"/>
  <c r="J520" i="5"/>
  <c r="J520" i="4"/>
  <c r="J520" i="9"/>
  <c r="J520" i="11"/>
  <c r="J520" i="17"/>
  <c r="J522" i="23"/>
  <c r="J522" i="14"/>
  <c r="J522" i="2"/>
  <c r="J520" i="16"/>
  <c r="J522" i="18"/>
  <c r="J520" i="7"/>
  <c r="J520" i="12"/>
  <c r="J520" i="13"/>
  <c r="J522" i="19"/>
  <c r="J520" i="24"/>
  <c r="P508" i="22" l="1"/>
  <c r="P508" i="3"/>
  <c r="P508" i="6"/>
  <c r="P508" i="7"/>
  <c r="P508" i="21"/>
  <c r="N73" i="12"/>
  <c r="I73" i="12" s="1"/>
  <c r="G74" i="12"/>
  <c r="N86" i="8"/>
  <c r="I86" i="8" s="1"/>
  <c r="G87" i="8"/>
  <c r="N85" i="18"/>
  <c r="I85" i="18" s="1"/>
  <c r="G86" i="18"/>
  <c r="N84" i="16"/>
  <c r="I84" i="16" s="1"/>
  <c r="G85" i="16"/>
  <c r="N84" i="15"/>
  <c r="I84" i="15" s="1"/>
  <c r="G85" i="15"/>
  <c r="N73" i="4"/>
  <c r="I73" i="4" s="1"/>
  <c r="G74" i="4"/>
  <c r="P508" i="20"/>
  <c r="N73" i="11"/>
  <c r="I73" i="11" s="1"/>
  <c r="G74" i="11"/>
  <c r="N74" i="23"/>
  <c r="I74" i="23" s="1"/>
  <c r="G75" i="23"/>
  <c r="N74" i="17"/>
  <c r="I74" i="17" s="1"/>
  <c r="G75" i="17"/>
  <c r="P508" i="25"/>
  <c r="N75" i="19"/>
  <c r="I75" i="19" s="1"/>
  <c r="G76" i="19"/>
  <c r="P508" i="5"/>
  <c r="N85" i="19"/>
  <c r="I85" i="19" s="1"/>
  <c r="G86" i="19"/>
  <c r="N73" i="13"/>
  <c r="I73" i="13" s="1"/>
  <c r="G74" i="13"/>
  <c r="N73" i="16"/>
  <c r="I73" i="16" s="1"/>
  <c r="G74" i="16"/>
  <c r="N86" i="13"/>
  <c r="I86" i="13" s="1"/>
  <c r="G87" i="13"/>
  <c r="G77" i="9"/>
  <c r="N77" i="9" s="1"/>
  <c r="I77" i="9" s="1"/>
  <c r="N76" i="9"/>
  <c r="I76" i="9" s="1"/>
  <c r="N74" i="10"/>
  <c r="I74" i="10" s="1"/>
  <c r="G75" i="10"/>
  <c r="N73" i="20"/>
  <c r="I73" i="20" s="1"/>
  <c r="G74" i="20"/>
  <c r="N73" i="15"/>
  <c r="I73" i="15" s="1"/>
  <c r="G74" i="15"/>
  <c r="N84" i="25"/>
  <c r="I84" i="25" s="1"/>
  <c r="G85" i="25"/>
  <c r="N83" i="5"/>
  <c r="I83" i="5" s="1"/>
  <c r="G84" i="5"/>
  <c r="N74" i="7"/>
  <c r="I74" i="7" s="1"/>
  <c r="G75" i="7"/>
  <c r="P508" i="23"/>
  <c r="P508" i="11"/>
  <c r="N73" i="22"/>
  <c r="I73" i="22" s="1"/>
  <c r="G74" i="22"/>
  <c r="N73" i="21"/>
  <c r="I73" i="21" s="1"/>
  <c r="G74" i="21"/>
  <c r="N85" i="10"/>
  <c r="I85" i="10" s="1"/>
  <c r="G86" i="10"/>
  <c r="N84" i="14"/>
  <c r="I84" i="14" s="1"/>
  <c r="G85" i="14"/>
  <c r="N85" i="9"/>
  <c r="I85" i="9" s="1"/>
  <c r="G86" i="9"/>
  <c r="N85" i="12"/>
  <c r="I85" i="12" s="1"/>
  <c r="G86" i="12"/>
  <c r="N84" i="21"/>
  <c r="I84" i="21" s="1"/>
  <c r="G85" i="21"/>
  <c r="N73" i="2"/>
  <c r="I73" i="2" s="1"/>
  <c r="G74" i="2"/>
  <c r="N83" i="20"/>
  <c r="I83" i="20" s="1"/>
  <c r="G84" i="20"/>
  <c r="P508" i="17"/>
  <c r="N74" i="3"/>
  <c r="I74" i="3" s="1"/>
  <c r="G75" i="3"/>
  <c r="N84" i="6"/>
  <c r="I84" i="6" s="1"/>
  <c r="G85" i="6"/>
  <c r="P508" i="4"/>
  <c r="N85" i="17"/>
  <c r="I85" i="17" s="1"/>
  <c r="G86" i="17"/>
  <c r="N84" i="2"/>
  <c r="I84" i="2" s="1"/>
  <c r="G85" i="2"/>
  <c r="N84" i="7"/>
  <c r="I84" i="7" s="1"/>
  <c r="G85" i="7"/>
  <c r="N84" i="23"/>
  <c r="I84" i="23" s="1"/>
  <c r="G85" i="23"/>
  <c r="G77" i="25"/>
  <c r="N77" i="25" s="1"/>
  <c r="I77" i="25" s="1"/>
  <c r="N76" i="25"/>
  <c r="I76" i="25" s="1"/>
  <c r="N85" i="4"/>
  <c r="I85" i="4" s="1"/>
  <c r="G86" i="4"/>
  <c r="N73" i="14"/>
  <c r="I73" i="14" s="1"/>
  <c r="G74" i="14"/>
  <c r="N84" i="24"/>
  <c r="I84" i="24" s="1"/>
  <c r="G85" i="24"/>
  <c r="N73" i="18"/>
  <c r="I73" i="18" s="1"/>
  <c r="G74" i="18"/>
  <c r="N85" i="3"/>
  <c r="I85" i="3" s="1"/>
  <c r="G86" i="3"/>
  <c r="N84" i="22"/>
  <c r="I84" i="22" s="1"/>
  <c r="G85" i="22"/>
  <c r="N74" i="6"/>
  <c r="I74" i="6" s="1"/>
  <c r="G75" i="6"/>
  <c r="N72" i="5"/>
  <c r="I72" i="5" s="1"/>
  <c r="G73" i="5"/>
  <c r="N74" i="24"/>
  <c r="I74" i="24" s="1"/>
  <c r="G75" i="24"/>
  <c r="N73" i="8"/>
  <c r="I73" i="8" s="1"/>
  <c r="G74" i="8"/>
  <c r="N84" i="11"/>
  <c r="I84" i="11" s="1"/>
  <c r="G85" i="11"/>
  <c r="N75" i="3" l="1"/>
  <c r="I75" i="3" s="1"/>
  <c r="G76" i="3"/>
  <c r="N74" i="4"/>
  <c r="I74" i="4" s="1"/>
  <c r="G75" i="4"/>
  <c r="N85" i="16"/>
  <c r="I85" i="16" s="1"/>
  <c r="G86" i="16"/>
  <c r="N87" i="8"/>
  <c r="I87" i="8" s="1"/>
  <c r="G88" i="8"/>
  <c r="N85" i="11"/>
  <c r="I85" i="11" s="1"/>
  <c r="G86" i="11"/>
  <c r="N75" i="24"/>
  <c r="I75" i="24" s="1"/>
  <c r="G76" i="24"/>
  <c r="N75" i="6"/>
  <c r="I75" i="6" s="1"/>
  <c r="G76" i="6"/>
  <c r="N86" i="3"/>
  <c r="I86" i="3" s="1"/>
  <c r="G87" i="3"/>
  <c r="N85" i="24"/>
  <c r="I85" i="24" s="1"/>
  <c r="G86" i="24"/>
  <c r="N86" i="4"/>
  <c r="I86" i="4" s="1"/>
  <c r="G87" i="4"/>
  <c r="N85" i="23"/>
  <c r="I85" i="23" s="1"/>
  <c r="G86" i="23"/>
  <c r="N85" i="2"/>
  <c r="I85" i="2" s="1"/>
  <c r="G86" i="2"/>
  <c r="N74" i="2"/>
  <c r="I74" i="2" s="1"/>
  <c r="G75" i="2"/>
  <c r="N86" i="12"/>
  <c r="I86" i="12" s="1"/>
  <c r="G87" i="12"/>
  <c r="N85" i="14"/>
  <c r="I85" i="14" s="1"/>
  <c r="G86" i="14"/>
  <c r="N74" i="21"/>
  <c r="I74" i="21" s="1"/>
  <c r="G75" i="21"/>
  <c r="N84" i="5"/>
  <c r="I84" i="5" s="1"/>
  <c r="G85" i="5"/>
  <c r="N74" i="15"/>
  <c r="I74" i="15" s="1"/>
  <c r="G75" i="15"/>
  <c r="N75" i="10"/>
  <c r="I75" i="10" s="1"/>
  <c r="G76" i="10"/>
  <c r="N87" i="13"/>
  <c r="I87" i="13" s="1"/>
  <c r="G88" i="13"/>
  <c r="N88" i="13" s="1"/>
  <c r="I88" i="13" s="1"/>
  <c r="N74" i="13"/>
  <c r="I74" i="13" s="1"/>
  <c r="G75" i="13"/>
  <c r="N75" i="17"/>
  <c r="I75" i="17" s="1"/>
  <c r="G76" i="17"/>
  <c r="N74" i="11"/>
  <c r="I74" i="11" s="1"/>
  <c r="G75" i="11"/>
  <c r="N85" i="6"/>
  <c r="I85" i="6" s="1"/>
  <c r="G86" i="6"/>
  <c r="G77" i="19"/>
  <c r="N76" i="19"/>
  <c r="I76" i="19" s="1"/>
  <c r="N85" i="15"/>
  <c r="I85" i="15" s="1"/>
  <c r="G86" i="15"/>
  <c r="N86" i="18"/>
  <c r="I86" i="18" s="1"/>
  <c r="G87" i="18"/>
  <c r="N74" i="12"/>
  <c r="I74" i="12" s="1"/>
  <c r="G75" i="12"/>
  <c r="N74" i="8"/>
  <c r="I74" i="8" s="1"/>
  <c r="G75" i="8"/>
  <c r="N73" i="5"/>
  <c r="I73" i="5" s="1"/>
  <c r="G74" i="5"/>
  <c r="N85" i="22"/>
  <c r="I85" i="22" s="1"/>
  <c r="G86" i="22"/>
  <c r="N74" i="18"/>
  <c r="I74" i="18" s="1"/>
  <c r="G75" i="18"/>
  <c r="N74" i="14"/>
  <c r="I74" i="14" s="1"/>
  <c r="G75" i="14"/>
  <c r="N85" i="7"/>
  <c r="I85" i="7" s="1"/>
  <c r="G86" i="7"/>
  <c r="N86" i="17"/>
  <c r="I86" i="17" s="1"/>
  <c r="G87" i="17"/>
  <c r="N84" i="20"/>
  <c r="I84" i="20" s="1"/>
  <c r="G85" i="20"/>
  <c r="N85" i="21"/>
  <c r="I85" i="21" s="1"/>
  <c r="G86" i="21"/>
  <c r="N86" i="9"/>
  <c r="I86" i="9" s="1"/>
  <c r="G87" i="9"/>
  <c r="N86" i="10"/>
  <c r="I86" i="10" s="1"/>
  <c r="G87" i="10"/>
  <c r="N74" i="22"/>
  <c r="I74" i="22" s="1"/>
  <c r="G75" i="22"/>
  <c r="N75" i="7"/>
  <c r="I75" i="7" s="1"/>
  <c r="G76" i="7"/>
  <c r="N85" i="25"/>
  <c r="I85" i="25" s="1"/>
  <c r="G86" i="25"/>
  <c r="N74" i="20"/>
  <c r="I74" i="20" s="1"/>
  <c r="G75" i="20"/>
  <c r="N74" i="16"/>
  <c r="I74" i="16" s="1"/>
  <c r="G75" i="16"/>
  <c r="N86" i="19"/>
  <c r="I86" i="19" s="1"/>
  <c r="G87" i="19"/>
  <c r="N75" i="23"/>
  <c r="I75" i="23" s="1"/>
  <c r="G76" i="23"/>
  <c r="N77" i="19" l="1"/>
  <c r="I77" i="19" s="1"/>
  <c r="D78" i="19"/>
  <c r="N76" i="23"/>
  <c r="I76" i="23" s="1"/>
  <c r="G77" i="23"/>
  <c r="N75" i="16"/>
  <c r="I75" i="16" s="1"/>
  <c r="G76" i="16"/>
  <c r="N86" i="25"/>
  <c r="I86" i="25" s="1"/>
  <c r="G87" i="25"/>
  <c r="N75" i="22"/>
  <c r="I75" i="22" s="1"/>
  <c r="G76" i="22"/>
  <c r="G88" i="9"/>
  <c r="N88" i="9" s="1"/>
  <c r="I88" i="9" s="1"/>
  <c r="N87" i="9"/>
  <c r="I87" i="9" s="1"/>
  <c r="N85" i="20"/>
  <c r="I85" i="20" s="1"/>
  <c r="G86" i="20"/>
  <c r="N86" i="7"/>
  <c r="I86" i="7" s="1"/>
  <c r="G87" i="7"/>
  <c r="N75" i="18"/>
  <c r="I75" i="18" s="1"/>
  <c r="G76" i="18"/>
  <c r="N74" i="5"/>
  <c r="I74" i="5" s="1"/>
  <c r="G75" i="5"/>
  <c r="N75" i="12"/>
  <c r="I75" i="12" s="1"/>
  <c r="G76" i="12"/>
  <c r="N86" i="15"/>
  <c r="I86" i="15" s="1"/>
  <c r="G87" i="15"/>
  <c r="N86" i="6"/>
  <c r="I86" i="6" s="1"/>
  <c r="G87" i="6"/>
  <c r="N76" i="17"/>
  <c r="I76" i="17" s="1"/>
  <c r="G77" i="17"/>
  <c r="N75" i="15"/>
  <c r="I75" i="15" s="1"/>
  <c r="G76" i="15"/>
  <c r="N75" i="21"/>
  <c r="I75" i="21" s="1"/>
  <c r="G76" i="21"/>
  <c r="N87" i="12"/>
  <c r="I87" i="12" s="1"/>
  <c r="G88" i="12"/>
  <c r="N86" i="2"/>
  <c r="I86" i="2" s="1"/>
  <c r="G87" i="2"/>
  <c r="N87" i="4"/>
  <c r="I87" i="4" s="1"/>
  <c r="G88" i="4"/>
  <c r="N87" i="3"/>
  <c r="I87" i="3" s="1"/>
  <c r="G88" i="3"/>
  <c r="N76" i="24"/>
  <c r="I76" i="24" s="1"/>
  <c r="G77" i="24"/>
  <c r="N77" i="24" s="1"/>
  <c r="I77" i="24" s="1"/>
  <c r="N88" i="8"/>
  <c r="I88" i="8" s="1"/>
  <c r="D89" i="8"/>
  <c r="N75" i="4"/>
  <c r="I75" i="4" s="1"/>
  <c r="G76" i="4"/>
  <c r="N87" i="19"/>
  <c r="I87" i="19" s="1"/>
  <c r="G88" i="19"/>
  <c r="N75" i="20"/>
  <c r="I75" i="20" s="1"/>
  <c r="G76" i="20"/>
  <c r="G77" i="7"/>
  <c r="N76" i="7"/>
  <c r="I76" i="7" s="1"/>
  <c r="G88" i="10"/>
  <c r="N87" i="10"/>
  <c r="I87" i="10" s="1"/>
  <c r="N86" i="21"/>
  <c r="I86" i="21" s="1"/>
  <c r="G87" i="21"/>
  <c r="G88" i="17"/>
  <c r="N87" i="17"/>
  <c r="I87" i="17" s="1"/>
  <c r="N75" i="14"/>
  <c r="I75" i="14" s="1"/>
  <c r="G76" i="14"/>
  <c r="N86" i="22"/>
  <c r="I86" i="22" s="1"/>
  <c r="G87" i="22"/>
  <c r="N75" i="8"/>
  <c r="I75" i="8" s="1"/>
  <c r="G76" i="8"/>
  <c r="N87" i="18"/>
  <c r="I87" i="18" s="1"/>
  <c r="G88" i="18"/>
  <c r="N75" i="11"/>
  <c r="I75" i="11" s="1"/>
  <c r="G76" i="11"/>
  <c r="N75" i="13"/>
  <c r="I75" i="13" s="1"/>
  <c r="G76" i="13"/>
  <c r="G77" i="10"/>
  <c r="N76" i="10"/>
  <c r="I76" i="10" s="1"/>
  <c r="N85" i="5"/>
  <c r="I85" i="5" s="1"/>
  <c r="G86" i="5"/>
  <c r="N86" i="14"/>
  <c r="I86" i="14" s="1"/>
  <c r="G87" i="14"/>
  <c r="N75" i="2"/>
  <c r="I75" i="2" s="1"/>
  <c r="G76" i="2"/>
  <c r="N86" i="23"/>
  <c r="I86" i="23" s="1"/>
  <c r="G87" i="23"/>
  <c r="N86" i="24"/>
  <c r="I86" i="24" s="1"/>
  <c r="G87" i="24"/>
  <c r="G77" i="6"/>
  <c r="N76" i="6"/>
  <c r="I76" i="6" s="1"/>
  <c r="N86" i="11"/>
  <c r="I86" i="11" s="1"/>
  <c r="G87" i="11"/>
  <c r="N86" i="16"/>
  <c r="I86" i="16" s="1"/>
  <c r="G87" i="16"/>
  <c r="N76" i="3"/>
  <c r="I76" i="3" s="1"/>
  <c r="G77" i="3"/>
  <c r="N88" i="17" l="1"/>
  <c r="I88" i="17" s="1"/>
  <c r="D89" i="17"/>
  <c r="G88" i="16"/>
  <c r="N87" i="16"/>
  <c r="I87" i="16" s="1"/>
  <c r="G88" i="23"/>
  <c r="N87" i="23"/>
  <c r="I87" i="23" s="1"/>
  <c r="N87" i="14"/>
  <c r="I87" i="14" s="1"/>
  <c r="G88" i="14"/>
  <c r="N88" i="14" s="1"/>
  <c r="I88" i="14" s="1"/>
  <c r="G77" i="11"/>
  <c r="N76" i="11"/>
  <c r="I76" i="11" s="1"/>
  <c r="G77" i="8"/>
  <c r="N77" i="8" s="1"/>
  <c r="I77" i="8" s="1"/>
  <c r="N76" i="8"/>
  <c r="I76" i="8" s="1"/>
  <c r="G77" i="14"/>
  <c r="N77" i="14" s="1"/>
  <c r="I77" i="14" s="1"/>
  <c r="N76" i="14"/>
  <c r="I76" i="14" s="1"/>
  <c r="N87" i="21"/>
  <c r="I87" i="21" s="1"/>
  <c r="G88" i="21"/>
  <c r="N88" i="19"/>
  <c r="I88" i="19" s="1"/>
  <c r="D89" i="19"/>
  <c r="K89" i="8"/>
  <c r="I89" i="8" s="1"/>
  <c r="K13" i="8"/>
  <c r="N88" i="3"/>
  <c r="I88" i="3" s="1"/>
  <c r="D89" i="3"/>
  <c r="N87" i="2"/>
  <c r="I87" i="2" s="1"/>
  <c r="G88" i="2"/>
  <c r="G77" i="21"/>
  <c r="N76" i="21"/>
  <c r="I76" i="21" s="1"/>
  <c r="N77" i="17"/>
  <c r="I77" i="17" s="1"/>
  <c r="D78" i="17"/>
  <c r="G88" i="15"/>
  <c r="N87" i="15"/>
  <c r="I87" i="15" s="1"/>
  <c r="N75" i="5"/>
  <c r="I75" i="5" s="1"/>
  <c r="G76" i="5"/>
  <c r="N87" i="7"/>
  <c r="I87" i="7" s="1"/>
  <c r="G88" i="7"/>
  <c r="N88" i="7" s="1"/>
  <c r="I88" i="7" s="1"/>
  <c r="N87" i="25"/>
  <c r="I87" i="25" s="1"/>
  <c r="G88" i="25"/>
  <c r="N88" i="25" s="1"/>
  <c r="I88" i="25" s="1"/>
  <c r="N77" i="23"/>
  <c r="I77" i="23" s="1"/>
  <c r="D78" i="23"/>
  <c r="N77" i="6"/>
  <c r="I77" i="6" s="1"/>
  <c r="D78" i="6"/>
  <c r="N77" i="10"/>
  <c r="I77" i="10" s="1"/>
  <c r="D78" i="10"/>
  <c r="N77" i="7"/>
  <c r="I77" i="7" s="1"/>
  <c r="D78" i="7"/>
  <c r="N77" i="3"/>
  <c r="I77" i="3" s="1"/>
  <c r="D78" i="3"/>
  <c r="G88" i="11"/>
  <c r="N88" i="11" s="1"/>
  <c r="I88" i="11" s="1"/>
  <c r="N87" i="11"/>
  <c r="I87" i="11" s="1"/>
  <c r="G88" i="24"/>
  <c r="N88" i="24" s="1"/>
  <c r="I88" i="24" s="1"/>
  <c r="N87" i="24"/>
  <c r="I87" i="24" s="1"/>
  <c r="G77" i="2"/>
  <c r="N76" i="2"/>
  <c r="I76" i="2" s="1"/>
  <c r="N86" i="5"/>
  <c r="I86" i="5" s="1"/>
  <c r="G87" i="5"/>
  <c r="G77" i="13"/>
  <c r="N77" i="13" s="1"/>
  <c r="I77" i="13" s="1"/>
  <c r="N76" i="13"/>
  <c r="I76" i="13" s="1"/>
  <c r="N88" i="18"/>
  <c r="I88" i="18" s="1"/>
  <c r="D89" i="18"/>
  <c r="G88" i="22"/>
  <c r="N87" i="22"/>
  <c r="I87" i="22" s="1"/>
  <c r="N76" i="20"/>
  <c r="I76" i="20" s="1"/>
  <c r="G77" i="20"/>
  <c r="N76" i="4"/>
  <c r="I76" i="4" s="1"/>
  <c r="G77" i="4"/>
  <c r="N88" i="4"/>
  <c r="I88" i="4" s="1"/>
  <c r="D89" i="4"/>
  <c r="N88" i="12"/>
  <c r="I88" i="12" s="1"/>
  <c r="D89" i="12"/>
  <c r="N76" i="15"/>
  <c r="I76" i="15" s="1"/>
  <c r="G77" i="15"/>
  <c r="N87" i="6"/>
  <c r="I87" i="6" s="1"/>
  <c r="G88" i="6"/>
  <c r="G77" i="12"/>
  <c r="N76" i="12"/>
  <c r="I76" i="12" s="1"/>
  <c r="G77" i="18"/>
  <c r="N76" i="18"/>
  <c r="I76" i="18" s="1"/>
  <c r="N86" i="20"/>
  <c r="I86" i="20" s="1"/>
  <c r="G87" i="20"/>
  <c r="N76" i="22"/>
  <c r="I76" i="22" s="1"/>
  <c r="G77" i="22"/>
  <c r="N77" i="22" s="1"/>
  <c r="I77" i="22" s="1"/>
  <c r="G77" i="16"/>
  <c r="N76" i="16"/>
  <c r="I76" i="16" s="1"/>
  <c r="K78" i="19"/>
  <c r="I78" i="19" s="1"/>
  <c r="K12" i="19"/>
  <c r="N88" i="10"/>
  <c r="I88" i="10" s="1"/>
  <c r="D89" i="10"/>
  <c r="N88" i="6" l="1"/>
  <c r="I88" i="6" s="1"/>
  <c r="D89" i="6"/>
  <c r="K89" i="12"/>
  <c r="I89" i="12" s="1"/>
  <c r="K13" i="12"/>
  <c r="N77" i="4"/>
  <c r="I77" i="4" s="1"/>
  <c r="D78" i="4"/>
  <c r="K78" i="7"/>
  <c r="I78" i="7" s="1"/>
  <c r="K12" i="7"/>
  <c r="K78" i="6"/>
  <c r="I78" i="6" s="1"/>
  <c r="K12" i="6"/>
  <c r="N76" i="5"/>
  <c r="I76" i="5" s="1"/>
  <c r="G77" i="5"/>
  <c r="K78" i="17"/>
  <c r="I78" i="17" s="1"/>
  <c r="K12" i="17"/>
  <c r="N88" i="2"/>
  <c r="I88" i="2" s="1"/>
  <c r="D89" i="2"/>
  <c r="N88" i="21"/>
  <c r="I88" i="21" s="1"/>
  <c r="D89" i="21"/>
  <c r="N77" i="18"/>
  <c r="I77" i="18" s="1"/>
  <c r="D78" i="18"/>
  <c r="N88" i="22"/>
  <c r="I88" i="22" s="1"/>
  <c r="D89" i="22"/>
  <c r="N77" i="2"/>
  <c r="I77" i="2" s="1"/>
  <c r="D78" i="2"/>
  <c r="N88" i="16"/>
  <c r="I88" i="16" s="1"/>
  <c r="D89" i="16"/>
  <c r="K13" i="10"/>
  <c r="K89" i="10"/>
  <c r="I89" i="10" s="1"/>
  <c r="N87" i="20"/>
  <c r="I87" i="20" s="1"/>
  <c r="G88" i="20"/>
  <c r="N77" i="15"/>
  <c r="I77" i="15" s="1"/>
  <c r="D78" i="15"/>
  <c r="K89" i="4"/>
  <c r="I89" i="4" s="1"/>
  <c r="K13" i="4"/>
  <c r="N77" i="20"/>
  <c r="I77" i="20" s="1"/>
  <c r="D78" i="20"/>
  <c r="K89" i="18"/>
  <c r="I89" i="18" s="1"/>
  <c r="K13" i="18"/>
  <c r="N87" i="5"/>
  <c r="I87" i="5" s="1"/>
  <c r="G88" i="5"/>
  <c r="K78" i="3"/>
  <c r="I78" i="3" s="1"/>
  <c r="K12" i="3"/>
  <c r="K78" i="10"/>
  <c r="I78" i="10" s="1"/>
  <c r="K12" i="10"/>
  <c r="K78" i="23"/>
  <c r="I78" i="23" s="1"/>
  <c r="K12" i="23"/>
  <c r="K89" i="3"/>
  <c r="I89" i="3" s="1"/>
  <c r="K13" i="3"/>
  <c r="K89" i="19"/>
  <c r="I89" i="19" s="1"/>
  <c r="K13" i="19"/>
  <c r="K13" i="17"/>
  <c r="K89" i="17"/>
  <c r="I89" i="17" s="1"/>
  <c r="N77" i="16"/>
  <c r="I77" i="16" s="1"/>
  <c r="D78" i="16"/>
  <c r="N77" i="12"/>
  <c r="I77" i="12" s="1"/>
  <c r="D78" i="12"/>
  <c r="N88" i="15"/>
  <c r="I88" i="15" s="1"/>
  <c r="D89" i="15"/>
  <c r="N77" i="21"/>
  <c r="I77" i="21" s="1"/>
  <c r="D78" i="21"/>
  <c r="N77" i="11"/>
  <c r="I77" i="11" s="1"/>
  <c r="D78" i="11"/>
  <c r="N88" i="23"/>
  <c r="I88" i="23" s="1"/>
  <c r="D89" i="23"/>
  <c r="K13" i="23" l="1"/>
  <c r="K89" i="23"/>
  <c r="I89" i="23" s="1"/>
  <c r="K78" i="21"/>
  <c r="I78" i="21" s="1"/>
  <c r="K12" i="21"/>
  <c r="K78" i="12"/>
  <c r="I78" i="12" s="1"/>
  <c r="K12" i="12"/>
  <c r="N88" i="5"/>
  <c r="I88" i="5" s="1"/>
  <c r="D89" i="5"/>
  <c r="K78" i="20"/>
  <c r="I78" i="20" s="1"/>
  <c r="K12" i="20"/>
  <c r="K78" i="15"/>
  <c r="I78" i="15" s="1"/>
  <c r="K12" i="15"/>
  <c r="K12" i="2"/>
  <c r="K78" i="2"/>
  <c r="I78" i="2" s="1"/>
  <c r="K12" i="18"/>
  <c r="K78" i="18"/>
  <c r="I78" i="18" s="1"/>
  <c r="K89" i="2"/>
  <c r="I89" i="2" s="1"/>
  <c r="K13" i="2"/>
  <c r="N77" i="5"/>
  <c r="I77" i="5" s="1"/>
  <c r="D78" i="5"/>
  <c r="K78" i="11"/>
  <c r="I78" i="11" s="1"/>
  <c r="K12" i="11"/>
  <c r="K13" i="15"/>
  <c r="K89" i="15"/>
  <c r="I89" i="15" s="1"/>
  <c r="K78" i="16"/>
  <c r="I78" i="16" s="1"/>
  <c r="K12" i="16"/>
  <c r="N88" i="20"/>
  <c r="I88" i="20" s="1"/>
  <c r="D89" i="20"/>
  <c r="K13" i="16"/>
  <c r="K89" i="16"/>
  <c r="I89" i="16" s="1"/>
  <c r="K89" i="22"/>
  <c r="I89" i="22" s="1"/>
  <c r="K13" i="22"/>
  <c r="K89" i="21"/>
  <c r="I89" i="21" s="1"/>
  <c r="K13" i="21"/>
  <c r="K78" i="4"/>
  <c r="I78" i="4" s="1"/>
  <c r="K12" i="4"/>
  <c r="K89" i="6"/>
  <c r="I89" i="6" s="1"/>
  <c r="K13" i="6"/>
  <c r="K89" i="20" l="1"/>
  <c r="I89" i="20" s="1"/>
  <c r="K13" i="20"/>
  <c r="K78" i="5"/>
  <c r="I78" i="5" s="1"/>
  <c r="K12" i="5"/>
  <c r="K89" i="5"/>
  <c r="I89" i="5" s="1"/>
  <c r="K13" i="5"/>
</calcChain>
</file>

<file path=xl/sharedStrings.xml><?xml version="1.0" encoding="utf-8"?>
<sst xmlns="http://schemas.openxmlformats.org/spreadsheetml/2006/main" count="31122" uniqueCount="11351">
  <si>
    <t>Company Name</t>
  </si>
  <si>
    <t>ACI Worldwide, Inc. (ACIW)</t>
  </si>
  <si>
    <t>Current Price</t>
  </si>
  <si>
    <t>24.42</t>
  </si>
  <si>
    <t>Summary</t>
  </si>
  <si>
    <t>Previous Close</t>
  </si>
  <si>
    <t>24.26</t>
  </si>
  <si>
    <t>Open</t>
  </si>
  <si>
    <t>24.34</t>
  </si>
  <si>
    <t>Bid</t>
  </si>
  <si>
    <t>23.80 x 300</t>
  </si>
  <si>
    <t>Ask</t>
  </si>
  <si>
    <t>24.60 x 100</t>
  </si>
  <si>
    <t>Day's Range</t>
  </si>
  <si>
    <t>24.07 - 24.57</t>
  </si>
  <si>
    <t>52 Week Range</t>
  </si>
  <si>
    <t>15.11 - 24.57</t>
  </si>
  <si>
    <t>Volume</t>
  </si>
  <si>
    <t>765920</t>
  </si>
  <si>
    <t>Avg. Volume</t>
  </si>
  <si>
    <t>481341</t>
  </si>
  <si>
    <t>Market Cap</t>
  </si>
  <si>
    <t>2.88B</t>
  </si>
  <si>
    <t>Beta</t>
  </si>
  <si>
    <t>1.46</t>
  </si>
  <si>
    <t>PE Ratio (TTM)</t>
  </si>
  <si>
    <t>73.78</t>
  </si>
  <si>
    <t>EPS (TTM)</t>
  </si>
  <si>
    <t>0.33</t>
  </si>
  <si>
    <t>Earnings Date</t>
  </si>
  <si>
    <t>Jul 27, 2017</t>
  </si>
  <si>
    <t>Dividend &amp; Yield</t>
  </si>
  <si>
    <t>N/A (N/A)</t>
  </si>
  <si>
    <t>Ex-Dividend Date</t>
  </si>
  <si>
    <t>1y Target Est</t>
  </si>
  <si>
    <t>25.60</t>
  </si>
  <si>
    <t>Earnings Estimate</t>
  </si>
  <si>
    <t>Current Qtr. (Jun 2017)</t>
  </si>
  <si>
    <t>Next Qtr. (Sep 2017)</t>
  </si>
  <si>
    <t>Current Year (2017)</t>
  </si>
  <si>
    <t>Next Year (2018)</t>
  </si>
  <si>
    <t>No. of Analysts</t>
  </si>
  <si>
    <t>Avg. Estimate</t>
  </si>
  <si>
    <t>Low Estimate</t>
  </si>
  <si>
    <t>High Estimate</t>
  </si>
  <si>
    <t>Year Ago EPS</t>
  </si>
  <si>
    <t>Revenue Estimate</t>
  </si>
  <si>
    <t>4</t>
  </si>
  <si>
    <t>5</t>
  </si>
  <si>
    <t>225.6M</t>
  </si>
  <si>
    <t>220.5M</t>
  </si>
  <si>
    <t>1.02B</t>
  </si>
  <si>
    <t>1.06B</t>
  </si>
  <si>
    <t>224.33M</t>
  </si>
  <si>
    <t>215.94M</t>
  </si>
  <si>
    <t>1.01B</t>
  </si>
  <si>
    <t>1.04B</t>
  </si>
  <si>
    <t>227.27M</t>
  </si>
  <si>
    <t>223.7M</t>
  </si>
  <si>
    <t>1.07B</t>
  </si>
  <si>
    <t>Year Ago Sales</t>
  </si>
  <si>
    <t>219.93M</t>
  </si>
  <si>
    <t>216.97M</t>
  </si>
  <si>
    <t>Sales Growth (year/est)</t>
  </si>
  <si>
    <t>2.60%</t>
  </si>
  <si>
    <t>1.60%</t>
  </si>
  <si>
    <t>1.40%</t>
  </si>
  <si>
    <t>3.90%</t>
  </si>
  <si>
    <t>Earnings History</t>
  </si>
  <si>
    <t>6/29/2016</t>
  </si>
  <si>
    <t>9/29/2016</t>
  </si>
  <si>
    <t>12/30/2016</t>
  </si>
  <si>
    <t>3/30/2017</t>
  </si>
  <si>
    <t>EPS Est.</t>
  </si>
  <si>
    <t>-0.04</t>
  </si>
  <si>
    <t>0.13</t>
  </si>
  <si>
    <t>0.52</t>
  </si>
  <si>
    <t>-0.08</t>
  </si>
  <si>
    <t>EPS Actual</t>
  </si>
  <si>
    <t>-0.1</t>
  </si>
  <si>
    <t>0.57</t>
  </si>
  <si>
    <t>0.02</t>
  </si>
  <si>
    <t>Difference</t>
  </si>
  <si>
    <t>-0.06</t>
  </si>
  <si>
    <t>-0.17</t>
  </si>
  <si>
    <t>0.05</t>
  </si>
  <si>
    <t>0.1</t>
  </si>
  <si>
    <t>Surprise %</t>
  </si>
  <si>
    <t>-150.00%</t>
  </si>
  <si>
    <t>-130.80%</t>
  </si>
  <si>
    <t>9.60%</t>
  </si>
  <si>
    <t>125.00%</t>
  </si>
  <si>
    <t>EPS Trend</t>
  </si>
  <si>
    <t>Current Estimate</t>
  </si>
  <si>
    <t>7 Days Ago</t>
  </si>
  <si>
    <t>30 Days Ago</t>
  </si>
  <si>
    <t>60 Days Ago</t>
  </si>
  <si>
    <t>90 Days Ago</t>
  </si>
  <si>
    <t>EPS Revisions</t>
  </si>
  <si>
    <t>Up Last 7 Days</t>
  </si>
  <si>
    <t>Up Last 30 Days</t>
  </si>
  <si>
    <t>Down Last 30 Days</t>
  </si>
  <si>
    <t>Down Last 90 Days</t>
  </si>
  <si>
    <t>Growth Estimates</t>
  </si>
  <si>
    <t>ACIW</t>
  </si>
  <si>
    <t>Industry</t>
  </si>
  <si>
    <t>Sector</t>
  </si>
  <si>
    <t>S&amp;P 500</t>
  </si>
  <si>
    <t>Current Qtr.</t>
  </si>
  <si>
    <t>20.00%</t>
  </si>
  <si>
    <t>Next Qtr.</t>
  </si>
  <si>
    <t>-50.00%</t>
  </si>
  <si>
    <t>Current Year</t>
  </si>
  <si>
    <t>14.60%</t>
  </si>
  <si>
    <t>Next Year</t>
  </si>
  <si>
    <t>23.40%</t>
  </si>
  <si>
    <t>Next 5 Years (per annum)</t>
  </si>
  <si>
    <t>-14.25%</t>
  </si>
  <si>
    <t>Past 5 Years (per annum)</t>
  </si>
  <si>
    <t>18.93%</t>
  </si>
  <si>
    <t>Comp Average</t>
  </si>
  <si>
    <t>Market Cap (intraday) 5</t>
  </si>
  <si>
    <t>Enterprise Value 3</t>
  </si>
  <si>
    <t>Trailing P/E</t>
  </si>
  <si>
    <t>Forward P/E 1</t>
  </si>
  <si>
    <t>42.10</t>
  </si>
  <si>
    <t>PEG Ratio (5 yr expected) 1</t>
  </si>
  <si>
    <t>-3.60</t>
  </si>
  <si>
    <t>Price/Sales (ttm)</t>
  </si>
  <si>
    <t>2.85</t>
  </si>
  <si>
    <t>Price/Book (mrq)</t>
  </si>
  <si>
    <t>3.74</t>
  </si>
  <si>
    <t>Enterprise Value/Revenue 3</t>
  </si>
  <si>
    <t>Enterprise Value/EBITDA 6</t>
  </si>
  <si>
    <t>Fiscal Year Ends</t>
  </si>
  <si>
    <t>Dec 31, 2016</t>
  </si>
  <si>
    <t>Most Recent Quarter (mrq)</t>
  </si>
  <si>
    <t>Mar 31, 2017</t>
  </si>
  <si>
    <t>Profit Margin</t>
  </si>
  <si>
    <t>3.84%</t>
  </si>
  <si>
    <t>Operating Margin (ttm)</t>
  </si>
  <si>
    <t>9.25%</t>
  </si>
  <si>
    <t>Return on Assets (ttm)</t>
  </si>
  <si>
    <t>3.19%</t>
  </si>
  <si>
    <t>Return on Equity (ttm)</t>
  </si>
  <si>
    <t>5.26%</t>
  </si>
  <si>
    <t>Revenue (ttm)</t>
  </si>
  <si>
    <t>Revenue Per Share (ttm)</t>
  </si>
  <si>
    <t>8.64</t>
  </si>
  <si>
    <t>Quarterly Revenue Growth (yoy)</t>
  </si>
  <si>
    <t>2.40%</t>
  </si>
  <si>
    <t>Gross Profit (ttm)</t>
  </si>
  <si>
    <t>560.79M</t>
  </si>
  <si>
    <t>EBITDA</t>
  </si>
  <si>
    <t>137.15M</t>
  </si>
  <si>
    <t>Net Income Avi to Common (ttm)</t>
  </si>
  <si>
    <t>38.78M</t>
  </si>
  <si>
    <t>Diluted EPS (ttm)</t>
  </si>
  <si>
    <t>Quarterly Earnings Growth (yoy)</t>
  </si>
  <si>
    <t>Total Cash (mrq)</t>
  </si>
  <si>
    <t>99.74M</t>
  </si>
  <si>
    <t>Total Cash Per Share (mrq)</t>
  </si>
  <si>
    <t>0.85</t>
  </si>
  <si>
    <t>Total Debt (mrq)</t>
  </si>
  <si>
    <t>702.47M</t>
  </si>
  <si>
    <t>Total Debt/Equity (mrq)</t>
  </si>
  <si>
    <t>91.20</t>
  </si>
  <si>
    <t>Current Ratio (mrq)</t>
  </si>
  <si>
    <t>1.29</t>
  </si>
  <si>
    <t>Book Value Per Share (mrq)</t>
  </si>
  <si>
    <t>6.53</t>
  </si>
  <si>
    <t>Operating Cash Flow (ttm)</t>
  </si>
  <si>
    <t>146.99M</t>
  </si>
  <si>
    <t>Levered Free Cash Flow (ttm)</t>
  </si>
  <si>
    <t>80.66M</t>
  </si>
  <si>
    <t>52-Week Change 3</t>
  </si>
  <si>
    <t>25.12%</t>
  </si>
  <si>
    <t>S&amp;P500 52-Week Change 3</t>
  </si>
  <si>
    <t>13.86%</t>
  </si>
  <si>
    <t>52 Week High 3</t>
  </si>
  <si>
    <t>24.57</t>
  </si>
  <si>
    <t>52 Week Low 3</t>
  </si>
  <si>
    <t>15.11</t>
  </si>
  <si>
    <t>50-Day Moving Average 3</t>
  </si>
  <si>
    <t>22.99</t>
  </si>
  <si>
    <t>200-Day Moving Average 3</t>
  </si>
  <si>
    <t>21.60</t>
  </si>
  <si>
    <t>Avg Vol (3 month) 3</t>
  </si>
  <si>
    <t>481.34k</t>
  </si>
  <si>
    <t>Avg Vol (10 day) 3</t>
  </si>
  <si>
    <t>377.28k</t>
  </si>
  <si>
    <t>Shares Outstanding 5</t>
  </si>
  <si>
    <t>118.04M</t>
  </si>
  <si>
    <t>Float</t>
  </si>
  <si>
    <t>115.37M</t>
  </si>
  <si>
    <t>% Held by Insiders 1</t>
  </si>
  <si>
    <t>2.13%</t>
  </si>
  <si>
    <t>% Held by Institutions 1</t>
  </si>
  <si>
    <t>101.10%</t>
  </si>
  <si>
    <t>Shares Short 3</t>
  </si>
  <si>
    <t>8.35M</t>
  </si>
  <si>
    <t>Short Ratio 3</t>
  </si>
  <si>
    <t>15.61</t>
  </si>
  <si>
    <t>Short % of Float 3</t>
  </si>
  <si>
    <t>11.08%</t>
  </si>
  <si>
    <t>Shares Short (prior month) 3</t>
  </si>
  <si>
    <t>6.69M</t>
  </si>
  <si>
    <t>Forward Annual Dividend Rate 4</t>
  </si>
  <si>
    <t>Forward Annual Dividend Yield 4</t>
  </si>
  <si>
    <t>Trailing Annual Dividend Rate 3</t>
  </si>
  <si>
    <t>Trailing Annual Dividend Yield 3</t>
  </si>
  <si>
    <t>5 Year Average Dividend Yield 4</t>
  </si>
  <si>
    <t>Payout Ratio 4</t>
  </si>
  <si>
    <t>Dividend Date 3</t>
  </si>
  <si>
    <t>Ex-Dividend Date 4</t>
  </si>
  <si>
    <t>Last Split Factor (new per old) 2</t>
  </si>
  <si>
    <t>3/1</t>
  </si>
  <si>
    <t>Last Split Date 3</t>
  </si>
  <si>
    <t>Jul 11, 2014</t>
  </si>
  <si>
    <t>Name</t>
  </si>
  <si>
    <t>Title</t>
  </si>
  <si>
    <t>Pay</t>
  </si>
  <si>
    <t>Exercised</t>
  </si>
  <si>
    <t>Age</t>
  </si>
  <si>
    <t>Mr. Philip G. Heasley</t>
  </si>
  <si>
    <t>Chief Exec. Officer, Pres and Director</t>
  </si>
  <si>
    <t>1.98M</t>
  </si>
  <si>
    <t>4.01M</t>
  </si>
  <si>
    <t>Mr. Scott W. Behrens</t>
  </si>
  <si>
    <t>Chief Financial Officer and Sr. Exec. VP</t>
  </si>
  <si>
    <t>828.65k</t>
  </si>
  <si>
    <t>865.05k</t>
  </si>
  <si>
    <t>Mr. Anthony M. Scotto Jr.</t>
  </si>
  <si>
    <t>Chief of Technology and Sr. Exec. VP</t>
  </si>
  <si>
    <t>609.34k</t>
  </si>
  <si>
    <t>Mr. Dennis P. Byrnes</t>
  </si>
  <si>
    <t>Chief Admin. Officer, Exec. VP, Gen. Counsel and Sec.</t>
  </si>
  <si>
    <t>738.81k</t>
  </si>
  <si>
    <t>Mr. Daniel J. Frate</t>
  </si>
  <si>
    <t>Sr. Exec. VP and Group Pres of ACI On Demand P&amp;L</t>
  </si>
  <si>
    <t>723.29k</t>
  </si>
  <si>
    <t>Fiscal year is January-December. All values USD millions.</t>
  </si>
  <si>
    <t>2012</t>
  </si>
  <si>
    <t>2013</t>
  </si>
  <si>
    <t>2014</t>
  </si>
  <si>
    <t>2015</t>
  </si>
  <si>
    <t>2016</t>
  </si>
  <si>
    <t>5-year trend</t>
  </si>
  <si>
    <t>Sales/Revenue</t>
  </si>
  <si>
    <t>666.58M</t>
  </si>
  <si>
    <t>864.93M</t>
  </si>
  <si>
    <t>1.03B</t>
  </si>
  <si>
    <t>1.05B</t>
  </si>
  <si>
    <t>Sales Growth</t>
  </si>
  <si>
    <t>-</t>
  </si>
  <si>
    <t>29.76%</t>
  </si>
  <si>
    <t>19.55%</t>
  </si>
  <si>
    <t>1.15%</t>
  </si>
  <si>
    <t>-3.85%</t>
  </si>
  <si>
    <t>Cost of Goods Sold (COGS) incl. D&amp;A</t>
  </si>
  <si>
    <t>262.65M</t>
  </si>
  <si>
    <t>400.2M</t>
  </si>
  <si>
    <t>526.66M</t>
  </si>
  <si>
    <t>555.28M</t>
  </si>
  <si>
    <t>534.44M</t>
  </si>
  <si>
    <t>COGS excluding D&amp;A</t>
  </si>
  <si>
    <t>211.87M</t>
  </si>
  <si>
    <t>330.23M</t>
  </si>
  <si>
    <t>439.98M</t>
  </si>
  <si>
    <t>457.85M</t>
  </si>
  <si>
    <t>430.98M</t>
  </si>
  <si>
    <t>Depreciation &amp; Amortization Expense</t>
  </si>
  <si>
    <t>50.78M</t>
  </si>
  <si>
    <t>69.97M</t>
  </si>
  <si>
    <t>86.68M</t>
  </si>
  <si>
    <t>97.43M</t>
  </si>
  <si>
    <t>103.45M</t>
  </si>
  <si>
    <t>Depreciation</t>
  </si>
  <si>
    <t>13.28M</t>
  </si>
  <si>
    <t>18.75M</t>
  </si>
  <si>
    <t>20.51M</t>
  </si>
  <si>
    <t>21.66M</t>
  </si>
  <si>
    <t>22.58M</t>
  </si>
  <si>
    <t>Amortization of Intangibles</t>
  </si>
  <si>
    <t>37.5M</t>
  </si>
  <si>
    <t>51.22M</t>
  </si>
  <si>
    <t>66.18M</t>
  </si>
  <si>
    <t>75.78M</t>
  </si>
  <si>
    <t>80.87M</t>
  </si>
  <si>
    <t>COGS Growth</t>
  </si>
  <si>
    <t>52.37%</t>
  </si>
  <si>
    <t>31.60%</t>
  </si>
  <si>
    <t>5.43%</t>
  </si>
  <si>
    <t>-3.75%</t>
  </si>
  <si>
    <t>Gross Income</t>
  </si>
  <si>
    <t>403.93M</t>
  </si>
  <si>
    <t>464.73M</t>
  </si>
  <si>
    <t>507.39M</t>
  </si>
  <si>
    <t>490.7M</t>
  </si>
  <si>
    <t>471.27M</t>
  </si>
  <si>
    <t>Gross Income Growth</t>
  </si>
  <si>
    <t>15.05%</t>
  </si>
  <si>
    <t>9.18%</t>
  </si>
  <si>
    <t>-3.29%</t>
  </si>
  <si>
    <t>-3.96%</t>
  </si>
  <si>
    <t>Gross Profit Margin</t>
  </si>
  <si>
    <t>46.86%</t>
  </si>
  <si>
    <t>Unnamed: 0</t>
  </si>
  <si>
    <t>SG&amp;A Expense</t>
  </si>
  <si>
    <t>278.86M</t>
  </si>
  <si>
    <t>298.29M</t>
  </si>
  <si>
    <t>324.18M</t>
  </si>
  <si>
    <t>360.51M</t>
  </si>
  <si>
    <t>396.56M</t>
  </si>
  <si>
    <t>Research &amp; Development</t>
  </si>
  <si>
    <t>133.76M</t>
  </si>
  <si>
    <t>142.56M</t>
  </si>
  <si>
    <t>144.21M</t>
  </si>
  <si>
    <t>145.92M</t>
  </si>
  <si>
    <t>169.9M</t>
  </si>
  <si>
    <t>Other SG&amp;A</t>
  </si>
  <si>
    <t>145.1M</t>
  </si>
  <si>
    <t>155.74M</t>
  </si>
  <si>
    <t>179.98M</t>
  </si>
  <si>
    <t>214.59M</t>
  </si>
  <si>
    <t>226.66M</t>
  </si>
  <si>
    <t>SGA Growth</t>
  </si>
  <si>
    <t>6.97%</t>
  </si>
  <si>
    <t>8.68%</t>
  </si>
  <si>
    <t>11.21%</t>
  </si>
  <si>
    <t>10.00%</t>
  </si>
  <si>
    <t>Other Operating Expense</t>
  </si>
  <si>
    <t>Unusual Expense</t>
  </si>
  <si>
    <t>49.1M</t>
  </si>
  <si>
    <t>43.39M</t>
  </si>
  <si>
    <t>45.04M</t>
  </si>
  <si>
    <t>2.24M</t>
  </si>
  <si>
    <t>5.04M</t>
  </si>
  <si>
    <t>EBIT after Unusual Expense</t>
  </si>
  <si>
    <t>75.97M</t>
  </si>
  <si>
    <t>123.05M</t>
  </si>
  <si>
    <t>138.17M</t>
  </si>
  <si>
    <t>(2.24M)</t>
  </si>
  <si>
    <t>69.67M</t>
  </si>
  <si>
    <t>Non Operating Income/Expense</t>
  </si>
  <si>
    <t>(1.2M)</t>
  </si>
  <si>
    <t>(3.33M)</t>
  </si>
  <si>
    <t>(240,000)</t>
  </si>
  <si>
    <t>26.41M</t>
  </si>
  <si>
    <t>155.57M</t>
  </si>
  <si>
    <t>Non-Operating Interest Income</t>
  </si>
  <si>
    <t>914000</t>
  </si>
  <si>
    <t>659000</t>
  </si>
  <si>
    <t>575000</t>
  </si>
  <si>
    <t>386000</t>
  </si>
  <si>
    <t>530000</t>
  </si>
  <si>
    <t>Equity in Affiliates (Pretax)</t>
  </si>
  <si>
    <t>Interest Expense</t>
  </si>
  <si>
    <t>10.42M</t>
  </si>
  <si>
    <t>27.22M</t>
  </si>
  <si>
    <t>39.74M</t>
  </si>
  <si>
    <t>41.37M</t>
  </si>
  <si>
    <t>40.18M</t>
  </si>
  <si>
    <t>Interest Expense Growth</t>
  </si>
  <si>
    <t>161.31%</t>
  </si>
  <si>
    <t>45.98%</t>
  </si>
  <si>
    <t>4.11%</t>
  </si>
  <si>
    <t>-2.87%</t>
  </si>
  <si>
    <t>Gross Interest Expense</t>
  </si>
  <si>
    <t>Interest Capitalized</t>
  </si>
  <si>
    <t>Pretax Income</t>
  </si>
  <si>
    <t>65.27M</t>
  </si>
  <si>
    <t>93.16M</t>
  </si>
  <si>
    <t>98.77M</t>
  </si>
  <si>
    <t>113.37M</t>
  </si>
  <si>
    <t>185.58M</t>
  </si>
  <si>
    <t>Pretax Income Growth</t>
  </si>
  <si>
    <t>42.73%</t>
  </si>
  <si>
    <t>6.02%</t>
  </si>
  <si>
    <t>14.79%</t>
  </si>
  <si>
    <t>63.69%</t>
  </si>
  <si>
    <t>Pretax Margin</t>
  </si>
  <si>
    <t>18.45%</t>
  </si>
  <si>
    <t>Income Tax</t>
  </si>
  <si>
    <t>16.42M</t>
  </si>
  <si>
    <t>29.29M</t>
  </si>
  <si>
    <t>31.21M</t>
  </si>
  <si>
    <t>27.94M</t>
  </si>
  <si>
    <t>56.05M</t>
  </si>
  <si>
    <t>Income Tax - Current Domestic</t>
  </si>
  <si>
    <t>2.39M</t>
  </si>
  <si>
    <t>10M</t>
  </si>
  <si>
    <t>9.44M</t>
  </si>
  <si>
    <t>(6.51M)</t>
  </si>
  <si>
    <t>26.67M</t>
  </si>
  <si>
    <t>Income Tax - Current Foreign</t>
  </si>
  <si>
    <t>9.26M</t>
  </si>
  <si>
    <t>9.72M</t>
  </si>
  <si>
    <t>13.34M</t>
  </si>
  <si>
    <t>15.12M</t>
  </si>
  <si>
    <t>11.67M</t>
  </si>
  <si>
    <t>Income Tax - Deferred Domestic</t>
  </si>
  <si>
    <t>(86,000)</t>
  </si>
  <si>
    <t>7.8M</t>
  </si>
  <si>
    <t>4.62M</t>
  </si>
  <si>
    <t>13.93M</t>
  </si>
  <si>
    <t>16.53M</t>
  </si>
  <si>
    <t>Income Tax - Deferred Foreign</t>
  </si>
  <si>
    <t>4.86M</t>
  </si>
  <si>
    <t>1.77M</t>
  </si>
  <si>
    <t>3.81M</t>
  </si>
  <si>
    <t>5.4M</t>
  </si>
  <si>
    <t>1.17M</t>
  </si>
  <si>
    <t>Income Tax Credits</t>
  </si>
  <si>
    <t>Equity in Affiliates</t>
  </si>
  <si>
    <t>Other After Tax Income (Expense)</t>
  </si>
  <si>
    <t>Consolidated Net Income</t>
  </si>
  <si>
    <t>48.85M</t>
  </si>
  <si>
    <t>63.87M</t>
  </si>
  <si>
    <t>67.56M</t>
  </si>
  <si>
    <t>85.44M</t>
  </si>
  <si>
    <t>129.54M</t>
  </si>
  <si>
    <t>Minority Interest Expense</t>
  </si>
  <si>
    <t>Net Income</t>
  </si>
  <si>
    <t>Net Income Growth</t>
  </si>
  <si>
    <t>30.75%</t>
  </si>
  <si>
    <t>5.78%</t>
  </si>
  <si>
    <t>26.46%</t>
  </si>
  <si>
    <t>51.62%</t>
  </si>
  <si>
    <t>Net Margin Growth</t>
  </si>
  <si>
    <t>12.88%</t>
  </si>
  <si>
    <t>Extraordinaries &amp; Discontinued Operations</t>
  </si>
  <si>
    <t>Extra Items &amp; Gain/Loss Sale Of Assets</t>
  </si>
  <si>
    <t>Cumulative Effect - Accounting Chg</t>
  </si>
  <si>
    <t>Discontinued Operations</t>
  </si>
  <si>
    <t>Net Income After Extraordinaries</t>
  </si>
  <si>
    <t>Preferred Dividends</t>
  </si>
  <si>
    <t>Net Income Available to Common</t>
  </si>
  <si>
    <t>EPS (Basic)</t>
  </si>
  <si>
    <t>0.42</t>
  </si>
  <si>
    <t>0.54</t>
  </si>
  <si>
    <t>0.59</t>
  </si>
  <si>
    <t>0.73</t>
  </si>
  <si>
    <t>1.10</t>
  </si>
  <si>
    <t>EPS (Basic) Growth</t>
  </si>
  <si>
    <t>29.36%</t>
  </si>
  <si>
    <t>8.60%</t>
  </si>
  <si>
    <t>23.73%</t>
  </si>
  <si>
    <t>50.68%</t>
  </si>
  <si>
    <t>Basic Shares Outstanding</t>
  </si>
  <si>
    <t>116.09M</t>
  </si>
  <si>
    <t>117.88M</t>
  </si>
  <si>
    <t>114.8M</t>
  </si>
  <si>
    <t>117.47M</t>
  </si>
  <si>
    <t>117.53M</t>
  </si>
  <si>
    <t>EPS (Diluted)</t>
  </si>
  <si>
    <t>0.41</t>
  </si>
  <si>
    <t>0.53</t>
  </si>
  <si>
    <t>0.58</t>
  </si>
  <si>
    <t>0.72</t>
  </si>
  <si>
    <t>1.09</t>
  </si>
  <si>
    <t>EPS (Diluted) Growth</t>
  </si>
  <si>
    <t>31.13%</t>
  </si>
  <si>
    <t>8.76%</t>
  </si>
  <si>
    <t>24.14%</t>
  </si>
  <si>
    <t>51.39%</t>
  </si>
  <si>
    <t>Diluted Shares Outstanding</t>
  </si>
  <si>
    <t>119.71M</t>
  </si>
  <si>
    <t>120.05M</t>
  </si>
  <si>
    <t>116.77M</t>
  </si>
  <si>
    <t>118.92M</t>
  </si>
  <si>
    <t>118.85M</t>
  </si>
  <si>
    <t>175.85M</t>
  </si>
  <si>
    <t>236.41M</t>
  </si>
  <si>
    <t>269.89M</t>
  </si>
  <si>
    <t>227.62M</t>
  </si>
  <si>
    <t>178.16M</t>
  </si>
  <si>
    <t>EBITDA Growth</t>
  </si>
  <si>
    <t>34.44%</t>
  </si>
  <si>
    <t>14.16%</t>
  </si>
  <si>
    <t>-15.66%</t>
  </si>
  <si>
    <t>-21.73%</t>
  </si>
  <si>
    <t>EBITDA Margin</t>
  </si>
  <si>
    <t>17.72%</t>
  </si>
  <si>
    <t>Cash &amp; Short Term Investments</t>
  </si>
  <si>
    <t>76.33M</t>
  </si>
  <si>
    <t>95.06M</t>
  </si>
  <si>
    <t>77.3M</t>
  </si>
  <si>
    <t>102.24M</t>
  </si>
  <si>
    <t>75.75M</t>
  </si>
  <si>
    <t>Cash Only</t>
  </si>
  <si>
    <t>Short-Term Investments</t>
  </si>
  <si>
    <t>Cash &amp; Short Term Investments Growth</t>
  </si>
  <si>
    <t>24.54%</t>
  </si>
  <si>
    <t>-18.68%</t>
  </si>
  <si>
    <t>32.26%</t>
  </si>
  <si>
    <t>-25.91%</t>
  </si>
  <si>
    <t>Cash &amp; ST Investments / Total Assets</t>
  </si>
  <si>
    <t>6.10%</t>
  </si>
  <si>
    <t>5.65%</t>
  </si>
  <si>
    <t>4.18%</t>
  </si>
  <si>
    <t>5.17%</t>
  </si>
  <si>
    <t>3.98%</t>
  </si>
  <si>
    <t>Total Accounts Receivable</t>
  </si>
  <si>
    <t>222.89M</t>
  </si>
  <si>
    <t>225.95M</t>
  </si>
  <si>
    <t>242.92M</t>
  </si>
  <si>
    <t>239.13M</t>
  </si>
  <si>
    <t>287.1M</t>
  </si>
  <si>
    <t>Accounts Receivables, Net</t>
  </si>
  <si>
    <t>217.32M</t>
  </si>
  <si>
    <t>168.64M</t>
  </si>
  <si>
    <t>195.59M</t>
  </si>
  <si>
    <t>219.12M</t>
  </si>
  <si>
    <t>268.16M</t>
  </si>
  <si>
    <t>Accounts Receivables, Gross</t>
  </si>
  <si>
    <t>225.44M</t>
  </si>
  <si>
    <t>173.1M</t>
  </si>
  <si>
    <t>200.39M</t>
  </si>
  <si>
    <t>224.16M</t>
  </si>
  <si>
    <t>272.04M</t>
  </si>
  <si>
    <t>Bad Debt/Doubtful Accounts</t>
  </si>
  <si>
    <t>(8.12M)</t>
  </si>
  <si>
    <t>(4.46M)</t>
  </si>
  <si>
    <t>(4.81M)</t>
  </si>
  <si>
    <t>(5.05M)</t>
  </si>
  <si>
    <t>(3.87M)</t>
  </si>
  <si>
    <t>Other Receivables</t>
  </si>
  <si>
    <t>5.57M</t>
  </si>
  <si>
    <t>57.31M</t>
  </si>
  <si>
    <t>47.33M</t>
  </si>
  <si>
    <t>20.01M</t>
  </si>
  <si>
    <t>18.94M</t>
  </si>
  <si>
    <t>Accounts Receivable Growth</t>
  </si>
  <si>
    <t>1.37%</t>
  </si>
  <si>
    <t>7.51%</t>
  </si>
  <si>
    <t>-1.56%</t>
  </si>
  <si>
    <t>20.06%</t>
  </si>
  <si>
    <t>Accounts Receivable Turnover</t>
  </si>
  <si>
    <t>2.99</t>
  </si>
  <si>
    <t>3.83</t>
  </si>
  <si>
    <t>4.26</t>
  </si>
  <si>
    <t>4.37</t>
  </si>
  <si>
    <t>3.50</t>
  </si>
  <si>
    <t>Inventories</t>
  </si>
  <si>
    <t>Finished Goods</t>
  </si>
  <si>
    <t>Work in Progress</t>
  </si>
  <si>
    <t>Raw Materials</t>
  </si>
  <si>
    <t>Progress Payments &amp; Other</t>
  </si>
  <si>
    <t>Other Current Assets</t>
  </si>
  <si>
    <t>56.9M</t>
  </si>
  <si>
    <t>110.08M</t>
  </si>
  <si>
    <t>91.8M</t>
  </si>
  <si>
    <t>41.14M</t>
  </si>
  <si>
    <t>45.14M</t>
  </si>
  <si>
    <t>Miscellaneous Current Assets</t>
  </si>
  <si>
    <t>40.16M</t>
  </si>
  <si>
    <t>87.53M</t>
  </si>
  <si>
    <t>67.49M</t>
  </si>
  <si>
    <t>13.68M</t>
  </si>
  <si>
    <t>19.25M</t>
  </si>
  <si>
    <t>Total Current Assets</t>
  </si>
  <si>
    <t>356.13M</t>
  </si>
  <si>
    <t>431.09M</t>
  </si>
  <si>
    <t>412.02M</t>
  </si>
  <si>
    <t>382.5M</t>
  </si>
  <si>
    <t>407.99M</t>
  </si>
  <si>
    <t>Net Property, Plant &amp; Equipment</t>
  </si>
  <si>
    <t>41.29M</t>
  </si>
  <si>
    <t>57.35M</t>
  </si>
  <si>
    <t>60.36M</t>
  </si>
  <si>
    <t>60.63M</t>
  </si>
  <si>
    <t>78.95M</t>
  </si>
  <si>
    <t>Property, Plant &amp; Equipment - Gross</t>
  </si>
  <si>
    <t>86.24M</t>
  </si>
  <si>
    <t>105.12M</t>
  </si>
  <si>
    <t>120.91M</t>
  </si>
  <si>
    <t>135.05M</t>
  </si>
  <si>
    <t>162.11M</t>
  </si>
  <si>
    <t>Buildings</t>
  </si>
  <si>
    <t>5.27M</t>
  </si>
  <si>
    <t>5.87M</t>
  </si>
  <si>
    <t>8.88M</t>
  </si>
  <si>
    <t>10.34M</t>
  </si>
  <si>
    <t>10.39M</t>
  </si>
  <si>
    <t>Land &amp; Improvements</t>
  </si>
  <si>
    <t>10.37M</t>
  </si>
  <si>
    <t>1.34M</t>
  </si>
  <si>
    <t>1.79M</t>
  </si>
  <si>
    <t>Computer Software and Equipment</t>
  </si>
  <si>
    <t>72.16M</t>
  </si>
  <si>
    <t>92.24M</t>
  </si>
  <si>
    <t>105.69M</t>
  </si>
  <si>
    <t>Other Property, Plant &amp; Equipment</t>
  </si>
  <si>
    <t>13.89M</t>
  </si>
  <si>
    <t>25.75M</t>
  </si>
  <si>
    <t>110.25M</t>
  </si>
  <si>
    <t>30.68M</t>
  </si>
  <si>
    <t>44.24M</t>
  </si>
  <si>
    <t>Accumulated Depreciation</t>
  </si>
  <si>
    <t>44.95M</t>
  </si>
  <si>
    <t>47.77M</t>
  </si>
  <si>
    <t>60.55M</t>
  </si>
  <si>
    <t>74.42M</t>
  </si>
  <si>
    <t>83.16M</t>
  </si>
  <si>
    <t>Total Investments and Advances</t>
  </si>
  <si>
    <t>Other Long-Term Investments</t>
  </si>
  <si>
    <t>Long-Term Note Receivable</t>
  </si>
  <si>
    <t>Intangible Assets</t>
  </si>
  <si>
    <t>758.36M</t>
  </si>
  <si>
    <t>1.1B</t>
  </si>
  <si>
    <t>1.25B</t>
  </si>
  <si>
    <t>1.41B</t>
  </si>
  <si>
    <t>1.3B</t>
  </si>
  <si>
    <t>Net Goodwill</t>
  </si>
  <si>
    <t>501.14M</t>
  </si>
  <si>
    <t>669.22M</t>
  </si>
  <si>
    <t>781.16M</t>
  </si>
  <si>
    <t>913.26M</t>
  </si>
  <si>
    <t>909.69M</t>
  </si>
  <si>
    <t>Net Other Intangibles</t>
  </si>
  <si>
    <t>257.21M</t>
  </si>
  <si>
    <t>429.16M</t>
  </si>
  <si>
    <t>470.94M</t>
  </si>
  <si>
    <t>494.87M</t>
  </si>
  <si>
    <t>389.13M</t>
  </si>
  <si>
    <t>Other Assets</t>
  </si>
  <si>
    <t>31.75M</t>
  </si>
  <si>
    <t>46.19M</t>
  </si>
  <si>
    <t>76.02M</t>
  </si>
  <si>
    <t>33.66M</t>
  </si>
  <si>
    <t>39.05M</t>
  </si>
  <si>
    <t>Tangible Other Assets</t>
  </si>
  <si>
    <t>40.91M</t>
  </si>
  <si>
    <t>69.78M</t>
  </si>
  <si>
    <t>Total Assets</t>
  </si>
  <si>
    <t>1.68B</t>
  </si>
  <si>
    <t>1.85B</t>
  </si>
  <si>
    <t>1.98B</t>
  </si>
  <si>
    <t>1.9B</t>
  </si>
  <si>
    <t>Assets - Total - Growth</t>
  </si>
  <si>
    <t>34.45%</t>
  </si>
  <si>
    <t>10.04%</t>
  </si>
  <si>
    <t>6.76%</t>
  </si>
  <si>
    <t>-3.72%</t>
  </si>
  <si>
    <t>ST Debt &amp; Current Portion LT Debt</t>
  </si>
  <si>
    <t>17.5M</t>
  </si>
  <si>
    <t>50.31M</t>
  </si>
  <si>
    <t>94.69M</t>
  </si>
  <si>
    <t>105.43M</t>
  </si>
  <si>
    <t>99.54M</t>
  </si>
  <si>
    <t>Short Term Debt</t>
  </si>
  <si>
    <t>3M</t>
  </si>
  <si>
    <t>Current Portion of Long Term Debt</t>
  </si>
  <si>
    <t>47.31M</t>
  </si>
  <si>
    <t>Accounts Payable</t>
  </si>
  <si>
    <t>33.93M</t>
  </si>
  <si>
    <t>43.66M</t>
  </si>
  <si>
    <t>50.35M</t>
  </si>
  <si>
    <t>55.42M</t>
  </si>
  <si>
    <t>42.87M</t>
  </si>
  <si>
    <t>Accounts Payable Growth</t>
  </si>
  <si>
    <t>28.69%</t>
  </si>
  <si>
    <t>15.33%</t>
  </si>
  <si>
    <t>10.07%</t>
  </si>
  <si>
    <t>-22.64%</t>
  </si>
  <si>
    <t>Income Tax Payable</t>
  </si>
  <si>
    <t>3.72M</t>
  </si>
  <si>
    <t>1.95M</t>
  </si>
  <si>
    <t>6.5M</t>
  </si>
  <si>
    <t>4.73M</t>
  </si>
  <si>
    <t>11.33M</t>
  </si>
  <si>
    <t>Other Current Liabilities</t>
  </si>
  <si>
    <t>211.46M</t>
  </si>
  <si>
    <t>249.68M</t>
  </si>
  <si>
    <t>219.27M</t>
  </si>
  <si>
    <t>222.62M</t>
  </si>
  <si>
    <t>Dividends Payable</t>
  </si>
  <si>
    <t>Accrued Payroll</t>
  </si>
  <si>
    <t>35.19M</t>
  </si>
  <si>
    <t>35.62M</t>
  </si>
  <si>
    <t>35.3M</t>
  </si>
  <si>
    <t>47.8M</t>
  </si>
  <si>
    <t>Miscellaneous Current Liabilities</t>
  </si>
  <si>
    <t>176.26M</t>
  </si>
  <si>
    <t>214.06M</t>
  </si>
  <si>
    <t>191.97M</t>
  </si>
  <si>
    <t>188.06M</t>
  </si>
  <si>
    <t>174.82M</t>
  </si>
  <si>
    <t>Total Current Liabilities</t>
  </si>
  <si>
    <t>266.6M</t>
  </si>
  <si>
    <t>345.6M</t>
  </si>
  <si>
    <t>378.82M</t>
  </si>
  <si>
    <t>384.86M</t>
  </si>
  <si>
    <t>376.37M</t>
  </si>
  <si>
    <t>Long-Term Debt</t>
  </si>
  <si>
    <t>356.75M</t>
  </si>
  <si>
    <t>714.37M</t>
  </si>
  <si>
    <t>804.58M</t>
  </si>
  <si>
    <t>842.95M</t>
  </si>
  <si>
    <t>655.3M</t>
  </si>
  <si>
    <t>Long-Term Debt excl. Capitalized Leases</t>
  </si>
  <si>
    <t>834.45M</t>
  </si>
  <si>
    <t>653.6M</t>
  </si>
  <si>
    <t>Non-Convertible Debt</t>
  </si>
  <si>
    <t>Convertible Debt</t>
  </si>
  <si>
    <t>Capitalized Lease Obligations</t>
  </si>
  <si>
    <t>8.5M</t>
  </si>
  <si>
    <t>1.7M</t>
  </si>
  <si>
    <t>Provision for Risks &amp; Charges</t>
  </si>
  <si>
    <t>15M</t>
  </si>
  <si>
    <t>14.8M</t>
  </si>
  <si>
    <t>8.2M</t>
  </si>
  <si>
    <t>17.6M</t>
  </si>
  <si>
    <t>Deferred Taxes</t>
  </si>
  <si>
    <t>(63.37M)</t>
  </si>
  <si>
    <t>(37.85M)</t>
  </si>
  <si>
    <t>(36.97M)</t>
  </si>
  <si>
    <t>(62.81M)</t>
  </si>
  <si>
    <t>(51.13M)</t>
  </si>
  <si>
    <t>Deferred Taxes - Credit</t>
  </si>
  <si>
    <t>11M</t>
  </si>
  <si>
    <t>13.22M</t>
  </si>
  <si>
    <t>28.07M</t>
  </si>
  <si>
    <t>26.35M</t>
  </si>
  <si>
    <t>Deferred Taxes - Debit</t>
  </si>
  <si>
    <t>63.37M</t>
  </si>
  <si>
    <t>50.19M</t>
  </si>
  <si>
    <t>90.87M</t>
  </si>
  <si>
    <t>77.48M</t>
  </si>
  <si>
    <t>Other Liabilities</t>
  </si>
  <si>
    <t>93.18M</t>
  </si>
  <si>
    <t>52.19M</t>
  </si>
  <si>
    <t>57.88M</t>
  </si>
  <si>
    <t>71.77M</t>
  </si>
  <si>
    <t>Other Liabilities (excl. Deferred Income)</t>
  </si>
  <si>
    <t>41.66M</t>
  </si>
  <si>
    <t>6.53M</t>
  </si>
  <si>
    <t>8.66M</t>
  </si>
  <si>
    <t>15.23M</t>
  </si>
  <si>
    <t>21.91M</t>
  </si>
  <si>
    <t>Deferred Income</t>
  </si>
  <si>
    <t>51.52M</t>
  </si>
  <si>
    <t>45.66M</t>
  </si>
  <si>
    <t>49.22M</t>
  </si>
  <si>
    <t>42.08M</t>
  </si>
  <si>
    <t>49.86M</t>
  </si>
  <si>
    <t>Total Liabilities</t>
  </si>
  <si>
    <t>716.53M</t>
  </si>
  <si>
    <t>1.14B</t>
  </si>
  <si>
    <t>1.27B</t>
  </si>
  <si>
    <t>1.32B</t>
  </si>
  <si>
    <t>1.15B</t>
  </si>
  <si>
    <t>Non-Equity Reserves</t>
  </si>
  <si>
    <t>Total Liabilities / Total Assets</t>
  </si>
  <si>
    <t>57.28%</t>
  </si>
  <si>
    <t>67.67%</t>
  </si>
  <si>
    <t>68.58%</t>
  </si>
  <si>
    <t>66.88%</t>
  </si>
  <si>
    <t>60.32%</t>
  </si>
  <si>
    <t>Preferred Stock (Carrying Value)</t>
  </si>
  <si>
    <t>Redeemable Preferred Stock</t>
  </si>
  <si>
    <t>Non-Redeemable Preferred Stock</t>
  </si>
  <si>
    <t>Common Equity (Total)</t>
  </si>
  <si>
    <t>534.36M</t>
  </si>
  <si>
    <t>543.69M</t>
  </si>
  <si>
    <t>581.41M</t>
  </si>
  <si>
    <t>654.4M</t>
  </si>
  <si>
    <t>754.92M</t>
  </si>
  <si>
    <t>Common Stock Par/Carry Value</t>
  </si>
  <si>
    <t>232000</t>
  </si>
  <si>
    <t>698000</t>
  </si>
  <si>
    <t>702000</t>
  </si>
  <si>
    <t>Retained Earnings</t>
  </si>
  <si>
    <t>199.99M</t>
  </si>
  <si>
    <t>263.86M</t>
  </si>
  <si>
    <t>331.42M</t>
  </si>
  <si>
    <t>416.85M</t>
  </si>
  <si>
    <t>545.73M</t>
  </si>
  <si>
    <t>ESOP Debt Guarantee</t>
  </si>
  <si>
    <t>Cumulative Translation Adjustment/Unrealized For. Exch. Gain</t>
  </si>
  <si>
    <t>(14.03M)</t>
  </si>
  <si>
    <t>(23.32M)</t>
  </si>
  <si>
    <t>(42.86M)</t>
  </si>
  <si>
    <t>(71.58M)</t>
  </si>
  <si>
    <t>(94.1M)</t>
  </si>
  <si>
    <t>Unrealized Gain/Loss Marketable Securities</t>
  </si>
  <si>
    <t>22.98M</t>
  </si>
  <si>
    <t>Revaluation Reserves</t>
  </si>
  <si>
    <t>Treasury Stock</t>
  </si>
  <si>
    <t>(186.78M)</t>
  </si>
  <si>
    <t>(240.24M)</t>
  </si>
  <si>
    <t>(282.54M)</t>
  </si>
  <si>
    <t>(252.96M)</t>
  </si>
  <si>
    <t>(297.76M)</t>
  </si>
  <si>
    <t>Common Equity / Total Assets</t>
  </si>
  <si>
    <t>42.72%</t>
  </si>
  <si>
    <t>32.33%</t>
  </si>
  <si>
    <t>31.42%</t>
  </si>
  <si>
    <t>33.12%</t>
  </si>
  <si>
    <t>39.68%</t>
  </si>
  <si>
    <t>Total Shareholders' Equity</t>
  </si>
  <si>
    <t>Total Shareholders' Equity / Total Assets</t>
  </si>
  <si>
    <t>Accumulated Minority Interest</t>
  </si>
  <si>
    <t>Total Equity</t>
  </si>
  <si>
    <t>Liabilities &amp; Shareholders' Equity</t>
  </si>
  <si>
    <t>Net Income before Extraordinaries</t>
  </si>
  <si>
    <t>Depreciation, Depletion &amp; Amortization</t>
  </si>
  <si>
    <t>Depreciation and Depletion</t>
  </si>
  <si>
    <t>Amortization of Intangible Assets</t>
  </si>
  <si>
    <t>Deferred Taxes &amp; Investment Tax Credit</t>
  </si>
  <si>
    <t>4.78M</t>
  </si>
  <si>
    <t>9.57M</t>
  </si>
  <si>
    <t>8.44M</t>
  </si>
  <si>
    <t>19.33M</t>
  </si>
  <si>
    <t>17.7M</t>
  </si>
  <si>
    <t>Investment Tax Credit</t>
  </si>
  <si>
    <t>Other Funds</t>
  </si>
  <si>
    <t>14.24M</t>
  </si>
  <si>
    <t>11.41M</t>
  </si>
  <si>
    <t>6.97M</t>
  </si>
  <si>
    <t>2.88M</t>
  </si>
  <si>
    <t>(101.48M)</t>
  </si>
  <si>
    <t>Funds from Operations</t>
  </si>
  <si>
    <t>118.65M</t>
  </si>
  <si>
    <t>154.82M</t>
  </si>
  <si>
    <t>169.65M</t>
  </si>
  <si>
    <t>205.08M</t>
  </si>
  <si>
    <t>149.21M</t>
  </si>
  <si>
    <t>Extraordinaries</t>
  </si>
  <si>
    <t>Changes in Working Capital</t>
  </si>
  <si>
    <t>(127.91M)</t>
  </si>
  <si>
    <t>(16.4M)</t>
  </si>
  <si>
    <t>(20.62M)</t>
  </si>
  <si>
    <t>(17.09M)</t>
  </si>
  <si>
    <t>(49.38M)</t>
  </si>
  <si>
    <t>Receivables</t>
  </si>
  <si>
    <t>(61.97M)</t>
  </si>
  <si>
    <t>22.5M</t>
  </si>
  <si>
    <t>(30.64M)</t>
  </si>
  <si>
    <t>(11.36M)</t>
  </si>
  <si>
    <t>(76.46M)</t>
  </si>
  <si>
    <t>5.98M</t>
  </si>
  <si>
    <t>(13.55M)</t>
  </si>
  <si>
    <t>(3.42M)</t>
  </si>
  <si>
    <t>8.56M</t>
  </si>
  <si>
    <t>(13.92M)</t>
  </si>
  <si>
    <t>Other Assets/Liabilities</t>
  </si>
  <si>
    <t>(29.58M)</t>
  </si>
  <si>
    <t>(10.2M)</t>
  </si>
  <si>
    <t>8.84M</t>
  </si>
  <si>
    <t>(4.05M)</t>
  </si>
  <si>
    <t>8.43M</t>
  </si>
  <si>
    <t>Net Operating Cash Flow</t>
  </si>
  <si>
    <t>(9.27M)</t>
  </si>
  <si>
    <t>138.42M</t>
  </si>
  <si>
    <t>149.03M</t>
  </si>
  <si>
    <t>187.99M</t>
  </si>
  <si>
    <t>99.83M</t>
  </si>
  <si>
    <t>Net Operating Cash Flow Growth</t>
  </si>
  <si>
    <t>1,593.99%</t>
  </si>
  <si>
    <t>7.66%</t>
  </si>
  <si>
    <t>26.15%</t>
  </si>
  <si>
    <t>-46.90%</t>
  </si>
  <si>
    <t>Net Operating Cash Flow / Sales</t>
  </si>
  <si>
    <t>-1.39%</t>
  </si>
  <si>
    <t>16.00%</t>
  </si>
  <si>
    <t>14.41%</t>
  </si>
  <si>
    <t>17.97%</t>
  </si>
  <si>
    <t>9.93%</t>
  </si>
  <si>
    <t>Capital Expenditures</t>
  </si>
  <si>
    <t>(16.66M)</t>
  </si>
  <si>
    <t>(32.6M)</t>
  </si>
  <si>
    <t>(34.9M)</t>
  </si>
  <si>
    <t>(48.91M)</t>
  </si>
  <si>
    <t>(63.08M)</t>
  </si>
  <si>
    <t>Capital Expenditures (Fixed Assets)</t>
  </si>
  <si>
    <t>(13.05M)</t>
  </si>
  <si>
    <t>(21.1M)</t>
  </si>
  <si>
    <t>(17.63M)</t>
  </si>
  <si>
    <t>(27.28M)</t>
  </si>
  <si>
    <t>(40.81M)</t>
  </si>
  <si>
    <t>Capital Expenditures (Other Assets)</t>
  </si>
  <si>
    <t>(3.61M)</t>
  </si>
  <si>
    <t>(11.5M)</t>
  </si>
  <si>
    <t>(17.27M)</t>
  </si>
  <si>
    <t>(21.62M)</t>
  </si>
  <si>
    <t>(22.27M)</t>
  </si>
  <si>
    <t>Capital Expenditures Growth</t>
  </si>
  <si>
    <t>-95.66%</t>
  </si>
  <si>
    <t>-7.05%</t>
  </si>
  <si>
    <t>-40.13%</t>
  </si>
  <si>
    <t>-28.98%</t>
  </si>
  <si>
    <t>Capital Expenditures / Sales</t>
  </si>
  <si>
    <t>-2.50%</t>
  </si>
  <si>
    <t>-3.77%</t>
  </si>
  <si>
    <t>-3.38%</t>
  </si>
  <si>
    <t>-4.68%</t>
  </si>
  <si>
    <t>-6.27%</t>
  </si>
  <si>
    <t>Net Assets from Acquisitions</t>
  </si>
  <si>
    <t>(325.23M)</t>
  </si>
  <si>
    <t>(378.11M)</t>
  </si>
  <si>
    <t>(204.29M)</t>
  </si>
  <si>
    <t>(179.37M)</t>
  </si>
  <si>
    <t>Sale of Fixed Assets &amp; Businesses</t>
  </si>
  <si>
    <t>199.71M</t>
  </si>
  <si>
    <t>Purchase/Sale of Investments</t>
  </si>
  <si>
    <t>35.31M</t>
  </si>
  <si>
    <t>Purchase of Investments</t>
  </si>
  <si>
    <t>Sale/Maturity of Investments</t>
  </si>
  <si>
    <t>Other Uses</t>
  </si>
  <si>
    <t>(1.05M)</t>
  </si>
  <si>
    <t>(1.5M)</t>
  </si>
  <si>
    <t>(7M)</t>
  </si>
  <si>
    <t>Other Sources</t>
  </si>
  <si>
    <t>Net Investing Cash Flow</t>
  </si>
  <si>
    <t>(342.94M)</t>
  </si>
  <si>
    <t>(410.71M)</t>
  </si>
  <si>
    <t>(240.69M)</t>
  </si>
  <si>
    <t>(199.96M)</t>
  </si>
  <si>
    <t>129.63M</t>
  </si>
  <si>
    <t>Net Investing Cash Flow Growth</t>
  </si>
  <si>
    <t>-19.76%</t>
  </si>
  <si>
    <t>41.40%</t>
  </si>
  <si>
    <t>16.92%</t>
  </si>
  <si>
    <t>164.83%</t>
  </si>
  <si>
    <t>Net Investing Cash Flow / Sales</t>
  </si>
  <si>
    <t>-51.45%</t>
  </si>
  <si>
    <t>-47.49%</t>
  </si>
  <si>
    <t>-23.28%</t>
  </si>
  <si>
    <t>-19.12%</t>
  </si>
  <si>
    <t>12.89%</t>
  </si>
  <si>
    <t>Cash Dividends Paid - Total</t>
  </si>
  <si>
    <t>Common Dividends</t>
  </si>
  <si>
    <t>Change in Capital Stock</t>
  </si>
  <si>
    <t>(31.09M)</t>
  </si>
  <si>
    <t>(65.39M)</t>
  </si>
  <si>
    <t>(55.88M)</t>
  </si>
  <si>
    <t>10.63M</t>
  </si>
  <si>
    <t>(50.75M)</t>
  </si>
  <si>
    <t>Repurchase of Common &amp; Preferred Stk.</t>
  </si>
  <si>
    <t>(61.11M)</t>
  </si>
  <si>
    <t>(87.13M)</t>
  </si>
  <si>
    <t>(75.12M)</t>
  </si>
  <si>
    <t>(4.65M)</t>
  </si>
  <si>
    <t>(63.06M)</t>
  </si>
  <si>
    <t>Sale of Common &amp; Preferred Stock</t>
  </si>
  <si>
    <t>30.02M</t>
  </si>
  <si>
    <t>21.75M</t>
  </si>
  <si>
    <t>19.24M</t>
  </si>
  <si>
    <t>15.28M</t>
  </si>
  <si>
    <t>12.31M</t>
  </si>
  <si>
    <t>Proceeds from Stock Options</t>
  </si>
  <si>
    <t>1.43M</t>
  </si>
  <si>
    <t>2.19M</t>
  </si>
  <si>
    <t>2.78M</t>
  </si>
  <si>
    <t>3.1M</t>
  </si>
  <si>
    <t>2.99M</t>
  </si>
  <si>
    <t>Other Proceeds from Sale of Stock</t>
  </si>
  <si>
    <t>28.6M</t>
  </si>
  <si>
    <t>19.56M</t>
  </si>
  <si>
    <t>16.46M</t>
  </si>
  <si>
    <t>12.18M</t>
  </si>
  <si>
    <t>9.33M</t>
  </si>
  <si>
    <t>Issuance/Reduction of Debt, Net</t>
  </si>
  <si>
    <t>291.04M</t>
  </si>
  <si>
    <t>350.07M</t>
  </si>
  <si>
    <t>123.55M</t>
  </si>
  <si>
    <t>34.01M</t>
  </si>
  <si>
    <t>(200.32M)</t>
  </si>
  <si>
    <t>Change in Current Debt</t>
  </si>
  <si>
    <t>Change in Long-Term Debt</t>
  </si>
  <si>
    <t>Issuance of Long-Term Debt</t>
  </si>
  <si>
    <t>317.91M</t>
  </si>
  <si>
    <t>622.96M</t>
  </si>
  <si>
    <t>314.84M</t>
  </si>
  <si>
    <t>298M</t>
  </si>
  <si>
    <t>75.35M</t>
  </si>
  <si>
    <t>Reduction in Long-Term Debt</t>
  </si>
  <si>
    <t>(26.87M)</t>
  </si>
  <si>
    <t>(272.89M)</t>
  </si>
  <si>
    <t>(191.29M)</t>
  </si>
  <si>
    <t>(263.99M)</t>
  </si>
  <si>
    <t>(275.67M)</t>
  </si>
  <si>
    <t>(26.05M)</t>
  </si>
  <si>
    <t>6.96M</t>
  </si>
  <si>
    <t>(29.6M)</t>
  </si>
  <si>
    <t>(1.39M)</t>
  </si>
  <si>
    <t>3.54M</t>
  </si>
  <si>
    <t>11.81M</t>
  </si>
  <si>
    <t>Net Financing Cash Flow</t>
  </si>
  <si>
    <t>233.9M</t>
  </si>
  <si>
    <t>291.64M</t>
  </si>
  <si>
    <t>78.08M</t>
  </si>
  <si>
    <t>44.64M</t>
  </si>
  <si>
    <t>(251.08M)</t>
  </si>
  <si>
    <t>Net Financing Cash Flow Growth</t>
  </si>
  <si>
    <t>24.69%</t>
  </si>
  <si>
    <t>-73.23%</t>
  </si>
  <si>
    <t>-42.83%</t>
  </si>
  <si>
    <t>-662.45%</t>
  </si>
  <si>
    <t>Net Financing Cash Flow / Sales</t>
  </si>
  <si>
    <t>35.09%</t>
  </si>
  <si>
    <t>33.72%</t>
  </si>
  <si>
    <t>7.55%</t>
  </si>
  <si>
    <t>4.27%</t>
  </si>
  <si>
    <t>-24.97%</t>
  </si>
  <si>
    <t>Exchange Rate Effect</t>
  </si>
  <si>
    <t>(2.47M)</t>
  </si>
  <si>
    <t>(614,000)</t>
  </si>
  <si>
    <t>(4.18M)</t>
  </si>
  <si>
    <t>(7.74M)</t>
  </si>
  <si>
    <t>(4.87M)</t>
  </si>
  <si>
    <t>Miscellaneous Funds</t>
  </si>
  <si>
    <t>0</t>
  </si>
  <si>
    <t>Net Change in Cash</t>
  </si>
  <si>
    <t>(120.77M)</t>
  </si>
  <si>
    <t>18.73M</t>
  </si>
  <si>
    <t>(17.76M)</t>
  </si>
  <si>
    <t>24.94M</t>
  </si>
  <si>
    <t>(26.49M)</t>
  </si>
  <si>
    <t>Free Cash Flow</t>
  </si>
  <si>
    <t>(22.32M)</t>
  </si>
  <si>
    <t>117.31M</t>
  </si>
  <si>
    <t>131.4M</t>
  </si>
  <si>
    <t>160.71M</t>
  </si>
  <si>
    <t>59.02M</t>
  </si>
  <si>
    <t>Free Cash Flow Growth</t>
  </si>
  <si>
    <t>625.72%</t>
  </si>
  <si>
    <t>12.01%</t>
  </si>
  <si>
    <t>22.31%</t>
  </si>
  <si>
    <t>-63.28%</t>
  </si>
  <si>
    <t>Free Cash Flow Yield</t>
  </si>
  <si>
    <t>2.74%</t>
  </si>
  <si>
    <t>CDNS</t>
  </si>
  <si>
    <t>Cadence Design Systems</t>
  </si>
  <si>
    <t>CVLT</t>
  </si>
  <si>
    <t>CommVault Systems</t>
  </si>
  <si>
    <t>EPAY</t>
  </si>
  <si>
    <t>Bottomline Technologies</t>
  </si>
  <si>
    <t>FICO</t>
  </si>
  <si>
    <t>Fair Isaac</t>
  </si>
  <si>
    <t>MANH</t>
  </si>
  <si>
    <t>Manhattan Associates</t>
  </si>
  <si>
    <t>MSTR</t>
  </si>
  <si>
    <t>MicroStrategy</t>
  </si>
  <si>
    <t>10.24B</t>
  </si>
  <si>
    <t>47.10</t>
  </si>
  <si>
    <t>24.93</t>
  </si>
  <si>
    <t>2.41</t>
  </si>
  <si>
    <t>5.55</t>
  </si>
  <si>
    <t>12.19</t>
  </si>
  <si>
    <t>2.87B</t>
  </si>
  <si>
    <t>6320.00</t>
  </si>
  <si>
    <t>44.51</t>
  </si>
  <si>
    <t>2.52</t>
  </si>
  <si>
    <t>4.41</t>
  </si>
  <si>
    <t>6.40</t>
  </si>
  <si>
    <t>1.16B</t>
  </si>
  <si>
    <t>-32.49</t>
  </si>
  <si>
    <t>27.09</t>
  </si>
  <si>
    <t>1.48</t>
  </si>
  <si>
    <t>3.38</t>
  </si>
  <si>
    <t>4.01</t>
  </si>
  <si>
    <t>4.51B</t>
  </si>
  <si>
    <t>36.19</t>
  </si>
  <si>
    <t>24.50</t>
  </si>
  <si>
    <t>2.78</t>
  </si>
  <si>
    <t>4.88</t>
  </si>
  <si>
    <t>10.55</t>
  </si>
  <si>
    <t>AGCO Corporation (AGCO)</t>
  </si>
  <si>
    <t>71.85</t>
  </si>
  <si>
    <t>71.74</t>
  </si>
  <si>
    <t>72.27</t>
  </si>
  <si>
    <t>66.57 x 100</t>
  </si>
  <si>
    <t>77.68 x 200</t>
  </si>
  <si>
    <t>71.47 - 72.32</t>
  </si>
  <si>
    <t>46.22 - 72.32</t>
  </si>
  <si>
    <t>666137</t>
  </si>
  <si>
    <t>644277</t>
  </si>
  <si>
    <t>5.71B</t>
  </si>
  <si>
    <t>0.69</t>
  </si>
  <si>
    <t>40.80</t>
  </si>
  <si>
    <t>1.76</t>
  </si>
  <si>
    <t>0.56 (0.78%)</t>
  </si>
  <si>
    <t>2017-05-11</t>
  </si>
  <si>
    <t>66.69</t>
  </si>
  <si>
    <t>15</t>
  </si>
  <si>
    <t>16</t>
  </si>
  <si>
    <t>17</t>
  </si>
  <si>
    <t>2.08B</t>
  </si>
  <si>
    <t>7.74B</t>
  </si>
  <si>
    <t>8.03B</t>
  </si>
  <si>
    <t>2.02B</t>
  </si>
  <si>
    <t>1.79B</t>
  </si>
  <si>
    <t>7.46B</t>
  </si>
  <si>
    <t>7.65B</t>
  </si>
  <si>
    <t>2.18B</t>
  </si>
  <si>
    <t>1.97B</t>
  </si>
  <si>
    <t>8.14B</t>
  </si>
  <si>
    <t>8.53B</t>
  </si>
  <si>
    <t>2B</t>
  </si>
  <si>
    <t>1.76B</t>
  </si>
  <si>
    <t>7.41B</t>
  </si>
  <si>
    <t>4.20%</t>
  </si>
  <si>
    <t>5.10%</t>
  </si>
  <si>
    <t>4.50%</t>
  </si>
  <si>
    <t>3.70%</t>
  </si>
  <si>
    <t>0.92</t>
  </si>
  <si>
    <t>0.36</t>
  </si>
  <si>
    <t>0.71</t>
  </si>
  <si>
    <t>1.02</t>
  </si>
  <si>
    <t>0.51</t>
  </si>
  <si>
    <t>0.84</t>
  </si>
  <si>
    <t>-0.02</t>
  </si>
  <si>
    <t>0.15</t>
  </si>
  <si>
    <t>10.90%</t>
  </si>
  <si>
    <t>41.70%</t>
  </si>
  <si>
    <t>18.30%</t>
  </si>
  <si>
    <t>88.20%</t>
  </si>
  <si>
    <t>AGCO</t>
  </si>
  <si>
    <t>2.90%</t>
  </si>
  <si>
    <t>35.30%</t>
  </si>
  <si>
    <t>13.40%</t>
  </si>
  <si>
    <t>25.70%</t>
  </si>
  <si>
    <t>21.50%</t>
  </si>
  <si>
    <t>-21.06%</t>
  </si>
  <si>
    <t>20.41</t>
  </si>
  <si>
    <t>1.19</t>
  </si>
  <si>
    <t>0.76</t>
  </si>
  <si>
    <t>2.03</t>
  </si>
  <si>
    <t>1.90%</t>
  </si>
  <si>
    <t>4.01%</t>
  </si>
  <si>
    <t>2.61%</t>
  </si>
  <si>
    <t>4.88%</t>
  </si>
  <si>
    <t>7.48B</t>
  </si>
  <si>
    <t>92.88</t>
  </si>
  <si>
    <t>4.40%</t>
  </si>
  <si>
    <t>1.52B</t>
  </si>
  <si>
    <t>575.5M</t>
  </si>
  <si>
    <t>142.2M</t>
  </si>
  <si>
    <t>289.9M</t>
  </si>
  <si>
    <t>3.65</t>
  </si>
  <si>
    <t>1.89B</t>
  </si>
  <si>
    <t>65.88</t>
  </si>
  <si>
    <t>1.55</t>
  </si>
  <si>
    <t>35.37</t>
  </si>
  <si>
    <t>466.3M</t>
  </si>
  <si>
    <t>235.01M</t>
  </si>
  <si>
    <t>48.19%</t>
  </si>
  <si>
    <t>72.32</t>
  </si>
  <si>
    <t>46.22</t>
  </si>
  <si>
    <t>68.06</t>
  </si>
  <si>
    <t>63.58</t>
  </si>
  <si>
    <t>644.28k</t>
  </si>
  <si>
    <t>483.92k</t>
  </si>
  <si>
    <t>79.49M</t>
  </si>
  <si>
    <t>66.29M</t>
  </si>
  <si>
    <t>21.90%</t>
  </si>
  <si>
    <t>96.70%</t>
  </si>
  <si>
    <t>3.23M</t>
  </si>
  <si>
    <t>6.23</t>
  </si>
  <si>
    <t>4.87%</t>
  </si>
  <si>
    <t>3.04M</t>
  </si>
  <si>
    <t>0.56</t>
  </si>
  <si>
    <t>0.78%</t>
  </si>
  <si>
    <t>0.74%</t>
  </si>
  <si>
    <t>30.46%</t>
  </si>
  <si>
    <t>Jun 15, 2017</t>
  </si>
  <si>
    <t>May 11, 2017</t>
  </si>
  <si>
    <t>2/1</t>
  </si>
  <si>
    <t>Feb 1, 1996</t>
  </si>
  <si>
    <t>Mr. Martin H. Richenhagen</t>
  </si>
  <si>
    <t>Chairman, Chief Exec. Officer and Pres</t>
  </si>
  <si>
    <t>3.73M</t>
  </si>
  <si>
    <t>1.09M</t>
  </si>
  <si>
    <t>Mr. Andrew H. Beck</t>
  </si>
  <si>
    <t>Chief Financial Officer and Sr. VP</t>
  </si>
  <si>
    <t>1.22M</t>
  </si>
  <si>
    <t>217.88k</t>
  </si>
  <si>
    <t>Mr. Gary L. Collar</t>
  </si>
  <si>
    <t>Sr. VP and Gen. Mang. of Asia Pacific &amp; Africa</t>
  </si>
  <si>
    <t>131.2k</t>
  </si>
  <si>
    <t>Mr. Hans-Bernd Veltmaat</t>
  </si>
  <si>
    <t>Chief Supply Chain Officer and Sr. VP</t>
  </si>
  <si>
    <t>1.27M</t>
  </si>
  <si>
    <t>20.75k</t>
  </si>
  <si>
    <t>Dr. Richard Robinson Smith</t>
  </si>
  <si>
    <t>Sr. VP and Gen. Mang. of Europe &amp; Middle East</t>
  </si>
  <si>
    <t>1.45M</t>
  </si>
  <si>
    <t>9.96B</t>
  </si>
  <si>
    <t>10.79B</t>
  </si>
  <si>
    <t>9.72B</t>
  </si>
  <si>
    <t>7.47B</t>
  </si>
  <si>
    <t>8.28%</t>
  </si>
  <si>
    <t>-9.86%</t>
  </si>
  <si>
    <t>-23.21%</t>
  </si>
  <si>
    <t>-0.76%</t>
  </si>
  <si>
    <t>7.89B</t>
  </si>
  <si>
    <t>8.44B</t>
  </si>
  <si>
    <t>7.7B</t>
  </si>
  <si>
    <t>5.95B</t>
  </si>
  <si>
    <t>7.66B</t>
  </si>
  <si>
    <t>8.18B</t>
  </si>
  <si>
    <t>7.42B</t>
  </si>
  <si>
    <t>5.69B</t>
  </si>
  <si>
    <t>5.67B</t>
  </si>
  <si>
    <t>229.9M</t>
  </si>
  <si>
    <t>259.4M</t>
  </si>
  <si>
    <t>280.4M</t>
  </si>
  <si>
    <t>260.1M</t>
  </si>
  <si>
    <t>274.6M</t>
  </si>
  <si>
    <t>180.6M</t>
  </si>
  <si>
    <t>211.6M</t>
  </si>
  <si>
    <t>239.4M</t>
  </si>
  <si>
    <t>217.4M</t>
  </si>
  <si>
    <t>223.4M</t>
  </si>
  <si>
    <t>49.3M</t>
  </si>
  <si>
    <t>41M</t>
  </si>
  <si>
    <t>42.7M</t>
  </si>
  <si>
    <t>51.2M</t>
  </si>
  <si>
    <t>7.04%</t>
  </si>
  <si>
    <t>-8.84%</t>
  </si>
  <si>
    <t>-22.74%</t>
  </si>
  <si>
    <t>0.01%</t>
  </si>
  <si>
    <t>2.07B</t>
  </si>
  <si>
    <t>2.34B</t>
  </si>
  <si>
    <t>2.03B</t>
  </si>
  <si>
    <t>1.46B</t>
  </si>
  <si>
    <t>13.00%</t>
  </si>
  <si>
    <t>-13.52%</t>
  </si>
  <si>
    <t>-24.98%</t>
  </si>
  <si>
    <t>-3.76%</t>
  </si>
  <si>
    <t>19.75%</t>
  </si>
  <si>
    <t>1.36B</t>
  </si>
  <si>
    <t>1.44B</t>
  </si>
  <si>
    <t>1.33B</t>
  </si>
  <si>
    <t>1.13B</t>
  </si>
  <si>
    <t>317.1M</t>
  </si>
  <si>
    <t>353.4M</t>
  </si>
  <si>
    <t>337M</t>
  </si>
  <si>
    <t>282.2M</t>
  </si>
  <si>
    <t>296.1M</t>
  </si>
  <si>
    <t>1.09B</t>
  </si>
  <si>
    <t>995.4M</t>
  </si>
  <si>
    <t>852.3M</t>
  </si>
  <si>
    <t>867.9M</t>
  </si>
  <si>
    <t>6.17%</t>
  </si>
  <si>
    <t>-7.61%</t>
  </si>
  <si>
    <t>-14.85%</t>
  </si>
  <si>
    <t>16.9M</t>
  </si>
  <si>
    <t>(9.5M)</t>
  </si>
  <si>
    <t>48.7M</t>
  </si>
  <si>
    <t>89.6M</t>
  </si>
  <si>
    <t>698.7M</t>
  </si>
  <si>
    <t>910.9M</t>
  </si>
  <si>
    <t>(48.7M)</t>
  </si>
  <si>
    <t>(89.6M)</t>
  </si>
  <si>
    <t>281.7M</t>
  </si>
  <si>
    <t>(40.3M)</t>
  </si>
  <si>
    <t>(50.3M)</t>
  </si>
  <si>
    <t>(48.2M)</t>
  </si>
  <si>
    <t>27.9M</t>
  </si>
  <si>
    <t>(26.7M)</t>
  </si>
  <si>
    <t>20.1M</t>
  </si>
  <si>
    <t>20.8M</t>
  </si>
  <si>
    <t>13.5M</t>
  </si>
  <si>
    <t>18.7M</t>
  </si>
  <si>
    <t>13.3M</t>
  </si>
  <si>
    <t>77.7M</t>
  </si>
  <si>
    <t>78.8M</t>
  </si>
  <si>
    <t>71.9M</t>
  </si>
  <si>
    <t>63.6M</t>
  </si>
  <si>
    <t>63.4M</t>
  </si>
  <si>
    <t>1.42%</t>
  </si>
  <si>
    <t>-8.76%</t>
  </si>
  <si>
    <t>-11.54%</t>
  </si>
  <si>
    <t>-0.31%</t>
  </si>
  <si>
    <t>600.8M</t>
  </si>
  <si>
    <t>802.6M</t>
  </si>
  <si>
    <t>539M</t>
  </si>
  <si>
    <t>279.4M</t>
  </si>
  <si>
    <t>204.9M</t>
  </si>
  <si>
    <t>33.59%</t>
  </si>
  <si>
    <t>-32.84%</t>
  </si>
  <si>
    <t>-48.16%</t>
  </si>
  <si>
    <t>-26.66%</t>
  </si>
  <si>
    <t>2.76%</t>
  </si>
  <si>
    <t>137.9M</t>
  </si>
  <si>
    <t>258.5M</t>
  </si>
  <si>
    <t>187.7M</t>
  </si>
  <si>
    <t>72.5M</t>
  </si>
  <si>
    <t>92.2M</t>
  </si>
  <si>
    <t>(5.5M)</t>
  </si>
  <si>
    <t>19.1M</t>
  </si>
  <si>
    <t>15.4M</t>
  </si>
  <si>
    <t>1.5M</t>
  </si>
  <si>
    <t>(24.1M)</t>
  </si>
  <si>
    <t>179.8M</t>
  </si>
  <si>
    <t>217.7M</t>
  </si>
  <si>
    <t>168.7M</t>
  </si>
  <si>
    <t>97.8M</t>
  </si>
  <si>
    <t>114.2M</t>
  </si>
  <si>
    <t>(27M)</t>
  </si>
  <si>
    <t>30.2M</t>
  </si>
  <si>
    <t>(400,000)</t>
  </si>
  <si>
    <t>(19M)</t>
  </si>
  <si>
    <t>21.9M</t>
  </si>
  <si>
    <t>(9.4M)</t>
  </si>
  <si>
    <t>(8.5M)</t>
  </si>
  <si>
    <t>4M</t>
  </si>
  <si>
    <t>(7.8M)</t>
  </si>
  <si>
    <t>(19.8M)</t>
  </si>
  <si>
    <t>53.5M</t>
  </si>
  <si>
    <t>48.2M</t>
  </si>
  <si>
    <t>52.9M</t>
  </si>
  <si>
    <t>57.1M</t>
  </si>
  <si>
    <t>47.5M</t>
  </si>
  <si>
    <t>516.4M</t>
  </si>
  <si>
    <t>592.3M</t>
  </si>
  <si>
    <t>404.2M</t>
  </si>
  <si>
    <t>264M</t>
  </si>
  <si>
    <t>160.2M</t>
  </si>
  <si>
    <t>(5.7M)</t>
  </si>
  <si>
    <t>(4.9M)</t>
  </si>
  <si>
    <t>(6.2M)</t>
  </si>
  <si>
    <t>(2.4M)</t>
  </si>
  <si>
    <t>100000</t>
  </si>
  <si>
    <t>522.1M</t>
  </si>
  <si>
    <t>597.2M</t>
  </si>
  <si>
    <t>410.4M</t>
  </si>
  <si>
    <t>266.4M</t>
  </si>
  <si>
    <t>160.1M</t>
  </si>
  <si>
    <t>14.38%</t>
  </si>
  <si>
    <t>-31.28%</t>
  </si>
  <si>
    <t>-35.09%</t>
  </si>
  <si>
    <t>-39.90%</t>
  </si>
  <si>
    <t>2.16%</t>
  </si>
  <si>
    <t>5.38</t>
  </si>
  <si>
    <t>6.14</t>
  </si>
  <si>
    <t>4.39</t>
  </si>
  <si>
    <t>3.06</t>
  </si>
  <si>
    <t>1.97</t>
  </si>
  <si>
    <t>14.13%</t>
  </si>
  <si>
    <t>-28.50%</t>
  </si>
  <si>
    <t>-30.30%</t>
  </si>
  <si>
    <t>-35.62%</t>
  </si>
  <si>
    <t>97.1M</t>
  </si>
  <si>
    <t>97.3M</t>
  </si>
  <si>
    <t>93.4M</t>
  </si>
  <si>
    <t>87M</t>
  </si>
  <si>
    <t>81.4M</t>
  </si>
  <si>
    <t>5.30</t>
  </si>
  <si>
    <t>6.01</t>
  </si>
  <si>
    <t>4.36</t>
  </si>
  <si>
    <t>1.96</t>
  </si>
  <si>
    <t>-27.45%</t>
  </si>
  <si>
    <t>-29.82%</t>
  </si>
  <si>
    <t>-35.95%</t>
  </si>
  <si>
    <t>98.6M</t>
  </si>
  <si>
    <t>99.4M</t>
  </si>
  <si>
    <t>94.2M</t>
  </si>
  <si>
    <t>87.1M</t>
  </si>
  <si>
    <t>81.7M</t>
  </si>
  <si>
    <t>945.5M</t>
  </si>
  <si>
    <t>974.7M</t>
  </si>
  <si>
    <t>646.1M</t>
  </si>
  <si>
    <t>573.9M</t>
  </si>
  <si>
    <t>22.77%</t>
  </si>
  <si>
    <t>-16.03%</t>
  </si>
  <si>
    <t>-33.71%</t>
  </si>
  <si>
    <t>-11.17%</t>
  </si>
  <si>
    <t>7.74%</t>
  </si>
  <si>
    <t>781.3M</t>
  </si>
  <si>
    <t>363.7M</t>
  </si>
  <si>
    <t>426.7M</t>
  </si>
  <si>
    <t>429.7M</t>
  </si>
  <si>
    <t>34.03%</t>
  </si>
  <si>
    <t>-65.27%</t>
  </si>
  <si>
    <t>17.32%</t>
  </si>
  <si>
    <t>0.70%</t>
  </si>
  <si>
    <t>10.12%</t>
  </si>
  <si>
    <t>12.41%</t>
  </si>
  <si>
    <t>4.94%</t>
  </si>
  <si>
    <t>6.57%</t>
  </si>
  <si>
    <t>5.99%</t>
  </si>
  <si>
    <t>924.6M</t>
  </si>
  <si>
    <t>940.6M</t>
  </si>
  <si>
    <t>963.8M</t>
  </si>
  <si>
    <t>836.8M</t>
  </si>
  <si>
    <t>890.4M</t>
  </si>
  <si>
    <t>975.5M</t>
  </si>
  <si>
    <t>866.1M</t>
  </si>
  <si>
    <t>924.1M</t>
  </si>
  <si>
    <t>(29.3M)</t>
  </si>
  <si>
    <t>(33.7M)</t>
  </si>
  <si>
    <t>1.73%</t>
  </si>
  <si>
    <t>2.47%</t>
  </si>
  <si>
    <t>-13.18%</t>
  </si>
  <si>
    <t>6.41%</t>
  </si>
  <si>
    <t>10.77</t>
  </si>
  <si>
    <t>11.47</t>
  </si>
  <si>
    <t>10.09</t>
  </si>
  <si>
    <t>8.92</t>
  </si>
  <si>
    <t>8.32</t>
  </si>
  <si>
    <t>1.7B</t>
  </si>
  <si>
    <t>1.75B</t>
  </si>
  <si>
    <t>1.42B</t>
  </si>
  <si>
    <t>1.51B</t>
  </si>
  <si>
    <t>598.5M</t>
  </si>
  <si>
    <t>775.7M</t>
  </si>
  <si>
    <t>616.6M</t>
  </si>
  <si>
    <t>523.1M</t>
  </si>
  <si>
    <t>589.3M</t>
  </si>
  <si>
    <t>137.5M</t>
  </si>
  <si>
    <t>109M</t>
  </si>
  <si>
    <t>130.5M</t>
  </si>
  <si>
    <t>97.5M</t>
  </si>
  <si>
    <t>113.8M</t>
  </si>
  <si>
    <t>967.1M</t>
  </si>
  <si>
    <t>1B</t>
  </si>
  <si>
    <t>802.8M</t>
  </si>
  <si>
    <t>811.7M</t>
  </si>
  <si>
    <t>545.7M</t>
  </si>
  <si>
    <t>513.2M</t>
  </si>
  <si>
    <t>232.5M</t>
  </si>
  <si>
    <t>211.4M</t>
  </si>
  <si>
    <t>330.8M</t>
  </si>
  <si>
    <t>3.95B</t>
  </si>
  <si>
    <t>4.52B</t>
  </si>
  <si>
    <t>3.31B</t>
  </si>
  <si>
    <t>2.9B</t>
  </si>
  <si>
    <t>3.17B</t>
  </si>
  <si>
    <t>1.6B</t>
  </si>
  <si>
    <t>1.53B</t>
  </si>
  <si>
    <t>1.35B</t>
  </si>
  <si>
    <t>2.58B</t>
  </si>
  <si>
    <t>2.96B</t>
  </si>
  <si>
    <t>2.97B</t>
  </si>
  <si>
    <t>2.83B</t>
  </si>
  <si>
    <t>3.04B</t>
  </si>
  <si>
    <t>618.8M</t>
  </si>
  <si>
    <t>714.8M</t>
  </si>
  <si>
    <t>688.4M</t>
  </si>
  <si>
    <t>637.4M</t>
  </si>
  <si>
    <t>681.8M</t>
  </si>
  <si>
    <t>100.1M</t>
  </si>
  <si>
    <t>109.3M</t>
  </si>
  <si>
    <t>113.6M</t>
  </si>
  <si>
    <t>105.7M</t>
  </si>
  <si>
    <t>112.1M</t>
  </si>
  <si>
    <t>244.5M</t>
  </si>
  <si>
    <t>288.7M</t>
  </si>
  <si>
    <t>127.6M</t>
  </si>
  <si>
    <t>120M</t>
  </si>
  <si>
    <t>126.4M</t>
  </si>
  <si>
    <t>1.17B</t>
  </si>
  <si>
    <t>1.48B</t>
  </si>
  <si>
    <t>390.3M</t>
  </si>
  <si>
    <t>416.1M</t>
  </si>
  <si>
    <t>424.1M</t>
  </si>
  <si>
    <t>392.9M</t>
  </si>
  <si>
    <t>414.9M</t>
  </si>
  <si>
    <t>1.8B</t>
  </si>
  <si>
    <t>1.74B</t>
  </si>
  <si>
    <t>1.62B</t>
  </si>
  <si>
    <t>1.18B</t>
  </si>
  <si>
    <t>1.19B</t>
  </si>
  <si>
    <t>1.11B</t>
  </si>
  <si>
    <t>1.38B</t>
  </si>
  <si>
    <t>565.6M</t>
  </si>
  <si>
    <t>553.8M</t>
  </si>
  <si>
    <t>507.7M</t>
  </si>
  <si>
    <t>607.3M</t>
  </si>
  <si>
    <t>131.2M</t>
  </si>
  <si>
    <t>134.6M</t>
  </si>
  <si>
    <t>141.1M</t>
  </si>
  <si>
    <t>136.5M</t>
  </si>
  <si>
    <t>143.1M</t>
  </si>
  <si>
    <t>7.72B</t>
  </si>
  <si>
    <t>7.37B</t>
  </si>
  <si>
    <t>6.5B</t>
  </si>
  <si>
    <t>7.17B</t>
  </si>
  <si>
    <t>9.29%</t>
  </si>
  <si>
    <t>-12.68%</t>
  </si>
  <si>
    <t>-11.82%</t>
  </si>
  <si>
    <t>10.32%</t>
  </si>
  <si>
    <t>251.2M</t>
  </si>
  <si>
    <t>311.7M</t>
  </si>
  <si>
    <t>94.3M</t>
  </si>
  <si>
    <t>306.2M</t>
  </si>
  <si>
    <t>85.4M</t>
  </si>
  <si>
    <t>201.2M</t>
  </si>
  <si>
    <t>217.2M</t>
  </si>
  <si>
    <t>110.5M</t>
  </si>
  <si>
    <t>89M</t>
  </si>
  <si>
    <t>888.3M</t>
  </si>
  <si>
    <t>960.3M</t>
  </si>
  <si>
    <t>670.2M</t>
  </si>
  <si>
    <t>625.6M</t>
  </si>
  <si>
    <t>722.6M</t>
  </si>
  <si>
    <t>8.11%</t>
  </si>
  <si>
    <t>-30.21%</t>
  </si>
  <si>
    <t>-6.65%</t>
  </si>
  <si>
    <t>15.51%</t>
  </si>
  <si>
    <t>1.54B</t>
  </si>
  <si>
    <t>1.45B</t>
  </si>
  <si>
    <t>1.34B</t>
  </si>
  <si>
    <t>276.9M</t>
  </si>
  <si>
    <t>232.8M</t>
  </si>
  <si>
    <t>213.7M</t>
  </si>
  <si>
    <t>234M</t>
  </si>
  <si>
    <t>1.26B</t>
  </si>
  <si>
    <t>1.22B</t>
  </si>
  <si>
    <t>2.46B</t>
  </si>
  <si>
    <t>2.81B</t>
  </si>
  <si>
    <t>2.22B</t>
  </si>
  <si>
    <t>2.19B</t>
  </si>
  <si>
    <t>2.14B</t>
  </si>
  <si>
    <t>938.5M</t>
  </si>
  <si>
    <t>997.6M</t>
  </si>
  <si>
    <t>925.2M</t>
  </si>
  <si>
    <t>1.61B</t>
  </si>
  <si>
    <t>331.6M</t>
  </si>
  <si>
    <t>246.4M</t>
  </si>
  <si>
    <t>307.9M</t>
  </si>
  <si>
    <t>269M</t>
  </si>
  <si>
    <t>302.5M</t>
  </si>
  <si>
    <t>202.7M</t>
  </si>
  <si>
    <t>226.8M</t>
  </si>
  <si>
    <t>(4.2M)</t>
  </si>
  <si>
    <t>(14.3M)</t>
  </si>
  <si>
    <t>12.7M</t>
  </si>
  <si>
    <t>242.7M</t>
  </si>
  <si>
    <t>211.7M</t>
  </si>
  <si>
    <t>86.4M</t>
  </si>
  <si>
    <t>112.4M</t>
  </si>
  <si>
    <t>40M</t>
  </si>
  <si>
    <t>24.4M</t>
  </si>
  <si>
    <t>215.9M</t>
  </si>
  <si>
    <t>100.7M</t>
  </si>
  <si>
    <t>99.7M</t>
  </si>
  <si>
    <t>149.1M</t>
  </si>
  <si>
    <t>145.9M</t>
  </si>
  <si>
    <t>137.8M</t>
  </si>
  <si>
    <t>148.4M</t>
  </si>
  <si>
    <t>161.4M</t>
  </si>
  <si>
    <t>4.24B</t>
  </si>
  <si>
    <t>4.39B</t>
  </si>
  <si>
    <t>3.87B</t>
  </si>
  <si>
    <t>3.61B</t>
  </si>
  <si>
    <t>4.33B</t>
  </si>
  <si>
    <t>54.91%</t>
  </si>
  <si>
    <t>52.07%</t>
  </si>
  <si>
    <t>52.54%</t>
  </si>
  <si>
    <t>55.63%</t>
  </si>
  <si>
    <t>60.42%</t>
  </si>
  <si>
    <t>3.45B</t>
  </si>
  <si>
    <t>4.01B</t>
  </si>
  <si>
    <t>2.84B</t>
  </si>
  <si>
    <t>2.78B</t>
  </si>
  <si>
    <t>1M</t>
  </si>
  <si>
    <t>900000</t>
  </si>
  <si>
    <t>800000</t>
  </si>
  <si>
    <t>3.4B</t>
  </si>
  <si>
    <t>3.77B</t>
  </si>
  <si>
    <t>4B</t>
  </si>
  <si>
    <t>4.11B</t>
  </si>
  <si>
    <t>(217.2M)</t>
  </si>
  <si>
    <t>(304.1M)</t>
  </si>
  <si>
    <t>(653.1M)</t>
  </si>
  <si>
    <t>(1.21B)</t>
  </si>
  <si>
    <t>(1.13B)</t>
  </si>
  <si>
    <t>44.66%</t>
  </si>
  <si>
    <t>47.52%</t>
  </si>
  <si>
    <t>46.80%</t>
  </si>
  <si>
    <t>43.68%</t>
  </si>
  <si>
    <t>38.73%</t>
  </si>
  <si>
    <t>33.3M</t>
  </si>
  <si>
    <t>34.6M</t>
  </si>
  <si>
    <t>48.4M</t>
  </si>
  <si>
    <t>45M</t>
  </si>
  <si>
    <t>61.1M</t>
  </si>
  <si>
    <t>3.48B</t>
  </si>
  <si>
    <t>4.04B</t>
  </si>
  <si>
    <t>3.5B</t>
  </si>
  <si>
    <t>527.8M</t>
  </si>
  <si>
    <t>12.22%</t>
  </si>
  <si>
    <t>-31.76%</t>
  </si>
  <si>
    <t>-34.69%</t>
  </si>
  <si>
    <t>-39.32%</t>
  </si>
  <si>
    <t>(36.4M)</t>
  </si>
  <si>
    <t>21.7M</t>
  </si>
  <si>
    <t>3.6M</t>
  </si>
  <si>
    <t>(26.8M)</t>
  </si>
  <si>
    <t>2.1M</t>
  </si>
  <si>
    <t>34.9M</t>
  </si>
  <si>
    <t>(31M)</t>
  </si>
  <si>
    <t>26.3M</t>
  </si>
  <si>
    <t>756.2M</t>
  </si>
  <si>
    <t>902M</t>
  </si>
  <si>
    <t>657.2M</t>
  </si>
  <si>
    <t>492.4M</t>
  </si>
  <si>
    <t>463.2M</t>
  </si>
  <si>
    <t>(89.8M)</t>
  </si>
  <si>
    <t>(105M)</t>
  </si>
  <si>
    <t>(218.8M)</t>
  </si>
  <si>
    <t>31.8M</t>
  </si>
  <si>
    <t>(93.7M)</t>
  </si>
  <si>
    <t>40.6M</t>
  </si>
  <si>
    <t>(36.2M)</t>
  </si>
  <si>
    <t>(103.9M)</t>
  </si>
  <si>
    <t>3.8M</t>
  </si>
  <si>
    <t>(4.5M)</t>
  </si>
  <si>
    <t>(61.7M)</t>
  </si>
  <si>
    <t>54.7M</t>
  </si>
  <si>
    <t>(219.4M)</t>
  </si>
  <si>
    <t>37.3M</t>
  </si>
  <si>
    <t>62.8M</t>
  </si>
  <si>
    <t>(62.3M)</t>
  </si>
  <si>
    <t>110M</t>
  </si>
  <si>
    <t>64.3M</t>
  </si>
  <si>
    <t>(92.1M)</t>
  </si>
  <si>
    <t>(165.9M)</t>
  </si>
  <si>
    <t>666.4M</t>
  </si>
  <si>
    <t>797M</t>
  </si>
  <si>
    <t>438.4M</t>
  </si>
  <si>
    <t>524.2M</t>
  </si>
  <si>
    <t>369.5M</t>
  </si>
  <si>
    <t>19.60%</t>
  </si>
  <si>
    <t>-44.99%</t>
  </si>
  <si>
    <t>19.57%</t>
  </si>
  <si>
    <t>-29.51%</t>
  </si>
  <si>
    <t>6.69%</t>
  </si>
  <si>
    <t>7.39%</t>
  </si>
  <si>
    <t>4.51%</t>
  </si>
  <si>
    <t>7.02%</t>
  </si>
  <si>
    <t>4.99%</t>
  </si>
  <si>
    <t>(340.5M)</t>
  </si>
  <si>
    <t>(391.8M)</t>
  </si>
  <si>
    <t>(301.5M)</t>
  </si>
  <si>
    <t>(211.4M)</t>
  </si>
  <si>
    <t>(201M)</t>
  </si>
  <si>
    <t>-15.07%</t>
  </si>
  <si>
    <t>23.05%</t>
  </si>
  <si>
    <t>29.88%</t>
  </si>
  <si>
    <t>4.92%</t>
  </si>
  <si>
    <t>-3.42%</t>
  </si>
  <si>
    <t>-3.63%</t>
  </si>
  <si>
    <t>-3.10%</t>
  </si>
  <si>
    <t>-2.83%</t>
  </si>
  <si>
    <t>-2.71%</t>
  </si>
  <si>
    <t>(2.9M)</t>
  </si>
  <si>
    <t>(130.3M)</t>
  </si>
  <si>
    <t>(25.4M)</t>
  </si>
  <si>
    <t>(395.6M)</t>
  </si>
  <si>
    <t>2.6M</t>
  </si>
  <si>
    <t>2.8M</t>
  </si>
  <si>
    <t>(35.9M)</t>
  </si>
  <si>
    <t>(10M)</t>
  </si>
  <si>
    <t>(3.9M)</t>
  </si>
  <si>
    <t>(3.8M)</t>
  </si>
  <si>
    <t>(1.7M)</t>
  </si>
  <si>
    <t>3.7M</t>
  </si>
  <si>
    <t>400000</t>
  </si>
  <si>
    <t>(374.7M)</t>
  </si>
  <si>
    <t>(408.7M)</t>
  </si>
  <si>
    <t>(432.9M)</t>
  </si>
  <si>
    <t>(240.8M)</t>
  </si>
  <si>
    <t>(597.9M)</t>
  </si>
  <si>
    <t>-9.07%</t>
  </si>
  <si>
    <t>-5.92%</t>
  </si>
  <si>
    <t>44.38%</t>
  </si>
  <si>
    <t>-148.30%</t>
  </si>
  <si>
    <t>-3.79%</t>
  </si>
  <si>
    <t>-4.45%</t>
  </si>
  <si>
    <t>-3.22%</t>
  </si>
  <si>
    <t>-8.07%</t>
  </si>
  <si>
    <t>(38.9M)</t>
  </si>
  <si>
    <t>(40.8M)</t>
  </si>
  <si>
    <t>(42M)</t>
  </si>
  <si>
    <t>(42.5M)</t>
  </si>
  <si>
    <t>(17.6M)</t>
  </si>
  <si>
    <t>(1M)</t>
  </si>
  <si>
    <t>(499.7M)</t>
  </si>
  <si>
    <t>(287.5M)</t>
  </si>
  <si>
    <t>(212.5M)</t>
  </si>
  <si>
    <t>(222.7M)</t>
  </si>
  <si>
    <t>(58.2M)</t>
  </si>
  <si>
    <t>(102M)</t>
  </si>
  <si>
    <t>181.7M</t>
  </si>
  <si>
    <t>493M</t>
  </si>
  <si>
    <t>926.1M</t>
  </si>
  <si>
    <t>1.69B</t>
  </si>
  <si>
    <t>1.95B</t>
  </si>
  <si>
    <t>3.12B</t>
  </si>
  <si>
    <t>(1.15B)</t>
  </si>
  <si>
    <t>(1.19B)</t>
  </si>
  <si>
    <t>(1.79B)</t>
  </si>
  <si>
    <t>(1.77B)</t>
  </si>
  <si>
    <t>(2.62B)</t>
  </si>
  <si>
    <t>(1.3M)</t>
  </si>
  <si>
    <t>(8.7M)</t>
  </si>
  <si>
    <t>(19.5M)</t>
  </si>
  <si>
    <t>(5.6M)</t>
  </si>
  <si>
    <t>(2M)</t>
  </si>
  <si>
    <t>(20.1M)</t>
  </si>
  <si>
    <t>(6.3M)</t>
  </si>
  <si>
    <t>11.4M</t>
  </si>
  <si>
    <t>700000</t>
  </si>
  <si>
    <t>(241.6M)</t>
  </si>
  <si>
    <t>(106.8M)</t>
  </si>
  <si>
    <t>(662M)</t>
  </si>
  <si>
    <t>(153.4M)</t>
  </si>
  <si>
    <t>236M</t>
  </si>
  <si>
    <t>55.79%</t>
  </si>
  <si>
    <t>-519.85%</t>
  </si>
  <si>
    <t>76.83%</t>
  </si>
  <si>
    <t>253.85%</t>
  </si>
  <si>
    <t>-2.43%</t>
  </si>
  <si>
    <t>-0.99%</t>
  </si>
  <si>
    <t>-6.81%</t>
  </si>
  <si>
    <t>-2.05%</t>
  </si>
  <si>
    <t>3.18%</t>
  </si>
  <si>
    <t>6.8M</t>
  </si>
  <si>
    <t>(15.6M)</t>
  </si>
  <si>
    <t>(67M)</t>
  </si>
  <si>
    <t>(4.6M)</t>
  </si>
  <si>
    <t>265.9M</t>
  </si>
  <si>
    <t>(683.5M)</t>
  </si>
  <si>
    <t>63M</t>
  </si>
  <si>
    <t>325.9M</t>
  </si>
  <si>
    <t>405.2M</t>
  </si>
  <si>
    <t>136.9M</t>
  </si>
  <si>
    <t>312.8M</t>
  </si>
  <si>
    <t>168.5M</t>
  </si>
  <si>
    <t>24.33%</t>
  </si>
  <si>
    <t>-66.21%</t>
  </si>
  <si>
    <t>128.49%</t>
  </si>
  <si>
    <t>-46.13%</t>
  </si>
  <si>
    <t>2.67%</t>
  </si>
  <si>
    <t>DE</t>
  </si>
  <si>
    <t>Deere</t>
  </si>
  <si>
    <t>LNN</t>
  </si>
  <si>
    <t>Lindsay</t>
  </si>
  <si>
    <t>ALG</t>
  </si>
  <si>
    <t>Alamo Group</t>
  </si>
  <si>
    <t>CAT</t>
  </si>
  <si>
    <t>Caterpillar</t>
  </si>
  <si>
    <t>TTC</t>
  </si>
  <si>
    <t>Toro</t>
  </si>
  <si>
    <t>B</t>
  </si>
  <si>
    <t>Barnes Group</t>
  </si>
  <si>
    <t>40.71B</t>
  </si>
  <si>
    <t>23.02</t>
  </si>
  <si>
    <t>18.12</t>
  </si>
  <si>
    <t>0.75</t>
  </si>
  <si>
    <t>1.52</t>
  </si>
  <si>
    <t>5.32</t>
  </si>
  <si>
    <t>978.74M</t>
  </si>
  <si>
    <t>39.67</t>
  </si>
  <si>
    <t>29.92</t>
  </si>
  <si>
    <t>3.46</t>
  </si>
  <si>
    <t>1.89</t>
  </si>
  <si>
    <t>3.71</t>
  </si>
  <si>
    <t>25.39</t>
  </si>
  <si>
    <t>21.36</t>
  </si>
  <si>
    <t>1.30</t>
  </si>
  <si>
    <t>2.72</t>
  </si>
  <si>
    <t>67.47B</t>
  </si>
  <si>
    <t>-460.00</t>
  </si>
  <si>
    <t>21.33</t>
  </si>
  <si>
    <t>0.80</t>
  </si>
  <si>
    <t>1.73</t>
  </si>
  <si>
    <t>4.97</t>
  </si>
  <si>
    <t>ATN International, Inc. (ATNI)</t>
  </si>
  <si>
    <t>65.81</t>
  </si>
  <si>
    <t>65.41</t>
  </si>
  <si>
    <t>65.79</t>
  </si>
  <si>
    <t>31.98 x 200</t>
  </si>
  <si>
    <t>70.00 x 1000</t>
  </si>
  <si>
    <t>65.51 - 66.45</t>
  </si>
  <si>
    <t>60.99 - 87.82</t>
  </si>
  <si>
    <t>122070</t>
  </si>
  <si>
    <t>75844</t>
  </si>
  <si>
    <t>0.31</t>
  </si>
  <si>
    <t>83.20</t>
  </si>
  <si>
    <t>0.79</t>
  </si>
  <si>
    <t>1.36 (2.05%)</t>
  </si>
  <si>
    <t>2017-06-28</t>
  </si>
  <si>
    <t>79.50</t>
  </si>
  <si>
    <t>3</t>
  </si>
  <si>
    <t>125.2M</t>
  </si>
  <si>
    <t>130.38M</t>
  </si>
  <si>
    <t>510.37M</t>
  </si>
  <si>
    <t>520.22M</t>
  </si>
  <si>
    <t>123.88M</t>
  </si>
  <si>
    <t>127.75M</t>
  </si>
  <si>
    <t>502.07M</t>
  </si>
  <si>
    <t>516.76M</t>
  </si>
  <si>
    <t>127.35M</t>
  </si>
  <si>
    <t>134.16M</t>
  </si>
  <si>
    <t>523.5M</t>
  </si>
  <si>
    <t>523.39M</t>
  </si>
  <si>
    <t>99.99M</t>
  </si>
  <si>
    <t>138.79M</t>
  </si>
  <si>
    <t>457M</t>
  </si>
  <si>
    <t>25.20%</t>
  </si>
  <si>
    <t>-6.10%</t>
  </si>
  <si>
    <t>11.70%</t>
  </si>
  <si>
    <t>0.08</t>
  </si>
  <si>
    <t>0.39</t>
  </si>
  <si>
    <t>0.47</t>
  </si>
  <si>
    <t>-0.19</t>
  </si>
  <si>
    <t>0.44</t>
  </si>
  <si>
    <t>0.14</t>
  </si>
  <si>
    <t>-0.27</t>
  </si>
  <si>
    <t>-0.01</t>
  </si>
  <si>
    <t>-0.05</t>
  </si>
  <si>
    <t>-337.50%</t>
  </si>
  <si>
    <t>12.80%</t>
  </si>
  <si>
    <t>-6.70%</t>
  </si>
  <si>
    <t>-10.60%</t>
  </si>
  <si>
    <t>ATNI</t>
  </si>
  <si>
    <t>331.60%</t>
  </si>
  <si>
    <t>25.00%</t>
  </si>
  <si>
    <t>-5.20%</t>
  </si>
  <si>
    <t>241.10%</t>
  </si>
  <si>
    <t>3.00%</t>
  </si>
  <si>
    <t>-16.16%</t>
  </si>
  <si>
    <t>26.43</t>
  </si>
  <si>
    <t>30.28</t>
  </si>
  <si>
    <t>2.15</t>
  </si>
  <si>
    <t>1.56</t>
  </si>
  <si>
    <t>2.59%</t>
  </si>
  <si>
    <t>14.54%</t>
  </si>
  <si>
    <t>4.19%</t>
  </si>
  <si>
    <t>3.17%</t>
  </si>
  <si>
    <t>495.43M</t>
  </si>
  <si>
    <t>30.68</t>
  </si>
  <si>
    <t>42.80%</t>
  </si>
  <si>
    <t>340.58M</t>
  </si>
  <si>
    <t>155.96M</t>
  </si>
  <si>
    <t>12.84M</t>
  </si>
  <si>
    <t>12.10%</t>
  </si>
  <si>
    <t>274.25M</t>
  </si>
  <si>
    <t>16.97</t>
  </si>
  <si>
    <t>152.4M</t>
  </si>
  <si>
    <t>18.72</t>
  </si>
  <si>
    <t>2.33</t>
  </si>
  <si>
    <t>42.06</t>
  </si>
  <si>
    <t>115.42M</t>
  </si>
  <si>
    <t>20.5M</t>
  </si>
  <si>
    <t>-18.08%</t>
  </si>
  <si>
    <t>87.82</t>
  </si>
  <si>
    <t>60.99</t>
  </si>
  <si>
    <t>67.66</t>
  </si>
  <si>
    <t>71.05</t>
  </si>
  <si>
    <t>75.84k</t>
  </si>
  <si>
    <t>125.97k</t>
  </si>
  <si>
    <t>16.19M</t>
  </si>
  <si>
    <t>11.02M</t>
  </si>
  <si>
    <t>364.76k</t>
  </si>
  <si>
    <t>5.08</t>
  </si>
  <si>
    <t>3.30%</t>
  </si>
  <si>
    <t>300.71k</t>
  </si>
  <si>
    <t>1.36</t>
  </si>
  <si>
    <t>2.05%</t>
  </si>
  <si>
    <t>1.34</t>
  </si>
  <si>
    <t>1.86</t>
  </si>
  <si>
    <t>169.62%</t>
  </si>
  <si>
    <t>Jul 10, 2017</t>
  </si>
  <si>
    <t>Jun 28, 2017</t>
  </si>
  <si>
    <t>5/2</t>
  </si>
  <si>
    <t>Apr 3, 2006</t>
  </si>
  <si>
    <t>Mr. Michael T. C. Prior</t>
  </si>
  <si>
    <t>313.1k</t>
  </si>
  <si>
    <t>Mr. Justin D. Benincasa</t>
  </si>
  <si>
    <t>Chief Financial Officer</t>
  </si>
  <si>
    <t>696.89k</t>
  </si>
  <si>
    <t>269.54k</t>
  </si>
  <si>
    <t>Mr. Barry C. Fougere</t>
  </si>
  <si>
    <t>Exec. VP of Bus. Operations</t>
  </si>
  <si>
    <t>490.43k</t>
  </si>
  <si>
    <t>Mr. Leonard Q. Slap</t>
  </si>
  <si>
    <t>Sr. VP, Gen. Counsel and Sec.</t>
  </si>
  <si>
    <t>445.02k</t>
  </si>
  <si>
    <t>Mr. William F. Kreisher</t>
  </si>
  <si>
    <t>Sr. VP of Corp. Devel.</t>
  </si>
  <si>
    <t>452.01k</t>
  </si>
  <si>
    <t>716.85k</t>
  </si>
  <si>
    <t>741.37M</t>
  </si>
  <si>
    <t>292.84M</t>
  </si>
  <si>
    <t>336.35M</t>
  </si>
  <si>
    <t>355.37M</t>
  </si>
  <si>
    <t>-60.50%</t>
  </si>
  <si>
    <t>14.86%</t>
  </si>
  <si>
    <t>5.66%</t>
  </si>
  <si>
    <t>28.60%</t>
  </si>
  <si>
    <t>442.56M</t>
  </si>
  <si>
    <t>156.26M</t>
  </si>
  <si>
    <t>168.97M</t>
  </si>
  <si>
    <t>191.06M</t>
  </si>
  <si>
    <t>259.65M</t>
  </si>
  <si>
    <t>337.07M</t>
  </si>
  <si>
    <t>107.53M</t>
  </si>
  <si>
    <t>117.74M</t>
  </si>
  <si>
    <t>134.17M</t>
  </si>
  <si>
    <t>183.67M</t>
  </si>
  <si>
    <t>105.49M</t>
  </si>
  <si>
    <t>48.74M</t>
  </si>
  <si>
    <t>51.23M</t>
  </si>
  <si>
    <t>56.89M</t>
  </si>
  <si>
    <t>75.98M</t>
  </si>
  <si>
    <t>96.5M</t>
  </si>
  <si>
    <t>48.34M</t>
  </si>
  <si>
    <t>50.3M</t>
  </si>
  <si>
    <t>55.9M</t>
  </si>
  <si>
    <t>8.99M</t>
  </si>
  <si>
    <t>934000</t>
  </si>
  <si>
    <t>990000</t>
  </si>
  <si>
    <t>-64.69%</t>
  </si>
  <si>
    <t>8.13%</t>
  </si>
  <si>
    <t>13.07%</t>
  </si>
  <si>
    <t>35.90%</t>
  </si>
  <si>
    <t>298.81M</t>
  </si>
  <si>
    <t>136.57M</t>
  </si>
  <si>
    <t>167.38M</t>
  </si>
  <si>
    <t>164.31M</t>
  </si>
  <si>
    <t>197.35M</t>
  </si>
  <si>
    <t>-54.29%</t>
  </si>
  <si>
    <t>22.56%</t>
  </si>
  <si>
    <t>-1.83%</t>
  </si>
  <si>
    <t>20.11%</t>
  </si>
  <si>
    <t>43.18%</t>
  </si>
  <si>
    <t>206.74M</t>
  </si>
  <si>
    <t>70.85M</t>
  </si>
  <si>
    <t>78.84M</t>
  </si>
  <si>
    <t>81.36M</t>
  </si>
  <si>
    <t>125.34M</t>
  </si>
  <si>
    <t>-65.73%</t>
  </si>
  <si>
    <t>11.28%</t>
  </si>
  <si>
    <t>54.07%</t>
  </si>
  <si>
    <t>4.22M</t>
  </si>
  <si>
    <t>12.82M</t>
  </si>
  <si>
    <t>2.96M</t>
  </si>
  <si>
    <t>7.18M</t>
  </si>
  <si>
    <t>29.49M</t>
  </si>
  <si>
    <t>87.86M</t>
  </si>
  <si>
    <t>85.58M</t>
  </si>
  <si>
    <t>75.77M</t>
  </si>
  <si>
    <t>42.52M</t>
  </si>
  <si>
    <t>10.5M</t>
  </si>
  <si>
    <t>1.57M</t>
  </si>
  <si>
    <t>1.01M</t>
  </si>
  <si>
    <t>(16.22M)</t>
  </si>
  <si>
    <t>6.98M</t>
  </si>
  <si>
    <t>406000</t>
  </si>
  <si>
    <t>588000</t>
  </si>
  <si>
    <t>1.24M</t>
  </si>
  <si>
    <t>10.67M</t>
  </si>
  <si>
    <t>8M</t>
  </si>
  <si>
    <t>420000</t>
  </si>
  <si>
    <t>3.94M</t>
  </si>
  <si>
    <t>5.36M</t>
  </si>
  <si>
    <t>-25.05%</t>
  </si>
  <si>
    <t>-94.75%</t>
  </si>
  <si>
    <t>839.05%</t>
  </si>
  <si>
    <t>35.95%</t>
  </si>
  <si>
    <t>91.62M</t>
  </si>
  <si>
    <t>46.47M</t>
  </si>
  <si>
    <t>86.17M</t>
  </si>
  <si>
    <t>56.2M</t>
  </si>
  <si>
    <t>45.37M</t>
  </si>
  <si>
    <t>-49.28%</t>
  </si>
  <si>
    <t>85.42%</t>
  </si>
  <si>
    <t>-34.78%</t>
  </si>
  <si>
    <t>-19.26%</t>
  </si>
  <si>
    <t>38.46M</t>
  </si>
  <si>
    <t>9.54M</t>
  </si>
  <si>
    <t>28.15M</t>
  </si>
  <si>
    <t>24.14M</t>
  </si>
  <si>
    <t>21.16M</t>
  </si>
  <si>
    <t>20M</t>
  </si>
  <si>
    <t>16.11M</t>
  </si>
  <si>
    <t>(1.69M)</t>
  </si>
  <si>
    <t>16.27M</t>
  </si>
  <si>
    <t>11.1M</t>
  </si>
  <si>
    <t>11.79M</t>
  </si>
  <si>
    <t>12.15M</t>
  </si>
  <si>
    <t>7.96M</t>
  </si>
  <si>
    <t>10.53M</t>
  </si>
  <si>
    <t>7.89M</t>
  </si>
  <si>
    <t>(5.1M)</t>
  </si>
  <si>
    <t>5.67M</t>
  </si>
  <si>
    <t>18.4M</t>
  </si>
  <si>
    <t>(2.17M)</t>
  </si>
  <si>
    <t>(537,000)</t>
  </si>
  <si>
    <t>255000</t>
  </si>
  <si>
    <t>(5.78M)</t>
  </si>
  <si>
    <t>(527,000)</t>
  </si>
  <si>
    <t>(3.47M)</t>
  </si>
  <si>
    <t>53.17M</t>
  </si>
  <si>
    <t>36.94M</t>
  </si>
  <si>
    <t>58.02M</t>
  </si>
  <si>
    <t>32.06M</t>
  </si>
  <si>
    <t>24.21M</t>
  </si>
  <si>
    <t>4.24M</t>
  </si>
  <si>
    <t>7.99M</t>
  </si>
  <si>
    <t>10.97M</t>
  </si>
  <si>
    <t>16.22M</t>
  </si>
  <si>
    <t>12.11M</t>
  </si>
  <si>
    <t>48.93M</t>
  </si>
  <si>
    <t>28.95M</t>
  </si>
  <si>
    <t>47.05M</t>
  </si>
  <si>
    <t>15.85M</t>
  </si>
  <si>
    <t>12.1M</t>
  </si>
  <si>
    <t>-40.84%</t>
  </si>
  <si>
    <t>62.53%</t>
  </si>
  <si>
    <t>-66.32%</t>
  </si>
  <si>
    <t>-23.64%</t>
  </si>
  <si>
    <t>2.65%</t>
  </si>
  <si>
    <t>282.77M</t>
  </si>
  <si>
    <t>1.1M</t>
  </si>
  <si>
    <t>278.2M</t>
  </si>
  <si>
    <t>4.57M</t>
  </si>
  <si>
    <t>311.72M</t>
  </si>
  <si>
    <t>48.15M</t>
  </si>
  <si>
    <t>16.94M</t>
  </si>
  <si>
    <t>33.51M</t>
  </si>
  <si>
    <t>3.15</t>
  </si>
  <si>
    <t>2.13</t>
  </si>
  <si>
    <t>2.96</t>
  </si>
  <si>
    <t>0.99</t>
  </si>
  <si>
    <t>-32.25%</t>
  </si>
  <si>
    <t>38.68%</t>
  </si>
  <si>
    <t>-66.58%</t>
  </si>
  <si>
    <t>-24.15%</t>
  </si>
  <si>
    <t>15.53M</t>
  </si>
  <si>
    <t>15.7M</t>
  </si>
  <si>
    <t>15.9M</t>
  </si>
  <si>
    <t>16.02M</t>
  </si>
  <si>
    <t>16.13M</t>
  </si>
  <si>
    <t>3.13</t>
  </si>
  <si>
    <t>2.12</t>
  </si>
  <si>
    <t>2.94</t>
  </si>
  <si>
    <t>0.98</t>
  </si>
  <si>
    <t>-32.31%</t>
  </si>
  <si>
    <t>38.67%</t>
  </si>
  <si>
    <t>-24.05%</t>
  </si>
  <si>
    <t>15.62M</t>
  </si>
  <si>
    <t>15.82M</t>
  </si>
  <si>
    <t>16.01M</t>
  </si>
  <si>
    <t>16.14M</t>
  </si>
  <si>
    <t>16.23M</t>
  </si>
  <si>
    <t>197.56M</t>
  </si>
  <si>
    <t>114.46M</t>
  </si>
  <si>
    <t>139.77M</t>
  </si>
  <si>
    <t>139.84M</t>
  </si>
  <si>
    <t>147.99M</t>
  </si>
  <si>
    <t>-42.06%</t>
  </si>
  <si>
    <t>22.11%</t>
  </si>
  <si>
    <t>0.05%</t>
  </si>
  <si>
    <t>5.82%</t>
  </si>
  <si>
    <t>32.38%</t>
  </si>
  <si>
    <t>136.65M</t>
  </si>
  <si>
    <t>395.61M</t>
  </si>
  <si>
    <t>365.92M</t>
  </si>
  <si>
    <t>392.87M</t>
  </si>
  <si>
    <t>279.48M</t>
  </si>
  <si>
    <t>270.25M</t>
  </si>
  <si>
    <t>9.24M</t>
  </si>
  <si>
    <t>189.51%</t>
  </si>
  <si>
    <t>-7.50%</t>
  </si>
  <si>
    <t>7.37%</t>
  </si>
  <si>
    <t>-28.86%</t>
  </si>
  <si>
    <t>15.00%</t>
  </si>
  <si>
    <t>46.02%</t>
  </si>
  <si>
    <t>39.56%</t>
  </si>
  <si>
    <t>41.57%</t>
  </si>
  <si>
    <t>23.32%</t>
  </si>
  <si>
    <t>73.09M</t>
  </si>
  <si>
    <t>37.68M</t>
  </si>
  <si>
    <t>52.87M</t>
  </si>
  <si>
    <t>39.02M</t>
  </si>
  <si>
    <t>45.42M</t>
  </si>
  <si>
    <t>87.69M</t>
  </si>
  <si>
    <t>47.38M</t>
  </si>
  <si>
    <t>64.22M</t>
  </si>
  <si>
    <t>48.31M</t>
  </si>
  <si>
    <t>58.57M</t>
  </si>
  <si>
    <t>(14.6M)</t>
  </si>
  <si>
    <t>(9.7M)</t>
  </si>
  <si>
    <t>(11.34M)</t>
  </si>
  <si>
    <t>(9.29M)</t>
  </si>
  <si>
    <t>(13.15M)</t>
  </si>
  <si>
    <t>-48.45%</t>
  </si>
  <si>
    <t>40.32%</t>
  </si>
  <si>
    <t>-26.20%</t>
  </si>
  <si>
    <t>16.40%</t>
  </si>
  <si>
    <t>10.14</t>
  </si>
  <si>
    <t>7.77</t>
  </si>
  <si>
    <t>6.36</t>
  </si>
  <si>
    <t>9.11</t>
  </si>
  <si>
    <t>10.06</t>
  </si>
  <si>
    <t>27.08M</t>
  </si>
  <si>
    <t>7.27M</t>
  </si>
  <si>
    <t>10.55M</t>
  </si>
  <si>
    <t>8.22M</t>
  </si>
  <si>
    <t>14.37M</t>
  </si>
  <si>
    <t>31.45M</t>
  </si>
  <si>
    <t>22.04M</t>
  </si>
  <si>
    <t>28.38M</t>
  </si>
  <si>
    <t>28.1M</t>
  </si>
  <si>
    <t>256.15M</t>
  </si>
  <si>
    <t>472M</t>
  </si>
  <si>
    <t>451.37M</t>
  </si>
  <si>
    <t>468.49M</t>
  </si>
  <si>
    <t>367.37M</t>
  </si>
  <si>
    <t>450.55M</t>
  </si>
  <si>
    <t>254.63M</t>
  </si>
  <si>
    <t>369.58M</t>
  </si>
  <si>
    <t>373.5M</t>
  </si>
  <si>
    <t>647.71M</t>
  </si>
  <si>
    <t>869.34M</t>
  </si>
  <si>
    <t>606.91M</t>
  </si>
  <si>
    <t>763.42M</t>
  </si>
  <si>
    <t>807.25M</t>
  </si>
  <si>
    <t>29.62M</t>
  </si>
  <si>
    <t>18M</t>
  </si>
  <si>
    <t>18.08M</t>
  </si>
  <si>
    <t>18.54M</t>
  </si>
  <si>
    <t>43.61M</t>
  </si>
  <si>
    <t>6.84M</t>
  </si>
  <si>
    <t>1.16M</t>
  </si>
  <si>
    <t>1.15M</t>
  </si>
  <si>
    <t>1.2M</t>
  </si>
  <si>
    <t>10.24M</t>
  </si>
  <si>
    <t>53.58M</t>
  </si>
  <si>
    <t>46.68M</t>
  </si>
  <si>
    <t>46.76M</t>
  </si>
  <si>
    <t>54.67M</t>
  </si>
  <si>
    <t>44.15M</t>
  </si>
  <si>
    <t>11.09M</t>
  </si>
  <si>
    <t>5.78M</t>
  </si>
  <si>
    <t>119.56M</t>
  </si>
  <si>
    <t>129.62M</t>
  </si>
  <si>
    <t>123.91M</t>
  </si>
  <si>
    <t>418.8M</t>
  </si>
  <si>
    <t>352.28M</t>
  </si>
  <si>
    <t>393.84M</t>
  </si>
  <si>
    <t>433.74M</t>
  </si>
  <si>
    <t>490.65M</t>
  </si>
  <si>
    <t>39M</t>
  </si>
  <si>
    <t>5.48M</t>
  </si>
  <si>
    <t>20.11M</t>
  </si>
  <si>
    <t>180.9M</t>
  </si>
  <si>
    <t>86.99M</t>
  </si>
  <si>
    <t>91.08M</t>
  </si>
  <si>
    <t>90.04M</t>
  </si>
  <si>
    <t>131.09M</t>
  </si>
  <si>
    <t>45.08M</t>
  </si>
  <si>
    <t>62.87M</t>
  </si>
  <si>
    <t>135.83M</t>
  </si>
  <si>
    <t>41.91M</t>
  </si>
  <si>
    <t>46M</t>
  </si>
  <si>
    <t>44.97M</t>
  </si>
  <si>
    <t>68.22M</t>
  </si>
  <si>
    <t>23.27M</t>
  </si>
  <si>
    <t>7.1M</t>
  </si>
  <si>
    <t>7.52M</t>
  </si>
  <si>
    <t>7.49M</t>
  </si>
  <si>
    <t>31.93M</t>
  </si>
  <si>
    <t>910.88M</t>
  </si>
  <si>
    <t>859.72M</t>
  </si>
  <si>
    <t>925.03M</t>
  </si>
  <si>
    <t>945M</t>
  </si>
  <si>
    <t>1.2B</t>
  </si>
  <si>
    <t>-5.62%</t>
  </si>
  <si>
    <t>7.60%</t>
  </si>
  <si>
    <t>26.80%</t>
  </si>
  <si>
    <t>15.68M</t>
  </si>
  <si>
    <t>6.08M</t>
  </si>
  <si>
    <t>6.28M</t>
  </si>
  <si>
    <t>12.44M</t>
  </si>
  <si>
    <t>50.26M</t>
  </si>
  <si>
    <t>41.71M</t>
  </si>
  <si>
    <t>61.74M</t>
  </si>
  <si>
    <t>44.14M</t>
  </si>
  <si>
    <t>92.71M</t>
  </si>
  <si>
    <t>-17.01%</t>
  </si>
  <si>
    <t>48.02%</t>
  </si>
  <si>
    <t>-28.51%</t>
  </si>
  <si>
    <t>110.05%</t>
  </si>
  <si>
    <t>30.15M</t>
  </si>
  <si>
    <t>1.6M</t>
  </si>
  <si>
    <t>213000</t>
  </si>
  <si>
    <t>13.53M</t>
  </si>
  <si>
    <t>63.11M</t>
  </si>
  <si>
    <t>77.76M</t>
  </si>
  <si>
    <t>36.04M</t>
  </si>
  <si>
    <t>31.43M</t>
  </si>
  <si>
    <t>4.28M</t>
  </si>
  <si>
    <t>4.63M</t>
  </si>
  <si>
    <t>5.14M</t>
  </si>
  <si>
    <t>5.49M</t>
  </si>
  <si>
    <t>73.48M</t>
  </si>
  <si>
    <t>31.41M</t>
  </si>
  <si>
    <t>28.79M</t>
  </si>
  <si>
    <t>25.94M</t>
  </si>
  <si>
    <t>159.21M</t>
  </si>
  <si>
    <t>121.07M</t>
  </si>
  <si>
    <t>104.07M</t>
  </si>
  <si>
    <t>84.36M</t>
  </si>
  <si>
    <t>150.11M</t>
  </si>
  <si>
    <t>250.9M</t>
  </si>
  <si>
    <t>32.79M</t>
  </si>
  <si>
    <t>26.58M</t>
  </si>
  <si>
    <t>144.38M</t>
  </si>
  <si>
    <t>3.4M</t>
  </si>
  <si>
    <t>84.01M</t>
  </si>
  <si>
    <t>26.01M</t>
  </si>
  <si>
    <t>30.37M</t>
  </si>
  <si>
    <t>45.41M</t>
  </si>
  <si>
    <t>46.62M</t>
  </si>
  <si>
    <t>22.52M</t>
  </si>
  <si>
    <t>12.78M</t>
  </si>
  <si>
    <t>19.62M</t>
  </si>
  <si>
    <t>26.84M</t>
  </si>
  <si>
    <t>44.54M</t>
  </si>
  <si>
    <t>516.64M</t>
  </si>
  <si>
    <t>159.86M</t>
  </si>
  <si>
    <t>186.85M</t>
  </si>
  <si>
    <t>183.28M</t>
  </si>
  <si>
    <t>389.05M</t>
  </si>
  <si>
    <t>56.72%</t>
  </si>
  <si>
    <t>18.59%</t>
  </si>
  <si>
    <t>20.20%</t>
  </si>
  <si>
    <t>19.39%</t>
  </si>
  <si>
    <t>32.47%</t>
  </si>
  <si>
    <t>334.15M</t>
  </si>
  <si>
    <t>643.33M</t>
  </si>
  <si>
    <t>677.22M</t>
  </si>
  <si>
    <t>680.3M</t>
  </si>
  <si>
    <t>677.06M</t>
  </si>
  <si>
    <t>160000</t>
  </si>
  <si>
    <t>164000</t>
  </si>
  <si>
    <t>166000</t>
  </si>
  <si>
    <t>168000</t>
  </si>
  <si>
    <t>169000</t>
  </si>
  <si>
    <t>224.32M</t>
  </si>
  <si>
    <t>519.65M</t>
  </si>
  <si>
    <t>549.96M</t>
  </si>
  <si>
    <t>547.32M</t>
  </si>
  <si>
    <t>538.11M</t>
  </si>
  <si>
    <t>(253,000)</t>
  </si>
  <si>
    <t>(249,000)</t>
  </si>
  <si>
    <t>(223,000)</t>
  </si>
  <si>
    <t>(910,000)</t>
  </si>
  <si>
    <t>868000</t>
  </si>
  <si>
    <t>(5.29M)</t>
  </si>
  <si>
    <t>(13.39M)</t>
  </si>
  <si>
    <t>(15.55M)</t>
  </si>
  <si>
    <t>(18.25M)</t>
  </si>
  <si>
    <t>(23.13M)</t>
  </si>
  <si>
    <t>36.68%</t>
  </si>
  <si>
    <t>74.83%</t>
  </si>
  <si>
    <t>73.21%</t>
  </si>
  <si>
    <t>71.99%</t>
  </si>
  <si>
    <t>56.51%</t>
  </si>
  <si>
    <t>60.09M</t>
  </si>
  <si>
    <t>56.53M</t>
  </si>
  <si>
    <t>60.96M</t>
  </si>
  <si>
    <t>81.43M</t>
  </si>
  <si>
    <t>132.11M</t>
  </si>
  <si>
    <t>394.24M</t>
  </si>
  <si>
    <t>699.86M</t>
  </si>
  <si>
    <t>738.18M</t>
  </si>
  <si>
    <t>761.72M</t>
  </si>
  <si>
    <t>809.17M</t>
  </si>
  <si>
    <t>349.21M</t>
  </si>
  <si>
    <t>59.12M</t>
  </si>
  <si>
    <t>33.16M</t>
  </si>
  <si>
    <t>556.81%</t>
  </si>
  <si>
    <t>-83.07%</t>
  </si>
  <si>
    <t>-43.92%</t>
  </si>
  <si>
    <t>-26.97%</t>
  </si>
  <si>
    <t>7.36M</t>
  </si>
  <si>
    <t>(4.85M)</t>
  </si>
  <si>
    <t>(113,000)</t>
  </si>
  <si>
    <t>17.87M</t>
  </si>
  <si>
    <t>(5.64M)</t>
  </si>
  <si>
    <t>8.15M</t>
  </si>
  <si>
    <t>(276.24M)</t>
  </si>
  <si>
    <t>292000</t>
  </si>
  <si>
    <t>23.9M</t>
  </si>
  <si>
    <t>(8.41M)</t>
  </si>
  <si>
    <t>174.16M</t>
  </si>
  <si>
    <t>116.85M</t>
  </si>
  <si>
    <t>110.54M</t>
  </si>
  <si>
    <t>131.82M</t>
  </si>
  <si>
    <t>86.15M</t>
  </si>
  <si>
    <t>(1.09M)</t>
  </si>
  <si>
    <t>13.31M</t>
  </si>
  <si>
    <t>(228.85M)</t>
  </si>
  <si>
    <t>(32.56M)</t>
  </si>
  <si>
    <t>8.51M</t>
  </si>
  <si>
    <t>25.51M</t>
  </si>
  <si>
    <t>(15.47M)</t>
  </si>
  <si>
    <t>16.48M</t>
  </si>
  <si>
    <t>(17.88M)</t>
  </si>
  <si>
    <t>11.74M</t>
  </si>
  <si>
    <t>(1.44M)</t>
  </si>
  <si>
    <t>10.47M</t>
  </si>
  <si>
    <t>7.63M</t>
  </si>
  <si>
    <t>14.84M</t>
  </si>
  <si>
    <t>(13.11M)</t>
  </si>
  <si>
    <t>(6.65M)</t>
  </si>
  <si>
    <t>(12.97M)</t>
  </si>
  <si>
    <t>1.36M</t>
  </si>
  <si>
    <t>187.47M</t>
  </si>
  <si>
    <t>(112M)</t>
  </si>
  <si>
    <t>77.98M</t>
  </si>
  <si>
    <t>139.24M</t>
  </si>
  <si>
    <t>111.66M</t>
  </si>
  <si>
    <t>-159.74%</t>
  </si>
  <si>
    <t>78.56%</t>
  </si>
  <si>
    <t>-19.81%</t>
  </si>
  <si>
    <t>25.29%</t>
  </si>
  <si>
    <t>-38.25%</t>
  </si>
  <si>
    <t>23.18%</t>
  </si>
  <si>
    <t>39.18%</t>
  </si>
  <si>
    <t>24.43%</t>
  </si>
  <si>
    <t>(77.42M)</t>
  </si>
  <si>
    <t>(69.32M)</t>
  </si>
  <si>
    <t>(58.3M)</t>
  </si>
  <si>
    <t>(64.75M)</t>
  </si>
  <si>
    <t>(135.14M)</t>
  </si>
  <si>
    <t>(124.28M)</t>
  </si>
  <si>
    <t>(10.86M)</t>
  </si>
  <si>
    <t>10.47%</t>
  </si>
  <si>
    <t>15.89%</t>
  </si>
  <si>
    <t>-11.07%</t>
  </si>
  <si>
    <t>-108.70%</t>
  </si>
  <si>
    <t>-10.44%</t>
  </si>
  <si>
    <t>-23.67%</t>
  </si>
  <si>
    <t>-17.33%</t>
  </si>
  <si>
    <t>-18.22%</t>
  </si>
  <si>
    <t>-29.57%</t>
  </si>
  <si>
    <t>(50.36M)</t>
  </si>
  <si>
    <t>(11.97M)</t>
  </si>
  <si>
    <t>(156.93M)</t>
  </si>
  <si>
    <t>15.16M</t>
  </si>
  <si>
    <t>1.37M</t>
  </si>
  <si>
    <t>1.42M</t>
  </si>
  <si>
    <t>(21.53M)</t>
  </si>
  <si>
    <t>(5.88M)</t>
  </si>
  <si>
    <t>710.93M</t>
  </si>
  <si>
    <t>38.71M</t>
  </si>
  <si>
    <t>38.88M</t>
  </si>
  <si>
    <t>(62.26M)</t>
  </si>
  <si>
    <t>643.12M</t>
  </si>
  <si>
    <t>(74.47M)</t>
  </si>
  <si>
    <t>(31.97M)</t>
  </si>
  <si>
    <t>(312.17M)</t>
  </si>
  <si>
    <t>1,132.99%</t>
  </si>
  <si>
    <t>-111.58%</t>
  </si>
  <si>
    <t>57.07%</t>
  </si>
  <si>
    <t>-876.43%</t>
  </si>
  <si>
    <t>-8.40%</t>
  </si>
  <si>
    <t>219.62%</t>
  </si>
  <si>
    <t>-22.14%</t>
  </si>
  <si>
    <t>-9.00%</t>
  </si>
  <si>
    <t>-68.31%</t>
  </si>
  <si>
    <t>(18.49M)</t>
  </si>
  <si>
    <t>(12.1M)</t>
  </si>
  <si>
    <t>(17.49M)</t>
  </si>
  <si>
    <t>(19.07M)</t>
  </si>
  <si>
    <t>(20.97M)</t>
  </si>
  <si>
    <t>1.11M</t>
  </si>
  <si>
    <t>(536,000)</t>
  </si>
  <si>
    <t>105000</t>
  </si>
  <si>
    <t>(344,000)</t>
  </si>
  <si>
    <t>(1.47M)</t>
  </si>
  <si>
    <t>(1.67M)</t>
  </si>
  <si>
    <t>(1.89M)</t>
  </si>
  <si>
    <t>(4.11M)</t>
  </si>
  <si>
    <t>2.67M</t>
  </si>
  <si>
    <t>1.13M</t>
  </si>
  <si>
    <t>2M</t>
  </si>
  <si>
    <t>649000</t>
  </si>
  <si>
    <t>(17.51M)</t>
  </si>
  <si>
    <t>(272.15M)</t>
  </si>
  <si>
    <t>(1.95M)</t>
  </si>
  <si>
    <t>(6.91M)</t>
  </si>
  <si>
    <t>89.47M</t>
  </si>
  <si>
    <t>317.81M</t>
  </si>
  <si>
    <t>(12,000)</t>
  </si>
  <si>
    <t>(892,000)</t>
  </si>
  <si>
    <t>123.04M</t>
  </si>
  <si>
    <t>(335.33M)</t>
  </si>
  <si>
    <t>(272.14M)</t>
  </si>
  <si>
    <t>(6.02M)</t>
  </si>
  <si>
    <t>(33.56M)</t>
  </si>
  <si>
    <t>(2.41M)</t>
  </si>
  <si>
    <t>(27.43M)</t>
  </si>
  <si>
    <t>(13.94M)</t>
  </si>
  <si>
    <t>(15.56M)</t>
  </si>
  <si>
    <t>13.78M</t>
  </si>
  <si>
    <t>(27.83M)</t>
  </si>
  <si>
    <t>(16.44M)</t>
  </si>
  <si>
    <t>(16.51M)</t>
  </si>
  <si>
    <t>(8.63M)</t>
  </si>
  <si>
    <t>1.06M</t>
  </si>
  <si>
    <t>408000</t>
  </si>
  <si>
    <t>2.5M</t>
  </si>
  <si>
    <t>950000</t>
  </si>
  <si>
    <t>22.41M</t>
  </si>
  <si>
    <t>(37.3M)</t>
  </si>
  <si>
    <t>(310.47M)</t>
  </si>
  <si>
    <t>(33.9M)</t>
  </si>
  <si>
    <t>(41.44M)</t>
  </si>
  <si>
    <t>78.82M</t>
  </si>
  <si>
    <t>-732.35%</t>
  </si>
  <si>
    <t>89.08%</t>
  </si>
  <si>
    <t>-22.22%</t>
  </si>
  <si>
    <t>290.21%</t>
  </si>
  <si>
    <t>-5.03%</t>
  </si>
  <si>
    <t>-106.02%</t>
  </si>
  <si>
    <t>-10.08%</t>
  </si>
  <si>
    <t>-11.66%</t>
  </si>
  <si>
    <t>17.25%</t>
  </si>
  <si>
    <t>(682,000)</t>
  </si>
  <si>
    <t>(626,000)</t>
  </si>
  <si>
    <t>87.91M</t>
  </si>
  <si>
    <t>219.96M</t>
  </si>
  <si>
    <t>(30.39M)</t>
  </si>
  <si>
    <t>65.83M</t>
  </si>
  <si>
    <t>(122.32M)</t>
  </si>
  <si>
    <t>110.05M</t>
  </si>
  <si>
    <t>(181.32M)</t>
  </si>
  <si>
    <t>19.68M</t>
  </si>
  <si>
    <t>74.49M</t>
  </si>
  <si>
    <t>(12.63M)</t>
  </si>
  <si>
    <t>-264.76%</t>
  </si>
  <si>
    <t>110.85%</t>
  </si>
  <si>
    <t>278.48%</t>
  </si>
  <si>
    <t>-116.95%</t>
  </si>
  <si>
    <t>-2.58%</t>
  </si>
  <si>
    <t>GNCMA</t>
  </si>
  <si>
    <t>General Communication</t>
  </si>
  <si>
    <t>SHEN</t>
  </si>
  <si>
    <t>Shenandoah</t>
  </si>
  <si>
    <t>VG</t>
  </si>
  <si>
    <t>Vonage Holdings</t>
  </si>
  <si>
    <t>CBB</t>
  </si>
  <si>
    <t>Cincinnati Bell</t>
  </si>
  <si>
    <t>CCOI</t>
  </si>
  <si>
    <t>Cogent Communications</t>
  </si>
  <si>
    <t>EGHT</t>
  </si>
  <si>
    <t>8x8</t>
  </si>
  <si>
    <t>-23.08</t>
  </si>
  <si>
    <t>151.54</t>
  </si>
  <si>
    <t>-1.87</t>
  </si>
  <si>
    <t>1.5B</t>
  </si>
  <si>
    <t>-120.08</t>
  </si>
  <si>
    <t>64.89</t>
  </si>
  <si>
    <t>15.80</t>
  </si>
  <si>
    <t>2.51</t>
  </si>
  <si>
    <t>5.00</t>
  </si>
  <si>
    <t>1.49B</t>
  </si>
  <si>
    <t>110.00</t>
  </si>
  <si>
    <t>23.96</t>
  </si>
  <si>
    <t>2.44</t>
  </si>
  <si>
    <t>1.53</t>
  </si>
  <si>
    <t>3.34</t>
  </si>
  <si>
    <t>792.87M</t>
  </si>
  <si>
    <t>5.45</t>
  </si>
  <si>
    <t>89.52</t>
  </si>
  <si>
    <t>-0.45</t>
  </si>
  <si>
    <t>0.67</t>
  </si>
  <si>
    <t>Abaxis, Inc. (ABAX)</t>
  </si>
  <si>
    <t>51.80</t>
  </si>
  <si>
    <t>51.37</t>
  </si>
  <si>
    <t>51.61</t>
  </si>
  <si>
    <t>34.03 x 200</t>
  </si>
  <si>
    <t>56.00 x 800</t>
  </si>
  <si>
    <t>51.17 - 51.94</t>
  </si>
  <si>
    <t>44.12 - 55.95</t>
  </si>
  <si>
    <t>95329</t>
  </si>
  <si>
    <t>112692</t>
  </si>
  <si>
    <t>1.24</t>
  </si>
  <si>
    <t>36.05</t>
  </si>
  <si>
    <t>1.44</t>
  </si>
  <si>
    <t>0.56 (1.09%)</t>
  </si>
  <si>
    <t>2017-05-30</t>
  </si>
  <si>
    <t>48.75</t>
  </si>
  <si>
    <t>Current Year (2018)</t>
  </si>
  <si>
    <t>Next Year (2019)</t>
  </si>
  <si>
    <t>8</t>
  </si>
  <si>
    <t>9</t>
  </si>
  <si>
    <t>7</t>
  </si>
  <si>
    <t>60.54M</t>
  </si>
  <si>
    <t>62.45M</t>
  </si>
  <si>
    <t>243.35M</t>
  </si>
  <si>
    <t>264.43M</t>
  </si>
  <si>
    <t>59M</t>
  </si>
  <si>
    <t>60.2M</t>
  </si>
  <si>
    <t>236.74M</t>
  </si>
  <si>
    <t>260M</t>
  </si>
  <si>
    <t>61.88M</t>
  </si>
  <si>
    <t>66M</t>
  </si>
  <si>
    <t>248.77M</t>
  </si>
  <si>
    <t>267.63M</t>
  </si>
  <si>
    <t>57.7M</t>
  </si>
  <si>
    <t>58.55M</t>
  </si>
  <si>
    <t>227.22M</t>
  </si>
  <si>
    <t>4.90%</t>
  </si>
  <si>
    <t>6.70%</t>
  </si>
  <si>
    <t>7.10%</t>
  </si>
  <si>
    <t>8.70%</t>
  </si>
  <si>
    <t>0.32</t>
  </si>
  <si>
    <t>0.35</t>
  </si>
  <si>
    <t>0.34</t>
  </si>
  <si>
    <t>0.3</t>
  </si>
  <si>
    <t>-6.30%</t>
  </si>
  <si>
    <t>-2.90%</t>
  </si>
  <si>
    <t>-3.20%</t>
  </si>
  <si>
    <t>ABAX</t>
  </si>
  <si>
    <t>-11.80%</t>
  </si>
  <si>
    <t>-3.90%</t>
  </si>
  <si>
    <t>18.00%</t>
  </si>
  <si>
    <t>6.33%</t>
  </si>
  <si>
    <t>16.87%</t>
  </si>
  <si>
    <t>35.97</t>
  </si>
  <si>
    <t>6.71</t>
  </si>
  <si>
    <t>5.16</t>
  </si>
  <si>
    <t>14.40%</t>
  </si>
  <si>
    <t>19.58%</t>
  </si>
  <si>
    <t>9.64%</t>
  </si>
  <si>
    <t>13.04%</t>
  </si>
  <si>
    <t>125.84M</t>
  </si>
  <si>
    <t>51.83M</t>
  </si>
  <si>
    <t>32.78M</t>
  </si>
  <si>
    <t>142.89M</t>
  </si>
  <si>
    <t>6.31</t>
  </si>
  <si>
    <t>378k</t>
  </si>
  <si>
    <t>6.97</t>
  </si>
  <si>
    <t>11.81</t>
  </si>
  <si>
    <t>33.15M</t>
  </si>
  <si>
    <t>32.44M</t>
  </si>
  <si>
    <t>5.37%</t>
  </si>
  <si>
    <t>55.95</t>
  </si>
  <si>
    <t>44.12</t>
  </si>
  <si>
    <t>51.88</t>
  </si>
  <si>
    <t>49.61</t>
  </si>
  <si>
    <t>112.69k</t>
  </si>
  <si>
    <t>97.38k</t>
  </si>
  <si>
    <t>22.65M</t>
  </si>
  <si>
    <t>21.59M</t>
  </si>
  <si>
    <t>4.29%</t>
  </si>
  <si>
    <t>106.20%</t>
  </si>
  <si>
    <t>2.4M</t>
  </si>
  <si>
    <t>18.92</t>
  </si>
  <si>
    <t>18.32%</t>
  </si>
  <si>
    <t>1.99M</t>
  </si>
  <si>
    <t>1.09%</t>
  </si>
  <si>
    <t>1.01%</t>
  </si>
  <si>
    <t>36.11%</t>
  </si>
  <si>
    <t>May 30, 2017</t>
  </si>
  <si>
    <t>Mr. Clinton H. Severson</t>
  </si>
  <si>
    <t>Chairman and Chief Exec. Officer</t>
  </si>
  <si>
    <t>1.33M</t>
  </si>
  <si>
    <t>Mr. Donald P. Wood</t>
  </si>
  <si>
    <t>Pres and Chief Operations Officer</t>
  </si>
  <si>
    <t>878.8k</t>
  </si>
  <si>
    <t>Mr. Ross Taylor Jr.</t>
  </si>
  <si>
    <t>Chief Financial Officer, VP of Fin. and Sec.</t>
  </si>
  <si>
    <t>677.1k</t>
  </si>
  <si>
    <t>Dr. Kenneth P. Aron Ph.D.</t>
  </si>
  <si>
    <t>Chief Technology Officer</t>
  </si>
  <si>
    <t>728.95k</t>
  </si>
  <si>
    <t>Dr. Craig M. Tockman DVM</t>
  </si>
  <si>
    <t>VP of Animal Health Sales and Marketing for North America</t>
  </si>
  <si>
    <t>723.98k</t>
  </si>
  <si>
    <t>Fiscal year is April-March. All values USD millions.</t>
  </si>
  <si>
    <t>2017</t>
  </si>
  <si>
    <t>186.03M</t>
  </si>
  <si>
    <t>171.87M</t>
  </si>
  <si>
    <t>202.59M</t>
  </si>
  <si>
    <t>218.9M</t>
  </si>
  <si>
    <t>17.88%</t>
  </si>
  <si>
    <t>8.05%</t>
  </si>
  <si>
    <t>3.80%</t>
  </si>
  <si>
    <t>87.79M</t>
  </si>
  <si>
    <t>88.76M</t>
  </si>
  <si>
    <t>93.62M</t>
  </si>
  <si>
    <t>94.03M</t>
  </si>
  <si>
    <t>98.75M</t>
  </si>
  <si>
    <t>81.5M</t>
  </si>
  <si>
    <t>81.33M</t>
  </si>
  <si>
    <t>86.14M</t>
  </si>
  <si>
    <t>87.34M</t>
  </si>
  <si>
    <t>91.41M</t>
  </si>
  <si>
    <t>6.3M</t>
  </si>
  <si>
    <t>7.43M</t>
  </si>
  <si>
    <t>6.7M</t>
  </si>
  <si>
    <t>7.34M</t>
  </si>
  <si>
    <t>5.43M</t>
  </si>
  <si>
    <t>5.9M</t>
  </si>
  <si>
    <t>7.14M</t>
  </si>
  <si>
    <t>1.53M</t>
  </si>
  <si>
    <t>1.19M</t>
  </si>
  <si>
    <t>200000</t>
  </si>
  <si>
    <t>1.10%</t>
  </si>
  <si>
    <t>5.48%</t>
  </si>
  <si>
    <t>0.44%</t>
  </si>
  <si>
    <t>5.02%</t>
  </si>
  <si>
    <t>98.23M</t>
  </si>
  <si>
    <t>83.11M</t>
  </si>
  <si>
    <t>108.97M</t>
  </si>
  <si>
    <t>124.87M</t>
  </si>
  <si>
    <t>128.47M</t>
  </si>
  <si>
    <t>-15.39%</t>
  </si>
  <si>
    <t>31.12%</t>
  </si>
  <si>
    <t>14.59%</t>
  </si>
  <si>
    <t>2.88%</t>
  </si>
  <si>
    <t>56.54%</t>
  </si>
  <si>
    <t>73.35M</t>
  </si>
  <si>
    <t>62.31M</t>
  </si>
  <si>
    <t>75.05M</t>
  </si>
  <si>
    <t>76.9M</t>
  </si>
  <si>
    <t>13.58M</t>
  </si>
  <si>
    <t>13.65M</t>
  </si>
  <si>
    <t>16.71M</t>
  </si>
  <si>
    <t>18.39M</t>
  </si>
  <si>
    <t>19.8M</t>
  </si>
  <si>
    <t>59.77M</t>
  </si>
  <si>
    <t>48.66M</t>
  </si>
  <si>
    <t>58.34M</t>
  </si>
  <si>
    <t>58.51M</t>
  </si>
  <si>
    <t>61.56M</t>
  </si>
  <si>
    <t>-15.05%</t>
  </si>
  <si>
    <t>20.44%</t>
  </si>
  <si>
    <t>2.46%</t>
  </si>
  <si>
    <t>5.80%</t>
  </si>
  <si>
    <t>1.62M</t>
  </si>
  <si>
    <t>2.62M</t>
  </si>
  <si>
    <t>(17.25M)</t>
  </si>
  <si>
    <t>42.14M</t>
  </si>
  <si>
    <t>(600,000)</t>
  </si>
  <si>
    <t>253000</t>
  </si>
  <si>
    <t>671000</t>
  </si>
  <si>
    <t>7.26M</t>
  </si>
  <si>
    <t>33000</t>
  </si>
  <si>
    <t>37000</t>
  </si>
  <si>
    <t>22000</t>
  </si>
  <si>
    <t>(34,000)</t>
  </si>
  <si>
    <t>1.3M</t>
  </si>
  <si>
    <t>42.39M</t>
  </si>
  <si>
    <t>21.94M</t>
  </si>
  <si>
    <t>32.66M</t>
  </si>
  <si>
    <t>47.15M</t>
  </si>
  <si>
    <t>51.11M</t>
  </si>
  <si>
    <t>-48.23%</t>
  </si>
  <si>
    <t>48.84%</t>
  </si>
  <si>
    <t>44.36%</t>
  </si>
  <si>
    <t>8.41%</t>
  </si>
  <si>
    <t>22.49%</t>
  </si>
  <si>
    <t>14.93M</t>
  </si>
  <si>
    <t>7.76M</t>
  </si>
  <si>
    <t>11.86M</t>
  </si>
  <si>
    <t>16.07M</t>
  </si>
  <si>
    <t>18.33M</t>
  </si>
  <si>
    <t>16.06M</t>
  </si>
  <si>
    <t>7.65M</t>
  </si>
  <si>
    <t>13.72M</t>
  </si>
  <si>
    <t>14.77M</t>
  </si>
  <si>
    <t>18.87M</t>
  </si>
  <si>
    <t>174000</t>
  </si>
  <si>
    <t>892000</t>
  </si>
  <si>
    <t>64000</t>
  </si>
  <si>
    <t>1.29M</t>
  </si>
  <si>
    <t>841000</t>
  </si>
  <si>
    <t>(1.31M)</t>
  </si>
  <si>
    <t>(785,000)</t>
  </si>
  <si>
    <t>(1.52M)</t>
  </si>
  <si>
    <t>50000</t>
  </si>
  <si>
    <t>(1.32M)</t>
  </si>
  <si>
    <t>(26,000)</t>
  </si>
  <si>
    <t>(33,000)</t>
  </si>
  <si>
    <t>(56,000)</t>
  </si>
  <si>
    <t>383000</t>
  </si>
  <si>
    <t>27.46M</t>
  </si>
  <si>
    <t>14.19M</t>
  </si>
  <si>
    <t>31.07M</t>
  </si>
  <si>
    <t>-48.34%</t>
  </si>
  <si>
    <t>46.65%</t>
  </si>
  <si>
    <t>49.37%</t>
  </si>
  <si>
    <t>5.49%</t>
  </si>
  <si>
    <t>14.43%</t>
  </si>
  <si>
    <t>556000</t>
  </si>
  <si>
    <t>(63,000)</t>
  </si>
  <si>
    <t>7.68M</t>
  </si>
  <si>
    <t>559000</t>
  </si>
  <si>
    <t>(1.15M)</t>
  </si>
  <si>
    <t>(3,000)</t>
  </si>
  <si>
    <t>27.33M</t>
  </si>
  <si>
    <t>31.63M</t>
  </si>
  <si>
    <t>32.72M</t>
  </si>
  <si>
    <t>19.65M</t>
  </si>
  <si>
    <t>1.25</t>
  </si>
  <si>
    <t>0.64</t>
  </si>
  <si>
    <t>0.87</t>
  </si>
  <si>
    <t>1.37</t>
  </si>
  <si>
    <t>1.45</t>
  </si>
  <si>
    <t>-48.80%</t>
  </si>
  <si>
    <t>36.47%</t>
  </si>
  <si>
    <t>56.98%</t>
  </si>
  <si>
    <t>5.98%</t>
  </si>
  <si>
    <t>21.95M</t>
  </si>
  <si>
    <t>22.27M</t>
  </si>
  <si>
    <t>22.66M</t>
  </si>
  <si>
    <t>1.23</t>
  </si>
  <si>
    <t>0.63</t>
  </si>
  <si>
    <t>0.86</t>
  </si>
  <si>
    <t>-48.78%</t>
  </si>
  <si>
    <t>36.87%</t>
  </si>
  <si>
    <t>57.46%</t>
  </si>
  <si>
    <t>5.69%</t>
  </si>
  <si>
    <t>22.38M</t>
  </si>
  <si>
    <t>22.79M</t>
  </si>
  <si>
    <t>22.88M</t>
  </si>
  <si>
    <t>22.8M</t>
  </si>
  <si>
    <t>31.18M</t>
  </si>
  <si>
    <t>28.23M</t>
  </si>
  <si>
    <t>41.41M</t>
  </si>
  <si>
    <t>53.05M</t>
  </si>
  <si>
    <t>-9.49%</t>
  </si>
  <si>
    <t>46.70%</t>
  </si>
  <si>
    <t>28.12%</t>
  </si>
  <si>
    <t>-2.31%</t>
  </si>
  <si>
    <t>22.81%</t>
  </si>
  <si>
    <t>78.26M</t>
  </si>
  <si>
    <t>102.69M</t>
  </si>
  <si>
    <t>133.12M</t>
  </si>
  <si>
    <t>129.8M</t>
  </si>
  <si>
    <t>54.91M</t>
  </si>
  <si>
    <t>73.59M</t>
  </si>
  <si>
    <t>107.02M</t>
  </si>
  <si>
    <t>88.32M</t>
  </si>
  <si>
    <t>91.33M</t>
  </si>
  <si>
    <t>23.35M</t>
  </si>
  <si>
    <t>29.1M</t>
  </si>
  <si>
    <t>26.11M</t>
  </si>
  <si>
    <t>41.47M</t>
  </si>
  <si>
    <t>51.56M</t>
  </si>
  <si>
    <t>31.21%</t>
  </si>
  <si>
    <t>29.64%</t>
  </si>
  <si>
    <t>10.09%</t>
  </si>
  <si>
    <t>38.79%</t>
  </si>
  <si>
    <t>47.33%</t>
  </si>
  <si>
    <t>49.48%</t>
  </si>
  <si>
    <t>47.83%</t>
  </si>
  <si>
    <t>46.75%</t>
  </si>
  <si>
    <t>40.01M</t>
  </si>
  <si>
    <t>28.83M</t>
  </si>
  <si>
    <t>29.02M</t>
  </si>
  <si>
    <t>35.15M</t>
  </si>
  <si>
    <t>40.57M</t>
  </si>
  <si>
    <t>40.32M</t>
  </si>
  <si>
    <t>29.26M</t>
  </si>
  <si>
    <t>35.63M</t>
  </si>
  <si>
    <t>40.84M</t>
  </si>
  <si>
    <t>(319,000)</t>
  </si>
  <si>
    <t>(182,000)</t>
  </si>
  <si>
    <t>(247,000)</t>
  </si>
  <si>
    <t>(479,000)</t>
  </si>
  <si>
    <t>(272,000)</t>
  </si>
  <si>
    <t>-27.93%</t>
  </si>
  <si>
    <t>0.63%</t>
  </si>
  <si>
    <t>21.14%</t>
  </si>
  <si>
    <t>15.42%</t>
  </si>
  <si>
    <t>4.65</t>
  </si>
  <si>
    <t>5.96</t>
  </si>
  <si>
    <t>6.98</t>
  </si>
  <si>
    <t>5.60</t>
  </si>
  <si>
    <t>26.79M</t>
  </si>
  <si>
    <t>26.98M</t>
  </si>
  <si>
    <t>36.18M</t>
  </si>
  <si>
    <t>35.13M</t>
  </si>
  <si>
    <t>39.01M</t>
  </si>
  <si>
    <t>9.17M</t>
  </si>
  <si>
    <t>15.76M</t>
  </si>
  <si>
    <t>13.36M</t>
  </si>
  <si>
    <t>18.23M</t>
  </si>
  <si>
    <t>3.46M</t>
  </si>
  <si>
    <t>3.98M</t>
  </si>
  <si>
    <t>6.04M</t>
  </si>
  <si>
    <t>4.21M</t>
  </si>
  <si>
    <t>12.62M</t>
  </si>
  <si>
    <t>14.35M</t>
  </si>
  <si>
    <t>16.44M</t>
  </si>
  <si>
    <t>15.74M</t>
  </si>
  <si>
    <t>16.57M</t>
  </si>
  <si>
    <t>7.91M</t>
  </si>
  <si>
    <t>6.92M</t>
  </si>
  <si>
    <t>11.54M</t>
  </si>
  <si>
    <t>12.12M</t>
  </si>
  <si>
    <t>10.71M</t>
  </si>
  <si>
    <t>152.96M</t>
  </si>
  <si>
    <t>165.42M</t>
  </si>
  <si>
    <t>209.86M</t>
  </si>
  <si>
    <t>212.2M</t>
  </si>
  <si>
    <t>233.18M</t>
  </si>
  <si>
    <t>25.33M</t>
  </si>
  <si>
    <t>27.18M</t>
  </si>
  <si>
    <t>27.32M</t>
  </si>
  <si>
    <t>34.26M</t>
  </si>
  <si>
    <t>52.13M</t>
  </si>
  <si>
    <t>58.96M</t>
  </si>
  <si>
    <t>61.83M</t>
  </si>
  <si>
    <t>66.34M</t>
  </si>
  <si>
    <t>78.59M</t>
  </si>
  <si>
    <t>11.66M</t>
  </si>
  <si>
    <t>14.87M</t>
  </si>
  <si>
    <t>5.84M</t>
  </si>
  <si>
    <t>6.36M</t>
  </si>
  <si>
    <t>6.59M</t>
  </si>
  <si>
    <t>7.88M</t>
  </si>
  <si>
    <t>12.73M</t>
  </si>
  <si>
    <t>3.16M</t>
  </si>
  <si>
    <t>3.88M</t>
  </si>
  <si>
    <t>4.15M</t>
  </si>
  <si>
    <t>26.8M</t>
  </si>
  <si>
    <t>31.78M</t>
  </si>
  <si>
    <t>34.52M</t>
  </si>
  <si>
    <t>39.5M</t>
  </si>
  <si>
    <t>44.33M</t>
  </si>
  <si>
    <t>19.61M</t>
  </si>
  <si>
    <t>21.14M</t>
  </si>
  <si>
    <t>26.86M</t>
  </si>
  <si>
    <t>25.16M</t>
  </si>
  <si>
    <t>25.02M</t>
  </si>
  <si>
    <t>17M</t>
  </si>
  <si>
    <t>18.49M</t>
  </si>
  <si>
    <t>24.18M</t>
  </si>
  <si>
    <t>22.46M</t>
  </si>
  <si>
    <t>22.17M</t>
  </si>
  <si>
    <t>7.48M</t>
  </si>
  <si>
    <t>3.12M</t>
  </si>
  <si>
    <t>1.49M</t>
  </si>
  <si>
    <t>1.32M</t>
  </si>
  <si>
    <t>92000</t>
  </si>
  <si>
    <t>74000</t>
  </si>
  <si>
    <t>119000</t>
  </si>
  <si>
    <t>148000</t>
  </si>
  <si>
    <t>201.76M</t>
  </si>
  <si>
    <t>216.99M</t>
  </si>
  <si>
    <t>269.06M</t>
  </si>
  <si>
    <t>271.38M</t>
  </si>
  <si>
    <t>305.65M</t>
  </si>
  <si>
    <t>7.54%</t>
  </si>
  <si>
    <t>24.00%</t>
  </si>
  <si>
    <t>0.86%</t>
  </si>
  <si>
    <t>12.63%</t>
  </si>
  <si>
    <t>8.12M</t>
  </si>
  <si>
    <t>6.11M</t>
  </si>
  <si>
    <t>7.28M</t>
  </si>
  <si>
    <t>7.29M</t>
  </si>
  <si>
    <t>-24.77%</t>
  </si>
  <si>
    <t>19.08%</t>
  </si>
  <si>
    <t>0.21%</t>
  </si>
  <si>
    <t>3.09%</t>
  </si>
  <si>
    <t>4.83M</t>
  </si>
  <si>
    <t>2.15M</t>
  </si>
  <si>
    <t>11.8M</t>
  </si>
  <si>
    <t>10.65M</t>
  </si>
  <si>
    <t>29.08M</t>
  </si>
  <si>
    <t>21.78M</t>
  </si>
  <si>
    <t>23.68M</t>
  </si>
  <si>
    <t>6.26M</t>
  </si>
  <si>
    <t>4.65M</t>
  </si>
  <si>
    <t>13.32M</t>
  </si>
  <si>
    <t>9.61M</t>
  </si>
  <si>
    <t>5.54M</t>
  </si>
  <si>
    <t>6M</t>
  </si>
  <si>
    <t>17.99M</t>
  </si>
  <si>
    <t>8.46M</t>
  </si>
  <si>
    <t>14.07M</t>
  </si>
  <si>
    <t>20.02M</t>
  </si>
  <si>
    <t>16.87M</t>
  </si>
  <si>
    <t>29.17M</t>
  </si>
  <si>
    <t>33.44M</t>
  </si>
  <si>
    <t>682000</t>
  </si>
  <si>
    <t>581000</t>
  </si>
  <si>
    <t>480000</t>
  </si>
  <si>
    <t>379000</t>
  </si>
  <si>
    <t>278000</t>
  </si>
  <si>
    <t>389000</t>
  </si>
  <si>
    <t>821000</t>
  </si>
  <si>
    <t>1.73M</t>
  </si>
  <si>
    <t>1.93M</t>
  </si>
  <si>
    <t>2.7M</t>
  </si>
  <si>
    <t>(643,000)</t>
  </si>
  <si>
    <t>(1.56M)</t>
  </si>
  <si>
    <t>(3.1M)</t>
  </si>
  <si>
    <t>(3.52M)</t>
  </si>
  <si>
    <t>(4.16M)</t>
  </si>
  <si>
    <t>310000</t>
  </si>
  <si>
    <t>384000</t>
  </si>
  <si>
    <t>234000</t>
  </si>
  <si>
    <t>643000</t>
  </si>
  <si>
    <t>1.56M</t>
  </si>
  <si>
    <t>3.41M</t>
  </si>
  <si>
    <t>3.9M</t>
  </si>
  <si>
    <t>4.39M</t>
  </si>
  <si>
    <t>4.48M</t>
  </si>
  <si>
    <t>4.8M</t>
  </si>
  <si>
    <t>5.06M</t>
  </si>
  <si>
    <t>3.21M</t>
  </si>
  <si>
    <t>2.77M</t>
  </si>
  <si>
    <t>1.84M</t>
  </si>
  <si>
    <t>932000</t>
  </si>
  <si>
    <t>1.31M</t>
  </si>
  <si>
    <t>3.22M</t>
  </si>
  <si>
    <t>2.27M</t>
  </si>
  <si>
    <t>1.46M</t>
  </si>
  <si>
    <t>25.57M</t>
  </si>
  <si>
    <t>23.07M</t>
  </si>
  <si>
    <t>48.87M</t>
  </si>
  <si>
    <t>35.07M</t>
  </si>
  <si>
    <t>39.42M</t>
  </si>
  <si>
    <t>12.67%</t>
  </si>
  <si>
    <t>10.63%</t>
  </si>
  <si>
    <t>18.16%</t>
  </si>
  <si>
    <t>12.92%</t>
  </si>
  <si>
    <t>12.90%</t>
  </si>
  <si>
    <t>176.19M</t>
  </si>
  <si>
    <t>193.92M</t>
  </si>
  <si>
    <t>220.19M</t>
  </si>
  <si>
    <t>236.31M</t>
  </si>
  <si>
    <t>266.22M</t>
  </si>
  <si>
    <t>121.02M</t>
  </si>
  <si>
    <t>124.6M</t>
  </si>
  <si>
    <t>132.56M</t>
  </si>
  <si>
    <t>127.02M</t>
  </si>
  <si>
    <t>135.93M</t>
  </si>
  <si>
    <t>55.13M</t>
  </si>
  <si>
    <t>69.32M</t>
  </si>
  <si>
    <t>87.64M</t>
  </si>
  <si>
    <t>130.3M</t>
  </si>
  <si>
    <t>42000</t>
  </si>
  <si>
    <t>(5,000)</t>
  </si>
  <si>
    <t>(7,000)</t>
  </si>
  <si>
    <t>87.33%</t>
  </si>
  <si>
    <t>89.37%</t>
  </si>
  <si>
    <t>81.84%</t>
  </si>
  <si>
    <t>87.08%</t>
  </si>
  <si>
    <t>87.10%</t>
  </si>
  <si>
    <t>92.68%</t>
  </si>
  <si>
    <t>15.73%</t>
  </si>
  <si>
    <t>3.43%</t>
  </si>
  <si>
    <t>8.49M</t>
  </si>
  <si>
    <t>7.2M</t>
  </si>
  <si>
    <t>(3.95M)</t>
  </si>
  <si>
    <t>5.72M</t>
  </si>
  <si>
    <t>5.52M</t>
  </si>
  <si>
    <t>11.23M</t>
  </si>
  <si>
    <t>10.6M</t>
  </si>
  <si>
    <t>6.29M</t>
  </si>
  <si>
    <t>38.17M</t>
  </si>
  <si>
    <t>43.09M</t>
  </si>
  <si>
    <t>50.25M</t>
  </si>
  <si>
    <t>45.03M</t>
  </si>
  <si>
    <t>(7.68M)</t>
  </si>
  <si>
    <t>(559,000)</t>
  </si>
  <si>
    <t>(8.97M)</t>
  </si>
  <si>
    <t>9.23M</t>
  </si>
  <si>
    <t>989000</t>
  </si>
  <si>
    <t>(21.63M)</t>
  </si>
  <si>
    <t>(11.87M)</t>
  </si>
  <si>
    <t>(9.42M)</t>
  </si>
  <si>
    <t>11.17M</t>
  </si>
  <si>
    <t>(4.91M)</t>
  </si>
  <si>
    <t>(4.56M)</t>
  </si>
  <si>
    <t>1.75M</t>
  </si>
  <si>
    <t>(2.02M)</t>
  </si>
  <si>
    <t>116000</t>
  </si>
  <si>
    <t>(443,000)</t>
  </si>
  <si>
    <t>238000</t>
  </si>
  <si>
    <t>5.39M</t>
  </si>
  <si>
    <t>3.64M</t>
  </si>
  <si>
    <t>6.83M</t>
  </si>
  <si>
    <t>(13.27M)</t>
  </si>
  <si>
    <t>(1.38M)</t>
  </si>
  <si>
    <t>29.2M</t>
  </si>
  <si>
    <t>35.57M</t>
  </si>
  <si>
    <t>36.4M</t>
  </si>
  <si>
    <t>28.06M</t>
  </si>
  <si>
    <t>21.83%</t>
  </si>
  <si>
    <t>2.32%</t>
  </si>
  <si>
    <t>-22.91%</t>
  </si>
  <si>
    <t>15.70%</t>
  </si>
  <si>
    <t>20.70%</t>
  </si>
  <si>
    <t>12.82%</t>
  </si>
  <si>
    <t>(5.55M)</t>
  </si>
  <si>
    <t>(6.08M)</t>
  </si>
  <si>
    <t>(5.19M)</t>
  </si>
  <si>
    <t>(10.17M)</t>
  </si>
  <si>
    <t>1.52%</t>
  </si>
  <si>
    <t>-9.42%</t>
  </si>
  <si>
    <t>14.68%</t>
  </si>
  <si>
    <t>-96.16%</t>
  </si>
  <si>
    <t>-3.03%</t>
  </si>
  <si>
    <t>-3.23%</t>
  </si>
  <si>
    <t>-3.00%</t>
  </si>
  <si>
    <t>-2.37%</t>
  </si>
  <si>
    <t>-4.48%</t>
  </si>
  <si>
    <t>(618,000)</t>
  </si>
  <si>
    <t>(1.13M)</t>
  </si>
  <si>
    <t>4000</t>
  </si>
  <si>
    <t>44000</t>
  </si>
  <si>
    <t>20.13M</t>
  </si>
  <si>
    <t>(7.85M)</t>
  </si>
  <si>
    <t>(3.34M)</t>
  </si>
  <si>
    <t>(14.82M)</t>
  </si>
  <si>
    <t>(4.95M)</t>
  </si>
  <si>
    <t>(18.34M)</t>
  </si>
  <si>
    <t>(32.18M)</t>
  </si>
  <si>
    <t>(36.8M)</t>
  </si>
  <si>
    <t>(63.78M)</t>
  </si>
  <si>
    <t>(59.91M)</t>
  </si>
  <si>
    <t>22.32M</t>
  </si>
  <si>
    <t>24.33M</t>
  </si>
  <si>
    <t>33.47M</t>
  </si>
  <si>
    <t>48.96M</t>
  </si>
  <si>
    <t>54.97M</t>
  </si>
  <si>
    <t>(1.66M)</t>
  </si>
  <si>
    <t>(13.36M)</t>
  </si>
  <si>
    <t>10.09M</t>
  </si>
  <si>
    <t>(20.24M)</t>
  </si>
  <si>
    <t>(15.9M)</t>
  </si>
  <si>
    <t>-706.16%</t>
  </si>
  <si>
    <t>175.56%</t>
  </si>
  <si>
    <t>-300.51%</t>
  </si>
  <si>
    <t>21.42%</t>
  </si>
  <si>
    <t>-0.89%</t>
  </si>
  <si>
    <t>-7.77%</t>
  </si>
  <si>
    <t>4.98%</t>
  </si>
  <si>
    <t>-9.24%</t>
  </si>
  <si>
    <t>-7.00%</t>
  </si>
  <si>
    <t>(22.02M)</t>
  </si>
  <si>
    <t>(9.01M)</t>
  </si>
  <si>
    <t>(9.97M)</t>
  </si>
  <si>
    <t>(11.72M)</t>
  </si>
  <si>
    <t>(1.53M)</t>
  </si>
  <si>
    <t>109000</t>
  </si>
  <si>
    <t>(13.03M)</t>
  </si>
  <si>
    <t>(2.98M)</t>
  </si>
  <si>
    <t>(13.04M)</t>
  </si>
  <si>
    <t>12000</t>
  </si>
  <si>
    <t>(2.52M)</t>
  </si>
  <si>
    <t>(2.07M)</t>
  </si>
  <si>
    <t>(3.63M)</t>
  </si>
  <si>
    <t>(1.9M)</t>
  </si>
  <si>
    <t>(1.63M)</t>
  </si>
  <si>
    <t>(4.68M)</t>
  </si>
  <si>
    <t>(3.03M)</t>
  </si>
  <si>
    <t>(5.25M)</t>
  </si>
  <si>
    <t>(2.23M)</t>
  </si>
  <si>
    <t>2.68M</t>
  </si>
  <si>
    <t>2.16M</t>
  </si>
  <si>
    <t>961000</t>
  </si>
  <si>
    <t>330000</t>
  </si>
  <si>
    <t>(18.17M)</t>
  </si>
  <si>
    <t>(10.96M)</t>
  </si>
  <si>
    <t>(26.63M)</t>
  </si>
  <si>
    <t>(13.62M)</t>
  </si>
  <si>
    <t>77.73%</t>
  </si>
  <si>
    <t>-171.00%</t>
  </si>
  <si>
    <t>-142.90%</t>
  </si>
  <si>
    <t>48.85%</t>
  </si>
  <si>
    <t>-9.76%</t>
  </si>
  <si>
    <t>-2.35%</t>
  </si>
  <si>
    <t>-5.41%</t>
  </si>
  <si>
    <t>-12.16%</t>
  </si>
  <si>
    <t>-5.99%</t>
  </si>
  <si>
    <t>(308,000)</t>
  </si>
  <si>
    <t>510000</t>
  </si>
  <si>
    <t>(2.1M)</t>
  </si>
  <si>
    <t>(621,000)</t>
  </si>
  <si>
    <t>9.07M</t>
  </si>
  <si>
    <t>18.68M</t>
  </si>
  <si>
    <t>33.43M</t>
  </si>
  <si>
    <t>(18.69M)</t>
  </si>
  <si>
    <t>3.01M</t>
  </si>
  <si>
    <t>23.56M</t>
  </si>
  <si>
    <t>30.32M</t>
  </si>
  <si>
    <t>22.87M</t>
  </si>
  <si>
    <t>27.43%</t>
  </si>
  <si>
    <t>1.00%</t>
  </si>
  <si>
    <t>-24.57%</t>
  </si>
  <si>
    <t>0.48%</t>
  </si>
  <si>
    <t>1.02%</t>
  </si>
  <si>
    <t>CMD</t>
  </si>
  <si>
    <t>Cantel Medical</t>
  </si>
  <si>
    <t>MMSI</t>
  </si>
  <si>
    <t>Merit Medical Systems</t>
  </si>
  <si>
    <t>SPNC</t>
  </si>
  <si>
    <t>The Spectranetics</t>
  </si>
  <si>
    <t>AXDX</t>
  </si>
  <si>
    <t>Accelerate Diagnostics</t>
  </si>
  <si>
    <t>ABMD</t>
  </si>
  <si>
    <t>Abiomed</t>
  </si>
  <si>
    <t>ATRI</t>
  </si>
  <si>
    <t>Atrion</t>
  </si>
  <si>
    <t>3.22B</t>
  </si>
  <si>
    <t>45.60</t>
  </si>
  <si>
    <t>4.34</t>
  </si>
  <si>
    <t>6.35</t>
  </si>
  <si>
    <t>1.94B</t>
  </si>
  <si>
    <t>57.73</t>
  </si>
  <si>
    <t>28.99</t>
  </si>
  <si>
    <t>3.80</t>
  </si>
  <si>
    <t>3.05</t>
  </si>
  <si>
    <t>2.97</t>
  </si>
  <si>
    <t>-27.91</t>
  </si>
  <si>
    <t>-52.60</t>
  </si>
  <si>
    <t>-2.25</t>
  </si>
  <si>
    <t>6.05</t>
  </si>
  <si>
    <t>27.63</t>
  </si>
  <si>
    <t>-21.84</t>
  </si>
  <si>
    <t>-31.24</t>
  </si>
  <si>
    <t>-0.78</t>
  </si>
  <si>
    <t>2484.54</t>
  </si>
  <si>
    <t>20.92</t>
  </si>
  <si>
    <t>ABIOMED, Inc. (ABMD)</t>
  </si>
  <si>
    <t>148.30</t>
  </si>
  <si>
    <t>147.30</t>
  </si>
  <si>
    <t>147.82</t>
  </si>
  <si>
    <t>147.71 x 1000</t>
  </si>
  <si>
    <t>150.00 x 200</t>
  </si>
  <si>
    <t>147.46 - 149.34</t>
  </si>
  <si>
    <t>95.14 - 149.34</t>
  </si>
  <si>
    <t>580889</t>
  </si>
  <si>
    <t>298400</t>
  </si>
  <si>
    <t>6.53B</t>
  </si>
  <si>
    <t>-0.37</t>
  </si>
  <si>
    <t>126.75</t>
  </si>
  <si>
    <t>1.17</t>
  </si>
  <si>
    <t>153.75</t>
  </si>
  <si>
    <t>130.89M</t>
  </si>
  <si>
    <t>130.91M</t>
  </si>
  <si>
    <t>570.43M</t>
  </si>
  <si>
    <t>729.26M</t>
  </si>
  <si>
    <t>127.3M</t>
  </si>
  <si>
    <t>129M</t>
  </si>
  <si>
    <t>565.04M</t>
  </si>
  <si>
    <t>708.6M</t>
  </si>
  <si>
    <t>133.4M</t>
  </si>
  <si>
    <t>134.1M</t>
  </si>
  <si>
    <t>580.3M</t>
  </si>
  <si>
    <t>765.52M</t>
  </si>
  <si>
    <t>103M</t>
  </si>
  <si>
    <t>102.95M</t>
  </si>
  <si>
    <t>445.3M</t>
  </si>
  <si>
    <t>27.10%</t>
  </si>
  <si>
    <t>27.20%</t>
  </si>
  <si>
    <t>28.10%</t>
  </si>
  <si>
    <t>27.80%</t>
  </si>
  <si>
    <t>0.23</t>
  </si>
  <si>
    <t>0.24</t>
  </si>
  <si>
    <t>0.29</t>
  </si>
  <si>
    <t>0.2</t>
  </si>
  <si>
    <t>0.06</t>
  </si>
  <si>
    <t>26.10%</t>
  </si>
  <si>
    <t>-16.70%</t>
  </si>
  <si>
    <t>17.20%</t>
  </si>
  <si>
    <t>-5.70%</t>
  </si>
  <si>
    <t>44.80%</t>
  </si>
  <si>
    <t>80.00%</t>
  </si>
  <si>
    <t>57.30%</t>
  </si>
  <si>
    <t>41.30%</t>
  </si>
  <si>
    <t>30.00%</t>
  </si>
  <si>
    <t>39.39%</t>
  </si>
  <si>
    <t>57.04</t>
  </si>
  <si>
    <t>2.67</t>
  </si>
  <si>
    <t>14.67</t>
  </si>
  <si>
    <t>14.30</t>
  </si>
  <si>
    <t>20.60%</t>
  </si>
  <si>
    <t>11.77%</t>
  </si>
  <si>
    <t>12.70%</t>
  </si>
  <si>
    <t>10.30</t>
  </si>
  <si>
    <t>32.70%</t>
  </si>
  <si>
    <t>374.68M</t>
  </si>
  <si>
    <t>97.93M</t>
  </si>
  <si>
    <t>52.12M</t>
  </si>
  <si>
    <t>35.50%</t>
  </si>
  <si>
    <t>229.95M</t>
  </si>
  <si>
    <t>5.28</t>
  </si>
  <si>
    <t>16.34M</t>
  </si>
  <si>
    <t>3.61</t>
  </si>
  <si>
    <t>4.70</t>
  </si>
  <si>
    <t>10.37</t>
  </si>
  <si>
    <t>115.12M</t>
  </si>
  <si>
    <t>47.59M</t>
  </si>
  <si>
    <t>28.91%</t>
  </si>
  <si>
    <t>149.34</t>
  </si>
  <si>
    <t>95.14</t>
  </si>
  <si>
    <t>142.98</t>
  </si>
  <si>
    <t>127.45</t>
  </si>
  <si>
    <t>298.4k</t>
  </si>
  <si>
    <t>235.07k</t>
  </si>
  <si>
    <t>44.06M</t>
  </si>
  <si>
    <t>42.71M</t>
  </si>
  <si>
    <t>2.15%</t>
  </si>
  <si>
    <t>98.50%</t>
  </si>
  <si>
    <t>1.48M</t>
  </si>
  <si>
    <t>3.99%</t>
  </si>
  <si>
    <t>Oct 2, 2000</t>
  </si>
  <si>
    <t>Mr. Michael R. Minogue</t>
  </si>
  <si>
    <t>Chairman, Pres &amp; CEO</t>
  </si>
  <si>
    <t>1.58M</t>
  </si>
  <si>
    <t>Mr. Michael John Tomsicek M.B.A</t>
  </si>
  <si>
    <t>VP, CFO &amp; Treasurer</t>
  </si>
  <si>
    <t>576.8k</t>
  </si>
  <si>
    <t>Dr. David M. Weber Ph.D.</t>
  </si>
  <si>
    <t>Chief Operating Officer</t>
  </si>
  <si>
    <t>650.45k</t>
  </si>
  <si>
    <t>9.91M</t>
  </si>
  <si>
    <t>Mr. Michael G. Howley</t>
  </si>
  <si>
    <t>VP &amp; GM of Global Sales</t>
  </si>
  <si>
    <t>574.37k</t>
  </si>
  <si>
    <t>3.24M</t>
  </si>
  <si>
    <t>Mr. William J. Bolt</t>
  </si>
  <si>
    <t>Sr. VP of Global Quality, Regulatory &amp; Clinical Operations</t>
  </si>
  <si>
    <t>567.42k</t>
  </si>
  <si>
    <t>158.12M</t>
  </si>
  <si>
    <t>183.64M</t>
  </si>
  <si>
    <t>230.31M</t>
  </si>
  <si>
    <t>329.54M</t>
  </si>
  <si>
    <t>16.14%</t>
  </si>
  <si>
    <t>25.41%</t>
  </si>
  <si>
    <t>43.09%</t>
  </si>
  <si>
    <t>35.13%</t>
  </si>
  <si>
    <t>31.71M</t>
  </si>
  <si>
    <t>37.32M</t>
  </si>
  <si>
    <t>39.95M</t>
  </si>
  <si>
    <t>50.42M</t>
  </si>
  <si>
    <t>70.63M</t>
  </si>
  <si>
    <t>28.98M</t>
  </si>
  <si>
    <t>34.81M</t>
  </si>
  <si>
    <t>37.18M</t>
  </si>
  <si>
    <t>47.14M</t>
  </si>
  <si>
    <t>64.43M</t>
  </si>
  <si>
    <t>2.72M</t>
  </si>
  <si>
    <t>2.51M</t>
  </si>
  <si>
    <t>3.28M</t>
  </si>
  <si>
    <t>6.2M</t>
  </si>
  <si>
    <t>2.61M</t>
  </si>
  <si>
    <t>111000</t>
  </si>
  <si>
    <t>17.71%</t>
  </si>
  <si>
    <t>7.03%</t>
  </si>
  <si>
    <t>26.22%</t>
  </si>
  <si>
    <t>40.08%</t>
  </si>
  <si>
    <t>126.42M</t>
  </si>
  <si>
    <t>146.32M</t>
  </si>
  <si>
    <t>190.37M</t>
  </si>
  <si>
    <t>279.12M</t>
  </si>
  <si>
    <t>15.74%</t>
  </si>
  <si>
    <t>30.10%</t>
  </si>
  <si>
    <t>46.62%</t>
  </si>
  <si>
    <t>34.23%</t>
  </si>
  <si>
    <t>84.14%</t>
  </si>
  <si>
    <t>109.87M</t>
  </si>
  <si>
    <t>131.76M</t>
  </si>
  <si>
    <t>160.09M</t>
  </si>
  <si>
    <t>212.97M</t>
  </si>
  <si>
    <t>282.95M</t>
  </si>
  <si>
    <t>25.65M</t>
  </si>
  <si>
    <t>30.71M</t>
  </si>
  <si>
    <t>35.46M</t>
  </si>
  <si>
    <t>48.71M</t>
  </si>
  <si>
    <t>64.8M</t>
  </si>
  <si>
    <t>84.23M</t>
  </si>
  <si>
    <t>101.05M</t>
  </si>
  <si>
    <t>124.63M</t>
  </si>
  <si>
    <t>164.26M</t>
  </si>
  <si>
    <t>218.15M</t>
  </si>
  <si>
    <t>19.92%</t>
  </si>
  <si>
    <t>33.03%</t>
  </si>
  <si>
    <t>32.86%</t>
  </si>
  <si>
    <t>1.61M</t>
  </si>
  <si>
    <t>1.05M</t>
  </si>
  <si>
    <t>1.59M</t>
  </si>
  <si>
    <t>8.36M</t>
  </si>
  <si>
    <t>28.67M</t>
  </si>
  <si>
    <t>65.1M</t>
  </si>
  <si>
    <t>90.14M</t>
  </si>
  <si>
    <t>319000</t>
  </si>
  <si>
    <t>49000</t>
  </si>
  <si>
    <t>(97,000)</t>
  </si>
  <si>
    <t>339000</t>
  </si>
  <si>
    <t>(349,000)</t>
  </si>
  <si>
    <t>118000</t>
  </si>
  <si>
    <t>196000</t>
  </si>
  <si>
    <t>395000</t>
  </si>
  <si>
    <t>1.55M</t>
  </si>
  <si>
    <t>16.86M</t>
  </si>
  <si>
    <t>8.53M</t>
  </si>
  <si>
    <t>28.77M</t>
  </si>
  <si>
    <t>65.84M</t>
  </si>
  <si>
    <t>91.34M</t>
  </si>
  <si>
    <t>-49.41%</t>
  </si>
  <si>
    <t>237.22%</t>
  </si>
  <si>
    <t>128.88%</t>
  </si>
  <si>
    <t>38.74%</t>
  </si>
  <si>
    <t>20.51%</t>
  </si>
  <si>
    <t>1.85M</t>
  </si>
  <si>
    <t>1.18M</t>
  </si>
  <si>
    <t>(84.92M)</t>
  </si>
  <si>
    <t>27.69M</t>
  </si>
  <si>
    <t>39.23M</t>
  </si>
  <si>
    <t>97000</t>
  </si>
  <si>
    <t>(206,000)</t>
  </si>
  <si>
    <t>888000</t>
  </si>
  <si>
    <t>12.36M</t>
  </si>
  <si>
    <t>996000</t>
  </si>
  <si>
    <t>525000</t>
  </si>
  <si>
    <t>1.28M</t>
  </si>
  <si>
    <t>1.07M</t>
  </si>
  <si>
    <t>755000</t>
  </si>
  <si>
    <t>860000</t>
  </si>
  <si>
    <t>(79.57M)</t>
  </si>
  <si>
    <t>20.05M</t>
  </si>
  <si>
    <t>(7.52M)</t>
  </si>
  <si>
    <t>3.14M</t>
  </si>
  <si>
    <t>15.01M</t>
  </si>
  <si>
    <t>7.35M</t>
  </si>
  <si>
    <t>113.69M</t>
  </si>
  <si>
    <t>38.15M</t>
  </si>
  <si>
    <t>-51.04%</t>
  </si>
  <si>
    <t>1,446.57%</t>
  </si>
  <si>
    <t>-66.45%</t>
  </si>
  <si>
    <t>36.62%</t>
  </si>
  <si>
    <t>0.38</t>
  </si>
  <si>
    <t>0.19</t>
  </si>
  <si>
    <t>2.80</t>
  </si>
  <si>
    <t>0.90</t>
  </si>
  <si>
    <t>1.21</t>
  </si>
  <si>
    <t>1,373.68%</t>
  </si>
  <si>
    <t>-67.86%</t>
  </si>
  <si>
    <t>39.11M</t>
  </si>
  <si>
    <t>39.33M</t>
  </si>
  <si>
    <t>40.63M</t>
  </si>
  <si>
    <t>42.2M</t>
  </si>
  <si>
    <t>43.24M</t>
  </si>
  <si>
    <t>0.37</t>
  </si>
  <si>
    <t>0.18</t>
  </si>
  <si>
    <t>2.65</t>
  </si>
  <si>
    <t>-51.35%</t>
  </si>
  <si>
    <t>1,372.22%</t>
  </si>
  <si>
    <t>-67.92%</t>
  </si>
  <si>
    <t>37.65%</t>
  </si>
  <si>
    <t>41.05M</t>
  </si>
  <si>
    <t>41.61M</t>
  </si>
  <si>
    <t>42.86M</t>
  </si>
  <si>
    <t>44.9M</t>
  </si>
  <si>
    <t>44.66M</t>
  </si>
  <si>
    <t>19.27M</t>
  </si>
  <si>
    <t>17.07M</t>
  </si>
  <si>
    <t>33.05M</t>
  </si>
  <si>
    <t>69.43M</t>
  </si>
  <si>
    <t>-11.39%</t>
  </si>
  <si>
    <t>93.58%</t>
  </si>
  <si>
    <t>110.11%</t>
  </si>
  <si>
    <t>41.04%</t>
  </si>
  <si>
    <t>21.99%</t>
  </si>
  <si>
    <t>76.71M</t>
  </si>
  <si>
    <t>76.58M</t>
  </si>
  <si>
    <t>131.96M</t>
  </si>
  <si>
    <t>212.05M</t>
  </si>
  <si>
    <t>9.45M</t>
  </si>
  <si>
    <t>20.92M</t>
  </si>
  <si>
    <t>22.4M</t>
  </si>
  <si>
    <t>48.23M</t>
  </si>
  <si>
    <t>39.04M</t>
  </si>
  <si>
    <t>67.26M</t>
  </si>
  <si>
    <t>55.66M</t>
  </si>
  <si>
    <t>109.56M</t>
  </si>
  <si>
    <t>163.82M</t>
  </si>
  <si>
    <t>190.91M</t>
  </si>
  <si>
    <t>-0.17%</t>
  </si>
  <si>
    <t>72.32%</t>
  </si>
  <si>
    <t>60.70%</t>
  </si>
  <si>
    <t>8.44%</t>
  </si>
  <si>
    <t>45.12%</t>
  </si>
  <si>
    <t>37.28%</t>
  </si>
  <si>
    <t>39.00%</t>
  </si>
  <si>
    <t>50.02%</t>
  </si>
  <si>
    <t>41.78%</t>
  </si>
  <si>
    <t>22.95M</t>
  </si>
  <si>
    <t>24.36M</t>
  </si>
  <si>
    <t>31.83M</t>
  </si>
  <si>
    <t>42.82M</t>
  </si>
  <si>
    <t>54.06M</t>
  </si>
  <si>
    <t>23.08M</t>
  </si>
  <si>
    <t>24.54M</t>
  </si>
  <si>
    <t>32.01M</t>
  </si>
  <si>
    <t>42.95M</t>
  </si>
  <si>
    <t>54.34M</t>
  </si>
  <si>
    <t>(136,000)</t>
  </si>
  <si>
    <t>(185,000)</t>
  </si>
  <si>
    <t>(177,000)</t>
  </si>
  <si>
    <t>(124,000)</t>
  </si>
  <si>
    <t>(282,000)</t>
  </si>
  <si>
    <t>6.15%</t>
  </si>
  <si>
    <t>30.67%</t>
  </si>
  <si>
    <t>34.54%</t>
  </si>
  <si>
    <t>26.23%</t>
  </si>
  <si>
    <t>6.89</t>
  </si>
  <si>
    <t>7.54</t>
  </si>
  <si>
    <t>7.24</t>
  </si>
  <si>
    <t>7.70</t>
  </si>
  <si>
    <t>8.24</t>
  </si>
  <si>
    <t>13.95M</t>
  </si>
  <si>
    <t>16.77M</t>
  </si>
  <si>
    <t>26.74M</t>
  </si>
  <si>
    <t>34.93M</t>
  </si>
  <si>
    <t>3.37M</t>
  </si>
  <si>
    <t>2.89M</t>
  </si>
  <si>
    <t>5.6M</t>
  </si>
  <si>
    <t>8.64M</t>
  </si>
  <si>
    <t>5.3M</t>
  </si>
  <si>
    <t>6.47M</t>
  </si>
  <si>
    <t>13.15M</t>
  </si>
  <si>
    <t>16.5M</t>
  </si>
  <si>
    <t>6.27M</t>
  </si>
  <si>
    <t>6.41M</t>
  </si>
  <si>
    <t>7.42M</t>
  </si>
  <si>
    <t>9.78M</t>
  </si>
  <si>
    <t>2.02M</t>
  </si>
  <si>
    <t>3.08M</t>
  </si>
  <si>
    <t>39.58M</t>
  </si>
  <si>
    <t>6.78M</t>
  </si>
  <si>
    <t>8.02M</t>
  </si>
  <si>
    <t>116.61M</t>
  </si>
  <si>
    <t>117.97M</t>
  </si>
  <si>
    <t>220.14M</t>
  </si>
  <si>
    <t>288.39M</t>
  </si>
  <si>
    <t>326.96M</t>
  </si>
  <si>
    <t>6.55M</t>
  </si>
  <si>
    <t>6.89M</t>
  </si>
  <si>
    <t>9.13M</t>
  </si>
  <si>
    <t>23.18M</t>
  </si>
  <si>
    <t>87.78M</t>
  </si>
  <si>
    <t>20.87M</t>
  </si>
  <si>
    <t>24.89M</t>
  </si>
  <si>
    <t>42.27M</t>
  </si>
  <si>
    <t>107.73M</t>
  </si>
  <si>
    <t>10.9M</t>
  </si>
  <si>
    <t>4.05M</t>
  </si>
  <si>
    <t>2.81M</t>
  </si>
  <si>
    <t>2.84M</t>
  </si>
  <si>
    <t>3.87M</t>
  </si>
  <si>
    <t>38.75M</t>
  </si>
  <si>
    <t>12.2M</t>
  </si>
  <si>
    <t>13.98M</t>
  </si>
  <si>
    <t>15.77M</t>
  </si>
  <si>
    <t>19.08M</t>
  </si>
  <si>
    <t>19.95M</t>
  </si>
  <si>
    <t>41.76M</t>
  </si>
  <si>
    <t>14M</t>
  </si>
  <si>
    <t>35.41M</t>
  </si>
  <si>
    <t>37.99M</t>
  </si>
  <si>
    <t>46.25M</t>
  </si>
  <si>
    <t>45.53M</t>
  </si>
  <si>
    <t>31.53M</t>
  </si>
  <si>
    <t>33M</t>
  </si>
  <si>
    <t>31.05M</t>
  </si>
  <si>
    <t>14.71M</t>
  </si>
  <si>
    <t>14.48M</t>
  </si>
  <si>
    <t>29000</t>
  </si>
  <si>
    <t>801000</t>
  </si>
  <si>
    <t>3.65M</t>
  </si>
  <si>
    <t>170M</t>
  </si>
  <si>
    <t>205.41M</t>
  </si>
  <si>
    <t>338.37M</t>
  </si>
  <si>
    <t>423.93M</t>
  </si>
  <si>
    <t>550.41M</t>
  </si>
  <si>
    <t>20.83%</t>
  </si>
  <si>
    <t>64.73%</t>
  </si>
  <si>
    <t>29.84%</t>
  </si>
  <si>
    <t>799000</t>
  </si>
  <si>
    <t>7.7M</t>
  </si>
  <si>
    <t>7.75M</t>
  </si>
  <si>
    <t>9.38M</t>
  </si>
  <si>
    <t>20.62M</t>
  </si>
  <si>
    <t>0.65%</t>
  </si>
  <si>
    <t>34.12%</t>
  </si>
  <si>
    <t>-9.70%</t>
  </si>
  <si>
    <t>119.81%</t>
  </si>
  <si>
    <t>2.11M</t>
  </si>
  <si>
    <t>1.51M</t>
  </si>
  <si>
    <t>2.53M</t>
  </si>
  <si>
    <t>3.18M</t>
  </si>
  <si>
    <t>17.25M</t>
  </si>
  <si>
    <t>21.22M</t>
  </si>
  <si>
    <t>27.42M</t>
  </si>
  <si>
    <t>34.63M</t>
  </si>
  <si>
    <t>45.02M</t>
  </si>
  <si>
    <t>9.66M</t>
  </si>
  <si>
    <t>11.97M</t>
  </si>
  <si>
    <t>15.98M</t>
  </si>
  <si>
    <t>18.36M</t>
  </si>
  <si>
    <t>23.29M</t>
  </si>
  <si>
    <t>7.59M</t>
  </si>
  <si>
    <t>9.25M</t>
  </si>
  <si>
    <t>11.45M</t>
  </si>
  <si>
    <t>21.73M</t>
  </si>
  <si>
    <t>27.06M</t>
  </si>
  <si>
    <t>30.41M</t>
  </si>
  <si>
    <t>39.32M</t>
  </si>
  <si>
    <t>46.54M</t>
  </si>
  <si>
    <t>69.62M</t>
  </si>
  <si>
    <t>15.54M</t>
  </si>
  <si>
    <t>6.51M</t>
  </si>
  <si>
    <t>7.56M</t>
  </si>
  <si>
    <t>9.15M</t>
  </si>
  <si>
    <t>5.55M</t>
  </si>
  <si>
    <t>6.42M</t>
  </si>
  <si>
    <t>(44.41M)</t>
  </si>
  <si>
    <t>(57.7M)</t>
  </si>
  <si>
    <t>(33.94M)</t>
  </si>
  <si>
    <t>795000</t>
  </si>
  <si>
    <t>832000</t>
  </si>
  <si>
    <t>783000</t>
  </si>
  <si>
    <t>45.21M</t>
  </si>
  <si>
    <t>58.53M</t>
  </si>
  <si>
    <t>34.72M</t>
  </si>
  <si>
    <t>309000</t>
  </si>
  <si>
    <t>228000</t>
  </si>
  <si>
    <t>183000</t>
  </si>
  <si>
    <t>220000</t>
  </si>
  <si>
    <t>3.25M</t>
  </si>
  <si>
    <t>32.92M</t>
  </si>
  <si>
    <t>37.05M</t>
  </si>
  <si>
    <t>46.81M</t>
  </si>
  <si>
    <t>55.16M</t>
  </si>
  <si>
    <t>98.34M</t>
  </si>
  <si>
    <t>19.36%</t>
  </si>
  <si>
    <t>18.04%</t>
  </si>
  <si>
    <t>13.83%</t>
  </si>
  <si>
    <t>13.01%</t>
  </si>
  <si>
    <t>17.87%</t>
  </si>
  <si>
    <t>137.08M</t>
  </si>
  <si>
    <t>168.35M</t>
  </si>
  <si>
    <t>291.56M</t>
  </si>
  <si>
    <t>368.78M</t>
  </si>
  <si>
    <t>452.07M</t>
  </si>
  <si>
    <t>397000</t>
  </si>
  <si>
    <t>411000</t>
  </si>
  <si>
    <t>413000</t>
  </si>
  <si>
    <t>426000</t>
  </si>
  <si>
    <t>437000</t>
  </si>
  <si>
    <t>(258.26M)</t>
  </si>
  <si>
    <t>(250.91M)</t>
  </si>
  <si>
    <t>(137.22M)</t>
  </si>
  <si>
    <t>(99.08M)</t>
  </si>
  <si>
    <t>(46.96M)</t>
  </si>
  <si>
    <t>(3.74M)</t>
  </si>
  <si>
    <t>(730,000)</t>
  </si>
  <si>
    <t>(17.33M)</t>
  </si>
  <si>
    <t>(16.13M)</t>
  </si>
  <si>
    <t>(16.55M)</t>
  </si>
  <si>
    <t>(19.35M)</t>
  </si>
  <si>
    <t>(26.66M)</t>
  </si>
  <si>
    <t>(46.76M)</t>
  </si>
  <si>
    <t>80.64%</t>
  </si>
  <si>
    <t>81.96%</t>
  </si>
  <si>
    <t>86.17%</t>
  </si>
  <si>
    <t>86.99%</t>
  </si>
  <si>
    <t>82.13%</t>
  </si>
  <si>
    <t>(87.09M)</t>
  </si>
  <si>
    <t>22.3M</t>
  </si>
  <si>
    <t>25.8M</t>
  </si>
  <si>
    <t>10.72M</t>
  </si>
  <si>
    <t>18.65M</t>
  </si>
  <si>
    <t>28.68M</t>
  </si>
  <si>
    <t>25.66M</t>
  </si>
  <si>
    <t>29.21M</t>
  </si>
  <si>
    <t>24M</t>
  </si>
  <si>
    <t>48.01M</t>
  </si>
  <si>
    <t>92.4M</t>
  </si>
  <si>
    <t>109.78M</t>
  </si>
  <si>
    <t>(2.81M)</t>
  </si>
  <si>
    <t>(530,000)</t>
  </si>
  <si>
    <t>(4.72M)</t>
  </si>
  <si>
    <t>5.33M</t>
  </si>
  <si>
    <t>(2.59M)</t>
  </si>
  <si>
    <t>(7.97M)</t>
  </si>
  <si>
    <t>(10.93M)</t>
  </si>
  <si>
    <t>(11.55M)</t>
  </si>
  <si>
    <t>(54,000)</t>
  </si>
  <si>
    <t>(2.65M)</t>
  </si>
  <si>
    <t>7.57M</t>
  </si>
  <si>
    <t>852000</t>
  </si>
  <si>
    <t>(480,000)</t>
  </si>
  <si>
    <t>830000</t>
  </si>
  <si>
    <t>(572,000)</t>
  </si>
  <si>
    <t>26.4M</t>
  </si>
  <si>
    <t>23.47M</t>
  </si>
  <si>
    <t>43.29M</t>
  </si>
  <si>
    <t>76.8M</t>
  </si>
  <si>
    <t>-11.11%</t>
  </si>
  <si>
    <t>84.48%</t>
  </si>
  <si>
    <t>77.40%</t>
  </si>
  <si>
    <t>49.90%</t>
  </si>
  <si>
    <t>16.70%</t>
  </si>
  <si>
    <t>12.78%</t>
  </si>
  <si>
    <t>18.80%</t>
  </si>
  <si>
    <t>23.30%</t>
  </si>
  <si>
    <t>25.85%</t>
  </si>
  <si>
    <t>(2.84M)</t>
  </si>
  <si>
    <t>(2.76M)</t>
  </si>
  <si>
    <t>(15.62M)</t>
  </si>
  <si>
    <t>(50.42M)</t>
  </si>
  <si>
    <t>2.64%</t>
  </si>
  <si>
    <t>-87.90%</t>
  </si>
  <si>
    <t>-201.16%</t>
  </si>
  <si>
    <t>-222.68%</t>
  </si>
  <si>
    <t>-1.79%</t>
  </si>
  <si>
    <t>-1.50%</t>
  </si>
  <si>
    <t>-2.25%</t>
  </si>
  <si>
    <t>-4.74%</t>
  </si>
  <si>
    <t>-11.32%</t>
  </si>
  <si>
    <t>(15.7M)</t>
  </si>
  <si>
    <t>(7.43M)</t>
  </si>
  <si>
    <t>(19.51M)</t>
  </si>
  <si>
    <t>(28.98M)</t>
  </si>
  <si>
    <t>(42.09M)</t>
  </si>
  <si>
    <t>(75.92M)</t>
  </si>
  <si>
    <t>(49.43M)</t>
  </si>
  <si>
    <t>(87.78M)</t>
  </si>
  <si>
    <t>(100.51M)</t>
  </si>
  <si>
    <t>(261.73M)</t>
  </si>
  <si>
    <t>(281.4M)</t>
  </si>
  <si>
    <t>42M</t>
  </si>
  <si>
    <t>68.27M</t>
  </si>
  <si>
    <t>71.53M</t>
  </si>
  <si>
    <t>219.64M</t>
  </si>
  <si>
    <t>205.48M</t>
  </si>
  <si>
    <t>(10.27M)</t>
  </si>
  <si>
    <t>(49.86M)</t>
  </si>
  <si>
    <t>(57.71M)</t>
  </si>
  <si>
    <t>(126.33M)</t>
  </si>
  <si>
    <t>-116.97%</t>
  </si>
  <si>
    <t>-123.88%</t>
  </si>
  <si>
    <t>-15.74%</t>
  </si>
  <si>
    <t>-118.91%</t>
  </si>
  <si>
    <t>-6.49%</t>
  </si>
  <si>
    <t>-12.13%</t>
  </si>
  <si>
    <t>-21.65%</t>
  </si>
  <si>
    <t>-17.51%</t>
  </si>
  <si>
    <t>-28.37%</t>
  </si>
  <si>
    <t>10.06M</t>
  </si>
  <si>
    <t>11.72M</t>
  </si>
  <si>
    <t>10.91M</t>
  </si>
  <si>
    <t>12.38M</t>
  </si>
  <si>
    <t>(15.05M)</t>
  </si>
  <si>
    <t>3.49M</t>
  </si>
  <si>
    <t>1.72M</t>
  </si>
  <si>
    <t>10.66M</t>
  </si>
  <si>
    <t>(446,000)</t>
  </si>
  <si>
    <t>(257,000)</t>
  </si>
  <si>
    <t>(425,000)</t>
  </si>
  <si>
    <t>(2.2M)</t>
  </si>
  <si>
    <t>(3.75M)</t>
  </si>
  <si>
    <t>(8.07M)</t>
  </si>
  <si>
    <t>(7.31M)</t>
  </si>
  <si>
    <t>(20.11M)</t>
  </si>
  <si>
    <t>606000</t>
  </si>
  <si>
    <t>3.57M</t>
  </si>
  <si>
    <t>12.04M</t>
  </si>
  <si>
    <t>(11.81M)</t>
  </si>
  <si>
    <t>9.63M</t>
  </si>
  <si>
    <t>9.52M</t>
  </si>
  <si>
    <t>7.16M</t>
  </si>
  <si>
    <t>181.55%</t>
  </si>
  <si>
    <t>-1.13%</t>
  </si>
  <si>
    <t>-24.81%</t>
  </si>
  <si>
    <t>-45.99%</t>
  </si>
  <si>
    <t>-7.47%</t>
  </si>
  <si>
    <t>5.24%</t>
  </si>
  <si>
    <t>4.13%</t>
  </si>
  <si>
    <t>2.17%</t>
  </si>
  <si>
    <t>0.87%</t>
  </si>
  <si>
    <t>(862,000)</t>
  </si>
  <si>
    <t>639000</t>
  </si>
  <si>
    <t>(415,000)</t>
  </si>
  <si>
    <t>(1.84M)</t>
  </si>
  <si>
    <t>11.47M</t>
  </si>
  <si>
    <t>25.83M</t>
  </si>
  <si>
    <t>(9.19M)</t>
  </si>
  <si>
    <t>20.71M</t>
  </si>
  <si>
    <t>38.1M</t>
  </si>
  <si>
    <t>61.17M</t>
  </si>
  <si>
    <t>64.7M</t>
  </si>
  <si>
    <t>84.02%</t>
  </si>
  <si>
    <t>60.55%</t>
  </si>
  <si>
    <t>5.77%</t>
  </si>
  <si>
    <t>1.16%</t>
  </si>
  <si>
    <t>TFX</t>
  </si>
  <si>
    <t>Teleflex</t>
  </si>
  <si>
    <t>GKOS</t>
  </si>
  <si>
    <t>Glaukos</t>
  </si>
  <si>
    <t>ABT</t>
  </si>
  <si>
    <t>Abbott Laboratories</t>
  </si>
  <si>
    <t>9.7B</t>
  </si>
  <si>
    <t>44.75</t>
  </si>
  <si>
    <t>22.79</t>
  </si>
  <si>
    <t>2.08</t>
  </si>
  <si>
    <t>5.02</t>
  </si>
  <si>
    <t>384.36</t>
  </si>
  <si>
    <t>78.30</t>
  </si>
  <si>
    <t>1.63</t>
  </si>
  <si>
    <t>11.40</t>
  </si>
  <si>
    <t>11.79</t>
  </si>
  <si>
    <t>88.2B</t>
  </si>
  <si>
    <t>52.89</t>
  </si>
  <si>
    <t>18.28</t>
  </si>
  <si>
    <t>1.81</t>
  </si>
  <si>
    <t>2.81</t>
  </si>
  <si>
    <t>Acadia Healthcare Company, Inc. (ACHC)</t>
  </si>
  <si>
    <t>51.29</t>
  </si>
  <si>
    <t>51.25</t>
  </si>
  <si>
    <t>51.15</t>
  </si>
  <si>
    <t>49.70 x 300</t>
  </si>
  <si>
    <t>52.50 x 400</t>
  </si>
  <si>
    <t>50.51 - 51.42</t>
  </si>
  <si>
    <t>32.54 - 57.29</t>
  </si>
  <si>
    <t>1032621</t>
  </si>
  <si>
    <t>1076673</t>
  </si>
  <si>
    <t>4.5B</t>
  </si>
  <si>
    <t>1.00</t>
  </si>
  <si>
    <t>298.20</t>
  </si>
  <si>
    <t>0.17</t>
  </si>
  <si>
    <t>52.47</t>
  </si>
  <si>
    <t>14</t>
  </si>
  <si>
    <t>716.7M</t>
  </si>
  <si>
    <t>729.13M</t>
  </si>
  <si>
    <t>2.86B</t>
  </si>
  <si>
    <t>3.09B</t>
  </si>
  <si>
    <t>699.51M</t>
  </si>
  <si>
    <t>715.5M</t>
  </si>
  <si>
    <t>730M</t>
  </si>
  <si>
    <t>743.07M</t>
  </si>
  <si>
    <t>2.89B</t>
  </si>
  <si>
    <t>756.55M</t>
  </si>
  <si>
    <t>734.66M</t>
  </si>
  <si>
    <t>-5.30%</t>
  </si>
  <si>
    <t>-0.80%</t>
  </si>
  <si>
    <t>7.90%</t>
  </si>
  <si>
    <t>0.61</t>
  </si>
  <si>
    <t>0.55</t>
  </si>
  <si>
    <t>-0.03</t>
  </si>
  <si>
    <t>0.04</t>
  </si>
  <si>
    <t>-4.90%</t>
  </si>
  <si>
    <t>7.30%</t>
  </si>
  <si>
    <t>ACHC</t>
  </si>
  <si>
    <t>-11.00%</t>
  </si>
  <si>
    <t>13.80%</t>
  </si>
  <si>
    <t>-0.40%</t>
  </si>
  <si>
    <t>15.60%</t>
  </si>
  <si>
    <t>13.55%</t>
  </si>
  <si>
    <t>36.76%</t>
  </si>
  <si>
    <t>18.19</t>
  </si>
  <si>
    <t>1.54</t>
  </si>
  <si>
    <t>1.57</t>
  </si>
  <si>
    <t>1.99</t>
  </si>
  <si>
    <t>0.54%</t>
  </si>
  <si>
    <t>15.47%</t>
  </si>
  <si>
    <t>4.35%</t>
  </si>
  <si>
    <t>0.56%</t>
  </si>
  <si>
    <t>33.16</t>
  </si>
  <si>
    <t>10.10%</t>
  </si>
  <si>
    <t>2.69B</t>
  </si>
  <si>
    <t>585.16M</t>
  </si>
  <si>
    <t>15.41M</t>
  </si>
  <si>
    <t>36.10%</t>
  </si>
  <si>
    <t>0.49</t>
  </si>
  <si>
    <t>3.28B</t>
  </si>
  <si>
    <t>145.61</t>
  </si>
  <si>
    <t>1.26</t>
  </si>
  <si>
    <t>25.73</t>
  </si>
  <si>
    <t>359.83M</t>
  </si>
  <si>
    <t>-5.32%</t>
  </si>
  <si>
    <t>57.29</t>
  </si>
  <si>
    <t>32.54</t>
  </si>
  <si>
    <t>47.66</t>
  </si>
  <si>
    <t>43.41</t>
  </si>
  <si>
    <t>1.08M</t>
  </si>
  <si>
    <t>711.2k</t>
  </si>
  <si>
    <t>87.82M</t>
  </si>
  <si>
    <t>83.96M</t>
  </si>
  <si>
    <t>23.41%</t>
  </si>
  <si>
    <t>24.11M</t>
  </si>
  <si>
    <t>24.79</t>
  </si>
  <si>
    <t>51.46%</t>
  </si>
  <si>
    <t>24.75M</t>
  </si>
  <si>
    <t>1/4</t>
  </si>
  <si>
    <t>Nov 1, 2011</t>
  </si>
  <si>
    <t>Mr. Joey A. Jacobs</t>
  </si>
  <si>
    <t>Mr. William Brent Turner</t>
  </si>
  <si>
    <t>Pres</t>
  </si>
  <si>
    <t>1.21M</t>
  </si>
  <si>
    <t>864.26k</t>
  </si>
  <si>
    <t>Mr. David M. Duckworth</t>
  </si>
  <si>
    <t>Chief Financial Officer, Chief Accounting Officer and Controller</t>
  </si>
  <si>
    <t>Mr. Ronald Morgon Fincher</t>
  </si>
  <si>
    <t>888.48k</t>
  </si>
  <si>
    <t>Mr. Christopher L. Howard Esq.</t>
  </si>
  <si>
    <t>Exec. VP, Gen. Counsel and Sec.</t>
  </si>
  <si>
    <t>746.65k</t>
  </si>
  <si>
    <t>407.46M</t>
  </si>
  <si>
    <t>713.41M</t>
  </si>
  <si>
    <t>75.09%</t>
  </si>
  <si>
    <t>40.82%</t>
  </si>
  <si>
    <t>78.63%</t>
  </si>
  <si>
    <t>56.64%</t>
  </si>
  <si>
    <t>317.73M</t>
  </si>
  <si>
    <t>553.24M</t>
  </si>
  <si>
    <t>779.36M</t>
  </si>
  <si>
    <t>309.75M</t>
  </si>
  <si>
    <t>536.15M</t>
  </si>
  <si>
    <t>746.69M</t>
  </si>
  <si>
    <t>1.29B</t>
  </si>
  <si>
    <t>2.05B</t>
  </si>
  <si>
    <t>7.98M</t>
  </si>
  <si>
    <t>17.09M</t>
  </si>
  <si>
    <t>32.67M</t>
  </si>
  <si>
    <t>63.55M</t>
  </si>
  <si>
    <t>135.1M</t>
  </si>
  <si>
    <t>7.38M</t>
  </si>
  <si>
    <t>16.29M</t>
  </si>
  <si>
    <t>32.07M</t>
  </si>
  <si>
    <t>63.05M</t>
  </si>
  <si>
    <t>134.7M</t>
  </si>
  <si>
    <t>600000</t>
  </si>
  <si>
    <t>500000</t>
  </si>
  <si>
    <t>74.12%</t>
  </si>
  <si>
    <t>40.87%</t>
  </si>
  <si>
    <t>74.15%</t>
  </si>
  <si>
    <t>60.64%</t>
  </si>
  <si>
    <t>89.73M</t>
  </si>
  <si>
    <t>160.17M</t>
  </si>
  <si>
    <t>225.25M</t>
  </si>
  <si>
    <t>437.27M</t>
  </si>
  <si>
    <t>630.63M</t>
  </si>
  <si>
    <t>78.50%</t>
  </si>
  <si>
    <t>40.63%</t>
  </si>
  <si>
    <t>94.13%</t>
  </si>
  <si>
    <t>44.22%</t>
  </si>
  <si>
    <t>22.43%</t>
  </si>
  <si>
    <t>19.02M</t>
  </si>
  <si>
    <t>37.17M</t>
  </si>
  <si>
    <t>52.48M</t>
  </si>
  <si>
    <t>116.46M</t>
  </si>
  <si>
    <t>185.49M</t>
  </si>
  <si>
    <t>95.44%</t>
  </si>
  <si>
    <t>41.19%</t>
  </si>
  <si>
    <t>121.91%</t>
  </si>
  <si>
    <t>59.27%</t>
  </si>
  <si>
    <t>8.11M</t>
  </si>
  <si>
    <t>47.39M</t>
  </si>
  <si>
    <t>52.58M</t>
  </si>
  <si>
    <t>62.6M</t>
  </si>
  <si>
    <t>106.5M</t>
  </si>
  <si>
    <t>159.11M</t>
  </si>
  <si>
    <t>273.42M</t>
  </si>
  <si>
    <t>392.57M</t>
  </si>
  <si>
    <t>15.26M</t>
  </si>
  <si>
    <t>(1.93M)</t>
  </si>
  <si>
    <t>(178.29M)</t>
  </si>
  <si>
    <t>29.77M</t>
  </si>
  <si>
    <t>37.25M</t>
  </si>
  <si>
    <t>48.22M</t>
  </si>
  <si>
    <t>106.74M</t>
  </si>
  <si>
    <t>181.33M</t>
  </si>
  <si>
    <t>25.13%</t>
  </si>
  <si>
    <t>29.45%</t>
  </si>
  <si>
    <t>121.36%</t>
  </si>
  <si>
    <t>69.87%</t>
  </si>
  <si>
    <t>32.83M</t>
  </si>
  <si>
    <t>69.25M</t>
  </si>
  <si>
    <t>126.15M</t>
  </si>
  <si>
    <t>164.75M</t>
  </si>
  <si>
    <t>32.96M</t>
  </si>
  <si>
    <t>110.93%</t>
  </si>
  <si>
    <t>82.18%</t>
  </si>
  <si>
    <t>30.60%</t>
  </si>
  <si>
    <t>-80.00%</t>
  </si>
  <si>
    <t>1.17%</t>
  </si>
  <si>
    <t>12.33M</t>
  </si>
  <si>
    <t>25.98M</t>
  </si>
  <si>
    <t>42.92M</t>
  </si>
  <si>
    <t>53.39M</t>
  </si>
  <si>
    <t>28.78M</t>
  </si>
  <si>
    <t>9.6M</t>
  </si>
  <si>
    <t>15.72M</t>
  </si>
  <si>
    <t>34.79M</t>
  </si>
  <si>
    <t>3.86M</t>
  </si>
  <si>
    <t>(291,000)</t>
  </si>
  <si>
    <t>177000</t>
  </si>
  <si>
    <t>5.92M</t>
  </si>
  <si>
    <t>423000</t>
  </si>
  <si>
    <t>2.73M</t>
  </si>
  <si>
    <t>9.59M</t>
  </si>
  <si>
    <t>3.02M</t>
  </si>
  <si>
    <t>45.98M</t>
  </si>
  <si>
    <t>46.57M</t>
  </si>
  <si>
    <t>495000</t>
  </si>
  <si>
    <t>4.2M</t>
  </si>
  <si>
    <t>(2.37M)</t>
  </si>
  <si>
    <t>(17.92M)</t>
  </si>
  <si>
    <t>43.27M</t>
  </si>
  <si>
    <t>83.23M</t>
  </si>
  <si>
    <t>111.37M</t>
  </si>
  <si>
    <t>4.18M</t>
  </si>
  <si>
    <t>(1.08M)</t>
  </si>
  <si>
    <t>(1.97M)</t>
  </si>
  <si>
    <t>112.44M</t>
  </si>
  <si>
    <t>6.14M</t>
  </si>
  <si>
    <t>111.03%</t>
  </si>
  <si>
    <t>92.35%</t>
  </si>
  <si>
    <t>35.10%</t>
  </si>
  <si>
    <t>-94.54%</t>
  </si>
  <si>
    <t>0.22%</t>
  </si>
  <si>
    <t>(101,000)</t>
  </si>
  <si>
    <t>(691,000)</t>
  </si>
  <si>
    <t>(192,000)</t>
  </si>
  <si>
    <t>20.4M</t>
  </si>
  <si>
    <t>42.58M</t>
  </si>
  <si>
    <t>83.04M</t>
  </si>
  <si>
    <t>112.55M</t>
  </si>
  <si>
    <t>1.51</t>
  </si>
  <si>
    <t>1.65</t>
  </si>
  <si>
    <t>0.07</t>
  </si>
  <si>
    <t>60.38%</t>
  </si>
  <si>
    <t>77.65%</t>
  </si>
  <si>
    <t>9.27%</t>
  </si>
  <si>
    <t>-95.76%</t>
  </si>
  <si>
    <t>38.48M</t>
  </si>
  <si>
    <t>50M</t>
  </si>
  <si>
    <t>55.06M</t>
  </si>
  <si>
    <t>68.09M</t>
  </si>
  <si>
    <t>85.7M</t>
  </si>
  <si>
    <t>1.50</t>
  </si>
  <si>
    <t>76.47%</t>
  </si>
  <si>
    <t>9.71%</t>
  </si>
  <si>
    <t>-95.75%</t>
  </si>
  <si>
    <t>38.7M</t>
  </si>
  <si>
    <t>55.33M</t>
  </si>
  <si>
    <t>68.39M</t>
  </si>
  <si>
    <t>85.97M</t>
  </si>
  <si>
    <t>78.69M</t>
  </si>
  <si>
    <t>140.09M</t>
  </si>
  <si>
    <t>205.43M</t>
  </si>
  <si>
    <t>384.36M</t>
  </si>
  <si>
    <t>580.25M</t>
  </si>
  <si>
    <t>78.02%</t>
  </si>
  <si>
    <t>50.96%</t>
  </si>
  <si>
    <t>20.64%</t>
  </si>
  <si>
    <t>49.4M</t>
  </si>
  <si>
    <t>94.04M</t>
  </si>
  <si>
    <t>11.22M</t>
  </si>
  <si>
    <t>57.06M</t>
  </si>
  <si>
    <t>-90.75%</t>
  </si>
  <si>
    <t>1,958.22%</t>
  </si>
  <si>
    <t>-88.07%</t>
  </si>
  <si>
    <t>408.81%</t>
  </si>
  <si>
    <t>0.37%</t>
  </si>
  <si>
    <t>4.23%</t>
  </si>
  <si>
    <t>0.26%</t>
  </si>
  <si>
    <t>0.95%</t>
  </si>
  <si>
    <t>71.85M</t>
  </si>
  <si>
    <t>110.12M</t>
  </si>
  <si>
    <t>137.99M</t>
  </si>
  <si>
    <t>245.97M</t>
  </si>
  <si>
    <t>326.49M</t>
  </si>
  <si>
    <t>95.89M</t>
  </si>
  <si>
    <t>118.38M</t>
  </si>
  <si>
    <t>216.63M</t>
  </si>
  <si>
    <t>263.33M</t>
  </si>
  <si>
    <t>71.35M</t>
  </si>
  <si>
    <t>114.23M</t>
  </si>
  <si>
    <t>140.83M</t>
  </si>
  <si>
    <t>245.96M</t>
  </si>
  <si>
    <t>302.24M</t>
  </si>
  <si>
    <t>(7.48M)</t>
  </si>
  <si>
    <t>(18.35M)</t>
  </si>
  <si>
    <t>(22.45M)</t>
  </si>
  <si>
    <t>(29.33M)</t>
  </si>
  <si>
    <t>(38.92M)</t>
  </si>
  <si>
    <t>29.35M</t>
  </si>
  <si>
    <t>63.16M</t>
  </si>
  <si>
    <t>53.27%</t>
  </si>
  <si>
    <t>25.31%</t>
  </si>
  <si>
    <t>78.25%</t>
  </si>
  <si>
    <t>32.73%</t>
  </si>
  <si>
    <t>5.67</t>
  </si>
  <si>
    <t>6.48</t>
  </si>
  <si>
    <t>7.28</t>
  </si>
  <si>
    <t>7.30</t>
  </si>
  <si>
    <t>8.61</t>
  </si>
  <si>
    <t>4.68M</t>
  </si>
  <si>
    <t>19.73M</t>
  </si>
  <si>
    <t>30.43M</t>
  </si>
  <si>
    <t>42.11M</t>
  </si>
  <si>
    <t>32.87M</t>
  </si>
  <si>
    <t>24.04M</t>
  </si>
  <si>
    <t>11.05M</t>
  </si>
  <si>
    <t>12.29M</t>
  </si>
  <si>
    <t>140.98M</t>
  </si>
  <si>
    <t>145.13M</t>
  </si>
  <si>
    <t>274.14M</t>
  </si>
  <si>
    <t>294.74M</t>
  </si>
  <si>
    <t>427.93M</t>
  </si>
  <si>
    <t>236.94M</t>
  </si>
  <si>
    <t>370.11M</t>
  </si>
  <si>
    <t>1.71B</t>
  </si>
  <si>
    <t>2.7B</t>
  </si>
  <si>
    <t>249.97M</t>
  </si>
  <si>
    <t>399.4M</t>
  </si>
  <si>
    <t>1.83B</t>
  </si>
  <si>
    <t>2.92B</t>
  </si>
  <si>
    <t>171.77M</t>
  </si>
  <si>
    <t>259.52M</t>
  </si>
  <si>
    <t>858.06M</t>
  </si>
  <si>
    <t>1.28B</t>
  </si>
  <si>
    <t>39.13M</t>
  </si>
  <si>
    <t>58.95M</t>
  </si>
  <si>
    <t>132.41M</t>
  </si>
  <si>
    <t>214.14M</t>
  </si>
  <si>
    <t>411.33M</t>
  </si>
  <si>
    <t>13.03M</t>
  </si>
  <si>
    <t>60.61M</t>
  </si>
  <si>
    <t>119.47M</t>
  </si>
  <si>
    <t>2.3M</t>
  </si>
  <si>
    <t>75.81M</t>
  </si>
  <si>
    <t>1.4M</t>
  </si>
  <si>
    <t>16M</t>
  </si>
  <si>
    <t>19.4M</t>
  </si>
  <si>
    <t>573.39M</t>
  </si>
  <si>
    <t>682.12M</t>
  </si>
  <si>
    <t>824.62M</t>
  </si>
  <si>
    <t>2.76B</t>
  </si>
  <si>
    <t>557.4M</t>
  </si>
  <si>
    <t>661.55M</t>
  </si>
  <si>
    <t>802.99M</t>
  </si>
  <si>
    <t>2.13B</t>
  </si>
  <si>
    <t>2.68B</t>
  </si>
  <si>
    <t>15.99M</t>
  </si>
  <si>
    <t>20.57M</t>
  </si>
  <si>
    <t>21.64M</t>
  </si>
  <si>
    <t>59.58M</t>
  </si>
  <si>
    <t>83.31M</t>
  </si>
  <si>
    <t>30.7M</t>
  </si>
  <si>
    <t>17.21M</t>
  </si>
  <si>
    <t>20.22M</t>
  </si>
  <si>
    <t>983.41M</t>
  </si>
  <si>
    <t>4.28B</t>
  </si>
  <si>
    <t>6.02B</t>
  </si>
  <si>
    <t>24.53%</t>
  </si>
  <si>
    <t>81.57%</t>
  </si>
  <si>
    <t>92.45%</t>
  </si>
  <si>
    <t>40.79%</t>
  </si>
  <si>
    <t>15.2M</t>
  </si>
  <si>
    <t>26.97M</t>
  </si>
  <si>
    <t>45.36M</t>
  </si>
  <si>
    <t>36.03M</t>
  </si>
  <si>
    <t>80.03M</t>
  </si>
  <si>
    <t>88.81%</t>
  </si>
  <si>
    <t>35.17%</t>
  </si>
  <si>
    <t>87.57%</t>
  </si>
  <si>
    <t>-12.38%</t>
  </si>
  <si>
    <t>2.2M</t>
  </si>
  <si>
    <t>7.37M</t>
  </si>
  <si>
    <t>527000</t>
  </si>
  <si>
    <t>42.89M</t>
  </si>
  <si>
    <t>61.27M</t>
  </si>
  <si>
    <t>90.17M</t>
  </si>
  <si>
    <t>146.14M</t>
  </si>
  <si>
    <t>227.5M</t>
  </si>
  <si>
    <t>28.75M</t>
  </si>
  <si>
    <t>37.72M</t>
  </si>
  <si>
    <t>59.32M</t>
  </si>
  <si>
    <t>80.7M</t>
  </si>
  <si>
    <t>105.07M</t>
  </si>
  <si>
    <t>14.14M</t>
  </si>
  <si>
    <t>23.55M</t>
  </si>
  <si>
    <t>30.86M</t>
  </si>
  <si>
    <t>65.44M</t>
  </si>
  <si>
    <t>122.43M</t>
  </si>
  <si>
    <t>114.69M</t>
  </si>
  <si>
    <t>165.93M</t>
  </si>
  <si>
    <t>290.2M</t>
  </si>
  <si>
    <t>342.87M</t>
  </si>
  <si>
    <t>465.64M</t>
  </si>
  <si>
    <t>601.94M</t>
  </si>
  <si>
    <t>2.2B</t>
  </si>
  <si>
    <t>3.25B</t>
  </si>
  <si>
    <t>10.7M</t>
  </si>
  <si>
    <t>998000</t>
  </si>
  <si>
    <t>7.97M</t>
  </si>
  <si>
    <t>50.74M</t>
  </si>
  <si>
    <t>(25.18M)</t>
  </si>
  <si>
    <t>74.74M</t>
  </si>
  <si>
    <t>63.88M</t>
  </si>
  <si>
    <t>23.94M</t>
  </si>
  <si>
    <t>78.52M</t>
  </si>
  <si>
    <t>13.14M</t>
  </si>
  <si>
    <t>49.11M</t>
  </si>
  <si>
    <t>3.78M</t>
  </si>
  <si>
    <t>19.35M</t>
  </si>
  <si>
    <t>33.91M</t>
  </si>
  <si>
    <t>75.8M</t>
  </si>
  <si>
    <t>154.16M</t>
  </si>
  <si>
    <t>550.86M</t>
  </si>
  <si>
    <t>743.95M</t>
  </si>
  <si>
    <t>2.59B</t>
  </si>
  <si>
    <t>3.84B</t>
  </si>
  <si>
    <t>56.02%</t>
  </si>
  <si>
    <t>60.75%</t>
  </si>
  <si>
    <t>60.48%</t>
  </si>
  <si>
    <t>63.72%</t>
  </si>
  <si>
    <t>432.55M</t>
  </si>
  <si>
    <t>480.71M</t>
  </si>
  <si>
    <t>880.97M</t>
  </si>
  <si>
    <t>2.17B</t>
  </si>
  <si>
    <t>499000</t>
  </si>
  <si>
    <t>501000</t>
  </si>
  <si>
    <t>592000</t>
  </si>
  <si>
    <t>707000</t>
  </si>
  <si>
    <t>867000</t>
  </si>
  <si>
    <t>(24.18M)</t>
  </si>
  <si>
    <t>101.44M</t>
  </si>
  <si>
    <t>214M</t>
  </si>
  <si>
    <t>(584.08M)</t>
  </si>
  <si>
    <t>43.98%</t>
  </si>
  <si>
    <t>39.25%</t>
  </si>
  <si>
    <t>39.62%</t>
  </si>
  <si>
    <t>39.33%</t>
  </si>
  <si>
    <t>35.98%</t>
  </si>
  <si>
    <t>8.06M</t>
  </si>
  <si>
    <t>17.75M</t>
  </si>
  <si>
    <t>111.48M</t>
  </si>
  <si>
    <t>108.69%</t>
  </si>
  <si>
    <t>95.03%</t>
  </si>
  <si>
    <t>34.24%</t>
  </si>
  <si>
    <t>-96.25%</t>
  </si>
  <si>
    <t>2.85M</t>
  </si>
  <si>
    <t>10.08M</t>
  </si>
  <si>
    <t>7.22M</t>
  </si>
  <si>
    <t>28.65M</t>
  </si>
  <si>
    <t>10.85M</t>
  </si>
  <si>
    <t>17.81M</t>
  </si>
  <si>
    <t>39.69M</t>
  </si>
  <si>
    <t>215.67M</t>
  </si>
  <si>
    <t>87.56M</t>
  </si>
  <si>
    <t>121.4M</t>
  </si>
  <si>
    <t>258.33M</t>
  </si>
  <si>
    <t>383.59M</t>
  </si>
  <si>
    <t>(8.18M)</t>
  </si>
  <si>
    <t>(22M)</t>
  </si>
  <si>
    <t>(6.11M)</t>
  </si>
  <si>
    <t>(17.93M)</t>
  </si>
  <si>
    <t>(22.12M)</t>
  </si>
  <si>
    <t>(16.73M)</t>
  </si>
  <si>
    <t>(21.24M)</t>
  </si>
  <si>
    <t>(15.11M)</t>
  </si>
  <si>
    <t>(24.95M)</t>
  </si>
  <si>
    <t>(15.72M)</t>
  </si>
  <si>
    <t>485000</t>
  </si>
  <si>
    <t>(848,000)</t>
  </si>
  <si>
    <t>2.79M</t>
  </si>
  <si>
    <t>6.87M</t>
  </si>
  <si>
    <t>22.69M</t>
  </si>
  <si>
    <t>2.92M</t>
  </si>
  <si>
    <t>(2.71M)</t>
  </si>
  <si>
    <t>(20.52M)</t>
  </si>
  <si>
    <t>33.9M</t>
  </si>
  <si>
    <t>65.56M</t>
  </si>
  <si>
    <t>115.29M</t>
  </si>
  <si>
    <t>240.4M</t>
  </si>
  <si>
    <t>361.48M</t>
  </si>
  <si>
    <t>93.41%</t>
  </si>
  <si>
    <t>75.84%</t>
  </si>
  <si>
    <t>108.53%</t>
  </si>
  <si>
    <t>50.36%</t>
  </si>
  <si>
    <t>8.32%</t>
  </si>
  <si>
    <t>9.19%</t>
  </si>
  <si>
    <t>11.48%</t>
  </si>
  <si>
    <t>12.86%</t>
  </si>
  <si>
    <t>(27.6M)</t>
  </si>
  <si>
    <t>(68.94M)</t>
  </si>
  <si>
    <t>(113.24M)</t>
  </si>
  <si>
    <t>(276.05M)</t>
  </si>
  <si>
    <t>(307.47M)</t>
  </si>
  <si>
    <t>-149.83%</t>
  </si>
  <si>
    <t>-64.26%</t>
  </si>
  <si>
    <t>-143.76%</t>
  </si>
  <si>
    <t>-11.38%</t>
  </si>
  <si>
    <t>-6.77%</t>
  </si>
  <si>
    <t>-9.66%</t>
  </si>
  <si>
    <t>-11.27%</t>
  </si>
  <si>
    <t>-15.38%</t>
  </si>
  <si>
    <t>-10.94%</t>
  </si>
  <si>
    <t>(443.47M)</t>
  </si>
  <si>
    <t>(164.02M)</t>
  </si>
  <si>
    <t>(738.7M)</t>
  </si>
  <si>
    <t>(574.78M)</t>
  </si>
  <si>
    <t>(683.46M)</t>
  </si>
  <si>
    <t>373.27M</t>
  </si>
  <si>
    <t>(53.16M)</t>
  </si>
  <si>
    <t>(8.09M)</t>
  </si>
  <si>
    <t>(23.18M)</t>
  </si>
  <si>
    <t>(26.62M)</t>
  </si>
  <si>
    <t>(40.76M)</t>
  </si>
  <si>
    <t>(417,000)</t>
  </si>
  <si>
    <t>(913,000)</t>
  </si>
  <si>
    <t>(7.03M)</t>
  </si>
  <si>
    <t>523000</t>
  </si>
  <si>
    <t>(524.64M)</t>
  </si>
  <si>
    <t>(242.98M)</t>
  </si>
  <si>
    <t>(860.77M)</t>
  </si>
  <si>
    <t>(884.47M)</t>
  </si>
  <si>
    <t>(660.37M)</t>
  </si>
  <si>
    <t>53.69%</t>
  </si>
  <si>
    <t>-254.26%</t>
  </si>
  <si>
    <t>-2.75%</t>
  </si>
  <si>
    <t>25.34%</t>
  </si>
  <si>
    <t>-128.76%</t>
  </si>
  <si>
    <t>-34.06%</t>
  </si>
  <si>
    <t>-85.68%</t>
  </si>
  <si>
    <t>-49.29%</t>
  </si>
  <si>
    <t>-23.49%</t>
  </si>
  <si>
    <t>(205,000)</t>
  </si>
  <si>
    <t>374.43M</t>
  </si>
  <si>
    <t>331.31M</t>
  </si>
  <si>
    <t>685.1M</t>
  </si>
  <si>
    <t>311.84M</t>
  </si>
  <si>
    <t>960000</t>
  </si>
  <si>
    <t>165.51M</t>
  </si>
  <si>
    <t>139.01M</t>
  </si>
  <si>
    <t>468.31M</t>
  </si>
  <si>
    <t>240.17M</t>
  </si>
  <si>
    <t>(313.57M)</t>
  </si>
  <si>
    <t>171.51M</t>
  </si>
  <si>
    <t>207.19M</t>
  </si>
  <si>
    <t>760.01M</t>
  </si>
  <si>
    <t>1.59B</t>
  </si>
  <si>
    <t>(6M)</t>
  </si>
  <si>
    <t>(68.18M)</t>
  </si>
  <si>
    <t>(291.7M)</t>
  </si>
  <si>
    <t>(1.35B)</t>
  </si>
  <si>
    <t>(1.94B)</t>
  </si>
  <si>
    <t>714000</t>
  </si>
  <si>
    <t>(6.22M)</t>
  </si>
  <si>
    <t>(4.77M)</t>
  </si>
  <si>
    <t>(7.87M)</t>
  </si>
  <si>
    <t>(12.68M)</t>
  </si>
  <si>
    <t>(8M)</t>
  </si>
  <si>
    <t>(9.39M)</t>
  </si>
  <si>
    <t>1.78M</t>
  </si>
  <si>
    <t>479.03M</t>
  </si>
  <si>
    <t>132.59M</t>
  </si>
  <si>
    <t>837.97M</t>
  </si>
  <si>
    <t>563.6M</t>
  </si>
  <si>
    <t>358.84M</t>
  </si>
  <si>
    <t>-72.32%</t>
  </si>
  <si>
    <t>532.02%</t>
  </si>
  <si>
    <t>-32.74%</t>
  </si>
  <si>
    <t>-36.33%</t>
  </si>
  <si>
    <t>117.56%</t>
  </si>
  <si>
    <t>18.58%</t>
  </si>
  <si>
    <t>83.41%</t>
  </si>
  <si>
    <t>31.41%</t>
  </si>
  <si>
    <t>12.77%</t>
  </si>
  <si>
    <t>(3.01M)</t>
  </si>
  <si>
    <t>(2.36M)</t>
  </si>
  <si>
    <t>(14.11M)</t>
  </si>
  <si>
    <t>(44.83M)</t>
  </si>
  <si>
    <t>(82.83M)</t>
  </si>
  <si>
    <t>45.85M</t>
  </si>
  <si>
    <t>(3.38M)</t>
  </si>
  <si>
    <t>2.04M</t>
  </si>
  <si>
    <t>(35.64M)</t>
  </si>
  <si>
    <t>54.01M</t>
  </si>
  <si>
    <t>-153.61%</t>
  </si>
  <si>
    <t>160.43%</t>
  </si>
  <si>
    <t>-1,845.54%</t>
  </si>
  <si>
    <t>251.51%</t>
  </si>
  <si>
    <t>CYH</t>
  </si>
  <si>
    <t>Community Health Systems</t>
  </si>
  <si>
    <t>THC</t>
  </si>
  <si>
    <t>Tenet Healthcare</t>
  </si>
  <si>
    <t>LPNT</t>
  </si>
  <si>
    <t>LifePoint Health</t>
  </si>
  <si>
    <t>SEM</t>
  </si>
  <si>
    <t>Select Medical Holdings</t>
  </si>
  <si>
    <t>UHS</t>
  </si>
  <si>
    <t>Universal Health Services</t>
  </si>
  <si>
    <t>HLS</t>
  </si>
  <si>
    <t>Healthsouth</t>
  </si>
  <si>
    <t>973.09M</t>
  </si>
  <si>
    <t>-0.50</t>
  </si>
  <si>
    <t>10.62</t>
  </si>
  <si>
    <t>2.02</t>
  </si>
  <si>
    <t>0.68</t>
  </si>
  <si>
    <t>1.96B</t>
  </si>
  <si>
    <t>-10.46</t>
  </si>
  <si>
    <t>11.42</t>
  </si>
  <si>
    <t>0.10</t>
  </si>
  <si>
    <t>4.56</t>
  </si>
  <si>
    <t>2.57B</t>
  </si>
  <si>
    <t>16.81</t>
  </si>
  <si>
    <t>13.82</t>
  </si>
  <si>
    <t>0.40</t>
  </si>
  <si>
    <t>1.14</t>
  </si>
  <si>
    <t>29.07</t>
  </si>
  <si>
    <t>16.94</t>
  </si>
  <si>
    <t>1.28</t>
  </si>
  <si>
    <t>2.75</t>
  </si>
  <si>
    <t>Acorda Therapeutics, Inc. (ACOR)</t>
  </si>
  <si>
    <t>22.85</t>
  </si>
  <si>
    <t>22.40</t>
  </si>
  <si>
    <t>22.55</t>
  </si>
  <si>
    <t>13.55 x 500</t>
  </si>
  <si>
    <t>23.20 x 2000</t>
  </si>
  <si>
    <t>22.30 - 23.20</t>
  </si>
  <si>
    <t>13.60 - 33.00</t>
  </si>
  <si>
    <t>1152198</t>
  </si>
  <si>
    <t>868892</t>
  </si>
  <si>
    <t>1.49</t>
  </si>
  <si>
    <t>-19.61</t>
  </si>
  <si>
    <t>-1.16</t>
  </si>
  <si>
    <t>27.13</t>
  </si>
  <si>
    <t>140.07M</t>
  </si>
  <si>
    <t>149.99M</t>
  </si>
  <si>
    <t>565.95M</t>
  </si>
  <si>
    <t>461.04M</t>
  </si>
  <si>
    <t>136.7M</t>
  </si>
  <si>
    <t>146.92M</t>
  </si>
  <si>
    <t>559.2M</t>
  </si>
  <si>
    <t>331M</t>
  </si>
  <si>
    <t>144.7M</t>
  </si>
  <si>
    <t>155M</t>
  </si>
  <si>
    <t>569.8M</t>
  </si>
  <si>
    <t>630.65M</t>
  </si>
  <si>
    <t>127.46M</t>
  </si>
  <si>
    <t>135.61M</t>
  </si>
  <si>
    <t>519.6M</t>
  </si>
  <si>
    <t>9.90%</t>
  </si>
  <si>
    <t>10.60%</t>
  </si>
  <si>
    <t>8.90%</t>
  </si>
  <si>
    <t>-18.50%</t>
  </si>
  <si>
    <t>0.11</t>
  </si>
  <si>
    <t>0.12</t>
  </si>
  <si>
    <t>0.09</t>
  </si>
  <si>
    <t>-0.13</t>
  </si>
  <si>
    <t>-0.15</t>
  </si>
  <si>
    <t>-0.07</t>
  </si>
  <si>
    <t>-65.00%</t>
  </si>
  <si>
    <t>-136.40%</t>
  </si>
  <si>
    <t>-58.30%</t>
  </si>
  <si>
    <t>-188.90%</t>
  </si>
  <si>
    <t>ACOR</t>
  </si>
  <si>
    <t>585.70%</t>
  </si>
  <si>
    <t>1,875.00%</t>
  </si>
  <si>
    <t>688.00%</t>
  </si>
  <si>
    <t>-55.30%</t>
  </si>
  <si>
    <t>29.00%</t>
  </si>
  <si>
    <t>3.31%</t>
  </si>
  <si>
    <t>25.97</t>
  </si>
  <si>
    <t>2.04</t>
  </si>
  <si>
    <t>1.58</t>
  </si>
  <si>
    <t>-10.13%</t>
  </si>
  <si>
    <t>-0.51%</t>
  </si>
  <si>
    <t>-0.13%</t>
  </si>
  <si>
    <t>-7.94%</t>
  </si>
  <si>
    <t>523.08M</t>
  </si>
  <si>
    <t>11.49</t>
  </si>
  <si>
    <t>411.49M</t>
  </si>
  <si>
    <t>-53M</t>
  </si>
  <si>
    <t>133.62M</t>
  </si>
  <si>
    <t>2.86</t>
  </si>
  <si>
    <t>327.12M</t>
  </si>
  <si>
    <t>48.38</t>
  </si>
  <si>
    <t>14.46</t>
  </si>
  <si>
    <t>58.75M</t>
  </si>
  <si>
    <t>-13.55%</t>
  </si>
  <si>
    <t>33.00</t>
  </si>
  <si>
    <t>13.60</t>
  </si>
  <si>
    <t>18.95</t>
  </si>
  <si>
    <t>20.26</t>
  </si>
  <si>
    <t>868.89k</t>
  </si>
  <si>
    <t>706.43k</t>
  </si>
  <si>
    <t>46.66M</t>
  </si>
  <si>
    <t>34.24M</t>
  </si>
  <si>
    <t>1.87%</t>
  </si>
  <si>
    <t>107.60%</t>
  </si>
  <si>
    <t>5.75M</t>
  </si>
  <si>
    <t>6.56</t>
  </si>
  <si>
    <t>20.95%</t>
  </si>
  <si>
    <t>7.55M</t>
  </si>
  <si>
    <t>Dr. Ron Cohen M.D.</t>
  </si>
  <si>
    <t>Founder, Chief Exec. Officer, Pres and Director</t>
  </si>
  <si>
    <t>1.03M</t>
  </si>
  <si>
    <t>Mr. David Lawrence M.B.A.</t>
  </si>
  <si>
    <t>Chief of Bus. Operations and Principal Accounting Officer</t>
  </si>
  <si>
    <t>623.05k</t>
  </si>
  <si>
    <t>8.29k</t>
  </si>
  <si>
    <t>Ms. Jane Wasman J.D.</t>
  </si>
  <si>
    <t>Pres of International, Gen. Counsel and Corp. Sec.</t>
  </si>
  <si>
    <t>900.13k</t>
  </si>
  <si>
    <t>52.13k</t>
  </si>
  <si>
    <t>Mr. Andrew Asa Hindman M.B.A</t>
  </si>
  <si>
    <t>Chief Bus. Devel. Officer</t>
  </si>
  <si>
    <t>707.83k</t>
  </si>
  <si>
    <t>Dr. Burkhard Blank M.D.</t>
  </si>
  <si>
    <t>Chief Medical Officer</t>
  </si>
  <si>
    <t>305.81M</t>
  </si>
  <si>
    <t>336.43M</t>
  </si>
  <si>
    <t>401.48M</t>
  </si>
  <si>
    <t>492.66M</t>
  </si>
  <si>
    <t>10.01%</t>
  </si>
  <si>
    <t>19.34%</t>
  </si>
  <si>
    <t>22.71%</t>
  </si>
  <si>
    <t>5.47%</t>
  </si>
  <si>
    <t>57.64M</t>
  </si>
  <si>
    <t>66.64M</t>
  </si>
  <si>
    <t>80.62M</t>
  </si>
  <si>
    <t>92.93M</t>
  </si>
  <si>
    <t>108.11M</t>
  </si>
  <si>
    <t>52.98M</t>
  </si>
  <si>
    <t>59.64M</t>
  </si>
  <si>
    <t>72.14M</t>
  </si>
  <si>
    <t>77.92M</t>
  </si>
  <si>
    <t>86.53M</t>
  </si>
  <si>
    <t>4.66M</t>
  </si>
  <si>
    <t>7M</t>
  </si>
  <si>
    <t>8.47M</t>
  </si>
  <si>
    <t>21.58M</t>
  </si>
  <si>
    <t>4.6M</t>
  </si>
  <si>
    <t>5.17M</t>
  </si>
  <si>
    <t>11.91M</t>
  </si>
  <si>
    <t>12.48M</t>
  </si>
  <si>
    <t>2.06M</t>
  </si>
  <si>
    <t>3.3M</t>
  </si>
  <si>
    <t>9.1M</t>
  </si>
  <si>
    <t>15.62%</t>
  </si>
  <si>
    <t>20.97%</t>
  </si>
  <si>
    <t>15.28%</t>
  </si>
  <si>
    <t>16.33%</t>
  </si>
  <si>
    <t>248.17M</t>
  </si>
  <si>
    <t>269.79M</t>
  </si>
  <si>
    <t>320.87M</t>
  </si>
  <si>
    <t>399.73M</t>
  </si>
  <si>
    <t>8.71%</t>
  </si>
  <si>
    <t>24.58%</t>
  </si>
  <si>
    <t>2.94%</t>
  </si>
  <si>
    <t>79.19%</t>
  </si>
  <si>
    <t>222.61M</t>
  </si>
  <si>
    <t>238.57M</t>
  </si>
  <si>
    <t>268.47M</t>
  </si>
  <si>
    <t>354.84M</t>
  </si>
  <si>
    <t>421.27M</t>
  </si>
  <si>
    <t>53.88M</t>
  </si>
  <si>
    <t>73.47M</t>
  </si>
  <si>
    <t>203.44M</t>
  </si>
  <si>
    <t>168.73M</t>
  </si>
  <si>
    <t>184.7M</t>
  </si>
  <si>
    <t>195M</t>
  </si>
  <si>
    <t>205.63M</t>
  </si>
  <si>
    <t>217.84M</t>
  </si>
  <si>
    <t>7.17%</t>
  </si>
  <si>
    <t>12.53%</t>
  </si>
  <si>
    <t>32.17%</t>
  </si>
  <si>
    <t>18.72%</t>
  </si>
  <si>
    <t>664000</t>
  </si>
  <si>
    <t>16.16M</t>
  </si>
  <si>
    <t>26.2M</t>
  </si>
  <si>
    <t>24.9M</t>
  </si>
  <si>
    <t>30.18M</t>
  </si>
  <si>
    <t>36.24M</t>
  </si>
  <si>
    <t>33.99M</t>
  </si>
  <si>
    <t>(35.98M)</t>
  </si>
  <si>
    <t>695000</t>
  </si>
  <si>
    <t>182000</t>
  </si>
  <si>
    <t>9.9M</t>
  </si>
  <si>
    <t>552000</t>
  </si>
  <si>
    <t>668000</t>
  </si>
  <si>
    <t>674000</t>
  </si>
  <si>
    <t>440000</t>
  </si>
  <si>
    <t>1.88M</t>
  </si>
  <si>
    <t>2.17M</t>
  </si>
  <si>
    <t>9.29M</t>
  </si>
  <si>
    <t>15.47M</t>
  </si>
  <si>
    <t>15.43%</t>
  </si>
  <si>
    <t>328.02%</t>
  </si>
  <si>
    <t>66.58%</t>
  </si>
  <si>
    <t>6.82%</t>
  </si>
  <si>
    <t>24.27M</t>
  </si>
  <si>
    <t>28.86M</t>
  </si>
  <si>
    <t>28.01M</t>
  </si>
  <si>
    <t>19.37M</t>
  </si>
  <si>
    <t>(42.27M)</t>
  </si>
  <si>
    <t>-2.96%</t>
  </si>
  <si>
    <t>-30.85%</t>
  </si>
  <si>
    <t>-318.22%</t>
  </si>
  <si>
    <t>-8.13%</t>
  </si>
  <si>
    <t>(130.69M)</t>
  </si>
  <si>
    <t>12.42M</t>
  </si>
  <si>
    <t>8.31M</t>
  </si>
  <si>
    <t>(6.67M)</t>
  </si>
  <si>
    <t>3.38M</t>
  </si>
  <si>
    <t>5.37M</t>
  </si>
  <si>
    <t>574000</t>
  </si>
  <si>
    <t>154000</t>
  </si>
  <si>
    <t>732000</t>
  </si>
  <si>
    <t>(781,000)</t>
  </si>
  <si>
    <t>(133.04M)</t>
  </si>
  <si>
    <t>9.55M</t>
  </si>
  <si>
    <t>6.68M</t>
  </si>
  <si>
    <t>(11.25M)</t>
  </si>
  <si>
    <t>154.96M</t>
  </si>
  <si>
    <t>17.67M</t>
  </si>
  <si>
    <t>11.06M</t>
  </si>
  <si>
    <t>(35.6M)</t>
  </si>
  <si>
    <t>(985,000)</t>
  </si>
  <si>
    <t>(34.62M)</t>
  </si>
  <si>
    <t>-89.39%</t>
  </si>
  <si>
    <t>7.49%</t>
  </si>
  <si>
    <t>-37.43%</t>
  </si>
  <si>
    <t>-413.06%</t>
  </si>
  <si>
    <t>-6.66%</t>
  </si>
  <si>
    <t>3.93</t>
  </si>
  <si>
    <t>0.43</t>
  </si>
  <si>
    <t>0.26</t>
  </si>
  <si>
    <t>(0.76)</t>
  </si>
  <si>
    <t>-89.57%</t>
  </si>
  <si>
    <t>-39.53%</t>
  </si>
  <si>
    <t>-392.31%</t>
  </si>
  <si>
    <t>39.46M</t>
  </si>
  <si>
    <t>40.21M</t>
  </si>
  <si>
    <t>41.15M</t>
  </si>
  <si>
    <t>42.23M</t>
  </si>
  <si>
    <t>45.26M</t>
  </si>
  <si>
    <t>3.84</t>
  </si>
  <si>
    <t>0.25</t>
  </si>
  <si>
    <t>-89.84%</t>
  </si>
  <si>
    <t>7.69%</t>
  </si>
  <si>
    <t>-40.48%</t>
  </si>
  <si>
    <t>-404.00%</t>
  </si>
  <si>
    <t>40.33M</t>
  </si>
  <si>
    <t>41.68M</t>
  </si>
  <si>
    <t>42.54M</t>
  </si>
  <si>
    <t>43.62M</t>
  </si>
  <si>
    <t>30.23M</t>
  </si>
  <si>
    <t>38.21M</t>
  </si>
  <si>
    <t>60.87M</t>
  </si>
  <si>
    <t>59.9M</t>
  </si>
  <si>
    <t>26.42%</t>
  </si>
  <si>
    <t>59.30%</t>
  </si>
  <si>
    <t>-1.59%</t>
  </si>
  <si>
    <t>-80.30%</t>
  </si>
  <si>
    <t>2.27%</t>
  </si>
  <si>
    <t>234.21M</t>
  </si>
  <si>
    <t>274.21M</t>
  </si>
  <si>
    <t>308.82M</t>
  </si>
  <si>
    <t>359.34M</t>
  </si>
  <si>
    <t>158.62M</t>
  </si>
  <si>
    <t>42.26M</t>
  </si>
  <si>
    <t>183.38M</t>
  </si>
  <si>
    <t>159.24M</t>
  </si>
  <si>
    <t>191.95M</t>
  </si>
  <si>
    <t>225.89M</t>
  </si>
  <si>
    <t>125.45M</t>
  </si>
  <si>
    <t>200.1M</t>
  </si>
  <si>
    <t>17.08%</t>
  </si>
  <si>
    <t>12.62%</t>
  </si>
  <si>
    <t>16.36%</t>
  </si>
  <si>
    <t>-55.86%</t>
  </si>
  <si>
    <t>41.43%</t>
  </si>
  <si>
    <t>45.16%</t>
  </si>
  <si>
    <t>28.58%</t>
  </si>
  <si>
    <t>32.19%</t>
  </si>
  <si>
    <t>11.82%</t>
  </si>
  <si>
    <t>26.33M</t>
  </si>
  <si>
    <t>30.78M</t>
  </si>
  <si>
    <t>32.21M</t>
  </si>
  <si>
    <t>31.47M</t>
  </si>
  <si>
    <t>52.24M</t>
  </si>
  <si>
    <t>26.88M</t>
  </si>
  <si>
    <t>31.48M</t>
  </si>
  <si>
    <t>32.98M</t>
  </si>
  <si>
    <t>32.35M</t>
  </si>
  <si>
    <t>53.2M</t>
  </si>
  <si>
    <t>(555,000)</t>
  </si>
  <si>
    <t>(698,000)</t>
  </si>
  <si>
    <t>(771,000)</t>
  </si>
  <si>
    <t>(884,000)</t>
  </si>
  <si>
    <t>(964,000)</t>
  </si>
  <si>
    <t>16.93%</t>
  </si>
  <si>
    <t>4.64%</t>
  </si>
  <si>
    <t>66.02%</t>
  </si>
  <si>
    <t>11.62</t>
  </si>
  <si>
    <t>10.93</t>
  </si>
  <si>
    <t>12.46</t>
  </si>
  <si>
    <t>15.66</t>
  </si>
  <si>
    <t>9.95</t>
  </si>
  <si>
    <t>20.96M</t>
  </si>
  <si>
    <t>26.17M</t>
  </si>
  <si>
    <t>36.48M</t>
  </si>
  <si>
    <t>43.14M</t>
  </si>
  <si>
    <t>51.57M</t>
  </si>
  <si>
    <t>36.17M</t>
  </si>
  <si>
    <t>41.27M</t>
  </si>
  <si>
    <t>18.67M</t>
  </si>
  <si>
    <t>27.77M</t>
  </si>
  <si>
    <t>25.74M</t>
  </si>
  <si>
    <t>5.76M</t>
  </si>
  <si>
    <t>333.06M</t>
  </si>
  <si>
    <t>367.33M</t>
  </si>
  <si>
    <t>409.14M</t>
  </si>
  <si>
    <t>451.32M</t>
  </si>
  <si>
    <t>272.66M</t>
  </si>
  <si>
    <t>46.09M</t>
  </si>
  <si>
    <t>40.2M</t>
  </si>
  <si>
    <t>34.31M</t>
  </si>
  <si>
    <t>25.84M</t>
  </si>
  <si>
    <t>25.08M</t>
  </si>
  <si>
    <t>59.82M</t>
  </si>
  <si>
    <t>74.11M</t>
  </si>
  <si>
    <t>8.65M</t>
  </si>
  <si>
    <t>15.78M</t>
  </si>
  <si>
    <t>16.93M</t>
  </si>
  <si>
    <t>21.2M</t>
  </si>
  <si>
    <t>13.73M</t>
  </si>
  <si>
    <t>25.63M</t>
  </si>
  <si>
    <t>39.8M</t>
  </si>
  <si>
    <t>99.36M</t>
  </si>
  <si>
    <t>93.3M</t>
  </si>
  <si>
    <t>9.32M</t>
  </si>
  <si>
    <t>17.46M</t>
  </si>
  <si>
    <t>615.77M</t>
  </si>
  <si>
    <t>614.49M</t>
  </si>
  <si>
    <t>182.95M</t>
  </si>
  <si>
    <t>280.6M</t>
  </si>
  <si>
    <t>432.82M</t>
  </si>
  <si>
    <t>430.86M</t>
  </si>
  <si>
    <t>742.24M</t>
  </si>
  <si>
    <t>5.25M</t>
  </si>
  <si>
    <t>4.53M</t>
  </si>
  <si>
    <t>9.68M</t>
  </si>
  <si>
    <t>8.13M</t>
  </si>
  <si>
    <t>352000</t>
  </si>
  <si>
    <t>5.86M</t>
  </si>
  <si>
    <t>565.33M</t>
  </si>
  <si>
    <t>607.13M</t>
  </si>
  <si>
    <t>1.08B</t>
  </si>
  <si>
    <t>1.12B</t>
  </si>
  <si>
    <t>78.00%</t>
  </si>
  <si>
    <t>20.24%</t>
  </si>
  <si>
    <t>2.28M</t>
  </si>
  <si>
    <t>2.01M</t>
  </si>
  <si>
    <t>7.02M</t>
  </si>
  <si>
    <t>15.92M</t>
  </si>
  <si>
    <t>14.23M</t>
  </si>
  <si>
    <t>26.93M</t>
  </si>
  <si>
    <t>-29.24%</t>
  </si>
  <si>
    <t>11.49%</t>
  </si>
  <si>
    <t>-19.82%</t>
  </si>
  <si>
    <t>89.23%</t>
  </si>
  <si>
    <t>74.09M</t>
  </si>
  <si>
    <t>78.72M</t>
  </si>
  <si>
    <t>94.6M</t>
  </si>
  <si>
    <t>75.19M</t>
  </si>
  <si>
    <t>113.95M</t>
  </si>
  <si>
    <t>7.9M</t>
  </si>
  <si>
    <t>20.72M</t>
  </si>
  <si>
    <t>67.73M</t>
  </si>
  <si>
    <t>70.82M</t>
  </si>
  <si>
    <t>83.9M</t>
  </si>
  <si>
    <t>58.62M</t>
  </si>
  <si>
    <t>93.23M</t>
  </si>
  <si>
    <t>98.87M</t>
  </si>
  <si>
    <t>96.64M</t>
  </si>
  <si>
    <t>114.38M</t>
  </si>
  <si>
    <t>90.59M</t>
  </si>
  <si>
    <t>147.9M</t>
  </si>
  <si>
    <t>5.68M</t>
  </si>
  <si>
    <t>289.88M</t>
  </si>
  <si>
    <t>296.58M</t>
  </si>
  <si>
    <t>324.03M</t>
  </si>
  <si>
    <t>1.44M</t>
  </si>
  <si>
    <t>640000</t>
  </si>
  <si>
    <t>287.7M</t>
  </si>
  <si>
    <t>2.18M</t>
  </si>
  <si>
    <t>52.6M</t>
  </si>
  <si>
    <t>63.5M</t>
  </si>
  <si>
    <t>72.1M</t>
  </si>
  <si>
    <t>(101.64M)</t>
  </si>
  <si>
    <t>(107.99M)</t>
  </si>
  <si>
    <t>23.89M</t>
  </si>
  <si>
    <t>10.02M</t>
  </si>
  <si>
    <t>88.41M</t>
  </si>
  <si>
    <t>92.81M</t>
  </si>
  <si>
    <t>101.64M</t>
  </si>
  <si>
    <t>107.99M</t>
  </si>
  <si>
    <t>2.13M</t>
  </si>
  <si>
    <t>4.4M</t>
  </si>
  <si>
    <t>74.86M</t>
  </si>
  <si>
    <t>66.26M</t>
  </si>
  <si>
    <t>59.67M</t>
  </si>
  <si>
    <t>50.5M</t>
  </si>
  <si>
    <t>6.17M</t>
  </si>
  <si>
    <t>6.64M</t>
  </si>
  <si>
    <t>8.83M</t>
  </si>
  <si>
    <t>68.69M</t>
  </si>
  <si>
    <t>59.63M</t>
  </si>
  <si>
    <t>50.57M</t>
  </si>
  <si>
    <t>41.51M</t>
  </si>
  <si>
    <t>32.46M</t>
  </si>
  <si>
    <t>179.41M</t>
  </si>
  <si>
    <t>166.77M</t>
  </si>
  <si>
    <t>540.42M</t>
  </si>
  <si>
    <t>513.32M</t>
  </si>
  <si>
    <t>678.12M</t>
  </si>
  <si>
    <t>31.74%</t>
  </si>
  <si>
    <t>27.47%</t>
  </si>
  <si>
    <t>50.01%</t>
  </si>
  <si>
    <t>50.52%</t>
  </si>
  <si>
    <t>385.92M</t>
  </si>
  <si>
    <t>440.35M</t>
  </si>
  <si>
    <t>540.26M</t>
  </si>
  <si>
    <t>603.03M</t>
  </si>
  <si>
    <t>664.21M</t>
  </si>
  <si>
    <t>40000</t>
  </si>
  <si>
    <t>41000</t>
  </si>
  <si>
    <t>43000</t>
  </si>
  <si>
    <t>46000</t>
  </si>
  <si>
    <t>(254.52M)</t>
  </si>
  <si>
    <t>(238.08M)</t>
  </si>
  <si>
    <t>(220.41M)</t>
  </si>
  <si>
    <t>(209.35M)</t>
  </si>
  <si>
    <t>(243.97M)</t>
  </si>
  <si>
    <t>62000</t>
  </si>
  <si>
    <t>(74,000)</t>
  </si>
  <si>
    <t>(119,000)</t>
  </si>
  <si>
    <t>(329,000)</t>
  </si>
  <si>
    <t>68.26%</t>
  </si>
  <si>
    <t>72.53%</t>
  </si>
  <si>
    <t>49.99%</t>
  </si>
  <si>
    <t>54.02%</t>
  </si>
  <si>
    <t>-421.97%</t>
  </si>
  <si>
    <t>(11.19M)</t>
  </si>
  <si>
    <t>27.44M</t>
  </si>
  <si>
    <t>46.37M</t>
  </si>
  <si>
    <t>45.33M</t>
  </si>
  <si>
    <t>52.41M</t>
  </si>
  <si>
    <t>60.4M</t>
  </si>
  <si>
    <t>79.2M</t>
  </si>
  <si>
    <t>63.98M</t>
  </si>
  <si>
    <t>20.12M</t>
  </si>
  <si>
    <t>(213,000)</t>
  </si>
  <si>
    <t>(21.22M)</t>
  </si>
  <si>
    <t>(4.25M)</t>
  </si>
  <si>
    <t>(20.29M)</t>
  </si>
  <si>
    <t>9.53M</t>
  </si>
  <si>
    <t>(3.5M)</t>
  </si>
  <si>
    <t>(1.43M)</t>
  </si>
  <si>
    <t>744000</t>
  </si>
  <si>
    <t>(19.97M)</t>
  </si>
  <si>
    <t>(5.79M)</t>
  </si>
  <si>
    <t>13.18M</t>
  </si>
  <si>
    <t>37.63M</t>
  </si>
  <si>
    <t>(15.88M)</t>
  </si>
  <si>
    <t>(5.85M)</t>
  </si>
  <si>
    <t>(15.34M)</t>
  </si>
  <si>
    <t>(11.4M)</t>
  </si>
  <si>
    <t>52.2M</t>
  </si>
  <si>
    <t>39.18M</t>
  </si>
  <si>
    <t>74.95M</t>
  </si>
  <si>
    <t>43.68M</t>
  </si>
  <si>
    <t>29.65M</t>
  </si>
  <si>
    <t>-24.93%</t>
  </si>
  <si>
    <t>91.28%</t>
  </si>
  <si>
    <t>-41.72%</t>
  </si>
  <si>
    <t>-32.12%</t>
  </si>
  <si>
    <t>17.07%</t>
  </si>
  <si>
    <t>11.65%</t>
  </si>
  <si>
    <t>18.67%</t>
  </si>
  <si>
    <t>8.87%</t>
  </si>
  <si>
    <t>5.71%</t>
  </si>
  <si>
    <t>(13.58M)</t>
  </si>
  <si>
    <t>(7.16M)</t>
  </si>
  <si>
    <t>(7.78M)</t>
  </si>
  <si>
    <t>(7.07M)</t>
  </si>
  <si>
    <t>(7.09M)</t>
  </si>
  <si>
    <t>(10.38M)</t>
  </si>
  <si>
    <t>(4.04M)</t>
  </si>
  <si>
    <t>(5.08M)</t>
  </si>
  <si>
    <t>(5.92M)</t>
  </si>
  <si>
    <t>(6.19M)</t>
  </si>
  <si>
    <t>(3.19M)</t>
  </si>
  <si>
    <t>(3.12M)</t>
  </si>
  <si>
    <t>(2.7M)</t>
  </si>
  <si>
    <t>(893,000)</t>
  </si>
  <si>
    <t>47.24%</t>
  </si>
  <si>
    <t>-8.64%</t>
  </si>
  <si>
    <t>9.21%</t>
  </si>
  <si>
    <t>-0.27%</t>
  </si>
  <si>
    <t>-4.44%</t>
  </si>
  <si>
    <t>-2.13%</t>
  </si>
  <si>
    <t>-1.94%</t>
  </si>
  <si>
    <t>-1.43%</t>
  </si>
  <si>
    <t>-1.36%</t>
  </si>
  <si>
    <t>(7.5M)</t>
  </si>
  <si>
    <t>(476.15M)</t>
  </si>
  <si>
    <t>(294.4M)</t>
  </si>
  <si>
    <t>(30.43M)</t>
  </si>
  <si>
    <t>190.11M</t>
  </si>
  <si>
    <t>(78.17M)</t>
  </si>
  <si>
    <t>199.75M</t>
  </si>
  <si>
    <t>(322.46M)</t>
  </si>
  <si>
    <t>(221.43M)</t>
  </si>
  <si>
    <t>(580.38M)</t>
  </si>
  <si>
    <t>(434.67M)</t>
  </si>
  <si>
    <t>(40.22M)</t>
  </si>
  <si>
    <t>264.75M</t>
  </si>
  <si>
    <t>191M</t>
  </si>
  <si>
    <t>770.49M</t>
  </si>
  <si>
    <t>356.5M</t>
  </si>
  <si>
    <t>239.97M</t>
  </si>
  <si>
    <t>(71.28M)</t>
  </si>
  <si>
    <t>(45.09M)</t>
  </si>
  <si>
    <t>(293.83M)</t>
  </si>
  <si>
    <t>(85.24M)</t>
  </si>
  <si>
    <t>(101.73M)</t>
  </si>
  <si>
    <t>36.74%</t>
  </si>
  <si>
    <t>-551.61%</t>
  </si>
  <si>
    <t>70.99%</t>
  </si>
  <si>
    <t>-19.35%</t>
  </si>
  <si>
    <t>-23.31%</t>
  </si>
  <si>
    <t>-13.40%</t>
  </si>
  <si>
    <t>-73.19%</t>
  </si>
  <si>
    <t>-17.30%</t>
  </si>
  <si>
    <t>-19.58%</t>
  </si>
  <si>
    <t>4.34M</t>
  </si>
  <si>
    <t>12.79M</t>
  </si>
  <si>
    <t>18.1M</t>
  </si>
  <si>
    <t>75.52M</t>
  </si>
  <si>
    <t>(1.25M)</t>
  </si>
  <si>
    <t>(909,000)</t>
  </si>
  <si>
    <t>336.92M</t>
  </si>
  <si>
    <t>(875,000)</t>
  </si>
  <si>
    <t>(1.59M)</t>
  </si>
  <si>
    <t>(374,000)</t>
  </si>
  <si>
    <t>(501,000)</t>
  </si>
  <si>
    <t>337.48M</t>
  </si>
  <si>
    <t>(562,000)</t>
  </si>
  <si>
    <t>91000</t>
  </si>
  <si>
    <t>194000</t>
  </si>
  <si>
    <t>3.09M</t>
  </si>
  <si>
    <t>352.94M</t>
  </si>
  <si>
    <t>17.42M</t>
  </si>
  <si>
    <t>73.88M</t>
  </si>
  <si>
    <t>287.82%</t>
  </si>
  <si>
    <t>2,849.01%</t>
  </si>
  <si>
    <t>-95.07%</t>
  </si>
  <si>
    <t>324.21%</t>
  </si>
  <si>
    <t>3.56%</t>
  </si>
  <si>
    <t>87.91%</t>
  </si>
  <si>
    <t>3.53%</t>
  </si>
  <si>
    <t>14.22%</t>
  </si>
  <si>
    <t>1000</t>
  </si>
  <si>
    <t>(2.16M)</t>
  </si>
  <si>
    <t>(16M)</t>
  </si>
  <si>
    <t>6.06M</t>
  </si>
  <si>
    <t>134.06M</t>
  </si>
  <si>
    <t>(24.14M)</t>
  </si>
  <si>
    <t>(365,000)</t>
  </si>
  <si>
    <t>41.81M</t>
  </si>
  <si>
    <t>35.14M</t>
  </si>
  <si>
    <t>69.87M</t>
  </si>
  <si>
    <t>37.76M</t>
  </si>
  <si>
    <t>23.46M</t>
  </si>
  <si>
    <t>-15.96%</t>
  </si>
  <si>
    <t>98.82%</t>
  </si>
  <si>
    <t>-45.95%</t>
  </si>
  <si>
    <t>-37.88%</t>
  </si>
  <si>
    <t>RTIX</t>
  </si>
  <si>
    <t>RTI Surgical</t>
  </si>
  <si>
    <t>AGEN</t>
  </si>
  <si>
    <t>Agenus</t>
  </si>
  <si>
    <t>AHPI</t>
  </si>
  <si>
    <t>Allied Healthcare Prods</t>
  </si>
  <si>
    <t>ALOG</t>
  </si>
  <si>
    <t>Analogic</t>
  </si>
  <si>
    <t>ANGO</t>
  </si>
  <si>
    <t>AngioDynamics</t>
  </si>
  <si>
    <t>TNDM</t>
  </si>
  <si>
    <t>Tandem Diabetes Care</t>
  </si>
  <si>
    <t>330.85M</t>
  </si>
  <si>
    <t>-14.52</t>
  </si>
  <si>
    <t>37.67</t>
  </si>
  <si>
    <t>4.71</t>
  </si>
  <si>
    <t>1.20</t>
  </si>
  <si>
    <t>2.01</t>
  </si>
  <si>
    <t>509.48M</t>
  </si>
  <si>
    <t>-4.05</t>
  </si>
  <si>
    <t>-3.70</t>
  </si>
  <si>
    <t>11.69</t>
  </si>
  <si>
    <t>57.11</t>
  </si>
  <si>
    <t>-4.75</t>
  </si>
  <si>
    <t>880.42M</t>
  </si>
  <si>
    <t>-21.48</t>
  </si>
  <si>
    <t>24.60</t>
  </si>
  <si>
    <t>1.80</t>
  </si>
  <si>
    <t>1.72</t>
  </si>
  <si>
    <t>1.83</t>
  </si>
  <si>
    <t>PT Alam Sutera Realty Tbk (ASRI.JK)</t>
  </si>
  <si>
    <t>304.00</t>
  </si>
  <si>
    <t>310.00</t>
  </si>
  <si>
    <t>312.00</t>
  </si>
  <si>
    <t>0.00 x</t>
  </si>
  <si>
    <t>302.00 - 314.00</t>
  </si>
  <si>
    <t>302.00 - 585.00</t>
  </si>
  <si>
    <t>28407800</t>
  </si>
  <si>
    <t>12775410</t>
  </si>
  <si>
    <t>5.97T</t>
  </si>
  <si>
    <t>414.50</t>
  </si>
  <si>
    <t>6</t>
  </si>
  <si>
    <t>3.68B</t>
  </si>
  <si>
    <t>3.94B</t>
  </si>
  <si>
    <t>4.08B</t>
  </si>
  <si>
    <t>5.05B</t>
  </si>
  <si>
    <t>2.72B</t>
  </si>
  <si>
    <t>35.60%</t>
  </si>
  <si>
    <t>Invalid Date</t>
  </si>
  <si>
    <t>Invalid Date.1</t>
  </si>
  <si>
    <t>12/31/2016</t>
  </si>
  <si>
    <t>3/31/2017</t>
  </si>
  <si>
    <t>12.96</t>
  </si>
  <si>
    <t>-7.68</t>
  </si>
  <si>
    <t>8.96</t>
  </si>
  <si>
    <t>-18.3</t>
  </si>
  <si>
    <t>-4</t>
  </si>
  <si>
    <t>-172.30%</t>
  </si>
  <si>
    <t>-30.90%</t>
  </si>
  <si>
    <t>ASRI.JK</t>
  </si>
  <si>
    <t>64.30%</t>
  </si>
  <si>
    <t>27.40%</t>
  </si>
  <si>
    <t>5.73%</t>
  </si>
  <si>
    <t>-9.44%</t>
  </si>
  <si>
    <t>Alkermes plc (ALKS)</t>
  </si>
  <si>
    <t>57.99</t>
  </si>
  <si>
    <t>58.63</t>
  </si>
  <si>
    <t>58.82</t>
  </si>
  <si>
    <t>40.14 x 100</t>
  </si>
  <si>
    <t>69.87 x 200</t>
  </si>
  <si>
    <t>57.43 - 58.91</t>
  </si>
  <si>
    <t>41.93 - 63.40</t>
  </si>
  <si>
    <t>764045</t>
  </si>
  <si>
    <t>841077</t>
  </si>
  <si>
    <t>8.88B</t>
  </si>
  <si>
    <t>2.40</t>
  </si>
  <si>
    <t>-43.93</t>
  </si>
  <si>
    <t>-1.32</t>
  </si>
  <si>
    <t>63.42</t>
  </si>
  <si>
    <t>10</t>
  </si>
  <si>
    <t>216.9M</t>
  </si>
  <si>
    <t>231.6M</t>
  </si>
  <si>
    <t>890.51M</t>
  </si>
  <si>
    <t>207.95M</t>
  </si>
  <si>
    <t>225.9M</t>
  </si>
  <si>
    <t>874.8M</t>
  </si>
  <si>
    <t>985.1M</t>
  </si>
  <si>
    <t>228M</t>
  </si>
  <si>
    <t>236.88M</t>
  </si>
  <si>
    <t>911.47M</t>
  </si>
  <si>
    <t>195.16M</t>
  </si>
  <si>
    <t>180.24M</t>
  </si>
  <si>
    <t>745.69M</t>
  </si>
  <si>
    <t>11.10%</t>
  </si>
  <si>
    <t>28.50%</t>
  </si>
  <si>
    <t>19.40%</t>
  </si>
  <si>
    <t>19.00%</t>
  </si>
  <si>
    <t>-0.09</t>
  </si>
  <si>
    <t>-0.18</t>
  </si>
  <si>
    <t>90.00%</t>
  </si>
  <si>
    <t>-100.00%</t>
  </si>
  <si>
    <t>ALKS</t>
  </si>
  <si>
    <t>133.30%</t>
  </si>
  <si>
    <t>1,275.00%</t>
  </si>
  <si>
    <t>-28.41%</t>
  </si>
  <si>
    <t>-30.79%</t>
  </si>
  <si>
    <t>123.38</t>
  </si>
  <si>
    <t>50.80</t>
  </si>
  <si>
    <t>11.38</t>
  </si>
  <si>
    <t>-25.60%</t>
  </si>
  <si>
    <t>-25.96%</t>
  </si>
  <si>
    <t>-7.19%</t>
  </si>
  <si>
    <t>-16.11%</t>
  </si>
  <si>
    <t>780.7M</t>
  </si>
  <si>
    <t>5.14</t>
  </si>
  <si>
    <t>22.30%</t>
  </si>
  <si>
    <t>613.57M</t>
  </si>
  <si>
    <t>-107.33M</t>
  </si>
  <si>
    <t>-199.9M</t>
  </si>
  <si>
    <t>476.42M</t>
  </si>
  <si>
    <t>3.11</t>
  </si>
  <si>
    <t>283.11M</t>
  </si>
  <si>
    <t>23.27</t>
  </si>
  <si>
    <t>3.60</t>
  </si>
  <si>
    <t>7.95</t>
  </si>
  <si>
    <t>-20.34M</t>
  </si>
  <si>
    <t>-10.86M</t>
  </si>
  <si>
    <t>14.94%</t>
  </si>
  <si>
    <t>63.40</t>
  </si>
  <si>
    <t>41.93</t>
  </si>
  <si>
    <t>58.54</t>
  </si>
  <si>
    <t>57.51</t>
  </si>
  <si>
    <t>841.08k</t>
  </si>
  <si>
    <t>792.5k</t>
  </si>
  <si>
    <t>153.19M</t>
  </si>
  <si>
    <t>151.57M</t>
  </si>
  <si>
    <t>0.73%</t>
  </si>
  <si>
    <t>100.50%</t>
  </si>
  <si>
    <t>8.77</t>
  </si>
  <si>
    <t>May 15, 2000</t>
  </si>
  <si>
    <t>Mr. Richard F. Pops</t>
  </si>
  <si>
    <t>2.57M</t>
  </si>
  <si>
    <t>6.43M</t>
  </si>
  <si>
    <t>Mr. Shane Martin Cooke</t>
  </si>
  <si>
    <t>Dr. Floyd E. Bloom M.D.</t>
  </si>
  <si>
    <t>Co-Founder and Director</t>
  </si>
  <si>
    <t>85.5k</t>
  </si>
  <si>
    <t>Mr. James M. Frates</t>
  </si>
  <si>
    <t>Chief Financial Officer, Sr. VP and Treasurer</t>
  </si>
  <si>
    <t>876.25k</t>
  </si>
  <si>
    <t>Ms. Kathryn L. Biberstein</t>
  </si>
  <si>
    <t>Chief Admin. Officer, Chief Compliance Officer, Chief Risk Officer, EVP and Sec.</t>
  </si>
  <si>
    <t>1.66M</t>
  </si>
  <si>
    <t>389.98M</t>
  </si>
  <si>
    <t>577.21M</t>
  </si>
  <si>
    <t>618.79M</t>
  </si>
  <si>
    <t>628.34M</t>
  </si>
  <si>
    <t>48.01%</t>
  </si>
  <si>
    <t>7.20%</t>
  </si>
  <si>
    <t>1.54%</t>
  </si>
  <si>
    <t>18.68%</t>
  </si>
  <si>
    <t>152.93M</t>
  </si>
  <si>
    <t>242.19M</t>
  </si>
  <si>
    <t>202.87M</t>
  </si>
  <si>
    <t>200.98M</t>
  </si>
  <si>
    <t>105.05M</t>
  </si>
  <si>
    <t>135.96M</t>
  </si>
  <si>
    <t>144.1M</t>
  </si>
  <si>
    <t>117.28M</t>
  </si>
  <si>
    <t>106.73M</t>
  </si>
  <si>
    <t>47.88M</t>
  </si>
  <si>
    <t>94.35M</t>
  </si>
  <si>
    <t>98.09M</t>
  </si>
  <si>
    <t>85.6M</t>
  </si>
  <si>
    <t>94.26M</t>
  </si>
  <si>
    <t>22.53M</t>
  </si>
  <si>
    <t>43.12M</t>
  </si>
  <si>
    <t>39.93M</t>
  </si>
  <si>
    <t>27.91M</t>
  </si>
  <si>
    <t>25.36M</t>
  </si>
  <si>
    <t>51.24M</t>
  </si>
  <si>
    <t>58.15M</t>
  </si>
  <si>
    <t>57.69M</t>
  </si>
  <si>
    <t>50.60%</t>
  </si>
  <si>
    <t>5.16%</t>
  </si>
  <si>
    <t>-16.23%</t>
  </si>
  <si>
    <t>-0.93%</t>
  </si>
  <si>
    <t>237.04M</t>
  </si>
  <si>
    <t>346.9M</t>
  </si>
  <si>
    <t>376.6M</t>
  </si>
  <si>
    <t>425.46M</t>
  </si>
  <si>
    <t>544.71M</t>
  </si>
  <si>
    <t>46.34%</t>
  </si>
  <si>
    <t>8.56%</t>
  </si>
  <si>
    <t>12.97%</t>
  </si>
  <si>
    <t>28.03%</t>
  </si>
  <si>
    <t>73.05%</t>
  </si>
  <si>
    <t>250.43M</t>
  </si>
  <si>
    <t>326.24M</t>
  </si>
  <si>
    <t>463.75M</t>
  </si>
  <si>
    <t>649.76M</t>
  </si>
  <si>
    <t>753.38M</t>
  </si>
  <si>
    <t>141.89M</t>
  </si>
  <si>
    <t>170.83M</t>
  </si>
  <si>
    <t>263.84M</t>
  </si>
  <si>
    <t>338.2M</t>
  </si>
  <si>
    <t>379.25M</t>
  </si>
  <si>
    <t>108.53M</t>
  </si>
  <si>
    <t>155.41M</t>
  </si>
  <si>
    <t>199.91M</t>
  </si>
  <si>
    <t>311.56M</t>
  </si>
  <si>
    <t>374.13M</t>
  </si>
  <si>
    <t>30.28%</t>
  </si>
  <si>
    <t>42.15%</t>
  </si>
  <si>
    <t>40.11%</t>
  </si>
  <si>
    <t>15.95%</t>
  </si>
  <si>
    <t>75M</t>
  </si>
  <si>
    <t>(300,000)</t>
  </si>
  <si>
    <t>(7.9M)</t>
  </si>
  <si>
    <t>(88.38M)</t>
  </si>
  <si>
    <t>(226.6M)</t>
  </si>
  <si>
    <t>(200.77M)</t>
  </si>
  <si>
    <t>584000</t>
  </si>
  <si>
    <t>(971,998)</t>
  </si>
  <si>
    <t>84.57M</t>
  </si>
  <si>
    <t>12.51M</t>
  </si>
  <si>
    <t>(2.49M)</t>
  </si>
  <si>
    <t>1.52M</t>
  </si>
  <si>
    <t>947998</t>
  </si>
  <si>
    <t>1.97M</t>
  </si>
  <si>
    <t>3.33M</t>
  </si>
  <si>
    <t>3.75M</t>
  </si>
  <si>
    <t>28.11M</t>
  </si>
  <si>
    <t>13.84M</t>
  </si>
  <si>
    <t>13.43M</t>
  </si>
  <si>
    <t>13.25M</t>
  </si>
  <si>
    <t>14.89M</t>
  </si>
  <si>
    <t>-50.77%</t>
  </si>
  <si>
    <t>-2.95%</t>
  </si>
  <si>
    <t>12.40%</t>
  </si>
  <si>
    <t>(114.39M)</t>
  </si>
  <si>
    <t>(224.01M)</t>
  </si>
  <si>
    <t>(214.39M)</t>
  </si>
  <si>
    <t>-297.70%</t>
  </si>
  <si>
    <t>-1,496.73%</t>
  </si>
  <si>
    <t>-28.75%</t>
  </si>
  <si>
    <t>(714,000)</t>
  </si>
  <si>
    <t>(16.34M)</t>
  </si>
  <si>
    <t>16.03M</t>
  </si>
  <si>
    <t>(5.94M)</t>
  </si>
  <si>
    <t>13.97M</t>
  </si>
  <si>
    <t>880000</t>
  </si>
  <si>
    <t>31.57M</t>
  </si>
  <si>
    <t>28000</t>
  </si>
  <si>
    <t>118666</t>
  </si>
  <si>
    <t>36.06M</t>
  </si>
  <si>
    <t>171000</t>
  </si>
  <si>
    <t>103000</t>
  </si>
  <si>
    <t>(10.16M)</t>
  </si>
  <si>
    <t>(27.01M)</t>
  </si>
  <si>
    <t>(565,000)</t>
  </si>
  <si>
    <t>(18.94M)</t>
  </si>
  <si>
    <t>(9.55M)</t>
  </si>
  <si>
    <t>(4.55M)</t>
  </si>
  <si>
    <t>(4.57M)</t>
  </si>
  <si>
    <t>(20.35M)</t>
  </si>
  <si>
    <t>(9.65M)</t>
  </si>
  <si>
    <t>(142,000)</t>
  </si>
  <si>
    <t>(113.68M)</t>
  </si>
  <si>
    <t>23.43M</t>
  </si>
  <si>
    <t>(30.06M)</t>
  </si>
  <si>
    <t>(227.16M)</t>
  </si>
  <si>
    <t>(208.44M)</t>
  </si>
  <si>
    <t>120.61%</t>
  </si>
  <si>
    <t>-228.29%</t>
  </si>
  <si>
    <t>-655.67%</t>
  </si>
  <si>
    <t>8.24%</t>
  </si>
  <si>
    <t>-27.95%</t>
  </si>
  <si>
    <t>(0.99)</t>
  </si>
  <si>
    <t>(0.21)</t>
  </si>
  <si>
    <t>(1.52)</t>
  </si>
  <si>
    <t>(1.38)</t>
  </si>
  <si>
    <t>117.40%</t>
  </si>
  <si>
    <t>-221.88%</t>
  </si>
  <si>
    <t>-623.81%</t>
  </si>
  <si>
    <t>114.7M</t>
  </si>
  <si>
    <t>145.27M</t>
  </si>
  <si>
    <t>151.48M</t>
  </si>
  <si>
    <t>0.16</t>
  </si>
  <si>
    <t>116.32%</t>
  </si>
  <si>
    <t>-229.95%</t>
  </si>
  <si>
    <t>144.96M</t>
  </si>
  <si>
    <t>34.5M</t>
  </si>
  <si>
    <t>115.01M</t>
  </si>
  <si>
    <t>10.94M</t>
  </si>
  <si>
    <t>(138.71M)</t>
  </si>
  <si>
    <t>(114.41M)</t>
  </si>
  <si>
    <t>233.34%</t>
  </si>
  <si>
    <t>-90.49%</t>
  </si>
  <si>
    <t>-1,367.52%</t>
  </si>
  <si>
    <t>17.52%</t>
  </si>
  <si>
    <t>-15.34%</t>
  </si>
  <si>
    <t>190.45M</t>
  </si>
  <si>
    <t>362.23M</t>
  </si>
  <si>
    <t>631.17M</t>
  </si>
  <si>
    <t>534.78M</t>
  </si>
  <si>
    <t>497.23M</t>
  </si>
  <si>
    <t>83.6M</t>
  </si>
  <si>
    <t>167.56M</t>
  </si>
  <si>
    <t>224.06M</t>
  </si>
  <si>
    <t>181.11M</t>
  </si>
  <si>
    <t>186.38M</t>
  </si>
  <si>
    <t>106.85M</t>
  </si>
  <si>
    <t>194.67M</t>
  </si>
  <si>
    <t>407.1M</t>
  </si>
  <si>
    <t>353.67M</t>
  </si>
  <si>
    <t>310.86M</t>
  </si>
  <si>
    <t>90.20%</t>
  </si>
  <si>
    <t>74.24%</t>
  </si>
  <si>
    <t>-15.27%</t>
  </si>
  <si>
    <t>-7.02%</t>
  </si>
  <si>
    <t>13.27%</t>
  </si>
  <si>
    <t>22.96%</t>
  </si>
  <si>
    <t>32.85%</t>
  </si>
  <si>
    <t>28.82%</t>
  </si>
  <si>
    <t>28.80%</t>
  </si>
  <si>
    <t>96.38M</t>
  </si>
  <si>
    <t>134.15M</t>
  </si>
  <si>
    <t>151.55M</t>
  </si>
  <si>
    <t>155.49M</t>
  </si>
  <si>
    <t>191.1M</t>
  </si>
  <si>
    <t>155.59M</t>
  </si>
  <si>
    <t>191.2M</t>
  </si>
  <si>
    <t>(100,000)</t>
  </si>
  <si>
    <t>39.19%</t>
  </si>
  <si>
    <t>22.91%</t>
  </si>
  <si>
    <t>4.05</t>
  </si>
  <si>
    <t>4.30</t>
  </si>
  <si>
    <t>4.08</t>
  </si>
  <si>
    <t>4.04</t>
  </si>
  <si>
    <t>3.90</t>
  </si>
  <si>
    <t>39.76M</t>
  </si>
  <si>
    <t>46.22M</t>
  </si>
  <si>
    <t>51.36M</t>
  </si>
  <si>
    <t>38.41M</t>
  </si>
  <si>
    <t>16.97M</t>
  </si>
  <si>
    <t>12.23M</t>
  </si>
  <si>
    <t>15.43M</t>
  </si>
  <si>
    <t>21.77M</t>
  </si>
  <si>
    <t>15.58M</t>
  </si>
  <si>
    <t>14.82M</t>
  </si>
  <si>
    <t>21.81M</t>
  </si>
  <si>
    <t>18.41M</t>
  </si>
  <si>
    <t>21.1M</t>
  </si>
  <si>
    <t>16.45M</t>
  </si>
  <si>
    <t>19.41M</t>
  </si>
  <si>
    <t>381000</t>
  </si>
  <si>
    <t>12.57M</t>
  </si>
  <si>
    <t>27.54M</t>
  </si>
  <si>
    <t>42.72M</t>
  </si>
  <si>
    <t>26.1M</t>
  </si>
  <si>
    <t>39.16M</t>
  </si>
  <si>
    <t>339.15M</t>
  </si>
  <si>
    <t>570.14M</t>
  </si>
  <si>
    <t>876.79M</t>
  </si>
  <si>
    <t>754.77M</t>
  </si>
  <si>
    <t>790.49M</t>
  </si>
  <si>
    <t>303M</t>
  </si>
  <si>
    <t>274.49M</t>
  </si>
  <si>
    <t>265.74M</t>
  </si>
  <si>
    <t>254.82M</t>
  </si>
  <si>
    <t>264.79M</t>
  </si>
  <si>
    <t>416.3M</t>
  </si>
  <si>
    <t>428.14M</t>
  </si>
  <si>
    <t>435.9M</t>
  </si>
  <si>
    <t>429.57M</t>
  </si>
  <si>
    <t>470.72M</t>
  </si>
  <si>
    <t>127.58M</t>
  </si>
  <si>
    <t>148.04M</t>
  </si>
  <si>
    <t>149.16M</t>
  </si>
  <si>
    <t>136.8M</t>
  </si>
  <si>
    <t>152.87M</t>
  </si>
  <si>
    <t>8.89M</t>
  </si>
  <si>
    <t>8.16M</t>
  </si>
  <si>
    <t>5.91M</t>
  </si>
  <si>
    <t>235.06M</t>
  </si>
  <si>
    <t>244.96M</t>
  </si>
  <si>
    <t>238.81M</t>
  </si>
  <si>
    <t>235.32M</t>
  </si>
  <si>
    <t>270.68M</t>
  </si>
  <si>
    <t>113.31M</t>
  </si>
  <si>
    <t>153.65M</t>
  </si>
  <si>
    <t>170.16M</t>
  </si>
  <si>
    <t>174.75M</t>
  </si>
  <si>
    <t>205.93M</t>
  </si>
  <si>
    <t>66.39M</t>
  </si>
  <si>
    <t>89.76M</t>
  </si>
  <si>
    <t>171.68M</t>
  </si>
  <si>
    <t>265.67M</t>
  </si>
  <si>
    <t>121.93M</t>
  </si>
  <si>
    <t>55.69M</t>
  </si>
  <si>
    <t>170.48M</t>
  </si>
  <si>
    <t>264.07M</t>
  </si>
  <si>
    <t>710.59M</t>
  </si>
  <si>
    <t>630.31M</t>
  </si>
  <si>
    <t>573.62M</t>
  </si>
  <si>
    <t>472.06M</t>
  </si>
  <si>
    <t>411.1M</t>
  </si>
  <si>
    <t>92.74M</t>
  </si>
  <si>
    <t>94.21M</t>
  </si>
  <si>
    <t>92.87M</t>
  </si>
  <si>
    <t>617.85M</t>
  </si>
  <si>
    <t>537.57M</t>
  </si>
  <si>
    <t>479.41M</t>
  </si>
  <si>
    <t>379.19M</t>
  </si>
  <si>
    <t>318.23M</t>
  </si>
  <si>
    <t>16.09M</t>
  </si>
  <si>
    <t>12.89M</t>
  </si>
  <si>
    <t>67.57M</t>
  </si>
  <si>
    <t>90.35M</t>
  </si>
  <si>
    <t>4.29M</t>
  </si>
  <si>
    <t>66.33M</t>
  </si>
  <si>
    <t>89.3M</t>
  </si>
  <si>
    <t>1.58B</t>
  </si>
  <si>
    <t>1.92B</t>
  </si>
  <si>
    <t>1.86B</t>
  </si>
  <si>
    <t>1.73B</t>
  </si>
  <si>
    <t>9.92%</t>
  </si>
  <si>
    <t>21.79%</t>
  </si>
  <si>
    <t>-3.41%</t>
  </si>
  <si>
    <t>-6.97%</t>
  </si>
  <si>
    <t>6.75M</t>
  </si>
  <si>
    <t>65.74M</t>
  </si>
  <si>
    <t>19.49M</t>
  </si>
  <si>
    <t>32.34M</t>
  </si>
  <si>
    <t>37.4M</t>
  </si>
  <si>
    <t>46.28M</t>
  </si>
  <si>
    <t>5.94%</t>
  </si>
  <si>
    <t>65.88%</t>
  </si>
  <si>
    <t>15.67%</t>
  </si>
  <si>
    <t>899000</t>
  </si>
  <si>
    <t>67.66M</t>
  </si>
  <si>
    <t>74.65M</t>
  </si>
  <si>
    <t>91.5M</t>
  </si>
  <si>
    <t>133.07M</t>
  </si>
  <si>
    <t>161.82M</t>
  </si>
  <si>
    <t>36.85M</t>
  </si>
  <si>
    <t>40.37M</t>
  </si>
  <si>
    <t>45.62M</t>
  </si>
  <si>
    <t>42.64M</t>
  </si>
  <si>
    <t>46.55M</t>
  </si>
  <si>
    <t>54.64M</t>
  </si>
  <si>
    <t>92.7M</t>
  </si>
  <si>
    <t>116.2M</t>
  </si>
  <si>
    <t>89.16M</t>
  </si>
  <si>
    <t>100.9M</t>
  </si>
  <si>
    <t>130.58M</t>
  </si>
  <si>
    <t>236.21M</t>
  </si>
  <si>
    <t>211.99M</t>
  </si>
  <si>
    <t>441.36M</t>
  </si>
  <si>
    <t>357.54M</t>
  </si>
  <si>
    <t>351.22M</t>
  </si>
  <si>
    <t>284.21M</t>
  </si>
  <si>
    <t>280.67M</t>
  </si>
  <si>
    <t>34.51M</t>
  </si>
  <si>
    <t>18.92M</t>
  </si>
  <si>
    <t>(40.39M)</t>
  </si>
  <si>
    <t>(47.77M)</t>
  </si>
  <si>
    <t>470000</t>
  </si>
  <si>
    <t>40.86M</t>
  </si>
  <si>
    <t>16.33M</t>
  </si>
  <si>
    <t>24.79M</t>
  </si>
  <si>
    <t>23.72M</t>
  </si>
  <si>
    <t>20.59M</t>
  </si>
  <si>
    <t>24.28M</t>
  </si>
  <si>
    <t>8.75M</t>
  </si>
  <si>
    <t>12.58M</t>
  </si>
  <si>
    <t>12.61M</t>
  </si>
  <si>
    <t>17.16M</t>
  </si>
  <si>
    <t>7.58M</t>
  </si>
  <si>
    <t>12.21M</t>
  </si>
  <si>
    <t>7.12M</t>
  </si>
  <si>
    <t>581.37M</t>
  </si>
  <si>
    <t>512.4M</t>
  </si>
  <si>
    <t>524.44M</t>
  </si>
  <si>
    <t>541.47M</t>
  </si>
  <si>
    <t>516.94M</t>
  </si>
  <si>
    <t>40.51%</t>
  </si>
  <si>
    <t>32.48%</t>
  </si>
  <si>
    <t>27.30%</t>
  </si>
  <si>
    <t>29.18%</t>
  </si>
  <si>
    <t>29.94%</t>
  </si>
  <si>
    <t>853.85M</t>
  </si>
  <si>
    <t>1.4B</t>
  </si>
  <si>
    <t>1.31B</t>
  </si>
  <si>
    <t>1.21B</t>
  </si>
  <si>
    <t>1.38M</t>
  </si>
  <si>
    <t>1.54M</t>
  </si>
  <si>
    <t>(524.91M)</t>
  </si>
  <si>
    <t>(482.27M)</t>
  </si>
  <si>
    <t>(512.34M)</t>
  </si>
  <si>
    <t>(739.5M)</t>
  </si>
  <si>
    <t>(947.94M)</t>
  </si>
  <si>
    <t>(571,000)</t>
  </si>
  <si>
    <t>(17.83M)</t>
  </si>
  <si>
    <t>(32.05M)</t>
  </si>
  <si>
    <t>(58.66M)</t>
  </si>
  <si>
    <t>(72.64M)</t>
  </si>
  <si>
    <t>59.49%</t>
  </si>
  <si>
    <t>67.52%</t>
  </si>
  <si>
    <t>72.70%</t>
  </si>
  <si>
    <t>70.82%</t>
  </si>
  <si>
    <t>70.06%</t>
  </si>
  <si>
    <t>17.65M</t>
  </si>
  <si>
    <t>115.53%</t>
  </si>
  <si>
    <t>-270.33%</t>
  </si>
  <si>
    <t>70.77M</t>
  </si>
  <si>
    <t>25.38M</t>
  </si>
  <si>
    <t>38.43M</t>
  </si>
  <si>
    <t>(14.56M)</t>
  </si>
  <si>
    <t>(15.39M)</t>
  </si>
  <si>
    <t>(19.19M)</t>
  </si>
  <si>
    <t>(37.58M)</t>
  </si>
  <si>
    <t>(9.69M)</t>
  </si>
  <si>
    <t>78.97M</t>
  </si>
  <si>
    <t>14.9M</t>
  </si>
  <si>
    <t>(48.56M)</t>
  </si>
  <si>
    <t>56.81M</t>
  </si>
  <si>
    <t>87.28M</t>
  </si>
  <si>
    <t>87.92M</t>
  </si>
  <si>
    <t>279000</t>
  </si>
  <si>
    <t>(122.34M)</t>
  </si>
  <si>
    <t>(36.6M)</t>
  </si>
  <si>
    <t>(1.1M)</t>
  </si>
  <si>
    <t>4.3M</t>
  </si>
  <si>
    <t>10.86M</t>
  </si>
  <si>
    <t>81.98M</t>
  </si>
  <si>
    <t>(27.2M)</t>
  </si>
  <si>
    <t>(14.01M)</t>
  </si>
  <si>
    <t>(9.53M)</t>
  </si>
  <si>
    <t>(17.4M)</t>
  </si>
  <si>
    <t>(16.46M)</t>
  </si>
  <si>
    <t>(35.62M)</t>
  </si>
  <si>
    <t>76.16M</t>
  </si>
  <si>
    <t>45.87M</t>
  </si>
  <si>
    <t>(28.64M)</t>
  </si>
  <si>
    <t>22.28M</t>
  </si>
  <si>
    <t>(11.08M)</t>
  </si>
  <si>
    <t>(2.48M)</t>
  </si>
  <si>
    <t>92.22M</t>
  </si>
  <si>
    <t>11.14M</t>
  </si>
  <si>
    <t>(40.36M)</t>
  </si>
  <si>
    <t>(63.8M)</t>
  </si>
  <si>
    <t>3,815.59%</t>
  </si>
  <si>
    <t>-87.92%</t>
  </si>
  <si>
    <t>-462.33%</t>
  </si>
  <si>
    <t>-58.08%</t>
  </si>
  <si>
    <t>-0.64%</t>
  </si>
  <si>
    <t>15.98%</t>
  </si>
  <si>
    <t>1.80%</t>
  </si>
  <si>
    <t>-6.42%</t>
  </si>
  <si>
    <t>-8.56%</t>
  </si>
  <si>
    <t>(16.99M)</t>
  </si>
  <si>
    <t>(19.05M)</t>
  </si>
  <si>
    <t>(33.65M)</t>
  </si>
  <si>
    <t>(52.88M)</t>
  </si>
  <si>
    <t>(43.66M)</t>
  </si>
  <si>
    <t>-76.61%</t>
  </si>
  <si>
    <t>-57.13%</t>
  </si>
  <si>
    <t>17.44%</t>
  </si>
  <si>
    <t>-4.36%</t>
  </si>
  <si>
    <t>-3.30%</t>
  </si>
  <si>
    <t>-5.44%</t>
  </si>
  <si>
    <t>-8.42%</t>
  </si>
  <si>
    <t>-5.85%</t>
  </si>
  <si>
    <t>(494.77M)</t>
  </si>
  <si>
    <t>35000</t>
  </si>
  <si>
    <t>52000</t>
  </si>
  <si>
    <t>44.37M</t>
  </si>
  <si>
    <t>94.57M</t>
  </si>
  <si>
    <t>(46.36M)</t>
  </si>
  <si>
    <t>(274.11M)</t>
  </si>
  <si>
    <t>(41.11M)</t>
  </si>
  <si>
    <t>170.71M</t>
  </si>
  <si>
    <t>(228.46M)</t>
  </si>
  <si>
    <t>(136.83M)</t>
  </si>
  <si>
    <t>(642.46M)</t>
  </si>
  <si>
    <t>(508.68M)</t>
  </si>
  <si>
    <t>(390.1M)</t>
  </si>
  <si>
    <t>323.03M</t>
  </si>
  <si>
    <t>90.47M</t>
  </si>
  <si>
    <t>368.34M</t>
  </si>
  <si>
    <t>467.57M</t>
  </si>
  <si>
    <t>560.81M</t>
  </si>
  <si>
    <t>(417.16M)</t>
  </si>
  <si>
    <t>(65.37M)</t>
  </si>
  <si>
    <t>(263.4M)</t>
  </si>
  <si>
    <t>(43.49M)</t>
  </si>
  <si>
    <t>127.24M</t>
  </si>
  <si>
    <t>84.33%</t>
  </si>
  <si>
    <t>-302.96%</t>
  </si>
  <si>
    <t>83.49%</t>
  </si>
  <si>
    <t>392.61%</t>
  </si>
  <si>
    <t>-106.97%</t>
  </si>
  <si>
    <t>-42.57%</t>
  </si>
  <si>
    <t>-6.92%</t>
  </si>
  <si>
    <t>17.06%</t>
  </si>
  <si>
    <t>17.19M</t>
  </si>
  <si>
    <t>49.08M</t>
  </si>
  <si>
    <t>295.98M</t>
  </si>
  <si>
    <t>19.07M</t>
  </si>
  <si>
    <t>20.31M</t>
  </si>
  <si>
    <t>248.41M</t>
  </si>
  <si>
    <t>(25.9M)</t>
  </si>
  <si>
    <t>47.58M</t>
  </si>
  <si>
    <t>443.33M</t>
  </si>
  <si>
    <t>(5.06M)</t>
  </si>
  <si>
    <t>(6.75M)</t>
  </si>
  <si>
    <t>(69.24M)</t>
  </si>
  <si>
    <t>444.1M</t>
  </si>
  <si>
    <t>(3.43M)</t>
  </si>
  <si>
    <t>(775,000)</t>
  </si>
  <si>
    <t>(65.81M)</t>
  </si>
  <si>
    <t>(271,000)</t>
  </si>
  <si>
    <t>19.53M</t>
  </si>
  <si>
    <t>28.58M</t>
  </si>
  <si>
    <t>(9.24M)</t>
  </si>
  <si>
    <t>(11.67M)</t>
  </si>
  <si>
    <t>(12.84M)</t>
  </si>
  <si>
    <t>(13.47M)</t>
  </si>
  <si>
    <t>11.39M</t>
  </si>
  <si>
    <t>32.37M</t>
  </si>
  <si>
    <t>4.23M</t>
  </si>
  <si>
    <t>464.85M</t>
  </si>
  <si>
    <t>43.75M</t>
  </si>
  <si>
    <t>308.76M</t>
  </si>
  <si>
    <t>40.89M</t>
  </si>
  <si>
    <t>(58.17M)</t>
  </si>
  <si>
    <t>-90.59%</t>
  </si>
  <si>
    <t>605.80%</t>
  </si>
  <si>
    <t>-86.76%</t>
  </si>
  <si>
    <t>-242.26%</t>
  </si>
  <si>
    <t>119.20%</t>
  </si>
  <si>
    <t>7.58%</t>
  </si>
  <si>
    <t>6.51%</t>
  </si>
  <si>
    <t>-7.80%</t>
  </si>
  <si>
    <t>70.6M</t>
  </si>
  <si>
    <t>56.5M</t>
  </si>
  <si>
    <t>(42.96M)</t>
  </si>
  <si>
    <t>(19.47M)</t>
  </si>
  <si>
    <t>73.17M</t>
  </si>
  <si>
    <t>(22.51M)</t>
  </si>
  <si>
    <t>(93.24M)</t>
  </si>
  <si>
    <t>(107.46M)</t>
  </si>
  <si>
    <t>475.79%</t>
  </si>
  <si>
    <t>-130.77%</t>
  </si>
  <si>
    <t>-314.17%</t>
  </si>
  <si>
    <t>-15.25%</t>
  </si>
  <si>
    <t>-1.28%</t>
  </si>
  <si>
    <t>ENDP</t>
  </si>
  <si>
    <t>Endo International</t>
  </si>
  <si>
    <t>PRTA</t>
  </si>
  <si>
    <t>Prothena Corp</t>
  </si>
  <si>
    <t>AMRN</t>
  </si>
  <si>
    <t>Amarin Corp</t>
  </si>
  <si>
    <t>JAZZ</t>
  </si>
  <si>
    <t>Jazz Pharmaceuticals</t>
  </si>
  <si>
    <t>HZNP</t>
  </si>
  <si>
    <t>Horizon Pharma</t>
  </si>
  <si>
    <t>ACAD</t>
  </si>
  <si>
    <t>ACADIA Pharmaceuticals</t>
  </si>
  <si>
    <t>-0.76</t>
  </si>
  <si>
    <t>3.52</t>
  </si>
  <si>
    <t>-0.23</t>
  </si>
  <si>
    <t>1.18</t>
  </si>
  <si>
    <t>2.5B</t>
  </si>
  <si>
    <t>-13.59</t>
  </si>
  <si>
    <t>-13.05</t>
  </si>
  <si>
    <t>0.83</t>
  </si>
  <si>
    <t>2378.71</t>
  </si>
  <si>
    <t>-11.98</t>
  </si>
  <si>
    <t>-101.50</t>
  </si>
  <si>
    <t>-2.02</t>
  </si>
  <si>
    <t>7.90</t>
  </si>
  <si>
    <t>9.69B</t>
  </si>
  <si>
    <t>24.37</t>
  </si>
  <si>
    <t>12.34</t>
  </si>
  <si>
    <t>0.82</t>
  </si>
  <si>
    <t>6.34</t>
  </si>
  <si>
    <t>Allegion plc (ALLE)</t>
  </si>
  <si>
    <t>79.10</t>
  </si>
  <si>
    <t>80.31</t>
  </si>
  <si>
    <t>80.82</t>
  </si>
  <si>
    <t>78.51 x 200</t>
  </si>
  <si>
    <t>83.75 x 100</t>
  </si>
  <si>
    <t>78.75 - 81.07</t>
  </si>
  <si>
    <t>61.47 - 82.90</t>
  </si>
  <si>
    <t>681675</t>
  </si>
  <si>
    <t>683061</t>
  </si>
  <si>
    <t>7.54B</t>
  </si>
  <si>
    <t>1.22</t>
  </si>
  <si>
    <t>32.04</t>
  </si>
  <si>
    <t>2.47</t>
  </si>
  <si>
    <t>0.64 (0.80%)</t>
  </si>
  <si>
    <t>2017-06-13</t>
  </si>
  <si>
    <t>86.33</t>
  </si>
  <si>
    <t>11</t>
  </si>
  <si>
    <t>613.32M</t>
  </si>
  <si>
    <t>621.91M</t>
  </si>
  <si>
    <t>2.39B</t>
  </si>
  <si>
    <t>2.51B</t>
  </si>
  <si>
    <t>603.78M</t>
  </si>
  <si>
    <t>617M</t>
  </si>
  <si>
    <t>2.49B</t>
  </si>
  <si>
    <t>620.3M</t>
  </si>
  <si>
    <t>627.1M</t>
  </si>
  <si>
    <t>2.41B</t>
  </si>
  <si>
    <t>2.55B</t>
  </si>
  <si>
    <t>584.9M</t>
  </si>
  <si>
    <t>581.1M</t>
  </si>
  <si>
    <t>2.24B</t>
  </si>
  <si>
    <t>7.00%</t>
  </si>
  <si>
    <t>6.90%</t>
  </si>
  <si>
    <t>0.9</t>
  </si>
  <si>
    <t>0.95</t>
  </si>
  <si>
    <t>0.93</t>
  </si>
  <si>
    <t>0.81</t>
  </si>
  <si>
    <t>-2.10%</t>
  </si>
  <si>
    <t>-6.90%</t>
  </si>
  <si>
    <t>ALLE</t>
  </si>
  <si>
    <t>13.70%</t>
  </si>
  <si>
    <t>13.31%</t>
  </si>
  <si>
    <t>17.35%</t>
  </si>
  <si>
    <t>18.66</t>
  </si>
  <si>
    <t>3.30</t>
  </si>
  <si>
    <t>49.78</t>
  </si>
  <si>
    <t>10.50%</t>
  </si>
  <si>
    <t>19.44%</t>
  </si>
  <si>
    <t>12.46%</t>
  </si>
  <si>
    <t>207.22%</t>
  </si>
  <si>
    <t>2.28B</t>
  </si>
  <si>
    <t>23.88</t>
  </si>
  <si>
    <t>9.30%</t>
  </si>
  <si>
    <t>985.3M</t>
  </si>
  <si>
    <t>494.5M</t>
  </si>
  <si>
    <t>239.8M</t>
  </si>
  <si>
    <t>18.50%</t>
  </si>
  <si>
    <t>189.6M</t>
  </si>
  <si>
    <t>936.77</t>
  </si>
  <si>
    <t>1.59</t>
  </si>
  <si>
    <t>337.4M</t>
  </si>
  <si>
    <t>309.72M</t>
  </si>
  <si>
    <t>10.83%</t>
  </si>
  <si>
    <t>82.90</t>
  </si>
  <si>
    <t>61.47</t>
  </si>
  <si>
    <t>80.57</t>
  </si>
  <si>
    <t>75.40</t>
  </si>
  <si>
    <t>683.06k</t>
  </si>
  <si>
    <t>364.9k</t>
  </si>
  <si>
    <t>95.29M</t>
  </si>
  <si>
    <t>95.03M</t>
  </si>
  <si>
    <t>0.16%</t>
  </si>
  <si>
    <t>87.60%</t>
  </si>
  <si>
    <t>2.46M</t>
  </si>
  <si>
    <t>3.42</t>
  </si>
  <si>
    <t>2.56M</t>
  </si>
  <si>
    <t>0.80%</t>
  </si>
  <si>
    <t>21.05%</t>
  </si>
  <si>
    <t>Jun 30, 2017</t>
  </si>
  <si>
    <t>Jun 13, 2017</t>
  </si>
  <si>
    <t>Mr. David D. Petratis</t>
  </si>
  <si>
    <t>Chairman, Chief Exec. Officer &amp; Pres</t>
  </si>
  <si>
    <t>3.17M</t>
  </si>
  <si>
    <t>Mr. Patrick S. Shannon</t>
  </si>
  <si>
    <t>Mr. Jeffrey N. Braun</t>
  </si>
  <si>
    <t>Sr. VP and Gen. Counsel</t>
  </si>
  <si>
    <t>822.73k</t>
  </si>
  <si>
    <t>Mr. Timothy P. Eckersley</t>
  </si>
  <si>
    <t>Sr. VP and Pres of the Americas Region</t>
  </si>
  <si>
    <t>Ms. Lucia Veiga Moretti</t>
  </si>
  <si>
    <t>Sr. VP and Pres of the Europe, Middle East, India, &amp; Africa Region</t>
  </si>
  <si>
    <t>2.09B</t>
  </si>
  <si>
    <t>2.12B</t>
  </si>
  <si>
    <t>2.29%</t>
  </si>
  <si>
    <t>1.18%</t>
  </si>
  <si>
    <t>8.22%</t>
  </si>
  <si>
    <t>1.23B</t>
  </si>
  <si>
    <t>43.8M</t>
  </si>
  <si>
    <t>46.1M</t>
  </si>
  <si>
    <t>48.8M</t>
  </si>
  <si>
    <t>66.9M</t>
  </si>
  <si>
    <t>41.3M</t>
  </si>
  <si>
    <t>46.4M</t>
  </si>
  <si>
    <t>11.9M</t>
  </si>
  <si>
    <t>0.99%</t>
  </si>
  <si>
    <t>2.91%</t>
  </si>
  <si>
    <t>-5.80%</t>
  </si>
  <si>
    <t>829.2M</t>
  </si>
  <si>
    <t>864M</t>
  </si>
  <si>
    <t>853M</t>
  </si>
  <si>
    <t>876.2M</t>
  </si>
  <si>
    <t>980.8M</t>
  </si>
  <si>
    <t>-1.27%</t>
  </si>
  <si>
    <t>2.72%</t>
  </si>
  <si>
    <t>11.94%</t>
  </si>
  <si>
    <t>43.82%</t>
  </si>
  <si>
    <t>452.9M</t>
  </si>
  <si>
    <t>483.5M</t>
  </si>
  <si>
    <t>493.5M</t>
  </si>
  <si>
    <t>491.1M</t>
  </si>
  <si>
    <t>557.6M</t>
  </si>
  <si>
    <t>38.2M</t>
  </si>
  <si>
    <t>39.6M</t>
  </si>
  <si>
    <t>43.3M</t>
  </si>
  <si>
    <t>45.2M</t>
  </si>
  <si>
    <t>47.3M</t>
  </si>
  <si>
    <t>414.7M</t>
  </si>
  <si>
    <t>443.9M</t>
  </si>
  <si>
    <t>450.2M</t>
  </si>
  <si>
    <t>445.9M</t>
  </si>
  <si>
    <t>510.3M</t>
  </si>
  <si>
    <t>2.07%</t>
  </si>
  <si>
    <t>-0.49%</t>
  </si>
  <si>
    <t>13.54%</t>
  </si>
  <si>
    <t>33.2M</t>
  </si>
  <si>
    <t>26.5M</t>
  </si>
  <si>
    <t>(2.3M)</t>
  </si>
  <si>
    <t>368.6M</t>
  </si>
  <si>
    <t>235.8M</t>
  </si>
  <si>
    <t>326.3M</t>
  </si>
  <si>
    <t>358.6M</t>
  </si>
  <si>
    <t>425.5M</t>
  </si>
  <si>
    <t>(3.3M)</t>
  </si>
  <si>
    <t>(97.9M)</t>
  </si>
  <si>
    <t>(71.7M)</t>
  </si>
  <si>
    <t>1.9M</t>
  </si>
  <si>
    <t>10.2M</t>
  </si>
  <si>
    <t>53.8M</t>
  </si>
  <si>
    <t>580.00%</t>
  </si>
  <si>
    <t>427.45%</t>
  </si>
  <si>
    <t>-1.67%</t>
  </si>
  <si>
    <t>21.55%</t>
  </si>
  <si>
    <t>363.9M</t>
  </si>
  <si>
    <t>218.5M</t>
  </si>
  <si>
    <t>267.9M</t>
  </si>
  <si>
    <t>209.3M</t>
  </si>
  <si>
    <t>291.4M</t>
  </si>
  <si>
    <t>-39.96%</t>
  </si>
  <si>
    <t>22.61%</t>
  </si>
  <si>
    <t>-21.87%</t>
  </si>
  <si>
    <t>39.23%</t>
  </si>
  <si>
    <t>13.02%</t>
  </si>
  <si>
    <t>135.9M</t>
  </si>
  <si>
    <t>174.2M</t>
  </si>
  <si>
    <t>84.2M</t>
  </si>
  <si>
    <t>54.6M</t>
  </si>
  <si>
    <t>63.8M</t>
  </si>
  <si>
    <t>118.5M</t>
  </si>
  <si>
    <t>53.4M</t>
  </si>
  <si>
    <t>37.6M</t>
  </si>
  <si>
    <t>14.1M</t>
  </si>
  <si>
    <t>3.5M</t>
  </si>
  <si>
    <t>13.8M</t>
  </si>
  <si>
    <t>6.9M</t>
  </si>
  <si>
    <t>15.6M</t>
  </si>
  <si>
    <t>14.4M</t>
  </si>
  <si>
    <t>11.2M</t>
  </si>
  <si>
    <t>(4.4M)</t>
  </si>
  <si>
    <t>(8.2M)</t>
  </si>
  <si>
    <t>44.3M</t>
  </si>
  <si>
    <t>183.7M</t>
  </si>
  <si>
    <t>154.7M</t>
  </si>
  <si>
    <t>231.2M</t>
  </si>
  <si>
    <t>5.7M</t>
  </si>
  <si>
    <t>12.5M</t>
  </si>
  <si>
    <t>(2.6M)</t>
  </si>
  <si>
    <t>222.3M</t>
  </si>
  <si>
    <t>186.3M</t>
  </si>
  <si>
    <t>154.3M</t>
  </si>
  <si>
    <t>229.1M</t>
  </si>
  <si>
    <t>-85.70%</t>
  </si>
  <si>
    <t>485.85%</t>
  </si>
  <si>
    <t>-17.18%</t>
  </si>
  <si>
    <t>48.48%</t>
  </si>
  <si>
    <t>10.24%</t>
  </si>
  <si>
    <t>(800,000)</t>
  </si>
  <si>
    <t>(11.1M)</t>
  </si>
  <si>
    <t>(500,000)</t>
  </si>
  <si>
    <t>219.6M</t>
  </si>
  <si>
    <t>31M</t>
  </si>
  <si>
    <t>175.2M</t>
  </si>
  <si>
    <t>153.9M</t>
  </si>
  <si>
    <t>31.5M</t>
  </si>
  <si>
    <t>2.21</t>
  </si>
  <si>
    <t>1.82</t>
  </si>
  <si>
    <t>1.60</t>
  </si>
  <si>
    <t>2.39</t>
  </si>
  <si>
    <t>-85.07%</t>
  </si>
  <si>
    <t>451.52%</t>
  </si>
  <si>
    <t>-12.09%</t>
  </si>
  <si>
    <t>49.38%</t>
  </si>
  <si>
    <t>96M</t>
  </si>
  <si>
    <t>96.1M</t>
  </si>
  <si>
    <t>95.9M</t>
  </si>
  <si>
    <t>95.8M</t>
  </si>
  <si>
    <t>2.36</t>
  </si>
  <si>
    <t>445.45%</t>
  </si>
  <si>
    <t>-11.67%</t>
  </si>
  <si>
    <t>48.43%</t>
  </si>
  <si>
    <t>99.5M</t>
  </si>
  <si>
    <t>97.2M</t>
  </si>
  <si>
    <t>96.9M</t>
  </si>
  <si>
    <t>420.1M</t>
  </si>
  <si>
    <t>426.6M</t>
  </si>
  <si>
    <t>408.3M</t>
  </si>
  <si>
    <t>438.3M</t>
  </si>
  <si>
    <t>490.1M</t>
  </si>
  <si>
    <t>1.55%</t>
  </si>
  <si>
    <t>-4.29%</t>
  </si>
  <si>
    <t>7.35%</t>
  </si>
  <si>
    <t>317.5M</t>
  </si>
  <si>
    <t>267.6M</t>
  </si>
  <si>
    <t>294.8M</t>
  </si>
  <si>
    <t>202.5M</t>
  </si>
  <si>
    <t>313.4M</t>
  </si>
  <si>
    <t>290.5M</t>
  </si>
  <si>
    <t>199.7M</t>
  </si>
  <si>
    <t>312.4M</t>
  </si>
  <si>
    <t>-15.72%</t>
  </si>
  <si>
    <t>10.16%</t>
  </si>
  <si>
    <t>-31.31%</t>
  </si>
  <si>
    <t>54.77%</t>
  </si>
  <si>
    <t>13.52%</t>
  </si>
  <si>
    <t>14.62%</t>
  </si>
  <si>
    <t>8.86%</t>
  </si>
  <si>
    <t>13.95%</t>
  </si>
  <si>
    <t>381.9M</t>
  </si>
  <si>
    <t>424.9M</t>
  </si>
  <si>
    <t>441M</t>
  </si>
  <si>
    <t>303.4M</t>
  </si>
  <si>
    <t>271.9M</t>
  </si>
  <si>
    <t>11.26%</t>
  </si>
  <si>
    <t>3.79%</t>
  </si>
  <si>
    <t>-31.20%</t>
  </si>
  <si>
    <t>-10.38%</t>
  </si>
  <si>
    <t>5.36</t>
  </si>
  <si>
    <t>4.93</t>
  </si>
  <si>
    <t>4.80</t>
  </si>
  <si>
    <t>6.82</t>
  </si>
  <si>
    <t>8.23</t>
  </si>
  <si>
    <t>166.4M</t>
  </si>
  <si>
    <t>155.8M</t>
  </si>
  <si>
    <t>179.5M</t>
  </si>
  <si>
    <t>204.1M</t>
  </si>
  <si>
    <t>220.6M</t>
  </si>
  <si>
    <t>95.5M</t>
  </si>
  <si>
    <t>86.8M</t>
  </si>
  <si>
    <t>92.6M</t>
  </si>
  <si>
    <t>115.2M</t>
  </si>
  <si>
    <t>140.3M</t>
  </si>
  <si>
    <t>22.2M</t>
  </si>
  <si>
    <t>32.1M</t>
  </si>
  <si>
    <t>30M</t>
  </si>
  <si>
    <t>23.6M</t>
  </si>
  <si>
    <t>80.4M</t>
  </si>
  <si>
    <t>68.3M</t>
  </si>
  <si>
    <t>54.8M</t>
  </si>
  <si>
    <t>58.9M</t>
  </si>
  <si>
    <t>56.7M</t>
  </si>
  <si>
    <t>(31.7M)</t>
  </si>
  <si>
    <t>(33.8M)</t>
  </si>
  <si>
    <t>44.1M</t>
  </si>
  <si>
    <t>74.9M</t>
  </si>
  <si>
    <t>58.5M</t>
  </si>
  <si>
    <t>25.1M</t>
  </si>
  <si>
    <t>23.4M</t>
  </si>
  <si>
    <t>909.9M</t>
  </si>
  <si>
    <t>923.2M</t>
  </si>
  <si>
    <t>973.8M</t>
  </si>
  <si>
    <t>735.1M</t>
  </si>
  <si>
    <t>829.3M</t>
  </si>
  <si>
    <t>232M</t>
  </si>
  <si>
    <t>203M</t>
  </si>
  <si>
    <t>211.2M</t>
  </si>
  <si>
    <t>224.8M</t>
  </si>
  <si>
    <t>226.6M</t>
  </si>
  <si>
    <t>586.8M</t>
  </si>
  <si>
    <t>569.2M</t>
  </si>
  <si>
    <t>616.5M</t>
  </si>
  <si>
    <t>640.4M</t>
  </si>
  <si>
    <t>132.7M</t>
  </si>
  <si>
    <t>126.3M</t>
  </si>
  <si>
    <t>120.5M</t>
  </si>
  <si>
    <t>125.9M</t>
  </si>
  <si>
    <t>14.5M</t>
  </si>
  <si>
    <t>81.3M</t>
  </si>
  <si>
    <t>82M</t>
  </si>
  <si>
    <t>96.8M</t>
  </si>
  <si>
    <t>101.9M</t>
  </si>
  <si>
    <t>126.5M</t>
  </si>
  <si>
    <t>354.8M</t>
  </si>
  <si>
    <t>366.2M</t>
  </si>
  <si>
    <t>375.6M</t>
  </si>
  <si>
    <t>391.7M</t>
  </si>
  <si>
    <t>413.8M</t>
  </si>
  <si>
    <t>20.2M</t>
  </si>
  <si>
    <t>17.9M</t>
  </si>
  <si>
    <t>14.2M</t>
  </si>
  <si>
    <t>788.4M</t>
  </si>
  <si>
    <t>651M</t>
  </si>
  <si>
    <t>631.7M</t>
  </si>
  <si>
    <t>637.9M</t>
  </si>
  <si>
    <t>504.9M</t>
  </si>
  <si>
    <t>506M</t>
  </si>
  <si>
    <t>714.1M</t>
  </si>
  <si>
    <t>716.8M</t>
  </si>
  <si>
    <t>150.5M</t>
  </si>
  <si>
    <t>146.1M</t>
  </si>
  <si>
    <t>125.7M</t>
  </si>
  <si>
    <t>372.4M</t>
  </si>
  <si>
    <t>357.4M</t>
  </si>
  <si>
    <t>182.5M</t>
  </si>
  <si>
    <t>132.8M</t>
  </si>
  <si>
    <t>40.4M</t>
  </si>
  <si>
    <t>2.29B</t>
  </si>
  <si>
    <t>2.25B</t>
  </si>
  <si>
    <t>-0.20%</t>
  </si>
  <si>
    <t>1.82%</t>
  </si>
  <si>
    <t>13.36%</t>
  </si>
  <si>
    <t>-1.66%</t>
  </si>
  <si>
    <t>49.6M</t>
  </si>
  <si>
    <t>65.6M</t>
  </si>
  <si>
    <t>227.2M</t>
  </si>
  <si>
    <t>211.3M</t>
  </si>
  <si>
    <t>249.5M</t>
  </si>
  <si>
    <t>175.1M</t>
  </si>
  <si>
    <t>179.9M</t>
  </si>
  <si>
    <t>18.08%</t>
  </si>
  <si>
    <t>36.3M</t>
  </si>
  <si>
    <t>153.3M</t>
  </si>
  <si>
    <t>183.4M</t>
  </si>
  <si>
    <t>195.9M</t>
  </si>
  <si>
    <t>197.3M</t>
  </si>
  <si>
    <t>198.8M</t>
  </si>
  <si>
    <t>60.5M</t>
  </si>
  <si>
    <t>71.8M</t>
  </si>
  <si>
    <t>74M</t>
  </si>
  <si>
    <t>72.4M</t>
  </si>
  <si>
    <t>81M</t>
  </si>
  <si>
    <t>92.8M</t>
  </si>
  <si>
    <t>111.6M</t>
  </si>
  <si>
    <t>121.9M</t>
  </si>
  <si>
    <t>124.9M</t>
  </si>
  <si>
    <t>117.8M</t>
  </si>
  <si>
    <t>382.7M</t>
  </si>
  <si>
    <t>490.5M</t>
  </si>
  <si>
    <t>531.3M</t>
  </si>
  <si>
    <t>447.1M</t>
  </si>
  <si>
    <t>429.6M</t>
  </si>
  <si>
    <t>121.5M</t>
  </si>
  <si>
    <t>110.6M</t>
  </si>
  <si>
    <t>122M</t>
  </si>
  <si>
    <t>145.4M</t>
  </si>
  <si>
    <t>134.5M</t>
  </si>
  <si>
    <t>92M</t>
  </si>
  <si>
    <t>86.7M</t>
  </si>
  <si>
    <t>58M</t>
  </si>
  <si>
    <t>118.7M</t>
  </si>
  <si>
    <t>72.3M</t>
  </si>
  <si>
    <t>91.9M</t>
  </si>
  <si>
    <t>18.6M</t>
  </si>
  <si>
    <t>71.1M</t>
  </si>
  <si>
    <t>63.3M</t>
  </si>
  <si>
    <t>32.6M</t>
  </si>
  <si>
    <t>617.6M</t>
  </si>
  <si>
    <t>2.04B</t>
  </si>
  <si>
    <t>2.26B</t>
  </si>
  <si>
    <t>102.81%</t>
  </si>
  <si>
    <t>99.08%</t>
  </si>
  <si>
    <t>98.70%</t>
  </si>
  <si>
    <t>94.82%</t>
  </si>
  <si>
    <t>(86.8M)</t>
  </si>
  <si>
    <t>(4.8M)</t>
  </si>
  <si>
    <t>25.6M</t>
  </si>
  <si>
    <t>113.3M</t>
  </si>
  <si>
    <t>142.4M</t>
  </si>
  <si>
    <t>232.4M</t>
  </si>
  <si>
    <t>77.1M</t>
  </si>
  <si>
    <t>(47.8M)</t>
  </si>
  <si>
    <t>(147.2M)</t>
  </si>
  <si>
    <t>67.71%</t>
  </si>
  <si>
    <t>-4.38%</t>
  </si>
  <si>
    <t>-0.24%</t>
  </si>
  <si>
    <t>1.12%</t>
  </si>
  <si>
    <t>5.04%</t>
  </si>
  <si>
    <t>23M</t>
  </si>
  <si>
    <t>31.1M</t>
  </si>
  <si>
    <t>23.3M</t>
  </si>
  <si>
    <t>4.1M</t>
  </si>
  <si>
    <t>1.37B</t>
  </si>
  <si>
    <t>(55.7M)</t>
  </si>
  <si>
    <t>18.5M</t>
  </si>
  <si>
    <t>29.7M</t>
  </si>
  <si>
    <t>116.4M</t>
  </si>
  <si>
    <t>225.3M</t>
  </si>
  <si>
    <t>43.5M</t>
  </si>
  <si>
    <t>172.6M</t>
  </si>
  <si>
    <t>-80.69%</t>
  </si>
  <si>
    <t>296.78%</t>
  </si>
  <si>
    <t>49.84%</t>
  </si>
  <si>
    <t>16.8M</t>
  </si>
  <si>
    <t>17.2M</t>
  </si>
  <si>
    <t>12.9M</t>
  </si>
  <si>
    <t>102M</t>
  </si>
  <si>
    <t>31.6M</t>
  </si>
  <si>
    <t>93M</t>
  </si>
  <si>
    <t>79M</t>
  </si>
  <si>
    <t>278.1M</t>
  </si>
  <si>
    <t>208.4M</t>
  </si>
  <si>
    <t>270.2M</t>
  </si>
  <si>
    <t>298.5M</t>
  </si>
  <si>
    <t>383.4M</t>
  </si>
  <si>
    <t>(8.9M)</t>
  </si>
  <si>
    <t>15.5M</t>
  </si>
  <si>
    <t>(41.5M)</t>
  </si>
  <si>
    <t>(5.9M)</t>
  </si>
  <si>
    <t>(13.5M)</t>
  </si>
  <si>
    <t>(16.7M)</t>
  </si>
  <si>
    <t>43.4M</t>
  </si>
  <si>
    <t>(14.7M)</t>
  </si>
  <si>
    <t>(18.2M)</t>
  </si>
  <si>
    <t>(53.1M)</t>
  </si>
  <si>
    <t>269.2M</t>
  </si>
  <si>
    <t>223.9M</t>
  </si>
  <si>
    <t>255.9M</t>
  </si>
  <si>
    <t>257M</t>
  </si>
  <si>
    <t>377.5M</t>
  </si>
  <si>
    <t>-16.83%</t>
  </si>
  <si>
    <t>14.29%</t>
  </si>
  <si>
    <t>0.43%</t>
  </si>
  <si>
    <t>46.89%</t>
  </si>
  <si>
    <t>13.15%</t>
  </si>
  <si>
    <t>10.70%</t>
  </si>
  <si>
    <t>12.08%</t>
  </si>
  <si>
    <t>12.43%</t>
  </si>
  <si>
    <t>(19.6M)</t>
  </si>
  <si>
    <t>(20.2M)</t>
  </si>
  <si>
    <t>(51.5M)</t>
  </si>
  <si>
    <t>(35.2M)</t>
  </si>
  <si>
    <t>-3.06%</t>
  </si>
  <si>
    <t>-154.95%</t>
  </si>
  <si>
    <t>31.65%</t>
  </si>
  <si>
    <t>-20.74%</t>
  </si>
  <si>
    <t>-0.96%</t>
  </si>
  <si>
    <t>-1.70%</t>
  </si>
  <si>
    <t>-1.90%</t>
  </si>
  <si>
    <t>(25.2M)</t>
  </si>
  <si>
    <t>(511.3M)</t>
  </si>
  <si>
    <t>(35.7M)</t>
  </si>
  <si>
    <t>41.7M</t>
  </si>
  <si>
    <t>12.3M</t>
  </si>
  <si>
    <t>(40.2M)</t>
  </si>
  <si>
    <t>(17.5M)</t>
  </si>
  <si>
    <t>(18.7M)</t>
  </si>
  <si>
    <t>(34.8M)</t>
  </si>
  <si>
    <t>(533.8M)</t>
  </si>
  <si>
    <t>(64M)</t>
  </si>
  <si>
    <t>-6.86%</t>
  </si>
  <si>
    <t>-86.10%</t>
  </si>
  <si>
    <t>-1,433.91%</t>
  </si>
  <si>
    <t>88.01%</t>
  </si>
  <si>
    <t>-0.86%</t>
  </si>
  <si>
    <t>-1.64%</t>
  </si>
  <si>
    <t>-25.81%</t>
  </si>
  <si>
    <t>-2.86%</t>
  </si>
  <si>
    <t>(30M)</t>
  </si>
  <si>
    <t>(38.3M)</t>
  </si>
  <si>
    <t>(46M)</t>
  </si>
  <si>
    <t>(79.3M)</t>
  </si>
  <si>
    <t>(85.1M)</t>
  </si>
  <si>
    <t>5.8M</t>
  </si>
  <si>
    <t>(83.8M)</t>
  </si>
  <si>
    <t>269.3M</t>
  </si>
  <si>
    <t>(64.7M)</t>
  </si>
  <si>
    <t>38.9M</t>
  </si>
  <si>
    <t>18.8M</t>
  </si>
  <si>
    <t>(61.8M)</t>
  </si>
  <si>
    <t>250.5M</t>
  </si>
  <si>
    <t>(47.3M)</t>
  </si>
  <si>
    <t>950.5M</t>
  </si>
  <si>
    <t>691M</t>
  </si>
  <si>
    <t>(1.01B)</t>
  </si>
  <si>
    <t>(440.5M)</t>
  </si>
  <si>
    <t>(47M)</t>
  </si>
  <si>
    <t>(316.8M)</t>
  </si>
  <si>
    <t>(1.6B)</t>
  </si>
  <si>
    <t>(17M)</t>
  </si>
  <si>
    <t>(20.3M)</t>
  </si>
  <si>
    <t>4.5M</t>
  </si>
  <si>
    <t>(317.9M)</t>
  </si>
  <si>
    <t>(292.4M)</t>
  </si>
  <si>
    <t>(150M)</t>
  </si>
  <si>
    <t>(196M)</t>
  </si>
  <si>
    <t>8.02%</t>
  </si>
  <si>
    <t>48.70%</t>
  </si>
  <si>
    <t>230.00%</t>
  </si>
  <si>
    <t>-200.51%</t>
  </si>
  <si>
    <t>-15.53%</t>
  </si>
  <si>
    <t>-13.97%</t>
  </si>
  <si>
    <t>-7.08%</t>
  </si>
  <si>
    <t>9.43%</t>
  </si>
  <si>
    <t>(9M)</t>
  </si>
  <si>
    <t>(59.3M)</t>
  </si>
  <si>
    <t>(90.1M)</t>
  </si>
  <si>
    <t>63.1M</t>
  </si>
  <si>
    <t>(90.8M)</t>
  </si>
  <si>
    <t>112.7M</t>
  </si>
  <si>
    <t>249.6M</t>
  </si>
  <si>
    <t>203.7M</t>
  </si>
  <si>
    <t>204.4M</t>
  </si>
  <si>
    <t>221.8M</t>
  </si>
  <si>
    <t>335M</t>
  </si>
  <si>
    <t>-18.39%</t>
  </si>
  <si>
    <t>0.34%</t>
  </si>
  <si>
    <t>8.51%</t>
  </si>
  <si>
    <t>51.04%</t>
  </si>
  <si>
    <t>4.66%</t>
  </si>
  <si>
    <t>AER</t>
  </si>
  <si>
    <t>AerCap Holdings</t>
  </si>
  <si>
    <t>MSA</t>
  </si>
  <si>
    <t>MSA Safety</t>
  </si>
  <si>
    <t>AVY</t>
  </si>
  <si>
    <t>Avery Dennison</t>
  </si>
  <si>
    <t>AAXN</t>
  </si>
  <si>
    <t>Axon Enterprise</t>
  </si>
  <si>
    <t>HY</t>
  </si>
  <si>
    <t>Hyster-Yale Materials</t>
  </si>
  <si>
    <t>8.33B</t>
  </si>
  <si>
    <t>8.33</t>
  </si>
  <si>
    <t>7.21</t>
  </si>
  <si>
    <t>0.89</t>
  </si>
  <si>
    <t>1.68</t>
  </si>
  <si>
    <t>0.96</t>
  </si>
  <si>
    <t>3.03B</t>
  </si>
  <si>
    <t>32.31</t>
  </si>
  <si>
    <t>21.66</t>
  </si>
  <si>
    <t>1.64</t>
  </si>
  <si>
    <t>8.08B</t>
  </si>
  <si>
    <t>23.97</t>
  </si>
  <si>
    <t>18.11</t>
  </si>
  <si>
    <t>1.84</t>
  </si>
  <si>
    <t>1.31</t>
  </si>
  <si>
    <t>7.98</t>
  </si>
  <si>
    <t>3.24B</t>
  </si>
  <si>
    <t>22.74</t>
  </si>
  <si>
    <t>20.09</t>
  </si>
  <si>
    <t>2.32</t>
  </si>
  <si>
    <t>2.66</t>
  </si>
  <si>
    <t>AllianceBernstein Holding L.P. (AB)</t>
  </si>
  <si>
    <t>25.10</t>
  </si>
  <si>
    <t>24.75</t>
  </si>
  <si>
    <t>24.55 x 100</t>
  </si>
  <si>
    <t>25.70 x 100</t>
  </si>
  <si>
    <t>24.70 - 25.15</t>
  </si>
  <si>
    <t>20.40 - 25.15</t>
  </si>
  <si>
    <t>260756</t>
  </si>
  <si>
    <t>471707</t>
  </si>
  <si>
    <t>2.42B</t>
  </si>
  <si>
    <t>11.72</t>
  </si>
  <si>
    <t>2.14</t>
  </si>
  <si>
    <t>1.98 (8.00%)</t>
  </si>
  <si>
    <t>2017-05-04</t>
  </si>
  <si>
    <t>25.71</t>
  </si>
  <si>
    <t>771.88M</t>
  </si>
  <si>
    <t>777.35M</t>
  </si>
  <si>
    <t>3.14B</t>
  </si>
  <si>
    <t>758.8M</t>
  </si>
  <si>
    <t>767.9M</t>
  </si>
  <si>
    <t>2.79B</t>
  </si>
  <si>
    <t>788.02M</t>
  </si>
  <si>
    <t>782.37M</t>
  </si>
  <si>
    <t>3.34B</t>
  </si>
  <si>
    <t>725.81M</t>
  </si>
  <si>
    <t>747.59M</t>
  </si>
  <si>
    <t>6.30%</t>
  </si>
  <si>
    <t>4.00%</t>
  </si>
  <si>
    <t>0.30%</t>
  </si>
  <si>
    <t>3.60%</t>
  </si>
  <si>
    <t>0.4</t>
  </si>
  <si>
    <t>0.45</t>
  </si>
  <si>
    <t>0.46</t>
  </si>
  <si>
    <t>-9.10%</t>
  </si>
  <si>
    <t>4.70%</t>
  </si>
  <si>
    <t>36.70%</t>
  </si>
  <si>
    <t>AB</t>
  </si>
  <si>
    <t>17.50%</t>
  </si>
  <si>
    <t>5.70%</t>
  </si>
  <si>
    <t>7.40%</t>
  </si>
  <si>
    <t>9.44%</t>
  </si>
  <si>
    <t>11.51</t>
  </si>
  <si>
    <t>10.59</t>
  </si>
  <si>
    <t>89.96%</t>
  </si>
  <si>
    <t>100.00%</t>
  </si>
  <si>
    <t>228.88M</t>
  </si>
  <si>
    <t>2.38</t>
  </si>
  <si>
    <t>-17.50%</t>
  </si>
  <si>
    <t>205.9M</t>
  </si>
  <si>
    <t>-19.60%</t>
  </si>
  <si>
    <t>177.89M</t>
  </si>
  <si>
    <t>25.15</t>
  </si>
  <si>
    <t>20.40</t>
  </si>
  <si>
    <t>23.69</t>
  </si>
  <si>
    <t>22.92</t>
  </si>
  <si>
    <t>471.71k</t>
  </si>
  <si>
    <t>198.58k</t>
  </si>
  <si>
    <t>96.47M</t>
  </si>
  <si>
    <t>86.91M</t>
  </si>
  <si>
    <t>5.76%</t>
  </si>
  <si>
    <t>2.55</t>
  </si>
  <si>
    <t>1.19%</t>
  </si>
  <si>
    <t>1.98</t>
  </si>
  <si>
    <t>8.00%</t>
  </si>
  <si>
    <t>6.95</t>
  </si>
  <si>
    <t>71.03%</t>
  </si>
  <si>
    <t>May 18, 2017</t>
  </si>
  <si>
    <t>May 4, 2017</t>
  </si>
  <si>
    <t>Apr 3, 1998</t>
  </si>
  <si>
    <t>Mr. John Charles Weisenseel CPA</t>
  </si>
  <si>
    <t>Mr. James Andrew Gingrich</t>
  </si>
  <si>
    <t>4.77M</t>
  </si>
  <si>
    <t>Mr. Laurence Edward Cranch J.D.</t>
  </si>
  <si>
    <t>Gen. Counsel</t>
  </si>
  <si>
    <t>Mr. Robert P. van Brugge</t>
  </si>
  <si>
    <t>Chairman &amp; C.E.O of AB Bernstein Research Services</t>
  </si>
  <si>
    <t>Mr. Seth Perry Bernstein</t>
  </si>
  <si>
    <t>CEO, Pres &amp; Director of Alliancebernstein Corp</t>
  </si>
  <si>
    <t>Total Investment Income</t>
  </si>
  <si>
    <t>Sundry Revenue/Income</t>
  </si>
  <si>
    <t>Trading Account Income</t>
  </si>
  <si>
    <t>Trust Income, Commissions &amp; Fees</t>
  </si>
  <si>
    <t>Commission &amp; Fee Income</t>
  </si>
  <si>
    <t>Total Expense</t>
  </si>
  <si>
    <t>Total Interest Expense</t>
  </si>
  <si>
    <t>Operating Income</t>
  </si>
  <si>
    <t>Operating Income Growth</t>
  </si>
  <si>
    <t>Non-Operating Income (Expense)</t>
  </si>
  <si>
    <t>70.81M</t>
  </si>
  <si>
    <t>185.91M</t>
  </si>
  <si>
    <t>203.28M</t>
  </si>
  <si>
    <t>210.08M</t>
  </si>
  <si>
    <t>239.39M</t>
  </si>
  <si>
    <t>Miscellaneous Non Operating Expense</t>
  </si>
  <si>
    <t>162.56%</t>
  </si>
  <si>
    <t>9.34%</t>
  </si>
  <si>
    <t>3.35%</t>
  </si>
  <si>
    <t>Income Taxes</t>
  </si>
  <si>
    <t>19.72M</t>
  </si>
  <si>
    <t>20.41M</t>
  </si>
  <si>
    <t>24.32M</t>
  </si>
  <si>
    <t>Income Tax - Current - Domestic</t>
  </si>
  <si>
    <t>Income Tax - Current - Foreign</t>
  </si>
  <si>
    <t>Income Tax - Deferred - Domestic</t>
  </si>
  <si>
    <t>Income Tax - Deferred - Foreign</t>
  </si>
  <si>
    <t>51.09M</t>
  </si>
  <si>
    <t>165.5M</t>
  </si>
  <si>
    <t>180.81M</t>
  </si>
  <si>
    <t>185.76M</t>
  </si>
  <si>
    <t>216.59M</t>
  </si>
  <si>
    <t>223.97%</t>
  </si>
  <si>
    <t>16.59%</t>
  </si>
  <si>
    <t>Net Margin</t>
  </si>
  <si>
    <t>1.87</t>
  </si>
  <si>
    <t>2.24</t>
  </si>
  <si>
    <t>EPS (Basic) - Growth</t>
  </si>
  <si>
    <t>237.25%</t>
  </si>
  <si>
    <t>8.72%</t>
  </si>
  <si>
    <t>0.00%</t>
  </si>
  <si>
    <t>19.79%</t>
  </si>
  <si>
    <t>101.07M</t>
  </si>
  <si>
    <t>96.46M</t>
  </si>
  <si>
    <t>99.48M</t>
  </si>
  <si>
    <t>96.83M</t>
  </si>
  <si>
    <t>1.71</t>
  </si>
  <si>
    <t>2.23</t>
  </si>
  <si>
    <t>235.29%</t>
  </si>
  <si>
    <t>8.77%</t>
  </si>
  <si>
    <t>19.89%</t>
  </si>
  <si>
    <t>97.42M</t>
  </si>
  <si>
    <t>97.95M</t>
  </si>
  <si>
    <t>100.51M</t>
  </si>
  <si>
    <t>97.39M</t>
  </si>
  <si>
    <t>Total Short-Term Investments</t>
  </si>
  <si>
    <t>Short-Term Receivables</t>
  </si>
  <si>
    <t>Short Term Receivables Growth</t>
  </si>
  <si>
    <t>Investment Securities</t>
  </si>
  <si>
    <t>Investment Securities Growth</t>
  </si>
  <si>
    <t>Securities in Custody</t>
  </si>
  <si>
    <t>Custody Securities Growth</t>
  </si>
  <si>
    <t>Other Investments</t>
  </si>
  <si>
    <t>Other Assets (Including Intangibles)</t>
  </si>
  <si>
    <t>5.96M</t>
  </si>
  <si>
    <t>152000</t>
  </si>
  <si>
    <t>1.57B</t>
  </si>
  <si>
    <t>1.63B</t>
  </si>
  <si>
    <t>Total Assets Growth</t>
  </si>
  <si>
    <t>6.14%</t>
  </si>
  <si>
    <t>-3.18%</t>
  </si>
  <si>
    <t>-2.26%</t>
  </si>
  <si>
    <t>Return On Average Assets</t>
  </si>
  <si>
    <t>13.84%</t>
  </si>
  <si>
    <t>Total Debt</t>
  </si>
  <si>
    <t>LT Debt excl. Capitalized Leases</t>
  </si>
  <si>
    <t>Total Debt Growth</t>
  </si>
  <si>
    <t>Total Debt / Total Assets</t>
  </si>
  <si>
    <t>776000</t>
  </si>
  <si>
    <t>382000</t>
  </si>
  <si>
    <t>274000</t>
  </si>
  <si>
    <t>619000</t>
  </si>
  <si>
    <t>Total Liabilities Growth</t>
  </si>
  <si>
    <t>-28.27%</t>
  </si>
  <si>
    <t>125.91%</t>
  </si>
  <si>
    <t>1.56B</t>
  </si>
  <si>
    <t>1.72B</t>
  </si>
  <si>
    <t>1.67B</t>
  </si>
  <si>
    <t>Additional Paid-In Capital/Capital Surplus</t>
  </si>
  <si>
    <t>Other Appropriated Reserves</t>
  </si>
  <si>
    <t>(164.46M)</t>
  </si>
  <si>
    <t>(26.58M)</t>
  </si>
  <si>
    <t>(42.45M)</t>
  </si>
  <si>
    <t>(45.35M)</t>
  </si>
  <si>
    <t>(53.76M)</t>
  </si>
  <si>
    <t>Unappropriated Reserves</t>
  </si>
  <si>
    <t>99.50%</t>
  </si>
  <si>
    <t>99.86%</t>
  </si>
  <si>
    <t>99.89%</t>
  </si>
  <si>
    <t>99.90%</t>
  </si>
  <si>
    <t>99.87%</t>
  </si>
  <si>
    <t>Return On Average Total Equity</t>
  </si>
  <si>
    <t>13.85%</t>
  </si>
  <si>
    <t>1.41M</t>
  </si>
  <si>
    <t>(11.6M)</t>
  </si>
  <si>
    <t>(29.21M)</t>
  </si>
  <si>
    <t>(18.96M)</t>
  </si>
  <si>
    <t>(9.72M)</t>
  </si>
  <si>
    <t>(5.91M)</t>
  </si>
  <si>
    <t>(88.35M)</t>
  </si>
  <si>
    <t>(142.95M)</t>
  </si>
  <si>
    <t>(182.72M)</t>
  </si>
  <si>
    <t>(192.3M)</t>
  </si>
  <si>
    <t>(169.73M)</t>
  </si>
  <si>
    <t>Cash Dividend Growth</t>
  </si>
  <si>
    <t>-61.81%</t>
  </si>
  <si>
    <t>-27.82%</t>
  </si>
  <si>
    <t>-5.24%</t>
  </si>
  <si>
    <t>11.74%</t>
  </si>
  <si>
    <t>15.14M</t>
  </si>
  <si>
    <t>18.96M</t>
  </si>
  <si>
    <t>1.81M</t>
  </si>
  <si>
    <t>(126.25M)</t>
  </si>
  <si>
    <t>(161.96M)</t>
  </si>
  <si>
    <t>(183.07M)</t>
  </si>
  <si>
    <t>(163.62M)</t>
  </si>
  <si>
    <t>-42.90%</t>
  </si>
  <si>
    <t>-28.28%</t>
  </si>
  <si>
    <t>-13.04%</t>
  </si>
  <si>
    <t>10.62%</t>
  </si>
  <si>
    <t>99.94M</t>
  </si>
  <si>
    <t>155.46M</t>
  </si>
  <si>
    <t>180.91M</t>
  </si>
  <si>
    <t>192.79M</t>
  </si>
  <si>
    <t>169.53M</t>
  </si>
  <si>
    <t>55.55%</t>
  </si>
  <si>
    <t>16.37%</t>
  </si>
  <si>
    <t>-12.06%</t>
  </si>
  <si>
    <t>-0.01%</t>
  </si>
  <si>
    <t>FII</t>
  </si>
  <si>
    <t>Federated Investors</t>
  </si>
  <si>
    <t>SEIC</t>
  </si>
  <si>
    <t>SEI Investments</t>
  </si>
  <si>
    <t>KKR</t>
  </si>
  <si>
    <t>KKR &amp; Co</t>
  </si>
  <si>
    <t>EVR</t>
  </si>
  <si>
    <t>Evercore Partners</t>
  </si>
  <si>
    <t>LM</t>
  </si>
  <si>
    <t>Legg Mason</t>
  </si>
  <si>
    <t>OZM</t>
  </si>
  <si>
    <t>Och-Ziff Capital Mgmt Gr</t>
  </si>
  <si>
    <t>14.32</t>
  </si>
  <si>
    <t>14.25</t>
  </si>
  <si>
    <t>6.03</t>
  </si>
  <si>
    <t>4.76</t>
  </si>
  <si>
    <t>9.08B</t>
  </si>
  <si>
    <t>27.11</t>
  </si>
  <si>
    <t>21.35</t>
  </si>
  <si>
    <t>1.85</t>
  </si>
  <si>
    <t>6.66</t>
  </si>
  <si>
    <t>15.82B</t>
  </si>
  <si>
    <t>11.04</t>
  </si>
  <si>
    <t>8.07</t>
  </si>
  <si>
    <t>18.94</t>
  </si>
  <si>
    <t>5.73</t>
  </si>
  <si>
    <t>AltaGas Ltd. (ALA.TO)</t>
  </si>
  <si>
    <t>29.16</t>
  </si>
  <si>
    <t>29.19</t>
  </si>
  <si>
    <t>29.24</t>
  </si>
  <si>
    <t>29.14 x</t>
  </si>
  <si>
    <t>29.16 x</t>
  </si>
  <si>
    <t>29.02 - 29.40</t>
  </si>
  <si>
    <t>28.95 - 35.55</t>
  </si>
  <si>
    <t>378362</t>
  </si>
  <si>
    <t>510550</t>
  </si>
  <si>
    <t>4.96B</t>
  </si>
  <si>
    <t>35.96</t>
  </si>
  <si>
    <t>Oct 19, 2017</t>
  </si>
  <si>
    <t>1.63 (7.00%)</t>
  </si>
  <si>
    <t>2017-06-22</t>
  </si>
  <si>
    <t>34.94</t>
  </si>
  <si>
    <t>583.03M</t>
  </si>
  <si>
    <t>579.23M</t>
  </si>
  <si>
    <t>2.66B</t>
  </si>
  <si>
    <t>3.52B</t>
  </si>
  <si>
    <t>445M</t>
  </si>
  <si>
    <t>542.18M</t>
  </si>
  <si>
    <t>670.98M</t>
  </si>
  <si>
    <t>633.51M</t>
  </si>
  <si>
    <t>2.93B</t>
  </si>
  <si>
    <t>4.83B</t>
  </si>
  <si>
    <t>426M</t>
  </si>
  <si>
    <t>492M</t>
  </si>
  <si>
    <t>36.90%</t>
  </si>
  <si>
    <t>17.70%</t>
  </si>
  <si>
    <t>21.30%</t>
  </si>
  <si>
    <t>32.40%</t>
  </si>
  <si>
    <t>-9.40%</t>
  </si>
  <si>
    <t>18.20%</t>
  </si>
  <si>
    <t>ALA.TO</t>
  </si>
  <si>
    <t>-42.10%</t>
  </si>
  <si>
    <t>-21.70%</t>
  </si>
  <si>
    <t>12.00%</t>
  </si>
  <si>
    <t>-0.50%</t>
  </si>
  <si>
    <t>-6.61%</t>
  </si>
  <si>
    <t>28.31</t>
  </si>
  <si>
    <t>-63.46</t>
  </si>
  <si>
    <t>2.09</t>
  </si>
  <si>
    <t>1.38</t>
  </si>
  <si>
    <t>17.43%</t>
  </si>
  <si>
    <t>2.63%</t>
  </si>
  <si>
    <t>4.26%</t>
  </si>
  <si>
    <t>2.37B</t>
  </si>
  <si>
    <t>14.59</t>
  </si>
  <si>
    <t>28.00%</t>
  </si>
  <si>
    <t>691.9M</t>
  </si>
  <si>
    <t>131.9M</t>
  </si>
  <si>
    <t>-32.50%</t>
  </si>
  <si>
    <t>32.4M</t>
  </si>
  <si>
    <t>3.49B</t>
  </si>
  <si>
    <t>71.63</t>
  </si>
  <si>
    <t>21.07</t>
  </si>
  <si>
    <t>520.5M</t>
  </si>
  <si>
    <t>-10.95M</t>
  </si>
  <si>
    <t>-11.09%</t>
  </si>
  <si>
    <t>13.90%</t>
  </si>
  <si>
    <t>35.55</t>
  </si>
  <si>
    <t>28.95</t>
  </si>
  <si>
    <t>29.73</t>
  </si>
  <si>
    <t>30.83</t>
  </si>
  <si>
    <t>510.55k</t>
  </si>
  <si>
    <t>310.6k</t>
  </si>
  <si>
    <t>170.22M</t>
  </si>
  <si>
    <t>166.35M</t>
  </si>
  <si>
    <t>5.63</t>
  </si>
  <si>
    <t>2.75M</t>
  </si>
  <si>
    <t>2.06</t>
  </si>
  <si>
    <t>7.06%</t>
  </si>
  <si>
    <t>235.63%</t>
  </si>
  <si>
    <t>Aug 15, 2017</t>
  </si>
  <si>
    <t>Jun 22, 2017</t>
  </si>
  <si>
    <t>Mr. David M. Harris B.Sc., MBA, P.Eng.</t>
  </si>
  <si>
    <t>Pres, CEO &amp; Non-Independent Director</t>
  </si>
  <si>
    <t>Mr. Timothy William Watson CFA, ICD.D</t>
  </si>
  <si>
    <t>CFO &amp; Exec. VP</t>
  </si>
  <si>
    <t>783.57k</t>
  </si>
  <si>
    <t>Mr. John Edward Lowe B.A., LLB</t>
  </si>
  <si>
    <t>Exec. VP</t>
  </si>
  <si>
    <t>804.4k</t>
  </si>
  <si>
    <t>Mr. Joy Sumanan Thakur</t>
  </si>
  <si>
    <t>Sr. VP of Commercial &amp; Bus. Operations</t>
  </si>
  <si>
    <t>714.14k</t>
  </si>
  <si>
    <t>Mr. John D. O'Brien Jr.</t>
  </si>
  <si>
    <t>Pres of Altagas Services (U.S.) Inc</t>
  </si>
  <si>
    <t>898.97k</t>
  </si>
  <si>
    <t>565.03M</t>
  </si>
  <si>
    <t>-35.73</t>
  </si>
  <si>
    <t>29.80</t>
  </si>
  <si>
    <t>114.81</t>
  </si>
  <si>
    <t>2.43</t>
  </si>
  <si>
    <t>81.02M</t>
  </si>
  <si>
    <t>-3.78</t>
  </si>
  <si>
    <t>19.29</t>
  </si>
  <si>
    <t>-0.38</t>
  </si>
  <si>
    <t>Amer Sports Corporation (AMEAS.HE)</t>
  </si>
  <si>
    <t>22.06</t>
  </si>
  <si>
    <t>22.98</t>
  </si>
  <si>
    <t>22.90</t>
  </si>
  <si>
    <t>22.01 x</t>
  </si>
  <si>
    <t>22.04 x</t>
  </si>
  <si>
    <t>21.51 - 22.92</t>
  </si>
  <si>
    <t>19.81 - 28.75</t>
  </si>
  <si>
    <t>1008160</t>
  </si>
  <si>
    <t>561365</t>
  </si>
  <si>
    <t>-0.29</t>
  </si>
  <si>
    <t>21.21</t>
  </si>
  <si>
    <t>1.04</t>
  </si>
  <si>
    <t>0.00 (0.00%)</t>
  </si>
  <si>
    <t>2016-03-09</t>
  </si>
  <si>
    <t>25.69</t>
  </si>
  <si>
    <t>498.92M</t>
  </si>
  <si>
    <t>787.54M</t>
  </si>
  <si>
    <t>2.77B</t>
  </si>
  <si>
    <t>2.94B</t>
  </si>
  <si>
    <t>776.7M</t>
  </si>
  <si>
    <t>2.74B</t>
  </si>
  <si>
    <t>507M</t>
  </si>
  <si>
    <t>805M</t>
  </si>
  <si>
    <t>2.8B</t>
  </si>
  <si>
    <t>2.98B</t>
  </si>
  <si>
    <t>477.4M</t>
  </si>
  <si>
    <t>736.8M</t>
  </si>
  <si>
    <t>2.62B</t>
  </si>
  <si>
    <t>6/30/2016</t>
  </si>
  <si>
    <t>9/30/2016</t>
  </si>
  <si>
    <t>0.65</t>
  </si>
  <si>
    <t>0.5</t>
  </si>
  <si>
    <t>0.62</t>
  </si>
  <si>
    <t>0.21</t>
  </si>
  <si>
    <t>0.01</t>
  </si>
  <si>
    <t>-4.60%</t>
  </si>
  <si>
    <t>-10.00%</t>
  </si>
  <si>
    <t>5.00%</t>
  </si>
  <si>
    <t>AMEAS.HE</t>
  </si>
  <si>
    <t>-7.70%</t>
  </si>
  <si>
    <t>8.10%</t>
  </si>
  <si>
    <t>1.70%</t>
  </si>
  <si>
    <t>14.14%</t>
  </si>
  <si>
    <t>15.65</t>
  </si>
  <si>
    <t>0.97</t>
  </si>
  <si>
    <t>2.79</t>
  </si>
  <si>
    <t>4.65%</t>
  </si>
  <si>
    <t>8.07%</t>
  </si>
  <si>
    <t>13.81%</t>
  </si>
  <si>
    <t>2.65B</t>
  </si>
  <si>
    <t>22.53</t>
  </si>
  <si>
    <t>4.10%</t>
  </si>
  <si>
    <t>277.6M</t>
  </si>
  <si>
    <t>123.2M</t>
  </si>
  <si>
    <t>-15.90%</t>
  </si>
  <si>
    <t>295.3M</t>
  </si>
  <si>
    <t>857.6M</t>
  </si>
  <si>
    <t>92.54</t>
  </si>
  <si>
    <t>2.60</t>
  </si>
  <si>
    <t>7.92</t>
  </si>
  <si>
    <t>176.5M</t>
  </si>
  <si>
    <t>-9.99%</t>
  </si>
  <si>
    <t>28.75</t>
  </si>
  <si>
    <t>19.81</t>
  </si>
  <si>
    <t>22.46</t>
  </si>
  <si>
    <t>22.36</t>
  </si>
  <si>
    <t>561.37k</t>
  </si>
  <si>
    <t>628.91k</t>
  </si>
  <si>
    <t>116.62M</t>
  </si>
  <si>
    <t>92.65M</t>
  </si>
  <si>
    <t>2.70%</t>
  </si>
  <si>
    <t>Mar 9, 2016</t>
  </si>
  <si>
    <t>Dec 14, 2004</t>
  </si>
  <si>
    <t>Mr. Heikki Takala</t>
  </si>
  <si>
    <t>Chief Exec. Officer, Pres and Member of Exec. Board</t>
  </si>
  <si>
    <t>Mr. Jussi Siitonen</t>
  </si>
  <si>
    <t>Chief Financial Officer and Member of Exec. Board</t>
  </si>
  <si>
    <t>Mr. Michael Schineis M.B.A. (Econ.), Ph.D.</t>
  </si>
  <si>
    <t>Pres of Winter Sports Equipment and Member of Exec. Board</t>
  </si>
  <si>
    <t>Mr. Michael Dowse</t>
  </si>
  <si>
    <t>Pres of Amer Sports Ball Sports Bus. Area and Member of Exec. Board</t>
  </si>
  <si>
    <t>Mr. Jean-Marc Pambet</t>
  </si>
  <si>
    <t>Pres of Footwear, Member of Exec. Board and Pres of Salomon SAS</t>
  </si>
  <si>
    <t>Amerisafe, Inc. (AMSF)</t>
  </si>
  <si>
    <t>58.50</t>
  </si>
  <si>
    <t>56.65</t>
  </si>
  <si>
    <t>56.80</t>
  </si>
  <si>
    <t>57.05 x 200</t>
  </si>
  <si>
    <t>59.20 x 100</t>
  </si>
  <si>
    <t>56.65 - 58.80</t>
  </si>
  <si>
    <t>51.20 - 69.40</t>
  </si>
  <si>
    <t>105701</t>
  </si>
  <si>
    <t>122742</t>
  </si>
  <si>
    <t>3.48</t>
  </si>
  <si>
    <t>0.80 (1.41%)</t>
  </si>
  <si>
    <t>2017-06-07</t>
  </si>
  <si>
    <t>64.67</t>
  </si>
  <si>
    <t>1</t>
  </si>
  <si>
    <t>95.57M</t>
  </si>
  <si>
    <t>95.21M</t>
  </si>
  <si>
    <t>382.41M</t>
  </si>
  <si>
    <t>97.56M</t>
  </si>
  <si>
    <t>98.21M</t>
  </si>
  <si>
    <t>397.16M</t>
  </si>
  <si>
    <t>-2.00%</t>
  </si>
  <si>
    <t>-3.70%</t>
  </si>
  <si>
    <t>0.91</t>
  </si>
  <si>
    <t>0.03</t>
  </si>
  <si>
    <t>-0.2</t>
  </si>
  <si>
    <t>-4.50%</t>
  </si>
  <si>
    <t>-22.00%</t>
  </si>
  <si>
    <t>AMSF</t>
  </si>
  <si>
    <t>-15.10%</t>
  </si>
  <si>
    <t>-22.60%</t>
  </si>
  <si>
    <t>-0.30%</t>
  </si>
  <si>
    <t>26.86%</t>
  </si>
  <si>
    <t>18.63</t>
  </si>
  <si>
    <t>2.87</t>
  </si>
  <si>
    <t>17.13%</t>
  </si>
  <si>
    <t>24.79%</t>
  </si>
  <si>
    <t>3.93%</t>
  </si>
  <si>
    <t>14.19%</t>
  </si>
  <si>
    <t>391.87M</t>
  </si>
  <si>
    <t>20.49</t>
  </si>
  <si>
    <t>-4.70%</t>
  </si>
  <si>
    <t>141.92M</t>
  </si>
  <si>
    <t>98.32M</t>
  </si>
  <si>
    <t>67.13M</t>
  </si>
  <si>
    <t>-44.20%</t>
  </si>
  <si>
    <t>3.77</t>
  </si>
  <si>
    <t>1.75</t>
  </si>
  <si>
    <t>24.39</t>
  </si>
  <si>
    <t>107.67M</t>
  </si>
  <si>
    <t>38.68M</t>
  </si>
  <si>
    <t>-8.57%</t>
  </si>
  <si>
    <t>69.40</t>
  </si>
  <si>
    <t>51.20</t>
  </si>
  <si>
    <t>55.74</t>
  </si>
  <si>
    <t>60.10</t>
  </si>
  <si>
    <t>122.74k</t>
  </si>
  <si>
    <t>101.65k</t>
  </si>
  <si>
    <t>19.23M</t>
  </si>
  <si>
    <t>18.71M</t>
  </si>
  <si>
    <t>705.78k</t>
  </si>
  <si>
    <t>6.58</t>
  </si>
  <si>
    <t>4.24%</t>
  </si>
  <si>
    <t>802.73k</t>
  </si>
  <si>
    <t>0.8</t>
  </si>
  <si>
    <t>1.41%</t>
  </si>
  <si>
    <t>0.74</t>
  </si>
  <si>
    <t>1.31%</t>
  </si>
  <si>
    <t>21.26%</t>
  </si>
  <si>
    <t>Jun 23, 2017</t>
  </si>
  <si>
    <t>Jun 7, 2017</t>
  </si>
  <si>
    <t>Ms. G. Janelle Frost</t>
  </si>
  <si>
    <t>Chief Exec. Officer, Pres &amp; Director</t>
  </si>
  <si>
    <t>Mr. Neal A. Fuller</t>
  </si>
  <si>
    <t>CFO and Exec. VP</t>
  </si>
  <si>
    <t>583.51k</t>
  </si>
  <si>
    <t>Ms. Kathryn Housh Shirley</t>
  </si>
  <si>
    <t>384.04k</t>
  </si>
  <si>
    <t>Mr. Vincent J. Gagliano</t>
  </si>
  <si>
    <t>Chief Risk Officer and Exec. Vice-Pres</t>
  </si>
  <si>
    <t>423.39k</t>
  </si>
  <si>
    <t>256.15k</t>
  </si>
  <si>
    <t>Mr. David Ronald Morton</t>
  </si>
  <si>
    <t>Sr. VP of Sales and Marketing</t>
  </si>
  <si>
    <t>321.25M</t>
  </si>
  <si>
    <t>357.76M</t>
  </si>
  <si>
    <t>402.63M</t>
  </si>
  <si>
    <t>403.51M</t>
  </si>
  <si>
    <t>395.1M</t>
  </si>
  <si>
    <t>Premiums Earned</t>
  </si>
  <si>
    <t>290.69M</t>
  </si>
  <si>
    <t>329.98M</t>
  </si>
  <si>
    <t>375.75M</t>
  </si>
  <si>
    <t>375.89M</t>
  </si>
  <si>
    <t>368.7M</t>
  </si>
  <si>
    <t>27.26M</t>
  </si>
  <si>
    <t>26.23M</t>
  </si>
  <si>
    <t>27.05M</t>
  </si>
  <si>
    <t>27.28M</t>
  </si>
  <si>
    <t>Realized Gains (Losses)</t>
  </si>
  <si>
    <t>2.74M</t>
  </si>
  <si>
    <t>299000</t>
  </si>
  <si>
    <t>15000</t>
  </si>
  <si>
    <t>(837,000)</t>
  </si>
  <si>
    <t>Other Operating Income</t>
  </si>
  <si>
    <t>562000</t>
  </si>
  <si>
    <t>427000</t>
  </si>
  <si>
    <t>(464,000)</t>
  </si>
  <si>
    <t>316000</t>
  </si>
  <si>
    <t>347000</t>
  </si>
  <si>
    <t>11.37%</t>
  </si>
  <si>
    <t>12.54%</t>
  </si>
  <si>
    <t>-2.08%</t>
  </si>
  <si>
    <t>Losses, Claims &amp; Reserves</t>
  </si>
  <si>
    <t>222.11M</t>
  </si>
  <si>
    <t>230.02M</t>
  </si>
  <si>
    <t>245.31M</t>
  </si>
  <si>
    <t>215.87M</t>
  </si>
  <si>
    <t>203.25M</t>
  </si>
  <si>
    <t>Losses, Benefits &amp; Adjustments</t>
  </si>
  <si>
    <t>219.9M</t>
  </si>
  <si>
    <t>228.97M</t>
  </si>
  <si>
    <t>244.92M</t>
  </si>
  <si>
    <t>214.57M</t>
  </si>
  <si>
    <t>199.03M</t>
  </si>
  <si>
    <t>Losses, Claims &amp; Reserves Growth</t>
  </si>
  <si>
    <t>6.65%</t>
  </si>
  <si>
    <t>-12.00%</t>
  </si>
  <si>
    <t>Loss Ratio</t>
  </si>
  <si>
    <t>53.98%</t>
  </si>
  <si>
    <t>Selling, General &amp; Admin. Expenses &amp; Other</t>
  </si>
  <si>
    <t>61.43M</t>
  </si>
  <si>
    <t>67.12M</t>
  </si>
  <si>
    <t>84.96M</t>
  </si>
  <si>
    <t>84.11M</t>
  </si>
  <si>
    <t>80.59M</t>
  </si>
  <si>
    <t>Selling, General &amp; Admin. Expenses</t>
  </si>
  <si>
    <t>Other Selling, General &amp; Admin. Expense</t>
  </si>
  <si>
    <t>20.84M</t>
  </si>
  <si>
    <t>22.86M</t>
  </si>
  <si>
    <t>24.52M</t>
  </si>
  <si>
    <t>24.44M</t>
  </si>
  <si>
    <t>24.88M</t>
  </si>
  <si>
    <t>Underwriting &amp; Commissions</t>
  </si>
  <si>
    <t>40.59M</t>
  </si>
  <si>
    <t>44.25M</t>
  </si>
  <si>
    <t>60.45M</t>
  </si>
  <si>
    <t>55.71M</t>
  </si>
  <si>
    <t>26.59%</t>
  </si>
  <si>
    <t>-1.00%</t>
  </si>
  <si>
    <t>-4.18%</t>
  </si>
  <si>
    <t>Operating Income Before Interest Expense</t>
  </si>
  <si>
    <t>37.71M</t>
  </si>
  <si>
    <t>72.36M</t>
  </si>
  <si>
    <t>103.52M</t>
  </si>
  <si>
    <t>111.25M</t>
  </si>
  <si>
    <t>Interest Expense, Net of Interest Capitalized</t>
  </si>
  <si>
    <t>566000</t>
  </si>
  <si>
    <t>Interest Expense (excl. Interest Capitalized)</t>
  </si>
  <si>
    <t>Operating Income After Interest Expense</t>
  </si>
  <si>
    <t>37.14M</t>
  </si>
  <si>
    <t>60.78%</t>
  </si>
  <si>
    <t>19.35%</t>
  </si>
  <si>
    <t>43.06%</t>
  </si>
  <si>
    <t>7.47%</t>
  </si>
  <si>
    <t>803000</t>
  </si>
  <si>
    <t>99000</t>
  </si>
  <si>
    <t>(664,000)</t>
  </si>
  <si>
    <t>(1,000)</t>
  </si>
  <si>
    <t>763000</t>
  </si>
  <si>
    <t>2.23M</t>
  </si>
  <si>
    <t>222000</t>
  </si>
  <si>
    <t>2.65M</t>
  </si>
  <si>
    <t>59.2M</t>
  </si>
  <si>
    <t>73.75M</t>
  </si>
  <si>
    <t>100.97M</t>
  </si>
  <si>
    <t>112.82M</t>
  </si>
  <si>
    <t>59.39%</t>
  </si>
  <si>
    <t>24.57%</t>
  </si>
  <si>
    <t>36.91%</t>
  </si>
  <si>
    <t>7.79M</t>
  </si>
  <si>
    <t>15.57M</t>
  </si>
  <si>
    <t>20.08M</t>
  </si>
  <si>
    <t>30.51M</t>
  </si>
  <si>
    <t>34.96M</t>
  </si>
  <si>
    <t>7.67M</t>
  </si>
  <si>
    <t>21.5M</t>
  </si>
  <si>
    <t>29.06M</t>
  </si>
  <si>
    <t>37.21M</t>
  </si>
  <si>
    <t>(207,000)</t>
  </si>
  <si>
    <t>(1.41M)</t>
  </si>
  <si>
    <t>(2.25M)</t>
  </si>
  <si>
    <t>53.67M</t>
  </si>
  <si>
    <t>70.46M</t>
  </si>
  <si>
    <t>77.87M</t>
  </si>
  <si>
    <t>48.18%</t>
  </si>
  <si>
    <t>23.38%</t>
  </si>
  <si>
    <t>31.30%</t>
  </si>
  <si>
    <t>10.51%</t>
  </si>
  <si>
    <t>19.71%</t>
  </si>
  <si>
    <t>1.62</t>
  </si>
  <si>
    <t>2.37</t>
  </si>
  <si>
    <t>2.88</t>
  </si>
  <si>
    <t>3.72</t>
  </si>
  <si>
    <t>46.30%</t>
  </si>
  <si>
    <t>21.52%</t>
  </si>
  <si>
    <t>29.17%</t>
  </si>
  <si>
    <t>9.68%</t>
  </si>
  <si>
    <t>18.17M</t>
  </si>
  <si>
    <t>18.37M</t>
  </si>
  <si>
    <t>19.11M</t>
  </si>
  <si>
    <t>2.84</t>
  </si>
  <si>
    <t>3.69</t>
  </si>
  <si>
    <t>46.84%</t>
  </si>
  <si>
    <t>22.41%</t>
  </si>
  <si>
    <t>29.93%</t>
  </si>
  <si>
    <t>9.76%</t>
  </si>
  <si>
    <t>18.58M</t>
  </si>
  <si>
    <t>18.93M</t>
  </si>
  <si>
    <t>19.12M</t>
  </si>
  <si>
    <t>19.2M</t>
  </si>
  <si>
    <t>92.68M</t>
  </si>
  <si>
    <t>123.08M</t>
  </si>
  <si>
    <t>90.96M</t>
  </si>
  <si>
    <t>69.48M</t>
  </si>
  <si>
    <t>58.94M</t>
  </si>
  <si>
    <t>Cash Growth</t>
  </si>
  <si>
    <t>32.80%</t>
  </si>
  <si>
    <t>-26.10%</t>
  </si>
  <si>
    <t>-23.61%</t>
  </si>
  <si>
    <t>-15.18%</t>
  </si>
  <si>
    <t>Total Investment Assets</t>
  </si>
  <si>
    <t>808.12M</t>
  </si>
  <si>
    <t>868.18M</t>
  </si>
  <si>
    <t>Total Fixed Income Securities Investment</t>
  </si>
  <si>
    <t>732.43M</t>
  </si>
  <si>
    <t>774.46M</t>
  </si>
  <si>
    <t>970.87M</t>
  </si>
  <si>
    <t>Bonds</t>
  </si>
  <si>
    <t>Total Equity Securities Investment</t>
  </si>
  <si>
    <t>6.77M</t>
  </si>
  <si>
    <t>9.3M</t>
  </si>
  <si>
    <t>31000</t>
  </si>
  <si>
    <t>Common Stocks</t>
  </si>
  <si>
    <t>Real Estate Assets</t>
  </si>
  <si>
    <t>Mortgage, Policy &amp; Other Loans</t>
  </si>
  <si>
    <t>68.92M</t>
  </si>
  <si>
    <t>84.42M</t>
  </si>
  <si>
    <t>33.68M</t>
  </si>
  <si>
    <t>7.72M</t>
  </si>
  <si>
    <t>29.58M</t>
  </si>
  <si>
    <t>Investments Growth</t>
  </si>
  <si>
    <t>7.43%</t>
  </si>
  <si>
    <t>15.71%</t>
  </si>
  <si>
    <t>2.82%</t>
  </si>
  <si>
    <t>Yield On Investment</t>
  </si>
  <si>
    <t>2.56%</t>
  </si>
  <si>
    <t>Premium Balance Receivables</t>
  </si>
  <si>
    <t>243.3M</t>
  </si>
  <si>
    <t>246.91M</t>
  </si>
  <si>
    <t>264.81M</t>
  </si>
  <si>
    <t>276.44M</t>
  </si>
  <si>
    <t>266.67M</t>
  </si>
  <si>
    <t>Premium Balance Growth</t>
  </si>
  <si>
    <t>1.48%</t>
  </si>
  <si>
    <t>7.25%</t>
  </si>
  <si>
    <t>4.39%</t>
  </si>
  <si>
    <t>-3.53%</t>
  </si>
  <si>
    <t>7.71M</t>
  </si>
  <si>
    <t>7.24M</t>
  </si>
  <si>
    <t>6.18M</t>
  </si>
  <si>
    <t>Investment in Unconsolidated Subs.</t>
  </si>
  <si>
    <t>10.59M</t>
  </si>
  <si>
    <t>11.75M</t>
  </si>
  <si>
    <t>12.22M</t>
  </si>
  <si>
    <t>13.33M</t>
  </si>
  <si>
    <t>39.62M</t>
  </si>
  <si>
    <t>74.89M</t>
  </si>
  <si>
    <t>68.33M</t>
  </si>
  <si>
    <t>Separate &amp; Variable Account Assets</t>
  </si>
  <si>
    <t>Deferred Charges</t>
  </si>
  <si>
    <t>18.42M</t>
  </si>
  <si>
    <t>19.17M</t>
  </si>
  <si>
    <t>19.3M</t>
  </si>
  <si>
    <t>19.88M</t>
  </si>
  <si>
    <t>27.01M</t>
  </si>
  <si>
    <t>54.47M</t>
  </si>
  <si>
    <t>49.03M</t>
  </si>
  <si>
    <t>1.47B</t>
  </si>
  <si>
    <t>Assets - Total - 1 Year Growth</t>
  </si>
  <si>
    <t>8.34%</t>
  </si>
  <si>
    <t>9.89%</t>
  </si>
  <si>
    <t>3.03%</t>
  </si>
  <si>
    <t>0.93%</t>
  </si>
  <si>
    <t>5.12%</t>
  </si>
  <si>
    <t>Insurance Policy Liabilities (Insurance)</t>
  </si>
  <si>
    <t>750.07M</t>
  </si>
  <si>
    <t>823.47M</t>
  </si>
  <si>
    <t>904.9M</t>
  </si>
  <si>
    <t>934.4M</t>
  </si>
  <si>
    <t>953.93M</t>
  </si>
  <si>
    <t>Unearned Premiums</t>
  </si>
  <si>
    <t>140.53M</t>
  </si>
  <si>
    <t>164.3M</t>
  </si>
  <si>
    <t>168.58M</t>
  </si>
  <si>
    <t>167.98M</t>
  </si>
  <si>
    <t>162.03M</t>
  </si>
  <si>
    <t>Policy Claims</t>
  </si>
  <si>
    <t>570.45M</t>
  </si>
  <si>
    <t>614.56M</t>
  </si>
  <si>
    <t>687.6M</t>
  </si>
  <si>
    <t>718.03M</t>
  </si>
  <si>
    <t>742.78M</t>
  </si>
  <si>
    <t>Other Insurance Liabilities</t>
  </si>
  <si>
    <t>106000</t>
  </si>
  <si>
    <t>67000</t>
  </si>
  <si>
    <t>ST Debt &amp; Current Portion of LTD</t>
  </si>
  <si>
    <t>38000</t>
  </si>
  <si>
    <t>39000</t>
  </si>
  <si>
    <t>56000</t>
  </si>
  <si>
    <t>Current Portion of LT Debt</t>
  </si>
  <si>
    <t>68000</t>
  </si>
  <si>
    <t>126000</t>
  </si>
  <si>
    <t>LT Debt excl. Capital Lease Obligations</t>
  </si>
  <si>
    <t>-36.79%</t>
  </si>
  <si>
    <t>171.64%</t>
  </si>
  <si>
    <t>(29.52M)</t>
  </si>
  <si>
    <t>(31.23M)</t>
  </si>
  <si>
    <t>(29.91M)</t>
  </si>
  <si>
    <t>(33.81M)</t>
  </si>
  <si>
    <t>12.91M</t>
  </si>
  <si>
    <t>7.74M</t>
  </si>
  <si>
    <t>11.73M</t>
  </si>
  <si>
    <t>11.37M</t>
  </si>
  <si>
    <t>42.43M</t>
  </si>
  <si>
    <t>41.38M</t>
  </si>
  <si>
    <t>42.96M</t>
  </si>
  <si>
    <t>42.47M</t>
  </si>
  <si>
    <t>89.66M</t>
  </si>
  <si>
    <t>88.71M</t>
  </si>
  <si>
    <t>105.25M</t>
  </si>
  <si>
    <t>108.59M</t>
  </si>
  <si>
    <t>852.63M</t>
  </si>
  <si>
    <t>919.93M</t>
  </si>
  <si>
    <t>7.89%</t>
  </si>
  <si>
    <t>11.09%</t>
  </si>
  <si>
    <t>3.66%</t>
  </si>
  <si>
    <t>1.13%</t>
  </si>
  <si>
    <t>381.22M</t>
  </si>
  <si>
    <t>416.81M</t>
  </si>
  <si>
    <t>446.97M</t>
  </si>
  <si>
    <t>453.98M</t>
  </si>
  <si>
    <t>456.15M</t>
  </si>
  <si>
    <t>195000</t>
  </si>
  <si>
    <t>198000</t>
  </si>
  <si>
    <t>201000</t>
  </si>
  <si>
    <t>203000</t>
  </si>
  <si>
    <t>204000</t>
  </si>
  <si>
    <t>187.4M</t>
  </si>
  <si>
    <t>192.54M</t>
  </si>
  <si>
    <t>199.14M</t>
  </si>
  <si>
    <t>204.69M</t>
  </si>
  <si>
    <t>208.39M</t>
  </si>
  <si>
    <t>213.02M</t>
  </si>
  <si>
    <t>250.74M</t>
  </si>
  <si>
    <t>267.19M</t>
  </si>
  <si>
    <t>268.87M</t>
  </si>
  <si>
    <t>270.42M</t>
  </si>
  <si>
    <t>2.98M</t>
  </si>
  <si>
    <t>(22.37M)</t>
  </si>
  <si>
    <t>30.90%</t>
  </si>
  <si>
    <t>31.18%</t>
  </si>
  <si>
    <t>30.43%</t>
  </si>
  <si>
    <t>29.86%</t>
  </si>
  <si>
    <t>17.11%</t>
  </si>
  <si>
    <t>(1.14M)</t>
  </si>
  <si>
    <t>(989,000)</t>
  </si>
  <si>
    <t>(953,000)</t>
  </si>
  <si>
    <t>(1.64M)</t>
  </si>
  <si>
    <t>4.68%</t>
  </si>
  <si>
    <t>13.25%</t>
  </si>
  <si>
    <t>3.64%</t>
  </si>
  <si>
    <t>-71.88%</t>
  </si>
  <si>
    <t>(8.13M)</t>
  </si>
  <si>
    <t>(95.82M)</t>
  </si>
  <si>
    <t>(140.02M)</t>
  </si>
  <si>
    <t>(48.87M)</t>
  </si>
  <si>
    <t>(48.84M)</t>
  </si>
  <si>
    <t>(267.75M)</t>
  </si>
  <si>
    <t>(355.65M)</t>
  </si>
  <si>
    <t>(455.2M)</t>
  </si>
  <si>
    <t>(326.17M)</t>
  </si>
  <si>
    <t>(354.59M)</t>
  </si>
  <si>
    <t>259.61M</t>
  </si>
  <si>
    <t>259.83M</t>
  </si>
  <si>
    <t>315.18M</t>
  </si>
  <si>
    <t>277.3M</t>
  </si>
  <si>
    <t>305.75M</t>
  </si>
  <si>
    <t>(9.33M)</t>
  </si>
  <si>
    <t>(96.96M)</t>
  </si>
  <si>
    <t>(141.01M)</t>
  </si>
  <si>
    <t>(49.82M)</t>
  </si>
  <si>
    <t>(50.48M)</t>
  </si>
  <si>
    <t>-939.23%</t>
  </si>
  <si>
    <t>-45.43%</t>
  </si>
  <si>
    <t>64.67%</t>
  </si>
  <si>
    <t>-1.32%</t>
  </si>
  <si>
    <t>(37.07M)</t>
  </si>
  <si>
    <t>(68.56M)</t>
  </si>
  <si>
    <t>(76.11M)</t>
  </si>
  <si>
    <t>-527.21%</t>
  </si>
  <si>
    <t>-84.96%</t>
  </si>
  <si>
    <t>-11.01%</t>
  </si>
  <si>
    <t>781000</t>
  </si>
  <si>
    <t>2.34M</t>
  </si>
  <si>
    <t>837000</t>
  </si>
  <si>
    <t>(25.78M)</t>
  </si>
  <si>
    <t>421000</t>
  </si>
  <si>
    <t>995000</t>
  </si>
  <si>
    <t>(24.58M)</t>
  </si>
  <si>
    <t>(1.54M)</t>
  </si>
  <si>
    <t>(31.55M)</t>
  </si>
  <si>
    <t>(64.51M)</t>
  </si>
  <si>
    <t>(74.28M)</t>
  </si>
  <si>
    <t>93.73%</t>
  </si>
  <si>
    <t>-1,946.24%</t>
  </si>
  <si>
    <t>-104.46%</t>
  </si>
  <si>
    <t>-15.14%</t>
  </si>
  <si>
    <t>30.4M</t>
  </si>
  <si>
    <t>(32.12M)</t>
  </si>
  <si>
    <t>(21.48M)</t>
  </si>
  <si>
    <t>(10.55M)</t>
  </si>
  <si>
    <t>79.85M</t>
  </si>
  <si>
    <t>127.76M</t>
  </si>
  <si>
    <t>139.45M</t>
  </si>
  <si>
    <t>91.91M</t>
  </si>
  <si>
    <t>112.57M</t>
  </si>
  <si>
    <t>60.00%</t>
  </si>
  <si>
    <t>9.15%</t>
  </si>
  <si>
    <t>-34.09%</t>
  </si>
  <si>
    <t>3.05%</t>
  </si>
  <si>
    <t>SIGI</t>
  </si>
  <si>
    <t>Selective Insurance Group</t>
  </si>
  <si>
    <t>IPCC</t>
  </si>
  <si>
    <t>Infinity Prop &amp; Casualty</t>
  </si>
  <si>
    <t>RDN</t>
  </si>
  <si>
    <t>Radian Group</t>
  </si>
  <si>
    <t>AFG</t>
  </si>
  <si>
    <t>American Financial Group</t>
  </si>
  <si>
    <t>AFSI</t>
  </si>
  <si>
    <t>AmTrust Financial Servs</t>
  </si>
  <si>
    <t>ANAT</t>
  </si>
  <si>
    <t>American National Ins Co</t>
  </si>
  <si>
    <t>2.99B</t>
  </si>
  <si>
    <t>17.57</t>
  </si>
  <si>
    <t>16.29</t>
  </si>
  <si>
    <t>1.88</t>
  </si>
  <si>
    <t>23.95</t>
  </si>
  <si>
    <t>19.88</t>
  </si>
  <si>
    <t>2.56</t>
  </si>
  <si>
    <t>3.71B</t>
  </si>
  <si>
    <t>12.07</t>
  </si>
  <si>
    <t>9.07</t>
  </si>
  <si>
    <t>1.27</t>
  </si>
  <si>
    <t>9.01B</t>
  </si>
  <si>
    <t>13.00</t>
  </si>
  <si>
    <t>15.16</t>
  </si>
  <si>
    <t>2.92</t>
  </si>
  <si>
    <t>1.40</t>
  </si>
  <si>
    <t>Apartment Investment and Management Company (AIV)</t>
  </si>
  <si>
    <t>43.43</t>
  </si>
  <si>
    <t>43.68</t>
  </si>
  <si>
    <t>43.69</t>
  </si>
  <si>
    <t>47.43 x 100</t>
  </si>
  <si>
    <t>43.34 - 43.75</t>
  </si>
  <si>
    <t>39.66 - 47.91</t>
  </si>
  <si>
    <t>759795</t>
  </si>
  <si>
    <t>1254495</t>
  </si>
  <si>
    <t>7.15B</t>
  </si>
  <si>
    <t>16.78</t>
  </si>
  <si>
    <t>2.59</t>
  </si>
  <si>
    <t>1.44 (3.26%)</t>
  </si>
  <si>
    <t>2017-05-17</t>
  </si>
  <si>
    <t>46.79</t>
  </si>
  <si>
    <t>12</t>
  </si>
  <si>
    <t>242.8M</t>
  </si>
  <si>
    <t>247.46M</t>
  </si>
  <si>
    <t>970.76M</t>
  </si>
  <si>
    <t>996.1M</t>
  </si>
  <si>
    <t>227.56M</t>
  </si>
  <si>
    <t>229.59M</t>
  </si>
  <si>
    <t>885M</t>
  </si>
  <si>
    <t>915.5M</t>
  </si>
  <si>
    <t>248.2M</t>
  </si>
  <si>
    <t>255.03M</t>
  </si>
  <si>
    <t>242.87M</t>
  </si>
  <si>
    <t>244.12M</t>
  </si>
  <si>
    <t>974.53M</t>
  </si>
  <si>
    <t>0.22</t>
  </si>
  <si>
    <t>1.41</t>
  </si>
  <si>
    <t>1.03</t>
  </si>
  <si>
    <t>513.00%</t>
  </si>
  <si>
    <t>-46.20%</t>
  </si>
  <si>
    <t>368.20%</t>
  </si>
  <si>
    <t>-30.00%</t>
  </si>
  <si>
    <t>AIV</t>
  </si>
  <si>
    <t>-91.50%</t>
  </si>
  <si>
    <t>85.70%</t>
  </si>
  <si>
    <t>-81.30%</t>
  </si>
  <si>
    <t>2.00%</t>
  </si>
  <si>
    <t>6.62%</t>
  </si>
  <si>
    <t>85.16</t>
  </si>
  <si>
    <t>12.30</t>
  </si>
  <si>
    <t>7.32</t>
  </si>
  <si>
    <t>24.68%</t>
  </si>
  <si>
    <t>2.44%</t>
  </si>
  <si>
    <t>25.03%</t>
  </si>
  <si>
    <t>976.84M</t>
  </si>
  <si>
    <t>6.26</t>
  </si>
  <si>
    <t>639.09M</t>
  </si>
  <si>
    <t>572.56M</t>
  </si>
  <si>
    <t>406.05M</t>
  </si>
  <si>
    <t>-47.40%</t>
  </si>
  <si>
    <t>65.07M</t>
  </si>
  <si>
    <t>3.97B</t>
  </si>
  <si>
    <t>205.05</t>
  </si>
  <si>
    <t>372.29M</t>
  </si>
  <si>
    <t>-41.49M</t>
  </si>
  <si>
    <t>-1.80%</t>
  </si>
  <si>
    <t>47.91</t>
  </si>
  <si>
    <t>39.66</t>
  </si>
  <si>
    <t>43.64</t>
  </si>
  <si>
    <t>44.13</t>
  </si>
  <si>
    <t>1.25M</t>
  </si>
  <si>
    <t>157.02M</t>
  </si>
  <si>
    <t>155.67M</t>
  </si>
  <si>
    <t>0.91%</t>
  </si>
  <si>
    <t>102.90%</t>
  </si>
  <si>
    <t>4.47M</t>
  </si>
  <si>
    <t>3.7</t>
  </si>
  <si>
    <t>4.06%</t>
  </si>
  <si>
    <t>4.69M</t>
  </si>
  <si>
    <t>3.26%</t>
  </si>
  <si>
    <t>3.16%</t>
  </si>
  <si>
    <t>2.98</t>
  </si>
  <si>
    <t>1,124.06%</t>
  </si>
  <si>
    <t>May 31, 2017</t>
  </si>
  <si>
    <t>May 17, 2017</t>
  </si>
  <si>
    <t>5/4</t>
  </si>
  <si>
    <t>Jun 9, 2011</t>
  </si>
  <si>
    <t>Mr. Terry Considine J.D.</t>
  </si>
  <si>
    <t>2.07M</t>
  </si>
  <si>
    <t>10.74M</t>
  </si>
  <si>
    <t>Mr. Paul L. Beldin CPA</t>
  </si>
  <si>
    <t>Chief Financial Officer and Exec. VP</t>
  </si>
  <si>
    <t>830.47k</t>
  </si>
  <si>
    <t>Mr. John E. Bezzant</t>
  </si>
  <si>
    <t>Chief Investment Officer and Exec. VP</t>
  </si>
  <si>
    <t>Ms. Lisa R. Cohn</t>
  </si>
  <si>
    <t>138.3k</t>
  </si>
  <si>
    <t>Mr. Keith M. Kimmel</t>
  </si>
  <si>
    <t>Exec. VP of Property Operations</t>
  </si>
  <si>
    <t>972.83M</t>
  </si>
  <si>
    <t>984.75M</t>
  </si>
  <si>
    <t>977.93M</t>
  </si>
  <si>
    <t>992.57M</t>
  </si>
  <si>
    <t>1.68M</t>
  </si>
  <si>
    <t>1.69M</t>
  </si>
  <si>
    <t>(1.68M)</t>
  </si>
  <si>
    <t>41.77M</t>
  </si>
  <si>
    <t>34.82M</t>
  </si>
  <si>
    <t>21.32M</t>
  </si>
  <si>
    <t>-5.54%</t>
  </si>
  <si>
    <t>1.22%</t>
  </si>
  <si>
    <t>-0.69%</t>
  </si>
  <si>
    <t>1.50%</t>
  </si>
  <si>
    <t>960.86M</t>
  </si>
  <si>
    <t>941.55M</t>
  </si>
  <si>
    <t>921.4M</t>
  </si>
  <si>
    <t>942.16M</t>
  </si>
  <si>
    <t>262.31M</t>
  </si>
  <si>
    <t>238.68M</t>
  </si>
  <si>
    <t>197.96M</t>
  </si>
  <si>
    <t>194.76M</t>
  </si>
  <si>
    <t>341.78M</t>
  </si>
  <si>
    <t>289.01M</t>
  </si>
  <si>
    <t>281.31M</t>
  </si>
  <si>
    <t>304.6M</t>
  </si>
  <si>
    <t>331.37M</t>
  </si>
  <si>
    <t>7.45M</t>
  </si>
  <si>
    <t>12.81M</t>
  </si>
  <si>
    <t>10.41M</t>
  </si>
  <si>
    <t>14.34M</t>
  </si>
  <si>
    <t>(53.85M)</t>
  </si>
  <si>
    <t>43.2M</t>
  </si>
  <si>
    <t>50.41M</t>
  </si>
  <si>
    <t>122.23%</t>
  </si>
  <si>
    <t>260.86%</t>
  </si>
  <si>
    <t>30.86%</t>
  </si>
  <si>
    <t>-10.83%</t>
  </si>
  <si>
    <t>27.39M</t>
  </si>
  <si>
    <t>18.78M</t>
  </si>
  <si>
    <t>6.05M</t>
  </si>
  <si>
    <t>13.87M</t>
  </si>
  <si>
    <t>6.88M</t>
  </si>
  <si>
    <t>6.95M</t>
  </si>
  <si>
    <t>21.89M</t>
  </si>
  <si>
    <t>1.8M</t>
  </si>
  <si>
    <t>(829,000)</t>
  </si>
  <si>
    <t>387000</t>
  </si>
  <si>
    <t>6.07M</t>
  </si>
  <si>
    <t>(4.41M)</t>
  </si>
  <si>
    <t>926000</t>
  </si>
  <si>
    <t>(10.63M)</t>
  </si>
  <si>
    <t>(1.88M)</t>
  </si>
  <si>
    <t>1.82M</t>
  </si>
  <si>
    <t>(15.84M)</t>
  </si>
  <si>
    <t>32.64M</t>
  </si>
  <si>
    <t>47.43M</t>
  </si>
  <si>
    <t>64.28M</t>
  </si>
  <si>
    <t>306.11%</t>
  </si>
  <si>
    <t>45.32%</t>
  </si>
  <si>
    <t>34.66%</t>
  </si>
  <si>
    <t>0.64%</t>
  </si>
  <si>
    <t>6.48%</t>
  </si>
  <si>
    <t>(929,000)</t>
  </si>
  <si>
    <t>(1.96M)</t>
  </si>
  <si>
    <t>(20.05M)</t>
  </si>
  <si>
    <t>(27.52M)</t>
  </si>
  <si>
    <t>(25.21M)</t>
  </si>
  <si>
    <t>7.95M</t>
  </si>
  <si>
    <t>(28.43M)</t>
  </si>
  <si>
    <t>1.76M</t>
  </si>
  <si>
    <t>6.37M</t>
  </si>
  <si>
    <t>(422,000)</t>
  </si>
  <si>
    <t>(813,000)</t>
  </si>
  <si>
    <t>(950,000)</t>
  </si>
  <si>
    <t>(635,000)</t>
  </si>
  <si>
    <t>(15.33M)</t>
  </si>
  <si>
    <t>33.78M</t>
  </si>
  <si>
    <t>90.44M</t>
  </si>
  <si>
    <t>88.85M</t>
  </si>
  <si>
    <t>(10.56M)</t>
  </si>
  <si>
    <t>46.86M</t>
  </si>
  <si>
    <t>52.86M</t>
  </si>
  <si>
    <t>(29.06M)</t>
  </si>
  <si>
    <t>44.34M</t>
  </si>
  <si>
    <t>67.17M</t>
  </si>
  <si>
    <t>35.99M</t>
  </si>
  <si>
    <t>252.57%</t>
  </si>
  <si>
    <t>-55.95%</t>
  </si>
  <si>
    <t>243.90%</t>
  </si>
  <si>
    <t>-46.42%</t>
  </si>
  <si>
    <t>3.63%</t>
  </si>
  <si>
    <t>161.1M</t>
  </si>
  <si>
    <t>162.14M</t>
  </si>
  <si>
    <t>288.64M</t>
  </si>
  <si>
    <t>180.59M</t>
  </si>
  <si>
    <t>393.79M</t>
  </si>
  <si>
    <t>200.6M</t>
  </si>
  <si>
    <t>(38.46M)</t>
  </si>
  <si>
    <t>(190.16M)</t>
  </si>
  <si>
    <t>(117.8M)</t>
  </si>
  <si>
    <t>(269.11M)</t>
  </si>
  <si>
    <t>(113.43M)</t>
  </si>
  <si>
    <t>(357.81M)</t>
  </si>
  <si>
    <t>49.89M</t>
  </si>
  <si>
    <t>11.99M</t>
  </si>
  <si>
    <t>82.15M</t>
  </si>
  <si>
    <t>3.07M</t>
  </si>
  <si>
    <t>11.58M</t>
  </si>
  <si>
    <t>55.37M</t>
  </si>
  <si>
    <t>23.99M</t>
  </si>
  <si>
    <t>-96.52%</t>
  </si>
  <si>
    <t>275.00%</t>
  </si>
  <si>
    <t>348.81%</t>
  </si>
  <si>
    <t>-56.89%</t>
  </si>
  <si>
    <t>134.48M</t>
  </si>
  <si>
    <t>145.29M</t>
  </si>
  <si>
    <t>145.64M</t>
  </si>
  <si>
    <t>155.18M</t>
  </si>
  <si>
    <t>156M</t>
  </si>
  <si>
    <t>-96.54%</t>
  </si>
  <si>
    <t>275.83%</t>
  </si>
  <si>
    <t>348.80%</t>
  </si>
  <si>
    <t>-56.90%</t>
  </si>
  <si>
    <t>145.53M</t>
  </si>
  <si>
    <t>146M</t>
  </si>
  <si>
    <t>156.39M</t>
  </si>
  <si>
    <t>231.27M</t>
  </si>
  <si>
    <t>182.79M</t>
  </si>
  <si>
    <t>120.42M</t>
  </si>
  <si>
    <t>137.75M</t>
  </si>
  <si>
    <t>131.15M</t>
  </si>
  <si>
    <t>-20.96%</t>
  </si>
  <si>
    <t>-34.12%</t>
  </si>
  <si>
    <t>14.39%</t>
  </si>
  <si>
    <t>-4.79%</t>
  </si>
  <si>
    <t>38.42M</t>
  </si>
  <si>
    <t>58.41M</t>
  </si>
  <si>
    <t>61.04M</t>
  </si>
  <si>
    <t>65.5M</t>
  </si>
  <si>
    <t>76.06M</t>
  </si>
  <si>
    <t>511.14M</t>
  </si>
  <si>
    <t>232.73M</t>
  </si>
  <si>
    <t>265.36M</t>
  </si>
  <si>
    <t>344.46M</t>
  </si>
  <si>
    <t>250.14M</t>
  </si>
  <si>
    <t>429.14M</t>
  </si>
  <si>
    <t>161.73M</t>
  </si>
  <si>
    <t>196.22M</t>
  </si>
  <si>
    <t>282.61M</t>
  </si>
  <si>
    <t>196.87M</t>
  </si>
  <si>
    <t>71M</t>
  </si>
  <si>
    <t>69.14M</t>
  </si>
  <si>
    <t>61.85M</t>
  </si>
  <si>
    <t>53.27M</t>
  </si>
  <si>
    <t>6.4B</t>
  </si>
  <si>
    <t>6.08B</t>
  </si>
  <si>
    <t>6.1B</t>
  </si>
  <si>
    <t>6.12B</t>
  </si>
  <si>
    <t>6.23B</t>
  </si>
  <si>
    <t>0.29%</t>
  </si>
  <si>
    <t>0.36%</t>
  </si>
  <si>
    <t>0.58%</t>
  </si>
  <si>
    <t>4.69B</t>
  </si>
  <si>
    <t>4.14B</t>
  </si>
  <si>
    <t>3.85B</t>
  </si>
  <si>
    <t>3.88B</t>
  </si>
  <si>
    <t>268.6M</t>
  </si>
  <si>
    <t>328.27M</t>
  </si>
  <si>
    <t>50.4M</t>
  </si>
  <si>
    <t>112.33M</t>
  </si>
  <si>
    <t>170.2M</t>
  </si>
  <si>
    <t>4.42B</t>
  </si>
  <si>
    <t>4.17B</t>
  </si>
  <si>
    <t>3.81B</t>
  </si>
  <si>
    <t>-6.40%</t>
  </si>
  <si>
    <t>-5.77%</t>
  </si>
  <si>
    <t>0.92%</t>
  </si>
  <si>
    <t>73.24%</t>
  </si>
  <si>
    <t>72.18%</t>
  </si>
  <si>
    <t>67.82%</t>
  </si>
  <si>
    <t>62.91%</t>
  </si>
  <si>
    <t>62.33%</t>
  </si>
  <si>
    <t>(30.35M)</t>
  </si>
  <si>
    <t>(252,000)</t>
  </si>
  <si>
    <t>(26.12M)</t>
  </si>
  <si>
    <t>477.99M</t>
  </si>
  <si>
    <t>438.53M</t>
  </si>
  <si>
    <t>431.85M</t>
  </si>
  <si>
    <t>417.71M</t>
  </si>
  <si>
    <t>300.02M</t>
  </si>
  <si>
    <t>349.42M</t>
  </si>
  <si>
    <t>330.76M</t>
  </si>
  <si>
    <t>349.97M</t>
  </si>
  <si>
    <t>353.66M</t>
  </si>
  <si>
    <t>250.65M</t>
  </si>
  <si>
    <t>5.17B</t>
  </si>
  <si>
    <t>4.57B</t>
  </si>
  <si>
    <t>4.27B</t>
  </si>
  <si>
    <t>4.18B</t>
  </si>
  <si>
    <t>-6.58%</t>
  </si>
  <si>
    <t>-5.38%</t>
  </si>
  <si>
    <t>-6.57%</t>
  </si>
  <si>
    <t>-1.93%</t>
  </si>
  <si>
    <t>68.11M</t>
  </si>
  <si>
    <t>186.13M</t>
  </si>
  <si>
    <t>159.13M</t>
  </si>
  <si>
    <t>125M</t>
  </si>
  <si>
    <t>847.31M</t>
  </si>
  <si>
    <t>899.34M</t>
  </si>
  <si>
    <t>3.7B</t>
  </si>
  <si>
    <t>4.06B</t>
  </si>
  <si>
    <t>4.05B</t>
  </si>
  <si>
    <t>(2.86B)</t>
  </si>
  <si>
    <t>(2.8B)</t>
  </si>
  <si>
    <t>(2.65B)</t>
  </si>
  <si>
    <t>(2.6B)</t>
  </si>
  <si>
    <t>(2.39B)</t>
  </si>
  <si>
    <t>(3.54M)</t>
  </si>
  <si>
    <t>(6.46M)</t>
  </si>
  <si>
    <t>(6.04M)</t>
  </si>
  <si>
    <t>13.24%</t>
  </si>
  <si>
    <t>23.91%</t>
  </si>
  <si>
    <t>26.78%</t>
  </si>
  <si>
    <t>915.43M</t>
  </si>
  <si>
    <t>967.46M</t>
  </si>
  <si>
    <t>14.30%</t>
  </si>
  <si>
    <t>15.91%</t>
  </si>
  <si>
    <t>20.14%</t>
  </si>
  <si>
    <t>26.52%</t>
  </si>
  <si>
    <t>28.78%</t>
  </si>
  <si>
    <t>2.11%</t>
  </si>
  <si>
    <t>319.52M</t>
  </si>
  <si>
    <t>285.24M</t>
  </si>
  <si>
    <t>302.31M</t>
  </si>
  <si>
    <t>229.44M</t>
  </si>
  <si>
    <t>254.26M</t>
  </si>
  <si>
    <t>(270.21M)</t>
  </si>
  <si>
    <t>(350.34M)</t>
  </si>
  <si>
    <t>(367.32M)</t>
  </si>
  <si>
    <t>(367.18M)</t>
  </si>
  <si>
    <t>(346.65M)</t>
  </si>
  <si>
    <t>-29.65%</t>
  </si>
  <si>
    <t>-4.85%</t>
  </si>
  <si>
    <t>0.04%</t>
  </si>
  <si>
    <t>5.59%</t>
  </si>
  <si>
    <t>395.19M</t>
  </si>
  <si>
    <t>306.02M</t>
  </si>
  <si>
    <t>356M</t>
  </si>
  <si>
    <t>186.94M</t>
  </si>
  <si>
    <t>210.76M</t>
  </si>
  <si>
    <t>(89.72M)</t>
  </si>
  <si>
    <t>(51.29M)</t>
  </si>
  <si>
    <t>(284.04M)</t>
  </si>
  <si>
    <t>(180.63M)</t>
  </si>
  <si>
    <t>(324.75M)</t>
  </si>
  <si>
    <t>484.9M</t>
  </si>
  <si>
    <t>357.31M</t>
  </si>
  <si>
    <t>640.04M</t>
  </si>
  <si>
    <t>367.57M</t>
  </si>
  <si>
    <t>535.51M</t>
  </si>
  <si>
    <t>(44.5M)</t>
  </si>
  <si>
    <t>(8.48M)</t>
  </si>
  <si>
    <t>31.19M</t>
  </si>
  <si>
    <t>23.95M</t>
  </si>
  <si>
    <t>33.48M</t>
  </si>
  <si>
    <t>10.25M</t>
  </si>
  <si>
    <t>111.67M</t>
  </si>
  <si>
    <t>65.19M</t>
  </si>
  <si>
    <t>(174.99M)</t>
  </si>
  <si>
    <t>(125.63M)</t>
  </si>
  <si>
    <t>(141.03M)</t>
  </si>
  <si>
    <t>(142.86M)</t>
  </si>
  <si>
    <t>(159.08M)</t>
  </si>
  <si>
    <t>(195.18M)</t>
  </si>
  <si>
    <t>(216.29M)</t>
  </si>
  <si>
    <t>(104.01M)</t>
  </si>
  <si>
    <t>(140.05M)</t>
  </si>
  <si>
    <t>(152M)</t>
  </si>
  <si>
    <t>(184.08M)</t>
  </si>
  <si>
    <t>(206.28M)</t>
  </si>
  <si>
    <t>(37.02M)</t>
  </si>
  <si>
    <t>(2.8M)</t>
  </si>
  <si>
    <t>(10.01M)</t>
  </si>
  <si>
    <t>-1.30%</t>
  </si>
  <si>
    <t>-11.35%</t>
  </si>
  <si>
    <t>-22.70%</t>
  </si>
  <si>
    <t>-10.82%</t>
  </si>
  <si>
    <t>52.17M</t>
  </si>
  <si>
    <t>993000</t>
  </si>
  <si>
    <t>339.58M</t>
  </si>
  <si>
    <t>(600.94M)</t>
  </si>
  <si>
    <t>(9.52M)</t>
  </si>
  <si>
    <t>653.1M</t>
  </si>
  <si>
    <t>124.32M</t>
  </si>
  <si>
    <t>366.58M</t>
  </si>
  <si>
    <t>604.2M</t>
  </si>
  <si>
    <t>48.91M</t>
  </si>
  <si>
    <t>768000</t>
  </si>
  <si>
    <t>(204.54M)</t>
  </si>
  <si>
    <t>(188.91M)</t>
  </si>
  <si>
    <t>(263.17M)</t>
  </si>
  <si>
    <t>(247.02M)</t>
  </si>
  <si>
    <t>36.7M</t>
  </si>
  <si>
    <t>61.93M</t>
  </si>
  <si>
    <t>(325.1M)</t>
  </si>
  <si>
    <t>243.25M</t>
  </si>
  <si>
    <t>283.37M</t>
  </si>
  <si>
    <t>188.5M</t>
  </si>
  <si>
    <t>352.6M</t>
  </si>
  <si>
    <t>(447.79M)</t>
  </si>
  <si>
    <t>(472.28M)</t>
  </si>
  <si>
    <t>(513.6M)</t>
  </si>
  <si>
    <t>(599.62M)</t>
  </si>
  <si>
    <t>(381.02M)</t>
  </si>
  <si>
    <t>(141.75M)</t>
  </si>
  <si>
    <t>(88.68M)</t>
  </si>
  <si>
    <t>(54.44M)</t>
  </si>
  <si>
    <t>(60.04M)</t>
  </si>
  <si>
    <t>(28.62M)</t>
  </si>
  <si>
    <t>(35.71M)</t>
  </si>
  <si>
    <t>7.09M</t>
  </si>
  <si>
    <t>(435.15M)</t>
  </si>
  <si>
    <t>(419.45M)</t>
  </si>
  <si>
    <t>(361.88M)</t>
  </si>
  <si>
    <t>(162.66M)</t>
  </si>
  <si>
    <t>(243.01M)</t>
  </si>
  <si>
    <t>3.61%</t>
  </si>
  <si>
    <t>13.72%</t>
  </si>
  <si>
    <t>55.05%</t>
  </si>
  <si>
    <t>-49.40%</t>
  </si>
  <si>
    <t>(28.66M)</t>
  </si>
  <si>
    <t>(26.78M)</t>
  </si>
  <si>
    <t>22.25M</t>
  </si>
  <si>
    <t>9.08M</t>
  </si>
  <si>
    <t>(24.74M)</t>
  </si>
  <si>
    <t>(45.9M)</t>
  </si>
  <si>
    <t>(7.29M)</t>
  </si>
  <si>
    <t>31.08M</t>
  </si>
  <si>
    <t>-153.08%</t>
  </si>
  <si>
    <t>-85.51%</t>
  </si>
  <si>
    <t>84.12%</t>
  </si>
  <si>
    <t>526.38%</t>
  </si>
  <si>
    <t>-2.61%</t>
  </si>
  <si>
    <t>AGNC</t>
  </si>
  <si>
    <t>AGNC Investment</t>
  </si>
  <si>
    <t>CPT</t>
  </si>
  <si>
    <t>Camden Property Trust</t>
  </si>
  <si>
    <t>TWO</t>
  </si>
  <si>
    <t>Two Harbors Investment</t>
  </si>
  <si>
    <t>EQR</t>
  </si>
  <si>
    <t>Equity Residential</t>
  </si>
  <si>
    <t>ACC</t>
  </si>
  <si>
    <t>American Campus</t>
  </si>
  <si>
    <t>ALEX</t>
  </si>
  <si>
    <t>Alexander &amp; Baldwin</t>
  </si>
  <si>
    <t>7.49B</t>
  </si>
  <si>
    <t>4.83</t>
  </si>
  <si>
    <t>8.81</t>
  </si>
  <si>
    <t>-9.47</t>
  </si>
  <si>
    <t>7.86B</t>
  </si>
  <si>
    <t>9.76</t>
  </si>
  <si>
    <t>45.55</t>
  </si>
  <si>
    <t>8.05</t>
  </si>
  <si>
    <t>3.38B</t>
  </si>
  <si>
    <t>9.14</t>
  </si>
  <si>
    <t>5.29</t>
  </si>
  <si>
    <t>25.17B</t>
  </si>
  <si>
    <t>28.73</t>
  </si>
  <si>
    <t>48.23</t>
  </si>
  <si>
    <t>18.02</t>
  </si>
  <si>
    <t>10.44</t>
  </si>
  <si>
    <t>AptarGroup, Inc. (ATR)</t>
  </si>
  <si>
    <t>88.69</t>
  </si>
  <si>
    <t>89.46</t>
  </si>
  <si>
    <t>89.96</t>
  </si>
  <si>
    <t>88.51 - 89.96</t>
  </si>
  <si>
    <t>70.32 - 90.79</t>
  </si>
  <si>
    <t>596922</t>
  </si>
  <si>
    <t>286944</t>
  </si>
  <si>
    <t>5.54B</t>
  </si>
  <si>
    <t>26.79</t>
  </si>
  <si>
    <t>3.31</t>
  </si>
  <si>
    <t>1.28 (1.43%)</t>
  </si>
  <si>
    <t>2017-05-01</t>
  </si>
  <si>
    <t>83.86</t>
  </si>
  <si>
    <t>625.37M</t>
  </si>
  <si>
    <t>608.77M</t>
  </si>
  <si>
    <t>2.4B</t>
  </si>
  <si>
    <t>607M</t>
  </si>
  <si>
    <t>598M</t>
  </si>
  <si>
    <t>2.36B</t>
  </si>
  <si>
    <t>2.44B</t>
  </si>
  <si>
    <t>638.87M</t>
  </si>
  <si>
    <t>622M</t>
  </si>
  <si>
    <t>2.6B</t>
  </si>
  <si>
    <t>620M</t>
  </si>
  <si>
    <t>589.73M</t>
  </si>
  <si>
    <t>2.33B</t>
  </si>
  <si>
    <t>0.90%</t>
  </si>
  <si>
    <t>3.20%</t>
  </si>
  <si>
    <t>4.30%</t>
  </si>
  <si>
    <t>0.66</t>
  </si>
  <si>
    <t>-1.20%</t>
  </si>
  <si>
    <t>ATR</t>
  </si>
  <si>
    <t>5.50%</t>
  </si>
  <si>
    <t>12.20%</t>
  </si>
  <si>
    <t>10.20%</t>
  </si>
  <si>
    <t>9.67%</t>
  </si>
  <si>
    <t>5.25%</t>
  </si>
  <si>
    <t>23.40</t>
  </si>
  <si>
    <t>2.69</t>
  </si>
  <si>
    <t>4.47</t>
  </si>
  <si>
    <t>9.09%</t>
  </si>
  <si>
    <t>13.57%</t>
  </si>
  <si>
    <t>17.03%</t>
  </si>
  <si>
    <t>2.35B</t>
  </si>
  <si>
    <t>37.47</t>
  </si>
  <si>
    <t>832.86M</t>
  </si>
  <si>
    <t>475.05M</t>
  </si>
  <si>
    <t>213.55M</t>
  </si>
  <si>
    <t>18.10%</t>
  </si>
  <si>
    <t>284.73M</t>
  </si>
  <si>
    <t>781.23M</t>
  </si>
  <si>
    <t>62.97</t>
  </si>
  <si>
    <t>19.84</t>
  </si>
  <si>
    <t>356.29M</t>
  </si>
  <si>
    <t>237.93M</t>
  </si>
  <si>
    <t>11.41%</t>
  </si>
  <si>
    <t>90.79</t>
  </si>
  <si>
    <t>70.32</t>
  </si>
  <si>
    <t>87.36</t>
  </si>
  <si>
    <t>79.76</t>
  </si>
  <si>
    <t>286.94k</t>
  </si>
  <si>
    <t>326.32k</t>
  </si>
  <si>
    <t>62.43M</t>
  </si>
  <si>
    <t>61.06M</t>
  </si>
  <si>
    <t>88.90%</t>
  </si>
  <si>
    <t>1.64M</t>
  </si>
  <si>
    <t>6.67</t>
  </si>
  <si>
    <t>1.71M</t>
  </si>
  <si>
    <t>1.43%</t>
  </si>
  <si>
    <t>1.39%</t>
  </si>
  <si>
    <t>37.46%</t>
  </si>
  <si>
    <t>Aug 16, 2017</t>
  </si>
  <si>
    <t>May 1, 2017</t>
  </si>
  <si>
    <t>May 10, 2007</t>
  </si>
  <si>
    <t>Mr. Robert W. Kuhn</t>
  </si>
  <si>
    <t>Chief Financial Officer, Exec. VP and Sec.</t>
  </si>
  <si>
    <t>781.11k</t>
  </si>
  <si>
    <t>326.53k</t>
  </si>
  <si>
    <t>Mr. Eldon W. Schaffer II</t>
  </si>
  <si>
    <t>Pres of Aptar Beauty + Home</t>
  </si>
  <si>
    <t>654.66k</t>
  </si>
  <si>
    <t>Mr. Salim Haffar</t>
  </si>
  <si>
    <t>Pres of Aptar Pharma</t>
  </si>
  <si>
    <t>730.16k</t>
  </si>
  <si>
    <t>879.75k</t>
  </si>
  <si>
    <t>Mr. Gael Touya</t>
  </si>
  <si>
    <t>Pres of Aptar Food + Beverage</t>
  </si>
  <si>
    <t>497.37k</t>
  </si>
  <si>
    <t>577.02k</t>
  </si>
  <si>
    <t>Mr. Stephan B. Tanda</t>
  </si>
  <si>
    <t>2.52B</t>
  </si>
  <si>
    <t>2.32B</t>
  </si>
  <si>
    <t>-10.80%</t>
  </si>
  <si>
    <t>0.59%</t>
  </si>
  <si>
    <t>1.91B</t>
  </si>
  <si>
    <t>1.64B</t>
  </si>
  <si>
    <t>1.65B</t>
  </si>
  <si>
    <t>137.02M</t>
  </si>
  <si>
    <t>147.26M</t>
  </si>
  <si>
    <t>152.22M</t>
  </si>
  <si>
    <t>138.89M</t>
  </si>
  <si>
    <t>154.8M</t>
  </si>
  <si>
    <t>133.85M</t>
  </si>
  <si>
    <t>142.22M</t>
  </si>
  <si>
    <t>146.89M</t>
  </si>
  <si>
    <t>134.65M</t>
  </si>
  <si>
    <t>145.49M</t>
  </si>
  <si>
    <t>5.03M</t>
  </si>
  <si>
    <t>4.25M</t>
  </si>
  <si>
    <t>7.46%</t>
  </si>
  <si>
    <t>-13.94%</t>
  </si>
  <si>
    <t>0.69%</t>
  </si>
  <si>
    <t>603.65M</t>
  </si>
  <si>
    <t>663.82M</t>
  </si>
  <si>
    <t>690.33M</t>
  </si>
  <si>
    <t>675.61M</t>
  </si>
  <si>
    <t>678.06M</t>
  </si>
  <si>
    <t>9.97%</t>
  </si>
  <si>
    <t>29.09%</t>
  </si>
  <si>
    <t>335.73M</t>
  </si>
  <si>
    <t>364.75M</t>
  </si>
  <si>
    <t>383.91M</t>
  </si>
  <si>
    <t>349.56M</t>
  </si>
  <si>
    <t>361.96M</t>
  </si>
  <si>
    <t>65.4M</t>
  </si>
  <si>
    <t>76.2M</t>
  </si>
  <si>
    <t>67.1M</t>
  </si>
  <si>
    <t>66.2M</t>
  </si>
  <si>
    <t>270.33M</t>
  </si>
  <si>
    <t>292.95M</t>
  </si>
  <si>
    <t>307.71M</t>
  </si>
  <si>
    <t>282.46M</t>
  </si>
  <si>
    <t>295.76M</t>
  </si>
  <si>
    <t>8.64%</t>
  </si>
  <si>
    <t>-8.95%</t>
  </si>
  <si>
    <t>3.55%</t>
  </si>
  <si>
    <t>9.46M</t>
  </si>
  <si>
    <t>11.19M</t>
  </si>
  <si>
    <t>2.37M</t>
  </si>
  <si>
    <t>7.6M</t>
  </si>
  <si>
    <t>258.46M</t>
  </si>
  <si>
    <t>287.88M</t>
  </si>
  <si>
    <t>304.05M</t>
  </si>
  <si>
    <t>308.5M</t>
  </si>
  <si>
    <t>(672,000)</t>
  </si>
  <si>
    <t>(5.27M)</t>
  </si>
  <si>
    <t>364000</t>
  </si>
  <si>
    <t>(4.48M)</t>
  </si>
  <si>
    <t>4.74M</t>
  </si>
  <si>
    <t>2.64M</t>
  </si>
  <si>
    <t>(457,000)</t>
  </si>
  <si>
    <t>(883,000)</t>
  </si>
  <si>
    <t>(1.92M)</t>
  </si>
  <si>
    <t>(718,000)</t>
  </si>
  <si>
    <t>(191,000)</t>
  </si>
  <si>
    <t>18.95M</t>
  </si>
  <si>
    <t>20.58M</t>
  </si>
  <si>
    <t>20.99M</t>
  </si>
  <si>
    <t>34.58M</t>
  </si>
  <si>
    <t>35.2M</t>
  </si>
  <si>
    <t>8.62%</t>
  </si>
  <si>
    <t>1.98%</t>
  </si>
  <si>
    <t>64.72%</t>
  </si>
  <si>
    <t>241.37M</t>
  </si>
  <si>
    <t>264.38M</t>
  </si>
  <si>
    <t>286.3M</t>
  </si>
  <si>
    <t>294.57M</t>
  </si>
  <si>
    <t>280.5M</t>
  </si>
  <si>
    <t>9.53%</t>
  </si>
  <si>
    <t>8.29%</t>
  </si>
  <si>
    <t>2.89%</t>
  </si>
  <si>
    <t>-4.78%</t>
  </si>
  <si>
    <t>12.03%</t>
  </si>
  <si>
    <t>92.46M</t>
  </si>
  <si>
    <t>94.68M</t>
  </si>
  <si>
    <t>95.28M</t>
  </si>
  <si>
    <t>17.52M</t>
  </si>
  <si>
    <t>6.54M</t>
  </si>
  <si>
    <t>19.83M</t>
  </si>
  <si>
    <t>24.49M</t>
  </si>
  <si>
    <t>70.45M</t>
  </si>
  <si>
    <t>79.07M</t>
  </si>
  <si>
    <t>99.59M</t>
  </si>
  <si>
    <t>82.59M</t>
  </si>
  <si>
    <t>61.51M</t>
  </si>
  <si>
    <t>8.76M</t>
  </si>
  <si>
    <t>9.58M</t>
  </si>
  <si>
    <t>(10.13M)</t>
  </si>
  <si>
    <t>(4M)</t>
  </si>
  <si>
    <t>(17.77M)</t>
  </si>
  <si>
    <t>(2.73M)</t>
  </si>
  <si>
    <t>(8.84M)</t>
  </si>
  <si>
    <t>(8.75M)</t>
  </si>
  <si>
    <t>(7.11M)</t>
  </si>
  <si>
    <t>162.42M</t>
  </si>
  <si>
    <t>171.93M</t>
  </si>
  <si>
    <t>191.62M</t>
  </si>
  <si>
    <t>199.3M</t>
  </si>
  <si>
    <t>205.6M</t>
  </si>
  <si>
    <t>(68,000)</t>
  </si>
  <si>
    <t>(53,000)</t>
  </si>
  <si>
    <t>14000</t>
  </si>
  <si>
    <t>162.61M</t>
  </si>
  <si>
    <t>171.99M</t>
  </si>
  <si>
    <t>191.66M</t>
  </si>
  <si>
    <t>199.35M</t>
  </si>
  <si>
    <t>205.59M</t>
  </si>
  <si>
    <t>11.43%</t>
  </si>
  <si>
    <t>3.13%</t>
  </si>
  <si>
    <t>8.82%</t>
  </si>
  <si>
    <t>2.45</t>
  </si>
  <si>
    <t>2.95</t>
  </si>
  <si>
    <t>3.19</t>
  </si>
  <si>
    <t>3.27</t>
  </si>
  <si>
    <t>6.12%</t>
  </si>
  <si>
    <t>13.46%</t>
  </si>
  <si>
    <t>8.14%</t>
  </si>
  <si>
    <t>2.51%</t>
  </si>
  <si>
    <t>66.09M</t>
  </si>
  <si>
    <t>65.01M</t>
  </si>
  <si>
    <t>62.59M</t>
  </si>
  <si>
    <t>3.09</t>
  </si>
  <si>
    <t>3.17</t>
  </si>
  <si>
    <t>5.88%</t>
  </si>
  <si>
    <t>13.10%</t>
  </si>
  <si>
    <t>8.42%</t>
  </si>
  <si>
    <t>68.4M</t>
  </si>
  <si>
    <t>68.21M</t>
  </si>
  <si>
    <t>67.29M</t>
  </si>
  <si>
    <t>64.49M</t>
  </si>
  <si>
    <t>64.85M</t>
  </si>
  <si>
    <t>404.94M</t>
  </si>
  <si>
    <t>446.33M</t>
  </si>
  <si>
    <t>458.63M</t>
  </si>
  <si>
    <t>464.94M</t>
  </si>
  <si>
    <t>470.9M</t>
  </si>
  <si>
    <t>10.22%</t>
  </si>
  <si>
    <t>1.28%</t>
  </si>
  <si>
    <t>229.76M</t>
  </si>
  <si>
    <t>309.86M</t>
  </si>
  <si>
    <t>399.76M</t>
  </si>
  <si>
    <t>519.72M</t>
  </si>
  <si>
    <t>466.29M</t>
  </si>
  <si>
    <t>489.9M</t>
  </si>
  <si>
    <t>29.82M</t>
  </si>
  <si>
    <t>34.87%</t>
  </si>
  <si>
    <t>29.01%</t>
  </si>
  <si>
    <t>30.01%</t>
  </si>
  <si>
    <t>-10.28%</t>
  </si>
  <si>
    <t>9.88%</t>
  </si>
  <si>
    <t>21.33%</t>
  </si>
  <si>
    <t>17.89%</t>
  </si>
  <si>
    <t>396.79M</t>
  </si>
  <si>
    <t>438.22M</t>
  </si>
  <si>
    <t>406.98M</t>
  </si>
  <si>
    <t>391.57M</t>
  </si>
  <si>
    <t>433.13M</t>
  </si>
  <si>
    <t>403.54M</t>
  </si>
  <si>
    <t>442.64M</t>
  </si>
  <si>
    <t>411.23M</t>
  </si>
  <si>
    <t>394.28M</t>
  </si>
  <si>
    <t>436.12M</t>
  </si>
  <si>
    <t>(4.42M)</t>
  </si>
  <si>
    <t>(2.99M)</t>
  </si>
  <si>
    <t>10.44%</t>
  </si>
  <si>
    <t>-7.13%</t>
  </si>
  <si>
    <t>10.61%</t>
  </si>
  <si>
    <t>5.87</t>
  </si>
  <si>
    <t>5.75</t>
  </si>
  <si>
    <t>6.38</t>
  </si>
  <si>
    <t>5.92</t>
  </si>
  <si>
    <t>321.89M</t>
  </si>
  <si>
    <t>353.16M</t>
  </si>
  <si>
    <t>311.07M</t>
  </si>
  <si>
    <t>294.91M</t>
  </si>
  <si>
    <t>296.91M</t>
  </si>
  <si>
    <t>127.39M</t>
  </si>
  <si>
    <t>137.59M</t>
  </si>
  <si>
    <t>115.81M</t>
  </si>
  <si>
    <t>113.07M</t>
  </si>
  <si>
    <t>107.25M</t>
  </si>
  <si>
    <t>75.26M</t>
  </si>
  <si>
    <t>108.92M</t>
  </si>
  <si>
    <t>94.41M</t>
  </si>
  <si>
    <t>90.63M</t>
  </si>
  <si>
    <t>91.65M</t>
  </si>
  <si>
    <t>125.89M</t>
  </si>
  <si>
    <t>114.5M</t>
  </si>
  <si>
    <t>108.62M</t>
  </si>
  <si>
    <t>91.21M</t>
  </si>
  <si>
    <t>98.01M</t>
  </si>
  <si>
    <t>(6.66M)</t>
  </si>
  <si>
    <t>(7.86M)</t>
  </si>
  <si>
    <t>(7.77M)</t>
  </si>
  <si>
    <t>90.51M</t>
  </si>
  <si>
    <t>97.17M</t>
  </si>
  <si>
    <t>96.13M</t>
  </si>
  <si>
    <t>88.79M</t>
  </si>
  <si>
    <t>73.84M</t>
  </si>
  <si>
    <t>848.23M</t>
  </si>
  <si>
    <t>864.66M</t>
  </si>
  <si>
    <t>811.66M</t>
  </si>
  <si>
    <t>765.38M</t>
  </si>
  <si>
    <t>784.32M</t>
  </si>
  <si>
    <t>2.38B</t>
  </si>
  <si>
    <t>2.3B</t>
  </si>
  <si>
    <t>2.23B</t>
  </si>
  <si>
    <t>350.15M</t>
  </si>
  <si>
    <t>362.14M</t>
  </si>
  <si>
    <t>351.25M</t>
  </si>
  <si>
    <t>340.68M</t>
  </si>
  <si>
    <t>366.14M</t>
  </si>
  <si>
    <t>23.76M</t>
  </si>
  <si>
    <t>24.06M</t>
  </si>
  <si>
    <t>23.01M</t>
  </si>
  <si>
    <t>20.93M</t>
  </si>
  <si>
    <t>23.09M</t>
  </si>
  <si>
    <t>1.55B</t>
  </si>
  <si>
    <t>3.69M</t>
  </si>
  <si>
    <t>8.24M</t>
  </si>
  <si>
    <t>4.59M</t>
  </si>
  <si>
    <t>408.82M</t>
  </si>
  <si>
    <t>369.79M</t>
  </si>
  <si>
    <t>341.77M</t>
  </si>
  <si>
    <t>502.01M</t>
  </si>
  <si>
    <t>351.55M</t>
  </si>
  <si>
    <t>358.87M</t>
  </si>
  <si>
    <t>329.74M</t>
  </si>
  <si>
    <t>310.24M</t>
  </si>
  <si>
    <t>407.52M</t>
  </si>
  <si>
    <t>51.96M</t>
  </si>
  <si>
    <t>49.95M</t>
  </si>
  <si>
    <t>40.05M</t>
  </si>
  <si>
    <t>94.49M</t>
  </si>
  <si>
    <t>30.04M</t>
  </si>
  <si>
    <t>17.63M</t>
  </si>
  <si>
    <t>36.05M</t>
  </si>
  <si>
    <t>30.31M</t>
  </si>
  <si>
    <t>46.04M</t>
  </si>
  <si>
    <t>2.61B</t>
  </si>
  <si>
    <t>6.96%</t>
  </si>
  <si>
    <t>251.98M</t>
  </si>
  <si>
    <t>56.97M</t>
  </si>
  <si>
    <t>173.82M</t>
  </si>
  <si>
    <t>45.17M</t>
  </si>
  <si>
    <t>138.45M</t>
  </si>
  <si>
    <t>233.28M</t>
  </si>
  <si>
    <t>5.08M</t>
  </si>
  <si>
    <t>169.21M</t>
  </si>
  <si>
    <t>18.69M</t>
  </si>
  <si>
    <t>51.88M</t>
  </si>
  <si>
    <t>136.94M</t>
  </si>
  <si>
    <t>150.12M</t>
  </si>
  <si>
    <t>116.37M</t>
  </si>
  <si>
    <t>115.06M</t>
  </si>
  <si>
    <t>115.51M</t>
  </si>
  <si>
    <t>9.63%</t>
  </si>
  <si>
    <t>-22.48%</t>
  </si>
  <si>
    <t>0.39%</t>
  </si>
  <si>
    <t>243.73M</t>
  </si>
  <si>
    <t>252.93M</t>
  </si>
  <si>
    <t>236.39M</t>
  </si>
  <si>
    <t>239.87M</t>
  </si>
  <si>
    <t>253.63M</t>
  </si>
  <si>
    <t>120.69M</t>
  </si>
  <si>
    <t>126.85M</t>
  </si>
  <si>
    <t>125.23M</t>
  </si>
  <si>
    <t>125.72M</t>
  </si>
  <si>
    <t>119.77M</t>
  </si>
  <si>
    <t>123.03M</t>
  </si>
  <si>
    <t>126.08M</t>
  </si>
  <si>
    <t>111.16M</t>
  </si>
  <si>
    <t>114.14M</t>
  </si>
  <si>
    <t>133.86M</t>
  </si>
  <si>
    <t>455.32M</t>
  </si>
  <si>
    <t>542.82M</t>
  </si>
  <si>
    <t>604.74M</t>
  </si>
  <si>
    <t>411.9M</t>
  </si>
  <si>
    <t>542.96M</t>
  </si>
  <si>
    <t>352.86M</t>
  </si>
  <si>
    <t>354.81M</t>
  </si>
  <si>
    <t>588.89M</t>
  </si>
  <si>
    <t>760.85M</t>
  </si>
  <si>
    <t>772.74M</t>
  </si>
  <si>
    <t>352.43M</t>
  </si>
  <si>
    <t>586.47M</t>
  </si>
  <si>
    <t>772M</t>
  </si>
  <si>
    <t>2.42M</t>
  </si>
  <si>
    <t>739000</t>
  </si>
  <si>
    <t>95.87M</t>
  </si>
  <si>
    <t>71.88M</t>
  </si>
  <si>
    <t>109.52M</t>
  </si>
  <si>
    <t>87.76M</t>
  </si>
  <si>
    <t>94.55M</t>
  </si>
  <si>
    <t>33.45M</t>
  </si>
  <si>
    <t>42.07M</t>
  </si>
  <si>
    <t>25.52M</t>
  </si>
  <si>
    <t>20.49M</t>
  </si>
  <si>
    <t>4.61M</t>
  </si>
  <si>
    <t>6.35M</t>
  </si>
  <si>
    <t>5.5M</t>
  </si>
  <si>
    <t>943.91M</t>
  </si>
  <si>
    <t>1.43B</t>
  </si>
  <si>
    <t>40.61%</t>
  </si>
  <si>
    <t>40.73%</t>
  </si>
  <si>
    <t>54.71%</t>
  </si>
  <si>
    <t>52.82%</t>
  </si>
  <si>
    <t>54.95%</t>
  </si>
  <si>
    <t>840000</t>
  </si>
  <si>
    <t>853000</t>
  </si>
  <si>
    <t>862000</t>
  </si>
  <si>
    <t>667000</t>
  </si>
  <si>
    <t>660000</t>
  </si>
  <si>
    <t>149.97M</t>
  </si>
  <si>
    <t>(42.85M)</t>
  </si>
  <si>
    <t>(206.73M)</t>
  </si>
  <si>
    <t>(259.89M)</t>
  </si>
  <si>
    <t>(625.4M)</t>
  </si>
  <si>
    <t>(744.21M)</t>
  </si>
  <si>
    <t>(1.03B)</t>
  </si>
  <si>
    <t>(270.05M)</t>
  </si>
  <si>
    <t>(250.92M)</t>
  </si>
  <si>
    <t>59.37%</t>
  </si>
  <si>
    <t>59.24%</t>
  </si>
  <si>
    <t>45.27%</t>
  </si>
  <si>
    <t>47.16%</t>
  </si>
  <si>
    <t>45.03%</t>
  </si>
  <si>
    <t>608000</t>
  </si>
  <si>
    <t>551000</t>
  </si>
  <si>
    <t>509000</t>
  </si>
  <si>
    <t>295000</t>
  </si>
  <si>
    <t>5.85%</t>
  </si>
  <si>
    <t>11.46%</t>
  </si>
  <si>
    <t>(9.02M)</t>
  </si>
  <si>
    <t>(18.97M)</t>
  </si>
  <si>
    <t>(7.14M)</t>
  </si>
  <si>
    <t>(11.11M)</t>
  </si>
  <si>
    <t>27.17M</t>
  </si>
  <si>
    <t>36.33M</t>
  </si>
  <si>
    <t>37.33M</t>
  </si>
  <si>
    <t>41.2M</t>
  </si>
  <si>
    <t>35.35M</t>
  </si>
  <si>
    <t>317.6M</t>
  </si>
  <si>
    <t>362.36M</t>
  </si>
  <si>
    <t>362.2M</t>
  </si>
  <si>
    <t>372.25M</t>
  </si>
  <si>
    <t>384.64M</t>
  </si>
  <si>
    <t>(3.7M)</t>
  </si>
  <si>
    <t>(76.92M)</t>
  </si>
  <si>
    <t>(47.65M)</t>
  </si>
  <si>
    <t>(47.73M)</t>
  </si>
  <si>
    <t>(57.45M)</t>
  </si>
  <si>
    <t>16.69M</t>
  </si>
  <si>
    <t>(32.81M)</t>
  </si>
  <si>
    <t>(16.32M)</t>
  </si>
  <si>
    <t>(27.76M)</t>
  </si>
  <si>
    <t>(41.72M)</t>
  </si>
  <si>
    <t>(824,000)</t>
  </si>
  <si>
    <t>1.14M</t>
  </si>
  <si>
    <t>(24.32M)</t>
  </si>
  <si>
    <t>(12.47M)</t>
  </si>
  <si>
    <t>(2.83M)</t>
  </si>
  <si>
    <t>(32.06M)</t>
  </si>
  <si>
    <t>(1.26M)</t>
  </si>
  <si>
    <t>(43.78M)</t>
  </si>
  <si>
    <t>(17.48M)</t>
  </si>
  <si>
    <t>313.89M</t>
  </si>
  <si>
    <t>285.44M</t>
  </si>
  <si>
    <t>314.55M</t>
  </si>
  <si>
    <t>324.52M</t>
  </si>
  <si>
    <t>327.19M</t>
  </si>
  <si>
    <t>0.83%</t>
  </si>
  <si>
    <t>13.47%</t>
  </si>
  <si>
    <t>11.33%</t>
  </si>
  <si>
    <t>12.11%</t>
  </si>
  <si>
    <t>14.00%</t>
  </si>
  <si>
    <t>14.04%</t>
  </si>
  <si>
    <t>(174.05M)</t>
  </si>
  <si>
    <t>(152.24M)</t>
  </si>
  <si>
    <t>(161.95M)</t>
  </si>
  <si>
    <t>(149.32M)</t>
  </si>
  <si>
    <t>(131.48M)</t>
  </si>
  <si>
    <t>(151.51M)</t>
  </si>
  <si>
    <t>(161.94M)</t>
  </si>
  <si>
    <t>(128.99M)</t>
  </si>
  <si>
    <t>(725,000)</t>
  </si>
  <si>
    <t>(9,000)</t>
  </si>
  <si>
    <t>-6.38%</t>
  </si>
  <si>
    <t>7.80%</t>
  </si>
  <si>
    <t>11.95%</t>
  </si>
  <si>
    <t>-6.04%</t>
  </si>
  <si>
    <t>-6.23%</t>
  </si>
  <si>
    <t>-6.44%</t>
  </si>
  <si>
    <t>-5.64%</t>
  </si>
  <si>
    <t>(187.84M)</t>
  </si>
  <si>
    <t>(202.99M)</t>
  </si>
  <si>
    <t>2.63M</t>
  </si>
  <si>
    <t>436000</t>
  </si>
  <si>
    <t>5.11M</t>
  </si>
  <si>
    <t>827000</t>
  </si>
  <si>
    <t>(279,000)</t>
  </si>
  <si>
    <t>(5.26M)</t>
  </si>
  <si>
    <t>(32.77M)</t>
  </si>
  <si>
    <t>30.69M</t>
  </si>
  <si>
    <t>(65,000)</t>
  </si>
  <si>
    <t>84000</t>
  </si>
  <si>
    <t>(359.46M)</t>
  </si>
  <si>
    <t>(157.12M)</t>
  </si>
  <si>
    <t>(159.2M)</t>
  </si>
  <si>
    <t>(176.23M)</t>
  </si>
  <si>
    <t>(300.5M)</t>
  </si>
  <si>
    <t>56.29%</t>
  </si>
  <si>
    <t>-10.70%</t>
  </si>
  <si>
    <t>-70.52%</t>
  </si>
  <si>
    <t>-15.42%</t>
  </si>
  <si>
    <t>-6.13%</t>
  </si>
  <si>
    <t>-12.89%</t>
  </si>
  <si>
    <t>(58.44M)</t>
  </si>
  <si>
    <t>(66.13M)</t>
  </si>
  <si>
    <t>(71.07M)</t>
  </si>
  <si>
    <t>(71.25M)</t>
  </si>
  <si>
    <t>(76.66M)</t>
  </si>
  <si>
    <t>(35.16M)</t>
  </si>
  <si>
    <t>(75.47M)</t>
  </si>
  <si>
    <t>(302.72M)</t>
  </si>
  <si>
    <t>50.12M</t>
  </si>
  <si>
    <t>(77.92M)</t>
  </si>
  <si>
    <t>(79.79M)</t>
  </si>
  <si>
    <t>(118.81M)</t>
  </si>
  <si>
    <t>(340.52M)</t>
  </si>
  <si>
    <t>(13.89M)</t>
  </si>
  <si>
    <t>(131.37M)</t>
  </si>
  <si>
    <t>43.35M</t>
  </si>
  <si>
    <t>37.79M</t>
  </si>
  <si>
    <t>64M</t>
  </si>
  <si>
    <t>53.45M</t>
  </si>
  <si>
    <t>(13.59M)</t>
  </si>
  <si>
    <t>68.36M</t>
  </si>
  <si>
    <t>347.84M</t>
  </si>
  <si>
    <t>(20.32M)</t>
  </si>
  <si>
    <t>(135.55M)</t>
  </si>
  <si>
    <t>93.69M</t>
  </si>
  <si>
    <t>95.1M</t>
  </si>
  <si>
    <t>(227.36M)</t>
  </si>
  <si>
    <t>163.15M</t>
  </si>
  <si>
    <t>121.96M</t>
  </si>
  <si>
    <t>(25.33M)</t>
  </si>
  <si>
    <t>252.74M</t>
  </si>
  <si>
    <t>207.04M</t>
  </si>
  <si>
    <t>(49.35M)</t>
  </si>
  <si>
    <t>253.52M</t>
  </si>
  <si>
    <t>224.02M</t>
  </si>
  <si>
    <t>(3.04M)</t>
  </si>
  <si>
    <t>(778,000)</t>
  </si>
  <si>
    <t>(16.98M)</t>
  </si>
  <si>
    <t>(55.31M)</t>
  </si>
  <si>
    <t>7.81M</t>
  </si>
  <si>
    <t>6.1M</t>
  </si>
  <si>
    <t>8.39M</t>
  </si>
  <si>
    <t>(99.38M)</t>
  </si>
  <si>
    <t>(67.13M)</t>
  </si>
  <si>
    <t>(33.07M)</t>
  </si>
  <si>
    <t>(31.61M)</t>
  </si>
  <si>
    <t>32.45%</t>
  </si>
  <si>
    <t>71.76%</t>
  </si>
  <si>
    <t>-74.40%</t>
  </si>
  <si>
    <t>4.41%</t>
  </si>
  <si>
    <t>-4.26%</t>
  </si>
  <si>
    <t>-2.66%</t>
  </si>
  <si>
    <t>-0.73%</t>
  </si>
  <si>
    <t>(2.91M)</t>
  </si>
  <si>
    <t>(46.49M)</t>
  </si>
  <si>
    <t>(25.08M)</t>
  </si>
  <si>
    <t>(147.86M)</t>
  </si>
  <si>
    <t>80.11M</t>
  </si>
  <si>
    <t>89.9M</t>
  </si>
  <si>
    <t>(23.61M)</t>
  </si>
  <si>
    <t>133.93M</t>
  </si>
  <si>
    <t>152.61M</t>
  </si>
  <si>
    <t>175.19M</t>
  </si>
  <si>
    <t>198.21M</t>
  </si>
  <si>
    <t>-4.23%</t>
  </si>
  <si>
    <t>14.80%</t>
  </si>
  <si>
    <t>13.14%</t>
  </si>
  <si>
    <t>2.55%</t>
  </si>
  <si>
    <t>CCK</t>
  </si>
  <si>
    <t>Crown Holdings</t>
  </si>
  <si>
    <t>LEG</t>
  </si>
  <si>
    <t>Leggett &amp; Platt</t>
  </si>
  <si>
    <t>AMWD</t>
  </si>
  <si>
    <t>American Woodmark</t>
  </si>
  <si>
    <t>AXL</t>
  </si>
  <si>
    <t>American Axle &amp; Mfg Hldgs</t>
  </si>
  <si>
    <t>BC</t>
  </si>
  <si>
    <t>Brunswick</t>
  </si>
  <si>
    <t>BWA</t>
  </si>
  <si>
    <t>BorgWarner</t>
  </si>
  <si>
    <t>8.01B</t>
  </si>
  <si>
    <t>15.74</t>
  </si>
  <si>
    <t>13.18</t>
  </si>
  <si>
    <t>1.92</t>
  </si>
  <si>
    <t>15.10</t>
  </si>
  <si>
    <t>7.12B</t>
  </si>
  <si>
    <t>19.59</t>
  </si>
  <si>
    <t>18.68</t>
  </si>
  <si>
    <t>7.78</t>
  </si>
  <si>
    <t>6.69</t>
  </si>
  <si>
    <t>22.73</t>
  </si>
  <si>
    <t>17.71</t>
  </si>
  <si>
    <t>2.54</t>
  </si>
  <si>
    <t>4.54</t>
  </si>
  <si>
    <t>4.84</t>
  </si>
  <si>
    <t>-0.80</t>
  </si>
  <si>
    <t>Athens Bancshares Corporation (AFCB)</t>
  </si>
  <si>
    <t>40.00</t>
  </si>
  <si>
    <t>40.00 - 40.00</t>
  </si>
  <si>
    <t>26.00 - 45.00</t>
  </si>
  <si>
    <t>100</t>
  </si>
  <si>
    <t>274</t>
  </si>
  <si>
    <t>72.25M</t>
  </si>
  <si>
    <t>19.79</t>
  </si>
  <si>
    <t>Jul 27, 2017 - Jul 31, 2017</t>
  </si>
  <si>
    <t>0.20 (0.55%)</t>
  </si>
  <si>
    <t>2017-04-27</t>
  </si>
  <si>
    <t>Invalid Date.2</t>
  </si>
  <si>
    <t>Invalid Date.3</t>
  </si>
  <si>
    <t>AFCB</t>
  </si>
  <si>
    <t>3.32</t>
  </si>
  <si>
    <t>16.66%</t>
  </si>
  <si>
    <t>25.46%</t>
  </si>
  <si>
    <t>13.15</t>
  </si>
  <si>
    <t>16.80%</t>
  </si>
  <si>
    <t>3.63M</t>
  </si>
  <si>
    <t>33.60%</t>
  </si>
  <si>
    <t>38.65%</t>
  </si>
  <si>
    <t>45.00</t>
  </si>
  <si>
    <t>26.00</t>
  </si>
  <si>
    <t>37.83</t>
  </si>
  <si>
    <t>35.26</t>
  </si>
  <si>
    <t>150</t>
  </si>
  <si>
    <t>57.60%</t>
  </si>
  <si>
    <t>2.21k</t>
  </si>
  <si>
    <t>25.17</t>
  </si>
  <si>
    <t>0.23%</t>
  </si>
  <si>
    <t>1.84k</t>
  </si>
  <si>
    <t>0.55%</t>
  </si>
  <si>
    <t>0.20</t>
  </si>
  <si>
    <t>10.42%</t>
  </si>
  <si>
    <t>Apr 27, 2017</t>
  </si>
  <si>
    <t>Mr. Jeffrey L. Cunningham</t>
  </si>
  <si>
    <t>CEO, Pres &amp; Director</t>
  </si>
  <si>
    <t>685.41k</t>
  </si>
  <si>
    <t>Mr. Michael R. Hutsell</t>
  </si>
  <si>
    <t>CFO, COO, Principal Accounting Officer, VP &amp; Treasurer</t>
  </si>
  <si>
    <t>302.29k</t>
  </si>
  <si>
    <t>Mr. Jay Leggett Jr.</t>
  </si>
  <si>
    <t>City Pres of Cleveland of Athens Federal Community Bank</t>
  </si>
  <si>
    <t>338.35k</t>
  </si>
  <si>
    <t>Ms. Nicole Gibbs</t>
  </si>
  <si>
    <t>VP of Marketing and Communications</t>
  </si>
  <si>
    <t>Mr. Ross A. Millsaps</t>
  </si>
  <si>
    <t>Chief Credit Officer &amp; VP</t>
  </si>
  <si>
    <t>Interest Income</t>
  </si>
  <si>
    <t>14.47M</t>
  </si>
  <si>
    <t>13.7M</t>
  </si>
  <si>
    <t>14.16M</t>
  </si>
  <si>
    <t>14.11M</t>
  </si>
  <si>
    <t>16.43M</t>
  </si>
  <si>
    <t>Interest and Fees on Loans</t>
  </si>
  <si>
    <t>13.42M</t>
  </si>
  <si>
    <t>13.16M</t>
  </si>
  <si>
    <t>14.26M</t>
  </si>
  <si>
    <t>Interest Income on Fed. Funds</t>
  </si>
  <si>
    <t>Interest Income on Fed. Repos</t>
  </si>
  <si>
    <t>Interest on Bank Deposits</t>
  </si>
  <si>
    <t>Other Interest or Dividend Income</t>
  </si>
  <si>
    <t>903788</t>
  </si>
  <si>
    <t>1.23M</t>
  </si>
  <si>
    <t>952577</t>
  </si>
  <si>
    <t>Interest Income Growth</t>
  </si>
  <si>
    <t>-5.36%</t>
  </si>
  <si>
    <t>3.40%</t>
  </si>
  <si>
    <t>-0.35%</t>
  </si>
  <si>
    <t>16.38%</t>
  </si>
  <si>
    <t>Interest Expense on Bank Deposits</t>
  </si>
  <si>
    <t>2.05M</t>
  </si>
  <si>
    <t>1.39M</t>
  </si>
  <si>
    <t>Other Interest Expense</t>
  </si>
  <si>
    <t>131220</t>
  </si>
  <si>
    <t>78278</t>
  </si>
  <si>
    <t>2703</t>
  </si>
  <si>
    <t>11410</t>
  </si>
  <si>
    <t>198858</t>
  </si>
  <si>
    <t>Interest Expense on Debt</t>
  </si>
  <si>
    <t>Other Borrowed Funds</t>
  </si>
  <si>
    <t>Total Interest Expense Growth</t>
  </si>
  <si>
    <t>-19.10%</t>
  </si>
  <si>
    <t>-16.52%</t>
  </si>
  <si>
    <t>-21.35%</t>
  </si>
  <si>
    <t>25.80%</t>
  </si>
  <si>
    <t>Net Interest Income</t>
  </si>
  <si>
    <t>11.84M</t>
  </si>
  <si>
    <t>11.56M</t>
  </si>
  <si>
    <t>12.71M</t>
  </si>
  <si>
    <t>14.66M</t>
  </si>
  <si>
    <t>Net Interest Income Growth</t>
  </si>
  <si>
    <t>-2.30%</t>
  </si>
  <si>
    <t>7.08%</t>
  </si>
  <si>
    <t>15.34%</t>
  </si>
  <si>
    <t>Loan Loss Provision</t>
  </si>
  <si>
    <t>316393</t>
  </si>
  <si>
    <t>109621</t>
  </si>
  <si>
    <t>303671</t>
  </si>
  <si>
    <t>312351</t>
  </si>
  <si>
    <t>Loan Loss Provision Growth</t>
  </si>
  <si>
    <t>-70.71%</t>
  </si>
  <si>
    <t>-65.35%</t>
  </si>
  <si>
    <t>177.02%</t>
  </si>
  <si>
    <t>2.86%</t>
  </si>
  <si>
    <t>Net Interest Income after Provision</t>
  </si>
  <si>
    <t>10.76M</t>
  </si>
  <si>
    <t>11.25M</t>
  </si>
  <si>
    <t>12.27M</t>
  </si>
  <si>
    <t>12.41M</t>
  </si>
  <si>
    <t>Net Interest Inc After Loan Loss Prov Growth</t>
  </si>
  <si>
    <t>4.57%</t>
  </si>
  <si>
    <t>9.12%</t>
  </si>
  <si>
    <t>15.65%</t>
  </si>
  <si>
    <t>Net Interest Margin</t>
  </si>
  <si>
    <t>Non-Interest Income</t>
  </si>
  <si>
    <t>5.19M</t>
  </si>
  <si>
    <t>4.85M</t>
  </si>
  <si>
    <t>6.34M</t>
  </si>
  <si>
    <t>Securities Gain</t>
  </si>
  <si>
    <t>4.33M</t>
  </si>
  <si>
    <t>4.55M</t>
  </si>
  <si>
    <t>4.94M</t>
  </si>
  <si>
    <t>935395</t>
  </si>
  <si>
    <t>515929</t>
  </si>
  <si>
    <t>999347</t>
  </si>
  <si>
    <t>Non-Interest Expense</t>
  </si>
  <si>
    <t>11.87M</t>
  </si>
  <si>
    <t>13.08M</t>
  </si>
  <si>
    <t>13.07M</t>
  </si>
  <si>
    <t>13.64M</t>
  </si>
  <si>
    <t>15.88M</t>
  </si>
  <si>
    <t>Labor &amp; Related Expense</t>
  </si>
  <si>
    <t>7.07M</t>
  </si>
  <si>
    <t>7.78M</t>
  </si>
  <si>
    <t>8.92M</t>
  </si>
  <si>
    <t>Equipment Expense</t>
  </si>
  <si>
    <t>1.96M</t>
  </si>
  <si>
    <t>2.91M</t>
  </si>
  <si>
    <t>4.37M</t>
  </si>
  <si>
    <t>3.35M</t>
  </si>
  <si>
    <t>4.32M</t>
  </si>
  <si>
    <t>-20.36%</t>
  </si>
  <si>
    <t>6.55%</t>
  </si>
  <si>
    <t>11.23%</t>
  </si>
  <si>
    <t>Operating Income Margin</t>
  </si>
  <si>
    <t>21.10%</t>
  </si>
  <si>
    <t>1.04M</t>
  </si>
  <si>
    <t>1.63M</t>
  </si>
  <si>
    <t>982025</t>
  </si>
  <si>
    <t>(102,768)</t>
  </si>
  <si>
    <t>60322</t>
  </si>
  <si>
    <t>71795</t>
  </si>
  <si>
    <t>(126,508)</t>
  </si>
  <si>
    <t>81758</t>
  </si>
  <si>
    <t>2.31M</t>
  </si>
  <si>
    <t>2.87M</t>
  </si>
  <si>
    <t>-11.19%</t>
  </si>
  <si>
    <t>6.39%</t>
  </si>
  <si>
    <t>10.75%</t>
  </si>
  <si>
    <t>13.96%</t>
  </si>
  <si>
    <t>1.12</t>
  </si>
  <si>
    <t>5.36%</t>
  </si>
  <si>
    <t>38.14%</t>
  </si>
  <si>
    <t>6.13%</t>
  </si>
  <si>
    <t>10.98%</t>
  </si>
  <si>
    <t>2.33M</t>
  </si>
  <si>
    <t>1.65M</t>
  </si>
  <si>
    <t>1.13</t>
  </si>
  <si>
    <t>1.61</t>
  </si>
  <si>
    <t>1.79</t>
  </si>
  <si>
    <t>3.67%</t>
  </si>
  <si>
    <t>34.51%</t>
  </si>
  <si>
    <t>5.92%</t>
  </si>
  <si>
    <t>11.18%</t>
  </si>
  <si>
    <t>Total Cash &amp; Due from Banks</t>
  </si>
  <si>
    <t>16.24M</t>
  </si>
  <si>
    <t>11.12M</t>
  </si>
  <si>
    <t>Cash &amp; Due from Banks Growth</t>
  </si>
  <si>
    <t>-31.51%</t>
  </si>
  <si>
    <t>-10.88%</t>
  </si>
  <si>
    <t>66.78%</t>
  </si>
  <si>
    <t>209.90%</t>
  </si>
  <si>
    <t>Investments - Total</t>
  </si>
  <si>
    <t>39.81M</t>
  </si>
  <si>
    <t>39.24M</t>
  </si>
  <si>
    <t>29.99M</t>
  </si>
  <si>
    <t>76.77M</t>
  </si>
  <si>
    <t>Trading Account Securities</t>
  </si>
  <si>
    <t>Federal Funds Sold &amp; Securities Purchased</t>
  </si>
  <si>
    <t>7.39M</t>
  </si>
  <si>
    <t>Federal Funds Sold</t>
  </si>
  <si>
    <t>Securities Bought Under Resale Agreement</t>
  </si>
  <si>
    <t>Treasury Securities</t>
  </si>
  <si>
    <t>13.35M</t>
  </si>
  <si>
    <t>Federal Agency Securities</t>
  </si>
  <si>
    <t>2.9M</t>
  </si>
  <si>
    <t>2.55M</t>
  </si>
  <si>
    <t>3.2M</t>
  </si>
  <si>
    <t>State &amp; Municipal Securities</t>
  </si>
  <si>
    <t>5.82M</t>
  </si>
  <si>
    <t>13.1M</t>
  </si>
  <si>
    <t>13.06M</t>
  </si>
  <si>
    <t>Mortgage Backed Securities</t>
  </si>
  <si>
    <t>12.98M</t>
  </si>
  <si>
    <t>14.64M</t>
  </si>
  <si>
    <t>13.04M</t>
  </si>
  <si>
    <t>52.4M</t>
  </si>
  <si>
    <t>Other Securities</t>
  </si>
  <si>
    <t>750000</t>
  </si>
  <si>
    <t>4.26M</t>
  </si>
  <si>
    <t>4.02M</t>
  </si>
  <si>
    <t>1.02M</t>
  </si>
  <si>
    <t>17011</t>
  </si>
  <si>
    <t>-1.42%</t>
  </si>
  <si>
    <t>-12.76%</t>
  </si>
  <si>
    <t>-12.41%</t>
  </si>
  <si>
    <t>155.98%</t>
  </si>
  <si>
    <t>Net Loans</t>
  </si>
  <si>
    <t>217.27M</t>
  </si>
  <si>
    <t>226.21M</t>
  </si>
  <si>
    <t>238.56M</t>
  </si>
  <si>
    <t>257.89M</t>
  </si>
  <si>
    <t>285.22M</t>
  </si>
  <si>
    <t>Gross Loans - Net of Unearned Income</t>
  </si>
  <si>
    <t>221.75M</t>
  </si>
  <si>
    <t>230.64M</t>
  </si>
  <si>
    <t>242.47M</t>
  </si>
  <si>
    <t>261.86M</t>
  </si>
  <si>
    <t>289.37M</t>
  </si>
  <si>
    <t>Commercial &amp; Industrial Loans</t>
  </si>
  <si>
    <t>12.59M</t>
  </si>
  <si>
    <t>14.36M</t>
  </si>
  <si>
    <t>15.96M</t>
  </si>
  <si>
    <t>Consumer &amp; Installment Loans</t>
  </si>
  <si>
    <t>27.99M</t>
  </si>
  <si>
    <t>24.73M</t>
  </si>
  <si>
    <t>24.7M</t>
  </si>
  <si>
    <t>29.61M</t>
  </si>
  <si>
    <t>37.74M</t>
  </si>
  <si>
    <t>Real Estate Mortgage Loans</t>
  </si>
  <si>
    <t>181.91M</t>
  </si>
  <si>
    <t>193.63M</t>
  </si>
  <si>
    <t>204.17M</t>
  </si>
  <si>
    <t>217.3M</t>
  </si>
  <si>
    <t>229.93M</t>
  </si>
  <si>
    <t>Lease Financing Loans</t>
  </si>
  <si>
    <t>Foreign Loans</t>
  </si>
  <si>
    <t>Broker &amp; Financial Institution Loans</t>
  </si>
  <si>
    <t>Unspecified/Other Loans</t>
  </si>
  <si>
    <t>Unearned Income</t>
  </si>
  <si>
    <t>(744,852)</t>
  </si>
  <si>
    <t>(785,719)</t>
  </si>
  <si>
    <t>(759,337)</t>
  </si>
  <si>
    <t>(998,000)</t>
  </si>
  <si>
    <t>Loan Loss Allowances (Reserves)</t>
  </si>
  <si>
    <t>(4.43M)</t>
  </si>
  <si>
    <t>(3.91M)</t>
  </si>
  <si>
    <t>(3.98M)</t>
  </si>
  <si>
    <t>(4.15M)</t>
  </si>
  <si>
    <t>Customer Liability on Acceptances</t>
  </si>
  <si>
    <t>Loans - 1 Yr Growth Rate</t>
  </si>
  <si>
    <t>5.46%</t>
  </si>
  <si>
    <t>Loans (Total) / Total Deposits</t>
  </si>
  <si>
    <t>Loans (Total) / Total Assets</t>
  </si>
  <si>
    <t>7.54M</t>
  </si>
  <si>
    <t>12.32M</t>
  </si>
  <si>
    <t>11.89M</t>
  </si>
  <si>
    <t>15.55M</t>
  </si>
  <si>
    <t>3.39M</t>
  </si>
  <si>
    <t>Interest Receivables</t>
  </si>
  <si>
    <t>914361</t>
  </si>
  <si>
    <t>978201</t>
  </si>
  <si>
    <t>949423</t>
  </si>
  <si>
    <t>291.63M</t>
  </si>
  <si>
    <t>294.81M</t>
  </si>
  <si>
    <t>303.63M</t>
  </si>
  <si>
    <t>325.08M</t>
  </si>
  <si>
    <t>441.18M</t>
  </si>
  <si>
    <t>Assets - Total Growth</t>
  </si>
  <si>
    <t>2.99%</t>
  </si>
  <si>
    <t>35.71%</t>
  </si>
  <si>
    <t>Total Deposits</t>
  </si>
  <si>
    <t>234.25M</t>
  </si>
  <si>
    <t>248.57M</t>
  </si>
  <si>
    <t>261.77M</t>
  </si>
  <si>
    <t>377.4M</t>
  </si>
  <si>
    <t>Demand Deposits</t>
  </si>
  <si>
    <t>15.64M</t>
  </si>
  <si>
    <t>18.25M</t>
  </si>
  <si>
    <t>23.98M</t>
  </si>
  <si>
    <t>27.53M</t>
  </si>
  <si>
    <t>47.1M</t>
  </si>
  <si>
    <t>Savings/Time Deposits</t>
  </si>
  <si>
    <t>218.61M</t>
  </si>
  <si>
    <t>229.92M</t>
  </si>
  <si>
    <t>224.59M</t>
  </si>
  <si>
    <t>234.24M</t>
  </si>
  <si>
    <t>330.3M</t>
  </si>
  <si>
    <t>Foreign Office Deposits</t>
  </si>
  <si>
    <t>Deposits Growth</t>
  </si>
  <si>
    <t>5.31%</t>
  </si>
  <si>
    <t>44.17%</t>
  </si>
  <si>
    <t>9.18M</t>
  </si>
  <si>
    <t>5M</t>
  </si>
  <si>
    <t>276000</t>
  </si>
  <si>
    <t>Long Term Debt Growth</t>
  </si>
  <si>
    <t>1.75%</t>
  </si>
  <si>
    <t>3.50%</t>
  </si>
  <si>
    <t>2.08%</t>
  </si>
  <si>
    <t>4.27M</t>
  </si>
  <si>
    <t>4.64M</t>
  </si>
  <si>
    <t>5.45M</t>
  </si>
  <si>
    <t>243.63M</t>
  </si>
  <si>
    <t>253.7M</t>
  </si>
  <si>
    <t>260.95M</t>
  </si>
  <si>
    <t>279.29M</t>
  </si>
  <si>
    <t>393.34M</t>
  </si>
  <si>
    <t>48M</t>
  </si>
  <si>
    <t>41.11M</t>
  </si>
  <si>
    <t>42.68M</t>
  </si>
  <si>
    <t>45.79M</t>
  </si>
  <si>
    <t>47.84M</t>
  </si>
  <si>
    <t>23586</t>
  </si>
  <si>
    <t>18910</t>
  </si>
  <si>
    <t>18017</t>
  </si>
  <si>
    <t>18063</t>
  </si>
  <si>
    <t>17834</t>
  </si>
  <si>
    <t>22.77M</t>
  </si>
  <si>
    <t>18.52M</t>
  </si>
  <si>
    <t>17.96M</t>
  </si>
  <si>
    <t>18.27M</t>
  </si>
  <si>
    <t>28.63M</t>
  </si>
  <si>
    <t>31.11M</t>
  </si>
  <si>
    <t>(1.78M)</t>
  </si>
  <si>
    <t>(1.48M)</t>
  </si>
  <si>
    <t>(1.33M)</t>
  </si>
  <si>
    <t>542182</t>
  </si>
  <si>
    <t>(68,681)</t>
  </si>
  <si>
    <t>337601</t>
  </si>
  <si>
    <t>303163</t>
  </si>
  <si>
    <t>(878,732)</t>
  </si>
  <si>
    <t>(616,575)</t>
  </si>
  <si>
    <t>(354,313)</t>
  </si>
  <si>
    <t>(92,052)</t>
  </si>
  <si>
    <t>(462,015)</t>
  </si>
  <si>
    <t>(1.18M)</t>
  </si>
  <si>
    <t>16.46%</t>
  </si>
  <si>
    <t>13.94%</t>
  </si>
  <si>
    <t>14.06%</t>
  </si>
  <si>
    <t>14.09%</t>
  </si>
  <si>
    <t>10.84%</t>
  </si>
  <si>
    <t>6.79%</t>
  </si>
  <si>
    <t>(503,940)</t>
  </si>
  <si>
    <t>(731,582)</t>
  </si>
  <si>
    <t>(113,890)</t>
  </si>
  <si>
    <t>(767,053)</t>
  </si>
  <si>
    <t>(1.01M)</t>
  </si>
  <si>
    <t>237105</t>
  </si>
  <si>
    <t>1200</t>
  </si>
  <si>
    <t>(532,151)</t>
  </si>
  <si>
    <t>4.11M</t>
  </si>
  <si>
    <t>(41.46M)</t>
  </si>
  <si>
    <t>(12.72M)</t>
  </si>
  <si>
    <t>(3.05M)</t>
  </si>
  <si>
    <t>(556,350)</t>
  </si>
  <si>
    <t>(47.6M)</t>
  </si>
  <si>
    <t>7.15M</t>
  </si>
  <si>
    <t>Increase in Loans</t>
  </si>
  <si>
    <t>(14.34M)</t>
  </si>
  <si>
    <t>(9.54M)</t>
  </si>
  <si>
    <t>(14.25M)</t>
  </si>
  <si>
    <t>(19.99M)</t>
  </si>
  <si>
    <t>(17.52M)</t>
  </si>
  <si>
    <t>Decrease in Loans</t>
  </si>
  <si>
    <t>249000</t>
  </si>
  <si>
    <t>989833</t>
  </si>
  <si>
    <t>(12.58M)</t>
  </si>
  <si>
    <t>(10.32M)</t>
  </si>
  <si>
    <t>(10.26M)</t>
  </si>
  <si>
    <t>(16.75M)</t>
  </si>
  <si>
    <t>17.98%</t>
  </si>
  <si>
    <t>0.57%</t>
  </si>
  <si>
    <t>-63.19%</t>
  </si>
  <si>
    <t>179.79%</t>
  </si>
  <si>
    <t>Net Investing Cash Flow / Interest Income</t>
  </si>
  <si>
    <t>-86.94%</t>
  </si>
  <si>
    <t>-75.34%</t>
  </si>
  <si>
    <t>-72.45%</t>
  </si>
  <si>
    <t>-118.64%</t>
  </si>
  <si>
    <t>81.34%</t>
  </si>
  <si>
    <t>(473,169)</t>
  </si>
  <si>
    <t>(401,217)</t>
  </si>
  <si>
    <t>(332,339)</t>
  </si>
  <si>
    <t>(330,789)</t>
  </si>
  <si>
    <t>(331,791)</t>
  </si>
  <si>
    <t>15.21%</t>
  </si>
  <si>
    <t>17.17%</t>
  </si>
  <si>
    <t>0.47%</t>
  </si>
  <si>
    <t>Decrease in Deposits</t>
  </si>
  <si>
    <t>Increase in Deposits</t>
  </si>
  <si>
    <t>10.14M</t>
  </si>
  <si>
    <t>13.92M</t>
  </si>
  <si>
    <t>400179</t>
  </si>
  <si>
    <t>13.2M</t>
  </si>
  <si>
    <t>(5.16M)</t>
  </si>
  <si>
    <t>(8.82M)</t>
  </si>
  <si>
    <t>(181,565)</t>
  </si>
  <si>
    <t>(582,290)</t>
  </si>
  <si>
    <t>82121</t>
  </si>
  <si>
    <t>(254,586)</t>
  </si>
  <si>
    <t>(3.81M)</t>
  </si>
  <si>
    <t>5.21M</t>
  </si>
  <si>
    <t>4.88M</t>
  </si>
  <si>
    <t>(2.21M)</t>
  </si>
  <si>
    <t>(155,467)</t>
  </si>
  <si>
    <t>(805,752)</t>
  </si>
  <si>
    <t>(9.71M)</t>
  </si>
  <si>
    <t>(99,119)</t>
  </si>
  <si>
    <t>(3M)</t>
  </si>
  <si>
    <t>7.5M</t>
  </si>
  <si>
    <t>901623</t>
  </si>
  <si>
    <t>17.56M</t>
  </si>
  <si>
    <t>22.72M</t>
  </si>
  <si>
    <t>-78.77%</t>
  </si>
  <si>
    <t>276.58%</t>
  </si>
  <si>
    <t>417.31%</t>
  </si>
  <si>
    <t>29.33%</t>
  </si>
  <si>
    <t>Net Financing Cash Flow / Interest Income</t>
  </si>
  <si>
    <t>29.35%</t>
  </si>
  <si>
    <t>6.58%</t>
  </si>
  <si>
    <t>23.97%</t>
  </si>
  <si>
    <t>124.44%</t>
  </si>
  <si>
    <t>138.29%</t>
  </si>
  <si>
    <t>(5.12M)</t>
  </si>
  <si>
    <t>(3.21M)</t>
  </si>
  <si>
    <t>5.62M</t>
  </si>
  <si>
    <t>41.08M</t>
  </si>
  <si>
    <t>4.51M</t>
  </si>
  <si>
    <t>4.03M</t>
  </si>
  <si>
    <t>3.99M</t>
  </si>
  <si>
    <t>-20.77%</t>
  </si>
  <si>
    <t>-0.77%</t>
  </si>
  <si>
    <t>AMNB</t>
  </si>
  <si>
    <t>American National</t>
  </si>
  <si>
    <t>AMRB</t>
  </si>
  <si>
    <t>American River Bankshares</t>
  </si>
  <si>
    <t>ANCX</t>
  </si>
  <si>
    <t>Access National</t>
  </si>
  <si>
    <t>AROW</t>
  </si>
  <si>
    <t>Arrow Financial</t>
  </si>
  <si>
    <t>ASRV</t>
  </si>
  <si>
    <t>AmeriServ Financial</t>
  </si>
  <si>
    <t>ATLO</t>
  </si>
  <si>
    <t>Ames National</t>
  </si>
  <si>
    <t>328.43M</t>
  </si>
  <si>
    <t>20.21</t>
  </si>
  <si>
    <t>15.83</t>
  </si>
  <si>
    <t>4.59</t>
  </si>
  <si>
    <t>5.07</t>
  </si>
  <si>
    <t>91.76M</t>
  </si>
  <si>
    <t>15.22</t>
  </si>
  <si>
    <t>16.51</t>
  </si>
  <si>
    <t>3.99</t>
  </si>
  <si>
    <t>539.13M</t>
  </si>
  <si>
    <t>19.13</t>
  </si>
  <si>
    <t>14.43</t>
  </si>
  <si>
    <t>7.46</t>
  </si>
  <si>
    <t>2.31</t>
  </si>
  <si>
    <t>440.93M</t>
  </si>
  <si>
    <t>16.57</t>
  </si>
  <si>
    <t>13.49</t>
  </si>
  <si>
    <t>2.16</t>
  </si>
  <si>
    <t>4.42</t>
  </si>
  <si>
    <t>Atlassian Corporation Plc (TEAM)</t>
  </si>
  <si>
    <t>38.00</t>
  </si>
  <si>
    <t>36.41</t>
  </si>
  <si>
    <t>36.94</t>
  </si>
  <si>
    <t>36.00 x 100</t>
  </si>
  <si>
    <t>38.91 x 100</t>
  </si>
  <si>
    <t>36.94 - 38.49</t>
  </si>
  <si>
    <t>23.80 - 38.49</t>
  </si>
  <si>
    <t>1111187</t>
  </si>
  <si>
    <t>705053</t>
  </si>
  <si>
    <t>8.57B</t>
  </si>
  <si>
    <t>-316.67</t>
  </si>
  <si>
    <t>-0.12</t>
  </si>
  <si>
    <t>14.00</t>
  </si>
  <si>
    <t>Current Year (2010)</t>
  </si>
  <si>
    <t>Next Year (2011)</t>
  </si>
  <si>
    <t>276.68M</t>
  </si>
  <si>
    <t>3/30/2008</t>
  </si>
  <si>
    <t>6/29/2008</t>
  </si>
  <si>
    <t>9/29/2008</t>
  </si>
  <si>
    <t>-11.10%</t>
  </si>
  <si>
    <t>-36.80%</t>
  </si>
  <si>
    <t>-12.50%</t>
  </si>
  <si>
    <t>TEAM</t>
  </si>
  <si>
    <t>33.90%</t>
  </si>
  <si>
    <t>14.95</t>
  </si>
  <si>
    <t>10.04</t>
  </si>
  <si>
    <t>Jun 30, 2016</t>
  </si>
  <si>
    <t>-4.62%</t>
  </si>
  <si>
    <t>-7.37%</t>
  </si>
  <si>
    <t>-2.42%</t>
  </si>
  <si>
    <t>-3.40%</t>
  </si>
  <si>
    <t>573.19M</t>
  </si>
  <si>
    <t>2.61</t>
  </si>
  <si>
    <t>381.27M</t>
  </si>
  <si>
    <t>-9.31M</t>
  </si>
  <si>
    <t>-25.99M</t>
  </si>
  <si>
    <t>503.56M</t>
  </si>
  <si>
    <t>3.79</t>
  </si>
  <si>
    <t>183.78M</t>
  </si>
  <si>
    <t>173.07M</t>
  </si>
  <si>
    <t>38.49</t>
  </si>
  <si>
    <t>23.80</t>
  </si>
  <si>
    <t>35.50</t>
  </si>
  <si>
    <t>32.01</t>
  </si>
  <si>
    <t>705.05k</t>
  </si>
  <si>
    <t>301.7k</t>
  </si>
  <si>
    <t>88.77M</t>
  </si>
  <si>
    <t>86.07M</t>
  </si>
  <si>
    <t>4.82M</t>
  </si>
  <si>
    <t>5.23</t>
  </si>
  <si>
    <t>7.05%</t>
  </si>
  <si>
    <t>Mr. Michael Cannon-Brookes</t>
  </si>
  <si>
    <t>Co-Founder, Co-Chief Exec. Officer and Director</t>
  </si>
  <si>
    <t>Mr. Scott Farquhar</t>
  </si>
  <si>
    <t>Mr. Murray J. Demo</t>
  </si>
  <si>
    <t>Mr. Jay Simons</t>
  </si>
  <si>
    <t>Mr. Sridatta Viswanath</t>
  </si>
  <si>
    <t>Fiscal year is July-June. All values USD millions.</t>
  </si>
  <si>
    <t>Unnamed: 1</t>
  </si>
  <si>
    <t>148.51M</t>
  </si>
  <si>
    <t>215.11M</t>
  </si>
  <si>
    <t>457.06M</t>
  </si>
  <si>
    <t>44.84%</t>
  </si>
  <si>
    <t>48.54%</t>
  </si>
  <si>
    <t>43.04%</t>
  </si>
  <si>
    <t>38.08M</t>
  </si>
  <si>
    <t>52.97M</t>
  </si>
  <si>
    <t>75.87M</t>
  </si>
  <si>
    <t>24.77M</t>
  </si>
  <si>
    <t>37.46M</t>
  </si>
  <si>
    <t>53.94M</t>
  </si>
  <si>
    <t>12.06M</t>
  </si>
  <si>
    <t>15.51M</t>
  </si>
  <si>
    <t>21.93M</t>
  </si>
  <si>
    <t>5.63M</t>
  </si>
  <si>
    <t>9.05M</t>
  </si>
  <si>
    <t>14.44M</t>
  </si>
  <si>
    <t>7.69M</t>
  </si>
  <si>
    <t>6.46M</t>
  </si>
  <si>
    <t>14.85%</t>
  </si>
  <si>
    <t>39.09%</t>
  </si>
  <si>
    <t>43.22%</t>
  </si>
  <si>
    <t>115.35M</t>
  </si>
  <si>
    <t>177.03M</t>
  </si>
  <si>
    <t>266.55M</t>
  </si>
  <si>
    <t>381.19M</t>
  </si>
  <si>
    <t>53.47%</t>
  </si>
  <si>
    <t>50.57%</t>
  </si>
  <si>
    <t>43.01%</t>
  </si>
  <si>
    <t>83.40%</t>
  </si>
  <si>
    <t>102.23M</t>
  </si>
  <si>
    <t>266.13M</t>
  </si>
  <si>
    <t>387.07M</t>
  </si>
  <si>
    <t>57.3M</t>
  </si>
  <si>
    <t>78.64M</t>
  </si>
  <si>
    <t>140.85M</t>
  </si>
  <si>
    <t>208.31M</t>
  </si>
  <si>
    <t>44.93M</t>
  </si>
  <si>
    <t>76.85M</t>
  </si>
  <si>
    <t>125.28M</t>
  </si>
  <si>
    <t>178.76M</t>
  </si>
  <si>
    <t>52.10%</t>
  </si>
  <si>
    <t>71.15%</t>
  </si>
  <si>
    <t>45.44%</t>
  </si>
  <si>
    <t>474000</t>
  </si>
  <si>
    <t>317000</t>
  </si>
  <si>
    <t>226000</t>
  </si>
  <si>
    <t>2.12M</t>
  </si>
  <si>
    <t>272000</t>
  </si>
  <si>
    <t>-16.18%</t>
  </si>
  <si>
    <t>-67.54%</t>
  </si>
  <si>
    <t>22.23M</t>
  </si>
  <si>
    <t>(749,000)</t>
  </si>
  <si>
    <t>94.93%</t>
  </si>
  <si>
    <t>-103.37%</t>
  </si>
  <si>
    <t>-555.14%</t>
  </si>
  <si>
    <t>-1.07%</t>
  </si>
  <si>
    <t>642000</t>
  </si>
  <si>
    <t>(9.28M)</t>
  </si>
  <si>
    <t>10.48M</t>
  </si>
  <si>
    <t>12.02M</t>
  </si>
  <si>
    <t>(2.06M)</t>
  </si>
  <si>
    <t>(7.23M)</t>
  </si>
  <si>
    <t>(19.54M)</t>
  </si>
  <si>
    <t>(14.77M)</t>
  </si>
  <si>
    <t>18.98M</t>
  </si>
  <si>
    <t>76.40%</t>
  </si>
  <si>
    <t>-64.31%</t>
  </si>
  <si>
    <t>-35.45%</t>
  </si>
  <si>
    <t>0.96%</t>
  </si>
  <si>
    <t>-66.67%</t>
  </si>
  <si>
    <t>-33.33%</t>
  </si>
  <si>
    <t>208.68M</t>
  </si>
  <si>
    <t>182.77M</t>
  </si>
  <si>
    <t>193.48M</t>
  </si>
  <si>
    <t>25.18M</t>
  </si>
  <si>
    <t>34.85M</t>
  </si>
  <si>
    <t>15.93M</t>
  </si>
  <si>
    <t>16.05M</t>
  </si>
  <si>
    <t>38.40%</t>
  </si>
  <si>
    <t>3.51%</t>
  </si>
  <si>
    <t>162M</t>
  </si>
  <si>
    <t>217.35M</t>
  </si>
  <si>
    <t>743.11M</t>
  </si>
  <si>
    <t>132M</t>
  </si>
  <si>
    <t>187.31M</t>
  </si>
  <si>
    <t>259.71M</t>
  </si>
  <si>
    <t>483.41M</t>
  </si>
  <si>
    <t>34.16%</t>
  </si>
  <si>
    <t>241.91%</t>
  </si>
  <si>
    <t>61.82%</t>
  </si>
  <si>
    <t>54.72%</t>
  </si>
  <si>
    <t>74.99%</t>
  </si>
  <si>
    <t>6.16M</t>
  </si>
  <si>
    <t>14.31M</t>
  </si>
  <si>
    <t>25.77M</t>
  </si>
  <si>
    <t>3.82M</t>
  </si>
  <si>
    <t>11.85M</t>
  </si>
  <si>
    <t>(4,000)</t>
  </si>
  <si>
    <t>(107,000)</t>
  </si>
  <si>
    <t>2.35M</t>
  </si>
  <si>
    <t>10.54M</t>
  </si>
  <si>
    <t>132.23%</t>
  </si>
  <si>
    <t>80.08%</t>
  </si>
  <si>
    <t>34.91</t>
  </si>
  <si>
    <t>22.33</t>
  </si>
  <si>
    <t>17.74</t>
  </si>
  <si>
    <t>171.2M</t>
  </si>
  <si>
    <t>238.63M</t>
  </si>
  <si>
    <t>778.54M</t>
  </si>
  <si>
    <t>16.04M</t>
  </si>
  <si>
    <t>41.95M</t>
  </si>
  <si>
    <t>58.76M</t>
  </si>
  <si>
    <t>60.98M</t>
  </si>
  <si>
    <t>86.06M</t>
  </si>
  <si>
    <t>16.37M</t>
  </si>
  <si>
    <t>36.46M</t>
  </si>
  <si>
    <t>52.14M</t>
  </si>
  <si>
    <t>30.52M</t>
  </si>
  <si>
    <t>19.03M</t>
  </si>
  <si>
    <t>27.3M</t>
  </si>
  <si>
    <t>5.28M</t>
  </si>
  <si>
    <t>28.25M</t>
  </si>
  <si>
    <t>477000</t>
  </si>
  <si>
    <t>764000</t>
  </si>
  <si>
    <t>262.04M</t>
  </si>
  <si>
    <t>990.97M</t>
  </si>
  <si>
    <t>51.57%</t>
  </si>
  <si>
    <t>149.51%</t>
  </si>
  <si>
    <t>4.44M</t>
  </si>
  <si>
    <t>9.56M</t>
  </si>
  <si>
    <t>138.86%</t>
  </si>
  <si>
    <t>-9.78%</t>
  </si>
  <si>
    <t>2.54M</t>
  </si>
  <si>
    <t>119.55M</t>
  </si>
  <si>
    <t>173.58M</t>
  </si>
  <si>
    <t>221.64M</t>
  </si>
  <si>
    <t>17.71M</t>
  </si>
  <si>
    <t>19.54M</t>
  </si>
  <si>
    <t>105.61M</t>
  </si>
  <si>
    <t>155.87M</t>
  </si>
  <si>
    <t>202.1M</t>
  </si>
  <si>
    <t>126.53M</t>
  </si>
  <si>
    <t>188.15M</t>
  </si>
  <si>
    <t>236.5M</t>
  </si>
  <si>
    <t>1.87M</t>
  </si>
  <si>
    <t>(45.29M)</t>
  </si>
  <si>
    <t>(76.6M)</t>
  </si>
  <si>
    <t>2.94M</t>
  </si>
  <si>
    <t>4.92M</t>
  </si>
  <si>
    <t>81.52M</t>
  </si>
  <si>
    <t>127.41M</t>
  </si>
  <si>
    <t>12.16M</t>
  </si>
  <si>
    <t>32000</t>
  </si>
  <si>
    <t>2.48M</t>
  </si>
  <si>
    <t>5.46M</t>
  </si>
  <si>
    <t>12.35M</t>
  </si>
  <si>
    <t>136.71M</t>
  </si>
  <si>
    <t>207.11M</t>
  </si>
  <si>
    <t>259.31M</t>
  </si>
  <si>
    <t>52.17%</t>
  </si>
  <si>
    <t>52.15%</t>
  </si>
  <si>
    <t>26.17%</t>
  </si>
  <si>
    <t>122.59M</t>
  </si>
  <si>
    <t>731.66M</t>
  </si>
  <si>
    <t>15.45M</t>
  </si>
  <si>
    <t>21.62M</t>
  </si>
  <si>
    <t>43.07M</t>
  </si>
  <si>
    <t>49.85M</t>
  </si>
  <si>
    <t>54.22M</t>
  </si>
  <si>
    <t>4.04M</t>
  </si>
  <si>
    <t>550000</t>
  </si>
  <si>
    <t>46.78%</t>
  </si>
  <si>
    <t>73.83%</t>
  </si>
  <si>
    <t>125.33M</t>
  </si>
  <si>
    <t>190.05M</t>
  </si>
  <si>
    <t>47.85%</t>
  </si>
  <si>
    <t>8.67M</t>
  </si>
  <si>
    <t>37.84M</t>
  </si>
  <si>
    <t>64.09M</t>
  </si>
  <si>
    <t>44.21M</t>
  </si>
  <si>
    <t>52.61M</t>
  </si>
  <si>
    <t>81.11M</t>
  </si>
  <si>
    <t>29.95M</t>
  </si>
  <si>
    <t>48.44M</t>
  </si>
  <si>
    <t>(3.49M)</t>
  </si>
  <si>
    <t>30.01M</t>
  </si>
  <si>
    <t>33.77M</t>
  </si>
  <si>
    <t>54.1M</t>
  </si>
  <si>
    <t>51.92M</t>
  </si>
  <si>
    <t>54.31M</t>
  </si>
  <si>
    <t>75.28M</t>
  </si>
  <si>
    <t>98.22M</t>
  </si>
  <si>
    <t>38.61%</t>
  </si>
  <si>
    <t>30.47%</t>
  </si>
  <si>
    <t>31.89%</t>
  </si>
  <si>
    <t>36.57%</t>
  </si>
  <si>
    <t>35.00%</t>
  </si>
  <si>
    <t>30.74%</t>
  </si>
  <si>
    <t>28.34%</t>
  </si>
  <si>
    <t>(7.25M)</t>
  </si>
  <si>
    <t>(32.68M)</t>
  </si>
  <si>
    <t>(34.21M)</t>
  </si>
  <si>
    <t>(8.11M)</t>
  </si>
  <si>
    <t>(31.78M)</t>
  </si>
  <si>
    <t>(2.15M)</t>
  </si>
  <si>
    <t>(900,000)</t>
  </si>
  <si>
    <t>-41.58%</t>
  </si>
  <si>
    <t>-218.51%</t>
  </si>
  <si>
    <t>-4.88%</t>
  </si>
  <si>
    <t>-4.77%</t>
  </si>
  <si>
    <t>-10.23%</t>
  </si>
  <si>
    <t>-7.49%</t>
  </si>
  <si>
    <t>(10.62M)</t>
  </si>
  <si>
    <t>(33.86M)</t>
  </si>
  <si>
    <t>14.73M</t>
  </si>
  <si>
    <t>(454.27M)</t>
  </si>
  <si>
    <t>(12.19M)</t>
  </si>
  <si>
    <t>(45.5M)</t>
  </si>
  <si>
    <t>(50.03M)</t>
  </si>
  <si>
    <t>(569.07M)</t>
  </si>
  <si>
    <t>11.64M</t>
  </si>
  <si>
    <t>64.76M</t>
  </si>
  <si>
    <t>(2.44M)</t>
  </si>
  <si>
    <t>(1.03M)</t>
  </si>
  <si>
    <t>(12.44M)</t>
  </si>
  <si>
    <t>(46.55M)</t>
  </si>
  <si>
    <t>(28.57M)</t>
  </si>
  <si>
    <t>(489.51M)</t>
  </si>
  <si>
    <t>-274.17%</t>
  </si>
  <si>
    <t>38.64%</t>
  </si>
  <si>
    <t>-1,613.61%</t>
  </si>
  <si>
    <t>-8.38%</t>
  </si>
  <si>
    <t>-21.64%</t>
  </si>
  <si>
    <t>-8.94%</t>
  </si>
  <si>
    <t>-107.10%</t>
  </si>
  <si>
    <t>438.18M</t>
  </si>
  <si>
    <t>431.45M</t>
  </si>
  <si>
    <t>6.73M</t>
  </si>
  <si>
    <t>(5.4M)</t>
  </si>
  <si>
    <t>(2.57M)</t>
  </si>
  <si>
    <t>432.78M</t>
  </si>
  <si>
    <t>-190.50%</t>
  </si>
  <si>
    <t>190.94%</t>
  </si>
  <si>
    <t>18,410.86%</t>
  </si>
  <si>
    <t>1.91%</t>
  </si>
  <si>
    <t>94.69%</t>
  </si>
  <si>
    <t>(1.35M)</t>
  </si>
  <si>
    <t>445000</t>
  </si>
  <si>
    <t>(201,000)</t>
  </si>
  <si>
    <t>43.36M</t>
  </si>
  <si>
    <t>26.6M</t>
  </si>
  <si>
    <t>70.33M</t>
  </si>
  <si>
    <t>72.62M</t>
  </si>
  <si>
    <t>47.06M</t>
  </si>
  <si>
    <t>66.45M</t>
  </si>
  <si>
    <t>95.33M</t>
  </si>
  <si>
    <t>-1.08%</t>
  </si>
  <si>
    <t>43.47%</t>
  </si>
  <si>
    <t>ELLI</t>
  </si>
  <si>
    <t>Ellie Mae</t>
  </si>
  <si>
    <t>NATI</t>
  </si>
  <si>
    <t>National Instruments</t>
  </si>
  <si>
    <t>ALRM</t>
  </si>
  <si>
    <t>Alarm.com Holdings</t>
  </si>
  <si>
    <t>86.23</t>
  </si>
  <si>
    <t>45.78</t>
  </si>
  <si>
    <t>10.23</t>
  </si>
  <si>
    <t>5.62</t>
  </si>
  <si>
    <t>24.30</t>
  </si>
  <si>
    <t>25.33</t>
  </si>
  <si>
    <t>2.64</t>
  </si>
  <si>
    <t>4.29</t>
  </si>
  <si>
    <t>3.85</t>
  </si>
  <si>
    <t>AtriCure, Inc. (ATRC)</t>
  </si>
  <si>
    <t>23.47</t>
  </si>
  <si>
    <t>23.58</t>
  </si>
  <si>
    <t>23.59</t>
  </si>
  <si>
    <t>23.43 - 23.78</t>
  </si>
  <si>
    <t>13.45 - 25.11</t>
  </si>
  <si>
    <t>155558</t>
  </si>
  <si>
    <t>171707</t>
  </si>
  <si>
    <t>796.72M</t>
  </si>
  <si>
    <t>-22.06</t>
  </si>
  <si>
    <t>-1.06</t>
  </si>
  <si>
    <t>23.50</t>
  </si>
  <si>
    <t>43.34M</t>
  </si>
  <si>
    <t>175.95M</t>
  </si>
  <si>
    <t>41.93M</t>
  </si>
  <si>
    <t>171.71M</t>
  </si>
  <si>
    <t>44.8M</t>
  </si>
  <si>
    <t>43.9M</t>
  </si>
  <si>
    <t>177.3M</t>
  </si>
  <si>
    <t>206.3M</t>
  </si>
  <si>
    <t>39.67M</t>
  </si>
  <si>
    <t>38.34M</t>
  </si>
  <si>
    <t>155.11M</t>
  </si>
  <si>
    <t>11.40%</t>
  </si>
  <si>
    <t>13.50%</t>
  </si>
  <si>
    <t>-0.3</t>
  </si>
  <si>
    <t>-0.28</t>
  </si>
  <si>
    <t>-0.31</t>
  </si>
  <si>
    <t>-0.35</t>
  </si>
  <si>
    <t>-0.26</t>
  </si>
  <si>
    <t>-0.21</t>
  </si>
  <si>
    <t>-0.32</t>
  </si>
  <si>
    <t>13.30%</t>
  </si>
  <si>
    <t>ATRC</t>
  </si>
  <si>
    <t>31.20%</t>
  </si>
  <si>
    <t>-35.56</t>
  </si>
  <si>
    <t>-1.23</t>
  </si>
  <si>
    <t>4.95</t>
  </si>
  <si>
    <t>-21.07%</t>
  </si>
  <si>
    <t>-18.94%</t>
  </si>
  <si>
    <t>-19.77%</t>
  </si>
  <si>
    <t>160.44M</t>
  </si>
  <si>
    <t>5.05</t>
  </si>
  <si>
    <t>111.1M</t>
  </si>
  <si>
    <t>-21M</t>
  </si>
  <si>
    <t>-33.8M</t>
  </si>
  <si>
    <t>34.47M</t>
  </si>
  <si>
    <t>1.01</t>
  </si>
  <si>
    <t>38.83M</t>
  </si>
  <si>
    <t>24.14</t>
  </si>
  <si>
    <t>4.74</t>
  </si>
  <si>
    <t>-13.73M</t>
  </si>
  <si>
    <t>-8.16M</t>
  </si>
  <si>
    <t>57.73%</t>
  </si>
  <si>
    <t>25.11</t>
  </si>
  <si>
    <t>13.45</t>
  </si>
  <si>
    <t>19.94</t>
  </si>
  <si>
    <t>171.71k</t>
  </si>
  <si>
    <t>148.17k</t>
  </si>
  <si>
    <t>33.95M</t>
  </si>
  <si>
    <t>5.41%</t>
  </si>
  <si>
    <t>96.90%</t>
  </si>
  <si>
    <t>3.34M</t>
  </si>
  <si>
    <t>14.02</t>
  </si>
  <si>
    <t>12.55%</t>
  </si>
  <si>
    <t>Mr. Michael H. Carrel</t>
  </si>
  <si>
    <t>850.56k</t>
  </si>
  <si>
    <t>Mr. M. Andrew Wade CPA</t>
  </si>
  <si>
    <t>392.85k</t>
  </si>
  <si>
    <t>Mr. Douglas J. Seith</t>
  </si>
  <si>
    <t>512.25k</t>
  </si>
  <si>
    <t>9.1k</t>
  </si>
  <si>
    <t>Mr. Justin J. Noznesky</t>
  </si>
  <si>
    <t>Sr. VP of Marketing and Bus. Devel.</t>
  </si>
  <si>
    <t>359.53k</t>
  </si>
  <si>
    <t>Dr. Andrew L. Lux Ph.D.</t>
  </si>
  <si>
    <t>Sr. VP of Operations &amp; Quality Assurance</t>
  </si>
  <si>
    <t>364.15k</t>
  </si>
  <si>
    <t>70.25M</t>
  </si>
  <si>
    <t>81.89M</t>
  </si>
  <si>
    <t>107.45M</t>
  </si>
  <si>
    <t>129.09M</t>
  </si>
  <si>
    <t>16.57%</t>
  </si>
  <si>
    <t>31.22%</t>
  </si>
  <si>
    <t>20.13%</t>
  </si>
  <si>
    <t>20.16%</t>
  </si>
  <si>
    <t>20.23M</t>
  </si>
  <si>
    <t>22.33M</t>
  </si>
  <si>
    <t>31.7M</t>
  </si>
  <si>
    <t>36.88M</t>
  </si>
  <si>
    <t>44.01M</t>
  </si>
  <si>
    <t>30.6M</t>
  </si>
  <si>
    <t>34.71M</t>
  </si>
  <si>
    <t>1.89M</t>
  </si>
  <si>
    <t>4.98M</t>
  </si>
  <si>
    <t>7.66M</t>
  </si>
  <si>
    <t>13000</t>
  </si>
  <si>
    <t>10.34%</t>
  </si>
  <si>
    <t>42.00%</t>
  </si>
  <si>
    <t>19.33%</t>
  </si>
  <si>
    <t>50.01M</t>
  </si>
  <si>
    <t>59.56M</t>
  </si>
  <si>
    <t>92.21M</t>
  </si>
  <si>
    <t>19.09%</t>
  </si>
  <si>
    <t>27.18%</t>
  </si>
  <si>
    <t>21.73%</t>
  </si>
  <si>
    <t>20.49%</t>
  </si>
  <si>
    <t>71.63%</t>
  </si>
  <si>
    <t>57.21M</t>
  </si>
  <si>
    <t>84.08M</t>
  </si>
  <si>
    <t>117.11M</t>
  </si>
  <si>
    <t>141.27M</t>
  </si>
  <si>
    <t>13.44M</t>
  </si>
  <si>
    <t>35.82M</t>
  </si>
  <si>
    <t>45.07M</t>
  </si>
  <si>
    <t>55.81M</t>
  </si>
  <si>
    <t>65.48M</t>
  </si>
  <si>
    <t>91.36M</t>
  </si>
  <si>
    <t>105.45M</t>
  </si>
  <si>
    <t>21.04%</t>
  </si>
  <si>
    <t>39.28%</t>
  </si>
  <si>
    <t>20.63%</t>
  </si>
  <si>
    <t>(667,000)</t>
  </si>
  <si>
    <t>935000</t>
  </si>
  <si>
    <t>969000</t>
  </si>
  <si>
    <t>(16.54M)</t>
  </si>
  <si>
    <t>(31.14M)</t>
  </si>
  <si>
    <t>505000</t>
  </si>
  <si>
    <t>(275,000)</t>
  </si>
  <si>
    <t>(157,000)</t>
  </si>
  <si>
    <t>(332,000)</t>
  </si>
  <si>
    <t>(586,000)</t>
  </si>
  <si>
    <t>11000</t>
  </si>
  <si>
    <t>16000</t>
  </si>
  <si>
    <t>96000</t>
  </si>
  <si>
    <t>190000</t>
  </si>
  <si>
    <t>227000</t>
  </si>
  <si>
    <t>802000</t>
  </si>
  <si>
    <t>305000</t>
  </si>
  <si>
    <t>-29.43%</t>
  </si>
  <si>
    <t>-46.11%</t>
  </si>
  <si>
    <t>516.78%</t>
  </si>
  <si>
    <t>(11.44M)</t>
  </si>
  <si>
    <t>(16.18M)</t>
  </si>
  <si>
    <t>(27.18M)</t>
  </si>
  <si>
    <t>(33.3M)</t>
  </si>
  <si>
    <t>-52.91%</t>
  </si>
  <si>
    <t>-41.37%</t>
  </si>
  <si>
    <t>-67.98%</t>
  </si>
  <si>
    <t>-22.53%</t>
  </si>
  <si>
    <t>-21.47%</t>
  </si>
  <si>
    <t>18000</t>
  </si>
  <si>
    <t>36000</t>
  </si>
  <si>
    <t>5.34M</t>
  </si>
  <si>
    <t>8.54M</t>
  </si>
  <si>
    <t>8.33M</t>
  </si>
  <si>
    <t>8000</t>
  </si>
  <si>
    <t>(2.34M)</t>
  </si>
  <si>
    <t>(3.73M)</t>
  </si>
  <si>
    <t>(5.31M)</t>
  </si>
  <si>
    <t>(8.51M)</t>
  </si>
  <si>
    <t>(7.12M)</t>
  </si>
  <si>
    <t>(7.53M)</t>
  </si>
  <si>
    <t>(11.46M)</t>
  </si>
  <si>
    <t>(16.21M)</t>
  </si>
  <si>
    <t>(27.21M)</t>
  </si>
  <si>
    <t>(33.34M)</t>
  </si>
  <si>
    <t>-52.14%</t>
  </si>
  <si>
    <t>-41.43%</t>
  </si>
  <si>
    <t>-22.51%</t>
  </si>
  <si>
    <t>-21.49%</t>
  </si>
  <si>
    <t>(0.47)</t>
  </si>
  <si>
    <t>(0.56)</t>
  </si>
  <si>
    <t>(0.61)</t>
  </si>
  <si>
    <t>(0.97)</t>
  </si>
  <si>
    <t>(1.05)</t>
  </si>
  <si>
    <t>-19.15%</t>
  </si>
  <si>
    <t>-8.93%</t>
  </si>
  <si>
    <t>-59.02%</t>
  </si>
  <si>
    <t>-8.25%</t>
  </si>
  <si>
    <t>20.43M</t>
  </si>
  <si>
    <t>26.37M</t>
  </si>
  <si>
    <t>31.61M</t>
  </si>
  <si>
    <t>(5.3M)</t>
  </si>
  <si>
    <t>(7.66M)</t>
  </si>
  <si>
    <t>(3.55M)</t>
  </si>
  <si>
    <t>(17.95M)</t>
  </si>
  <si>
    <t>(20.87M)</t>
  </si>
  <si>
    <t>-44.63%</t>
  </si>
  <si>
    <t>53.63%</t>
  </si>
  <si>
    <t>-405.15%</t>
  </si>
  <si>
    <t>-16.25%</t>
  </si>
  <si>
    <t>-13.46%</t>
  </si>
  <si>
    <t>12M</t>
  </si>
  <si>
    <t>26.21M</t>
  </si>
  <si>
    <t>59.65M</t>
  </si>
  <si>
    <t>11.32M</t>
  </si>
  <si>
    <t>31.27M</t>
  </si>
  <si>
    <t>10.81M</t>
  </si>
  <si>
    <t>118.43%</t>
  </si>
  <si>
    <t>127.57%</t>
  </si>
  <si>
    <t>-42.03%</t>
  </si>
  <si>
    <t>27.27%</t>
  </si>
  <si>
    <t>37.00%</t>
  </si>
  <si>
    <t>37.66%</t>
  </si>
  <si>
    <t>12.66%</t>
  </si>
  <si>
    <t>15.92%</t>
  </si>
  <si>
    <t>9.95M</t>
  </si>
  <si>
    <t>21.09M</t>
  </si>
  <si>
    <t>13.75M</t>
  </si>
  <si>
    <t>19.55M</t>
  </si>
  <si>
    <t>21.34M</t>
  </si>
  <si>
    <t>(49,000)</t>
  </si>
  <si>
    <t>(94,000)</t>
  </si>
  <si>
    <t>(246,000)</t>
  </si>
  <si>
    <t>37.23%</t>
  </si>
  <si>
    <t>28.61%</t>
  </si>
  <si>
    <t>10.54%</t>
  </si>
  <si>
    <t>7.06</t>
  </si>
  <si>
    <t>6.00</t>
  </si>
  <si>
    <t>6.12</t>
  </si>
  <si>
    <t>6.65</t>
  </si>
  <si>
    <t>7.35</t>
  </si>
  <si>
    <t>10.21M</t>
  </si>
  <si>
    <t>17.66M</t>
  </si>
  <si>
    <t>675000</t>
  </si>
  <si>
    <t>1.47M</t>
  </si>
  <si>
    <t>974000</t>
  </si>
  <si>
    <t>4.43M</t>
  </si>
  <si>
    <t>873000</t>
  </si>
  <si>
    <t>2.41M</t>
  </si>
  <si>
    <t>3.11M</t>
  </si>
  <si>
    <t>2.95M</t>
  </si>
  <si>
    <t>28.54M</t>
  </si>
  <si>
    <t>52.49M</t>
  </si>
  <si>
    <t>93.51M</t>
  </si>
  <si>
    <t>74.75M</t>
  </si>
  <si>
    <t>85.72M</t>
  </si>
  <si>
    <t>3.43M</t>
  </si>
  <si>
    <t>5.64M</t>
  </si>
  <si>
    <t>11.55M</t>
  </si>
  <si>
    <t>31.28M</t>
  </si>
  <si>
    <t>9.7M</t>
  </si>
  <si>
    <t>12.47M</t>
  </si>
  <si>
    <t>2.44M</t>
  </si>
  <si>
    <t>5.32M</t>
  </si>
  <si>
    <t>212000</t>
  </si>
  <si>
    <t>817000</t>
  </si>
  <si>
    <t>45.69M</t>
  </si>
  <si>
    <t>44.26M</t>
  </si>
  <si>
    <t>159.03M</t>
  </si>
  <si>
    <t>157.39M</t>
  </si>
  <si>
    <t>35.39M</t>
  </si>
  <si>
    <t>105.26M</t>
  </si>
  <si>
    <t>10.3M</t>
  </si>
  <si>
    <t>53.78M</t>
  </si>
  <si>
    <t>430000</t>
  </si>
  <si>
    <t>218000</t>
  </si>
  <si>
    <t>186000</t>
  </si>
  <si>
    <t>323000</t>
  </si>
  <si>
    <t>321000</t>
  </si>
  <si>
    <t>32.43M</t>
  </si>
  <si>
    <t>111.95M</t>
  </si>
  <si>
    <t>158.4M</t>
  </si>
  <si>
    <t>273.09M</t>
  </si>
  <si>
    <t>276.42M</t>
  </si>
  <si>
    <t>245.19%</t>
  </si>
  <si>
    <t>41.50%</t>
  </si>
  <si>
    <t>72.40%</t>
  </si>
  <si>
    <t>2.03M</t>
  </si>
  <si>
    <t>450000</t>
  </si>
  <si>
    <t>5.1M</t>
  </si>
  <si>
    <t>8.61M</t>
  </si>
  <si>
    <t>7.62M</t>
  </si>
  <si>
    <t>12.74M</t>
  </si>
  <si>
    <t>68.63%</t>
  </si>
  <si>
    <t>-11.44%</t>
  </si>
  <si>
    <t>67.22%</t>
  </si>
  <si>
    <t>546000</t>
  </si>
  <si>
    <t>5.07M</t>
  </si>
  <si>
    <t>15.52M</t>
  </si>
  <si>
    <t>17.98M</t>
  </si>
  <si>
    <t>16.47M</t>
  </si>
  <si>
    <t>16.17M</t>
  </si>
  <si>
    <t>3.79M</t>
  </si>
  <si>
    <t>6.31M</t>
  </si>
  <si>
    <t>2.22M</t>
  </si>
  <si>
    <t>9.27M</t>
  </si>
  <si>
    <t>26.71M</t>
  </si>
  <si>
    <t>25.64M</t>
  </si>
  <si>
    <t>31.59M</t>
  </si>
  <si>
    <t>4.41M</t>
  </si>
  <si>
    <t>13.71M</t>
  </si>
  <si>
    <t>117000</t>
  </si>
  <si>
    <t>149000</t>
  </si>
  <si>
    <t>19.93M</t>
  </si>
  <si>
    <t>39.34M</t>
  </si>
  <si>
    <t>25.87M</t>
  </si>
  <si>
    <t>86.41M</t>
  </si>
  <si>
    <t>107.98M</t>
  </si>
  <si>
    <t>61.46%</t>
  </si>
  <si>
    <t>35.14%</t>
  </si>
  <si>
    <t>31.64%</t>
  </si>
  <si>
    <t>39.06%</t>
  </si>
  <si>
    <t>72.6M</t>
  </si>
  <si>
    <t>132.54M</t>
  </si>
  <si>
    <t>186.69M</t>
  </si>
  <si>
    <t>168.44M</t>
  </si>
  <si>
    <t>17000</t>
  </si>
  <si>
    <t>23000</t>
  </si>
  <si>
    <t>(110.75M)</t>
  </si>
  <si>
    <t>(122.21M)</t>
  </si>
  <si>
    <t>(138.42M)</t>
  </si>
  <si>
    <t>(165.64M)</t>
  </si>
  <si>
    <t>(198.97M)</t>
  </si>
  <si>
    <t>76000</t>
  </si>
  <si>
    <t>(133,000)</t>
  </si>
  <si>
    <t>(294,000)</t>
  </si>
  <si>
    <t>(447,000)</t>
  </si>
  <si>
    <t>(6,000)</t>
  </si>
  <si>
    <t>(39,000)</t>
  </si>
  <si>
    <t>(21,000)</t>
  </si>
  <si>
    <t>38.54%</t>
  </si>
  <si>
    <t>64.86%</t>
  </si>
  <si>
    <t>83.67%</t>
  </si>
  <si>
    <t>68.36%</t>
  </si>
  <si>
    <t>60.94%</t>
  </si>
  <si>
    <t>3.62M</t>
  </si>
  <si>
    <t>3.45M</t>
  </si>
  <si>
    <t>875000</t>
  </si>
  <si>
    <t>10.49M</t>
  </si>
  <si>
    <t>(2.01M)</t>
  </si>
  <si>
    <t>(5.99M)</t>
  </si>
  <si>
    <t>(10.45M)</t>
  </si>
  <si>
    <t>(10.04M)</t>
  </si>
  <si>
    <t>78000</t>
  </si>
  <si>
    <t>766000</t>
  </si>
  <si>
    <t>(11.04M)</t>
  </si>
  <si>
    <t>(4.17M)</t>
  </si>
  <si>
    <t>(1.98M)</t>
  </si>
  <si>
    <t>(132,000)</t>
  </si>
  <si>
    <t>(944,000)</t>
  </si>
  <si>
    <t>(1.07M)</t>
  </si>
  <si>
    <t>(141,000)</t>
  </si>
  <si>
    <t>264000</t>
  </si>
  <si>
    <t>(630,000)</t>
  </si>
  <si>
    <t>(31,000)</t>
  </si>
  <si>
    <t>(1.94M)</t>
  </si>
  <si>
    <t>(5.22M)</t>
  </si>
  <si>
    <t>(21.6M)</t>
  </si>
  <si>
    <t>(7.84M)</t>
  </si>
  <si>
    <t>(15.12M)</t>
  </si>
  <si>
    <t>-169.73%</t>
  </si>
  <si>
    <t>-313.63%</t>
  </si>
  <si>
    <t>-92.80%</t>
  </si>
  <si>
    <t>-2.76%</t>
  </si>
  <si>
    <t>-20.10%</t>
  </si>
  <si>
    <t>-6.07%</t>
  </si>
  <si>
    <t>-9.75%</t>
  </si>
  <si>
    <t>(2.86M)</t>
  </si>
  <si>
    <t>(9.21M)</t>
  </si>
  <si>
    <t>(13.45M)</t>
  </si>
  <si>
    <t>(7.69M)</t>
  </si>
  <si>
    <t>4.05%</t>
  </si>
  <si>
    <t>-221.47%</t>
  </si>
  <si>
    <t>-46.03%</t>
  </si>
  <si>
    <t>42.79%</t>
  </si>
  <si>
    <t>-4.25%</t>
  </si>
  <si>
    <t>-3.50%</t>
  </si>
  <si>
    <t>-10.42%</t>
  </si>
  <si>
    <t>-4.96%</t>
  </si>
  <si>
    <t>(7.58M)</t>
  </si>
  <si>
    <t>24000</t>
  </si>
  <si>
    <t>3.76M</t>
  </si>
  <si>
    <t>77000</t>
  </si>
  <si>
    <t>3000</t>
  </si>
  <si>
    <t>(15.04M)</t>
  </si>
  <si>
    <t>(21.49M)</t>
  </si>
  <si>
    <t>21.08M</t>
  </si>
  <si>
    <t>(4.39M)</t>
  </si>
  <si>
    <t>(19.53M)</t>
  </si>
  <si>
    <t>(28.59M)</t>
  </si>
  <si>
    <t>9.4M</t>
  </si>
  <si>
    <t>24.2M</t>
  </si>
  <si>
    <t>(14.15M)</t>
  </si>
  <si>
    <t>(30.62M)</t>
  </si>
  <si>
    <t>(10.5M)</t>
  </si>
  <si>
    <t>(12.08M)</t>
  </si>
  <si>
    <t>-405.93%</t>
  </si>
  <si>
    <t>-116.40%</t>
  </si>
  <si>
    <t>65.71%</t>
  </si>
  <si>
    <t>-15.03%</t>
  </si>
  <si>
    <t>-3.98%</t>
  </si>
  <si>
    <t>-17.28%</t>
  </si>
  <si>
    <t>-7.79%</t>
  </si>
  <si>
    <t>885000</t>
  </si>
  <si>
    <t>68.74M</t>
  </si>
  <si>
    <t>(401,000)</t>
  </si>
  <si>
    <t>(398,000)</t>
  </si>
  <si>
    <t>(331,000)</t>
  </si>
  <si>
    <t>(782,000)</t>
  </si>
  <si>
    <t>69.07M</t>
  </si>
  <si>
    <t>4.96M</t>
  </si>
  <si>
    <t>790000</t>
  </si>
  <si>
    <t>67.15M</t>
  </si>
  <si>
    <t>1.92M</t>
  </si>
  <si>
    <t>(325,000)</t>
  </si>
  <si>
    <t>9.87M</t>
  </si>
  <si>
    <t>(99,000)</t>
  </si>
  <si>
    <t>3.52M</t>
  </si>
  <si>
    <t>(62,000)</t>
  </si>
  <si>
    <t>(8.1M)</t>
  </si>
  <si>
    <t>(6.38M)</t>
  </si>
  <si>
    <t>(263,000)</t>
  </si>
  <si>
    <t>(439,000)</t>
  </si>
  <si>
    <t>26.87M</t>
  </si>
  <si>
    <t>10.89M</t>
  </si>
  <si>
    <t>2.66M</t>
  </si>
  <si>
    <t>26.83M</t>
  </si>
  <si>
    <t>65.87M</t>
  </si>
  <si>
    <t>13.96M</t>
  </si>
  <si>
    <t>27.7M</t>
  </si>
  <si>
    <t>907.81%</t>
  </si>
  <si>
    <t>145.53%</t>
  </si>
  <si>
    <t>-78.81%</t>
  </si>
  <si>
    <t>98.37%</t>
  </si>
  <si>
    <t>32.76%</t>
  </si>
  <si>
    <t>61.30%</t>
  </si>
  <si>
    <t>10.82%</t>
  </si>
  <si>
    <t>17.86%</t>
  </si>
  <si>
    <t>65000</t>
  </si>
  <si>
    <t>(316,000)</t>
  </si>
  <si>
    <t>(156,000)</t>
  </si>
  <si>
    <t>(238,000)</t>
  </si>
  <si>
    <t>13.49M</t>
  </si>
  <si>
    <t>(4.62M)</t>
  </si>
  <si>
    <t>444000</t>
  </si>
  <si>
    <t>(4.92M)</t>
  </si>
  <si>
    <t>(30.81M)</t>
  </si>
  <si>
    <t>(21.29M)</t>
  </si>
  <si>
    <t>(22.81M)</t>
  </si>
  <si>
    <t>-64.32%</t>
  </si>
  <si>
    <t>-280.99%</t>
  </si>
  <si>
    <t>-7.16%</t>
  </si>
  <si>
    <t>-3.69%</t>
  </si>
  <si>
    <t>ELGX</t>
  </si>
  <si>
    <t>Endologix</t>
  </si>
  <si>
    <t>ARAY</t>
  </si>
  <si>
    <t>Accuray</t>
  </si>
  <si>
    <t>ATEC</t>
  </si>
  <si>
    <t>Alphatec Holdings</t>
  </si>
  <si>
    <t>BVX</t>
  </si>
  <si>
    <t>Bovie Medical</t>
  </si>
  <si>
    <t>440.6M</t>
  </si>
  <si>
    <t>-3.41</t>
  </si>
  <si>
    <t>-11.30</t>
  </si>
  <si>
    <t>-0.22</t>
  </si>
  <si>
    <t>2.28</t>
  </si>
  <si>
    <t>4.64</t>
  </si>
  <si>
    <t>629.84M</t>
  </si>
  <si>
    <t>-24.42</t>
  </si>
  <si>
    <t>23.14</t>
  </si>
  <si>
    <t>1.94</t>
  </si>
  <si>
    <t>1.77</t>
  </si>
  <si>
    <t>369.35M</t>
  </si>
  <si>
    <t>-11.41</t>
  </si>
  <si>
    <t>-27.81</t>
  </si>
  <si>
    <t>8.12</t>
  </si>
  <si>
    <t>432.92M</t>
  </si>
  <si>
    <t>-0.95</t>
  </si>
  <si>
    <t>2.42</t>
  </si>
  <si>
    <t>40.23</t>
  </si>
  <si>
    <t>BJ's Restaurants, Inc. (BJRI)</t>
  </si>
  <si>
    <t>35.675</t>
  </si>
  <si>
    <t>36.250</t>
  </si>
  <si>
    <t>35.600 x 300</t>
  </si>
  <si>
    <t>39.300 x 100</t>
  </si>
  <si>
    <t>35.100 - 36.500</t>
  </si>
  <si>
    <t>32.240 - 47.550</t>
  </si>
  <si>
    <t>862477</t>
  </si>
  <si>
    <t>503298</t>
  </si>
  <si>
    <t>769.1M</t>
  </si>
  <si>
    <t>0.94</t>
  </si>
  <si>
    <t>19.46</t>
  </si>
  <si>
    <t>43.80</t>
  </si>
  <si>
    <t>270.19M</t>
  </si>
  <si>
    <t>256.99M</t>
  </si>
  <si>
    <t>267.57M</t>
  </si>
  <si>
    <t>253.43M</t>
  </si>
  <si>
    <t>273.8M</t>
  </si>
  <si>
    <t>260.7M</t>
  </si>
  <si>
    <t>250.33M</t>
  </si>
  <si>
    <t>233.7M</t>
  </si>
  <si>
    <t>993.05M</t>
  </si>
  <si>
    <t>5.40%</t>
  </si>
  <si>
    <t>37.50%</t>
  </si>
  <si>
    <t>BJRI</t>
  </si>
  <si>
    <t>-8.90%</t>
  </si>
  <si>
    <t>26.70%</t>
  </si>
  <si>
    <t>-4.30%</t>
  </si>
  <si>
    <t>14.20%</t>
  </si>
  <si>
    <t>17.80%</t>
  </si>
  <si>
    <t>17.84</t>
  </si>
  <si>
    <t>1.42</t>
  </si>
  <si>
    <t>3.00</t>
  </si>
  <si>
    <t>Jan 3, 2017</t>
  </si>
  <si>
    <t>Apr 4, 2017</t>
  </si>
  <si>
    <t>6.07%</t>
  </si>
  <si>
    <t>5.57%</t>
  </si>
  <si>
    <t>15.35%</t>
  </si>
  <si>
    <t>43.35</t>
  </si>
  <si>
    <t>5.90%</t>
  </si>
  <si>
    <t>537.01M</t>
  </si>
  <si>
    <t>126.56M</t>
  </si>
  <si>
    <t>43.18M</t>
  </si>
  <si>
    <t>-20.40%</t>
  </si>
  <si>
    <t>182.7M</t>
  </si>
  <si>
    <t>71.15</t>
  </si>
  <si>
    <t>0.50</t>
  </si>
  <si>
    <t>11.90</t>
  </si>
  <si>
    <t>112.97M</t>
  </si>
  <si>
    <t>3.83M</t>
  </si>
  <si>
    <t>-14.97%</t>
  </si>
  <si>
    <t>47.550</t>
  </si>
  <si>
    <t>32.240</t>
  </si>
  <si>
    <t>37.887</t>
  </si>
  <si>
    <t>39.307</t>
  </si>
  <si>
    <t>503.3k</t>
  </si>
  <si>
    <t>755.07k</t>
  </si>
  <si>
    <t>21.56M</t>
  </si>
  <si>
    <t>20.15%</t>
  </si>
  <si>
    <t>75.10%</t>
  </si>
  <si>
    <t>43k</t>
  </si>
  <si>
    <t>4.4</t>
  </si>
  <si>
    <t>9.95%</t>
  </si>
  <si>
    <t>1.83M</t>
  </si>
  <si>
    <t>Mr. Gregory A. Trojan</t>
  </si>
  <si>
    <t>Mr. Gregory S. Levin</t>
  </si>
  <si>
    <t>571.41k</t>
  </si>
  <si>
    <t>Mr. Lon F. Ledwith</t>
  </si>
  <si>
    <t>Exec. VP of Operations</t>
  </si>
  <si>
    <t>408.68k</t>
  </si>
  <si>
    <t>141.3k</t>
  </si>
  <si>
    <t>Mr. Kevin E. Mayer</t>
  </si>
  <si>
    <t>Chief Marketing Officer and Exec. VP</t>
  </si>
  <si>
    <t>484.57k</t>
  </si>
  <si>
    <t>25.17k</t>
  </si>
  <si>
    <t>Mr. Gregory S. Lynds</t>
  </si>
  <si>
    <t>Chief Devel. Officer and Exec. VP</t>
  </si>
  <si>
    <t>518.55k</t>
  </si>
  <si>
    <t>708.33M</t>
  </si>
  <si>
    <t>775.13M</t>
  </si>
  <si>
    <t>845.57M</t>
  </si>
  <si>
    <t>919.6M</t>
  </si>
  <si>
    <t>8.75%</t>
  </si>
  <si>
    <t>7.99%</t>
  </si>
  <si>
    <t>612.37M</t>
  </si>
  <si>
    <t>688.34M</t>
  </si>
  <si>
    <t>749.22M</t>
  </si>
  <si>
    <t>796.15M</t>
  </si>
  <si>
    <t>865.69M</t>
  </si>
  <si>
    <t>571.03M</t>
  </si>
  <si>
    <t>639.33M</t>
  </si>
  <si>
    <t>693.83M</t>
  </si>
  <si>
    <t>736.73M</t>
  </si>
  <si>
    <t>801.41M</t>
  </si>
  <si>
    <t>41.35M</t>
  </si>
  <si>
    <t>49.01M</t>
  </si>
  <si>
    <t>55.39M</t>
  </si>
  <si>
    <t>59.42M</t>
  </si>
  <si>
    <t>8.84%</t>
  </si>
  <si>
    <t>6.26%</t>
  </si>
  <si>
    <t>8.73%</t>
  </si>
  <si>
    <t>95.95M</t>
  </si>
  <si>
    <t>86.79M</t>
  </si>
  <si>
    <t>96.35M</t>
  </si>
  <si>
    <t>123.45M</t>
  </si>
  <si>
    <t>127.36M</t>
  </si>
  <si>
    <t>-9.55%</t>
  </si>
  <si>
    <t>11.02%</t>
  </si>
  <si>
    <t>12.83%</t>
  </si>
  <si>
    <t>53.57M</t>
  </si>
  <si>
    <t>58.24M</t>
  </si>
  <si>
    <t>60.39M</t>
  </si>
  <si>
    <t>62.35M</t>
  </si>
  <si>
    <t>-2.93%</t>
  </si>
  <si>
    <t>3.25%</t>
  </si>
  <si>
    <t>162000</t>
  </si>
  <si>
    <t>3.91M</t>
  </si>
  <si>
    <t>(2.51M)</t>
  </si>
  <si>
    <t>402000</t>
  </si>
  <si>
    <t>42.22M</t>
  </si>
  <si>
    <t>24.64M</t>
  </si>
  <si>
    <t>37.09M</t>
  </si>
  <si>
    <t>65.57M</t>
  </si>
  <si>
    <t>64.61M</t>
  </si>
  <si>
    <t>215000</t>
  </si>
  <si>
    <t>240000</t>
  </si>
  <si>
    <t>(528,000)</t>
  </si>
  <si>
    <t>(2.45M)</t>
  </si>
  <si>
    <t>(1.79M)</t>
  </si>
  <si>
    <t>133000</t>
  </si>
  <si>
    <t>54000</t>
  </si>
  <si>
    <t>326.47%</t>
  </si>
  <si>
    <t>70.44%</t>
  </si>
  <si>
    <t>42.66M</t>
  </si>
  <si>
    <t>25.01M</t>
  </si>
  <si>
    <t>36.32M</t>
  </si>
  <si>
    <t>62.11M</t>
  </si>
  <si>
    <t>61.09M</t>
  </si>
  <si>
    <t>-41.36%</t>
  </si>
  <si>
    <t>45.22%</t>
  </si>
  <si>
    <t>8.93M</t>
  </si>
  <si>
    <t>16.78M</t>
  </si>
  <si>
    <t>11.46M</t>
  </si>
  <si>
    <t>6.76M</t>
  </si>
  <si>
    <t>4.42M</t>
  </si>
  <si>
    <t>21.02M</t>
  </si>
  <si>
    <t>27.4M</t>
  </si>
  <si>
    <t>45.56M</t>
  </si>
  <si>
    <t>-33.07%</t>
  </si>
  <si>
    <t>30.33%</t>
  </si>
  <si>
    <t>65.44%</t>
  </si>
  <si>
    <t>0.51%</t>
  </si>
  <si>
    <t>4.59%</t>
  </si>
  <si>
    <t>1.91</t>
  </si>
  <si>
    <t>-33.04%</t>
  </si>
  <si>
    <t>32.00%</t>
  </si>
  <si>
    <t>77.78%</t>
  </si>
  <si>
    <t>8.52%</t>
  </si>
  <si>
    <t>28.19M</t>
  </si>
  <si>
    <t>27.71M</t>
  </si>
  <si>
    <t>25.72M</t>
  </si>
  <si>
    <t>23.82M</t>
  </si>
  <si>
    <t>-33.03%</t>
  </si>
  <si>
    <t>32.88%</t>
  </si>
  <si>
    <t>78.35%</t>
  </si>
  <si>
    <t>8.67%</t>
  </si>
  <si>
    <t>28.9M</t>
  </si>
  <si>
    <t>28.32M</t>
  </si>
  <si>
    <t>24.23M</t>
  </si>
  <si>
    <t>83.73M</t>
  </si>
  <si>
    <t>77.56M</t>
  </si>
  <si>
    <t>122.48M</t>
  </si>
  <si>
    <t>129.29M</t>
  </si>
  <si>
    <t>22.76%</t>
  </si>
  <si>
    <t>28.64%</t>
  </si>
  <si>
    <t>5.56%</t>
  </si>
  <si>
    <t>33.39M</t>
  </si>
  <si>
    <t>30.98M</t>
  </si>
  <si>
    <t>22.76M</t>
  </si>
  <si>
    <t>15.07M</t>
  </si>
  <si>
    <t>18.32M</t>
  </si>
  <si>
    <t>-7.21%</t>
  </si>
  <si>
    <t>-0.97%</t>
  </si>
  <si>
    <t>-34.22%</t>
  </si>
  <si>
    <t>5.89%</t>
  </si>
  <si>
    <t>5.07%</t>
  </si>
  <si>
    <t>4.74%</t>
  </si>
  <si>
    <t>5.08%</t>
  </si>
  <si>
    <t>3.21%</t>
  </si>
  <si>
    <t>14.7M</t>
  </si>
  <si>
    <t>8.23M</t>
  </si>
  <si>
    <t>8.29M</t>
  </si>
  <si>
    <t>17.13M</t>
  </si>
  <si>
    <t>-32.51%</t>
  </si>
  <si>
    <t>47.12%</t>
  </si>
  <si>
    <t>34.94%</t>
  </si>
  <si>
    <t>-42.05%</t>
  </si>
  <si>
    <t>37.42</t>
  </si>
  <si>
    <t>60.67</t>
  </si>
  <si>
    <t>44.99</t>
  </si>
  <si>
    <t>36.26</t>
  </si>
  <si>
    <t>67.56</t>
  </si>
  <si>
    <t>8.01M</t>
  </si>
  <si>
    <t>24.34M</t>
  </si>
  <si>
    <t>19.64M</t>
  </si>
  <si>
    <t>23.83M</t>
  </si>
  <si>
    <t>29.71M</t>
  </si>
  <si>
    <t>82.72M</t>
  </si>
  <si>
    <t>70.84M</t>
  </si>
  <si>
    <t>81.32M</t>
  </si>
  <si>
    <t>77.07M</t>
  </si>
  <si>
    <t>457.5M</t>
  </si>
  <si>
    <t>513.6M</t>
  </si>
  <si>
    <t>541.35M</t>
  </si>
  <si>
    <t>561.83M</t>
  </si>
  <si>
    <t>601.32M</t>
  </si>
  <si>
    <t>646.14M</t>
  </si>
  <si>
    <t>752.5M</t>
  </si>
  <si>
    <t>832.97M</t>
  </si>
  <si>
    <t>907.6M</t>
  </si>
  <si>
    <t>211.06M</t>
  </si>
  <si>
    <t>253.26M</t>
  </si>
  <si>
    <t>278.91M</t>
  </si>
  <si>
    <t>308.88M</t>
  </si>
  <si>
    <t>344.45M</t>
  </si>
  <si>
    <t>7.53M</t>
  </si>
  <si>
    <t>10.4M</t>
  </si>
  <si>
    <t>10.93M</t>
  </si>
  <si>
    <t>251.51M</t>
  </si>
  <si>
    <t>286.34M</t>
  </si>
  <si>
    <t>310.11M</t>
  </si>
  <si>
    <t>338.47M</t>
  </si>
  <si>
    <t>369.39M</t>
  </si>
  <si>
    <t>188.64M</t>
  </si>
  <si>
    <t>238.9M</t>
  </si>
  <si>
    <t>291.62M</t>
  </si>
  <si>
    <t>345.77M</t>
  </si>
  <si>
    <t>404.7M</t>
  </si>
  <si>
    <t>110000</t>
  </si>
  <si>
    <t>4.67M</t>
  </si>
  <si>
    <t>19.97M</t>
  </si>
  <si>
    <t>22.16M</t>
  </si>
  <si>
    <t>25.81M</t>
  </si>
  <si>
    <t>566.88M</t>
  </si>
  <si>
    <t>610.88M</t>
  </si>
  <si>
    <t>647.08M</t>
  </si>
  <si>
    <t>681.67M</t>
  </si>
  <si>
    <t>708.88M</t>
  </si>
  <si>
    <t>7.76%</t>
  </si>
  <si>
    <t>5.93%</t>
  </si>
  <si>
    <t>5.34%</t>
  </si>
  <si>
    <t>25.67M</t>
  </si>
  <si>
    <t>31.49M</t>
  </si>
  <si>
    <t>34.4M</t>
  </si>
  <si>
    <t>33.03M</t>
  </si>
  <si>
    <t>31.15M</t>
  </si>
  <si>
    <t>22.68%</t>
  </si>
  <si>
    <t>9.24%</t>
  </si>
  <si>
    <t>-5.72%</t>
  </si>
  <si>
    <t>4.93M</t>
  </si>
  <si>
    <t>7.04M</t>
  </si>
  <si>
    <t>51.07M</t>
  </si>
  <si>
    <t>55.84M</t>
  </si>
  <si>
    <t>67.7M</t>
  </si>
  <si>
    <t>78.53M</t>
  </si>
  <si>
    <t>87.51M</t>
  </si>
  <si>
    <t>36.38M</t>
  </si>
  <si>
    <t>40.74M</t>
  </si>
  <si>
    <t>46.21M</t>
  </si>
  <si>
    <t>31.32M</t>
  </si>
  <si>
    <t>82.48M</t>
  </si>
  <si>
    <t>92.14M</t>
  </si>
  <si>
    <t>107.03M</t>
  </si>
  <si>
    <t>116.89M</t>
  </si>
  <si>
    <t>100.5M</t>
  </si>
  <si>
    <t>148M</t>
  </si>
  <si>
    <t>40.85M</t>
  </si>
  <si>
    <t>30.58M</t>
  </si>
  <si>
    <t>38.97M</t>
  </si>
  <si>
    <t>46.67M</t>
  </si>
  <si>
    <t>55.15M</t>
  </si>
  <si>
    <t>71.71M</t>
  </si>
  <si>
    <t>86.73M</t>
  </si>
  <si>
    <t>90.3M</t>
  </si>
  <si>
    <t>101.12M</t>
  </si>
  <si>
    <t>105.13M</t>
  </si>
  <si>
    <t>13.79M</t>
  </si>
  <si>
    <t>19.66M</t>
  </si>
  <si>
    <t>67.07M</t>
  </si>
  <si>
    <t>74.22M</t>
  </si>
  <si>
    <t>76.51M</t>
  </si>
  <si>
    <t>81.46M</t>
  </si>
  <si>
    <t>195.04M</t>
  </si>
  <si>
    <t>209.44M</t>
  </si>
  <si>
    <t>298.39M</t>
  </si>
  <si>
    <t>365.18M</t>
  </si>
  <si>
    <t>433.98M</t>
  </si>
  <si>
    <t>34.41%</t>
  </si>
  <si>
    <t>34.29%</t>
  </si>
  <si>
    <t>46.11%</t>
  </si>
  <si>
    <t>53.57%</t>
  </si>
  <si>
    <t>61.22%</t>
  </si>
  <si>
    <t>371.83M</t>
  </si>
  <si>
    <t>401.44M</t>
  </si>
  <si>
    <t>348.69M</t>
  </si>
  <si>
    <t>316.48M</t>
  </si>
  <si>
    <t>274.9M</t>
  </si>
  <si>
    <t>180.94M</t>
  </si>
  <si>
    <t>182.49M</t>
  </si>
  <si>
    <t>93.97M</t>
  </si>
  <si>
    <t>152.08M</t>
  </si>
  <si>
    <t>200.5M</t>
  </si>
  <si>
    <t>245.83M</t>
  </si>
  <si>
    <t>208.7M</t>
  </si>
  <si>
    <t>65.59%</t>
  </si>
  <si>
    <t>53.89%</t>
  </si>
  <si>
    <t>46.43%</t>
  </si>
  <si>
    <t>38.78%</t>
  </si>
  <si>
    <t>(3.45M)</t>
  </si>
  <si>
    <t>4.35M</t>
  </si>
  <si>
    <t>8.3M</t>
  </si>
  <si>
    <t>6.82M</t>
  </si>
  <si>
    <t>83.87M</t>
  </si>
  <si>
    <t>74.88M</t>
  </si>
  <si>
    <t>94.02M</t>
  </si>
  <si>
    <t>115.45M</t>
  </si>
  <si>
    <t>125.4M</t>
  </si>
  <si>
    <t>20.67M</t>
  </si>
  <si>
    <t>6.02M</t>
  </si>
  <si>
    <t>11.77M</t>
  </si>
  <si>
    <t>12.96M</t>
  </si>
  <si>
    <t>(8.03M)</t>
  </si>
  <si>
    <t>6.85M</t>
  </si>
  <si>
    <t>(5.39M)</t>
  </si>
  <si>
    <t>(994,000)</t>
  </si>
  <si>
    <t>(51,000)</t>
  </si>
  <si>
    <t>842000</t>
  </si>
  <si>
    <t>542000</t>
  </si>
  <si>
    <t>4.36M</t>
  </si>
  <si>
    <t>87.08M</t>
  </si>
  <si>
    <t>95.54M</t>
  </si>
  <si>
    <t>100.04M</t>
  </si>
  <si>
    <t>127.22M</t>
  </si>
  <si>
    <t>138.36M</t>
  </si>
  <si>
    <t>9.72%</t>
  </si>
  <si>
    <t>4.71%</t>
  </si>
  <si>
    <t>27.17%</t>
  </si>
  <si>
    <t>12.29%</t>
  </si>
  <si>
    <t>12.33%</t>
  </si>
  <si>
    <t>11.83%</t>
  </si>
  <si>
    <t>13.93%</t>
  </si>
  <si>
    <t>(106.63M)</t>
  </si>
  <si>
    <t>(117.06M)</t>
  </si>
  <si>
    <t>(88.12M)</t>
  </si>
  <si>
    <t>(86.07M)</t>
  </si>
  <si>
    <t>(109.36M)</t>
  </si>
  <si>
    <t>24.72%</t>
  </si>
  <si>
    <t>2.33%</t>
  </si>
  <si>
    <t>-27.06%</t>
  </si>
  <si>
    <t>-9.36%</t>
  </si>
  <si>
    <t>3.48M</t>
  </si>
  <si>
    <t>9.79M</t>
  </si>
  <si>
    <t>(30.99M)</t>
  </si>
  <si>
    <t>(25.35M)</t>
  </si>
  <si>
    <t>(9.16M)</t>
  </si>
  <si>
    <t>37.37M</t>
  </si>
  <si>
    <t>41.4M</t>
  </si>
  <si>
    <t>224000</t>
  </si>
  <si>
    <t>11.15M</t>
  </si>
  <si>
    <t>(100.03M)</t>
  </si>
  <si>
    <t>(89.86M)</t>
  </si>
  <si>
    <t>(65.19M)</t>
  </si>
  <si>
    <t>(82.59M)</t>
  </si>
  <si>
    <t>(104.85M)</t>
  </si>
  <si>
    <t>10.18%</t>
  </si>
  <si>
    <t>27.45%</t>
  </si>
  <si>
    <t>-26.69%</t>
  </si>
  <si>
    <t>-26.95%</t>
  </si>
  <si>
    <t>-14.12%</t>
  </si>
  <si>
    <t>-11.59%</t>
  </si>
  <si>
    <t>-7.71%</t>
  </si>
  <si>
    <t>-8.98%</t>
  </si>
  <si>
    <t>-10.56%</t>
  </si>
  <si>
    <t>(88.52M)</t>
  </si>
  <si>
    <t>(87.14M)</t>
  </si>
  <si>
    <t>(92.86M)</t>
  </si>
  <si>
    <t>(100M)</t>
  </si>
  <si>
    <t>(95.55M)</t>
  </si>
  <si>
    <t>(94.99M)</t>
  </si>
  <si>
    <t>11.48M</t>
  </si>
  <si>
    <t>8.41M</t>
  </si>
  <si>
    <t>42.5M</t>
  </si>
  <si>
    <t>529.4M</t>
  </si>
  <si>
    <t>(486.9M)</t>
  </si>
  <si>
    <t>681000</t>
  </si>
  <si>
    <t>3.36M</t>
  </si>
  <si>
    <t>3.93M</t>
  </si>
  <si>
    <t>10000</t>
  </si>
  <si>
    <t>(445,000)</t>
  </si>
  <si>
    <t>(293,000)</t>
  </si>
  <si>
    <t>(323,000)</t>
  </si>
  <si>
    <t>333000</t>
  </si>
  <si>
    <t>(27.16M)</t>
  </si>
  <si>
    <t>(40.71M)</t>
  </si>
  <si>
    <t>-60.41%</t>
  </si>
  <si>
    <t>-1,316.94%</t>
  </si>
  <si>
    <t>-49.88%</t>
  </si>
  <si>
    <t>-3.21%</t>
  </si>
  <si>
    <t>-4.43%</t>
  </si>
  <si>
    <t>-4.57%</t>
  </si>
  <si>
    <t>(7.32M)</t>
  </si>
  <si>
    <t>7.92M</t>
  </si>
  <si>
    <t>3.92M</t>
  </si>
  <si>
    <t>(11.84M)</t>
  </si>
  <si>
    <t>(19.55M)</t>
  </si>
  <si>
    <t>(21.52M)</t>
  </si>
  <si>
    <t>11.92M</t>
  </si>
  <si>
    <t>29M</t>
  </si>
  <si>
    <t>-10.04%</t>
  </si>
  <si>
    <t>155.38%</t>
  </si>
  <si>
    <t>245.37%</t>
  </si>
  <si>
    <t>-29.54%</t>
  </si>
  <si>
    <t>GTIM</t>
  </si>
  <si>
    <t>Good Times Restaurants</t>
  </si>
  <si>
    <t>RRGB</t>
  </si>
  <si>
    <t>Red Robin Gourmet Burgers</t>
  </si>
  <si>
    <t>LOCO</t>
  </si>
  <si>
    <t>El Pollo Loco Holdings</t>
  </si>
  <si>
    <t>HABT</t>
  </si>
  <si>
    <t>The Habit Restaurants</t>
  </si>
  <si>
    <t>WING</t>
  </si>
  <si>
    <t>Wingstop</t>
  </si>
  <si>
    <t>FOGO</t>
  </si>
  <si>
    <t>Fogo de Chao</t>
  </si>
  <si>
    <t>-47.18</t>
  </si>
  <si>
    <t>-30.45</t>
  </si>
  <si>
    <t>-0.71</t>
  </si>
  <si>
    <t>830.74M</t>
  </si>
  <si>
    <t>94.65</t>
  </si>
  <si>
    <t>18.39</t>
  </si>
  <si>
    <t>2.30</t>
  </si>
  <si>
    <t>519.31M</t>
  </si>
  <si>
    <t>30.00</t>
  </si>
  <si>
    <t>18.49</t>
  </si>
  <si>
    <t>1.35</t>
  </si>
  <si>
    <t>555.58M</t>
  </si>
  <si>
    <t>63.33</t>
  </si>
  <si>
    <t>53.44</t>
  </si>
  <si>
    <t>Basic Energy Services, Inc. (BAS)</t>
  </si>
  <si>
    <t>27.32</t>
  </si>
  <si>
    <t>25.83</t>
  </si>
  <si>
    <t>26.01</t>
  </si>
  <si>
    <t>25.75 x 200</t>
  </si>
  <si>
    <t>43.40 x 200</t>
  </si>
  <si>
    <t>26.01 - 27.66</t>
  </si>
  <si>
    <t>19.79 - 930.00</t>
  </si>
  <si>
    <t>374869</t>
  </si>
  <si>
    <t>542419</t>
  </si>
  <si>
    <t>710.33M</t>
  </si>
  <si>
    <t>-13.17</t>
  </si>
  <si>
    <t>-2.07</t>
  </si>
  <si>
    <t>38.42</t>
  </si>
  <si>
    <t>219.73M</t>
  </si>
  <si>
    <t>253.33M</t>
  </si>
  <si>
    <t>920.6M</t>
  </si>
  <si>
    <t>217M</t>
  </si>
  <si>
    <t>243.2M</t>
  </si>
  <si>
    <t>896.1M</t>
  </si>
  <si>
    <t>223M</t>
  </si>
  <si>
    <t>267M</t>
  </si>
  <si>
    <t>968M</t>
  </si>
  <si>
    <t>141.61M</t>
  </si>
  <si>
    <t>547.5M</t>
  </si>
  <si>
    <t>83.10%</t>
  </si>
  <si>
    <t>78.90%</t>
  </si>
  <si>
    <t>68.10%</t>
  </si>
  <si>
    <t>-1.43</t>
  </si>
  <si>
    <t>-1.31</t>
  </si>
  <si>
    <t>-1.21</t>
  </si>
  <si>
    <t>-0.84</t>
  </si>
  <si>
    <t>-1.34</t>
  </si>
  <si>
    <t>-1.91</t>
  </si>
  <si>
    <t>-1.18</t>
  </si>
  <si>
    <t>-0.87</t>
  </si>
  <si>
    <t>-0.6</t>
  </si>
  <si>
    <t>-45.80%</t>
  </si>
  <si>
    <t>2.50%</t>
  </si>
  <si>
    <t>-3.60%</t>
  </si>
  <si>
    <t>BAS</t>
  </si>
  <si>
    <t>59.00%</t>
  </si>
  <si>
    <t>85.30%</t>
  </si>
  <si>
    <t>62.40%</t>
  </si>
  <si>
    <t>127.00%</t>
  </si>
  <si>
    <t>-31.82%</t>
  </si>
  <si>
    <t>54.64</t>
  </si>
  <si>
    <t>-13.13%</t>
  </si>
  <si>
    <t>-39.40%</t>
  </si>
  <si>
    <t>-15.23%</t>
  </si>
  <si>
    <t>-38.81%</t>
  </si>
  <si>
    <t>599.16M</t>
  </si>
  <si>
    <t>15.73</t>
  </si>
  <si>
    <t>39.60%</t>
  </si>
  <si>
    <t>-48.44M</t>
  </si>
  <si>
    <t>-78.66M</t>
  </si>
  <si>
    <t>50.64M</t>
  </si>
  <si>
    <t>1.95</t>
  </si>
  <si>
    <t>236.72M</t>
  </si>
  <si>
    <t>62.26</t>
  </si>
  <si>
    <t>14.62</t>
  </si>
  <si>
    <t>-143.61M</t>
  </si>
  <si>
    <t>-96.93%</t>
  </si>
  <si>
    <t>930.00</t>
  </si>
  <si>
    <t>25.26</t>
  </si>
  <si>
    <t>31.93</t>
  </si>
  <si>
    <t>542.42k</t>
  </si>
  <si>
    <t>386.82k</t>
  </si>
  <si>
    <t>26M</t>
  </si>
  <si>
    <t>1/1000</t>
  </si>
  <si>
    <t>Dec 27, 2016</t>
  </si>
  <si>
    <t>Mr. Thomas Monroe Patterson</t>
  </si>
  <si>
    <t>Mr. Alan Krenek</t>
  </si>
  <si>
    <t>Chief Financial Officer, Sr. VP, Treasurer and Sec.</t>
  </si>
  <si>
    <t>930.64k</t>
  </si>
  <si>
    <t>Mr. Eric Lannen</t>
  </si>
  <si>
    <t>VP of HR</t>
  </si>
  <si>
    <t>610.62k</t>
  </si>
  <si>
    <t>Mr. James F. Newman</t>
  </si>
  <si>
    <t>Sr. VP of Region Operations</t>
  </si>
  <si>
    <t>Mr. William Timothy Dame</t>
  </si>
  <si>
    <t>VP of Pumping Services Division</t>
  </si>
  <si>
    <t>509.08k</t>
  </si>
  <si>
    <t>805.6M</t>
  </si>
  <si>
    <t>-8.14%</t>
  </si>
  <si>
    <t>-45.98%</t>
  </si>
  <si>
    <t>-32.04%</t>
  </si>
  <si>
    <t>884.33M</t>
  </si>
  <si>
    <t>685.86M</t>
  </si>
  <si>
    <t>902.58M</t>
  </si>
  <si>
    <t>868.09M</t>
  </si>
  <si>
    <t>642.72M</t>
  </si>
  <si>
    <t>467.5M</t>
  </si>
  <si>
    <t>187.08M</t>
  </si>
  <si>
    <t>209.75M</t>
  </si>
  <si>
    <t>217.48M</t>
  </si>
  <si>
    <t>241.61M</t>
  </si>
  <si>
    <t>218.35M</t>
  </si>
  <si>
    <t>180.18M</t>
  </si>
  <si>
    <t>201.35M</t>
  </si>
  <si>
    <t>208.88M</t>
  </si>
  <si>
    <t>232.71M</t>
  </si>
  <si>
    <t>209.85M</t>
  </si>
  <si>
    <t>8.4M</t>
  </si>
  <si>
    <t>8.6M</t>
  </si>
  <si>
    <t>8.9M</t>
  </si>
  <si>
    <t>-1.09%</t>
  </si>
  <si>
    <t>14.02%</t>
  </si>
  <si>
    <t>-28.04%</t>
  </si>
  <si>
    <t>-22.44%</t>
  </si>
  <si>
    <t>185.07M</t>
  </si>
  <si>
    <t>262.39M</t>
  </si>
  <si>
    <t>(78.73M)</t>
  </si>
  <si>
    <t>(138.36M)</t>
  </si>
  <si>
    <t>-35.11%</t>
  </si>
  <si>
    <t>-130.00%</t>
  </si>
  <si>
    <t>-75.74%</t>
  </si>
  <si>
    <t>-25.27%</t>
  </si>
  <si>
    <t>173.44M</t>
  </si>
  <si>
    <t>163.44M</t>
  </si>
  <si>
    <t>167.3M</t>
  </si>
  <si>
    <t>143.46M</t>
  </si>
  <si>
    <t>135.33M</t>
  </si>
  <si>
    <t>2.36%</t>
  </si>
  <si>
    <t>-5.67%</t>
  </si>
  <si>
    <t>15.84M</t>
  </si>
  <si>
    <t>34.7M</t>
  </si>
  <si>
    <t>81.88M</t>
  </si>
  <si>
    <t>(242.92M)</t>
  </si>
  <si>
    <t>95.93M</t>
  </si>
  <si>
    <t>13.63M</t>
  </si>
  <si>
    <t>60.38M</t>
  </si>
  <si>
    <t>(81.88M)</t>
  </si>
  <si>
    <t>(30.77M)</t>
  </si>
  <si>
    <t>(1.8M)</t>
  </si>
  <si>
    <t>(2.13M)</t>
  </si>
  <si>
    <t>115000</t>
  </si>
  <si>
    <t>83000</t>
  </si>
  <si>
    <t>53000</t>
  </si>
  <si>
    <t>26000</t>
  </si>
  <si>
    <t>62.44M</t>
  </si>
  <si>
    <t>67.21M</t>
  </si>
  <si>
    <t>67.04M</t>
  </si>
  <si>
    <t>67.96M</t>
  </si>
  <si>
    <t>96.63M</t>
  </si>
  <si>
    <t>7.64%</t>
  </si>
  <si>
    <t>-0.25%</t>
  </si>
  <si>
    <t>1.38%</t>
  </si>
  <si>
    <t>42.17%</t>
  </si>
  <si>
    <t>62.79M</t>
  </si>
  <si>
    <t>67.39M</t>
  </si>
  <si>
    <t>68.1M</t>
  </si>
  <si>
    <t>353000</t>
  </si>
  <si>
    <t>354000</t>
  </si>
  <si>
    <t>349000</t>
  </si>
  <si>
    <t>139000</t>
  </si>
  <si>
    <t>(55.65M)</t>
  </si>
  <si>
    <t>(7.82M)</t>
  </si>
  <si>
    <t>(373.08M)</t>
  </si>
  <si>
    <t>(127.26M)</t>
  </si>
  <si>
    <t>-275.12%</t>
  </si>
  <si>
    <t>85.95%</t>
  </si>
  <si>
    <t>-4,670.78%</t>
  </si>
  <si>
    <t>65.89%</t>
  </si>
  <si>
    <t>-23.24%</t>
  </si>
  <si>
    <t>(19.73M)</t>
  </si>
  <si>
    <t>521000</t>
  </si>
  <si>
    <t>(131.33M)</t>
  </si>
  <si>
    <t>(3.88M)</t>
  </si>
  <si>
    <t>435000</t>
  </si>
  <si>
    <t>(160,000)</t>
  </si>
  <si>
    <t>(20.16M)</t>
  </si>
  <si>
    <t>(472,000)</t>
  </si>
  <si>
    <t>(131.17M)</t>
  </si>
  <si>
    <t>20.85M</t>
  </si>
  <si>
    <t>(35.93M)</t>
  </si>
  <si>
    <t>(8.34M)</t>
  </si>
  <si>
    <t>(241.75M)</t>
  </si>
  <si>
    <t>(123.37M)</t>
  </si>
  <si>
    <t>-272.29%</t>
  </si>
  <si>
    <t>76.78%</t>
  </si>
  <si>
    <t>-2,798.27%</t>
  </si>
  <si>
    <t>48.97%</t>
  </si>
  <si>
    <t>(0.89)</t>
  </si>
  <si>
    <t>(0.20)</t>
  </si>
  <si>
    <t>(5.97)</t>
  </si>
  <si>
    <t>(2.94)</t>
  </si>
  <si>
    <t>-274.51%</t>
  </si>
  <si>
    <t>77.53%</t>
  </si>
  <si>
    <t>-2,885.00%</t>
  </si>
  <si>
    <t>50.75%</t>
  </si>
  <si>
    <t>40.51M</t>
  </si>
  <si>
    <t>40.29M</t>
  </si>
  <si>
    <t>41.17M</t>
  </si>
  <si>
    <t>41.28M</t>
  </si>
  <si>
    <t>298.86M</t>
  </si>
  <si>
    <t>231.38M</t>
  </si>
  <si>
    <t>312.56M</t>
  </si>
  <si>
    <t>19.42M</t>
  </si>
  <si>
    <t>(55.34M)</t>
  </si>
  <si>
    <t>-22.58%</t>
  </si>
  <si>
    <t>-93.79%</t>
  </si>
  <si>
    <t>-384.96%</t>
  </si>
  <si>
    <t>-10.11%</t>
  </si>
  <si>
    <t>134.57M</t>
  </si>
  <si>
    <t>111.53M</t>
  </si>
  <si>
    <t>79.92M</t>
  </si>
  <si>
    <t>46.73M</t>
  </si>
  <si>
    <t>101.3M</t>
  </si>
  <si>
    <t>-17.12%</t>
  </si>
  <si>
    <t>-28.35%</t>
  </si>
  <si>
    <t>-41.52%</t>
  </si>
  <si>
    <t>116.78%</t>
  </si>
  <si>
    <t>8.43%</t>
  </si>
  <si>
    <t>7.23%</t>
  </si>
  <si>
    <t>13.19%</t>
  </si>
  <si>
    <t>211.71M</t>
  </si>
  <si>
    <t>207.92M</t>
  </si>
  <si>
    <t>250.35M</t>
  </si>
  <si>
    <t>103.99M</t>
  </si>
  <si>
    <t>109.96M</t>
  </si>
  <si>
    <t>209.1M</t>
  </si>
  <si>
    <t>204.39M</t>
  </si>
  <si>
    <t>247.07M</t>
  </si>
  <si>
    <t>102.13M</t>
  </si>
  <si>
    <t>108.66M</t>
  </si>
  <si>
    <t>211.88M</t>
  </si>
  <si>
    <t>208.07M</t>
  </si>
  <si>
    <t>249.1M</t>
  </si>
  <si>
    <t>104.8M</t>
  </si>
  <si>
    <t>(2.78M)</t>
  </si>
  <si>
    <t>(3.68M)</t>
  </si>
  <si>
    <t>(2.03M)</t>
  </si>
  <si>
    <t>(2.67M)</t>
  </si>
  <si>
    <t>3.53M</t>
  </si>
  <si>
    <t>1.86M</t>
  </si>
  <si>
    <t>20.41%</t>
  </si>
  <si>
    <t>-58.46%</t>
  </si>
  <si>
    <t>5.74%</t>
  </si>
  <si>
    <t>6.49</t>
  </si>
  <si>
    <t>6.07</t>
  </si>
  <si>
    <t>7.75</t>
  </si>
  <si>
    <t>4.98</t>
  </si>
  <si>
    <t>40.23M</t>
  </si>
  <si>
    <t>44.56M</t>
  </si>
  <si>
    <t>35.69M</t>
  </si>
  <si>
    <t>51.8M</t>
  </si>
  <si>
    <t>49.32M</t>
  </si>
  <si>
    <t>40.38M</t>
  </si>
  <si>
    <t>17.58M</t>
  </si>
  <si>
    <t>43M</t>
  </si>
  <si>
    <t>39.73M</t>
  </si>
  <si>
    <t>24.6M</t>
  </si>
  <si>
    <t>9.97M</t>
  </si>
  <si>
    <t>403.01M</t>
  </si>
  <si>
    <t>415.2M</t>
  </si>
  <si>
    <t>211.49M</t>
  </si>
  <si>
    <t>264.53M</t>
  </si>
  <si>
    <t>943.77M</t>
  </si>
  <si>
    <t>928.04M</t>
  </si>
  <si>
    <t>846.29M</t>
  </si>
  <si>
    <t>488.85M</t>
  </si>
  <si>
    <t>1.87B</t>
  </si>
  <si>
    <t>2.06B</t>
  </si>
  <si>
    <t>53.83M</t>
  </si>
  <si>
    <t>65.7M</t>
  </si>
  <si>
    <t>69.63M</t>
  </si>
  <si>
    <t>73.6M</t>
  </si>
  <si>
    <t>39.59M</t>
  </si>
  <si>
    <t>17.8M</t>
  </si>
  <si>
    <t>19.89M</t>
  </si>
  <si>
    <t>21.01M</t>
  </si>
  <si>
    <t>6.24M</t>
  </si>
  <si>
    <t>21.92M</t>
  </si>
  <si>
    <t>641000</t>
  </si>
  <si>
    <t>449.24M</t>
  </si>
  <si>
    <t>17.11M</t>
  </si>
  <si>
    <t>16.67M</t>
  </si>
  <si>
    <t>3.89M</t>
  </si>
  <si>
    <t>814.59M</t>
  </si>
  <si>
    <t>940.97M</t>
  </si>
  <si>
    <t>188.6M</t>
  </si>
  <si>
    <t>188.47M</t>
  </si>
  <si>
    <t>149.18M</t>
  </si>
  <si>
    <t>66.75M</t>
  </si>
  <si>
    <t>105.84M</t>
  </si>
  <si>
    <t>110.91M</t>
  </si>
  <si>
    <t>82.76M</t>
  </si>
  <si>
    <t>25.25M</t>
  </si>
  <si>
    <t>24.82M</t>
  </si>
  <si>
    <t>13.66M</t>
  </si>
  <si>
    <t>6.52M</t>
  </si>
  <si>
    <t>9.47M</t>
  </si>
  <si>
    <t>768.16M</t>
  </si>
  <si>
    <t>3.49%</t>
  </si>
  <si>
    <t>-28.74%</t>
  </si>
  <si>
    <t>38.24M</t>
  </si>
  <si>
    <t>41.39M</t>
  </si>
  <si>
    <t>48.58M</t>
  </si>
  <si>
    <t>48.65M</t>
  </si>
  <si>
    <t>38.47M</t>
  </si>
  <si>
    <t>45.51M</t>
  </si>
  <si>
    <t>50.62M</t>
  </si>
  <si>
    <t>54.52M</t>
  </si>
  <si>
    <t>47.96M</t>
  </si>
  <si>
    <t>-26.29%</t>
  </si>
  <si>
    <t>7.71%</t>
  </si>
  <si>
    <t>-12.04%</t>
  </si>
  <si>
    <t>78.02M</t>
  </si>
  <si>
    <t>77.75M</t>
  </si>
  <si>
    <t>96.95M</t>
  </si>
  <si>
    <t>64.75M</t>
  </si>
  <si>
    <t>51.74M</t>
  </si>
  <si>
    <t>35.38M</t>
  </si>
  <si>
    <t>38.74M</t>
  </si>
  <si>
    <t>21.53M</t>
  </si>
  <si>
    <t>25.7M</t>
  </si>
  <si>
    <t>42.65M</t>
  </si>
  <si>
    <t>43.22M</t>
  </si>
  <si>
    <t>26.04M</t>
  </si>
  <si>
    <t>178M</t>
  </si>
  <si>
    <t>164.65M</t>
  </si>
  <si>
    <t>196.14M</t>
  </si>
  <si>
    <t>169.56M</t>
  </si>
  <si>
    <t>139.82M</t>
  </si>
  <si>
    <t>844.91M</t>
  </si>
  <si>
    <t>846.69M</t>
  </si>
  <si>
    <t>882.57M</t>
  </si>
  <si>
    <t>828.66M</t>
  </si>
  <si>
    <t>184.75M</t>
  </si>
  <si>
    <t>776.52M</t>
  </si>
  <si>
    <t>776.46M</t>
  </si>
  <si>
    <t>743.64M</t>
  </si>
  <si>
    <t>70.23M</t>
  </si>
  <si>
    <t>138.93M</t>
  </si>
  <si>
    <t>185.1M</t>
  </si>
  <si>
    <t>147.62M</t>
  </si>
  <si>
    <t>13.67M</t>
  </si>
  <si>
    <t>28.56M</t>
  </si>
  <si>
    <t>29.18M</t>
  </si>
  <si>
    <t>353.75M</t>
  </si>
  <si>
    <t>76.55%</t>
  </si>
  <si>
    <t>77.63%</t>
  </si>
  <si>
    <t>78.55%</t>
  </si>
  <si>
    <t>90.66%</t>
  </si>
  <si>
    <t>46.05%</t>
  </si>
  <si>
    <t>374.25M</t>
  </si>
  <si>
    <t>345.29M</t>
  </si>
  <si>
    <t>342.65M</t>
  </si>
  <si>
    <t>106.34M</t>
  </si>
  <si>
    <t>414.41M</t>
  </si>
  <si>
    <t>261000</t>
  </si>
  <si>
    <t>(6.73M)</t>
  </si>
  <si>
    <t>(15.07M)</t>
  </si>
  <si>
    <t>(256.81M)</t>
  </si>
  <si>
    <t>(16.39M)</t>
  </si>
  <si>
    <t>(12.64M)</t>
  </si>
  <si>
    <t>(12.01M)</t>
  </si>
  <si>
    <t>(3.48M)</t>
  </si>
  <si>
    <t>23.45%</t>
  </si>
  <si>
    <t>22.37%</t>
  </si>
  <si>
    <t>21.45%</t>
  </si>
  <si>
    <t>53.95%</t>
  </si>
  <si>
    <t>11.59M</t>
  </si>
  <si>
    <t>(20.03M)</t>
  </si>
  <si>
    <t>87000</t>
  </si>
  <si>
    <t>26.95M</t>
  </si>
  <si>
    <t>18.59M</t>
  </si>
  <si>
    <t>52.81M</t>
  </si>
  <si>
    <t>101.21M</t>
  </si>
  <si>
    <t>(297.25M)</t>
  </si>
  <si>
    <t>246.48M</t>
  </si>
  <si>
    <t>172.38M</t>
  </si>
  <si>
    <t>(30.11M)</t>
  </si>
  <si>
    <t>(206.67M)</t>
  </si>
  <si>
    <t>57.2M</t>
  </si>
  <si>
    <t>(6.79M)</t>
  </si>
  <si>
    <t>(37.5M)</t>
  </si>
  <si>
    <t>125.64M</t>
  </si>
  <si>
    <t>55.19M</t>
  </si>
  <si>
    <t>47.01M</t>
  </si>
  <si>
    <t>(41.35M)</t>
  </si>
  <si>
    <t>145.72M</t>
  </si>
  <si>
    <t>4.72M</t>
  </si>
  <si>
    <t>(16.23M)</t>
  </si>
  <si>
    <t>(6.56M)</t>
  </si>
  <si>
    <t>(4.94M)</t>
  </si>
  <si>
    <t>303.68M</t>
  </si>
  <si>
    <t>165.59M</t>
  </si>
  <si>
    <t>224.54M</t>
  </si>
  <si>
    <t>(151.49M)</t>
  </si>
  <si>
    <t>-45.47%</t>
  </si>
  <si>
    <t>-57.45%</t>
  </si>
  <si>
    <t>-258.56%</t>
  </si>
  <si>
    <t>22.09%</t>
  </si>
  <si>
    <t>13.11%</t>
  </si>
  <si>
    <t>15.06%</t>
  </si>
  <si>
    <t>11.86%</t>
  </si>
  <si>
    <t>-27.67%</t>
  </si>
  <si>
    <t>(172.26M)</t>
  </si>
  <si>
    <t>(138.08M)</t>
  </si>
  <si>
    <t>(237.17M)</t>
  </si>
  <si>
    <t>(53.87M)</t>
  </si>
  <si>
    <t>(32.69M)</t>
  </si>
  <si>
    <t>(171.44M)</t>
  </si>
  <si>
    <t>(136.95M)</t>
  </si>
  <si>
    <t>(236.3M)</t>
  </si>
  <si>
    <t>(817,000)</t>
  </si>
  <si>
    <t>(879,000)</t>
  </si>
  <si>
    <t>19.84%</t>
  </si>
  <si>
    <t>-71.76%</t>
  </si>
  <si>
    <t>77.29%</t>
  </si>
  <si>
    <t>39.32%</t>
  </si>
  <si>
    <t>-12.53%</t>
  </si>
  <si>
    <t>-10.93%</t>
  </si>
  <si>
    <t>-6.69%</t>
  </si>
  <si>
    <t>-5.97%</t>
  </si>
  <si>
    <t>(84.94M)</t>
  </si>
  <si>
    <t>(21.47M)</t>
  </si>
  <si>
    <t>(16.09M)</t>
  </si>
  <si>
    <t>12.07M</t>
  </si>
  <si>
    <t>19.86M</t>
  </si>
  <si>
    <t>39.84M</t>
  </si>
  <si>
    <t>(250.76M)</t>
  </si>
  <si>
    <t>(139.69M)</t>
  </si>
  <si>
    <t>(213.43M)</t>
  </si>
  <si>
    <t>(62.49M)</t>
  </si>
  <si>
    <t>(29.41M)</t>
  </si>
  <si>
    <t>44.30%</t>
  </si>
  <si>
    <t>-52.79%</t>
  </si>
  <si>
    <t>70.72%</t>
  </si>
  <si>
    <t>52.94%</t>
  </si>
  <si>
    <t>-18.24%</t>
  </si>
  <si>
    <t>-11.06%</t>
  </si>
  <si>
    <t>-14.31%</t>
  </si>
  <si>
    <t>-7.76%</t>
  </si>
  <si>
    <t>-5.37%</t>
  </si>
  <si>
    <t>(17.56M)</t>
  </si>
  <si>
    <t>(2.82M)</t>
  </si>
  <si>
    <t>(5.02M)</t>
  </si>
  <si>
    <t>127.84M</t>
  </si>
  <si>
    <t>(18.5M)</t>
  </si>
  <si>
    <t>(12.73M)</t>
  </si>
  <si>
    <t>(5.74M)</t>
  </si>
  <si>
    <t>940000</t>
  </si>
  <si>
    <t>727000</t>
  </si>
  <si>
    <t>(45.4M)</t>
  </si>
  <si>
    <t>(31.89M)</t>
  </si>
  <si>
    <t>(59.82M)</t>
  </si>
  <si>
    <t>118.51M</t>
  </si>
  <si>
    <t>300M</t>
  </si>
  <si>
    <t>8.82M</t>
  </si>
  <si>
    <t>203.39M</t>
  </si>
  <si>
    <t>(273.07M)</t>
  </si>
  <si>
    <t>(47.89M)</t>
  </si>
  <si>
    <t>(68.64M)</t>
  </si>
  <si>
    <t>(84.88M)</t>
  </si>
  <si>
    <t>(2.74M)</t>
  </si>
  <si>
    <t>(1.4M)</t>
  </si>
  <si>
    <t>(13.31M)</t>
  </si>
  <si>
    <t>3.19M</t>
  </si>
  <si>
    <t>(48.94M)</t>
  </si>
  <si>
    <t>(42.72M)</t>
  </si>
  <si>
    <t>(66.23M)</t>
  </si>
  <si>
    <t>233.04M</t>
  </si>
  <si>
    <t>-1,634.97%</t>
  </si>
  <si>
    <t>12.69%</t>
  </si>
  <si>
    <t>-55.03%</t>
  </si>
  <si>
    <t>451.84%</t>
  </si>
  <si>
    <t>-3.87%</t>
  </si>
  <si>
    <t>-8.22%</t>
  </si>
  <si>
    <t>42.56%</t>
  </si>
  <si>
    <t>56.11M</t>
  </si>
  <si>
    <t>(23.03M)</t>
  </si>
  <si>
    <t>(31.62M)</t>
  </si>
  <si>
    <t>(33.18M)</t>
  </si>
  <si>
    <t>132.24M</t>
  </si>
  <si>
    <t>28.64M</t>
  </si>
  <si>
    <t>(11.76M)</t>
  </si>
  <si>
    <t>41.67M</t>
  </si>
  <si>
    <t>(184.18M)</t>
  </si>
  <si>
    <t>-78.34%</t>
  </si>
  <si>
    <t>-141.06%</t>
  </si>
  <si>
    <t>454.38%</t>
  </si>
  <si>
    <t>-541.98%</t>
  </si>
  <si>
    <t>CRR</t>
  </si>
  <si>
    <t>Carbo Ceramics</t>
  </si>
  <si>
    <t>AROC</t>
  </si>
  <si>
    <t>Archrock</t>
  </si>
  <si>
    <t>ZN</t>
  </si>
  <si>
    <t>Zion Oil &amp; Gas</t>
  </si>
  <si>
    <t>PES</t>
  </si>
  <si>
    <t>Pioneer Energy Services</t>
  </si>
  <si>
    <t>ESES</t>
  </si>
  <si>
    <t>Eco-Stim Energy Solutions</t>
  </si>
  <si>
    <t>HLX</t>
  </si>
  <si>
    <t>Helix Energy Solutions Gr</t>
  </si>
  <si>
    <t>182.11M</t>
  </si>
  <si>
    <t>-1.93</t>
  </si>
  <si>
    <t>-4.97</t>
  </si>
  <si>
    <t>1.74</t>
  </si>
  <si>
    <t>805.62M</t>
  </si>
  <si>
    <t>-12.07</t>
  </si>
  <si>
    <t>283.75</t>
  </si>
  <si>
    <t>212.41M</t>
  </si>
  <si>
    <t>-18.58</t>
  </si>
  <si>
    <t>17.98</t>
  </si>
  <si>
    <t>177.74M</t>
  </si>
  <si>
    <t>-1.25</t>
  </si>
  <si>
    <t>-7.67</t>
  </si>
  <si>
    <t>0.60</t>
  </si>
  <si>
    <t>Bemis Company, Inc. (BMS)</t>
  </si>
  <si>
    <t>45.77</t>
  </si>
  <si>
    <t>46.25</t>
  </si>
  <si>
    <t>35.00 x 200</t>
  </si>
  <si>
    <t>54.12 x 100</t>
  </si>
  <si>
    <t>45.95 - 46.54</t>
  </si>
  <si>
    <t>43.13 - 53.10</t>
  </si>
  <si>
    <t>1023191</t>
  </si>
  <si>
    <t>745046</t>
  </si>
  <si>
    <t>4.25B</t>
  </si>
  <si>
    <t>18.93</t>
  </si>
  <si>
    <t>1.20 (2.60%)</t>
  </si>
  <si>
    <t>2017-05-15</t>
  </si>
  <si>
    <t>47.85</t>
  </si>
  <si>
    <t>4.1B</t>
  </si>
  <si>
    <t>4.13B</t>
  </si>
  <si>
    <t>4.29B</t>
  </si>
  <si>
    <t>1.20%</t>
  </si>
  <si>
    <t>BMS</t>
  </si>
  <si>
    <t>-16.40%</t>
  </si>
  <si>
    <t>-4.00%</t>
  </si>
  <si>
    <t>6.56%</t>
  </si>
  <si>
    <t>16.16</t>
  </si>
  <si>
    <t>2.74</t>
  </si>
  <si>
    <t>1.05</t>
  </si>
  <si>
    <t>3.37</t>
  </si>
  <si>
    <t>7.29%</t>
  </si>
  <si>
    <t>18.53%</t>
  </si>
  <si>
    <t>4.03B</t>
  </si>
  <si>
    <t>43.04</t>
  </si>
  <si>
    <t>2.80%</t>
  </si>
  <si>
    <t>866.2M</t>
  </si>
  <si>
    <t>586.6M</t>
  </si>
  <si>
    <t>231.1M</t>
  </si>
  <si>
    <t>50.8M</t>
  </si>
  <si>
    <t>123.09</t>
  </si>
  <si>
    <t>13.72</t>
  </si>
  <si>
    <t>479.3M</t>
  </si>
  <si>
    <t>219.91M</t>
  </si>
  <si>
    <t>-12.94%</t>
  </si>
  <si>
    <t>53.10</t>
  </si>
  <si>
    <t>43.13</t>
  </si>
  <si>
    <t>45.93</t>
  </si>
  <si>
    <t>47.45</t>
  </si>
  <si>
    <t>745.05k</t>
  </si>
  <si>
    <t>616.02k</t>
  </si>
  <si>
    <t>91.95M</t>
  </si>
  <si>
    <t>90.95M</t>
  </si>
  <si>
    <t>1.05%</t>
  </si>
  <si>
    <t>75.80%</t>
  </si>
  <si>
    <t>3.13M</t>
  </si>
  <si>
    <t>1.2</t>
  </si>
  <si>
    <t>47.95%</t>
  </si>
  <si>
    <t>Jun 1, 2017</t>
  </si>
  <si>
    <t>May 15, 2017</t>
  </si>
  <si>
    <t>Mar 2, 2004</t>
  </si>
  <si>
    <t>Mr. William F. Austen</t>
  </si>
  <si>
    <t>Pres, CEO &amp; Director</t>
  </si>
  <si>
    <t>Mr. Michael B. Clauer</t>
  </si>
  <si>
    <t>Sr. VP &amp; CFO</t>
  </si>
  <si>
    <t>846.23k</t>
  </si>
  <si>
    <t>Ms. Sheri H. Edison</t>
  </si>
  <si>
    <t>Sr. VP, Chief Legal Officer &amp; Sec.</t>
  </si>
  <si>
    <t>667.98k</t>
  </si>
  <si>
    <t>Mr. Timothy S. Fliss</t>
  </si>
  <si>
    <t>Sr. VP &amp; Chief HR</t>
  </si>
  <si>
    <t>535.81k</t>
  </si>
  <si>
    <t>Mr. James W. Ransom Jr.</t>
  </si>
  <si>
    <t>Exec. Officer</t>
  </si>
  <si>
    <t>868.63k</t>
  </si>
  <si>
    <t>5.14B</t>
  </si>
  <si>
    <t>5.03B</t>
  </si>
  <si>
    <t>4.34B</t>
  </si>
  <si>
    <t>4.07B</t>
  </si>
  <si>
    <t>-13.64%</t>
  </si>
  <si>
    <t>-6.26%</t>
  </si>
  <si>
    <t>-1.65%</t>
  </si>
  <si>
    <t>4.19B</t>
  </si>
  <si>
    <t>3.2B</t>
  </si>
  <si>
    <t>3.99B</t>
  </si>
  <si>
    <t>3.3B</t>
  </si>
  <si>
    <t>205.7M</t>
  </si>
  <si>
    <t>190.3M</t>
  </si>
  <si>
    <t>158.1M</t>
  </si>
  <si>
    <t>162.1M</t>
  </si>
  <si>
    <t>187.6M</t>
  </si>
  <si>
    <t>174.6M</t>
  </si>
  <si>
    <t>154.6M</t>
  </si>
  <si>
    <t>143.8M</t>
  </si>
  <si>
    <t>14.3M</t>
  </si>
  <si>
    <t>-14.13%</t>
  </si>
  <si>
    <t>-1.87%</t>
  </si>
  <si>
    <t>947.5M</t>
  </si>
  <si>
    <t>972.1M</t>
  </si>
  <si>
    <t>859.1M</t>
  </si>
  <si>
    <t>873.4M</t>
  </si>
  <si>
    <t>-11.62%</t>
  </si>
  <si>
    <t>1.66%</t>
  </si>
  <si>
    <t>-0.82%</t>
  </si>
  <si>
    <t>21.63%</t>
  </si>
  <si>
    <t>543.7M</t>
  </si>
  <si>
    <t>555.3M</t>
  </si>
  <si>
    <t>460.7M</t>
  </si>
  <si>
    <t>464.1M</t>
  </si>
  <si>
    <t>438.7M</t>
  </si>
  <si>
    <t>41.6M</t>
  </si>
  <si>
    <t>46.5M</t>
  </si>
  <si>
    <t>502.1M</t>
  </si>
  <si>
    <t>509.3M</t>
  </si>
  <si>
    <t>416.6M</t>
  </si>
  <si>
    <t>420M</t>
  </si>
  <si>
    <t>392.2M</t>
  </si>
  <si>
    <t>-17.04%</t>
  </si>
  <si>
    <t>-5.47%</t>
  </si>
  <si>
    <t>68M</t>
  </si>
  <si>
    <t>39.2M</t>
  </si>
  <si>
    <t>29.4M</t>
  </si>
  <si>
    <t>335.8M</t>
  </si>
  <si>
    <t>377.6M</t>
  </si>
  <si>
    <t>406.2M</t>
  </si>
  <si>
    <t>405.1M</t>
  </si>
  <si>
    <t>398.1M</t>
  </si>
  <si>
    <t>20.7M</t>
  </si>
  <si>
    <t>4.7M</t>
  </si>
  <si>
    <t>77.9M</t>
  </si>
  <si>
    <t>76.3M</t>
  </si>
  <si>
    <t>69M</t>
  </si>
  <si>
    <t>-9.57%</t>
  </si>
  <si>
    <t>-14.64%</t>
  </si>
  <si>
    <t>2.21%</t>
  </si>
  <si>
    <t>76.6M</t>
  </si>
  <si>
    <t>69.2M</t>
  </si>
  <si>
    <t>59.3M</t>
  </si>
  <si>
    <t>60.7M</t>
  </si>
  <si>
    <t>300000</t>
  </si>
  <si>
    <t>278.6M</t>
  </si>
  <si>
    <t>320.3M</t>
  </si>
  <si>
    <t>350.9M</t>
  </si>
  <si>
    <t>14.97%</t>
  </si>
  <si>
    <t>-3.57%</t>
  </si>
  <si>
    <t>107.7M</t>
  </si>
  <si>
    <t>93.9M</t>
  </si>
  <si>
    <t>79.8M</t>
  </si>
  <si>
    <t>30.5M</t>
  </si>
  <si>
    <t>33.4M</t>
  </si>
  <si>
    <t>31.2M</t>
  </si>
  <si>
    <t>28M</t>
  </si>
  <si>
    <t>18.9M</t>
  </si>
  <si>
    <t>18.2M</t>
  </si>
  <si>
    <t>30.1M</t>
  </si>
  <si>
    <t>(16.2M)</t>
  </si>
  <si>
    <t>(700,000)</t>
  </si>
  <si>
    <t>(200,000)</t>
  </si>
  <si>
    <t>172M</t>
  </si>
  <si>
    <t>212.4M</t>
  </si>
  <si>
    <t>239.1M</t>
  </si>
  <si>
    <t>241.9M</t>
  </si>
  <si>
    <t>236.2M</t>
  </si>
  <si>
    <t>23.49%</t>
  </si>
  <si>
    <t>12.57%</t>
  </si>
  <si>
    <t>-2.36%</t>
  </si>
  <si>
    <t>(48M)</t>
  </si>
  <si>
    <t>239.3M</t>
  </si>
  <si>
    <t>1.67</t>
  </si>
  <si>
    <t>2.50</t>
  </si>
  <si>
    <t>23.35%</t>
  </si>
  <si>
    <t>-7.28%</t>
  </si>
  <si>
    <t>30.97%</t>
  </si>
  <si>
    <t>0.13%</t>
  </si>
  <si>
    <t>103.2M</t>
  </si>
  <si>
    <t>102.9M</t>
  </si>
  <si>
    <t>100.2M</t>
  </si>
  <si>
    <t>96.7M</t>
  </si>
  <si>
    <t>1.66</t>
  </si>
  <si>
    <t>2.48</t>
  </si>
  <si>
    <t>22.89%</t>
  </si>
  <si>
    <t>-7.35%</t>
  </si>
  <si>
    <t>103.9M</t>
  </si>
  <si>
    <t>101.2M</t>
  </si>
  <si>
    <t>97.9M</t>
  </si>
  <si>
    <t>609.5M</t>
  </si>
  <si>
    <t>607.1M</t>
  </si>
  <si>
    <t>579M</t>
  </si>
  <si>
    <t>567.4M</t>
  </si>
  <si>
    <t>589.6M</t>
  </si>
  <si>
    <t>-0.39%</t>
  </si>
  <si>
    <t>-4.63%</t>
  </si>
  <si>
    <t>3.91%</t>
  </si>
  <si>
    <t>14.72%</t>
  </si>
  <si>
    <t>114.1M</t>
  </si>
  <si>
    <t>141.7M</t>
  </si>
  <si>
    <t>74.2M</t>
  </si>
  <si>
    <t>24.19%</t>
  </si>
  <si>
    <t>-66.76%</t>
  </si>
  <si>
    <t>25.69%</t>
  </si>
  <si>
    <t>2.73%</t>
  </si>
  <si>
    <t>3.45%</t>
  </si>
  <si>
    <t>1.30%</t>
  </si>
  <si>
    <t>645.2M</t>
  </si>
  <si>
    <t>615.4M</t>
  </si>
  <si>
    <t>566.1M</t>
  </si>
  <si>
    <t>451.3M</t>
  </si>
  <si>
    <t>461.9M</t>
  </si>
  <si>
    <t>674.8M</t>
  </si>
  <si>
    <t>587.1M</t>
  </si>
  <si>
    <t>455.7M</t>
  </si>
  <si>
    <t>480.1M</t>
  </si>
  <si>
    <t>(30.7M)</t>
  </si>
  <si>
    <t>(21M)</t>
  </si>
  <si>
    <t>-8.01%</t>
  </si>
  <si>
    <t>-20.28%</t>
  </si>
  <si>
    <t>2.35%</t>
  </si>
  <si>
    <t>7.97</t>
  </si>
  <si>
    <t>8.17</t>
  </si>
  <si>
    <t>7.67</t>
  </si>
  <si>
    <t>9.02</t>
  </si>
  <si>
    <t>8.67</t>
  </si>
  <si>
    <t>661.9M</t>
  </si>
  <si>
    <t>648.5M</t>
  </si>
  <si>
    <t>575.8M</t>
  </si>
  <si>
    <t>525.9M</t>
  </si>
  <si>
    <t>549.4M</t>
  </si>
  <si>
    <t>451.2M</t>
  </si>
  <si>
    <t>432.9M</t>
  </si>
  <si>
    <t>356.6M</t>
  </si>
  <si>
    <t>377.2M</t>
  </si>
  <si>
    <t>210.7M</t>
  </si>
  <si>
    <t>215.6M</t>
  </si>
  <si>
    <t>193.9M</t>
  </si>
  <si>
    <t>169.3M</t>
  </si>
  <si>
    <t>172.2M</t>
  </si>
  <si>
    <t>103.8M</t>
  </si>
  <si>
    <t>98.9M</t>
  </si>
  <si>
    <t>98.8M</t>
  </si>
  <si>
    <t>82.6M</t>
  </si>
  <si>
    <t>80M</t>
  </si>
  <si>
    <t>2.54B</t>
  </si>
  <si>
    <t>2.31B</t>
  </si>
  <si>
    <t>623.2M</t>
  </si>
  <si>
    <t>624.4M</t>
  </si>
  <si>
    <t>552.3M</t>
  </si>
  <si>
    <t>620.2M</t>
  </si>
  <si>
    <t>78.4M</t>
  </si>
  <si>
    <t>73.7M</t>
  </si>
  <si>
    <t>61.5M</t>
  </si>
  <si>
    <t>53.3M</t>
  </si>
  <si>
    <t>1.24B</t>
  </si>
  <si>
    <t>963.1M</t>
  </si>
  <si>
    <t>949.5M</t>
  </si>
  <si>
    <t>190.6M</t>
  </si>
  <si>
    <t>168.6M</t>
  </si>
  <si>
    <t>149.8M</t>
  </si>
  <si>
    <t>155.2M</t>
  </si>
  <si>
    <t>73.9M</t>
  </si>
  <si>
    <t>70.9M</t>
  </si>
  <si>
    <t>44.7M</t>
  </si>
  <si>
    <t>59.8M</t>
  </si>
  <si>
    <t>3.62B</t>
  </si>
  <si>
    <t>3.72B</t>
  </si>
  <si>
    <t>-12.05%</t>
  </si>
  <si>
    <t>-3.47%</t>
  </si>
  <si>
    <t>6.47%</t>
  </si>
  <si>
    <t>31.3M</t>
  </si>
  <si>
    <t>35.4M</t>
  </si>
  <si>
    <t>17.3M</t>
  </si>
  <si>
    <t>29.6M</t>
  </si>
  <si>
    <t>15.3M</t>
  </si>
  <si>
    <t>382.1M</t>
  </si>
  <si>
    <t>362.8M</t>
  </si>
  <si>
    <t>272.4M</t>
  </si>
  <si>
    <t>334.8M</t>
  </si>
  <si>
    <t>378M</t>
  </si>
  <si>
    <t>-5.05%</t>
  </si>
  <si>
    <t>-24.92%</t>
  </si>
  <si>
    <t>32.3M</t>
  </si>
  <si>
    <t>252M</t>
  </si>
  <si>
    <t>191.9M</t>
  </si>
  <si>
    <t>154.4M</t>
  </si>
  <si>
    <t>149.6M</t>
  </si>
  <si>
    <t>107.9M</t>
  </si>
  <si>
    <t>99.6M</t>
  </si>
  <si>
    <t>86.6M</t>
  </si>
  <si>
    <t>79.6M</t>
  </si>
  <si>
    <t>92.3M</t>
  </si>
  <si>
    <t>67.8M</t>
  </si>
  <si>
    <t>90.4M</t>
  </si>
  <si>
    <t>70M</t>
  </si>
  <si>
    <t>643M</t>
  </si>
  <si>
    <t>601.9M</t>
  </si>
  <si>
    <t>481.4M</t>
  </si>
  <si>
    <t>589.1M</t>
  </si>
  <si>
    <t>576.1M</t>
  </si>
  <si>
    <t>102.4M</t>
  </si>
  <si>
    <t>99.8M</t>
  </si>
  <si>
    <t>59.5M</t>
  </si>
  <si>
    <t>198.3M</t>
  </si>
  <si>
    <t>269.8M</t>
  </si>
  <si>
    <t>172.4M</t>
  </si>
  <si>
    <t>219.7M</t>
  </si>
  <si>
    <t>285.9M</t>
  </si>
  <si>
    <t>77.6M</t>
  </si>
  <si>
    <t>67.2M</t>
  </si>
  <si>
    <t>72.9M</t>
  </si>
  <si>
    <t>2.43B</t>
  </si>
  <si>
    <t>60.80%</t>
  </si>
  <si>
    <t>59.01%</t>
  </si>
  <si>
    <t>60.36%</t>
  </si>
  <si>
    <t>65.40%</t>
  </si>
  <si>
    <t>66.10%</t>
  </si>
  <si>
    <t>12.8M</t>
  </si>
  <si>
    <t>2.01B</t>
  </si>
  <si>
    <t>80.5M</t>
  </si>
  <si>
    <t>(151.3M)</t>
  </si>
  <si>
    <t>(366.5M)</t>
  </si>
  <si>
    <t>(330.7M)</t>
  </si>
  <si>
    <t>(705.2M)</t>
  </si>
  <si>
    <t>(782.5M)</t>
  </si>
  <si>
    <t>(934.6M)</t>
  </si>
  <si>
    <t>(1.08B)</t>
  </si>
  <si>
    <t>(1.23B)</t>
  </si>
  <si>
    <t>39.20%</t>
  </si>
  <si>
    <t>40.99%</t>
  </si>
  <si>
    <t>39.64%</t>
  </si>
  <si>
    <t>34.60%</t>
  </si>
  <si>
    <t>173.8M</t>
  </si>
  <si>
    <t>212.6M</t>
  </si>
  <si>
    <t>22.32%</t>
  </si>
  <si>
    <t>25.22%</t>
  </si>
  <si>
    <t>204.3M</t>
  </si>
  <si>
    <t>16.7M</t>
  </si>
  <si>
    <t>8.7M</t>
  </si>
  <si>
    <t>55.3M</t>
  </si>
  <si>
    <t>442.1M</t>
  </si>
  <si>
    <t>401.2M</t>
  </si>
  <si>
    <t>416M</t>
  </si>
  <si>
    <t>429.2M</t>
  </si>
  <si>
    <t>438.5M</t>
  </si>
  <si>
    <t>(20.8M)</t>
  </si>
  <si>
    <t>(28M)</t>
  </si>
  <si>
    <t>(167.9M)</t>
  </si>
  <si>
    <t>(68.9M)</t>
  </si>
  <si>
    <t>(28.4M)</t>
  </si>
  <si>
    <t>(15.4M)</t>
  </si>
  <si>
    <t>77.5M</t>
  </si>
  <si>
    <t>37.8M</t>
  </si>
  <si>
    <t>(18.1M)</t>
  </si>
  <si>
    <t>(47.2M)</t>
  </si>
  <si>
    <t>(22.6M)</t>
  </si>
  <si>
    <t>421.3M</t>
  </si>
  <si>
    <t>373.2M</t>
  </si>
  <si>
    <t>248.1M</t>
  </si>
  <si>
    <t>552.4M</t>
  </si>
  <si>
    <t>437.4M</t>
  </si>
  <si>
    <t>-11.42%</t>
  </si>
  <si>
    <t>-33.52%</t>
  </si>
  <si>
    <t>122.65%</t>
  </si>
  <si>
    <t>-20.82%</t>
  </si>
  <si>
    <t>8.20%</t>
  </si>
  <si>
    <t>7.42%</t>
  </si>
  <si>
    <t>10.92%</t>
  </si>
  <si>
    <t>(136.4M)</t>
  </si>
  <si>
    <t>(139.8M)</t>
  </si>
  <si>
    <t>(185.2M)</t>
  </si>
  <si>
    <t>(208.3M)</t>
  </si>
  <si>
    <t>-2.49%</t>
  </si>
  <si>
    <t>-32.47%</t>
  </si>
  <si>
    <t>-18.47%</t>
  </si>
  <si>
    <t>5.06%</t>
  </si>
  <si>
    <t>-2.65%</t>
  </si>
  <si>
    <t>-2.78%</t>
  </si>
  <si>
    <t>-5.39%</t>
  </si>
  <si>
    <t>(19.1M)</t>
  </si>
  <si>
    <t>(59.7M)</t>
  </si>
  <si>
    <t>(66.4M)</t>
  </si>
  <si>
    <t>(114.5M)</t>
  </si>
  <si>
    <t>43.7M</t>
  </si>
  <si>
    <t>225.7M</t>
  </si>
  <si>
    <t>23.2M</t>
  </si>
  <si>
    <t>11.6M</t>
  </si>
  <si>
    <t>(150.8M)</t>
  </si>
  <si>
    <t>(155.8M)</t>
  </si>
  <si>
    <t>40.5M</t>
  </si>
  <si>
    <t>(262.6M)</t>
  </si>
  <si>
    <t>(311.2M)</t>
  </si>
  <si>
    <t>-3.32%</t>
  </si>
  <si>
    <t>125.99%</t>
  </si>
  <si>
    <t>-748.40%</t>
  </si>
  <si>
    <t>-18.51%</t>
  </si>
  <si>
    <t>-6.45%</t>
  </si>
  <si>
    <t>(104.3M)</t>
  </si>
  <si>
    <t>(107.5M)</t>
  </si>
  <si>
    <t>(108.4M)</t>
  </si>
  <si>
    <t>(109.7M)</t>
  </si>
  <si>
    <t>(113.9M)</t>
  </si>
  <si>
    <t>(77.3M)</t>
  </si>
  <si>
    <t>(152.1M)</t>
  </si>
  <si>
    <t>(150.1M)</t>
  </si>
  <si>
    <t>(143.9M)</t>
  </si>
  <si>
    <t>(156.8M)</t>
  </si>
  <si>
    <t>13.4M</t>
  </si>
  <si>
    <t>(102.9M)</t>
  </si>
  <si>
    <t>157.1M</t>
  </si>
  <si>
    <t>164.9M</t>
  </si>
  <si>
    <t>(9.6M)</t>
  </si>
  <si>
    <t>(321.7M)</t>
  </si>
  <si>
    <t>(124M)</t>
  </si>
  <si>
    <t>165.2M</t>
  </si>
  <si>
    <t>35.1M</t>
  </si>
  <si>
    <t>276.2M</t>
  </si>
  <si>
    <t>299M</t>
  </si>
  <si>
    <t>(7.4M)</t>
  </si>
  <si>
    <t>(400.2M)</t>
  </si>
  <si>
    <t>(133.8M)</t>
  </si>
  <si>
    <t>(13.3M)</t>
  </si>
  <si>
    <t>(9.2M)</t>
  </si>
  <si>
    <t>(5.2M)</t>
  </si>
  <si>
    <t>(14.2M)</t>
  </si>
  <si>
    <t>(265.7M)</t>
  </si>
  <si>
    <t>(184.7M)</t>
  </si>
  <si>
    <t>(370.8M)</t>
  </si>
  <si>
    <t>(265.3M)</t>
  </si>
  <si>
    <t>(110.4M)</t>
  </si>
  <si>
    <t>30.49%</t>
  </si>
  <si>
    <t>-100.76%</t>
  </si>
  <si>
    <t>28.45%</t>
  </si>
  <si>
    <t>58.39%</t>
  </si>
  <si>
    <t>-5.17%</t>
  </si>
  <si>
    <t>-3.67%</t>
  </si>
  <si>
    <t>-8.54%</t>
  </si>
  <si>
    <t>-6.52%</t>
  </si>
  <si>
    <t>(12.4M)</t>
  </si>
  <si>
    <t>27.6M</t>
  </si>
  <si>
    <t>(94.6M)</t>
  </si>
  <si>
    <t>284.9M</t>
  </si>
  <si>
    <t>233.4M</t>
  </si>
  <si>
    <t>62.9M</t>
  </si>
  <si>
    <t>333M</t>
  </si>
  <si>
    <t>-73.05%</t>
  </si>
  <si>
    <t>429.41%</t>
  </si>
  <si>
    <t>2.53%</t>
  </si>
  <si>
    <t>THRM</t>
  </si>
  <si>
    <t>Gentherm</t>
  </si>
  <si>
    <t>BERY</t>
  </si>
  <si>
    <t>Berry Global Group</t>
  </si>
  <si>
    <t>VC</t>
  </si>
  <si>
    <t>Visteon</t>
  </si>
  <si>
    <t>16.10</t>
  </si>
  <si>
    <t>14.04</t>
  </si>
  <si>
    <t>0.78</t>
  </si>
  <si>
    <t>2.91</t>
  </si>
  <si>
    <t>24.68</t>
  </si>
  <si>
    <t>17.14</t>
  </si>
  <si>
    <t>10.54</t>
  </si>
  <si>
    <t>5.44B</t>
  </si>
  <si>
    <t>13.12</t>
  </si>
  <si>
    <t>9.73B</t>
  </si>
  <si>
    <t>68.21</t>
  </si>
  <si>
    <t>11.91</t>
  </si>
  <si>
    <t>2.00</t>
  </si>
  <si>
    <t>1.06</t>
  </si>
  <si>
    <t>BlackRock Commodities Income Ord (BRCI.L)</t>
  </si>
  <si>
    <t>70.875</t>
  </si>
  <si>
    <t>70.625</t>
  </si>
  <si>
    <t>70.000</t>
  </si>
  <si>
    <t>68.000 x</t>
  </si>
  <si>
    <t>0.000 x</t>
  </si>
  <si>
    <t>70.000 - 70.750</t>
  </si>
  <si>
    <t>0.704 - 70.750</t>
  </si>
  <si>
    <t>43542</t>
  </si>
  <si>
    <t>2123</t>
  </si>
  <si>
    <t>84.18M</t>
  </si>
  <si>
    <t>BRCI.L</t>
  </si>
  <si>
    <t>2.12k</t>
  </si>
  <si>
    <t>0.07%</t>
  </si>
  <si>
    <t>Blucora, Inc. (BCOR)</t>
  </si>
  <si>
    <t>21.15</t>
  </si>
  <si>
    <t>20.90</t>
  </si>
  <si>
    <t>6.40 x 200</t>
  </si>
  <si>
    <t>22.00 x 200</t>
  </si>
  <si>
    <t>20.77 - 21.20</t>
  </si>
  <si>
    <t>9.64 - 22.50</t>
  </si>
  <si>
    <t>278027</t>
  </si>
  <si>
    <t>613403</t>
  </si>
  <si>
    <t>909.02M</t>
  </si>
  <si>
    <t>-0.59</t>
  </si>
  <si>
    <t>-15.42</t>
  </si>
  <si>
    <t>-1.37</t>
  </si>
  <si>
    <t>2008-01-09</t>
  </si>
  <si>
    <t>24.25</t>
  </si>
  <si>
    <t>136.07M</t>
  </si>
  <si>
    <t>88.48M</t>
  </si>
  <si>
    <t>499.5M</t>
  </si>
  <si>
    <t>531.71M</t>
  </si>
  <si>
    <t>134.2M</t>
  </si>
  <si>
    <t>87.2M</t>
  </si>
  <si>
    <t>498.5M</t>
  </si>
  <si>
    <t>528.1M</t>
  </si>
  <si>
    <t>137M</t>
  </si>
  <si>
    <t>89.5M</t>
  </si>
  <si>
    <t>501.88M</t>
  </si>
  <si>
    <t>540.21M</t>
  </si>
  <si>
    <t>120.11M</t>
  </si>
  <si>
    <t>83.24M</t>
  </si>
  <si>
    <t>455.91M</t>
  </si>
  <si>
    <t>6.40%</t>
  </si>
  <si>
    <t>-0.36</t>
  </si>
  <si>
    <t>-0.24</t>
  </si>
  <si>
    <t>33.30%</t>
  </si>
  <si>
    <t>9.50%</t>
  </si>
  <si>
    <t>BCOR</t>
  </si>
  <si>
    <t>30.20%</t>
  </si>
  <si>
    <t>21.70%</t>
  </si>
  <si>
    <t>35.56%</t>
  </si>
  <si>
    <t>12.59</t>
  </si>
  <si>
    <t>1.78</t>
  </si>
  <si>
    <t>-12.11%</t>
  </si>
  <si>
    <t>2.62%</t>
  </si>
  <si>
    <t>472.52M</t>
  </si>
  <si>
    <t>11.32</t>
  </si>
  <si>
    <t>232.74M</t>
  </si>
  <si>
    <t>84.97M</t>
  </si>
  <si>
    <t>34.90%</t>
  </si>
  <si>
    <t>74.77M</t>
  </si>
  <si>
    <t>380.17M</t>
  </si>
  <si>
    <t>72.93</t>
  </si>
  <si>
    <t>11.86</t>
  </si>
  <si>
    <t>193.52M</t>
  </si>
  <si>
    <t>61.89%</t>
  </si>
  <si>
    <t>22.50</t>
  </si>
  <si>
    <t>9.64</t>
  </si>
  <si>
    <t>20.79</t>
  </si>
  <si>
    <t>18.09</t>
  </si>
  <si>
    <t>613.4k</t>
  </si>
  <si>
    <t>377.18k</t>
  </si>
  <si>
    <t>42.98M</t>
  </si>
  <si>
    <t>5.53%</t>
  </si>
  <si>
    <t>86.00%</t>
  </si>
  <si>
    <t>8.25%</t>
  </si>
  <si>
    <t>Jan 9, 2008</t>
  </si>
  <si>
    <t>1/10</t>
  </si>
  <si>
    <t>Sep 13, 2002</t>
  </si>
  <si>
    <t>Mr. John S. Clendening</t>
  </si>
  <si>
    <t>909.35k</t>
  </si>
  <si>
    <t>Mr. Eric M. Emans</t>
  </si>
  <si>
    <t>CFO &amp; Treasurer</t>
  </si>
  <si>
    <t>593.75k</t>
  </si>
  <si>
    <t>86.1k</t>
  </si>
  <si>
    <t>Mr. Mathieu Frederic Stevenson</t>
  </si>
  <si>
    <t>Chief Marketing Officer</t>
  </si>
  <si>
    <t>52.6k</t>
  </si>
  <si>
    <t>Mr. Amit Seshan</t>
  </si>
  <si>
    <t>Ms. Stacy Ybarra</t>
  </si>
  <si>
    <t>Sr. Director of Investor Relations &amp; Corp. Communications</t>
  </si>
  <si>
    <t>406.92M</t>
  </si>
  <si>
    <t>573.98M</t>
  </si>
  <si>
    <t>580.72M</t>
  </si>
  <si>
    <t>117.71M</t>
  </si>
  <si>
    <t>41.06%</t>
  </si>
  <si>
    <t>-79.73%</t>
  </si>
  <si>
    <t>287.32%</t>
  </si>
  <si>
    <t>291.16M</t>
  </si>
  <si>
    <t>360.2M</t>
  </si>
  <si>
    <t>28.3M</t>
  </si>
  <si>
    <t>264.47M</t>
  </si>
  <si>
    <t>268.15M</t>
  </si>
  <si>
    <t>335.44M</t>
  </si>
  <si>
    <t>323.53M</t>
  </si>
  <si>
    <t>5.71M</t>
  </si>
  <si>
    <t>226.44M</t>
  </si>
  <si>
    <t>28.27M</t>
  </si>
  <si>
    <t>36.68M</t>
  </si>
  <si>
    <t>22.59M</t>
  </si>
  <si>
    <t>38.02M</t>
  </si>
  <si>
    <t>5.58M</t>
  </si>
  <si>
    <t>2.29M</t>
  </si>
  <si>
    <t>23.79M</t>
  </si>
  <si>
    <t>31.09M</t>
  </si>
  <si>
    <t>20.3M</t>
  </si>
  <si>
    <t>34.14M</t>
  </si>
  <si>
    <t>24.92%</t>
  </si>
  <si>
    <t>-92.14%</t>
  </si>
  <si>
    <t>834.58%</t>
  </si>
  <si>
    <t>115.76M</t>
  </si>
  <si>
    <t>210.28M</t>
  </si>
  <si>
    <t>220.52M</t>
  </si>
  <si>
    <t>89.41M</t>
  </si>
  <si>
    <t>191.44M</t>
  </si>
  <si>
    <t>81.65%</t>
  </si>
  <si>
    <t>-59.45%</t>
  </si>
  <si>
    <t>114.12%</t>
  </si>
  <si>
    <t>41.99%</t>
  </si>
  <si>
    <t>135.13M</t>
  </si>
  <si>
    <t>166.14M</t>
  </si>
  <si>
    <t>79.94M</t>
  </si>
  <si>
    <t>150.07M</t>
  </si>
  <si>
    <t>7.3M</t>
  </si>
  <si>
    <t>64.36M</t>
  </si>
  <si>
    <t>127.83M</t>
  </si>
  <si>
    <t>157.24M</t>
  </si>
  <si>
    <t>75.14M</t>
  </si>
  <si>
    <t>136.37M</t>
  </si>
  <si>
    <t>91.79%</t>
  </si>
  <si>
    <t>22.95%</t>
  </si>
  <si>
    <t>-51.88%</t>
  </si>
  <si>
    <t>87.71%</t>
  </si>
  <si>
    <t>17.36M</t>
  </si>
  <si>
    <t>62.14M</t>
  </si>
  <si>
    <t>13.54M</t>
  </si>
  <si>
    <t>5.13M</t>
  </si>
  <si>
    <t>41.86M</t>
  </si>
  <si>
    <t>57.79M</t>
  </si>
  <si>
    <t>(7.76M)</t>
  </si>
  <si>
    <t>(4.08M)</t>
  </si>
  <si>
    <t>36.25M</t>
  </si>
  <si>
    <t>205000</t>
  </si>
  <si>
    <t>142000</t>
  </si>
  <si>
    <t>(44,000)</t>
  </si>
  <si>
    <t>131000</t>
  </si>
  <si>
    <t>609000</t>
  </si>
  <si>
    <t>81000</t>
  </si>
  <si>
    <t>13.41M</t>
  </si>
  <si>
    <t>14.04M</t>
  </si>
  <si>
    <t>38.95M</t>
  </si>
  <si>
    <t>187.32%</t>
  </si>
  <si>
    <t>19.59%</t>
  </si>
  <si>
    <t>-12.43%</t>
  </si>
  <si>
    <t>177.39%</t>
  </si>
  <si>
    <t>37.53M</t>
  </si>
  <si>
    <t>44.83M</t>
  </si>
  <si>
    <t>(23.21M)</t>
  </si>
  <si>
    <t>(17.35M)</t>
  </si>
  <si>
    <t>(2.66M)</t>
  </si>
  <si>
    <t>19.45%</t>
  </si>
  <si>
    <t>-151.77%</t>
  </si>
  <si>
    <t>25.24%</t>
  </si>
  <si>
    <t>84.64%</t>
  </si>
  <si>
    <t>-0.58%</t>
  </si>
  <si>
    <t>12.34M</t>
  </si>
  <si>
    <t>(1.29M)</t>
  </si>
  <si>
    <t>23.74M</t>
  </si>
  <si>
    <t>16.74M</t>
  </si>
  <si>
    <t>27000</t>
  </si>
  <si>
    <t>(8.74M)</t>
  </si>
  <si>
    <t>(10.67M)</t>
  </si>
  <si>
    <t>(13.67M)</t>
  </si>
  <si>
    <t>(12.54M)</t>
  </si>
  <si>
    <t>(18.03M)</t>
  </si>
  <si>
    <t>(35.55M)</t>
  </si>
  <si>
    <t>658000</t>
  </si>
  <si>
    <t>(2.04M)</t>
  </si>
  <si>
    <t>8.31%</t>
  </si>
  <si>
    <t>-245.69%</t>
  </si>
  <si>
    <t>64.20%</t>
  </si>
  <si>
    <t>83.99%</t>
  </si>
  <si>
    <t>-0.45%</t>
  </si>
  <si>
    <t>(27.35M)</t>
  </si>
  <si>
    <t>(63.12M)</t>
  </si>
  <si>
    <t>(73.8M)</t>
  </si>
  <si>
    <t>10.68M</t>
  </si>
  <si>
    <t>(40.07M)</t>
  </si>
  <si>
    <t>(65.16M)</t>
  </si>
  <si>
    <t>(0.86)</t>
  </si>
  <si>
    <t>(0.98)</t>
  </si>
  <si>
    <t>-245.76%</t>
  </si>
  <si>
    <t>-13.95%</t>
  </si>
  <si>
    <t>121.26%</t>
  </si>
  <si>
    <t>40.28M</t>
  </si>
  <si>
    <t>40.96M</t>
  </si>
  <si>
    <t>41.49M</t>
  </si>
  <si>
    <t>-253.57%</t>
  </si>
  <si>
    <t>43.48M</t>
  </si>
  <si>
    <t>68.32M</t>
  </si>
  <si>
    <t>103.41M</t>
  </si>
  <si>
    <t>91.05M</t>
  </si>
  <si>
    <t>79.4M</t>
  </si>
  <si>
    <t>51.38%</t>
  </si>
  <si>
    <t>-11.95%</t>
  </si>
  <si>
    <t>-64.79%</t>
  </si>
  <si>
    <t>147.69%</t>
  </si>
  <si>
    <t>17.42%</t>
  </si>
  <si>
    <t>162.29M</t>
  </si>
  <si>
    <t>333.71M</t>
  </si>
  <si>
    <t>301.3M</t>
  </si>
  <si>
    <t>68.28M</t>
  </si>
  <si>
    <t>130.23M</t>
  </si>
  <si>
    <t>46.44M</t>
  </si>
  <si>
    <t>59.03M</t>
  </si>
  <si>
    <t>54.07M</t>
  </si>
  <si>
    <t>94.01M</t>
  </si>
  <si>
    <t>203.48M</t>
  </si>
  <si>
    <t>254.85M</t>
  </si>
  <si>
    <t>11.3M</t>
  </si>
  <si>
    <t>105.63%</t>
  </si>
  <si>
    <t>-9.71%</t>
  </si>
  <si>
    <t>-76.66%</t>
  </si>
  <si>
    <t>-13.03%</t>
  </si>
  <si>
    <t>27.73%</t>
  </si>
  <si>
    <t>34.52%</t>
  </si>
  <si>
    <t>5.81%</t>
  </si>
  <si>
    <t>38.87M</t>
  </si>
  <si>
    <t>56.37M</t>
  </si>
  <si>
    <t>34.28M</t>
  </si>
  <si>
    <t>48.62M</t>
  </si>
  <si>
    <t>30.36M</t>
  </si>
  <si>
    <t>48.08M</t>
  </si>
  <si>
    <t>30.99M</t>
  </si>
  <si>
    <t>34.94M</t>
  </si>
  <si>
    <t>48.14M</t>
  </si>
  <si>
    <t>31.06M</t>
  </si>
  <si>
    <t>(10,000)</t>
  </si>
  <si>
    <t>(67,000)</t>
  </si>
  <si>
    <t>(20,000)</t>
  </si>
  <si>
    <t>20.15M</t>
  </si>
  <si>
    <t>45.01%</t>
  </si>
  <si>
    <t>-39.19%</t>
  </si>
  <si>
    <t>41.82%</t>
  </si>
  <si>
    <t>-37.56%</t>
  </si>
  <si>
    <t>10.47</t>
  </si>
  <si>
    <t>10.18</t>
  </si>
  <si>
    <t>15.02</t>
  </si>
  <si>
    <t>29.25M</t>
  </si>
  <si>
    <t>9.77M</t>
  </si>
  <si>
    <t>13.48M</t>
  </si>
  <si>
    <t>221.73M</t>
  </si>
  <si>
    <t>6.32M</t>
  </si>
  <si>
    <t>211.83M</t>
  </si>
  <si>
    <t>331000</t>
  </si>
  <si>
    <t>212.07M</t>
  </si>
  <si>
    <t>428.68M</t>
  </si>
  <si>
    <t>378.3M</t>
  </si>
  <si>
    <t>97.85M</t>
  </si>
  <si>
    <t>15.94M</t>
  </si>
  <si>
    <t>11.31M</t>
  </si>
  <si>
    <t>10.84M</t>
  </si>
  <si>
    <t>30.17M</t>
  </si>
  <si>
    <t>34.09M</t>
  </si>
  <si>
    <t>37.22M</t>
  </si>
  <si>
    <t>18.22M</t>
  </si>
  <si>
    <t>23.11M</t>
  </si>
  <si>
    <t>26.16M</t>
  </si>
  <si>
    <t>9.5M</t>
  </si>
  <si>
    <t>7.08M</t>
  </si>
  <si>
    <t>8.25M</t>
  </si>
  <si>
    <t>8.52M</t>
  </si>
  <si>
    <t>22.64M</t>
  </si>
  <si>
    <t>21.28M</t>
  </si>
  <si>
    <t>363.11M</t>
  </si>
  <si>
    <t>527.02M</t>
  </si>
  <si>
    <t>473.58M</t>
  </si>
  <si>
    <t>945.25M</t>
  </si>
  <si>
    <t>910.92M</t>
  </si>
  <si>
    <t>230.29M</t>
  </si>
  <si>
    <t>348.96M</t>
  </si>
  <si>
    <t>304.66M</t>
  </si>
  <si>
    <t>548.96M</t>
  </si>
  <si>
    <t>548.74M</t>
  </si>
  <si>
    <t>132.82M</t>
  </si>
  <si>
    <t>178.06M</t>
  </si>
  <si>
    <t>168.92M</t>
  </si>
  <si>
    <t>396.3M</t>
  </si>
  <si>
    <t>362.18M</t>
  </si>
  <si>
    <t>2.58M</t>
  </si>
  <si>
    <t>6.22M</t>
  </si>
  <si>
    <t>4.89M</t>
  </si>
  <si>
    <t>3.06M</t>
  </si>
  <si>
    <t>585.29M</t>
  </si>
  <si>
    <t>978.03M</t>
  </si>
  <si>
    <t>872.71M</t>
  </si>
  <si>
    <t>67.10%</t>
  </si>
  <si>
    <t>-10.77%</t>
  </si>
  <si>
    <t>48.91%</t>
  </si>
  <si>
    <t>-19.01%</t>
  </si>
  <si>
    <t>189.49M</t>
  </si>
  <si>
    <t>181.58M</t>
  </si>
  <si>
    <t>37.69M</t>
  </si>
  <si>
    <t>4.54M</t>
  </si>
  <si>
    <t>62.57%</t>
  </si>
  <si>
    <t>-38.38%</t>
  </si>
  <si>
    <t>-87.58%</t>
  </si>
  <si>
    <t>-3.26%</t>
  </si>
  <si>
    <t>25.41M</t>
  </si>
  <si>
    <t>38.62M</t>
  </si>
  <si>
    <t>29.39M</t>
  </si>
  <si>
    <t>129.78M</t>
  </si>
  <si>
    <t>47.27M</t>
  </si>
  <si>
    <t>30.91M</t>
  </si>
  <si>
    <t>23.93M</t>
  </si>
  <si>
    <t>122.2M</t>
  </si>
  <si>
    <t>34.77M</t>
  </si>
  <si>
    <t>67.69M</t>
  </si>
  <si>
    <t>75.06M</t>
  </si>
  <si>
    <t>166.1M</t>
  </si>
  <si>
    <t>54.37M</t>
  </si>
  <si>
    <t>69.28M</t>
  </si>
  <si>
    <t>113.19M</t>
  </si>
  <si>
    <t>271.01M</t>
  </si>
  <si>
    <t>539.77M</t>
  </si>
  <si>
    <t>412.4M</t>
  </si>
  <si>
    <t>3.27M</t>
  </si>
  <si>
    <t>29.33M</t>
  </si>
  <si>
    <t>56.86M</t>
  </si>
  <si>
    <t>111.13M</t>
  </si>
  <si>
    <t>140.94M</t>
  </si>
  <si>
    <t>29.81M</t>
  </si>
  <si>
    <t>169.84M</t>
  </si>
  <si>
    <t>463.96M</t>
  </si>
  <si>
    <t>393.69M</t>
  </si>
  <si>
    <t>822.23M</t>
  </si>
  <si>
    <t>619.75M</t>
  </si>
  <si>
    <t>29.02%</t>
  </si>
  <si>
    <t>47.44%</t>
  </si>
  <si>
    <t>45.11%</t>
  </si>
  <si>
    <t>63.27%</t>
  </si>
  <si>
    <t>58.89%</t>
  </si>
  <si>
    <t>415.45M</t>
  </si>
  <si>
    <t>514.07M</t>
  </si>
  <si>
    <t>462.28M</t>
  </si>
  <si>
    <t>417.02M</t>
  </si>
  <si>
    <t>(976.38M)</t>
  </si>
  <si>
    <t>(951.98M)</t>
  </si>
  <si>
    <t>(987.52M)</t>
  </si>
  <si>
    <t>(1.09B)</t>
  </si>
  <si>
    <t>(517,000)</t>
  </si>
  <si>
    <t>(380,000)</t>
  </si>
  <si>
    <t>70.98%</t>
  </si>
  <si>
    <t>52.56%</t>
  </si>
  <si>
    <t>54.89%</t>
  </si>
  <si>
    <t>35.57%</t>
  </si>
  <si>
    <t>15.04M</t>
  </si>
  <si>
    <t>477.32M</t>
  </si>
  <si>
    <t>432.72M</t>
  </si>
  <si>
    <t>78.82%</t>
  </si>
  <si>
    <t>38.69M</t>
  </si>
  <si>
    <t>20.89M</t>
  </si>
  <si>
    <t>34.19M</t>
  </si>
  <si>
    <t>(10.85M)</t>
  </si>
  <si>
    <t>(12.61M)</t>
  </si>
  <si>
    <t>(18.06M)</t>
  </si>
  <si>
    <t>(6.49M)</t>
  </si>
  <si>
    <t>60.14M</t>
  </si>
  <si>
    <t>48.57M</t>
  </si>
  <si>
    <t>47.6M</t>
  </si>
  <si>
    <t>25.21M</t>
  </si>
  <si>
    <t>46.48M</t>
  </si>
  <si>
    <t>8.14M</t>
  </si>
  <si>
    <t>(8.17M)</t>
  </si>
  <si>
    <t>21.98M</t>
  </si>
  <si>
    <t>(1.21M)</t>
  </si>
  <si>
    <t>(1.6M)</t>
  </si>
  <si>
    <t>12.28M</t>
  </si>
  <si>
    <t>(23.51M)</t>
  </si>
  <si>
    <t>369000</t>
  </si>
  <si>
    <t>(153,000)</t>
  </si>
  <si>
    <t>(3.53M)</t>
  </si>
  <si>
    <t>48.83M</t>
  </si>
  <si>
    <t>55.73M</t>
  </si>
  <si>
    <t>16.49M</t>
  </si>
  <si>
    <t>71.22M</t>
  </si>
  <si>
    <t>94.66%</t>
  </si>
  <si>
    <t>-70.41%</t>
  </si>
  <si>
    <t>331.84%</t>
  </si>
  <si>
    <t>16.56%</t>
  </si>
  <si>
    <t>14.01%</t>
  </si>
  <si>
    <t>(3.76M)</t>
  </si>
  <si>
    <t>(4.75M)</t>
  </si>
  <si>
    <t>(5.21M)</t>
  </si>
  <si>
    <t>(1.51M)</t>
  </si>
  <si>
    <t>-26.38%</t>
  </si>
  <si>
    <t>-9.82%</t>
  </si>
  <si>
    <t>71.00%</t>
  </si>
  <si>
    <t>-152.12%</t>
  </si>
  <si>
    <t>-0.92%</t>
  </si>
  <si>
    <t>-0.83%</t>
  </si>
  <si>
    <t>-0.90%</t>
  </si>
  <si>
    <t>-0.84%</t>
  </si>
  <si>
    <t>(279.39M)</t>
  </si>
  <si>
    <t>(184.98M)</t>
  </si>
  <si>
    <t>(44.93M)</t>
  </si>
  <si>
    <t>(573.37M)</t>
  </si>
  <si>
    <t>117.81M</t>
  </si>
  <si>
    <t>(116.46M)</t>
  </si>
  <si>
    <t>(51.8M)</t>
  </si>
  <si>
    <t>238.7M</t>
  </si>
  <si>
    <t>(122.43M)</t>
  </si>
  <si>
    <t>(355.88M)</t>
  </si>
  <si>
    <t>(336.5M)</t>
  </si>
  <si>
    <t>(214.26M)</t>
  </si>
  <si>
    <t>(8.77M)</t>
  </si>
  <si>
    <t>240.25M</t>
  </si>
  <si>
    <t>239.43M</t>
  </si>
  <si>
    <t>284.7M</t>
  </si>
  <si>
    <t>452.96M</t>
  </si>
  <si>
    <t>(25M)</t>
  </si>
  <si>
    <t>252000</t>
  </si>
  <si>
    <t>2.49M</t>
  </si>
  <si>
    <t>97.66M</t>
  </si>
  <si>
    <t>(165.07M)</t>
  </si>
  <si>
    <t>(303.69M)</t>
  </si>
  <si>
    <t>(101.94M)</t>
  </si>
  <si>
    <t>(331.59M)</t>
  </si>
  <si>
    <t>-83.97%</t>
  </si>
  <si>
    <t>66.43%</t>
  </si>
  <si>
    <t>-225.29%</t>
  </si>
  <si>
    <t>121.44%</t>
  </si>
  <si>
    <t>-40.57%</t>
  </si>
  <si>
    <t>-17.55%</t>
  </si>
  <si>
    <t>-281.70%</t>
  </si>
  <si>
    <t>15.59%</t>
  </si>
  <si>
    <t>3.51M</t>
  </si>
  <si>
    <t>(30.54M)</t>
  </si>
  <si>
    <t>(4.13M)</t>
  </si>
  <si>
    <t>(38.65M)</t>
  </si>
  <si>
    <t>13.51M</t>
  </si>
  <si>
    <t>71.2M</t>
  </si>
  <si>
    <t>240.08M</t>
  </si>
  <si>
    <t>(27.44M)</t>
  </si>
  <si>
    <t>326.33M</t>
  </si>
  <si>
    <t>(163.87M)</t>
  </si>
  <si>
    <t>250.08M</t>
  </si>
  <si>
    <t>36.56M</t>
  </si>
  <si>
    <t>378.27M</t>
  </si>
  <si>
    <t>(25.5M)</t>
  </si>
  <si>
    <t>(51.94M)</t>
  </si>
  <si>
    <t>27M</t>
  </si>
  <si>
    <t>14.21M</t>
  </si>
  <si>
    <t>(2.88M)</t>
  </si>
  <si>
    <t>(1.55M)</t>
  </si>
  <si>
    <t>(1.75M)</t>
  </si>
  <si>
    <t>23.64M</t>
  </si>
  <si>
    <t>23.28M</t>
  </si>
  <si>
    <t>102.62M</t>
  </si>
  <si>
    <t>270.58M</t>
  </si>
  <si>
    <t>328.62M</t>
  </si>
  <si>
    <t>(146.04M)</t>
  </si>
  <si>
    <t>163.67%</t>
  </si>
  <si>
    <t>-113.89%</t>
  </si>
  <si>
    <t>974.48%</t>
  </si>
  <si>
    <t>-144.44%</t>
  </si>
  <si>
    <t>47.14%</t>
  </si>
  <si>
    <t>-6.47%</t>
  </si>
  <si>
    <t>279.18%</t>
  </si>
  <si>
    <t>-32.03%</t>
  </si>
  <si>
    <t>(17,000)</t>
  </si>
  <si>
    <t>61.95M</t>
  </si>
  <si>
    <t>(83.78M)</t>
  </si>
  <si>
    <t>90.31M</t>
  </si>
  <si>
    <t>50.52M</t>
  </si>
  <si>
    <t>14.98M</t>
  </si>
  <si>
    <t>67.4M</t>
  </si>
  <si>
    <t>100.35%</t>
  </si>
  <si>
    <t>-44.06%</t>
  </si>
  <si>
    <t>-70.35%</t>
  </si>
  <si>
    <t>349.98%</t>
  </si>
  <si>
    <t>11.01%</t>
  </si>
  <si>
    <t>LOV</t>
  </si>
  <si>
    <t>Spark Networks</t>
  </si>
  <si>
    <t>TTGT</t>
  </si>
  <si>
    <t>TechTarget</t>
  </si>
  <si>
    <t>WLYW</t>
  </si>
  <si>
    <t>Wally World Media</t>
  </si>
  <si>
    <t>CHAA</t>
  </si>
  <si>
    <t>chatAND</t>
  </si>
  <si>
    <t>HLTK</t>
  </si>
  <si>
    <t>Healthtalk Live</t>
  </si>
  <si>
    <t>SNNC</t>
  </si>
  <si>
    <t>Sibannac</t>
  </si>
  <si>
    <t>30.49M</t>
  </si>
  <si>
    <t>-5.05</t>
  </si>
  <si>
    <t>-5.59</t>
  </si>
  <si>
    <t>270.6M</t>
  </si>
  <si>
    <t>117.38</t>
  </si>
  <si>
    <t>21.43</t>
  </si>
  <si>
    <t>2.57</t>
  </si>
  <si>
    <t>46.51k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</si>
</sst>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4"/>
  <sheetViews>
    <sheetView workbookViewId="0"/>
  </sheetViews>
  <sheetFormatPr defaultRowHeight="14.4" x14ac:dyDescent="0.3"/>
  <sheetData>
    <row r="1" spans="2:2" x14ac:dyDescent="0.3">
      <c r="B1" t="str">
        <f ca="1">ACIW!K17</f>
        <v>ACI Worldwide, Inc. plans to report earnings on Jul 27, 2017. The stock is currently trading at $24.42, up .66% after opening up slightly over yesterday's close. The one year target estimate for ACI Worldwide is $25.60 which would be a 4.83% increase over the current price. Earnings are expected to increase by -25.% over last quarter based on the average of 5 analyst estimates (Yahoo Finance). The stock is trading in the high end of its 52-week range. Over the last 4 quarters, there have been positive earnings surprises 2 times, and a negative earnings surprise 2 times.</v>
      </c>
    </row>
    <row r="2" spans="2:2" x14ac:dyDescent="0.3">
      <c r="B2" t="str">
        <f ca="1">AGCO!K17</f>
        <v>AGCO Corporation will report earnings on Jul 27, 2017. The current stock price is $71.85, up .15% after opening up a fraction over yesterday's closing price. The one year target estimate for AGCO is $66.69 which would be a 7.18% decrease from the current price. Earnings are expected to decrease by 34.29% from last quarter based on the average of 16 analyst estimates (Yahoo Finance). The stock is trading in the high end of its 52-week range. Over the last 4 quarters, there have been positive earnings surprises 4 times, and a negative earnings surprise 0 times.</v>
      </c>
    </row>
    <row r="3" spans="2:2" x14ac:dyDescent="0.3">
      <c r="B3" t="str">
        <f ca="1">ATNI!K17</f>
        <v>ATN International, Inc. reports earnings on Jul 27, 2017. The current stock price is $65.81, up .61% after opening up a fraction over yesterday's closing price. The one year target estimate for ATN International is $79.50 which would be a 20.80% increase over the current price. Earnings are expected to increase by 25.% over last quarter based on the average of 2 analyst estimates (Yahoo Finance). The stock is trading in the low end of its 52-week range. Over the last 4 quarters, there has been a, positive earnings surprise 1 time, and a negative earnings surprise 3 times.</v>
      </c>
    </row>
    <row r="4" spans="2:2" x14ac:dyDescent="0.3">
      <c r="B4" t="str">
        <f ca="1">ABAX!K17</f>
        <v>Abaxis, Inc. will report earnings on Jul 27, 2017. The stock is currently trading at $51.80, up .84% after opening up slightly over yesterday's close. Abaxis is expected to be trading at $48.75, based on target estimates which would be a 5.89% decrease from the current price. Earnings are expected to decrease by 9.09% from last quarter based on the average of 9 analyst estimates (Yahoo Finance). The stock is trading near the middle of its 52 week range. Over the last 4 quarters, there have been positive earnings surprises 0 times, and a negative earnings surprise 4 times.</v>
      </c>
    </row>
    <row r="5" spans="2:2" x14ac:dyDescent="0.3">
      <c r="B5" t="str">
        <f ca="1">ABMD!K17</f>
        <v>ABIOMED, Inc. is scheduled to report earnings on Jul 27, 2017. The current stock price is $148.30, up .68% after opening up a fraction over yesterday's closing price. ABIOMED is expected to be trading at $153.75, based on target estimates which would be a 3.67% increase over the current price. Earnings are expected to decrease by 14.29% from last quarter based on the average of 9 analyst estimates (Yahoo Finance). The stock is trading in the high end of its 52-week range. Over the last 4 quarters, there have been positive earnings surprises 2 times, and a negative earnings surprise 2 times.</v>
      </c>
    </row>
    <row r="6" spans="2:2" x14ac:dyDescent="0.3">
      <c r="B6" t="str">
        <f ca="1">ACHC!K17</f>
        <v>Acadia Healthcare Company, Inc. reports earnings on Jul 27, 2017. The stock is currently trading at $51.29, up .08% after opening slightly below yesterday's close. The one year target estimate for Acadia Healthcare Company is $52.47 which would be a 2.30% increase over the current price. Earnings are expected to increase by 1.54% over last quarter based on the average of 16 analyst estimates (Yahoo Finance). The stock is trading in the high end of its 52-week range. Over the last 4 quarters, there have been positive earnings surprises 3 times, and a negative earnings surprise 1 time.</v>
      </c>
    </row>
    <row r="7" spans="2:2" x14ac:dyDescent="0.3">
      <c r="B7" t="str">
        <f ca="1">ACOR!K17</f>
        <v>Acorda Therapeutics, Inc. is scheduled to report earnings on Jul 27, 2017. The current stock price is $22.85, up 2.01% after opening up a fraction over yesterday's closing price. Acorda Therapeutics is expected to be trading at $27.13, based on target estimates which would be an 18.73% increase over the current price. Earnings are expected to increase by 47.92% over last quarter based on the average of 7 analyst estimates (Yahoo Finance). The stock is trading near the middle of its 52 week range. Over the last 4 quarters, there have been positive earnings surprises 0 times, and a negative earnings surprise 4 times.</v>
      </c>
    </row>
    <row r="8" spans="2:2" x14ac:dyDescent="0.3">
      <c r="B8" t="str">
        <f ca="1">ASRI.JK!K17</f>
        <v>PT Alam Sutera Realty Tbk is slated to report earnings on . The stock is currently trading at $304.00, down 1.94% after opening up slightly over yesterday's close. The one year target estimate for PT Alam Sutera Realty Tbk is $414.50 which would be a 36.35% increase over the current price. Earnings are expected to increase by 66.67% over last quarter based on the average of 1 analyst estimates (Yahoo Finance). The stock is trading in the low end of its 52-week range. Over the last 4 quarters, there have been positive earnings surprises 2 times, and a negative earnings surprise 2 times.</v>
      </c>
    </row>
    <row r="9" spans="2:2" x14ac:dyDescent="0.3">
      <c r="B9" t="str">
        <f ca="1">ALKS!K17</f>
        <v>Alkermes plc is going to report earnings on Jul 27, 2017. The current stock price is $57.99, down 1.09% after opening up a fraction over yesterday's closing price. The one year target estimate for Alkermes is $63.42 which would be a 9.36% increase over the current price. Earnings are expected to increase by -400.% over last quarter based on the average of 10 analyst estimates (Yahoo Finance). The stock is trading in the high end of its 52-week range. Over the last 4 quarters, there has been a, positive earnings surprise 1 time, and a negative earnings surprise 3 times.</v>
      </c>
    </row>
    <row r="10" spans="2:2" x14ac:dyDescent="0.3">
      <c r="B10" t="str">
        <f ca="1">ALLE!K17</f>
        <v>Allegion plc is scheduled to report earnings on Jul 27, 2017. The stock is currently trading at $79.10, down 1.51% after opening up slightly over yesterday's close. Allegion is expected to be trading at $86.33, based on target estimates which would be a 9.14% increase over the current price. Earnings are expected to increase by 5.% over last quarter based on the average of 9 analyst estimates (Yahoo Finance). The stock is trading in the high end of its 52-week range. Over the last 4 quarters, there have been positive earnings surprises 2 times, and a negative earnings surprise 2 times.</v>
      </c>
    </row>
    <row r="11" spans="2:2" x14ac:dyDescent="0.3">
      <c r="B11" t="str">
        <f ca="1">AB!K17</f>
        <v>AllianceBernstein Holding L.P. will report earnings on Jul 27, 2017. The stock is currently trading at $25.10, up 1.41% after opening at the same price as yesterday's close. AllianceBernstein Holding L.P. is expected to be trading at $25.71, based on target estimates which would be a 2.43% increase over the current price. Earnings are expected to increase by 6.38% over last quarter based on the average of 7 analyst estimates (Yahoo Finance). The stock is trading in the high end of its 52-week range. Over the last 4 quarters, there have been positive earnings surprises 3 times, and a negative earnings surprise 1 time.</v>
      </c>
    </row>
    <row r="12" spans="2:2" x14ac:dyDescent="0.3">
      <c r="B12" t="str">
        <f ca="1">ALA.TO!K17</f>
        <v>AltaGas Ltd. plans to report earnings on Oct 19, 2017. The current stock price is $29.16, down .1% after opening up a fraction over yesterday's closing price. The one year target estimate for AltaGas Ltd. is $34.94 which would be a 19.82% increase over the current price. Earnings are expected to increase by 63.64% over last quarter based on the average of 7 analyst estimates (Yahoo Finance). The stock is trading in the low end of its 52-week range. Over the last 4 quarters, there have been positive earnings surprises 3 times, and a negative earnings surprise 1 time.</v>
      </c>
    </row>
    <row r="13" spans="2:2" x14ac:dyDescent="0.3">
      <c r="B13" t="str">
        <f ca="1">AMEAS.HE!K17</f>
        <v>Amer Sports Corporation reports earnings on Jul 27, 2017. The stock is currently trading at $22.06, down 4.% after opening slightly below yesterday's close. Amer Sports is expected to be trading at $25.69, based on target estimates which would be a 16.46% increase over the current price. Earnings are expected to increase by -578.57% over last quarter based on the average of 4 analyst estimates (Yahoo Finance). The stock is trading in the low end of its 52-week range. Over the last 4 quarters, there has been a, positive earnings surprise 1 time, and a negative earnings surprise 3 times.</v>
      </c>
    </row>
    <row r="14" spans="2:2" x14ac:dyDescent="0.3">
      <c r="B14" t="str">
        <f ca="1">AMSF!K17</f>
        <v>Amerisafe, Inc. is scheduled to report earnings on Jul 27, 2017. The stock is currently trading at $58.50, up 3.27% after opening up slightly over yesterday's close. Amerisafe is expected to be trading at $64.67, based on target estimates which would be a 10.55% increase over the current price. Earnings are expected to increase by 2.6% over last quarter based on the average of 4 analyst estimates (Yahoo Finance). The stock is trading near the middle of its 52 week range. Over the last 4 quarters, there have been positive earnings surprises 2 times, and a negative earnings surprise 2 times.</v>
      </c>
    </row>
    <row r="15" spans="2:2" x14ac:dyDescent="0.3">
      <c r="B15" t="str">
        <f ca="1">AIV!K17</f>
        <v>Apartment Investment and Management Company will report earnings on Jul 27, 2017. The current stock price is $43.43, down .57% after opening up a fraction over yesterday's closing price. The one year target estimate for Apartment Investment and Management is $46.79 which would be a 7.74% increase over the current price. Earnings are expected to increase by 8.33% over last quarter based on the average of 4 analyst estimates (Yahoo Finance). The stock is trading near the middle of its 52 week range. Over the last 4 quarters, there have been positive earnings surprises 2 times, and a negative earnings surprise 2 times.</v>
      </c>
    </row>
    <row r="16" spans="2:2" x14ac:dyDescent="0.3">
      <c r="B16" t="str">
        <f ca="1">ATR!K17</f>
        <v>AptarGroup, Inc. plans to report earnings on Jul 27, 2017. The stock is currently trading at $88.69, down .86% after opening up slightly over yesterday's close. AptarGroup is expected to be trading at $83.86, based on target estimates which would be a 5.45% decrease from the current price. Earnings are expected to decrease by 4.17% from last quarter based on the average of 10 analyst estimates (Yahoo Finance). The stock is trading in the high end of its 52-week range. Over the last 4 quarters, there have been positive earnings surprises 3 times, and a negative earnings surprise 1 time.</v>
      </c>
    </row>
    <row r="17" spans="2:2" x14ac:dyDescent="0.3">
      <c r="B17" t="str">
        <f ca="1">AFCB!K17</f>
        <v>Athens Bancshares Corporation is going to report earnings between Jul 27, 2017 and Jul 31, 2017. The current stock price is $40.00, up 10.96% after opening up 10.96% over yesterday's closing price. The one year target estimate for Athens Bancshares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2:2" x14ac:dyDescent="0.3">
      <c r="B18" t="str">
        <f ca="1">TEAM!K17</f>
        <v>Atlassian Corporation Plc reports earnings on Jul 27, 2017. The current stock price is $38.00, up 4.37% after opening up 1.46% over yesterday's closing price. Atlassian Corporation is expected to be trading at $14.00, based on target estimates which would be a 63.16% decrease from the current price. Earnings are expected to remain constant over the next quarter based on the average of  analyst estimates (Yahoo Finance). The stock is trading in the high end of its 52-week range. Over the last 4 quarters, there has been a, positive earnings surprise 1 time, and a negative earnings surprise 3 times.</v>
      </c>
    </row>
    <row r="19" spans="2:2" x14ac:dyDescent="0.3">
      <c r="B19" t="str">
        <f ca="1">ATRC!K17</f>
        <v>AtriCure, Inc. reports earnings on Jul 27, 2017. The stock is currently trading at $23.47, down .47% after opening up slightly over yesterday's close. AtriCure is expected to be trading at $23.50, based on target estimates which would be a .13% increase over the current price. Earnings are expected to increase by -19.23% over last quarter based on the average of 9 analyst estimates (Yahoo Finance). The stock is trading in the high end of its 52-week range. Over the last 4 quarters, there have been positive earnings surprises 4 times, and a negative earnings surprise 0 times.</v>
      </c>
    </row>
    <row r="20" spans="2:2" x14ac:dyDescent="0.3">
      <c r="B20" t="str">
        <f ca="1">BJRI!K17</f>
        <v>BJ's Restaurants, Inc. reports earnings on Jul 27, 2017. The current stock price is $35.68, down 1.59% after opening at yesterday's closing price. The one year target estimate for BJ's Restaurants is $43.80 which would be a 22.78% increase over the current price. Earnings are expected to decrease by 25.49% from last quarter based on the average of 12 analyst estimates (Yahoo Finance). The stock is trading in the low end of its 52-week range. Over the last 4 quarters, there have been positive earnings surprises 3 times, and a negative earnings surprise 1 time.</v>
      </c>
    </row>
    <row r="21" spans="2:2" x14ac:dyDescent="0.3">
      <c r="B21" t="str">
        <f ca="1">BAS!K17</f>
        <v>Basic Energy Services, Inc. reports earnings on Jul 27, 2017. The stock is currently trading at $27.32, up 5.77% after opening up slightly over yesterday's close. Basic Energy Services is expected to be trading at $38.42, based on target estimates which would be a 40.63% increase over the current price. Earnings are expected to increase by -49.09% over last quarter based on the average of 6 analyst estimates (Yahoo Finance). The stock is trading in the low end of its 52-week range. Over the last 4 quarters, there have been positive earnings surprises 2 times, and a negative earnings surprise 2 times.</v>
      </c>
    </row>
    <row r="22" spans="2:2" x14ac:dyDescent="0.3">
      <c r="B22" t="str">
        <f ca="1">BMS!K17</f>
        <v>Bemis Company, Inc. reports earnings on Jul 27, 2017. The current stock price is $46.22, up .98% after opening up 1.05% over yesterday's closing price. Bemis Company is expected to be trading at $47.85, based on target estimates which would be a 3.53% increase over the current price. Earnings are expected to increase by 28.57% over last quarter based on the average of 14 analyst estimates (Yahoo Finance). The stock is trading in the low end of its 52-week range. Over the last 4 quarters, there have been positive earnings surprises 3 times, and a negative earnings surprise 1 time.</v>
      </c>
    </row>
    <row r="23" spans="2:2" x14ac:dyDescent="0.3">
      <c r="B23" t="str">
        <f ca="1">BRCI.L!K17</f>
        <v>BlackRock Commodities Income Ord is slated to report earnings on . The stock is currently trading at $70.88, up .35% after opening slightly below yesterday's close. The one year target estimate for BlackRock Commodities Income Ord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24" spans="2:2" x14ac:dyDescent="0.3">
      <c r="B24" t="str">
        <f ca="1">BCOR!K17</f>
        <v>Blucora, Inc. reports earnings on Jul 27, 2017. The current stock price is $21.15, up 1.2% after opening at yesterday's closing price. Blucora is expected to be trading at $24.25, based on target estimates which would be a 14.66% increase over the current price. Earnings are expected to decrease by 124.24% from last quarter based on the average of 3 analyst estimates (Yahoo Finance). The stock is trading in the high end of its 52-week range. Over the last 4 quarters, there have been positive earnings surprises 4 times, and a negative earnings surprise 0 times.</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abSelected="1" topLeftCell="I135" zoomScale="61" workbookViewId="0">
      <selection activeCell="AD144" sqref="AD144"/>
    </sheetView>
  </sheetViews>
  <sheetFormatPr defaultRowHeight="14.4" x14ac:dyDescent="0.3"/>
  <cols>
    <col min="1" max="1" width="0" hidden="1" customWidth="1"/>
    <col min="2" max="7" width="20.6640625" customWidth="1"/>
  </cols>
  <sheetData>
    <row r="1" spans="1:16" x14ac:dyDescent="0.3">
      <c r="B1" t="s">
        <v>0</v>
      </c>
      <c r="C1" t="s">
        <v>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ACI Worldwide</v>
      </c>
    </row>
    <row r="2" spans="1:16" x14ac:dyDescent="0.3">
      <c r="B2" t="s">
        <v>2</v>
      </c>
      <c r="C2" t="s">
        <v>3</v>
      </c>
      <c r="K2" t="str">
        <f>LEFT(C1,FIND("(",C1) - 2)</f>
        <v>ACI Worldwide, Inc.</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$24.42, up .66%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$24.42, up .66% after opening up a fraction over yesterday's closing price</v>
      </c>
    </row>
    <row r="5" spans="1:16" x14ac:dyDescent="0.3">
      <c r="J5">
        <f ca="1">RANDBETWEEN(1,2)</f>
        <v>1</v>
      </c>
      <c r="K5" t="str">
        <f>"The one year target estimate for " &amp; D1 &amp; " is " &amp; TEXT(C23,"$####.00")</f>
        <v>The one year target estimate for ACI Worldwide is $25.60</v>
      </c>
      <c r="L5" t="str">
        <f>D1 &amp; " is expected to be trading at " &amp; TEXT(C23, "$####.00") &amp; ", based on target estimates"</f>
        <v>ACI Worldwide is expected to be trading at $25.60, based on target estimates</v>
      </c>
    </row>
    <row r="6" spans="1:16" x14ac:dyDescent="0.3">
      <c r="K6" t="str">
        <f>" which would be " &amp; IF(OR(LEFT(ABS((C23-C2)/C2*100),1)="8",LEFT(ABS((C23-C2)/C2*100),2)="18"), "an ", "a ")  &amp;TEXT(ABS((C23-C2)/C2),"####.00%")&amp;IF((C23-C2)&gt;0," increase over"," decrease from")&amp;" the current price"</f>
        <v xml:space="preserve"> which would be a 4.83% increase over the current price</v>
      </c>
    </row>
    <row r="7" spans="1:16" x14ac:dyDescent="0.3">
      <c r="A7" s="1">
        <v>0</v>
      </c>
      <c r="B7" t="s">
        <v>5</v>
      </c>
      <c r="C7" t="s">
        <v>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5 analyst estimates (Yahoo Finance)</v>
      </c>
    </row>
    <row r="8" spans="1:16" x14ac:dyDescent="0.3">
      <c r="A8" s="1">
        <v>1</v>
      </c>
      <c r="B8" t="s">
        <v>7</v>
      </c>
      <c r="C8" t="s">
        <v>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12</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14</v>
      </c>
      <c r="K11" t="str">
        <f>IF(B145="Interest Income",U42, K42)</f>
        <v>ACI Worldwide has managed to increase pretax income, net income, and eps (basic) each year since 2012</v>
      </c>
    </row>
    <row r="12" spans="1:16" x14ac:dyDescent="0.3">
      <c r="A12" s="1">
        <v>5</v>
      </c>
      <c r="B12" t="s">
        <v>15</v>
      </c>
      <c r="C12" t="s">
        <v>16</v>
      </c>
      <c r="D12" t="str">
        <f>LEFT(C12,FIND("-",C12)-2)</f>
        <v>15.11</v>
      </c>
      <c r="E12" t="str">
        <f>TRIM(RIGHT(C12,FIND("-",C12)-1))</f>
        <v>24.57</v>
      </c>
      <c r="K12" t="str">
        <f ca="1">D78</f>
        <v>There are some indications that ACI Worldwide may be overvalued. The company has a higher forward p/e than the comparable average</v>
      </c>
    </row>
    <row r="13" spans="1:16" x14ac:dyDescent="0.3">
      <c r="A13" s="1">
        <v>6</v>
      </c>
      <c r="B13" t="s">
        <v>17</v>
      </c>
      <c r="C13" t="s">
        <v>18</v>
      </c>
      <c r="K13" t="str">
        <f ca="1">D89</f>
        <v>There are some indications that ACI Worldwide may be undervalued. The company has a lower trailing p/e, peg ratio, price/sales, and price/book than the comparable average</v>
      </c>
    </row>
    <row r="14" spans="1:16" x14ac:dyDescent="0.3">
      <c r="A14" s="1">
        <v>7</v>
      </c>
      <c r="B14" t="s">
        <v>19</v>
      </c>
      <c r="C14" t="s">
        <v>20</v>
      </c>
    </row>
    <row r="16" spans="1:16" x14ac:dyDescent="0.3">
      <c r="A16" s="1">
        <v>0</v>
      </c>
      <c r="B16" t="s">
        <v>21</v>
      </c>
      <c r="C16" t="s">
        <v>22</v>
      </c>
    </row>
    <row r="17" spans="1:23" x14ac:dyDescent="0.3">
      <c r="A17" s="1">
        <v>1</v>
      </c>
      <c r="B17" t="s">
        <v>23</v>
      </c>
      <c r="C17" t="s">
        <v>24</v>
      </c>
      <c r="K17" t="str">
        <f ca="1">K2 &amp; IF(J3=1, K3,IF(J3=2,L3,IF(J3=3,M3,IF(J3=4,N3,IF(J3=5,O3,IF(J3=6,P3)))))) &amp; ". " &amp; IF(J4=1,K4,IF(J4=2,L4)) &amp; ". " &amp; IF(J5=1,K5,IF(J5=2,L5)) &amp; K6 &amp; ". " &amp; K7 &amp; ". " &amp; K8 &amp; ". " &amp; K9 &amp; "."</f>
        <v>ACI Worldwide, Inc. plans to report earnings on Jul 27, 2017. The stock is currently trading at $24.42, up .66% after opening up slightly over yesterday's close. The one year target estimate for ACI Worldwide is $25.60 which would be a 4.83% increase over the current price. Earnings are expected to increase by -25.% over last quarter based on the average of 5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26</v>
      </c>
    </row>
    <row r="19" spans="1:23" x14ac:dyDescent="0.3">
      <c r="A19" s="1">
        <v>3</v>
      </c>
      <c r="B19" t="s">
        <v>27</v>
      </c>
      <c r="C19" t="s">
        <v>28</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35</v>
      </c>
      <c r="J23">
        <f>IF(K23 &lt;&gt; "",2, 0)</f>
        <v>0</v>
      </c>
      <c r="K23" t="str">
        <f>IF(I146="pos_trend",B146,"")</f>
        <v/>
      </c>
      <c r="L23" t="str">
        <f t="shared" si="0"/>
        <v/>
      </c>
      <c r="M23" t="str">
        <f t="shared" ref="M23:M39" si="2">IF(L23&lt;&gt;"", M22 &amp; ", " &amp; L23,M22)</f>
        <v/>
      </c>
      <c r="T23">
        <f>IF(U23 &lt;&gt; "",2, 0)</f>
        <v>2</v>
      </c>
      <c r="U23" t="str">
        <f>IF(I151="pos_trend",B151,"")</f>
        <v>Amortization of Intangibles</v>
      </c>
      <c r="V23" t="str">
        <f t="shared" si="1"/>
        <v>amortization of intangibles</v>
      </c>
      <c r="W23" t="str">
        <f t="shared" ref="W23:W39" si="3">IF(V23&lt;&gt;"", W22 &amp; ", " &amp; V23,W22)</f>
        <v>, amortization of intangibles</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amortization of intangibles</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amortization of intangibles</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amortization of intangibles</v>
      </c>
    </row>
    <row r="27" spans="1:23" x14ac:dyDescent="0.3">
      <c r="A27" s="1">
        <v>0</v>
      </c>
      <c r="B27" t="s">
        <v>41</v>
      </c>
      <c r="C27">
        <v>5</v>
      </c>
      <c r="D27">
        <v>5</v>
      </c>
      <c r="E27">
        <v>5</v>
      </c>
      <c r="F27">
        <v>5</v>
      </c>
      <c r="J27">
        <f>IF(K27 &lt;&gt; "",6, 0)</f>
        <v>6</v>
      </c>
      <c r="K27" t="str">
        <f>IF(I172="pos_trend",B172,"")</f>
        <v>Pretax Income</v>
      </c>
      <c r="L27" t="str">
        <f t="shared" si="0"/>
        <v>pretax income</v>
      </c>
      <c r="M27" t="str">
        <f t="shared" si="2"/>
        <v>, pretax income</v>
      </c>
      <c r="T27">
        <f>IF(U27 &lt;&gt; "",6, 0)</f>
        <v>0</v>
      </c>
      <c r="U27" t="str">
        <f>IF(I170="pos_trend",B170,"")</f>
        <v/>
      </c>
      <c r="V27" t="str">
        <f t="shared" si="1"/>
        <v/>
      </c>
      <c r="W27" t="str">
        <f t="shared" si="3"/>
        <v>, amortization of intangibles</v>
      </c>
    </row>
    <row r="28" spans="1:23" x14ac:dyDescent="0.3">
      <c r="A28" s="1">
        <v>1</v>
      </c>
      <c r="B28" t="s">
        <v>42</v>
      </c>
      <c r="C28">
        <v>-0.08</v>
      </c>
      <c r="D28">
        <v>-0.06</v>
      </c>
      <c r="E28">
        <v>0.47</v>
      </c>
      <c r="F28">
        <v>0.57999999999999996</v>
      </c>
      <c r="J28">
        <f>IF(K28 &lt;&gt; "",7, 0)</f>
        <v>0</v>
      </c>
      <c r="K28" t="str">
        <f>IF(I173="pos_trend",B173,"")</f>
        <v/>
      </c>
      <c r="L28" t="str">
        <f t="shared" si="0"/>
        <v/>
      </c>
      <c r="M28" t="str">
        <f t="shared" si="2"/>
        <v>, pretax income</v>
      </c>
      <c r="T28">
        <f>IF(U28 &lt;&gt; "",7, 0)</f>
        <v>0</v>
      </c>
      <c r="U28" t="str">
        <f>IF(I171="pos_trend",B171,"")</f>
        <v/>
      </c>
      <c r="V28" t="str">
        <f t="shared" si="1"/>
        <v/>
      </c>
      <c r="W28" t="str">
        <f t="shared" si="3"/>
        <v>, amortization of intangibles</v>
      </c>
    </row>
    <row r="29" spans="1:23" x14ac:dyDescent="0.3">
      <c r="A29" s="1">
        <v>2</v>
      </c>
      <c r="B29" t="s">
        <v>43</v>
      </c>
      <c r="C29">
        <v>-0.12</v>
      </c>
      <c r="D29">
        <v>-0.1</v>
      </c>
      <c r="E29">
        <v>0.43</v>
      </c>
      <c r="F29">
        <v>0.51</v>
      </c>
      <c r="J29">
        <f>IF(K29 &lt;&gt; "",8, 0)</f>
        <v>0</v>
      </c>
      <c r="K29" t="str">
        <f>IF(I174="pos_trend",B174,"")</f>
        <v/>
      </c>
      <c r="L29" t="str">
        <f t="shared" si="0"/>
        <v/>
      </c>
      <c r="M29" t="str">
        <f t="shared" si="2"/>
        <v>, pretax income</v>
      </c>
      <c r="T29">
        <f>IF(U29 &lt;&gt; "",8, 0)</f>
        <v>8</v>
      </c>
      <c r="U29" t="str">
        <f>IF(I172="pos_trend",B172,"")</f>
        <v>Pretax Income</v>
      </c>
      <c r="V29" t="str">
        <f t="shared" si="1"/>
        <v>pretax income</v>
      </c>
      <c r="W29" t="str">
        <f t="shared" si="3"/>
        <v>, amortization of intangibles, pretax income</v>
      </c>
    </row>
    <row r="30" spans="1:23" x14ac:dyDescent="0.3">
      <c r="A30" s="1">
        <v>3</v>
      </c>
      <c r="B30" t="s">
        <v>44</v>
      </c>
      <c r="C30">
        <v>-0.03</v>
      </c>
      <c r="D30">
        <v>-0.03</v>
      </c>
      <c r="E30">
        <v>0.53</v>
      </c>
      <c r="F30">
        <v>0.61</v>
      </c>
      <c r="J30">
        <f>IF(K30 &lt;&gt; "",9, 0)</f>
        <v>9</v>
      </c>
      <c r="K30" t="str">
        <f>IF(I185="pos_trend",B185,"")</f>
        <v>Net Income</v>
      </c>
      <c r="L30" t="str">
        <f t="shared" si="0"/>
        <v>net income</v>
      </c>
      <c r="M30" t="str">
        <f t="shared" si="2"/>
        <v>, pretax income, net income</v>
      </c>
      <c r="T30">
        <f>IF(U30 &lt;&gt; "",9, 0)</f>
        <v>0</v>
      </c>
      <c r="U30" t="str">
        <f>IF(I178="pos_trend",B178,"")</f>
        <v/>
      </c>
      <c r="V30" t="str">
        <f t="shared" si="1"/>
        <v/>
      </c>
      <c r="W30" t="str">
        <f t="shared" si="3"/>
        <v>, amortization of intangibles, pretax income</v>
      </c>
    </row>
    <row r="31" spans="1:23" x14ac:dyDescent="0.3">
      <c r="A31" s="1">
        <v>4</v>
      </c>
      <c r="B31" t="s">
        <v>45</v>
      </c>
      <c r="C31">
        <v>-0.1</v>
      </c>
      <c r="D31">
        <v>-0.04</v>
      </c>
      <c r="E31">
        <v>0.41</v>
      </c>
      <c r="F31">
        <v>0.47</v>
      </c>
      <c r="J31">
        <f>IF(K31 &lt;&gt; "",10, 0)</f>
        <v>0</v>
      </c>
      <c r="K31" t="str">
        <f>IF(I186="pos_trend",B186,"")</f>
        <v/>
      </c>
      <c r="L31" t="str">
        <f t="shared" si="0"/>
        <v/>
      </c>
      <c r="M31" t="str">
        <f t="shared" si="2"/>
        <v>, pretax income, net income</v>
      </c>
      <c r="T31">
        <f>IF(U31 &lt;&gt; "",10, 0)</f>
        <v>0</v>
      </c>
      <c r="U31" t="str">
        <f>IF(I199="pos_trend",B199,"")</f>
        <v/>
      </c>
      <c r="V31" t="str">
        <f t="shared" si="1"/>
        <v/>
      </c>
      <c r="W31" t="str">
        <f t="shared" si="3"/>
        <v>, amortization of intangibles, pretax income</v>
      </c>
    </row>
    <row r="32" spans="1:23" x14ac:dyDescent="0.3">
      <c r="J32">
        <f>IF(K32 &lt;&gt; "",11, 0)</f>
        <v>0</v>
      </c>
      <c r="K32" t="str">
        <f>IF(I187="pos_trend",B187,"")</f>
        <v/>
      </c>
      <c r="L32" t="str">
        <f t="shared" si="0"/>
        <v/>
      </c>
      <c r="M32" t="str">
        <f t="shared" si="2"/>
        <v>, pretax income, net income</v>
      </c>
      <c r="T32">
        <f>IF(U32 &lt;&gt; "",11, 0)</f>
        <v>0</v>
      </c>
      <c r="U32" t="str">
        <f>IF(I209="pos_trend",B209,"")</f>
        <v/>
      </c>
      <c r="V32" t="str">
        <f t="shared" si="1"/>
        <v/>
      </c>
      <c r="W32" t="str">
        <f t="shared" si="3"/>
        <v>, amortization of intangibles, pretax income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pretax income, net income, eps (basic)</v>
      </c>
      <c r="T33">
        <f>IF(U33 &lt;&gt; "",12, 0)</f>
        <v>0</v>
      </c>
      <c r="U33" t="str">
        <f>IF(I231="pos_trend",B231,"")</f>
        <v/>
      </c>
      <c r="V33" t="str">
        <f t="shared" si="1"/>
        <v/>
      </c>
      <c r="W33" t="str">
        <f t="shared" si="3"/>
        <v>, amortization of intangibles, pretax income</v>
      </c>
    </row>
    <row r="34" spans="1:23" x14ac:dyDescent="0.3">
      <c r="A34" s="1">
        <v>0</v>
      </c>
      <c r="B34" t="s">
        <v>41</v>
      </c>
      <c r="C34" t="s">
        <v>47</v>
      </c>
      <c r="D34" t="s">
        <v>47</v>
      </c>
      <c r="E34" t="s">
        <v>48</v>
      </c>
      <c r="F34" t="s">
        <v>48</v>
      </c>
      <c r="J34">
        <f>IF(K34 &lt;&gt; "",13, 0)</f>
        <v>0</v>
      </c>
      <c r="K34" t="str">
        <f>IF(I196="pos_trend",B196,"")</f>
        <v/>
      </c>
      <c r="L34" t="str">
        <f t="shared" si="0"/>
        <v/>
      </c>
      <c r="M34" t="str">
        <f t="shared" si="2"/>
        <v>, pretax income, net income, eps (basic)</v>
      </c>
      <c r="T34">
        <f>IF(U34 &lt;&gt; "",13, 0)</f>
        <v>0</v>
      </c>
      <c r="U34" t="str">
        <f>IF(I251="pos_trend",B251,"")</f>
        <v/>
      </c>
      <c r="V34" t="str">
        <f t="shared" si="1"/>
        <v/>
      </c>
      <c r="W34" t="str">
        <f t="shared" si="3"/>
        <v>, amortization of intangibles, pretax income</v>
      </c>
    </row>
    <row r="35" spans="1:23" x14ac:dyDescent="0.3">
      <c r="A35" s="1">
        <v>1</v>
      </c>
      <c r="B35" t="s">
        <v>42</v>
      </c>
      <c r="C35" t="s">
        <v>49</v>
      </c>
      <c r="D35" t="s">
        <v>50</v>
      </c>
      <c r="E35" t="s">
        <v>51</v>
      </c>
      <c r="F35" t="s">
        <v>52</v>
      </c>
      <c r="J35">
        <f>IF(K35 &lt;&gt; "",14, 0)</f>
        <v>0</v>
      </c>
      <c r="K35" t="str">
        <f>IF(I201="pos_trend",B201,"")</f>
        <v/>
      </c>
      <c r="L35" t="str">
        <f t="shared" si="0"/>
        <v/>
      </c>
      <c r="M35" t="str">
        <f t="shared" si="2"/>
        <v>, pretax income, net income, eps (basic)</v>
      </c>
      <c r="T35">
        <f>IF(U35 &lt;&gt; "",14, 0)</f>
        <v>0</v>
      </c>
      <c r="U35" t="str">
        <f>IF(I279="pos_trend",B279,"")</f>
        <v/>
      </c>
      <c r="V35" t="str">
        <f t="shared" si="1"/>
        <v/>
      </c>
      <c r="W35" t="str">
        <f t="shared" si="3"/>
        <v>, amortization of intangibles, pretax income</v>
      </c>
    </row>
    <row r="36" spans="1:23" x14ac:dyDescent="0.3">
      <c r="A36" s="1">
        <v>2</v>
      </c>
      <c r="B36" t="s">
        <v>43</v>
      </c>
      <c r="C36" t="s">
        <v>53</v>
      </c>
      <c r="D36" t="s">
        <v>54</v>
      </c>
      <c r="E36" t="s">
        <v>55</v>
      </c>
      <c r="F36" t="s">
        <v>56</v>
      </c>
      <c r="J36">
        <f>IF(K36 &lt;&gt; "",15, 0)</f>
        <v>0</v>
      </c>
      <c r="K36" t="str">
        <f>IF(I202="pos_trend",B202,"")</f>
        <v/>
      </c>
      <c r="L36" t="str">
        <f t="shared" si="0"/>
        <v/>
      </c>
      <c r="M36" t="str">
        <f t="shared" si="2"/>
        <v>, pretax income, net income, eps (basic)</v>
      </c>
      <c r="T36">
        <f>IF(U36 &lt;&gt; "",15, 0)</f>
        <v>0</v>
      </c>
      <c r="U36" t="str">
        <f>IF(I336="pos_trend",B336,"")</f>
        <v/>
      </c>
      <c r="V36" t="str">
        <f t="shared" si="1"/>
        <v/>
      </c>
      <c r="W36" t="str">
        <f t="shared" si="3"/>
        <v>, amortization of intangibles, pretax income</v>
      </c>
    </row>
    <row r="37" spans="1:23" x14ac:dyDescent="0.3">
      <c r="A37" s="1">
        <v>3</v>
      </c>
      <c r="B37" t="s">
        <v>44</v>
      </c>
      <c r="C37" t="s">
        <v>57</v>
      </c>
      <c r="D37" t="s">
        <v>58</v>
      </c>
      <c r="E37" t="s">
        <v>51</v>
      </c>
      <c r="F37" t="s">
        <v>59</v>
      </c>
      <c r="J37">
        <f>IF(K37 &lt;&gt; "",16, 0)</f>
        <v>0</v>
      </c>
      <c r="K37" t="str">
        <f>IF(I203="pos_trend",B203,"")</f>
        <v/>
      </c>
      <c r="L37" t="str">
        <f t="shared" si="0"/>
        <v/>
      </c>
      <c r="M37" t="str">
        <f t="shared" si="2"/>
        <v>, pretax income, net income, eps (basic)</v>
      </c>
      <c r="T37">
        <f>IF(U37 &lt;&gt; "",16, 0)</f>
        <v>0</v>
      </c>
      <c r="U37" t="str">
        <f>IF(I235="pos_trend",B235,"")</f>
        <v/>
      </c>
      <c r="V37" t="str">
        <f t="shared" si="1"/>
        <v/>
      </c>
      <c r="W37" t="str">
        <f t="shared" si="3"/>
        <v>, amortization of intangibles, pretax income</v>
      </c>
    </row>
    <row r="38" spans="1:23" x14ac:dyDescent="0.3">
      <c r="A38" s="1">
        <v>4</v>
      </c>
      <c r="B38" t="s">
        <v>60</v>
      </c>
      <c r="C38" t="s">
        <v>61</v>
      </c>
      <c r="D38" t="s">
        <v>62</v>
      </c>
      <c r="E38" t="s">
        <v>55</v>
      </c>
      <c r="F38" t="s">
        <v>51</v>
      </c>
      <c r="J38">
        <f>IF(K38 &lt;&gt; "",17, 0)</f>
        <v>0</v>
      </c>
      <c r="K38" t="str">
        <f>IF(I351="pos_trend",B351,"")</f>
        <v/>
      </c>
      <c r="L38" t="str">
        <f t="shared" si="0"/>
        <v/>
      </c>
      <c r="M38" t="str">
        <f t="shared" si="2"/>
        <v>, pretax income, net income, eps (basic)</v>
      </c>
      <c r="T38">
        <f>IF(U38 &lt;&gt; "",17, 0)</f>
        <v>0</v>
      </c>
      <c r="U38" t="str">
        <f>IF(I236="pos_trend",B236,"")</f>
        <v/>
      </c>
      <c r="V38" t="str">
        <f t="shared" si="1"/>
        <v/>
      </c>
      <c r="W38" t="str">
        <f t="shared" si="3"/>
        <v>, amortization of intangibles, pretax income</v>
      </c>
    </row>
    <row r="39" spans="1:23" x14ac:dyDescent="0.3">
      <c r="A39" s="1">
        <v>5</v>
      </c>
      <c r="B39" t="s">
        <v>63</v>
      </c>
      <c r="C39" t="s">
        <v>64</v>
      </c>
      <c r="D39" t="s">
        <v>65</v>
      </c>
      <c r="E39" t="s">
        <v>66</v>
      </c>
      <c r="F39" t="s">
        <v>67</v>
      </c>
      <c r="K39" t="str">
        <f>IF(I352="pos_trend",B352,"")</f>
        <v/>
      </c>
      <c r="M39" t="str">
        <f t="shared" si="2"/>
        <v>, pretax income, net income, eps (basic)</v>
      </c>
      <c r="W39" t="str">
        <f t="shared" si="3"/>
        <v>, amortization of intangibles, pretax income</v>
      </c>
    </row>
    <row r="40" spans="1:23" x14ac:dyDescent="0.3">
      <c r="J40">
        <f>MAX(J22:J39)</f>
        <v>12</v>
      </c>
      <c r="K40" t="str">
        <f>VLOOKUP(J40,J22:K39,2,FALSE)</f>
        <v>EPS (Basic)</v>
      </c>
      <c r="M40" t="str">
        <f>IF(IFERROR(FIND(",",M39),TRUE)=TRUE,M39,IF(NOT(EXACT(K40,UPPER(K40))),SUBSTITUTE(M39,LOWER(K40),"and "&amp;LOWER(K40)),SUBSTITUTE(M39,K40,"and "&amp;K40)))</f>
        <v>, pretax income, net income, and eps (basic)</v>
      </c>
      <c r="T40">
        <f>MAX(T22:T39)</f>
        <v>8</v>
      </c>
      <c r="U40" t="str">
        <f>VLOOKUP(T40,T22:U39,2,FALSE)</f>
        <v>Pretax Income</v>
      </c>
      <c r="W40" t="str">
        <f>IF(IFERROR(FIND(",",W39),TRUE)=TRUE,W39,IF(NOT(EXACT(U40,UPPER(U40))),SUBSTITUTE(W39,LOWER(U40),"and "&amp;LOWER(U40)),SUBSTITUTE(W39,U40,"and "&amp;U40)))</f>
        <v>, amortization of intangibles, and pretax income</v>
      </c>
    </row>
    <row r="41" spans="1:23" x14ac:dyDescent="0.3">
      <c r="B41" s="1" t="s">
        <v>68</v>
      </c>
      <c r="C41" s="1" t="s">
        <v>69</v>
      </c>
      <c r="D41" s="1" t="s">
        <v>70</v>
      </c>
      <c r="E41" s="1" t="s">
        <v>71</v>
      </c>
      <c r="F41" s="1" t="s">
        <v>72</v>
      </c>
    </row>
    <row r="42" spans="1:23" x14ac:dyDescent="0.3">
      <c r="A42" s="1">
        <v>0</v>
      </c>
      <c r="B42" t="s">
        <v>73</v>
      </c>
      <c r="C42" t="s">
        <v>74</v>
      </c>
      <c r="D42" t="s">
        <v>75</v>
      </c>
      <c r="E42" t="s">
        <v>76</v>
      </c>
      <c r="F42" t="s">
        <v>77</v>
      </c>
      <c r="K42" t="str">
        <f>SUBSTITUTE(IF(M40&lt;&gt;"", D1 &amp; " has managed to increase " &amp; M40 &amp; " each year since " &amp; C144, "No positive trends")," , "," ")</f>
        <v>ACI Worldwide has managed to increase pretax income, net income, and eps (basic) each year since 2012</v>
      </c>
      <c r="U42" t="str">
        <f>SUBSTITUTE(IF(W40&lt;&gt;"", D1 &amp; " has managed to increase " &amp; W40 &amp; " each year since " &amp; C144, "No positive trends")," , "," ")</f>
        <v>ACI Worldwide has managed to increase amortization of intangibles, and pretax income each year since 2012</v>
      </c>
    </row>
    <row r="43" spans="1:23" x14ac:dyDescent="0.3">
      <c r="A43" s="1">
        <v>1</v>
      </c>
      <c r="B43" t="s">
        <v>78</v>
      </c>
      <c r="C43" t="s">
        <v>79</v>
      </c>
      <c r="D43" t="s">
        <v>74</v>
      </c>
      <c r="E43" t="s">
        <v>80</v>
      </c>
      <c r="F43" t="s">
        <v>81</v>
      </c>
    </row>
    <row r="44" spans="1:23" x14ac:dyDescent="0.3">
      <c r="A44" s="1">
        <v>2</v>
      </c>
      <c r="B44" t="s">
        <v>82</v>
      </c>
      <c r="C44" t="s">
        <v>83</v>
      </c>
      <c r="D44" t="s">
        <v>84</v>
      </c>
      <c r="E44" t="s">
        <v>85</v>
      </c>
      <c r="F44" t="s">
        <v>86</v>
      </c>
    </row>
    <row r="45" spans="1:23" x14ac:dyDescent="0.3">
      <c r="A45" s="1">
        <v>3</v>
      </c>
      <c r="B45" t="s">
        <v>87</v>
      </c>
      <c r="C45" t="s">
        <v>88</v>
      </c>
      <c r="D45" t="s">
        <v>89</v>
      </c>
      <c r="E45" t="s">
        <v>90</v>
      </c>
      <c r="F45" t="s">
        <v>91</v>
      </c>
    </row>
    <row r="47" spans="1:23" x14ac:dyDescent="0.3">
      <c r="B47" s="1" t="s">
        <v>92</v>
      </c>
      <c r="C47" s="1" t="s">
        <v>37</v>
      </c>
      <c r="D47" s="1" t="s">
        <v>38</v>
      </c>
      <c r="E47" s="1" t="s">
        <v>39</v>
      </c>
      <c r="F47" s="1" t="s">
        <v>40</v>
      </c>
    </row>
    <row r="48" spans="1:23" x14ac:dyDescent="0.3">
      <c r="A48" s="1">
        <v>0</v>
      </c>
      <c r="B48" t="s">
        <v>93</v>
      </c>
      <c r="C48">
        <v>-0.08</v>
      </c>
      <c r="D48">
        <v>-0.06</v>
      </c>
      <c r="E48">
        <v>0.47</v>
      </c>
      <c r="F48">
        <v>0.57999999999999996</v>
      </c>
    </row>
    <row r="49" spans="1:14" x14ac:dyDescent="0.3">
      <c r="A49" s="1">
        <v>1</v>
      </c>
      <c r="B49" t="s">
        <v>94</v>
      </c>
      <c r="C49">
        <v>-0.08</v>
      </c>
      <c r="D49">
        <v>-0.06</v>
      </c>
      <c r="E49">
        <v>0.47</v>
      </c>
      <c r="F49">
        <v>0.57999999999999996</v>
      </c>
    </row>
    <row r="50" spans="1:14" x14ac:dyDescent="0.3">
      <c r="A50" s="1">
        <v>2</v>
      </c>
      <c r="B50" t="s">
        <v>95</v>
      </c>
      <c r="C50">
        <v>-0.08</v>
      </c>
      <c r="D50">
        <v>-0.06</v>
      </c>
      <c r="E50">
        <v>0.47</v>
      </c>
      <c r="F50">
        <v>0.57999999999999996</v>
      </c>
    </row>
    <row r="51" spans="1:14" x14ac:dyDescent="0.3">
      <c r="A51" s="1">
        <v>3</v>
      </c>
      <c r="B51" t="s">
        <v>96</v>
      </c>
      <c r="C51">
        <v>-0.08</v>
      </c>
      <c r="D51">
        <v>-0.05</v>
      </c>
      <c r="E51">
        <v>0.46</v>
      </c>
      <c r="F51">
        <v>0.59</v>
      </c>
    </row>
    <row r="52" spans="1:14" x14ac:dyDescent="0.3">
      <c r="A52" s="1">
        <v>4</v>
      </c>
      <c r="B52" t="s">
        <v>97</v>
      </c>
      <c r="C52">
        <v>-0.09</v>
      </c>
      <c r="D52">
        <v>-0.04</v>
      </c>
      <c r="E52">
        <v>0.43</v>
      </c>
      <c r="F52">
        <v>0.57999999999999996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109</v>
      </c>
      <c r="F61">
        <v>0.19</v>
      </c>
      <c r="I61" t="str">
        <f t="shared" si="4"/>
        <v>N/A</v>
      </c>
      <c r="J61">
        <f t="shared" si="5"/>
        <v>0.2</v>
      </c>
      <c r="K61" t="str">
        <f t="shared" si="6"/>
        <v>N/A</v>
      </c>
      <c r="L61" t="str">
        <f t="shared" si="7"/>
        <v>N/A</v>
      </c>
      <c r="M61">
        <f t="shared" si="8"/>
        <v>0.19</v>
      </c>
      <c r="N61" t="str">
        <f t="shared" si="9"/>
        <v>N/A</v>
      </c>
    </row>
    <row r="62" spans="1:14" x14ac:dyDescent="0.3">
      <c r="A62" s="1">
        <v>1</v>
      </c>
      <c r="B62" t="s">
        <v>110</v>
      </c>
      <c r="C62" t="s">
        <v>111</v>
      </c>
      <c r="F62">
        <v>0.22</v>
      </c>
      <c r="I62" t="str">
        <f t="shared" si="4"/>
        <v>N/A</v>
      </c>
      <c r="J62">
        <f t="shared" si="5"/>
        <v>-0.5</v>
      </c>
      <c r="K62" t="str">
        <f t="shared" si="6"/>
        <v>N/A</v>
      </c>
      <c r="L62" t="str">
        <f t="shared" si="7"/>
        <v>N/A</v>
      </c>
      <c r="M62">
        <f t="shared" si="8"/>
        <v>0.22</v>
      </c>
      <c r="N62" t="str">
        <f t="shared" si="9"/>
        <v>N/A</v>
      </c>
    </row>
    <row r="63" spans="1:14" x14ac:dyDescent="0.3">
      <c r="A63" s="1">
        <v>2</v>
      </c>
      <c r="B63" t="s">
        <v>112</v>
      </c>
      <c r="C63" t="s">
        <v>113</v>
      </c>
      <c r="F63">
        <v>0.08</v>
      </c>
      <c r="I63" t="str">
        <f t="shared" si="4"/>
        <v>N/A</v>
      </c>
      <c r="J63">
        <f t="shared" si="5"/>
        <v>0.14599999999999999</v>
      </c>
      <c r="K63" t="str">
        <f t="shared" si="6"/>
        <v>N/A</v>
      </c>
      <c r="L63" t="str">
        <f t="shared" si="7"/>
        <v>N/A</v>
      </c>
      <c r="M63">
        <f t="shared" si="8"/>
        <v>0.08</v>
      </c>
      <c r="N63" t="str">
        <f t="shared" si="9"/>
        <v>N/A</v>
      </c>
    </row>
    <row r="64" spans="1:14" x14ac:dyDescent="0.3">
      <c r="A64" s="1">
        <v>3</v>
      </c>
      <c r="B64" t="s">
        <v>114</v>
      </c>
      <c r="C64" t="s">
        <v>115</v>
      </c>
      <c r="F64">
        <v>0.12</v>
      </c>
      <c r="I64" t="str">
        <f t="shared" si="4"/>
        <v>N/A</v>
      </c>
      <c r="J64">
        <f t="shared" si="5"/>
        <v>0.23399999999999999</v>
      </c>
      <c r="K64" t="str">
        <f t="shared" si="6"/>
        <v>N/A</v>
      </c>
      <c r="L64" t="str">
        <f t="shared" si="7"/>
        <v>N/A</v>
      </c>
      <c r="M64">
        <f t="shared" si="8"/>
        <v>0.12</v>
      </c>
      <c r="N64" t="str">
        <f t="shared" si="9"/>
        <v>N/A</v>
      </c>
    </row>
    <row r="65" spans="1:14" x14ac:dyDescent="0.3">
      <c r="A65" s="1">
        <v>4</v>
      </c>
      <c r="B65" t="s">
        <v>116</v>
      </c>
      <c r="C65" t="s">
        <v>117</v>
      </c>
      <c r="F65">
        <v>0.09</v>
      </c>
      <c r="I65" t="str">
        <f t="shared" si="4"/>
        <v>N/A</v>
      </c>
      <c r="J65">
        <f t="shared" si="5"/>
        <v>-0.14250000000000002</v>
      </c>
      <c r="K65" t="str">
        <f t="shared" si="6"/>
        <v>N/A</v>
      </c>
      <c r="L65" t="str">
        <f t="shared" si="7"/>
        <v>N/A</v>
      </c>
      <c r="M65">
        <f t="shared" si="8"/>
        <v>0.09</v>
      </c>
      <c r="N65" t="str">
        <f t="shared" si="9"/>
        <v>N/A</v>
      </c>
    </row>
    <row r="66" spans="1:14" x14ac:dyDescent="0.3">
      <c r="A66" s="1">
        <v>5</v>
      </c>
      <c r="B66" t="s">
        <v>118</v>
      </c>
      <c r="C66" t="s">
        <v>119</v>
      </c>
      <c r="I66" t="str">
        <f t="shared" si="4"/>
        <v>N/A</v>
      </c>
      <c r="J66">
        <f t="shared" si="5"/>
        <v>0.1893</v>
      </c>
      <c r="K66" t="str">
        <f t="shared" si="6"/>
        <v>N/A</v>
      </c>
      <c r="L66" t="str">
        <f t="shared" si="7"/>
        <v>N/A</v>
      </c>
      <c r="M66" t="str">
        <f t="shared" si="8"/>
        <v>N/A</v>
      </c>
      <c r="N66" t="str">
        <f t="shared" si="9"/>
        <v>N/A</v>
      </c>
    </row>
    <row r="67" spans="1:14" x14ac:dyDescent="0.3">
      <c r="D67" t="s">
        <v>120</v>
      </c>
      <c r="E67" t="str">
        <f>C1</f>
        <v>ACI Worldwide, Inc. (ACIW)</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22</v>
      </c>
      <c r="D68">
        <f ca="1">IFERROR(AVERAGE(VALUE(INDIRECT("J"&amp;(MATCH(B68,B69:B500,0)+68))),VALUE(INDIRECT("J"&amp;(MATCH(B68,B69:B500,0)+79))),VALUE(INDIRECT("J"&amp;(MATCH(B68,B69:B500,0)+90))),VALUE(INDIRECT("J"&amp;(MATCH(B68,B69:B500,0)+101)))),"")</f>
        <v>4695000000</v>
      </c>
      <c r="E68" t="str">
        <f t="shared" ref="E68:E76" ca="1" si="10">IFERROR(IF(AND(C68&lt;&gt;"",D68&lt;&gt;0),IF(VALUE(J68)&gt;VALUE(K68),"above average","below average"),"no data"),"no data")</f>
        <v>below average</v>
      </c>
      <c r="I68" t="str">
        <f t="shared" ca="1" si="4"/>
        <v>N/A</v>
      </c>
      <c r="J68">
        <f t="shared" si="5"/>
        <v>2880000000</v>
      </c>
      <c r="K68">
        <f t="shared" ca="1" si="6"/>
        <v>4695000000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26</v>
      </c>
      <c r="D70">
        <f ca="1">IFERROR(AVERAGE(VALUE(INDIRECT("J"&amp;(MATCH(B70,B71:B502,0)+70))),VALUE(INDIRECT("J"&amp;(MATCH(B70,B71:B502,0)+81))),VALUE(INDIRECT("J"&amp;(MATCH(B70,B71:B502,0)+92))),VALUE(INDIRECT("J"&amp;(MATCH(B70,B71:B502,0)+103)))),"")</f>
        <v>1592.7</v>
      </c>
      <c r="E70" t="str">
        <f t="shared" ca="1" si="10"/>
        <v>below average</v>
      </c>
      <c r="F70" t="str">
        <f t="shared" ref="F70:F76" ca="1" si="11">IF(E70="above average",LOWER(TRIM(IF(ISNUMBER(VALUE(RIGHT(B70,1))),REPLACE(B70,LEN(B70),1,""),B70))),"")</f>
        <v/>
      </c>
      <c r="G70" t="str">
        <f ca="1">IFERROR(LEFT(F70,FIND("(",F70) - 2),F70)</f>
        <v/>
      </c>
      <c r="I70" t="str">
        <f t="shared" ca="1" si="4"/>
        <v>N/A</v>
      </c>
      <c r="J70">
        <f t="shared" si="5"/>
        <v>73.78</v>
      </c>
      <c r="K70">
        <f t="shared" ca="1" si="6"/>
        <v>1592.7</v>
      </c>
      <c r="L70" t="str">
        <f t="shared" ca="1" si="7"/>
        <v>N/A</v>
      </c>
      <c r="M70" t="str">
        <f t="shared" ca="1" si="8"/>
        <v>N/A</v>
      </c>
      <c r="N70" t="str">
        <f t="shared" ca="1" si="9"/>
        <v>N/A</v>
      </c>
    </row>
    <row r="71" spans="1:14" x14ac:dyDescent="0.3">
      <c r="A71" s="1">
        <v>3</v>
      </c>
      <c r="B71" t="s">
        <v>124</v>
      </c>
      <c r="C71" t="s">
        <v>125</v>
      </c>
      <c r="D71">
        <f ca="1">IFERROR(AVERAGE(VALUE(INDIRECT("J"&amp;(MATCH(B71,B72:B503,0)+71))),VALUE(INDIRECT("J"&amp;(MATCH(B71,B72:B503,0)+82))),VALUE(INDIRECT("J"&amp;(MATCH(B71,B72:B503,0)+93))),VALUE(INDIRECT("J"&amp;(MATCH(B71,B72:B503,0)+104)))),"")</f>
        <v>30.2575</v>
      </c>
      <c r="E71" t="str">
        <f t="shared" ca="1" si="10"/>
        <v>above average</v>
      </c>
      <c r="F71" t="str">
        <f t="shared" ca="1" si="11"/>
        <v>forward p/e</v>
      </c>
      <c r="G71" t="str">
        <f t="shared" ref="G71:G76" ca="1" si="12">IF(F71&lt;&gt;"", G70 &amp; ", " &amp; IFERROR(LEFT(F71,FIND("(",F71) - 2),F71),G70)</f>
        <v>, forward p/e</v>
      </c>
      <c r="I71" t="str">
        <f t="shared" ca="1" si="4"/>
        <v>N/A</v>
      </c>
      <c r="J71">
        <f t="shared" si="5"/>
        <v>42.1</v>
      </c>
      <c r="K71">
        <f t="shared" ca="1" si="6"/>
        <v>30.2575</v>
      </c>
      <c r="L71" t="str">
        <f t="shared" ca="1" si="7"/>
        <v>N/A</v>
      </c>
      <c r="M71" t="str">
        <f t="shared" ca="1" si="8"/>
        <v>N/A</v>
      </c>
      <c r="N71" t="str">
        <f t="shared" ca="1" si="9"/>
        <v>N/A</v>
      </c>
    </row>
    <row r="72" spans="1:14" x14ac:dyDescent="0.3">
      <c r="A72" s="1">
        <v>4</v>
      </c>
      <c r="B72" t="s">
        <v>126</v>
      </c>
      <c r="C72" t="s">
        <v>127</v>
      </c>
      <c r="D72">
        <f ca="1">IFERROR(AVERAGE(VALUE(INDIRECT("J"&amp;(MATCH(B72,B73:B504,0)+72))),VALUE(INDIRECT("J"&amp;(MATCH(B72,B73:B504,0)+83))),VALUE(INDIRECT("J"&amp;(MATCH(B72,B73:B504,0)+94))),VALUE(INDIRECT("J"&amp;(MATCH(B72,B73:B504,0)+105)))),"")</f>
        <v>1.6025</v>
      </c>
      <c r="E72" t="str">
        <f t="shared" ca="1" si="10"/>
        <v>below average</v>
      </c>
      <c r="F72" t="str">
        <f t="shared" ca="1" si="11"/>
        <v/>
      </c>
      <c r="G72" t="str">
        <f t="shared" ca="1" si="12"/>
        <v>, forward p/e</v>
      </c>
      <c r="I72" t="str">
        <f t="shared" ca="1" si="4"/>
        <v>N/A</v>
      </c>
      <c r="J72">
        <f t="shared" si="5"/>
        <v>-3.6</v>
      </c>
      <c r="K72">
        <f t="shared" ca="1" si="6"/>
        <v>1.6025</v>
      </c>
      <c r="L72" t="str">
        <f t="shared" ca="1" si="7"/>
        <v>N/A</v>
      </c>
      <c r="M72" t="str">
        <f t="shared" ca="1" si="8"/>
        <v>N/A</v>
      </c>
      <c r="N72" t="str">
        <f t="shared" ca="1" si="9"/>
        <v>N/A</v>
      </c>
    </row>
    <row r="73" spans="1:14" x14ac:dyDescent="0.3">
      <c r="A73" s="1">
        <v>5</v>
      </c>
      <c r="B73" t="s">
        <v>128</v>
      </c>
      <c r="C73" t="s">
        <v>129</v>
      </c>
      <c r="D73">
        <f ca="1">IFERROR(AVERAGE(VALUE(INDIRECT("J"&amp;(MATCH(B73,B74:B505,0)+73))),VALUE(INDIRECT("J"&amp;(MATCH(B73,B74:B505,0)+84))),VALUE(INDIRECT("J"&amp;(MATCH(B73,B74:B505,0)+95))),VALUE(INDIRECT("J"&amp;(MATCH(B73,B74:B505,0)+106)))),"")</f>
        <v>3.335</v>
      </c>
      <c r="E73" t="str">
        <f t="shared" ca="1" si="10"/>
        <v>below average</v>
      </c>
      <c r="F73" t="str">
        <f t="shared" ca="1" si="11"/>
        <v/>
      </c>
      <c r="G73" t="str">
        <f t="shared" ca="1" si="12"/>
        <v>, forward p/e</v>
      </c>
      <c r="I73" t="str">
        <f t="shared" ca="1" si="4"/>
        <v>N/A</v>
      </c>
      <c r="J73">
        <f t="shared" si="5"/>
        <v>2.85</v>
      </c>
      <c r="K73">
        <f t="shared" ca="1" si="6"/>
        <v>3.335</v>
      </c>
      <c r="L73" t="str">
        <f t="shared" ca="1" si="7"/>
        <v>N/A</v>
      </c>
      <c r="M73" t="str">
        <f t="shared" ca="1" si="8"/>
        <v>N/A</v>
      </c>
      <c r="N73" t="str">
        <f t="shared" ca="1" si="9"/>
        <v>N/A</v>
      </c>
    </row>
    <row r="74" spans="1:14" x14ac:dyDescent="0.3">
      <c r="A74" s="1">
        <v>6</v>
      </c>
      <c r="B74" t="s">
        <v>130</v>
      </c>
      <c r="C74" t="s">
        <v>131</v>
      </c>
      <c r="D74">
        <f ca="1">IFERROR(AVERAGE(VALUE(INDIRECT("J"&amp;(MATCH(B74,B75:B506,0)+74))),VALUE(INDIRECT("J"&amp;(MATCH(B74,B75:B506,0)+85))),VALUE(INDIRECT("J"&amp;(MATCH(B74,B75:B506,0)+96))),VALUE(INDIRECT("J"&amp;(MATCH(B74,B75:B506,0)+107)))),"")</f>
        <v>5.65</v>
      </c>
      <c r="E74" t="str">
        <f t="shared" ca="1" si="10"/>
        <v>below average</v>
      </c>
      <c r="F74" t="str">
        <f t="shared" ca="1" si="11"/>
        <v/>
      </c>
      <c r="G74" t="str">
        <f t="shared" ca="1" si="12"/>
        <v>, forward p/e</v>
      </c>
      <c r="I74" t="str">
        <f t="shared" ca="1" si="4"/>
        <v>N/A</v>
      </c>
      <c r="J74">
        <f t="shared" si="5"/>
        <v>3.74</v>
      </c>
      <c r="K74">
        <f t="shared" ca="1" si="6"/>
        <v>5.65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forward p/e</v>
      </c>
      <c r="G77" t="str">
        <f ca="1">TRIM(IF(LEFT(G76,1)=",",REPLACE(G76,1,1,""),SUBSTITUTE(G76,F77, "and " &amp; F77)))</f>
        <v>forward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ACI Worldwide may be overvalued. The company has a higher forward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139</v>
      </c>
      <c r="F81" t="str">
        <f t="shared" ref="F81:F87" ca="1" si="13">IF(E70="below average",LOWER(TRIM(IF(ISNUMBER(VALUE(RIGHT(B70,1))),REPLACE(B70,LEN(B70),1,""),B70))),"")</f>
        <v>trailing p/e</v>
      </c>
      <c r="G81" t="str">
        <f ca="1">IFERROR(LEFT(F81,FIND("(",F81) - 2),F81)</f>
        <v>trailing p/e</v>
      </c>
      <c r="I81" t="str">
        <f t="shared" ca="1" si="4"/>
        <v>N/A</v>
      </c>
      <c r="J81">
        <f t="shared" si="5"/>
        <v>3.8399999999999997E-2</v>
      </c>
      <c r="K81" t="str">
        <f t="shared" si="6"/>
        <v>N/A</v>
      </c>
      <c r="L81" t="str">
        <f t="shared" si="7"/>
        <v>N/A</v>
      </c>
      <c r="M81" t="str">
        <f t="shared" ca="1" si="8"/>
        <v>N/A</v>
      </c>
      <c r="N81" t="str">
        <f t="shared" ca="1" si="9"/>
        <v>N/A</v>
      </c>
    </row>
    <row r="82" spans="1:14" x14ac:dyDescent="0.3">
      <c r="A82" s="1">
        <v>1</v>
      </c>
      <c r="B82" t="s">
        <v>140</v>
      </c>
      <c r="C82" t="s">
        <v>141</v>
      </c>
      <c r="F82" t="str">
        <f t="shared" ca="1" si="13"/>
        <v/>
      </c>
      <c r="G82" t="str">
        <f t="shared" ref="G82:G87" ca="1" si="14">IF(F82&lt;&gt;"", G81 &amp; ", " &amp; IFERROR(LEFT(F82,FIND("(",F82) - 2),F82),G81)</f>
        <v>trailing p/e</v>
      </c>
      <c r="I82" t="str">
        <f t="shared" ca="1" si="4"/>
        <v>N/A</v>
      </c>
      <c r="J82">
        <f t="shared" si="5"/>
        <v>9.2499999999999999E-2</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143</v>
      </c>
      <c r="F84" t="str">
        <f t="shared" ca="1" si="13"/>
        <v>price/sales (ttm)</v>
      </c>
      <c r="G84" t="str">
        <f t="shared" ca="1" si="14"/>
        <v>trailing p/e, peg ratio, price/sales</v>
      </c>
      <c r="I84" t="str">
        <f t="shared" ca="1" si="4"/>
        <v>N/A</v>
      </c>
      <c r="J84">
        <f t="shared" si="5"/>
        <v>3.1899999999999998E-2</v>
      </c>
      <c r="K84" t="str">
        <f t="shared" si="6"/>
        <v>N/A</v>
      </c>
      <c r="L84" t="str">
        <f t="shared" si="7"/>
        <v>N/A</v>
      </c>
      <c r="M84" t="str">
        <f t="shared" ca="1" si="8"/>
        <v>N/A</v>
      </c>
      <c r="N84" t="str">
        <f t="shared" ca="1" si="9"/>
        <v>N/A</v>
      </c>
    </row>
    <row r="85" spans="1:14" x14ac:dyDescent="0.3">
      <c r="A85" s="1">
        <v>1</v>
      </c>
      <c r="B85" t="s">
        <v>144</v>
      </c>
      <c r="C85" t="s">
        <v>145</v>
      </c>
      <c r="F85" t="str">
        <f t="shared" ca="1" si="13"/>
        <v>price/book (mrq)</v>
      </c>
      <c r="G85" t="str">
        <f t="shared" ca="1" si="14"/>
        <v>trailing p/e, peg ratio, price/sales, price/book</v>
      </c>
      <c r="I85" t="str">
        <f t="shared" ca="1" si="4"/>
        <v>N/A</v>
      </c>
      <c r="J85">
        <f t="shared" si="5"/>
        <v>5.2600000000000001E-2</v>
      </c>
      <c r="K85" t="str">
        <f t="shared" si="6"/>
        <v>N/A</v>
      </c>
      <c r="L85" t="str">
        <f t="shared" si="7"/>
        <v>N/A</v>
      </c>
      <c r="M85" t="str">
        <f t="shared" ca="1" si="8"/>
        <v>N/A</v>
      </c>
      <c r="N85" t="str">
        <f t="shared" ca="1" si="9"/>
        <v>N/A</v>
      </c>
    </row>
    <row r="86" spans="1:14" x14ac:dyDescent="0.3">
      <c r="F86" t="str">
        <f t="shared" ca="1" si="13"/>
        <v/>
      </c>
      <c r="G86" t="str">
        <f t="shared" ca="1" si="14"/>
        <v>trailing p/e, peg ratio,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55</v>
      </c>
      <c r="F87" t="str">
        <f t="shared" ca="1" si="13"/>
        <v/>
      </c>
      <c r="G87" t="str">
        <f t="shared" ca="1" si="14"/>
        <v>trailing p/e, peg ratio, price/sales, price/book</v>
      </c>
      <c r="I87" t="str">
        <f t="shared" ca="1" si="4"/>
        <v>N/A</v>
      </c>
      <c r="J87">
        <f t="shared" si="5"/>
        <v>1010000000</v>
      </c>
      <c r="K87" t="str">
        <f t="shared" si="6"/>
        <v>N/A</v>
      </c>
      <c r="L87" t="str">
        <f t="shared" si="7"/>
        <v>N/A</v>
      </c>
      <c r="M87" t="str">
        <f t="shared" ca="1" si="8"/>
        <v>N/A</v>
      </c>
      <c r="N87" t="str">
        <f t="shared" ca="1" si="9"/>
        <v>N/A</v>
      </c>
    </row>
    <row r="88" spans="1:14" x14ac:dyDescent="0.3">
      <c r="A88" s="1">
        <v>1</v>
      </c>
      <c r="B88" t="s">
        <v>147</v>
      </c>
      <c r="C88" t="s">
        <v>148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peg ratio, price/sales, and price/book</v>
      </c>
      <c r="I88" t="str">
        <f t="shared" ca="1" si="4"/>
        <v>N/A</v>
      </c>
      <c r="J88">
        <f t="shared" si="5"/>
        <v>8.64</v>
      </c>
      <c r="K88" t="str">
        <f t="shared" si="6"/>
        <v>N/A</v>
      </c>
      <c r="L88" t="str">
        <f t="shared" si="7"/>
        <v>N/A</v>
      </c>
      <c r="M88" t="str">
        <f t="shared" ca="1" si="8"/>
        <v>N/A</v>
      </c>
      <c r="N88" t="str">
        <f t="shared" ca="1" si="9"/>
        <v>N/A</v>
      </c>
    </row>
    <row r="89" spans="1:14" x14ac:dyDescent="0.3">
      <c r="A89" s="1">
        <v>2</v>
      </c>
      <c r="B89" t="s">
        <v>149</v>
      </c>
      <c r="C89" t="s">
        <v>150</v>
      </c>
      <c r="D89" t="str">
        <f ca="1">IF(COUNTIF(E70:E76,"=below average")&gt;0,"There are some indications that "&amp;D1&amp;" may be undervalued. The company has a lower " &amp; G88 &amp; " than the comparable average", "Inconclusive")</f>
        <v>There are some indications that ACI Worldwide may be undervalued. The company has a lower trailing p/e, peg ratio, price/sales, and price/book than the comparable average</v>
      </c>
      <c r="I89" t="str">
        <f t="shared" ca="1" si="4"/>
        <v>N/A</v>
      </c>
      <c r="J89">
        <f t="shared" si="5"/>
        <v>2.4E-2</v>
      </c>
      <c r="K89" t="str">
        <f t="shared" ca="1" si="6"/>
        <v>N/A</v>
      </c>
      <c r="L89" t="str">
        <f t="shared" si="7"/>
        <v>N/A</v>
      </c>
      <c r="M89" t="str">
        <f t="shared" si="8"/>
        <v>N/A</v>
      </c>
      <c r="N89" t="str">
        <f t="shared" si="9"/>
        <v>N/A</v>
      </c>
    </row>
    <row r="90" spans="1:14" x14ac:dyDescent="0.3">
      <c r="A90" s="1">
        <v>3</v>
      </c>
      <c r="B90" t="s">
        <v>151</v>
      </c>
      <c r="C90" t="s">
        <v>152</v>
      </c>
      <c r="I90" t="str">
        <f t="shared" si="4"/>
        <v>N/A</v>
      </c>
      <c r="J90">
        <f t="shared" si="5"/>
        <v>560790000</v>
      </c>
      <c r="K90" t="str">
        <f t="shared" si="6"/>
        <v>N/A</v>
      </c>
      <c r="L90" t="str">
        <f t="shared" si="7"/>
        <v>N/A</v>
      </c>
      <c r="M90" t="str">
        <f t="shared" si="8"/>
        <v>N/A</v>
      </c>
      <c r="N90" t="str">
        <f t="shared" si="9"/>
        <v>N/A</v>
      </c>
    </row>
    <row r="91" spans="1:14" x14ac:dyDescent="0.3">
      <c r="A91" s="1">
        <v>4</v>
      </c>
      <c r="B91" t="s">
        <v>153</v>
      </c>
      <c r="C91" t="s">
        <v>154</v>
      </c>
      <c r="I91" t="str">
        <f t="shared" si="4"/>
        <v>N/A</v>
      </c>
      <c r="J91">
        <f t="shared" si="5"/>
        <v>137150000</v>
      </c>
      <c r="K91" t="str">
        <f t="shared" si="6"/>
        <v>N/A</v>
      </c>
      <c r="L91" t="str">
        <f t="shared" si="7"/>
        <v>N/A</v>
      </c>
      <c r="M91" t="str">
        <f t="shared" si="8"/>
        <v>N/A</v>
      </c>
      <c r="N91" t="str">
        <f t="shared" si="9"/>
        <v>N/A</v>
      </c>
    </row>
    <row r="92" spans="1:14" x14ac:dyDescent="0.3">
      <c r="A92" s="1">
        <v>5</v>
      </c>
      <c r="B92" t="s">
        <v>155</v>
      </c>
      <c r="C92" t="s">
        <v>156</v>
      </c>
      <c r="I92" t="str">
        <f t="shared" si="4"/>
        <v>N/A</v>
      </c>
      <c r="J92">
        <f t="shared" si="5"/>
        <v>38780000</v>
      </c>
      <c r="K92" t="str">
        <f t="shared" si="6"/>
        <v>N/A</v>
      </c>
      <c r="L92" t="str">
        <f t="shared" si="7"/>
        <v>N/A</v>
      </c>
      <c r="M92" t="str">
        <f t="shared" si="8"/>
        <v>N/A</v>
      </c>
      <c r="N92" t="str">
        <f t="shared" si="9"/>
        <v>N/A</v>
      </c>
    </row>
    <row r="93" spans="1:14" x14ac:dyDescent="0.3">
      <c r="A93" s="1">
        <v>6</v>
      </c>
      <c r="B93" t="s">
        <v>157</v>
      </c>
      <c r="C93" t="s">
        <v>28</v>
      </c>
      <c r="I93" t="str">
        <f t="shared" si="4"/>
        <v>N/A</v>
      </c>
      <c r="J93">
        <f t="shared" si="5"/>
        <v>0.33</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160</v>
      </c>
      <c r="I96" t="str">
        <f t="shared" si="4"/>
        <v>N/A</v>
      </c>
      <c r="J96">
        <f t="shared" si="5"/>
        <v>99740000</v>
      </c>
      <c r="K96" t="str">
        <f t="shared" si="6"/>
        <v>N/A</v>
      </c>
      <c r="L96" t="str">
        <f t="shared" si="7"/>
        <v>N/A</v>
      </c>
      <c r="M96" t="str">
        <f t="shared" si="8"/>
        <v>N/A</v>
      </c>
      <c r="N96" t="str">
        <f t="shared" si="9"/>
        <v>N/A</v>
      </c>
    </row>
    <row r="97" spans="1:14" x14ac:dyDescent="0.3">
      <c r="A97" s="1">
        <v>1</v>
      </c>
      <c r="B97" t="s">
        <v>161</v>
      </c>
      <c r="C97" t="s">
        <v>162</v>
      </c>
      <c r="I97" t="str">
        <f t="shared" si="4"/>
        <v>N/A</v>
      </c>
      <c r="J97">
        <f t="shared" si="5"/>
        <v>0.85</v>
      </c>
      <c r="K97" t="str">
        <f t="shared" si="6"/>
        <v>N/A</v>
      </c>
      <c r="L97" t="str">
        <f t="shared" si="7"/>
        <v>N/A</v>
      </c>
      <c r="M97" t="str">
        <f t="shared" si="8"/>
        <v>N/A</v>
      </c>
      <c r="N97" t="str">
        <f t="shared" si="9"/>
        <v>N/A</v>
      </c>
    </row>
    <row r="98" spans="1:14" x14ac:dyDescent="0.3">
      <c r="A98" s="1">
        <v>2</v>
      </c>
      <c r="B98" t="s">
        <v>163</v>
      </c>
      <c r="C98" t="s">
        <v>164</v>
      </c>
      <c r="I98" t="str">
        <f t="shared" si="4"/>
        <v>N/A</v>
      </c>
      <c r="J98">
        <f t="shared" si="5"/>
        <v>702470000</v>
      </c>
      <c r="K98" t="str">
        <f t="shared" si="6"/>
        <v>N/A</v>
      </c>
      <c r="L98" t="str">
        <f t="shared" si="7"/>
        <v>N/A</v>
      </c>
      <c r="M98" t="str">
        <f t="shared" si="8"/>
        <v>N/A</v>
      </c>
      <c r="N98" t="str">
        <f t="shared" si="9"/>
        <v>N/A</v>
      </c>
    </row>
    <row r="99" spans="1:14" x14ac:dyDescent="0.3">
      <c r="A99" s="1">
        <v>3</v>
      </c>
      <c r="B99" t="s">
        <v>165</v>
      </c>
      <c r="C99" t="s">
        <v>166</v>
      </c>
      <c r="I99" t="str">
        <f t="shared" si="4"/>
        <v>N/A</v>
      </c>
      <c r="J99">
        <f t="shared" si="5"/>
        <v>91.2</v>
      </c>
      <c r="K99" t="str">
        <f t="shared" si="6"/>
        <v>N/A</v>
      </c>
      <c r="L99" t="str">
        <f t="shared" si="7"/>
        <v>N/A</v>
      </c>
      <c r="M99" t="str">
        <f t="shared" si="8"/>
        <v>N/A</v>
      </c>
      <c r="N99" t="str">
        <f t="shared" si="9"/>
        <v>N/A</v>
      </c>
    </row>
    <row r="100" spans="1:14" x14ac:dyDescent="0.3">
      <c r="A100" s="1">
        <v>4</v>
      </c>
      <c r="B100" t="s">
        <v>167</v>
      </c>
      <c r="C100" t="s">
        <v>168</v>
      </c>
      <c r="I100" t="str">
        <f t="shared" si="4"/>
        <v>N/A</v>
      </c>
      <c r="J100">
        <f t="shared" si="5"/>
        <v>1.29</v>
      </c>
      <c r="K100" t="str">
        <f t="shared" si="6"/>
        <v>N/A</v>
      </c>
      <c r="L100" t="str">
        <f t="shared" si="7"/>
        <v>N/A</v>
      </c>
      <c r="M100" t="str">
        <f t="shared" si="8"/>
        <v>N/A</v>
      </c>
      <c r="N100" t="str">
        <f t="shared" si="9"/>
        <v>N/A</v>
      </c>
    </row>
    <row r="101" spans="1:14" x14ac:dyDescent="0.3">
      <c r="A101" s="1">
        <v>5</v>
      </c>
      <c r="B101" t="s">
        <v>169</v>
      </c>
      <c r="C101" t="s">
        <v>170</v>
      </c>
      <c r="I101" t="str">
        <f t="shared" si="4"/>
        <v>N/A</v>
      </c>
      <c r="J101">
        <f t="shared" si="5"/>
        <v>6.53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172</v>
      </c>
      <c r="I103" t="str">
        <f t="shared" si="4"/>
        <v>N/A</v>
      </c>
      <c r="J103">
        <f t="shared" si="5"/>
        <v>146990000</v>
      </c>
      <c r="K103" t="str">
        <f t="shared" si="6"/>
        <v>N/A</v>
      </c>
      <c r="L103" t="str">
        <f t="shared" si="7"/>
        <v>N/A</v>
      </c>
      <c r="M103" t="str">
        <f t="shared" si="8"/>
        <v>N/A</v>
      </c>
      <c r="N103" t="str">
        <f t="shared" si="9"/>
        <v>N/A</v>
      </c>
    </row>
    <row r="104" spans="1:14" x14ac:dyDescent="0.3">
      <c r="A104" s="1">
        <v>1</v>
      </c>
      <c r="B104" t="s">
        <v>173</v>
      </c>
      <c r="C104" t="s">
        <v>174</v>
      </c>
      <c r="I104" t="str">
        <f t="shared" si="4"/>
        <v>N/A</v>
      </c>
      <c r="J104">
        <f t="shared" si="5"/>
        <v>80660000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24</v>
      </c>
      <c r="I106" t="str">
        <f t="shared" si="4"/>
        <v>N/A</v>
      </c>
      <c r="J106">
        <f t="shared" si="5"/>
        <v>1.46</v>
      </c>
      <c r="K106" t="str">
        <f t="shared" si="6"/>
        <v>N/A</v>
      </c>
      <c r="L106" t="str">
        <f t="shared" si="7"/>
        <v>N/A</v>
      </c>
      <c r="M106" t="str">
        <f t="shared" si="8"/>
        <v>N/A</v>
      </c>
      <c r="N106" t="str">
        <f t="shared" si="9"/>
        <v>N/A</v>
      </c>
    </row>
    <row r="107" spans="1:14" x14ac:dyDescent="0.3">
      <c r="A107" s="1">
        <v>1</v>
      </c>
      <c r="B107" t="s">
        <v>175</v>
      </c>
      <c r="C107" t="s">
        <v>176</v>
      </c>
      <c r="I107" t="str">
        <f t="shared" si="4"/>
        <v>N/A</v>
      </c>
      <c r="J107">
        <f t="shared" si="5"/>
        <v>0.25120000000000003</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180</v>
      </c>
      <c r="I109" t="str">
        <f t="shared" si="4"/>
        <v>N/A</v>
      </c>
      <c r="J109">
        <f t="shared" si="5"/>
        <v>24.57</v>
      </c>
      <c r="K109" t="str">
        <f t="shared" si="6"/>
        <v>N/A</v>
      </c>
      <c r="L109" t="str">
        <f t="shared" si="7"/>
        <v>N/A</v>
      </c>
      <c r="M109" t="str">
        <f t="shared" si="8"/>
        <v>N/A</v>
      </c>
      <c r="N109" t="str">
        <f t="shared" si="9"/>
        <v>N/A</v>
      </c>
    </row>
    <row r="110" spans="1:14" x14ac:dyDescent="0.3">
      <c r="A110" s="1">
        <v>4</v>
      </c>
      <c r="B110" t="s">
        <v>181</v>
      </c>
      <c r="C110" t="s">
        <v>182</v>
      </c>
      <c r="I110" t="str">
        <f t="shared" si="4"/>
        <v>N/A</v>
      </c>
      <c r="J110">
        <f t="shared" si="5"/>
        <v>15.11</v>
      </c>
      <c r="K110" t="str">
        <f t="shared" si="6"/>
        <v>N/A</v>
      </c>
      <c r="L110" t="str">
        <f t="shared" si="7"/>
        <v>N/A</v>
      </c>
      <c r="M110" t="str">
        <f t="shared" si="8"/>
        <v>N/A</v>
      </c>
      <c r="N110" t="str">
        <f t="shared" si="9"/>
        <v>N/A</v>
      </c>
    </row>
    <row r="111" spans="1:14" x14ac:dyDescent="0.3">
      <c r="A111" s="1">
        <v>5</v>
      </c>
      <c r="B111" t="s">
        <v>183</v>
      </c>
      <c r="C111" t="s">
        <v>184</v>
      </c>
      <c r="I111" t="str">
        <f t="shared" si="4"/>
        <v>N/A</v>
      </c>
      <c r="J111">
        <f t="shared" si="5"/>
        <v>22.99</v>
      </c>
      <c r="K111" t="str">
        <f t="shared" si="6"/>
        <v>N/A</v>
      </c>
      <c r="L111" t="str">
        <f t="shared" si="7"/>
        <v>N/A</v>
      </c>
      <c r="M111" t="str">
        <f t="shared" si="8"/>
        <v>N/A</v>
      </c>
      <c r="N111" t="str">
        <f t="shared" si="9"/>
        <v>N/A</v>
      </c>
    </row>
    <row r="112" spans="1:14" x14ac:dyDescent="0.3">
      <c r="A112" s="1">
        <v>6</v>
      </c>
      <c r="B112" t="s">
        <v>185</v>
      </c>
      <c r="C112" t="s">
        <v>186</v>
      </c>
      <c r="I112" t="str">
        <f t="shared" si="4"/>
        <v>N/A</v>
      </c>
      <c r="J112">
        <f t="shared" si="5"/>
        <v>21.6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188</v>
      </c>
      <c r="I114" t="str">
        <f t="shared" si="4"/>
        <v>N/A</v>
      </c>
      <c r="J114">
        <f t="shared" si="5"/>
        <v>481340</v>
      </c>
      <c r="K114" t="str">
        <f t="shared" si="6"/>
        <v>N/A</v>
      </c>
      <c r="L114" t="str">
        <f t="shared" si="7"/>
        <v>N/A</v>
      </c>
      <c r="M114" t="str">
        <f t="shared" si="8"/>
        <v>N/A</v>
      </c>
      <c r="N114" t="str">
        <f t="shared" si="9"/>
        <v>N/A</v>
      </c>
    </row>
    <row r="115" spans="1:14" x14ac:dyDescent="0.3">
      <c r="A115" s="1">
        <v>1</v>
      </c>
      <c r="B115" t="s">
        <v>189</v>
      </c>
      <c r="C115" t="s">
        <v>190</v>
      </c>
      <c r="I115" t="str">
        <f t="shared" si="4"/>
        <v>N/A</v>
      </c>
      <c r="J115">
        <f t="shared" si="5"/>
        <v>377280</v>
      </c>
      <c r="K115" t="str">
        <f t="shared" si="6"/>
        <v>N/A</v>
      </c>
      <c r="L115" t="str">
        <f t="shared" si="7"/>
        <v>N/A</v>
      </c>
      <c r="M115" t="str">
        <f t="shared" si="8"/>
        <v>N/A</v>
      </c>
      <c r="N115" t="str">
        <f t="shared" si="9"/>
        <v>N/A</v>
      </c>
    </row>
    <row r="116" spans="1:14" x14ac:dyDescent="0.3">
      <c r="A116" s="1">
        <v>2</v>
      </c>
      <c r="B116" t="s">
        <v>191</v>
      </c>
      <c r="C116" t="s">
        <v>192</v>
      </c>
      <c r="I116" t="str">
        <f t="shared" si="4"/>
        <v>N/A</v>
      </c>
      <c r="J116">
        <f t="shared" si="5"/>
        <v>118040000</v>
      </c>
      <c r="K116" t="str">
        <f t="shared" si="6"/>
        <v>N/A</v>
      </c>
      <c r="L116" t="str">
        <f t="shared" si="7"/>
        <v>N/A</v>
      </c>
      <c r="M116" t="str">
        <f t="shared" si="8"/>
        <v>N/A</v>
      </c>
      <c r="N116" t="str">
        <f t="shared" si="9"/>
        <v>N/A</v>
      </c>
    </row>
    <row r="117" spans="1:14" x14ac:dyDescent="0.3">
      <c r="A117" s="1">
        <v>3</v>
      </c>
      <c r="B117" t="s">
        <v>193</v>
      </c>
      <c r="C117" t="s">
        <v>194</v>
      </c>
      <c r="I117" t="str">
        <f t="shared" si="4"/>
        <v>N/A</v>
      </c>
      <c r="J117">
        <f t="shared" si="5"/>
        <v>115370000</v>
      </c>
      <c r="K117" t="str">
        <f t="shared" si="6"/>
        <v>N/A</v>
      </c>
      <c r="L117" t="str">
        <f t="shared" si="7"/>
        <v>N/A</v>
      </c>
      <c r="M117" t="str">
        <f t="shared" si="8"/>
        <v>N/A</v>
      </c>
      <c r="N117" t="str">
        <f t="shared" si="9"/>
        <v>N/A</v>
      </c>
    </row>
    <row r="118" spans="1:14" x14ac:dyDescent="0.3">
      <c r="A118" s="1">
        <v>4</v>
      </c>
      <c r="B118" t="s">
        <v>195</v>
      </c>
      <c r="C118" t="s">
        <v>196</v>
      </c>
      <c r="I118" t="str">
        <f t="shared" si="4"/>
        <v>N/A</v>
      </c>
      <c r="J118">
        <f t="shared" si="5"/>
        <v>2.1299999999999999E-2</v>
      </c>
      <c r="K118" t="str">
        <f t="shared" si="6"/>
        <v>N/A</v>
      </c>
      <c r="L118" t="str">
        <f t="shared" si="7"/>
        <v>N/A</v>
      </c>
      <c r="M118" t="str">
        <f t="shared" si="8"/>
        <v>N/A</v>
      </c>
      <c r="N118" t="str">
        <f t="shared" si="9"/>
        <v>N/A</v>
      </c>
    </row>
    <row r="119" spans="1:14" x14ac:dyDescent="0.3">
      <c r="A119" s="1">
        <v>5</v>
      </c>
      <c r="B119" t="s">
        <v>197</v>
      </c>
      <c r="C119" t="s">
        <v>198</v>
      </c>
      <c r="I119" t="str">
        <f t="shared" si="4"/>
        <v>N/A</v>
      </c>
      <c r="J119">
        <f t="shared" si="5"/>
        <v>1.0109999999999999</v>
      </c>
      <c r="K119" t="str">
        <f t="shared" si="6"/>
        <v>N/A</v>
      </c>
      <c r="L119" t="str">
        <f t="shared" si="7"/>
        <v>N/A</v>
      </c>
      <c r="M119" t="str">
        <f t="shared" si="8"/>
        <v>N/A</v>
      </c>
      <c r="N119" t="str">
        <f t="shared" si="9"/>
        <v>N/A</v>
      </c>
    </row>
    <row r="120" spans="1:14" x14ac:dyDescent="0.3">
      <c r="A120" s="1">
        <v>6</v>
      </c>
      <c r="B120" t="s">
        <v>199</v>
      </c>
      <c r="C120" t="s">
        <v>200</v>
      </c>
      <c r="I120" t="str">
        <f t="shared" si="4"/>
        <v>N/A</v>
      </c>
      <c r="J120">
        <f t="shared" si="5"/>
        <v>8350000</v>
      </c>
      <c r="K120" t="str">
        <f t="shared" si="6"/>
        <v>N/A</v>
      </c>
      <c r="L120" t="str">
        <f t="shared" si="7"/>
        <v>N/A</v>
      </c>
      <c r="M120" t="str">
        <f t="shared" si="8"/>
        <v>N/A</v>
      </c>
      <c r="N120" t="str">
        <f t="shared" si="9"/>
        <v>N/A</v>
      </c>
    </row>
    <row r="121" spans="1:14" x14ac:dyDescent="0.3">
      <c r="A121" s="1">
        <v>7</v>
      </c>
      <c r="B121" t="s">
        <v>201</v>
      </c>
      <c r="C121" t="s">
        <v>202</v>
      </c>
      <c r="I121" t="str">
        <f t="shared" si="4"/>
        <v>N/A</v>
      </c>
      <c r="J121">
        <f t="shared" si="5"/>
        <v>15.61</v>
      </c>
      <c r="K121" t="str">
        <f t="shared" si="6"/>
        <v>N/A</v>
      </c>
      <c r="L121" t="str">
        <f t="shared" si="7"/>
        <v>N/A</v>
      </c>
      <c r="M121" t="str">
        <f t="shared" si="8"/>
        <v>N/A</v>
      </c>
      <c r="N121" t="str">
        <f t="shared" si="9"/>
        <v>N/A</v>
      </c>
    </row>
    <row r="122" spans="1:14" x14ac:dyDescent="0.3">
      <c r="A122" s="1">
        <v>8</v>
      </c>
      <c r="B122" t="s">
        <v>203</v>
      </c>
      <c r="C122" t="s">
        <v>204</v>
      </c>
      <c r="I122" t="str">
        <f t="shared" si="4"/>
        <v>N/A</v>
      </c>
      <c r="J122">
        <f t="shared" si="5"/>
        <v>0.11080000000000001</v>
      </c>
      <c r="K122" t="str">
        <f t="shared" si="6"/>
        <v>N/A</v>
      </c>
      <c r="L122" t="str">
        <f t="shared" si="7"/>
        <v>N/A</v>
      </c>
      <c r="M122" t="str">
        <f t="shared" si="8"/>
        <v>N/A</v>
      </c>
      <c r="N122" t="str">
        <f t="shared" si="9"/>
        <v>N/A</v>
      </c>
    </row>
    <row r="123" spans="1:14" x14ac:dyDescent="0.3">
      <c r="A123" s="1">
        <v>9</v>
      </c>
      <c r="B123" t="s">
        <v>205</v>
      </c>
      <c r="C123" t="s">
        <v>206</v>
      </c>
      <c r="I123" t="str">
        <f t="shared" si="4"/>
        <v>N/A</v>
      </c>
      <c r="J123">
        <f t="shared" si="5"/>
        <v>6690000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32"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32"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32"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32"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32" x14ac:dyDescent="0.3">
      <c r="A133" s="1">
        <v>8</v>
      </c>
      <c r="B133" t="s">
        <v>215</v>
      </c>
      <c r="C133" t="s">
        <v>216</v>
      </c>
      <c r="I133" t="str">
        <f t="shared" si="15"/>
        <v>N/A</v>
      </c>
      <c r="J133">
        <f t="shared" si="16"/>
        <v>42795</v>
      </c>
      <c r="K133" t="str">
        <f t="shared" si="17"/>
        <v>N/A</v>
      </c>
      <c r="L133" t="str">
        <f t="shared" si="18"/>
        <v>N/A</v>
      </c>
      <c r="M133" t="str">
        <f t="shared" si="19"/>
        <v>N/A</v>
      </c>
      <c r="N133" t="str">
        <f t="shared" si="20"/>
        <v>N/A</v>
      </c>
    </row>
    <row r="134" spans="1:32" x14ac:dyDescent="0.3">
      <c r="A134" s="1">
        <v>9</v>
      </c>
      <c r="B134" t="s">
        <v>217</v>
      </c>
      <c r="C134" t="s">
        <v>218</v>
      </c>
      <c r="I134" t="str">
        <f t="shared" si="15"/>
        <v>N/A</v>
      </c>
      <c r="J134" t="str">
        <f t="shared" si="16"/>
        <v>N/A</v>
      </c>
      <c r="K134" t="str">
        <f t="shared" si="17"/>
        <v>N/A</v>
      </c>
      <c r="L134" t="str">
        <f t="shared" si="18"/>
        <v>N/A</v>
      </c>
      <c r="M134" t="str">
        <f t="shared" si="19"/>
        <v>N/A</v>
      </c>
      <c r="N134" t="str">
        <f t="shared" si="20"/>
        <v>N/A</v>
      </c>
    </row>
    <row r="135" spans="1:32" x14ac:dyDescent="0.3">
      <c r="I135" t="str">
        <f t="shared" si="15"/>
        <v>N/A</v>
      </c>
      <c r="J135" t="str">
        <f t="shared" si="16"/>
        <v>N/A</v>
      </c>
      <c r="K135" t="str">
        <f t="shared" si="17"/>
        <v>N/A</v>
      </c>
      <c r="L135" t="str">
        <f t="shared" si="18"/>
        <v>N/A</v>
      </c>
      <c r="M135" t="str">
        <f t="shared" si="19"/>
        <v>N/A</v>
      </c>
      <c r="N135" t="str">
        <f t="shared" si="20"/>
        <v>N/A</v>
      </c>
    </row>
    <row r="136" spans="1:32" x14ac:dyDescent="0.3">
      <c r="I136" t="str">
        <f t="shared" si="15"/>
        <v>N/A</v>
      </c>
      <c r="J136" t="str">
        <f t="shared" si="16"/>
        <v>N/A</v>
      </c>
      <c r="K136" t="str">
        <f t="shared" si="17"/>
        <v>N/A</v>
      </c>
      <c r="L136" t="str">
        <f t="shared" si="18"/>
        <v>N/A</v>
      </c>
      <c r="M136" t="str">
        <f t="shared" si="19"/>
        <v>N/A</v>
      </c>
      <c r="N136" t="str">
        <f t="shared" si="20"/>
        <v>N/A</v>
      </c>
    </row>
    <row r="137" spans="1:32"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32" x14ac:dyDescent="0.3">
      <c r="A138" s="1">
        <v>0</v>
      </c>
      <c r="B138" t="s">
        <v>224</v>
      </c>
      <c r="C138" t="s">
        <v>225</v>
      </c>
      <c r="D138" t="s">
        <v>226</v>
      </c>
      <c r="E138" t="s">
        <v>227</v>
      </c>
      <c r="F138">
        <v>67</v>
      </c>
      <c r="I138" t="str">
        <f t="shared" si="15"/>
        <v>N/A</v>
      </c>
      <c r="J138" t="str">
        <f t="shared" si="16"/>
        <v>N/A</v>
      </c>
      <c r="K138">
        <f t="shared" si="17"/>
        <v>1980000</v>
      </c>
      <c r="L138">
        <f t="shared" si="18"/>
        <v>4010000</v>
      </c>
      <c r="M138">
        <f t="shared" si="19"/>
        <v>67</v>
      </c>
      <c r="N138" t="str">
        <f t="shared" si="20"/>
        <v>N/A</v>
      </c>
    </row>
    <row r="139" spans="1:32" x14ac:dyDescent="0.3">
      <c r="A139" s="1">
        <v>1</v>
      </c>
      <c r="B139" t="s">
        <v>228</v>
      </c>
      <c r="C139" t="s">
        <v>229</v>
      </c>
      <c r="D139" t="s">
        <v>230</v>
      </c>
      <c r="E139" t="s">
        <v>231</v>
      </c>
      <c r="F139">
        <v>45</v>
      </c>
      <c r="I139" t="str">
        <f t="shared" si="15"/>
        <v>N/A</v>
      </c>
      <c r="J139" t="str">
        <f t="shared" si="16"/>
        <v>N/A</v>
      </c>
      <c r="K139">
        <f t="shared" si="17"/>
        <v>828650</v>
      </c>
      <c r="L139">
        <f t="shared" si="18"/>
        <v>865050</v>
      </c>
      <c r="M139">
        <f t="shared" si="19"/>
        <v>45</v>
      </c>
      <c r="N139" t="str">
        <f t="shared" si="20"/>
        <v>N/A</v>
      </c>
    </row>
    <row r="140" spans="1:32" x14ac:dyDescent="0.3">
      <c r="A140" s="1">
        <v>2</v>
      </c>
      <c r="B140" t="s">
        <v>232</v>
      </c>
      <c r="C140" t="s">
        <v>233</v>
      </c>
      <c r="D140" t="s">
        <v>234</v>
      </c>
      <c r="F140">
        <v>60</v>
      </c>
      <c r="I140" t="str">
        <f t="shared" si="15"/>
        <v>N/A</v>
      </c>
      <c r="J140" t="str">
        <f t="shared" si="16"/>
        <v>N/A</v>
      </c>
      <c r="K140">
        <f t="shared" si="17"/>
        <v>609340</v>
      </c>
      <c r="L140" t="str">
        <f t="shared" si="18"/>
        <v>N/A</v>
      </c>
      <c r="M140">
        <f t="shared" si="19"/>
        <v>60</v>
      </c>
      <c r="N140" t="str">
        <f t="shared" si="20"/>
        <v>N/A</v>
      </c>
    </row>
    <row r="141" spans="1:32" x14ac:dyDescent="0.3">
      <c r="A141" s="1">
        <v>3</v>
      </c>
      <c r="B141" t="s">
        <v>235</v>
      </c>
      <c r="C141" t="s">
        <v>236</v>
      </c>
      <c r="D141" t="s">
        <v>237</v>
      </c>
      <c r="F141">
        <v>54</v>
      </c>
      <c r="I141" t="str">
        <f t="shared" si="15"/>
        <v>N/A</v>
      </c>
      <c r="J141" t="str">
        <f t="shared" si="16"/>
        <v>N/A</v>
      </c>
      <c r="K141">
        <f t="shared" si="17"/>
        <v>738810</v>
      </c>
      <c r="L141" t="str">
        <f t="shared" si="18"/>
        <v>N/A</v>
      </c>
      <c r="M141">
        <f t="shared" si="19"/>
        <v>54</v>
      </c>
      <c r="N141" t="str">
        <f t="shared" si="20"/>
        <v>N/A</v>
      </c>
    </row>
    <row r="142" spans="1:32" x14ac:dyDescent="0.3">
      <c r="A142" s="1">
        <v>4</v>
      </c>
      <c r="B142" t="s">
        <v>238</v>
      </c>
      <c r="C142" t="s">
        <v>239</v>
      </c>
      <c r="D142" t="s">
        <v>240</v>
      </c>
      <c r="F142">
        <v>55</v>
      </c>
      <c r="I142" t="str">
        <f t="shared" si="15"/>
        <v>N/A</v>
      </c>
      <c r="J142" t="str">
        <f t="shared" si="16"/>
        <v>N/A</v>
      </c>
      <c r="K142">
        <f t="shared" si="17"/>
        <v>723290</v>
      </c>
      <c r="L142" t="str">
        <f t="shared" si="18"/>
        <v>N/A</v>
      </c>
      <c r="M142">
        <f t="shared" si="19"/>
        <v>55</v>
      </c>
      <c r="N142" t="str">
        <f t="shared" si="20"/>
        <v>N/A</v>
      </c>
    </row>
    <row r="143" spans="1:32"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32"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c r="AC144" t="str">
        <f>"Direction"</f>
        <v>Direction</v>
      </c>
      <c r="AF144" t="str">
        <f ca="1">SUBSTITUTE("worksheet.write('" &amp; CELL("address",AC144) &amp; "','" &amp; _xlfn.FORMULATEXT(AC144) &amp; "')","$","")</f>
        <v>worksheet.write('AC144','="Direction"')</v>
      </c>
    </row>
    <row r="145" spans="1:32" x14ac:dyDescent="0.3">
      <c r="A145" s="1">
        <v>0</v>
      </c>
      <c r="B145" t="s">
        <v>248</v>
      </c>
      <c r="C145" t="s">
        <v>249</v>
      </c>
      <c r="D145" t="s">
        <v>250</v>
      </c>
      <c r="E145" t="s">
        <v>251</v>
      </c>
      <c r="F145" t="s">
        <v>252</v>
      </c>
      <c r="G145" t="s">
        <v>55</v>
      </c>
      <c r="I145" t="str">
        <f t="shared" si="15"/>
        <v>N/A</v>
      </c>
      <c r="J145">
        <f t="shared" si="16"/>
        <v>666580000</v>
      </c>
      <c r="K145">
        <f t="shared" si="17"/>
        <v>864930000</v>
      </c>
      <c r="L145">
        <f t="shared" si="18"/>
        <v>1030000000</v>
      </c>
      <c r="M145">
        <f t="shared" si="19"/>
        <v>1050000000</v>
      </c>
      <c r="N145">
        <f t="shared" si="20"/>
        <v>1010000000</v>
      </c>
      <c r="P145">
        <f t="shared" ref="P145:P208" si="21">MAX(J145:N145)</f>
        <v>1050000000</v>
      </c>
      <c r="Q145">
        <f>IFERROR(J144+MATCH(P145,J145:N145,0)-1,"")</f>
        <v>2015</v>
      </c>
      <c r="R145">
        <f t="shared" ref="R145:R208" si="22">IF(Q145="","",MIN(J145:N145))</f>
        <v>666580000</v>
      </c>
      <c r="S145">
        <f>IFERROR(J144+MATCH(R145,J145:N145)-1,"")</f>
        <v>2012</v>
      </c>
      <c r="T145">
        <f t="shared" ref="T145:T208" si="23">IFERROR(AVERAGE(J145:N145),"")</f>
        <v>924302000</v>
      </c>
      <c r="U145">
        <f t="shared" ref="U145:U208" si="24">IFERROR(STDEV(J145:N145),"")</f>
        <v>161448029.78048384</v>
      </c>
      <c r="V145">
        <f t="shared" ref="V145:V208" si="25">IF(C145="-","",IF(ISBLANK(B145),"",IF(OR(ISNUMBER(FIND("Growth",B145)),ISNUMBER(FIND("Margin",B145))),"",(J145-T145)/U145)))</f>
        <v>-1.5963155471789718</v>
      </c>
      <c r="W145">
        <f t="shared" ref="W145:W208" si="26">IF(OR(D145="-",ISBLANK(D145)),"",(K145-T145)/U145)</f>
        <v>-0.36774682280561966</v>
      </c>
      <c r="X145">
        <f t="shared" ref="X145:X208" si="27">IF(OR(E145="-",ISBLANK(E145)),"",(L145-T145)/U145)</f>
        <v>0.6546874566615305</v>
      </c>
      <c r="Y145">
        <f t="shared" ref="Y145:Y208" si="28">IF(OR(F145="-",ISBLANK(F145)),"",(M145-T145)/U145)</f>
        <v>0.77856632980227691</v>
      </c>
      <c r="Z145">
        <f t="shared" ref="Z145:Z208" si="29">IFERROR(IF(OR(G145="-",ISBLANK(G145)),"",(N145-T145)/U145),"")</f>
        <v>0.53080858352078408</v>
      </c>
      <c r="AA145">
        <f t="shared" ref="AA145:AA208" si="30">IF(MAX(MAX(V145:Z145),ABS(MIN(V145:Z145)))=ABS(MIN(V145:Z145)),MIN(V145:Z145),MAX(V145:Z145))</f>
        <v>-1.5963155471789718</v>
      </c>
      <c r="AB145">
        <f>IFERROR(V144+MATCH(AA145,V145:Z145,0)-1,"")</f>
        <v>2012</v>
      </c>
      <c r="AC145" t="str">
        <f t="shared" ref="AC145:AC208" si="31">IF(AB145&lt;&gt;"",IF(S145=AB145,"Low",IF(AB145=Q145,"High","")),"")</f>
        <v>Low</v>
      </c>
      <c r="AF145" t="str">
        <f t="shared" ref="AF145:AF208" ca="1" si="32">SUBSTITUTE("worksheet.write('" &amp; CELL("address",AC145) &amp; "','" &amp; _xlfn.FORMULATEXT(AC145) &amp; "')","$","")</f>
        <v>worksheet.write('AC145','=IF(AB145&lt;&gt;"",IF(S145=AB145,"Low",IF(AB145=Q145,"High","")),"")')</v>
      </c>
    </row>
    <row r="146" spans="1:32" x14ac:dyDescent="0.3">
      <c r="A146" s="1">
        <v>1</v>
      </c>
      <c r="B146" t="s">
        <v>253</v>
      </c>
      <c r="C146" t="s">
        <v>254</v>
      </c>
      <c r="D146" t="s">
        <v>255</v>
      </c>
      <c r="E146" t="s">
        <v>256</v>
      </c>
      <c r="F146" t="s">
        <v>257</v>
      </c>
      <c r="G146" t="s">
        <v>258</v>
      </c>
      <c r="I146" t="str">
        <f t="shared" si="15"/>
        <v>neg_trend</v>
      </c>
      <c r="J146" t="str">
        <f t="shared" si="16"/>
        <v>N/A</v>
      </c>
      <c r="K146">
        <f t="shared" si="17"/>
        <v>0.29760000000000003</v>
      </c>
      <c r="L146">
        <f t="shared" si="18"/>
        <v>0.19550000000000001</v>
      </c>
      <c r="M146">
        <f t="shared" si="19"/>
        <v>1.15E-2</v>
      </c>
      <c r="N146">
        <f t="shared" si="20"/>
        <v>-3.85E-2</v>
      </c>
      <c r="P146">
        <f t="shared" si="21"/>
        <v>0.29760000000000003</v>
      </c>
      <c r="Q146">
        <f>IFERROR(J144+MATCH(P146,J146:N146,0)-1,"")</f>
        <v>2013</v>
      </c>
      <c r="R146">
        <f t="shared" si="22"/>
        <v>-3.85E-2</v>
      </c>
      <c r="S146" t="str">
        <f>IFERROR(J144+MATCH(R146,J146:N146)-1,"")</f>
        <v/>
      </c>
      <c r="T146">
        <f t="shared" si="23"/>
        <v>0.11652500000000002</v>
      </c>
      <c r="U146">
        <f t="shared" si="24"/>
        <v>0.15714983031065183</v>
      </c>
      <c r="V146" t="str">
        <f t="shared" si="25"/>
        <v/>
      </c>
      <c r="W146">
        <f t="shared" si="26"/>
        <v>1.1522443240444689</v>
      </c>
      <c r="X146">
        <f t="shared" si="27"/>
        <v>0.50254588149336965</v>
      </c>
      <c r="Y146">
        <f t="shared" si="28"/>
        <v>-0.66831125297677962</v>
      </c>
      <c r="Z146">
        <f t="shared" si="29"/>
        <v>-0.98647895256105933</v>
      </c>
      <c r="AA146">
        <f t="shared" si="30"/>
        <v>1.1522443240444689</v>
      </c>
      <c r="AB146">
        <f>IFERROR(V144+MATCH(AA146,V146:Z146,0)-1,"")</f>
        <v>2013</v>
      </c>
      <c r="AC146" t="str">
        <f t="shared" si="31"/>
        <v>High</v>
      </c>
      <c r="AF146" t="str">
        <f t="shared" ca="1" si="32"/>
        <v>worksheet.write('AC146','=IF(AB146&lt;&gt;"",IF(S146=AB146,"Low",IF(AB146=Q146,"High","")),"")')</v>
      </c>
    </row>
    <row r="147" spans="1:32" x14ac:dyDescent="0.3">
      <c r="A147" s="1">
        <v>2</v>
      </c>
      <c r="B147" t="s">
        <v>259</v>
      </c>
      <c r="C147" t="s">
        <v>260</v>
      </c>
      <c r="D147" t="s">
        <v>261</v>
      </c>
      <c r="E147" t="s">
        <v>262</v>
      </c>
      <c r="F147" t="s">
        <v>263</v>
      </c>
      <c r="G147" t="s">
        <v>264</v>
      </c>
      <c r="I147" t="str">
        <f t="shared" si="15"/>
        <v>N/A</v>
      </c>
      <c r="J147">
        <f t="shared" si="16"/>
        <v>262649999.99999997</v>
      </c>
      <c r="K147">
        <f t="shared" si="17"/>
        <v>400200000</v>
      </c>
      <c r="L147">
        <f t="shared" si="18"/>
        <v>526659999.99999994</v>
      </c>
      <c r="M147">
        <f t="shared" si="19"/>
        <v>555280000</v>
      </c>
      <c r="N147">
        <f t="shared" si="20"/>
        <v>534440000.00000006</v>
      </c>
      <c r="P147">
        <f t="shared" si="21"/>
        <v>555280000</v>
      </c>
      <c r="Q147">
        <f>IFERROR(J144+MATCH(P147,J147:N147,0)-1,"")</f>
        <v>2015</v>
      </c>
      <c r="R147">
        <f t="shared" si="22"/>
        <v>262649999.99999997</v>
      </c>
      <c r="S147">
        <f>IFERROR(J144+MATCH(R147,J147:N147)-1,"")</f>
        <v>2012</v>
      </c>
      <c r="T147">
        <f t="shared" si="23"/>
        <v>455846000</v>
      </c>
      <c r="U147">
        <f t="shared" si="24"/>
        <v>123995898.64185025</v>
      </c>
      <c r="V147">
        <f t="shared" si="25"/>
        <v>-1.5580837924166133</v>
      </c>
      <c r="W147">
        <f t="shared" si="26"/>
        <v>-0.44877290789050939</v>
      </c>
      <c r="X147">
        <f t="shared" si="27"/>
        <v>0.57109953454621187</v>
      </c>
      <c r="Y147">
        <f t="shared" si="28"/>
        <v>0.80191362044324677</v>
      </c>
      <c r="Z147">
        <f t="shared" si="29"/>
        <v>0.63384354531766385</v>
      </c>
      <c r="AA147">
        <f t="shared" si="30"/>
        <v>-1.5580837924166133</v>
      </c>
      <c r="AB147">
        <f>IFERROR(V144+MATCH(AA147,V147:Z147,0)-1,"")</f>
        <v>2012</v>
      </c>
      <c r="AC147" t="str">
        <f t="shared" si="31"/>
        <v>Low</v>
      </c>
      <c r="AF147" t="str">
        <f t="shared" ca="1" si="32"/>
        <v>worksheet.write('AC147','=IF(AB147&lt;&gt;"",IF(S147=AB147,"Low",IF(AB147=Q147,"High","")),"")')</v>
      </c>
    </row>
    <row r="148" spans="1:32" x14ac:dyDescent="0.3">
      <c r="A148" s="1">
        <v>3</v>
      </c>
      <c r="B148" t="s">
        <v>265</v>
      </c>
      <c r="C148" t="s">
        <v>266</v>
      </c>
      <c r="D148" t="s">
        <v>267</v>
      </c>
      <c r="E148" t="s">
        <v>268</v>
      </c>
      <c r="F148" t="s">
        <v>269</v>
      </c>
      <c r="G148" t="s">
        <v>270</v>
      </c>
      <c r="I148" t="str">
        <f t="shared" si="15"/>
        <v>N/A</v>
      </c>
      <c r="J148">
        <f t="shared" si="16"/>
        <v>211870000</v>
      </c>
      <c r="K148">
        <f t="shared" si="17"/>
        <v>330230000</v>
      </c>
      <c r="L148">
        <f t="shared" si="18"/>
        <v>439980000</v>
      </c>
      <c r="M148">
        <f t="shared" si="19"/>
        <v>457850000</v>
      </c>
      <c r="N148">
        <f t="shared" si="20"/>
        <v>430980000</v>
      </c>
      <c r="P148">
        <f t="shared" si="21"/>
        <v>457850000</v>
      </c>
      <c r="Q148">
        <f>IFERROR(J144+MATCH(P148,J148:N148,0)-1,"")</f>
        <v>2015</v>
      </c>
      <c r="R148">
        <f t="shared" si="22"/>
        <v>211870000</v>
      </c>
      <c r="S148">
        <f>IFERROR(J144+MATCH(R148,J148:N148)-1,"")</f>
        <v>2012</v>
      </c>
      <c r="T148">
        <f t="shared" si="23"/>
        <v>374182000</v>
      </c>
      <c r="U148">
        <f t="shared" si="24"/>
        <v>103480297.01348948</v>
      </c>
      <c r="V148">
        <f t="shared" si="25"/>
        <v>-1.5685304805304272</v>
      </c>
      <c r="W148">
        <f t="shared" si="26"/>
        <v>-0.42473786091153665</v>
      </c>
      <c r="X148">
        <f t="shared" si="27"/>
        <v>0.63585051356610145</v>
      </c>
      <c r="Y148">
        <f t="shared" si="28"/>
        <v>0.80854039285462431</v>
      </c>
      <c r="Z148">
        <f t="shared" si="29"/>
        <v>0.5488774350212382</v>
      </c>
      <c r="AA148">
        <f t="shared" si="30"/>
        <v>-1.5685304805304272</v>
      </c>
      <c r="AB148">
        <f>IFERROR(V144+MATCH(AA148,V148:Z148,0)-1,"")</f>
        <v>2012</v>
      </c>
      <c r="AC148" t="str">
        <f t="shared" si="31"/>
        <v>Low</v>
      </c>
      <c r="AF148" t="str">
        <f t="shared" ca="1" si="32"/>
        <v>worksheet.write('AC148','=IF(AB148&lt;&gt;"",IF(S148=AB148,"Low",IF(AB148=Q148,"High","")),"")')</v>
      </c>
    </row>
    <row r="149" spans="1:32" x14ac:dyDescent="0.3">
      <c r="A149" s="1">
        <v>4</v>
      </c>
      <c r="B149" t="s">
        <v>271</v>
      </c>
      <c r="C149" t="s">
        <v>272</v>
      </c>
      <c r="D149" t="s">
        <v>273</v>
      </c>
      <c r="E149" t="s">
        <v>274</v>
      </c>
      <c r="F149" t="s">
        <v>275</v>
      </c>
      <c r="G149" t="s">
        <v>276</v>
      </c>
      <c r="I149" t="str">
        <f t="shared" si="15"/>
        <v>pos_trend</v>
      </c>
      <c r="J149">
        <f t="shared" si="16"/>
        <v>50780000</v>
      </c>
      <c r="K149">
        <f t="shared" si="17"/>
        <v>69970000</v>
      </c>
      <c r="L149">
        <f t="shared" si="18"/>
        <v>86680000</v>
      </c>
      <c r="M149">
        <f t="shared" si="19"/>
        <v>97430000</v>
      </c>
      <c r="N149">
        <f t="shared" si="20"/>
        <v>103450000</v>
      </c>
      <c r="P149">
        <f t="shared" si="21"/>
        <v>103450000</v>
      </c>
      <c r="Q149">
        <f>IFERROR(J144+MATCH(P149,J149:N149,0)-1,"")</f>
        <v>2016</v>
      </c>
      <c r="R149">
        <f t="shared" si="22"/>
        <v>50780000</v>
      </c>
      <c r="S149">
        <f>IFERROR(J144+MATCH(R149,J149:N149)-1,"")</f>
        <v>2012</v>
      </c>
      <c r="T149">
        <f t="shared" si="23"/>
        <v>81662000</v>
      </c>
      <c r="U149">
        <f t="shared" si="24"/>
        <v>21441361.197461322</v>
      </c>
      <c r="V149">
        <f t="shared" si="25"/>
        <v>-1.4403003482659702</v>
      </c>
      <c r="W149">
        <f t="shared" si="26"/>
        <v>-0.5453012004379808</v>
      </c>
      <c r="X149">
        <f t="shared" si="27"/>
        <v>0.23403364897346798</v>
      </c>
      <c r="Y149">
        <f t="shared" si="28"/>
        <v>0.73540107154516599</v>
      </c>
      <c r="Z149">
        <f t="shared" si="29"/>
        <v>1.0161668281853169</v>
      </c>
      <c r="AA149">
        <f t="shared" si="30"/>
        <v>-1.4403003482659702</v>
      </c>
      <c r="AB149">
        <f>IFERROR(V144+MATCH(AA149,V149:Z149,0)-1,"")</f>
        <v>2012</v>
      </c>
      <c r="AC149" t="str">
        <f t="shared" si="31"/>
        <v>Low</v>
      </c>
      <c r="AF149" t="str">
        <f t="shared" ca="1" si="32"/>
        <v>worksheet.write('AC149','=IF(AB149&lt;&gt;"",IF(S149=AB149,"Low",IF(AB149=Q149,"High","")),"")')</v>
      </c>
    </row>
    <row r="150" spans="1:32" x14ac:dyDescent="0.3">
      <c r="A150" s="1">
        <v>5</v>
      </c>
      <c r="B150" t="s">
        <v>277</v>
      </c>
      <c r="C150" t="s">
        <v>278</v>
      </c>
      <c r="D150" t="s">
        <v>279</v>
      </c>
      <c r="E150" t="s">
        <v>280</v>
      </c>
      <c r="F150" t="s">
        <v>281</v>
      </c>
      <c r="G150" t="s">
        <v>282</v>
      </c>
      <c r="I150" t="str">
        <f t="shared" si="15"/>
        <v>pos_trend</v>
      </c>
      <c r="J150">
        <f t="shared" si="16"/>
        <v>13280000</v>
      </c>
      <c r="K150">
        <f t="shared" si="17"/>
        <v>18750000</v>
      </c>
      <c r="L150">
        <f t="shared" si="18"/>
        <v>20510000</v>
      </c>
      <c r="M150">
        <f t="shared" si="19"/>
        <v>21660000</v>
      </c>
      <c r="N150">
        <f t="shared" si="20"/>
        <v>22580000</v>
      </c>
      <c r="P150">
        <f t="shared" si="21"/>
        <v>22580000</v>
      </c>
      <c r="Q150">
        <f>IFERROR(J144+MATCH(P150,J150:N150,0)-1,"")</f>
        <v>2016</v>
      </c>
      <c r="R150">
        <f t="shared" si="22"/>
        <v>13280000</v>
      </c>
      <c r="S150">
        <f>IFERROR(J144+MATCH(R150,J150:N150)-1,"")</f>
        <v>2012</v>
      </c>
      <c r="T150">
        <f t="shared" si="23"/>
        <v>19356000</v>
      </c>
      <c r="U150">
        <f t="shared" si="24"/>
        <v>3685082.0886379178</v>
      </c>
      <c r="V150">
        <f t="shared" si="25"/>
        <v>-1.6488099461159669</v>
      </c>
      <c r="W150">
        <f t="shared" si="26"/>
        <v>-0.16444681161064451</v>
      </c>
      <c r="X150">
        <f t="shared" si="27"/>
        <v>0.31315448943677188</v>
      </c>
      <c r="Y150">
        <f t="shared" si="28"/>
        <v>0.62522352137116322</v>
      </c>
      <c r="Z150">
        <f t="shared" si="29"/>
        <v>0.87487874691867629</v>
      </c>
      <c r="AA150">
        <f t="shared" si="30"/>
        <v>-1.6488099461159669</v>
      </c>
      <c r="AB150">
        <f>IFERROR(V144+MATCH(AA150,V150:Z150,0)-1,"")</f>
        <v>2012</v>
      </c>
      <c r="AC150" t="str">
        <f t="shared" si="31"/>
        <v>Low</v>
      </c>
      <c r="AF150" t="str">
        <f t="shared" ca="1" si="32"/>
        <v>worksheet.write('AC150','=IF(AB150&lt;&gt;"",IF(S150=AB150,"Low",IF(AB150=Q150,"High","")),"")')</v>
      </c>
    </row>
    <row r="151" spans="1:32" x14ac:dyDescent="0.3">
      <c r="A151" s="1">
        <v>6</v>
      </c>
      <c r="B151" t="s">
        <v>283</v>
      </c>
      <c r="C151" t="s">
        <v>284</v>
      </c>
      <c r="D151" t="s">
        <v>285</v>
      </c>
      <c r="E151" t="s">
        <v>286</v>
      </c>
      <c r="F151" t="s">
        <v>287</v>
      </c>
      <c r="G151" t="s">
        <v>288</v>
      </c>
      <c r="I151" t="str">
        <f t="shared" si="15"/>
        <v>pos_trend</v>
      </c>
      <c r="J151">
        <f t="shared" si="16"/>
        <v>37500000</v>
      </c>
      <c r="K151">
        <f t="shared" si="17"/>
        <v>51220000</v>
      </c>
      <c r="L151">
        <f t="shared" si="18"/>
        <v>66180000.000000007</v>
      </c>
      <c r="M151">
        <f t="shared" si="19"/>
        <v>75780000</v>
      </c>
      <c r="N151">
        <f t="shared" si="20"/>
        <v>80870000</v>
      </c>
      <c r="P151">
        <f t="shared" si="21"/>
        <v>80870000</v>
      </c>
      <c r="Q151">
        <f>IFERROR(J144+MATCH(P151,J151:N151,0)-1,"")</f>
        <v>2016</v>
      </c>
      <c r="R151">
        <f t="shared" si="22"/>
        <v>37500000</v>
      </c>
      <c r="S151">
        <f>IFERROR(J144+MATCH(R151,J151:N151)-1,"")</f>
        <v>2012</v>
      </c>
      <c r="T151">
        <f t="shared" si="23"/>
        <v>62310000</v>
      </c>
      <c r="U151">
        <f t="shared" si="24"/>
        <v>17884459.734641135</v>
      </c>
      <c r="V151">
        <f t="shared" si="25"/>
        <v>-1.3872378795957983</v>
      </c>
      <c r="W151">
        <f t="shared" si="26"/>
        <v>-0.6200914181667635</v>
      </c>
      <c r="X151">
        <f t="shared" si="27"/>
        <v>0.21638898000950219</v>
      </c>
      <c r="Y151">
        <f t="shared" si="28"/>
        <v>0.7531678451493512</v>
      </c>
      <c r="Z151">
        <f t="shared" si="29"/>
        <v>1.0377724726037088</v>
      </c>
      <c r="AA151">
        <f t="shared" si="30"/>
        <v>-1.3872378795957983</v>
      </c>
      <c r="AB151">
        <f>IFERROR(V144+MATCH(AA151,V151:Z151,0)-1,"")</f>
        <v>2012</v>
      </c>
      <c r="AC151" t="str">
        <f t="shared" si="31"/>
        <v>Low</v>
      </c>
      <c r="AF151" t="str">
        <f t="shared" ca="1" si="32"/>
        <v>worksheet.write('AC151','=IF(AB151&lt;&gt;"",IF(S151=AB151,"Low",IF(AB151=Q151,"High","")),"")')</v>
      </c>
    </row>
    <row r="152" spans="1:32" x14ac:dyDescent="0.3">
      <c r="A152" s="1">
        <v>7</v>
      </c>
      <c r="B152" t="s">
        <v>289</v>
      </c>
      <c r="C152" t="s">
        <v>254</v>
      </c>
      <c r="D152" t="s">
        <v>290</v>
      </c>
      <c r="E152" t="s">
        <v>291</v>
      </c>
      <c r="F152" t="s">
        <v>292</v>
      </c>
      <c r="G152" t="s">
        <v>293</v>
      </c>
      <c r="I152" t="str">
        <f t="shared" si="15"/>
        <v>neg_trend</v>
      </c>
      <c r="J152" t="str">
        <f t="shared" si="16"/>
        <v>N/A</v>
      </c>
      <c r="K152">
        <f t="shared" si="17"/>
        <v>0.52369999999999994</v>
      </c>
      <c r="L152">
        <f t="shared" si="18"/>
        <v>0.316</v>
      </c>
      <c r="M152">
        <f t="shared" si="19"/>
        <v>5.4300000000000001E-2</v>
      </c>
      <c r="N152">
        <f t="shared" si="20"/>
        <v>-3.7499999999999999E-2</v>
      </c>
      <c r="P152">
        <f t="shared" si="21"/>
        <v>0.52369999999999994</v>
      </c>
      <c r="Q152">
        <f>IFERROR(J144+MATCH(P152,J152:N152,0)-1,"")</f>
        <v>2013</v>
      </c>
      <c r="R152">
        <f t="shared" si="22"/>
        <v>-3.7499999999999999E-2</v>
      </c>
      <c r="S152" t="str">
        <f>IFERROR(J144+MATCH(R152,J152:N152)-1,"")</f>
        <v/>
      </c>
      <c r="T152">
        <f t="shared" si="23"/>
        <v>0.21412499999999998</v>
      </c>
      <c r="U152">
        <f t="shared" si="24"/>
        <v>0.25499958660097211</v>
      </c>
      <c r="V152" t="str">
        <f t="shared" si="25"/>
        <v/>
      </c>
      <c r="W152">
        <f t="shared" si="26"/>
        <v>1.2140215759817228</v>
      </c>
      <c r="X152">
        <f t="shared" si="27"/>
        <v>0.39951045159698961</v>
      </c>
      <c r="Y152">
        <f t="shared" si="28"/>
        <v>-0.62676572197780467</v>
      </c>
      <c r="Z152">
        <f t="shared" si="29"/>
        <v>-0.98676630560090772</v>
      </c>
      <c r="AA152">
        <f t="shared" si="30"/>
        <v>1.2140215759817228</v>
      </c>
      <c r="AB152">
        <f>IFERROR(V144+MATCH(AA152,V152:Z152,0)-1,"")</f>
        <v>2013</v>
      </c>
      <c r="AC152" t="str">
        <f t="shared" si="31"/>
        <v>High</v>
      </c>
      <c r="AF152" t="str">
        <f t="shared" ca="1" si="32"/>
        <v>worksheet.write('AC152','=IF(AB152&lt;&gt;"",IF(S152=AB152,"Low",IF(AB152=Q152,"High","")),"")')</v>
      </c>
    </row>
    <row r="153" spans="1:32" x14ac:dyDescent="0.3">
      <c r="A153" s="1">
        <v>8</v>
      </c>
      <c r="B153" t="s">
        <v>294</v>
      </c>
      <c r="C153" t="s">
        <v>295</v>
      </c>
      <c r="D153" t="s">
        <v>296</v>
      </c>
      <c r="E153" t="s">
        <v>297</v>
      </c>
      <c r="F153" t="s">
        <v>298</v>
      </c>
      <c r="G153" t="s">
        <v>299</v>
      </c>
      <c r="I153" t="str">
        <f t="shared" si="15"/>
        <v>N/A</v>
      </c>
      <c r="J153">
        <f t="shared" si="16"/>
        <v>403930000</v>
      </c>
      <c r="K153">
        <f t="shared" si="17"/>
        <v>464730000</v>
      </c>
      <c r="L153">
        <f t="shared" si="18"/>
        <v>507390000</v>
      </c>
      <c r="M153">
        <f t="shared" si="19"/>
        <v>490700000</v>
      </c>
      <c r="N153">
        <f t="shared" si="20"/>
        <v>471270000</v>
      </c>
      <c r="P153">
        <f t="shared" si="21"/>
        <v>507390000</v>
      </c>
      <c r="Q153">
        <f>IFERROR(J144+MATCH(P153,J153:N153,0)-1,"")</f>
        <v>2014</v>
      </c>
      <c r="R153">
        <f t="shared" si="22"/>
        <v>403930000</v>
      </c>
      <c r="S153">
        <f>IFERROR(J144+MATCH(R153,J153:N153)-1,"")</f>
        <v>2012</v>
      </c>
      <c r="T153">
        <f t="shared" si="23"/>
        <v>467604000</v>
      </c>
      <c r="U153">
        <f t="shared" si="24"/>
        <v>39345993.188633576</v>
      </c>
      <c r="V153">
        <f t="shared" si="25"/>
        <v>-1.6183096381563546</v>
      </c>
      <c r="W153">
        <f t="shared" si="26"/>
        <v>-7.3044286522935001E-2</v>
      </c>
      <c r="X153">
        <f t="shared" si="27"/>
        <v>1.011183014475119</v>
      </c>
      <c r="Y153">
        <f t="shared" si="28"/>
        <v>0.58699750923232663</v>
      </c>
      <c r="Z153">
        <f t="shared" si="29"/>
        <v>9.3173400971844025E-2</v>
      </c>
      <c r="AA153">
        <f t="shared" si="30"/>
        <v>-1.6183096381563546</v>
      </c>
      <c r="AB153">
        <f>IFERROR(V144+MATCH(AA153,V153:Z153,0)-1,"")</f>
        <v>2012</v>
      </c>
      <c r="AC153" t="str">
        <f t="shared" si="31"/>
        <v>Low</v>
      </c>
      <c r="AF153" t="str">
        <f t="shared" ca="1" si="32"/>
        <v>worksheet.write('AC153','=IF(AB153&lt;&gt;"",IF(S153=AB153,"Low",IF(AB153=Q153,"High","")),"")')</v>
      </c>
    </row>
    <row r="154" spans="1:32" x14ac:dyDescent="0.3">
      <c r="A154" s="1">
        <v>9</v>
      </c>
      <c r="B154" t="s">
        <v>300</v>
      </c>
      <c r="C154" t="s">
        <v>254</v>
      </c>
      <c r="D154" t="s">
        <v>301</v>
      </c>
      <c r="E154" t="s">
        <v>302</v>
      </c>
      <c r="F154" t="s">
        <v>303</v>
      </c>
      <c r="G154" t="s">
        <v>304</v>
      </c>
      <c r="I154" t="str">
        <f t="shared" si="15"/>
        <v>neg_trend</v>
      </c>
      <c r="J154" t="str">
        <f t="shared" si="16"/>
        <v>N/A</v>
      </c>
      <c r="K154">
        <f t="shared" si="17"/>
        <v>0.15050000000000002</v>
      </c>
      <c r="L154">
        <f t="shared" si="18"/>
        <v>9.1799999999999993E-2</v>
      </c>
      <c r="M154">
        <f t="shared" si="19"/>
        <v>-3.2899999999999999E-2</v>
      </c>
      <c r="N154">
        <f t="shared" si="20"/>
        <v>-3.9600000000000003E-2</v>
      </c>
      <c r="P154">
        <f t="shared" si="21"/>
        <v>0.15050000000000002</v>
      </c>
      <c r="Q154">
        <f>IFERROR(J144+MATCH(P154,J154:N154,0)-1,"")</f>
        <v>2013</v>
      </c>
      <c r="R154">
        <f t="shared" si="22"/>
        <v>-3.9600000000000003E-2</v>
      </c>
      <c r="S154" t="str">
        <f>IFERROR(J144+MATCH(R154,J154:N154)-1,"")</f>
        <v/>
      </c>
      <c r="T154">
        <f t="shared" si="23"/>
        <v>4.2450000000000009E-2</v>
      </c>
      <c r="U154">
        <f t="shared" si="24"/>
        <v>9.4021362820726373E-2</v>
      </c>
      <c r="V154" t="str">
        <f t="shared" si="25"/>
        <v/>
      </c>
      <c r="W154">
        <f t="shared" si="26"/>
        <v>1.1492069116890222</v>
      </c>
      <c r="X154">
        <f t="shared" si="27"/>
        <v>0.52488071348313947</v>
      </c>
      <c r="Y154">
        <f t="shared" si="28"/>
        <v>-0.80141361217739771</v>
      </c>
      <c r="Z154">
        <f t="shared" si="29"/>
        <v>-0.87267401299476421</v>
      </c>
      <c r="AA154">
        <f t="shared" si="30"/>
        <v>1.1492069116890222</v>
      </c>
      <c r="AB154">
        <f>IFERROR(V144+MATCH(AA154,V154:Z154,0)-1,"")</f>
        <v>2013</v>
      </c>
      <c r="AC154" t="str">
        <f t="shared" si="31"/>
        <v>High</v>
      </c>
      <c r="AF154" t="str">
        <f t="shared" ca="1" si="32"/>
        <v>worksheet.write('AC154','=IF(AB154&lt;&gt;"",IF(S154=AB154,"Low",IF(AB154=Q154,"High","")),"")')</v>
      </c>
    </row>
    <row r="155" spans="1:32" x14ac:dyDescent="0.3">
      <c r="A155" s="1">
        <v>10</v>
      </c>
      <c r="B155" t="s">
        <v>305</v>
      </c>
      <c r="C155" t="s">
        <v>254</v>
      </c>
      <c r="D155" t="s">
        <v>254</v>
      </c>
      <c r="E155" t="s">
        <v>254</v>
      </c>
      <c r="F155" t="s">
        <v>254</v>
      </c>
      <c r="G155" t="s">
        <v>306</v>
      </c>
      <c r="I155" t="str">
        <f t="shared" si="15"/>
        <v>N/A</v>
      </c>
      <c r="J155" t="str">
        <f t="shared" si="16"/>
        <v>N/A</v>
      </c>
      <c r="K155" t="str">
        <f t="shared" si="17"/>
        <v>N/A</v>
      </c>
      <c r="L155" t="str">
        <f t="shared" si="18"/>
        <v>N/A</v>
      </c>
      <c r="M155" t="str">
        <f t="shared" si="19"/>
        <v>N/A</v>
      </c>
      <c r="N155">
        <f t="shared" si="20"/>
        <v>0.46860000000000002</v>
      </c>
      <c r="P155">
        <f t="shared" si="21"/>
        <v>0.46860000000000002</v>
      </c>
      <c r="Q155">
        <f>IFERROR(J144+MATCH(P155,J155:N155,0)-1,"")</f>
        <v>2016</v>
      </c>
      <c r="R155">
        <f t="shared" si="22"/>
        <v>0.46860000000000002</v>
      </c>
      <c r="S155">
        <f>IFERROR(J144+MATCH(R155,J155:N155)-1,"")</f>
        <v>2016</v>
      </c>
      <c r="T155">
        <f t="shared" si="23"/>
        <v>0.46860000000000002</v>
      </c>
      <c r="U155" t="str">
        <f t="shared" si="24"/>
        <v/>
      </c>
      <c r="V155" t="str">
        <f t="shared" si="25"/>
        <v/>
      </c>
      <c r="W155" t="str">
        <f t="shared" si="26"/>
        <v/>
      </c>
      <c r="X155" t="str">
        <f t="shared" si="27"/>
        <v/>
      </c>
      <c r="Y155" t="str">
        <f t="shared" si="28"/>
        <v/>
      </c>
      <c r="Z155" t="str">
        <f t="shared" si="29"/>
        <v/>
      </c>
      <c r="AA155">
        <f t="shared" si="30"/>
        <v>0</v>
      </c>
      <c r="AB155" t="str">
        <f>IFERROR(V144+MATCH(AA155,V155:Z155,0)-1,"")</f>
        <v/>
      </c>
      <c r="AC155" t="str">
        <f t="shared" si="31"/>
        <v/>
      </c>
      <c r="AF155" t="str">
        <f t="shared" ca="1" si="32"/>
        <v>worksheet.write('AC155','=IF(AB155&lt;&gt;"",IF(S155=AB155,"Low",IF(AB155=Q155,"High","")),"")')</v>
      </c>
    </row>
    <row r="156" spans="1:32"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c r="AC156" t="str">
        <f>IF(AB156&lt;&gt;"",IF(S156=AB156,"Low",IF(AB156=Q156,"High","")),"")</f>
        <v/>
      </c>
      <c r="AF156" t="str">
        <f t="shared" ca="1" si="32"/>
        <v>worksheet.write('AC156','=IF(AB156&lt;&gt;"",IF(S156=AB156,"Low",IF(AB156=Q156,"High","")),"")')</v>
      </c>
    </row>
    <row r="157" spans="1:32"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c r="AC157" t="str">
        <f t="shared" si="31"/>
        <v>Low</v>
      </c>
      <c r="AF157" t="str">
        <f t="shared" ca="1" si="32"/>
        <v>worksheet.write('AC157','=IF(AB157&lt;&gt;"",IF(S157=AB157,"Low",IF(AB157=Q157,"High","")),"")')</v>
      </c>
    </row>
    <row r="158" spans="1:32" x14ac:dyDescent="0.3">
      <c r="A158" s="1">
        <v>0</v>
      </c>
      <c r="B158" t="s">
        <v>308</v>
      </c>
      <c r="C158" t="s">
        <v>309</v>
      </c>
      <c r="D158" t="s">
        <v>310</v>
      </c>
      <c r="E158" t="s">
        <v>311</v>
      </c>
      <c r="F158" t="s">
        <v>312</v>
      </c>
      <c r="G158" t="s">
        <v>313</v>
      </c>
      <c r="I158" t="str">
        <f t="shared" si="15"/>
        <v>pos_trend</v>
      </c>
      <c r="J158">
        <f t="shared" si="16"/>
        <v>278860000</v>
      </c>
      <c r="K158">
        <f t="shared" si="17"/>
        <v>298290000</v>
      </c>
      <c r="L158">
        <f t="shared" si="18"/>
        <v>324180000</v>
      </c>
      <c r="M158">
        <f t="shared" si="19"/>
        <v>360510000</v>
      </c>
      <c r="N158">
        <f t="shared" si="20"/>
        <v>396560000</v>
      </c>
      <c r="P158">
        <f t="shared" si="21"/>
        <v>396560000</v>
      </c>
      <c r="Q158">
        <f>IFERROR(J144+MATCH(P158,J158:N158,0)-1,"")</f>
        <v>2016</v>
      </c>
      <c r="R158">
        <f t="shared" si="22"/>
        <v>278860000</v>
      </c>
      <c r="S158">
        <f>IFERROR(J144+MATCH(R158,J158:N158)-1,"")</f>
        <v>2012</v>
      </c>
      <c r="T158">
        <f t="shared" si="23"/>
        <v>331680000</v>
      </c>
      <c r="U158">
        <f t="shared" si="24"/>
        <v>47438586.087698691</v>
      </c>
      <c r="V158">
        <f t="shared" si="25"/>
        <v>-1.1134395932954833</v>
      </c>
      <c r="W158">
        <f t="shared" si="26"/>
        <v>-0.7038574028802761</v>
      </c>
      <c r="X158">
        <f t="shared" si="27"/>
        <v>-0.15809914709799555</v>
      </c>
      <c r="Y158">
        <f t="shared" si="28"/>
        <v>0.60773312144469482</v>
      </c>
      <c r="Z158">
        <f t="shared" si="29"/>
        <v>1.3676630218290602</v>
      </c>
      <c r="AA158">
        <f t="shared" si="30"/>
        <v>1.3676630218290602</v>
      </c>
      <c r="AB158">
        <f>IFERROR(V144+MATCH(AA158,V158:Z158,0)-1,"")</f>
        <v>2016</v>
      </c>
      <c r="AC158" t="str">
        <f t="shared" si="31"/>
        <v>High</v>
      </c>
      <c r="AF158" t="str">
        <f t="shared" ca="1" si="32"/>
        <v>worksheet.write('AC158','=IF(AB158&lt;&gt;"",IF(S158=AB158,"Low",IF(AB158=Q158,"High","")),"")')</v>
      </c>
    </row>
    <row r="159" spans="1:32" x14ac:dyDescent="0.3">
      <c r="A159" s="1">
        <v>1</v>
      </c>
      <c r="B159" t="s">
        <v>314</v>
      </c>
      <c r="C159" t="s">
        <v>315</v>
      </c>
      <c r="D159" t="s">
        <v>316</v>
      </c>
      <c r="E159" t="s">
        <v>317</v>
      </c>
      <c r="F159" t="s">
        <v>318</v>
      </c>
      <c r="G159" t="s">
        <v>319</v>
      </c>
      <c r="I159" t="str">
        <f t="shared" si="15"/>
        <v>pos_trend</v>
      </c>
      <c r="J159">
        <f t="shared" si="16"/>
        <v>133759999.99999999</v>
      </c>
      <c r="K159">
        <f t="shared" si="17"/>
        <v>142560000</v>
      </c>
      <c r="L159">
        <f t="shared" si="18"/>
        <v>144210000</v>
      </c>
      <c r="M159">
        <f t="shared" si="19"/>
        <v>145920000</v>
      </c>
      <c r="N159">
        <f t="shared" si="20"/>
        <v>169900000</v>
      </c>
      <c r="P159">
        <f t="shared" si="21"/>
        <v>169900000</v>
      </c>
      <c r="Q159">
        <f>IFERROR(J144+MATCH(P159,J159:N159,0)-1,"")</f>
        <v>2016</v>
      </c>
      <c r="R159">
        <f t="shared" si="22"/>
        <v>133759999.99999999</v>
      </c>
      <c r="S159">
        <f>IFERROR(J144+MATCH(R159,J159:N159)-1,"")</f>
        <v>2012</v>
      </c>
      <c r="T159">
        <f t="shared" si="23"/>
        <v>147270000</v>
      </c>
      <c r="U159">
        <f t="shared" si="24"/>
        <v>13490804.275505597</v>
      </c>
      <c r="V159">
        <f t="shared" si="25"/>
        <v>-1.0014228747302538</v>
      </c>
      <c r="W159">
        <f t="shared" si="26"/>
        <v>-0.34912670170092452</v>
      </c>
      <c r="X159">
        <f t="shared" si="27"/>
        <v>-0.2268211692579255</v>
      </c>
      <c r="Y159">
        <f t="shared" si="28"/>
        <v>-0.10006816290790831</v>
      </c>
      <c r="Z159">
        <f t="shared" si="29"/>
        <v>1.6774389085970112</v>
      </c>
      <c r="AA159">
        <f t="shared" si="30"/>
        <v>1.6774389085970112</v>
      </c>
      <c r="AB159">
        <f>IFERROR(V144+MATCH(AA159,V159:Z159,0)-1,"")</f>
        <v>2016</v>
      </c>
      <c r="AC159" t="str">
        <f t="shared" si="31"/>
        <v>High</v>
      </c>
      <c r="AF159" t="str">
        <f t="shared" ca="1" si="32"/>
        <v>worksheet.write('AC159','=IF(AB159&lt;&gt;"",IF(S159=AB159,"Low",IF(AB159=Q159,"High","")),"")')</v>
      </c>
    </row>
    <row r="160" spans="1:32" x14ac:dyDescent="0.3">
      <c r="A160" s="1">
        <v>2</v>
      </c>
      <c r="B160" t="s">
        <v>320</v>
      </c>
      <c r="C160" t="s">
        <v>321</v>
      </c>
      <c r="D160" t="s">
        <v>322</v>
      </c>
      <c r="E160" t="s">
        <v>323</v>
      </c>
      <c r="F160" t="s">
        <v>324</v>
      </c>
      <c r="G160" t="s">
        <v>325</v>
      </c>
      <c r="I160" t="str">
        <f t="shared" si="15"/>
        <v>pos_trend</v>
      </c>
      <c r="J160">
        <f t="shared" si="16"/>
        <v>145100000</v>
      </c>
      <c r="K160">
        <f t="shared" si="17"/>
        <v>155740000</v>
      </c>
      <c r="L160">
        <f t="shared" si="18"/>
        <v>179980000</v>
      </c>
      <c r="M160">
        <f t="shared" si="19"/>
        <v>214590000</v>
      </c>
      <c r="N160">
        <f t="shared" si="20"/>
        <v>226660000</v>
      </c>
      <c r="P160">
        <f t="shared" si="21"/>
        <v>226660000</v>
      </c>
      <c r="Q160">
        <f>IFERROR(J144+MATCH(P160,J160:N160,0)-1,"")</f>
        <v>2016</v>
      </c>
      <c r="R160">
        <f t="shared" si="22"/>
        <v>145100000</v>
      </c>
      <c r="S160">
        <f>IFERROR(J144+MATCH(R160,J160:N160)-1,"")</f>
        <v>2012</v>
      </c>
      <c r="T160">
        <f t="shared" si="23"/>
        <v>184414000</v>
      </c>
      <c r="U160">
        <f t="shared" si="24"/>
        <v>35646755.532586694</v>
      </c>
      <c r="V160">
        <f t="shared" si="25"/>
        <v>-1.1028773702577468</v>
      </c>
      <c r="W160">
        <f t="shared" si="26"/>
        <v>-0.80439298251947478</v>
      </c>
      <c r="X160">
        <f t="shared" si="27"/>
        <v>-0.12438719692025359</v>
      </c>
      <c r="Y160">
        <f t="shared" si="28"/>
        <v>0.84652865454794135</v>
      </c>
      <c r="Z160">
        <f t="shared" si="29"/>
        <v>1.1851288951495338</v>
      </c>
      <c r="AA160">
        <f t="shared" si="30"/>
        <v>1.1851288951495338</v>
      </c>
      <c r="AB160">
        <f>IFERROR(V144+MATCH(AA160,V160:Z160,0)-1,"")</f>
        <v>2016</v>
      </c>
      <c r="AC160" t="str">
        <f t="shared" si="31"/>
        <v>High</v>
      </c>
      <c r="AF160" t="str">
        <f t="shared" ca="1" si="32"/>
        <v>worksheet.write('AC160','=IF(AB160&lt;&gt;"",IF(S160=AB160,"Low",IF(AB160=Q160,"High","")),"")')</v>
      </c>
    </row>
    <row r="161" spans="1:32" x14ac:dyDescent="0.3">
      <c r="A161" s="1">
        <v>3</v>
      </c>
      <c r="B161" t="s">
        <v>326</v>
      </c>
      <c r="C161" t="s">
        <v>254</v>
      </c>
      <c r="D161" t="s">
        <v>327</v>
      </c>
      <c r="E161" t="s">
        <v>328</v>
      </c>
      <c r="F161" t="s">
        <v>329</v>
      </c>
      <c r="G161" t="s">
        <v>330</v>
      </c>
      <c r="I161" t="str">
        <f t="shared" si="15"/>
        <v>N/A</v>
      </c>
      <c r="J161" t="str">
        <f t="shared" si="16"/>
        <v>N/A</v>
      </c>
      <c r="K161">
        <f t="shared" si="17"/>
        <v>6.9699999999999998E-2</v>
      </c>
      <c r="L161">
        <f t="shared" si="18"/>
        <v>8.6800000000000002E-2</v>
      </c>
      <c r="M161">
        <f t="shared" si="19"/>
        <v>0.11210000000000001</v>
      </c>
      <c r="N161">
        <f t="shared" si="20"/>
        <v>0.1</v>
      </c>
      <c r="P161">
        <f t="shared" si="21"/>
        <v>0.11210000000000001</v>
      </c>
      <c r="Q161">
        <f>IFERROR(J144+MATCH(P161,J161:N161,0)-1,"")</f>
        <v>2015</v>
      </c>
      <c r="R161">
        <f t="shared" si="22"/>
        <v>6.9699999999999998E-2</v>
      </c>
      <c r="S161">
        <f>IFERROR(J144+MATCH(R161,J161:N161)-1,"")</f>
        <v>2013</v>
      </c>
      <c r="T161">
        <f t="shared" si="23"/>
        <v>9.215000000000001E-2</v>
      </c>
      <c r="U161">
        <f t="shared" si="24"/>
        <v>1.818653347947315E-2</v>
      </c>
      <c r="V161" t="str">
        <f t="shared" si="25"/>
        <v/>
      </c>
      <c r="W161">
        <f t="shared" si="26"/>
        <v>-1.2344298612673474</v>
      </c>
      <c r="X161">
        <f t="shared" si="27"/>
        <v>-0.29417370858709646</v>
      </c>
      <c r="Y161">
        <f t="shared" si="28"/>
        <v>1.0969655114602925</v>
      </c>
      <c r="Z161">
        <f t="shared" si="29"/>
        <v>0.43163805839415004</v>
      </c>
      <c r="AA161">
        <f t="shared" si="30"/>
        <v>-1.2344298612673474</v>
      </c>
      <c r="AB161">
        <f>IFERROR(V144+MATCH(AA161,V161:Z161,0)-1,"")</f>
        <v>2013</v>
      </c>
      <c r="AC161" t="str">
        <f t="shared" si="31"/>
        <v>Low</v>
      </c>
      <c r="AF161" t="str">
        <f t="shared" ca="1" si="32"/>
        <v>worksheet.write('AC161','=IF(AB161&lt;&gt;"",IF(S161=AB161,"Low",IF(AB161=Q161,"High","")),"")')</v>
      </c>
    </row>
    <row r="162" spans="1:32"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c r="AC162" t="str">
        <f t="shared" si="31"/>
        <v/>
      </c>
      <c r="AF162" t="str">
        <f t="shared" ca="1" si="32"/>
        <v>worksheet.write('AC162','=IF(AB162&lt;&gt;"",IF(S162=AB162,"Low",IF(AB162=Q162,"High","")),"")')</v>
      </c>
    </row>
    <row r="163" spans="1:32" x14ac:dyDescent="0.3">
      <c r="A163" s="1">
        <v>5</v>
      </c>
      <c r="B163" t="s">
        <v>332</v>
      </c>
      <c r="C163" t="s">
        <v>333</v>
      </c>
      <c r="D163" t="s">
        <v>334</v>
      </c>
      <c r="E163" t="s">
        <v>335</v>
      </c>
      <c r="F163" t="s">
        <v>336</v>
      </c>
      <c r="G163" t="s">
        <v>337</v>
      </c>
      <c r="I163" t="str">
        <f t="shared" si="15"/>
        <v>N/A</v>
      </c>
      <c r="J163">
        <f t="shared" si="16"/>
        <v>49100000</v>
      </c>
      <c r="K163">
        <f t="shared" si="17"/>
        <v>43390000</v>
      </c>
      <c r="L163">
        <f t="shared" si="18"/>
        <v>45040000</v>
      </c>
      <c r="M163">
        <f t="shared" si="19"/>
        <v>2240000</v>
      </c>
      <c r="N163">
        <f t="shared" si="20"/>
        <v>5040000</v>
      </c>
      <c r="P163">
        <f t="shared" si="21"/>
        <v>49100000</v>
      </c>
      <c r="Q163">
        <f>IFERROR(J144+MATCH(P163,J163:N163,0)-1,"")</f>
        <v>2012</v>
      </c>
      <c r="R163">
        <f t="shared" si="22"/>
        <v>2240000</v>
      </c>
      <c r="S163" t="str">
        <f>IFERROR(J144+MATCH(R163,J163:N163)-1,"")</f>
        <v/>
      </c>
      <c r="T163">
        <f t="shared" si="23"/>
        <v>28962000</v>
      </c>
      <c r="U163">
        <f t="shared" si="24"/>
        <v>23230021.954358976</v>
      </c>
      <c r="V163">
        <f t="shared" si="25"/>
        <v>0.86689543555171822</v>
      </c>
      <c r="W163">
        <f t="shared" si="26"/>
        <v>0.62109282670276045</v>
      </c>
      <c r="X163">
        <f t="shared" si="27"/>
        <v>0.69212160158906166</v>
      </c>
      <c r="Y163">
        <f t="shared" si="28"/>
        <v>-1.150321771219238</v>
      </c>
      <c r="Z163">
        <f t="shared" si="29"/>
        <v>-1.0297880926243024</v>
      </c>
      <c r="AA163">
        <f t="shared" si="30"/>
        <v>-1.150321771219238</v>
      </c>
      <c r="AB163">
        <f>IFERROR(V144+MATCH(AA163,V163:Z163,0)-1,"")</f>
        <v>2015</v>
      </c>
      <c r="AC163" t="str">
        <f t="shared" si="31"/>
        <v/>
      </c>
      <c r="AF163" t="str">
        <f t="shared" ca="1" si="32"/>
        <v>worksheet.write('AC163','=IF(AB163&lt;&gt;"",IF(S163=AB163,"Low",IF(AB163=Q163,"High","")),"")')</v>
      </c>
    </row>
    <row r="164" spans="1:32" x14ac:dyDescent="0.3">
      <c r="A164" s="1">
        <v>6</v>
      </c>
      <c r="B164" t="s">
        <v>338</v>
      </c>
      <c r="C164" t="s">
        <v>339</v>
      </c>
      <c r="D164" t="s">
        <v>340</v>
      </c>
      <c r="E164" t="s">
        <v>341</v>
      </c>
      <c r="F164" t="s">
        <v>342</v>
      </c>
      <c r="G164" t="s">
        <v>343</v>
      </c>
      <c r="I164" t="str">
        <f t="shared" si="15"/>
        <v>N/A</v>
      </c>
      <c r="J164">
        <f t="shared" si="16"/>
        <v>75970000</v>
      </c>
      <c r="K164">
        <f t="shared" si="17"/>
        <v>123050000</v>
      </c>
      <c r="L164">
        <f t="shared" si="18"/>
        <v>138170000</v>
      </c>
      <c r="M164">
        <f t="shared" si="19"/>
        <v>-2240000</v>
      </c>
      <c r="N164">
        <f t="shared" si="20"/>
        <v>69670000</v>
      </c>
      <c r="P164">
        <f t="shared" si="21"/>
        <v>138170000</v>
      </c>
      <c r="Q164">
        <f>IFERROR(J144+MATCH(P164,J164:N164,0)-1,"")</f>
        <v>2014</v>
      </c>
      <c r="R164">
        <f t="shared" si="22"/>
        <v>-2240000</v>
      </c>
      <c r="S164" t="str">
        <f>IFERROR(J144+MATCH(R164,J164:N164)-1,"")</f>
        <v/>
      </c>
      <c r="T164">
        <f t="shared" si="23"/>
        <v>80924000</v>
      </c>
      <c r="U164">
        <f t="shared" si="24"/>
        <v>55043505.338958926</v>
      </c>
      <c r="V164">
        <f t="shared" si="25"/>
        <v>-9.0001535503474506E-2</v>
      </c>
      <c r="W164">
        <f t="shared" si="26"/>
        <v>0.76532189838905262</v>
      </c>
      <c r="X164">
        <f t="shared" si="27"/>
        <v>1.0400137063851234</v>
      </c>
      <c r="Y164">
        <f t="shared" si="28"/>
        <v>-1.5108776137688642</v>
      </c>
      <c r="Z164">
        <f t="shared" si="29"/>
        <v>-0.2044564555018373</v>
      </c>
      <c r="AA164">
        <f t="shared" si="30"/>
        <v>-1.5108776137688642</v>
      </c>
      <c r="AB164">
        <f>IFERROR(V144+MATCH(AA164,V164:Z164,0)-1,"")</f>
        <v>2015</v>
      </c>
      <c r="AC164" t="str">
        <f t="shared" si="31"/>
        <v/>
      </c>
      <c r="AF164" t="str">
        <f t="shared" ca="1" si="32"/>
        <v>worksheet.write('AC164','=IF(AB164&lt;&gt;"",IF(S164=AB164,"Low",IF(AB164=Q164,"High","")),"")')</v>
      </c>
    </row>
    <row r="165" spans="1:32" x14ac:dyDescent="0.3">
      <c r="A165" s="1">
        <v>7</v>
      </c>
      <c r="B165" t="s">
        <v>344</v>
      </c>
      <c r="C165" t="s">
        <v>345</v>
      </c>
      <c r="D165" t="s">
        <v>346</v>
      </c>
      <c r="E165" t="s">
        <v>347</v>
      </c>
      <c r="F165" t="s">
        <v>348</v>
      </c>
      <c r="G165" t="s">
        <v>349</v>
      </c>
      <c r="I165" t="str">
        <f t="shared" si="15"/>
        <v>N/A</v>
      </c>
      <c r="J165">
        <f t="shared" si="16"/>
        <v>-1200000</v>
      </c>
      <c r="K165">
        <f t="shared" si="17"/>
        <v>-3330000</v>
      </c>
      <c r="L165">
        <f t="shared" si="18"/>
        <v>-240000</v>
      </c>
      <c r="M165">
        <f t="shared" si="19"/>
        <v>26410000</v>
      </c>
      <c r="N165">
        <f t="shared" si="20"/>
        <v>155570000</v>
      </c>
      <c r="P165">
        <f t="shared" si="21"/>
        <v>155570000</v>
      </c>
      <c r="Q165">
        <f>IFERROR(J144+MATCH(P165,J165:N165,0)-1,"")</f>
        <v>2016</v>
      </c>
      <c r="R165">
        <f t="shared" si="22"/>
        <v>-3330000</v>
      </c>
      <c r="S165" t="str">
        <f>IFERROR(J144+MATCH(R165,J165:N165)-1,"")</f>
        <v/>
      </c>
      <c r="T165">
        <f t="shared" si="23"/>
        <v>35442000</v>
      </c>
      <c r="U165">
        <f t="shared" si="24"/>
        <v>68248484.745084271</v>
      </c>
      <c r="V165">
        <f t="shared" si="25"/>
        <v>-0.53689104068554738</v>
      </c>
      <c r="W165">
        <f t="shared" si="26"/>
        <v>-0.56810052479286188</v>
      </c>
      <c r="X165">
        <f t="shared" si="27"/>
        <v>-0.52282479432732121</v>
      </c>
      <c r="Y165">
        <f t="shared" si="28"/>
        <v>-0.13233993448697845</v>
      </c>
      <c r="Z165">
        <f t="shared" si="29"/>
        <v>1.7601562942927089</v>
      </c>
      <c r="AA165">
        <f t="shared" si="30"/>
        <v>1.7601562942927089</v>
      </c>
      <c r="AB165">
        <f>IFERROR(V144+MATCH(AA165,V165:Z165,0)-1,"")</f>
        <v>2016</v>
      </c>
      <c r="AC165" t="str">
        <f t="shared" si="31"/>
        <v>High</v>
      </c>
      <c r="AF165" t="str">
        <f t="shared" ca="1" si="32"/>
        <v>worksheet.write('AC165','=IF(AB165&lt;&gt;"",IF(S165=AB165,"Low",IF(AB165=Q165,"High","")),"")')</v>
      </c>
    </row>
    <row r="166" spans="1:32" x14ac:dyDescent="0.3">
      <c r="A166" s="1">
        <v>8</v>
      </c>
      <c r="B166" t="s">
        <v>350</v>
      </c>
      <c r="C166" t="s">
        <v>351</v>
      </c>
      <c r="D166" t="s">
        <v>352</v>
      </c>
      <c r="E166" t="s">
        <v>353</v>
      </c>
      <c r="F166" t="s">
        <v>354</v>
      </c>
      <c r="G166" t="s">
        <v>355</v>
      </c>
      <c r="I166" t="str">
        <f t="shared" si="15"/>
        <v>N/A</v>
      </c>
      <c r="J166">
        <f t="shared" si="16"/>
        <v>914000</v>
      </c>
      <c r="K166">
        <f t="shared" si="17"/>
        <v>659000</v>
      </c>
      <c r="L166">
        <f t="shared" si="18"/>
        <v>575000</v>
      </c>
      <c r="M166">
        <f t="shared" si="19"/>
        <v>386000</v>
      </c>
      <c r="N166">
        <f t="shared" si="20"/>
        <v>530000</v>
      </c>
      <c r="P166">
        <f t="shared" si="21"/>
        <v>914000</v>
      </c>
      <c r="Q166">
        <f>IFERROR(J144+MATCH(P166,J166:N166,0)-1,"")</f>
        <v>2012</v>
      </c>
      <c r="R166">
        <f t="shared" si="22"/>
        <v>386000</v>
      </c>
      <c r="S166" t="str">
        <f>IFERROR(J144+MATCH(R166,J166:N166)-1,"")</f>
        <v/>
      </c>
      <c r="T166">
        <f t="shared" si="23"/>
        <v>612800</v>
      </c>
      <c r="U166">
        <f t="shared" si="24"/>
        <v>195306.68191334367</v>
      </c>
      <c r="V166">
        <f t="shared" si="25"/>
        <v>1.5421899396849132</v>
      </c>
      <c r="W166">
        <f t="shared" si="26"/>
        <v>0.23655104652537515</v>
      </c>
      <c r="X166">
        <f t="shared" si="27"/>
        <v>-0.19354176533894329</v>
      </c>
      <c r="Y166">
        <f t="shared" si="28"/>
        <v>-1.1612505920336598</v>
      </c>
      <c r="Z166">
        <f t="shared" si="29"/>
        <v>-0.4239486288376853</v>
      </c>
      <c r="AA166">
        <f t="shared" si="30"/>
        <v>1.5421899396849132</v>
      </c>
      <c r="AB166">
        <f>IFERROR(V144+MATCH(AA166,V166:Z166,0)-1,"")</f>
        <v>2012</v>
      </c>
      <c r="AC166" t="str">
        <f t="shared" si="31"/>
        <v>High</v>
      </c>
      <c r="AF166" t="str">
        <f t="shared" ca="1" si="32"/>
        <v>worksheet.write('AC166','=IF(AB166&lt;&gt;"",IF(S166=AB166,"Low",IF(AB166=Q166,"High","")),"")')</v>
      </c>
    </row>
    <row r="167" spans="1:32"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c r="AC167" t="str">
        <f t="shared" si="31"/>
        <v/>
      </c>
      <c r="AF167" t="str">
        <f t="shared" ca="1" si="32"/>
        <v>worksheet.write('AC167','=IF(AB167&lt;&gt;"",IF(S167=AB167,"Low",IF(AB167=Q167,"High","")),"")')</v>
      </c>
    </row>
    <row r="168" spans="1:32" x14ac:dyDescent="0.3">
      <c r="A168" s="1">
        <v>10</v>
      </c>
      <c r="B168" t="s">
        <v>357</v>
      </c>
      <c r="C168" t="s">
        <v>358</v>
      </c>
      <c r="D168" t="s">
        <v>359</v>
      </c>
      <c r="E168" t="s">
        <v>360</v>
      </c>
      <c r="F168" t="s">
        <v>361</v>
      </c>
      <c r="G168" t="s">
        <v>362</v>
      </c>
      <c r="I168" t="str">
        <f t="shared" si="15"/>
        <v>N/A</v>
      </c>
      <c r="J168">
        <f t="shared" si="16"/>
        <v>10420000</v>
      </c>
      <c r="K168">
        <f t="shared" si="17"/>
        <v>27220000</v>
      </c>
      <c r="L168">
        <f t="shared" si="18"/>
        <v>39740000</v>
      </c>
      <c r="M168">
        <f t="shared" si="19"/>
        <v>41370000</v>
      </c>
      <c r="N168">
        <f t="shared" si="20"/>
        <v>40180000</v>
      </c>
      <c r="P168">
        <f t="shared" si="21"/>
        <v>41370000</v>
      </c>
      <c r="Q168">
        <f>IFERROR(J144+MATCH(P168,J168:N168,0)-1,"")</f>
        <v>2015</v>
      </c>
      <c r="R168">
        <f t="shared" si="22"/>
        <v>10420000</v>
      </c>
      <c r="S168">
        <f>IFERROR(J144+MATCH(R168,J168:N168)-1,"")</f>
        <v>2012</v>
      </c>
      <c r="T168">
        <f t="shared" si="23"/>
        <v>31786000</v>
      </c>
      <c r="U168">
        <f t="shared" si="24"/>
        <v>13256439.190069104</v>
      </c>
      <c r="V168">
        <f t="shared" si="25"/>
        <v>-1.6117450315018285</v>
      </c>
      <c r="W168">
        <f t="shared" si="26"/>
        <v>-0.34443638555823963</v>
      </c>
      <c r="X168">
        <f t="shared" si="27"/>
        <v>0.60001029582353005</v>
      </c>
      <c r="Y168">
        <f t="shared" si="28"/>
        <v>0.72296940849543778</v>
      </c>
      <c r="Z168">
        <f t="shared" si="29"/>
        <v>0.63320171274110026</v>
      </c>
      <c r="AA168">
        <f t="shared" si="30"/>
        <v>-1.6117450315018285</v>
      </c>
      <c r="AB168">
        <f>IFERROR(V144+MATCH(AA168,V168:Z168,0)-1,"")</f>
        <v>2012</v>
      </c>
      <c r="AC168" t="str">
        <f t="shared" si="31"/>
        <v>Low</v>
      </c>
      <c r="AF168" t="str">
        <f t="shared" ca="1" si="32"/>
        <v>worksheet.write('AC168','=IF(AB168&lt;&gt;"",IF(S168=AB168,"Low",IF(AB168=Q168,"High","")),"")')</v>
      </c>
    </row>
    <row r="169" spans="1:32" x14ac:dyDescent="0.3">
      <c r="A169" s="1">
        <v>11</v>
      </c>
      <c r="B169" t="s">
        <v>363</v>
      </c>
      <c r="C169" t="s">
        <v>254</v>
      </c>
      <c r="D169" t="s">
        <v>364</v>
      </c>
      <c r="E169" t="s">
        <v>365</v>
      </c>
      <c r="F169" t="s">
        <v>366</v>
      </c>
      <c r="G169" t="s">
        <v>367</v>
      </c>
      <c r="I169" t="str">
        <f t="shared" si="15"/>
        <v>neg_trend</v>
      </c>
      <c r="J169" t="str">
        <f t="shared" si="16"/>
        <v>N/A</v>
      </c>
      <c r="K169">
        <f t="shared" si="17"/>
        <v>1.6131</v>
      </c>
      <c r="L169">
        <f t="shared" si="18"/>
        <v>0.45979999999999999</v>
      </c>
      <c r="M169">
        <f t="shared" si="19"/>
        <v>4.1100000000000005E-2</v>
      </c>
      <c r="N169">
        <f t="shared" si="20"/>
        <v>-2.8700000000000003E-2</v>
      </c>
      <c r="P169">
        <f t="shared" si="21"/>
        <v>1.6131</v>
      </c>
      <c r="Q169">
        <f>IFERROR(J144+MATCH(P169,J169:N169,0)-1,"")</f>
        <v>2013</v>
      </c>
      <c r="R169">
        <f t="shared" si="22"/>
        <v>-2.8700000000000003E-2</v>
      </c>
      <c r="S169" t="str">
        <f>IFERROR(J144+MATCH(R169,J169:N169)-1,"")</f>
        <v/>
      </c>
      <c r="T169">
        <f t="shared" si="23"/>
        <v>0.52132499999999993</v>
      </c>
      <c r="U169">
        <f t="shared" si="24"/>
        <v>0.75914459042178961</v>
      </c>
      <c r="V169" t="str">
        <f t="shared" si="25"/>
        <v/>
      </c>
      <c r="W169">
        <f t="shared" si="26"/>
        <v>1.438164763043885</v>
      </c>
      <c r="X169">
        <f t="shared" si="27"/>
        <v>-8.1045166857891898E-2</v>
      </c>
      <c r="Y169">
        <f t="shared" si="28"/>
        <v>-0.63258700128941348</v>
      </c>
      <c r="Z169">
        <f t="shared" si="29"/>
        <v>-0.72453259489657917</v>
      </c>
      <c r="AA169">
        <f t="shared" si="30"/>
        <v>1.438164763043885</v>
      </c>
      <c r="AB169">
        <f>IFERROR(V144+MATCH(AA169,V169:Z169,0)-1,"")</f>
        <v>2013</v>
      </c>
      <c r="AC169" t="str">
        <f t="shared" si="31"/>
        <v>High</v>
      </c>
      <c r="AF169" t="str">
        <f t="shared" ca="1" si="32"/>
        <v>worksheet.write('AC169','=IF(AB169&lt;&gt;"",IF(S169=AB169,"Low",IF(AB169=Q169,"High","")),"")')</v>
      </c>
    </row>
    <row r="170" spans="1:32" x14ac:dyDescent="0.3">
      <c r="A170" s="1">
        <v>12</v>
      </c>
      <c r="B170" t="s">
        <v>368</v>
      </c>
      <c r="C170" t="s">
        <v>358</v>
      </c>
      <c r="D170" t="s">
        <v>359</v>
      </c>
      <c r="E170" t="s">
        <v>360</v>
      </c>
      <c r="F170" t="s">
        <v>361</v>
      </c>
      <c r="G170" t="s">
        <v>362</v>
      </c>
      <c r="I170" t="str">
        <f t="shared" si="15"/>
        <v>N/A</v>
      </c>
      <c r="J170">
        <f t="shared" si="16"/>
        <v>10420000</v>
      </c>
      <c r="K170">
        <f t="shared" si="17"/>
        <v>27220000</v>
      </c>
      <c r="L170">
        <f t="shared" si="18"/>
        <v>39740000</v>
      </c>
      <c r="M170">
        <f t="shared" si="19"/>
        <v>41370000</v>
      </c>
      <c r="N170">
        <f t="shared" si="20"/>
        <v>40180000</v>
      </c>
      <c r="P170">
        <f t="shared" si="21"/>
        <v>41370000</v>
      </c>
      <c r="Q170">
        <f>IFERROR(J144+MATCH(P170,J170:N170,0)-1,"")</f>
        <v>2015</v>
      </c>
      <c r="R170">
        <f t="shared" si="22"/>
        <v>10420000</v>
      </c>
      <c r="S170">
        <f>IFERROR(J144+MATCH(R170,J170:N170)-1,"")</f>
        <v>2012</v>
      </c>
      <c r="T170">
        <f t="shared" si="23"/>
        <v>31786000</v>
      </c>
      <c r="U170">
        <f t="shared" si="24"/>
        <v>13256439.190069104</v>
      </c>
      <c r="V170">
        <f t="shared" si="25"/>
        <v>-1.6117450315018285</v>
      </c>
      <c r="W170">
        <f t="shared" si="26"/>
        <v>-0.34443638555823963</v>
      </c>
      <c r="X170">
        <f t="shared" si="27"/>
        <v>0.60001029582353005</v>
      </c>
      <c r="Y170">
        <f t="shared" si="28"/>
        <v>0.72296940849543778</v>
      </c>
      <c r="Z170">
        <f t="shared" si="29"/>
        <v>0.63320171274110026</v>
      </c>
      <c r="AA170">
        <f t="shared" si="30"/>
        <v>-1.6117450315018285</v>
      </c>
      <c r="AB170">
        <f>IFERROR(V144+MATCH(AA170,V170:Z170,0)-1,"")</f>
        <v>2012</v>
      </c>
      <c r="AC170" t="str">
        <f t="shared" si="31"/>
        <v>Low</v>
      </c>
      <c r="AF170" t="str">
        <f t="shared" ca="1" si="32"/>
        <v>worksheet.write('AC170','=IF(AB170&lt;&gt;"",IF(S170=AB170,"Low",IF(AB170=Q170,"High","")),"")')</v>
      </c>
    </row>
    <row r="171" spans="1:32"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c r="AC171" t="str">
        <f t="shared" si="31"/>
        <v/>
      </c>
      <c r="AF171" t="str">
        <f t="shared" ca="1" si="32"/>
        <v>worksheet.write('AC171','=IF(AB171&lt;&gt;"",IF(S171=AB171,"Low",IF(AB171=Q171,"High","")),"")')</v>
      </c>
    </row>
    <row r="172" spans="1:32" x14ac:dyDescent="0.3">
      <c r="A172" s="1">
        <v>14</v>
      </c>
      <c r="B172" t="s">
        <v>370</v>
      </c>
      <c r="C172" t="s">
        <v>371</v>
      </c>
      <c r="D172" t="s">
        <v>372</v>
      </c>
      <c r="E172" t="s">
        <v>373</v>
      </c>
      <c r="F172" t="s">
        <v>374</v>
      </c>
      <c r="G172" t="s">
        <v>375</v>
      </c>
      <c r="I172" t="str">
        <f t="shared" si="15"/>
        <v>pos_trend</v>
      </c>
      <c r="J172">
        <f t="shared" si="16"/>
        <v>65269999.999999993</v>
      </c>
      <c r="K172">
        <f t="shared" si="17"/>
        <v>93160000</v>
      </c>
      <c r="L172">
        <f t="shared" si="18"/>
        <v>98770000</v>
      </c>
      <c r="M172">
        <f t="shared" si="19"/>
        <v>113370000</v>
      </c>
      <c r="N172">
        <f t="shared" si="20"/>
        <v>185580000</v>
      </c>
      <c r="P172">
        <f t="shared" si="21"/>
        <v>185580000</v>
      </c>
      <c r="Q172">
        <f>IFERROR(J144+MATCH(P172,J172:N172,0)-1,"")</f>
        <v>2016</v>
      </c>
      <c r="R172">
        <f t="shared" si="22"/>
        <v>65269999.999999993</v>
      </c>
      <c r="S172">
        <f>IFERROR(J144+MATCH(R172,J172:N172)-1,"")</f>
        <v>2012</v>
      </c>
      <c r="T172">
        <f t="shared" si="23"/>
        <v>111230000</v>
      </c>
      <c r="U172">
        <f t="shared" si="24"/>
        <v>45073828.881070219</v>
      </c>
      <c r="V172">
        <f t="shared" si="25"/>
        <v>-1.0196604357989645</v>
      </c>
      <c r="W172">
        <f t="shared" si="26"/>
        <v>-0.40089782582435346</v>
      </c>
      <c r="X172">
        <f t="shared" si="27"/>
        <v>-0.27643535748596809</v>
      </c>
      <c r="Y172">
        <f t="shared" si="28"/>
        <v>4.7477661719098854E-2</v>
      </c>
      <c r="Z172">
        <f t="shared" si="29"/>
        <v>1.649515957390187</v>
      </c>
      <c r="AA172">
        <f t="shared" si="30"/>
        <v>1.649515957390187</v>
      </c>
      <c r="AB172">
        <f>IFERROR(V144+MATCH(AA172,V172:Z172,0)-1,"")</f>
        <v>2016</v>
      </c>
      <c r="AC172" t="str">
        <f t="shared" si="31"/>
        <v>High</v>
      </c>
      <c r="AF172" t="str">
        <f t="shared" ca="1" si="32"/>
        <v>worksheet.write('AC172','=IF(AB172&lt;&gt;"",IF(S172=AB172,"Low",IF(AB172=Q172,"High","")),"")')</v>
      </c>
    </row>
    <row r="173" spans="1:32" x14ac:dyDescent="0.3">
      <c r="A173" s="1">
        <v>15</v>
      </c>
      <c r="B173" t="s">
        <v>376</v>
      </c>
      <c r="C173" t="s">
        <v>254</v>
      </c>
      <c r="D173" t="s">
        <v>377</v>
      </c>
      <c r="E173" t="s">
        <v>378</v>
      </c>
      <c r="F173" t="s">
        <v>379</v>
      </c>
      <c r="G173" t="s">
        <v>380</v>
      </c>
      <c r="I173" t="str">
        <f t="shared" si="15"/>
        <v>N/A</v>
      </c>
      <c r="J173" t="str">
        <f t="shared" si="16"/>
        <v>N/A</v>
      </c>
      <c r="K173">
        <f t="shared" si="17"/>
        <v>0.42729999999999996</v>
      </c>
      <c r="L173">
        <f t="shared" si="18"/>
        <v>6.0199999999999997E-2</v>
      </c>
      <c r="M173">
        <f t="shared" si="19"/>
        <v>0.1479</v>
      </c>
      <c r="N173">
        <f t="shared" si="20"/>
        <v>0.63690000000000002</v>
      </c>
      <c r="P173">
        <f t="shared" si="21"/>
        <v>0.63690000000000002</v>
      </c>
      <c r="Q173">
        <f>IFERROR(J144+MATCH(P173,J173:N173,0)-1,"")</f>
        <v>2016</v>
      </c>
      <c r="R173">
        <f t="shared" si="22"/>
        <v>6.0199999999999997E-2</v>
      </c>
      <c r="S173">
        <f>IFERROR(J144+MATCH(R173,J173:N173)-1,"")</f>
        <v>2014</v>
      </c>
      <c r="T173">
        <f t="shared" si="23"/>
        <v>0.318075</v>
      </c>
      <c r="U173">
        <f t="shared" si="24"/>
        <v>0.26396876551339676</v>
      </c>
      <c r="V173" t="str">
        <f t="shared" si="25"/>
        <v/>
      </c>
      <c r="W173">
        <f t="shared" si="26"/>
        <v>0.41378001593319813</v>
      </c>
      <c r="X173">
        <f t="shared" si="27"/>
        <v>-0.97691482360973703</v>
      </c>
      <c r="Y173">
        <f t="shared" si="28"/>
        <v>-0.64467854622505849</v>
      </c>
      <c r="Z173">
        <f t="shared" si="29"/>
        <v>1.2078133539015972</v>
      </c>
      <c r="AA173">
        <f t="shared" si="30"/>
        <v>1.2078133539015972</v>
      </c>
      <c r="AB173">
        <f>IFERROR(V144+MATCH(AA173,V173:Z173,0)-1,"")</f>
        <v>2016</v>
      </c>
      <c r="AC173" t="str">
        <f t="shared" si="31"/>
        <v>High</v>
      </c>
      <c r="AF173" t="str">
        <f t="shared" ca="1" si="32"/>
        <v>worksheet.write('AC173','=IF(AB173&lt;&gt;"",IF(S173=AB173,"Low",IF(AB173=Q173,"High","")),"")')</v>
      </c>
    </row>
    <row r="174" spans="1:32" x14ac:dyDescent="0.3">
      <c r="A174" s="1">
        <v>16</v>
      </c>
      <c r="B174" t="s">
        <v>381</v>
      </c>
      <c r="C174" t="s">
        <v>254</v>
      </c>
      <c r="D174" t="s">
        <v>254</v>
      </c>
      <c r="E174" t="s">
        <v>254</v>
      </c>
      <c r="F174" t="s">
        <v>254</v>
      </c>
      <c r="G174" t="s">
        <v>382</v>
      </c>
      <c r="I174" t="str">
        <f t="shared" si="15"/>
        <v>N/A</v>
      </c>
      <c r="J174" t="str">
        <f t="shared" si="16"/>
        <v>N/A</v>
      </c>
      <c r="K174" t="str">
        <f t="shared" si="17"/>
        <v>N/A</v>
      </c>
      <c r="L174" t="str">
        <f t="shared" si="18"/>
        <v>N/A</v>
      </c>
      <c r="M174" t="str">
        <f t="shared" si="19"/>
        <v>N/A</v>
      </c>
      <c r="N174">
        <f t="shared" si="20"/>
        <v>0.1845</v>
      </c>
      <c r="P174">
        <f t="shared" si="21"/>
        <v>0.1845</v>
      </c>
      <c r="Q174">
        <f>IFERROR(J144+MATCH(P174,J174:N174,0)-1,"")</f>
        <v>2016</v>
      </c>
      <c r="R174">
        <f t="shared" si="22"/>
        <v>0.1845</v>
      </c>
      <c r="S174">
        <f>IFERROR(J144+MATCH(R174,J174:N174)-1,"")</f>
        <v>2016</v>
      </c>
      <c r="T174">
        <f t="shared" si="23"/>
        <v>0.1845</v>
      </c>
      <c r="U174" t="str">
        <f t="shared" si="24"/>
        <v/>
      </c>
      <c r="V174" t="str">
        <f t="shared" si="25"/>
        <v/>
      </c>
      <c r="W174" t="str">
        <f t="shared" si="26"/>
        <v/>
      </c>
      <c r="X174" t="str">
        <f t="shared" si="27"/>
        <v/>
      </c>
      <c r="Y174" t="str">
        <f t="shared" si="28"/>
        <v/>
      </c>
      <c r="Z174" t="str">
        <f t="shared" si="29"/>
        <v/>
      </c>
      <c r="AA174">
        <f t="shared" si="30"/>
        <v>0</v>
      </c>
      <c r="AB174" t="str">
        <f>IFERROR(V144+MATCH(AA174,V174:Z174,0)-1,"")</f>
        <v/>
      </c>
      <c r="AC174" t="str">
        <f t="shared" si="31"/>
        <v/>
      </c>
      <c r="AF174" t="str">
        <f t="shared" ca="1" si="32"/>
        <v>worksheet.write('AC174','=IF(AB174&lt;&gt;"",IF(S174=AB174,"Low",IF(AB174=Q174,"High","")),"")')</v>
      </c>
    </row>
    <row r="175" spans="1:32" x14ac:dyDescent="0.3">
      <c r="A175" s="1">
        <v>17</v>
      </c>
      <c r="B175" t="s">
        <v>383</v>
      </c>
      <c r="C175" t="s">
        <v>384</v>
      </c>
      <c r="D175" t="s">
        <v>385</v>
      </c>
      <c r="E175" t="s">
        <v>386</v>
      </c>
      <c r="F175" t="s">
        <v>387</v>
      </c>
      <c r="G175" t="s">
        <v>388</v>
      </c>
      <c r="I175" t="str">
        <f t="shared" si="15"/>
        <v>N/A</v>
      </c>
      <c r="J175">
        <f t="shared" si="16"/>
        <v>16420000.000000002</v>
      </c>
      <c r="K175">
        <f t="shared" si="17"/>
        <v>29290000</v>
      </c>
      <c r="L175">
        <f t="shared" si="18"/>
        <v>31210000</v>
      </c>
      <c r="M175">
        <f t="shared" si="19"/>
        <v>27940000</v>
      </c>
      <c r="N175">
        <f t="shared" si="20"/>
        <v>56050000</v>
      </c>
      <c r="P175">
        <f t="shared" si="21"/>
        <v>56050000</v>
      </c>
      <c r="Q175">
        <f>IFERROR(J144+MATCH(P175,J175:N175,0)-1,"")</f>
        <v>2016</v>
      </c>
      <c r="R175">
        <f t="shared" si="22"/>
        <v>16420000.000000002</v>
      </c>
      <c r="S175">
        <f>IFERROR(J144+MATCH(R175,J175:N175)-1,"")</f>
        <v>2012</v>
      </c>
      <c r="T175">
        <f t="shared" si="23"/>
        <v>32182000</v>
      </c>
      <c r="U175">
        <f t="shared" si="24"/>
        <v>14538097.193236809</v>
      </c>
      <c r="V175">
        <f t="shared" si="25"/>
        <v>-1.0841859007059433</v>
      </c>
      <c r="W175">
        <f t="shared" si="26"/>
        <v>-0.19892562015236573</v>
      </c>
      <c r="X175">
        <f t="shared" si="27"/>
        <v>-6.6858818391459018E-2</v>
      </c>
      <c r="Y175">
        <f t="shared" si="28"/>
        <v>-0.29178509014050324</v>
      </c>
      <c r="Z175">
        <f t="shared" si="29"/>
        <v>1.6417554293902716</v>
      </c>
      <c r="AA175">
        <f t="shared" si="30"/>
        <v>1.6417554293902716</v>
      </c>
      <c r="AB175">
        <f>IFERROR(V144+MATCH(AA175,V175:Z175,0)-1,"")</f>
        <v>2016</v>
      </c>
      <c r="AC175" t="str">
        <f t="shared" si="31"/>
        <v>High</v>
      </c>
      <c r="AF175" t="str">
        <f t="shared" ca="1" si="32"/>
        <v>worksheet.write('AC175','=IF(AB175&lt;&gt;"",IF(S175=AB175,"Low",IF(AB175=Q175,"High","")),"")')</v>
      </c>
    </row>
    <row r="176" spans="1:32" x14ac:dyDescent="0.3">
      <c r="A176" s="1">
        <v>18</v>
      </c>
      <c r="B176" t="s">
        <v>389</v>
      </c>
      <c r="C176" t="s">
        <v>390</v>
      </c>
      <c r="D176" t="s">
        <v>391</v>
      </c>
      <c r="E176" t="s">
        <v>392</v>
      </c>
      <c r="F176" t="s">
        <v>393</v>
      </c>
      <c r="G176" t="s">
        <v>394</v>
      </c>
      <c r="I176" t="str">
        <f t="shared" si="15"/>
        <v>N/A</v>
      </c>
      <c r="J176">
        <f t="shared" si="16"/>
        <v>2390000</v>
      </c>
      <c r="K176">
        <f t="shared" si="17"/>
        <v>10000000</v>
      </c>
      <c r="L176">
        <f t="shared" si="18"/>
        <v>9440000</v>
      </c>
      <c r="M176">
        <f t="shared" si="19"/>
        <v>-6510000</v>
      </c>
      <c r="N176">
        <f t="shared" si="20"/>
        <v>26670000</v>
      </c>
      <c r="P176">
        <f t="shared" si="21"/>
        <v>26670000</v>
      </c>
      <c r="Q176">
        <f>IFERROR(J144+MATCH(P176,J176:N176,0)-1,"")</f>
        <v>2016</v>
      </c>
      <c r="R176">
        <f t="shared" si="22"/>
        <v>-6510000</v>
      </c>
      <c r="S176" t="str">
        <f>IFERROR(J144+MATCH(R176,J176:N176)-1,"")</f>
        <v/>
      </c>
      <c r="T176">
        <f t="shared" si="23"/>
        <v>8398000</v>
      </c>
      <c r="U176">
        <f t="shared" si="24"/>
        <v>12205149.323134068</v>
      </c>
      <c r="V176">
        <f t="shared" si="25"/>
        <v>-0.49225124911927343</v>
      </c>
      <c r="W176">
        <f t="shared" si="26"/>
        <v>0.13125607541429363</v>
      </c>
      <c r="X176">
        <f t="shared" si="27"/>
        <v>8.5373801861232182E-2</v>
      </c>
      <c r="Y176">
        <f t="shared" si="28"/>
        <v>-1.2214516680875713</v>
      </c>
      <c r="Z176">
        <f t="shared" si="29"/>
        <v>1.497073039931319</v>
      </c>
      <c r="AA176">
        <f t="shared" si="30"/>
        <v>1.497073039931319</v>
      </c>
      <c r="AB176">
        <f>IFERROR(V144+MATCH(AA176,V176:Z176,0)-1,"")</f>
        <v>2016</v>
      </c>
      <c r="AC176" t="str">
        <f t="shared" si="31"/>
        <v>High</v>
      </c>
      <c r="AF176" t="str">
        <f t="shared" ca="1" si="32"/>
        <v>worksheet.write('AC176','=IF(AB176&lt;&gt;"",IF(S176=AB176,"Low",IF(AB176=Q176,"High","")),"")')</v>
      </c>
    </row>
    <row r="177" spans="1:32" x14ac:dyDescent="0.3">
      <c r="A177" s="1">
        <v>19</v>
      </c>
      <c r="B177" t="s">
        <v>395</v>
      </c>
      <c r="C177" t="s">
        <v>396</v>
      </c>
      <c r="D177" t="s">
        <v>397</v>
      </c>
      <c r="E177" t="s">
        <v>398</v>
      </c>
      <c r="F177" t="s">
        <v>399</v>
      </c>
      <c r="G177" t="s">
        <v>400</v>
      </c>
      <c r="I177" t="str">
        <f t="shared" si="15"/>
        <v>N/A</v>
      </c>
      <c r="J177">
        <f t="shared" si="16"/>
        <v>9260000</v>
      </c>
      <c r="K177">
        <f t="shared" si="17"/>
        <v>9720000</v>
      </c>
      <c r="L177">
        <f t="shared" si="18"/>
        <v>13340000</v>
      </c>
      <c r="M177">
        <f t="shared" si="19"/>
        <v>15120000</v>
      </c>
      <c r="N177">
        <f t="shared" si="20"/>
        <v>11670000</v>
      </c>
      <c r="P177">
        <f t="shared" si="21"/>
        <v>15120000</v>
      </c>
      <c r="Q177">
        <f>IFERROR(J144+MATCH(P177,J177:N177,0)-1,"")</f>
        <v>2015</v>
      </c>
      <c r="R177">
        <f t="shared" si="22"/>
        <v>9260000</v>
      </c>
      <c r="S177">
        <f>IFERROR(J144+MATCH(R177,J177:N177)-1,"")</f>
        <v>2012</v>
      </c>
      <c r="T177">
        <f t="shared" si="23"/>
        <v>11822000</v>
      </c>
      <c r="U177">
        <f t="shared" si="24"/>
        <v>2458987.5965526951</v>
      </c>
      <c r="V177">
        <f t="shared" si="25"/>
        <v>-1.0418922013237155</v>
      </c>
      <c r="W177">
        <f t="shared" si="26"/>
        <v>-0.85482334394318893</v>
      </c>
      <c r="X177">
        <f t="shared" si="27"/>
        <v>0.61732722935573781</v>
      </c>
      <c r="Y177">
        <f t="shared" si="28"/>
        <v>1.341202373132558</v>
      </c>
      <c r="Z177">
        <f t="shared" si="29"/>
        <v>-6.1814057221391397E-2</v>
      </c>
      <c r="AA177">
        <f t="shared" si="30"/>
        <v>1.341202373132558</v>
      </c>
      <c r="AB177">
        <f>IFERROR(V144+MATCH(AA177,V177:Z177,0)-1,"")</f>
        <v>2015</v>
      </c>
      <c r="AC177" t="str">
        <f t="shared" si="31"/>
        <v>High</v>
      </c>
      <c r="AF177" t="str">
        <f t="shared" ca="1" si="32"/>
        <v>worksheet.write('AC177','=IF(AB177&lt;&gt;"",IF(S177=AB177,"Low",IF(AB177=Q177,"High","")),"")')</v>
      </c>
    </row>
    <row r="178" spans="1:32" x14ac:dyDescent="0.3">
      <c r="A178" s="1">
        <v>20</v>
      </c>
      <c r="B178" t="s">
        <v>401</v>
      </c>
      <c r="C178" t="s">
        <v>402</v>
      </c>
      <c r="D178" t="s">
        <v>403</v>
      </c>
      <c r="E178" t="s">
        <v>404</v>
      </c>
      <c r="F178" t="s">
        <v>405</v>
      </c>
      <c r="G178" t="s">
        <v>406</v>
      </c>
      <c r="I178" t="str">
        <f t="shared" si="15"/>
        <v>N/A</v>
      </c>
      <c r="J178">
        <f t="shared" si="16"/>
        <v>-86000</v>
      </c>
      <c r="K178">
        <f t="shared" si="17"/>
        <v>7800000</v>
      </c>
      <c r="L178">
        <f t="shared" si="18"/>
        <v>4620000</v>
      </c>
      <c r="M178">
        <f t="shared" si="19"/>
        <v>13930000</v>
      </c>
      <c r="N178">
        <f t="shared" si="20"/>
        <v>16530000.000000002</v>
      </c>
      <c r="P178">
        <f t="shared" si="21"/>
        <v>16530000.000000002</v>
      </c>
      <c r="Q178">
        <f>IFERROR(J144+MATCH(P178,J178:N178,0)-1,"")</f>
        <v>2016</v>
      </c>
      <c r="R178">
        <f t="shared" si="22"/>
        <v>-86000</v>
      </c>
      <c r="S178">
        <f>IFERROR(J144+MATCH(R178,J178:N178)-1,"")</f>
        <v>2012</v>
      </c>
      <c r="T178">
        <f t="shared" si="23"/>
        <v>8558800</v>
      </c>
      <c r="U178">
        <f t="shared" si="24"/>
        <v>6767797.0714258282</v>
      </c>
      <c r="V178">
        <f t="shared" si="25"/>
        <v>-1.2773432638072182</v>
      </c>
      <c r="W178">
        <f t="shared" si="26"/>
        <v>-0.11211920097363931</v>
      </c>
      <c r="X178">
        <f t="shared" si="27"/>
        <v>-0.58199144543354053</v>
      </c>
      <c r="Y178">
        <f t="shared" si="28"/>
        <v>0.79364081743491233</v>
      </c>
      <c r="Z178">
        <f t="shared" si="29"/>
        <v>1.1778130927794859</v>
      </c>
      <c r="AA178">
        <f t="shared" si="30"/>
        <v>-1.2773432638072182</v>
      </c>
      <c r="AB178">
        <f>IFERROR(V144+MATCH(AA178,V178:Z178,0)-1,"")</f>
        <v>2012</v>
      </c>
      <c r="AC178" t="str">
        <f t="shared" si="31"/>
        <v>Low</v>
      </c>
      <c r="AF178" t="str">
        <f t="shared" ca="1" si="32"/>
        <v>worksheet.write('AC178','=IF(AB178&lt;&gt;"",IF(S178=AB178,"Low",IF(AB178=Q178,"High","")),"")')</v>
      </c>
    </row>
    <row r="179" spans="1:32" x14ac:dyDescent="0.3">
      <c r="A179" s="1">
        <v>21</v>
      </c>
      <c r="B179" t="s">
        <v>407</v>
      </c>
      <c r="C179" t="s">
        <v>408</v>
      </c>
      <c r="D179" t="s">
        <v>409</v>
      </c>
      <c r="E179" t="s">
        <v>410</v>
      </c>
      <c r="F179" t="s">
        <v>411</v>
      </c>
      <c r="G179" t="s">
        <v>412</v>
      </c>
      <c r="I179" t="str">
        <f t="shared" si="15"/>
        <v>N/A</v>
      </c>
      <c r="J179">
        <f t="shared" si="16"/>
        <v>4860000</v>
      </c>
      <c r="K179">
        <f t="shared" si="17"/>
        <v>1770000</v>
      </c>
      <c r="L179">
        <f t="shared" si="18"/>
        <v>3810000</v>
      </c>
      <c r="M179">
        <f t="shared" si="19"/>
        <v>5400000</v>
      </c>
      <c r="N179">
        <f t="shared" si="20"/>
        <v>1170000</v>
      </c>
      <c r="P179">
        <f t="shared" si="21"/>
        <v>5400000</v>
      </c>
      <c r="Q179">
        <f>IFERROR(J144+MATCH(P179,J179:N179,0)-1,"")</f>
        <v>2015</v>
      </c>
      <c r="R179">
        <f t="shared" si="22"/>
        <v>1170000</v>
      </c>
      <c r="S179" t="str">
        <f>IFERROR(J144+MATCH(R179,J179:N179)-1,"")</f>
        <v/>
      </c>
      <c r="T179">
        <f t="shared" si="23"/>
        <v>3402000</v>
      </c>
      <c r="U179">
        <f t="shared" si="24"/>
        <v>1866110.9291786489</v>
      </c>
      <c r="V179">
        <f t="shared" si="25"/>
        <v>0.78130403568330475</v>
      </c>
      <c r="W179">
        <f t="shared" si="26"/>
        <v>-0.87454608109406951</v>
      </c>
      <c r="X179">
        <f t="shared" si="27"/>
        <v>0.21863652027351738</v>
      </c>
      <c r="Y179">
        <f t="shared" si="28"/>
        <v>1.0706759007511955</v>
      </c>
      <c r="Z179">
        <f t="shared" si="29"/>
        <v>-1.1960703756139479</v>
      </c>
      <c r="AA179">
        <f t="shared" si="30"/>
        <v>-1.1960703756139479</v>
      </c>
      <c r="AB179">
        <f>IFERROR(V144+MATCH(AA179,V179:Z179,0)-1,"")</f>
        <v>2016</v>
      </c>
      <c r="AC179" t="str">
        <f t="shared" si="31"/>
        <v/>
      </c>
      <c r="AF179" t="str">
        <f t="shared" ca="1" si="32"/>
        <v>worksheet.write('AC179','=IF(AB179&lt;&gt;"",IF(S179=AB179,"Low",IF(AB179=Q179,"High","")),"")')</v>
      </c>
    </row>
    <row r="180" spans="1:32"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c r="AC180" t="str">
        <f t="shared" si="31"/>
        <v/>
      </c>
      <c r="AF180" t="str">
        <f t="shared" ca="1" si="32"/>
        <v>worksheet.write('AC180','=IF(AB180&lt;&gt;"",IF(S180=AB180,"Low",IF(AB180=Q180,"High","")),"")')</v>
      </c>
    </row>
    <row r="181" spans="1:32"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c r="AC181" t="str">
        <f t="shared" si="31"/>
        <v/>
      </c>
      <c r="AF181" t="str">
        <f t="shared" ca="1" si="32"/>
        <v>worksheet.write('AC181','=IF(AB181&lt;&gt;"",IF(S181=AB181,"Low",IF(AB181=Q181,"High","")),"")')</v>
      </c>
    </row>
    <row r="182" spans="1:32"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c r="AC182" t="str">
        <f t="shared" si="31"/>
        <v/>
      </c>
      <c r="AF182" t="str">
        <f t="shared" ca="1" si="32"/>
        <v>worksheet.write('AC182','=IF(AB182&lt;&gt;"",IF(S182=AB182,"Low",IF(AB182=Q182,"High","")),"")')</v>
      </c>
    </row>
    <row r="183" spans="1:32" x14ac:dyDescent="0.3">
      <c r="A183" s="1">
        <v>25</v>
      </c>
      <c r="B183" t="s">
        <v>416</v>
      </c>
      <c r="C183" t="s">
        <v>417</v>
      </c>
      <c r="D183" t="s">
        <v>418</v>
      </c>
      <c r="E183" t="s">
        <v>419</v>
      </c>
      <c r="F183" t="s">
        <v>420</v>
      </c>
      <c r="G183" t="s">
        <v>421</v>
      </c>
      <c r="I183" t="str">
        <f t="shared" si="15"/>
        <v>pos_trend</v>
      </c>
      <c r="J183">
        <f t="shared" si="16"/>
        <v>48850000</v>
      </c>
      <c r="K183">
        <f t="shared" si="17"/>
        <v>63870000</v>
      </c>
      <c r="L183">
        <f t="shared" si="18"/>
        <v>67560000</v>
      </c>
      <c r="M183">
        <f t="shared" si="19"/>
        <v>85440000</v>
      </c>
      <c r="N183">
        <f t="shared" si="20"/>
        <v>129539999.99999999</v>
      </c>
      <c r="P183">
        <f t="shared" si="21"/>
        <v>129539999.99999999</v>
      </c>
      <c r="Q183">
        <f>IFERROR(J144+MATCH(P183,J183:N183,0)-1,"")</f>
        <v>2016</v>
      </c>
      <c r="R183">
        <f t="shared" si="22"/>
        <v>48850000</v>
      </c>
      <c r="S183">
        <f>IFERROR(J144+MATCH(R183,J183:N183)-1,"")</f>
        <v>2012</v>
      </c>
      <c r="T183">
        <f t="shared" si="23"/>
        <v>79052000</v>
      </c>
      <c r="U183">
        <f t="shared" si="24"/>
        <v>31082811.488023393</v>
      </c>
      <c r="V183">
        <f t="shared" si="25"/>
        <v>-0.97166242544170178</v>
      </c>
      <c r="W183">
        <f t="shared" si="26"/>
        <v>-0.48843715459426251</v>
      </c>
      <c r="X183">
        <f t="shared" si="27"/>
        <v>-0.36972202480551075</v>
      </c>
      <c r="Y183">
        <f t="shared" si="28"/>
        <v>0.20551551465868453</v>
      </c>
      <c r="Z183">
        <f t="shared" si="29"/>
        <v>1.6243060901827899</v>
      </c>
      <c r="AA183">
        <f t="shared" si="30"/>
        <v>1.6243060901827899</v>
      </c>
      <c r="AB183">
        <f>IFERROR(V144+MATCH(AA183,V183:Z183,0)-1,"")</f>
        <v>2016</v>
      </c>
      <c r="AC183" t="str">
        <f t="shared" si="31"/>
        <v>High</v>
      </c>
      <c r="AF183" t="str">
        <f t="shared" ca="1" si="32"/>
        <v>worksheet.write('AC183','=IF(AB183&lt;&gt;"",IF(S183=AB183,"Low",IF(AB183=Q183,"High","")),"")')</v>
      </c>
    </row>
    <row r="184" spans="1:32"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c r="AC184" t="str">
        <f t="shared" si="31"/>
        <v/>
      </c>
      <c r="AF184" t="str">
        <f t="shared" ca="1" si="32"/>
        <v>worksheet.write('AC184','=IF(AB184&lt;&gt;"",IF(S184=AB184,"Low",IF(AB184=Q184,"High","")),"")')</v>
      </c>
    </row>
    <row r="185" spans="1:32" x14ac:dyDescent="0.3">
      <c r="A185" s="1">
        <v>27</v>
      </c>
      <c r="B185" t="s">
        <v>423</v>
      </c>
      <c r="C185" t="s">
        <v>417</v>
      </c>
      <c r="D185" t="s">
        <v>418</v>
      </c>
      <c r="E185" t="s">
        <v>419</v>
      </c>
      <c r="F185" t="s">
        <v>420</v>
      </c>
      <c r="G185" t="s">
        <v>421</v>
      </c>
      <c r="I185" t="str">
        <f t="shared" si="15"/>
        <v>pos_trend</v>
      </c>
      <c r="J185">
        <f t="shared" si="16"/>
        <v>48850000</v>
      </c>
      <c r="K185">
        <f t="shared" si="17"/>
        <v>63870000</v>
      </c>
      <c r="L185">
        <f t="shared" si="18"/>
        <v>67560000</v>
      </c>
      <c r="M185">
        <f t="shared" si="19"/>
        <v>85440000</v>
      </c>
      <c r="N185">
        <f t="shared" si="20"/>
        <v>129539999.99999999</v>
      </c>
      <c r="P185">
        <f t="shared" si="21"/>
        <v>129539999.99999999</v>
      </c>
      <c r="Q185">
        <f>IFERROR(J144+MATCH(P185,J185:N185,0)-1,"")</f>
        <v>2016</v>
      </c>
      <c r="R185">
        <f t="shared" si="22"/>
        <v>48850000</v>
      </c>
      <c r="S185">
        <f>IFERROR(J144+MATCH(R185,J185:N185)-1,"")</f>
        <v>2012</v>
      </c>
      <c r="T185">
        <f t="shared" si="23"/>
        <v>79052000</v>
      </c>
      <c r="U185">
        <f t="shared" si="24"/>
        <v>31082811.488023393</v>
      </c>
      <c r="V185">
        <f t="shared" si="25"/>
        <v>-0.97166242544170178</v>
      </c>
      <c r="W185">
        <f t="shared" si="26"/>
        <v>-0.48843715459426251</v>
      </c>
      <c r="X185">
        <f t="shared" si="27"/>
        <v>-0.36972202480551075</v>
      </c>
      <c r="Y185">
        <f t="shared" si="28"/>
        <v>0.20551551465868453</v>
      </c>
      <c r="Z185">
        <f t="shared" si="29"/>
        <v>1.6243060901827899</v>
      </c>
      <c r="AA185">
        <f t="shared" si="30"/>
        <v>1.6243060901827899</v>
      </c>
      <c r="AB185">
        <f>IFERROR(V144+MATCH(AA185,V185:Z185,0)-1,"")</f>
        <v>2016</v>
      </c>
      <c r="AC185" t="str">
        <f t="shared" si="31"/>
        <v>High</v>
      </c>
      <c r="AF185" t="str">
        <f t="shared" ca="1" si="32"/>
        <v>worksheet.write('AC185','=IF(AB185&lt;&gt;"",IF(S185=AB185,"Low",IF(AB185=Q185,"High","")),"")')</v>
      </c>
    </row>
    <row r="186" spans="1:32" x14ac:dyDescent="0.3">
      <c r="A186" s="1">
        <v>28</v>
      </c>
      <c r="B186" t="s">
        <v>424</v>
      </c>
      <c r="C186" t="s">
        <v>254</v>
      </c>
      <c r="D186" t="s">
        <v>425</v>
      </c>
      <c r="E186" t="s">
        <v>426</v>
      </c>
      <c r="F186" t="s">
        <v>427</v>
      </c>
      <c r="G186" t="s">
        <v>428</v>
      </c>
      <c r="I186" t="str">
        <f t="shared" si="15"/>
        <v>N/A</v>
      </c>
      <c r="J186" t="str">
        <f t="shared" si="16"/>
        <v>N/A</v>
      </c>
      <c r="K186">
        <f t="shared" si="17"/>
        <v>0.3075</v>
      </c>
      <c r="L186">
        <f t="shared" si="18"/>
        <v>5.7800000000000004E-2</v>
      </c>
      <c r="M186">
        <f t="shared" si="19"/>
        <v>0.2646</v>
      </c>
      <c r="N186">
        <f t="shared" si="20"/>
        <v>0.51619999999999999</v>
      </c>
      <c r="P186">
        <f t="shared" si="21"/>
        <v>0.51619999999999999</v>
      </c>
      <c r="Q186">
        <f>IFERROR(J144+MATCH(P186,J186:N186,0)-1,"")</f>
        <v>2016</v>
      </c>
      <c r="R186">
        <f t="shared" si="22"/>
        <v>5.7800000000000004E-2</v>
      </c>
      <c r="S186">
        <f>IFERROR(J144+MATCH(R186,J186:N186)-1,"")</f>
        <v>2014</v>
      </c>
      <c r="T186">
        <f t="shared" si="23"/>
        <v>0.28652500000000003</v>
      </c>
      <c r="U186">
        <f t="shared" si="24"/>
        <v>0.18795955903686648</v>
      </c>
      <c r="V186" t="str">
        <f t="shared" si="25"/>
        <v/>
      </c>
      <c r="W186">
        <f t="shared" si="26"/>
        <v>0.11159315390756966</v>
      </c>
      <c r="X186">
        <f t="shared" si="27"/>
        <v>-1.2168841061982796</v>
      </c>
      <c r="Y186">
        <f t="shared" si="28"/>
        <v>-0.11664743263043965</v>
      </c>
      <c r="Z186">
        <f t="shared" si="29"/>
        <v>1.2219383849211489</v>
      </c>
      <c r="AA186">
        <f t="shared" si="30"/>
        <v>1.2219383849211489</v>
      </c>
      <c r="AB186">
        <f>IFERROR(V144+MATCH(AA186,V186:Z186,0)-1,"")</f>
        <v>2016</v>
      </c>
      <c r="AC186" t="str">
        <f t="shared" si="31"/>
        <v>High</v>
      </c>
      <c r="AF186" t="str">
        <f t="shared" ca="1" si="32"/>
        <v>worksheet.write('AC186','=IF(AB186&lt;&gt;"",IF(S186=AB186,"Low",IF(AB186=Q186,"High","")),"")')</v>
      </c>
    </row>
    <row r="187" spans="1:32" x14ac:dyDescent="0.3">
      <c r="A187" s="1">
        <v>29</v>
      </c>
      <c r="B187" t="s">
        <v>429</v>
      </c>
      <c r="C187" t="s">
        <v>254</v>
      </c>
      <c r="D187" t="s">
        <v>254</v>
      </c>
      <c r="E187" t="s">
        <v>254</v>
      </c>
      <c r="F187" t="s">
        <v>254</v>
      </c>
      <c r="G187" t="s">
        <v>430</v>
      </c>
      <c r="I187" t="str">
        <f t="shared" si="15"/>
        <v>N/A</v>
      </c>
      <c r="J187" t="str">
        <f t="shared" si="16"/>
        <v>N/A</v>
      </c>
      <c r="K187" t="str">
        <f t="shared" si="17"/>
        <v>N/A</v>
      </c>
      <c r="L187" t="str">
        <f t="shared" si="18"/>
        <v>N/A</v>
      </c>
      <c r="M187" t="str">
        <f t="shared" si="19"/>
        <v>N/A</v>
      </c>
      <c r="N187">
        <f t="shared" si="20"/>
        <v>0.1288</v>
      </c>
      <c r="P187">
        <f t="shared" si="21"/>
        <v>0.1288</v>
      </c>
      <c r="Q187">
        <f>IFERROR(J144+MATCH(P187,J187:N187,0)-1,"")</f>
        <v>2016</v>
      </c>
      <c r="R187">
        <f t="shared" si="22"/>
        <v>0.1288</v>
      </c>
      <c r="S187">
        <f>IFERROR(J144+MATCH(R187,J187:N187)-1,"")</f>
        <v>2016</v>
      </c>
      <c r="T187">
        <f t="shared" si="23"/>
        <v>0.1288</v>
      </c>
      <c r="U187" t="str">
        <f t="shared" si="24"/>
        <v/>
      </c>
      <c r="V187" t="str">
        <f t="shared" si="25"/>
        <v/>
      </c>
      <c r="W187" t="str">
        <f t="shared" si="26"/>
        <v/>
      </c>
      <c r="X187" t="str">
        <f t="shared" si="27"/>
        <v/>
      </c>
      <c r="Y187" t="str">
        <f t="shared" si="28"/>
        <v/>
      </c>
      <c r="Z187" t="str">
        <f t="shared" si="29"/>
        <v/>
      </c>
      <c r="AA187">
        <f t="shared" si="30"/>
        <v>0</v>
      </c>
      <c r="AB187" t="str">
        <f>IFERROR(V144+MATCH(AA187,V187:Z187,0)-1,"")</f>
        <v/>
      </c>
      <c r="AC187" t="str">
        <f t="shared" si="31"/>
        <v/>
      </c>
      <c r="AF187" t="str">
        <f t="shared" ca="1" si="32"/>
        <v>worksheet.write('AC187','=IF(AB187&lt;&gt;"",IF(S187=AB187,"Low",IF(AB187=Q187,"High","")),"")')</v>
      </c>
    </row>
    <row r="188" spans="1:32" x14ac:dyDescent="0.3">
      <c r="A188" s="1">
        <v>30</v>
      </c>
      <c r="B188" t="s">
        <v>431</v>
      </c>
      <c r="C188" t="s">
        <v>254</v>
      </c>
      <c r="D188" t="s">
        <v>254</v>
      </c>
      <c r="E188" t="s">
        <v>254</v>
      </c>
      <c r="F188" t="s">
        <v>254</v>
      </c>
      <c r="G188" t="s">
        <v>254</v>
      </c>
      <c r="I188" t="str">
        <f t="shared" ref="I188:I251" si="33">IF(AND(K188&gt; J188, L188&gt; K188, M188&gt; L188, N188&gt; M188), "pos_trend", IF(AND(K188&lt; J188, L188&lt; K188, M188&lt; L188, N188&lt; M188), "neg_trend", "N/A"))</f>
        <v>N/A</v>
      </c>
      <c r="J188" t="str">
        <f t="shared" ref="J188:J251" si="34">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5">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6">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7">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8">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c r="AC188" t="str">
        <f t="shared" si="31"/>
        <v/>
      </c>
      <c r="AF188" t="str">
        <f t="shared" ca="1" si="32"/>
        <v>worksheet.write('AC188','=IF(AB188&lt;&gt;"",IF(S188=AB188,"Low",IF(AB188=Q188,"High","")),"")')</v>
      </c>
    </row>
    <row r="189" spans="1:32" x14ac:dyDescent="0.3">
      <c r="A189" s="1">
        <v>31</v>
      </c>
      <c r="B189" t="s">
        <v>432</v>
      </c>
      <c r="C189" t="s">
        <v>254</v>
      </c>
      <c r="D189" t="s">
        <v>254</v>
      </c>
      <c r="E189" t="s">
        <v>254</v>
      </c>
      <c r="F189" t="s">
        <v>254</v>
      </c>
      <c r="G189" t="s">
        <v>254</v>
      </c>
      <c r="I189" t="str">
        <f t="shared" si="33"/>
        <v>N/A</v>
      </c>
      <c r="J189" t="str">
        <f t="shared" si="34"/>
        <v>N/A</v>
      </c>
      <c r="K189" t="str">
        <f t="shared" si="35"/>
        <v>N/A</v>
      </c>
      <c r="L189" t="str">
        <f t="shared" si="36"/>
        <v>N/A</v>
      </c>
      <c r="M189" t="str">
        <f t="shared" si="37"/>
        <v>N/A</v>
      </c>
      <c r="N189" t="str">
        <f t="shared" si="38"/>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c r="AC189" t="str">
        <f t="shared" si="31"/>
        <v/>
      </c>
      <c r="AF189" t="str">
        <f t="shared" ca="1" si="32"/>
        <v>worksheet.write('AC189','=IF(AB189&lt;&gt;"",IF(S189=AB189,"Low",IF(AB189=Q189,"High","")),"")')</v>
      </c>
    </row>
    <row r="190" spans="1:32" x14ac:dyDescent="0.3">
      <c r="A190" s="1">
        <v>32</v>
      </c>
      <c r="B190" t="s">
        <v>433</v>
      </c>
      <c r="C190" t="s">
        <v>254</v>
      </c>
      <c r="D190" t="s">
        <v>254</v>
      </c>
      <c r="E190" t="s">
        <v>254</v>
      </c>
      <c r="F190" t="s">
        <v>254</v>
      </c>
      <c r="G190" t="s">
        <v>254</v>
      </c>
      <c r="I190" t="str">
        <f t="shared" si="33"/>
        <v>N/A</v>
      </c>
      <c r="J190" t="str">
        <f t="shared" si="34"/>
        <v>N/A</v>
      </c>
      <c r="K190" t="str">
        <f t="shared" si="35"/>
        <v>N/A</v>
      </c>
      <c r="L190" t="str">
        <f t="shared" si="36"/>
        <v>N/A</v>
      </c>
      <c r="M190" t="str">
        <f t="shared" si="37"/>
        <v>N/A</v>
      </c>
      <c r="N190" t="str">
        <f t="shared" si="38"/>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c r="AC190" t="str">
        <f t="shared" si="31"/>
        <v/>
      </c>
      <c r="AF190" t="str">
        <f t="shared" ca="1" si="32"/>
        <v>worksheet.write('AC190','=IF(AB190&lt;&gt;"",IF(S190=AB190,"Low",IF(AB190=Q190,"High","")),"")')</v>
      </c>
    </row>
    <row r="191" spans="1:32" x14ac:dyDescent="0.3">
      <c r="A191" s="1">
        <v>33</v>
      </c>
      <c r="B191" t="s">
        <v>434</v>
      </c>
      <c r="C191" t="s">
        <v>254</v>
      </c>
      <c r="D191" t="s">
        <v>254</v>
      </c>
      <c r="E191" t="s">
        <v>254</v>
      </c>
      <c r="F191" t="s">
        <v>254</v>
      </c>
      <c r="G191" t="s">
        <v>254</v>
      </c>
      <c r="I191" t="str">
        <f t="shared" si="33"/>
        <v>N/A</v>
      </c>
      <c r="J191" t="str">
        <f t="shared" si="34"/>
        <v>N/A</v>
      </c>
      <c r="K191" t="str">
        <f t="shared" si="35"/>
        <v>N/A</v>
      </c>
      <c r="L191" t="str">
        <f t="shared" si="36"/>
        <v>N/A</v>
      </c>
      <c r="M191" t="str">
        <f t="shared" si="37"/>
        <v>N/A</v>
      </c>
      <c r="N191" t="str">
        <f t="shared" si="38"/>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c r="AC191" t="str">
        <f t="shared" si="31"/>
        <v/>
      </c>
      <c r="AF191" t="str">
        <f t="shared" ca="1" si="32"/>
        <v>worksheet.write('AC191','=IF(AB191&lt;&gt;"",IF(S191=AB191,"Low",IF(AB191=Q191,"High","")),"")')</v>
      </c>
    </row>
    <row r="192" spans="1:32" x14ac:dyDescent="0.3">
      <c r="A192" s="1">
        <v>34</v>
      </c>
      <c r="B192" t="s">
        <v>435</v>
      </c>
      <c r="C192" t="s">
        <v>417</v>
      </c>
      <c r="D192" t="s">
        <v>418</v>
      </c>
      <c r="E192" t="s">
        <v>419</v>
      </c>
      <c r="F192" t="s">
        <v>420</v>
      </c>
      <c r="G192" t="s">
        <v>421</v>
      </c>
      <c r="I192" t="str">
        <f t="shared" si="33"/>
        <v>pos_trend</v>
      </c>
      <c r="J192">
        <f t="shared" si="34"/>
        <v>48850000</v>
      </c>
      <c r="K192">
        <f t="shared" si="35"/>
        <v>63870000</v>
      </c>
      <c r="L192">
        <f t="shared" si="36"/>
        <v>67560000</v>
      </c>
      <c r="M192">
        <f t="shared" si="37"/>
        <v>85440000</v>
      </c>
      <c r="N192">
        <f t="shared" si="38"/>
        <v>129539999.99999999</v>
      </c>
      <c r="P192">
        <f t="shared" si="21"/>
        <v>129539999.99999999</v>
      </c>
      <c r="Q192">
        <f>IFERROR(J144+MATCH(P192,J192:N192,0)-1,"")</f>
        <v>2016</v>
      </c>
      <c r="R192">
        <f t="shared" si="22"/>
        <v>48850000</v>
      </c>
      <c r="S192">
        <f>IFERROR(J144+MATCH(R192,J192:N192)-1,"")</f>
        <v>2012</v>
      </c>
      <c r="T192">
        <f t="shared" si="23"/>
        <v>79052000</v>
      </c>
      <c r="U192">
        <f t="shared" si="24"/>
        <v>31082811.488023393</v>
      </c>
      <c r="V192">
        <f t="shared" si="25"/>
        <v>-0.97166242544170178</v>
      </c>
      <c r="W192">
        <f t="shared" si="26"/>
        <v>-0.48843715459426251</v>
      </c>
      <c r="X192">
        <f t="shared" si="27"/>
        <v>-0.36972202480551075</v>
      </c>
      <c r="Y192">
        <f t="shared" si="28"/>
        <v>0.20551551465868453</v>
      </c>
      <c r="Z192">
        <f t="shared" si="29"/>
        <v>1.6243060901827899</v>
      </c>
      <c r="AA192">
        <f t="shared" si="30"/>
        <v>1.6243060901827899</v>
      </c>
      <c r="AB192">
        <f>IFERROR(V144+MATCH(AA192,V192:Z192,0)-1,"")</f>
        <v>2016</v>
      </c>
      <c r="AC192" t="str">
        <f t="shared" si="31"/>
        <v>High</v>
      </c>
      <c r="AF192" t="str">
        <f t="shared" ca="1" si="32"/>
        <v>worksheet.write('AC192','=IF(AB192&lt;&gt;"",IF(S192=AB192,"Low",IF(AB192=Q192,"High","")),"")')</v>
      </c>
    </row>
    <row r="193" spans="1:32" x14ac:dyDescent="0.3">
      <c r="A193" s="1">
        <v>35</v>
      </c>
      <c r="B193" t="s">
        <v>436</v>
      </c>
      <c r="C193" t="s">
        <v>254</v>
      </c>
      <c r="D193" t="s">
        <v>254</v>
      </c>
      <c r="E193" t="s">
        <v>254</v>
      </c>
      <c r="F193" t="s">
        <v>254</v>
      </c>
      <c r="G193" t="s">
        <v>254</v>
      </c>
      <c r="I193" t="str">
        <f t="shared" si="33"/>
        <v>N/A</v>
      </c>
      <c r="J193" t="str">
        <f t="shared" si="34"/>
        <v>N/A</v>
      </c>
      <c r="K193" t="str">
        <f t="shared" si="35"/>
        <v>N/A</v>
      </c>
      <c r="L193" t="str">
        <f t="shared" si="36"/>
        <v>N/A</v>
      </c>
      <c r="M193" t="str">
        <f t="shared" si="37"/>
        <v>N/A</v>
      </c>
      <c r="N193" t="str">
        <f t="shared" si="38"/>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c r="AC193" t="str">
        <f t="shared" si="31"/>
        <v/>
      </c>
      <c r="AF193" t="str">
        <f t="shared" ca="1" si="32"/>
        <v>worksheet.write('AC193','=IF(AB193&lt;&gt;"",IF(S193=AB193,"Low",IF(AB193=Q193,"High","")),"")')</v>
      </c>
    </row>
    <row r="194" spans="1:32" x14ac:dyDescent="0.3">
      <c r="A194" s="1">
        <v>36</v>
      </c>
      <c r="B194" t="s">
        <v>437</v>
      </c>
      <c r="C194" t="s">
        <v>417</v>
      </c>
      <c r="D194" t="s">
        <v>418</v>
      </c>
      <c r="E194" t="s">
        <v>419</v>
      </c>
      <c r="F194" t="s">
        <v>420</v>
      </c>
      <c r="G194" t="s">
        <v>421</v>
      </c>
      <c r="I194" t="str">
        <f t="shared" si="33"/>
        <v>pos_trend</v>
      </c>
      <c r="J194">
        <f t="shared" si="34"/>
        <v>48850000</v>
      </c>
      <c r="K194">
        <f t="shared" si="35"/>
        <v>63870000</v>
      </c>
      <c r="L194">
        <f t="shared" si="36"/>
        <v>67560000</v>
      </c>
      <c r="M194">
        <f t="shared" si="37"/>
        <v>85440000</v>
      </c>
      <c r="N194">
        <f t="shared" si="38"/>
        <v>129539999.99999999</v>
      </c>
      <c r="P194">
        <f t="shared" si="21"/>
        <v>129539999.99999999</v>
      </c>
      <c r="Q194">
        <f>IFERROR(J144+MATCH(P194,J194:N194,0)-1,"")</f>
        <v>2016</v>
      </c>
      <c r="R194">
        <f t="shared" si="22"/>
        <v>48850000</v>
      </c>
      <c r="S194">
        <f>IFERROR(J144+MATCH(R194,J194:N194)-1,"")</f>
        <v>2012</v>
      </c>
      <c r="T194">
        <f t="shared" si="23"/>
        <v>79052000</v>
      </c>
      <c r="U194">
        <f t="shared" si="24"/>
        <v>31082811.488023393</v>
      </c>
      <c r="V194">
        <f t="shared" si="25"/>
        <v>-0.97166242544170178</v>
      </c>
      <c r="W194">
        <f t="shared" si="26"/>
        <v>-0.48843715459426251</v>
      </c>
      <c r="X194">
        <f t="shared" si="27"/>
        <v>-0.36972202480551075</v>
      </c>
      <c r="Y194">
        <f t="shared" si="28"/>
        <v>0.20551551465868453</v>
      </c>
      <c r="Z194">
        <f t="shared" si="29"/>
        <v>1.6243060901827899</v>
      </c>
      <c r="AA194">
        <f t="shared" si="30"/>
        <v>1.6243060901827899</v>
      </c>
      <c r="AB194">
        <f>IFERROR(V144+MATCH(AA194,V194:Z194,0)-1,"")</f>
        <v>2016</v>
      </c>
      <c r="AC194" t="str">
        <f t="shared" si="31"/>
        <v>High</v>
      </c>
      <c r="AF194" t="str">
        <f t="shared" ca="1" si="32"/>
        <v>worksheet.write('AC194','=IF(AB194&lt;&gt;"",IF(S194=AB194,"Low",IF(AB194=Q194,"High","")),"")')</v>
      </c>
    </row>
    <row r="195" spans="1:32" x14ac:dyDescent="0.3">
      <c r="A195" s="1">
        <v>37</v>
      </c>
      <c r="B195" t="s">
        <v>438</v>
      </c>
      <c r="C195" t="s">
        <v>439</v>
      </c>
      <c r="D195" t="s">
        <v>440</v>
      </c>
      <c r="E195" t="s">
        <v>441</v>
      </c>
      <c r="F195" t="s">
        <v>442</v>
      </c>
      <c r="G195" t="s">
        <v>443</v>
      </c>
      <c r="I195" t="str">
        <f t="shared" si="33"/>
        <v>pos_trend</v>
      </c>
      <c r="J195">
        <f t="shared" si="34"/>
        <v>0.42</v>
      </c>
      <c r="K195">
        <f t="shared" si="35"/>
        <v>0.54</v>
      </c>
      <c r="L195">
        <f t="shared" si="36"/>
        <v>0.59</v>
      </c>
      <c r="M195">
        <f t="shared" si="37"/>
        <v>0.73</v>
      </c>
      <c r="N195">
        <f t="shared" si="38"/>
        <v>1.1000000000000001</v>
      </c>
      <c r="P195">
        <f t="shared" si="21"/>
        <v>1.1000000000000001</v>
      </c>
      <c r="Q195">
        <f>IFERROR(J144+MATCH(P195,J195:N195,0)-1,"")</f>
        <v>2016</v>
      </c>
      <c r="R195">
        <f t="shared" si="22"/>
        <v>0.42</v>
      </c>
      <c r="S195">
        <f>IFERROR(J144+MATCH(R195,J195:N195)-1,"")</f>
        <v>2012</v>
      </c>
      <c r="T195">
        <f t="shared" si="23"/>
        <v>0.67599999999999993</v>
      </c>
      <c r="U195">
        <f t="shared" si="24"/>
        <v>0.26178235234637204</v>
      </c>
      <c r="V195">
        <f t="shared" si="25"/>
        <v>-0.97791160368701524</v>
      </c>
      <c r="W195">
        <f t="shared" si="26"/>
        <v>-0.51951553945872653</v>
      </c>
      <c r="X195">
        <f t="shared" si="27"/>
        <v>-0.32851717936360658</v>
      </c>
      <c r="Y195">
        <f t="shared" si="28"/>
        <v>0.20627822890272998</v>
      </c>
      <c r="Z195">
        <f t="shared" si="29"/>
        <v>1.6196660936066198</v>
      </c>
      <c r="AA195">
        <f t="shared" si="30"/>
        <v>1.6196660936066198</v>
      </c>
      <c r="AB195">
        <f>IFERROR(V144+MATCH(AA195,V195:Z195,0)-1,"")</f>
        <v>2016</v>
      </c>
      <c r="AC195" t="str">
        <f t="shared" si="31"/>
        <v>High</v>
      </c>
      <c r="AF195" t="str">
        <f t="shared" ca="1" si="32"/>
        <v>worksheet.write('AC195','=IF(AB195&lt;&gt;"",IF(S195=AB195,"Low",IF(AB195=Q195,"High","")),"")')</v>
      </c>
    </row>
    <row r="196" spans="1:32" x14ac:dyDescent="0.3">
      <c r="A196" s="1">
        <v>38</v>
      </c>
      <c r="B196" t="s">
        <v>444</v>
      </c>
      <c r="C196" t="s">
        <v>254</v>
      </c>
      <c r="D196" t="s">
        <v>445</v>
      </c>
      <c r="E196" t="s">
        <v>446</v>
      </c>
      <c r="F196" t="s">
        <v>447</v>
      </c>
      <c r="G196" t="s">
        <v>448</v>
      </c>
      <c r="I196" t="str">
        <f t="shared" si="33"/>
        <v>N/A</v>
      </c>
      <c r="J196" t="str">
        <f t="shared" si="34"/>
        <v>N/A</v>
      </c>
      <c r="K196">
        <f t="shared" si="35"/>
        <v>0.29360000000000003</v>
      </c>
      <c r="L196">
        <f t="shared" si="36"/>
        <v>8.5999999999999993E-2</v>
      </c>
      <c r="M196">
        <f t="shared" si="37"/>
        <v>0.23730000000000001</v>
      </c>
      <c r="N196">
        <f t="shared" si="38"/>
        <v>0.50680000000000003</v>
      </c>
      <c r="P196">
        <f t="shared" si="21"/>
        <v>0.50680000000000003</v>
      </c>
      <c r="Q196">
        <f>IFERROR(J144+MATCH(P196,J196:N196,0)-1,"")</f>
        <v>2016</v>
      </c>
      <c r="R196">
        <f t="shared" si="22"/>
        <v>8.5999999999999993E-2</v>
      </c>
      <c r="S196">
        <f>IFERROR(J144+MATCH(R196,J196:N196)-1,"")</f>
        <v>2014</v>
      </c>
      <c r="T196">
        <f t="shared" si="23"/>
        <v>0.28092499999999998</v>
      </c>
      <c r="U196">
        <f t="shared" si="24"/>
        <v>0.17424032015198632</v>
      </c>
      <c r="V196" t="str">
        <f t="shared" si="25"/>
        <v/>
      </c>
      <c r="W196">
        <f t="shared" si="26"/>
        <v>7.2744356696222215E-2</v>
      </c>
      <c r="X196">
        <f t="shared" si="27"/>
        <v>-1.118713509192194</v>
      </c>
      <c r="Y196">
        <f t="shared" si="28"/>
        <v>-0.25037258862900824</v>
      </c>
      <c r="Z196">
        <f t="shared" si="29"/>
        <v>1.2963417411249809</v>
      </c>
      <c r="AA196">
        <f t="shared" si="30"/>
        <v>1.2963417411249809</v>
      </c>
      <c r="AB196">
        <f>IFERROR(V144+MATCH(AA196,V196:Z196,0)-1,"")</f>
        <v>2016</v>
      </c>
      <c r="AC196" t="str">
        <f t="shared" si="31"/>
        <v>High</v>
      </c>
      <c r="AF196" t="str">
        <f t="shared" ca="1" si="32"/>
        <v>worksheet.write('AC196','=IF(AB196&lt;&gt;"",IF(S196=AB196,"Low",IF(AB196=Q196,"High","")),"")')</v>
      </c>
    </row>
    <row r="197" spans="1:32" x14ac:dyDescent="0.3">
      <c r="A197" s="1">
        <v>39</v>
      </c>
      <c r="B197" t="s">
        <v>449</v>
      </c>
      <c r="C197" t="s">
        <v>450</v>
      </c>
      <c r="D197" t="s">
        <v>451</v>
      </c>
      <c r="E197" t="s">
        <v>452</v>
      </c>
      <c r="F197" t="s">
        <v>453</v>
      </c>
      <c r="G197" t="s">
        <v>454</v>
      </c>
      <c r="I197" t="str">
        <f t="shared" si="33"/>
        <v>N/A</v>
      </c>
      <c r="J197">
        <f t="shared" si="34"/>
        <v>116090000</v>
      </c>
      <c r="K197">
        <f t="shared" si="35"/>
        <v>117880000</v>
      </c>
      <c r="L197">
        <f t="shared" si="36"/>
        <v>114800000</v>
      </c>
      <c r="M197">
        <f t="shared" si="37"/>
        <v>117470000</v>
      </c>
      <c r="N197">
        <f t="shared" si="38"/>
        <v>117530000</v>
      </c>
      <c r="P197">
        <f t="shared" si="21"/>
        <v>117880000</v>
      </c>
      <c r="Q197">
        <f>IFERROR(J144+MATCH(P197,J197:N197,0)-1,"")</f>
        <v>2013</v>
      </c>
      <c r="R197">
        <f t="shared" si="22"/>
        <v>114800000</v>
      </c>
      <c r="S197">
        <f>IFERROR(J144+MATCH(R197,J197:N197)-1,"")</f>
        <v>2014</v>
      </c>
      <c r="T197">
        <f t="shared" si="23"/>
        <v>116754000</v>
      </c>
      <c r="U197">
        <f t="shared" si="24"/>
        <v>1288576.7342304455</v>
      </c>
      <c r="V197">
        <f t="shared" si="25"/>
        <v>-0.51529721308878773</v>
      </c>
      <c r="W197">
        <f t="shared" si="26"/>
        <v>0.87383232219574536</v>
      </c>
      <c r="X197">
        <f t="shared" si="27"/>
        <v>-1.5164017385173059</v>
      </c>
      <c r="Y197">
        <f t="shared" si="28"/>
        <v>0.55565181411381326</v>
      </c>
      <c r="Z197">
        <f t="shared" si="29"/>
        <v>0.60221481529653498</v>
      </c>
      <c r="AA197">
        <f t="shared" si="30"/>
        <v>-1.5164017385173059</v>
      </c>
      <c r="AB197">
        <f>IFERROR(V144+MATCH(AA197,V197:Z197,0)-1,"")</f>
        <v>2014</v>
      </c>
      <c r="AC197" t="str">
        <f t="shared" si="31"/>
        <v>Low</v>
      </c>
      <c r="AF197" t="str">
        <f t="shared" ca="1" si="32"/>
        <v>worksheet.write('AC197','=IF(AB197&lt;&gt;"",IF(S197=AB197,"Low",IF(AB197=Q197,"High","")),"")')</v>
      </c>
    </row>
    <row r="198" spans="1:32" x14ac:dyDescent="0.3">
      <c r="A198" s="1">
        <v>40</v>
      </c>
      <c r="B198" t="s">
        <v>455</v>
      </c>
      <c r="C198" t="s">
        <v>456</v>
      </c>
      <c r="D198" t="s">
        <v>457</v>
      </c>
      <c r="E198" t="s">
        <v>458</v>
      </c>
      <c r="F198" t="s">
        <v>459</v>
      </c>
      <c r="G198" t="s">
        <v>460</v>
      </c>
      <c r="I198" t="str">
        <f t="shared" si="33"/>
        <v>pos_trend</v>
      </c>
      <c r="J198">
        <f t="shared" si="34"/>
        <v>0.41</v>
      </c>
      <c r="K198">
        <f t="shared" si="35"/>
        <v>0.53</v>
      </c>
      <c r="L198">
        <f t="shared" si="36"/>
        <v>0.57999999999999996</v>
      </c>
      <c r="M198">
        <f t="shared" si="37"/>
        <v>0.72</v>
      </c>
      <c r="N198">
        <f t="shared" si="38"/>
        <v>1.0900000000000001</v>
      </c>
      <c r="P198">
        <f t="shared" si="21"/>
        <v>1.0900000000000001</v>
      </c>
      <c r="Q198">
        <f>IFERROR(J144+MATCH(P198,J198:N198,0)-1,"")</f>
        <v>2016</v>
      </c>
      <c r="R198">
        <f t="shared" si="22"/>
        <v>0.41</v>
      </c>
      <c r="S198">
        <f>IFERROR(J144+MATCH(R198,J198:N198)-1,"")</f>
        <v>2012</v>
      </c>
      <c r="T198">
        <f t="shared" si="23"/>
        <v>0.66600000000000004</v>
      </c>
      <c r="U198">
        <f t="shared" si="24"/>
        <v>0.26178235234637187</v>
      </c>
      <c r="V198">
        <f t="shared" si="25"/>
        <v>-0.97791160368701624</v>
      </c>
      <c r="W198">
        <f t="shared" si="26"/>
        <v>-0.5195155394587273</v>
      </c>
      <c r="X198">
        <f t="shared" si="27"/>
        <v>-0.32851717936360725</v>
      </c>
      <c r="Y198">
        <f t="shared" si="28"/>
        <v>0.2062782289027297</v>
      </c>
      <c r="Z198">
        <f t="shared" si="29"/>
        <v>1.6196660936066205</v>
      </c>
      <c r="AA198">
        <f t="shared" si="30"/>
        <v>1.6196660936066205</v>
      </c>
      <c r="AB198">
        <f>IFERROR(V144+MATCH(AA198,V198:Z198,0)-1,"")</f>
        <v>2016</v>
      </c>
      <c r="AC198" t="str">
        <f t="shared" si="31"/>
        <v>High</v>
      </c>
      <c r="AF198" t="str">
        <f t="shared" ca="1" si="32"/>
        <v>worksheet.write('AC198','=IF(AB198&lt;&gt;"",IF(S198=AB198,"Low",IF(AB198=Q198,"High","")),"")')</v>
      </c>
    </row>
    <row r="199" spans="1:32" x14ac:dyDescent="0.3">
      <c r="A199" s="1">
        <v>41</v>
      </c>
      <c r="B199" t="s">
        <v>461</v>
      </c>
      <c r="C199" t="s">
        <v>254</v>
      </c>
      <c r="D199" t="s">
        <v>462</v>
      </c>
      <c r="E199" t="s">
        <v>463</v>
      </c>
      <c r="F199" t="s">
        <v>464</v>
      </c>
      <c r="G199" t="s">
        <v>465</v>
      </c>
      <c r="I199" t="str">
        <f t="shared" si="33"/>
        <v>N/A</v>
      </c>
      <c r="J199" t="str">
        <f t="shared" si="34"/>
        <v>N/A</v>
      </c>
      <c r="K199">
        <f t="shared" si="35"/>
        <v>0.31130000000000002</v>
      </c>
      <c r="L199">
        <f t="shared" si="36"/>
        <v>8.7599999999999997E-2</v>
      </c>
      <c r="M199">
        <f t="shared" si="37"/>
        <v>0.2414</v>
      </c>
      <c r="N199">
        <f t="shared" si="38"/>
        <v>0.51390000000000002</v>
      </c>
      <c r="P199">
        <f t="shared" si="21"/>
        <v>0.51390000000000002</v>
      </c>
      <c r="Q199">
        <f>IFERROR(J144+MATCH(P199,J199:N199,0)-1,"")</f>
        <v>2016</v>
      </c>
      <c r="R199">
        <f t="shared" si="22"/>
        <v>8.7599999999999997E-2</v>
      </c>
      <c r="S199">
        <f>IFERROR(J144+MATCH(R199,J199:N199)-1,"")</f>
        <v>2014</v>
      </c>
      <c r="T199">
        <f t="shared" si="23"/>
        <v>0.28855000000000003</v>
      </c>
      <c r="U199">
        <f t="shared" si="24"/>
        <v>0.17692202613957747</v>
      </c>
      <c r="V199" t="str">
        <f t="shared" si="25"/>
        <v/>
      </c>
      <c r="W199">
        <f t="shared" si="26"/>
        <v>0.12858772023135234</v>
      </c>
      <c r="X199">
        <f t="shared" si="27"/>
        <v>-1.1358110936479235</v>
      </c>
      <c r="Y199">
        <f t="shared" si="28"/>
        <v>-0.26650158280915465</v>
      </c>
      <c r="Z199">
        <f t="shared" si="29"/>
        <v>1.2737249562257256</v>
      </c>
      <c r="AA199">
        <f t="shared" si="30"/>
        <v>1.2737249562257256</v>
      </c>
      <c r="AB199">
        <f>IFERROR(V144+MATCH(AA199,V199:Z199,0)-1,"")</f>
        <v>2016</v>
      </c>
      <c r="AC199" t="str">
        <f t="shared" si="31"/>
        <v>High</v>
      </c>
      <c r="AF199" t="str">
        <f t="shared" ca="1" si="32"/>
        <v>worksheet.write('AC199','=IF(AB199&lt;&gt;"",IF(S199=AB199,"Low",IF(AB199=Q199,"High","")),"")')</v>
      </c>
    </row>
    <row r="200" spans="1:32" x14ac:dyDescent="0.3">
      <c r="A200" s="1">
        <v>42</v>
      </c>
      <c r="B200" t="s">
        <v>466</v>
      </c>
      <c r="C200" t="s">
        <v>467</v>
      </c>
      <c r="D200" t="s">
        <v>468</v>
      </c>
      <c r="E200" t="s">
        <v>469</v>
      </c>
      <c r="F200" t="s">
        <v>470</v>
      </c>
      <c r="G200" t="s">
        <v>471</v>
      </c>
      <c r="I200" t="str">
        <f t="shared" si="33"/>
        <v>N/A</v>
      </c>
      <c r="J200">
        <f t="shared" si="34"/>
        <v>119710000</v>
      </c>
      <c r="K200">
        <f t="shared" si="35"/>
        <v>120050000</v>
      </c>
      <c r="L200">
        <f t="shared" si="36"/>
        <v>116770000</v>
      </c>
      <c r="M200">
        <f t="shared" si="37"/>
        <v>118920000</v>
      </c>
      <c r="N200">
        <f t="shared" si="38"/>
        <v>118850000</v>
      </c>
      <c r="P200">
        <f t="shared" si="21"/>
        <v>120050000</v>
      </c>
      <c r="Q200">
        <f>IFERROR(J144+MATCH(P200,J200:N200,0)-1,"")</f>
        <v>2013</v>
      </c>
      <c r="R200">
        <f t="shared" si="22"/>
        <v>116770000</v>
      </c>
      <c r="S200">
        <f>IFERROR(J144+MATCH(R200,J200:N200)-1,"")</f>
        <v>2014</v>
      </c>
      <c r="T200">
        <f t="shared" si="23"/>
        <v>118860000</v>
      </c>
      <c r="U200">
        <f t="shared" si="24"/>
        <v>1275774.2747053651</v>
      </c>
      <c r="V200">
        <f t="shared" si="25"/>
        <v>0.66626206285301059</v>
      </c>
      <c r="W200">
        <f t="shared" si="26"/>
        <v>0.93276688799421492</v>
      </c>
      <c r="X200">
        <f t="shared" si="27"/>
        <v>-1.6382208368974027</v>
      </c>
      <c r="Y200">
        <f t="shared" si="28"/>
        <v>4.7030263260212514E-2</v>
      </c>
      <c r="Z200">
        <f t="shared" si="29"/>
        <v>-7.8383772100354184E-3</v>
      </c>
      <c r="AA200">
        <f t="shared" si="30"/>
        <v>-1.6382208368974027</v>
      </c>
      <c r="AB200">
        <f>IFERROR(V144+MATCH(AA200,V200:Z200,0)-1,"")</f>
        <v>2014</v>
      </c>
      <c r="AC200" t="str">
        <f t="shared" si="31"/>
        <v>Low</v>
      </c>
      <c r="AF200" t="str">
        <f t="shared" ca="1" si="32"/>
        <v>worksheet.write('AC200','=IF(AB200&lt;&gt;"",IF(S200=AB200,"Low",IF(AB200=Q200,"High","")),"")')</v>
      </c>
    </row>
    <row r="201" spans="1:32" x14ac:dyDescent="0.3">
      <c r="A201" s="1">
        <v>43</v>
      </c>
      <c r="B201" t="s">
        <v>153</v>
      </c>
      <c r="C201" t="s">
        <v>472</v>
      </c>
      <c r="D201" t="s">
        <v>473</v>
      </c>
      <c r="E201" t="s">
        <v>474</v>
      </c>
      <c r="F201" t="s">
        <v>475</v>
      </c>
      <c r="G201" t="s">
        <v>476</v>
      </c>
      <c r="I201" t="str">
        <f t="shared" si="33"/>
        <v>N/A</v>
      </c>
      <c r="J201">
        <f t="shared" si="34"/>
        <v>175850000</v>
      </c>
      <c r="K201">
        <f t="shared" si="35"/>
        <v>236410000</v>
      </c>
      <c r="L201">
        <f t="shared" si="36"/>
        <v>269890000</v>
      </c>
      <c r="M201">
        <f t="shared" si="37"/>
        <v>227620000</v>
      </c>
      <c r="N201">
        <f t="shared" si="38"/>
        <v>178160000</v>
      </c>
      <c r="P201">
        <f t="shared" si="21"/>
        <v>269890000</v>
      </c>
      <c r="Q201">
        <f>IFERROR(J144+MATCH(P201,J201:N201,0)-1,"")</f>
        <v>2014</v>
      </c>
      <c r="R201">
        <f t="shared" si="22"/>
        <v>175850000</v>
      </c>
      <c r="S201">
        <f>IFERROR(J144+MATCH(R201,J201:N201)-1,"")</f>
        <v>2012</v>
      </c>
      <c r="T201">
        <f t="shared" si="23"/>
        <v>217586000</v>
      </c>
      <c r="U201">
        <f t="shared" si="24"/>
        <v>40271068.150720812</v>
      </c>
      <c r="V201">
        <f t="shared" si="25"/>
        <v>-1.0363767815593181</v>
      </c>
      <c r="W201">
        <f t="shared" si="26"/>
        <v>0.46743234943628059</v>
      </c>
      <c r="X201">
        <f t="shared" si="27"/>
        <v>1.2987984278004261</v>
      </c>
      <c r="Y201">
        <f t="shared" si="28"/>
        <v>0.2491615062815363</v>
      </c>
      <c r="Z201">
        <f t="shared" si="29"/>
        <v>-0.97901550195892462</v>
      </c>
      <c r="AA201">
        <f t="shared" si="30"/>
        <v>1.2987984278004261</v>
      </c>
      <c r="AB201">
        <f>IFERROR(V144+MATCH(AA201,V201:Z201,0)-1,"")</f>
        <v>2014</v>
      </c>
      <c r="AC201" t="str">
        <f t="shared" si="31"/>
        <v>High</v>
      </c>
      <c r="AF201" t="str">
        <f t="shared" ca="1" si="32"/>
        <v>worksheet.write('AC201','=IF(AB201&lt;&gt;"",IF(S201=AB201,"Low",IF(AB201=Q201,"High","")),"")')</v>
      </c>
    </row>
    <row r="202" spans="1:32" x14ac:dyDescent="0.3">
      <c r="A202" s="1">
        <v>44</v>
      </c>
      <c r="B202" t="s">
        <v>477</v>
      </c>
      <c r="C202" t="s">
        <v>254</v>
      </c>
      <c r="D202" t="s">
        <v>478</v>
      </c>
      <c r="E202" t="s">
        <v>479</v>
      </c>
      <c r="F202" t="s">
        <v>480</v>
      </c>
      <c r="G202" t="s">
        <v>481</v>
      </c>
      <c r="I202" t="str">
        <f t="shared" si="33"/>
        <v>neg_trend</v>
      </c>
      <c r="J202" t="str">
        <f t="shared" si="34"/>
        <v>N/A</v>
      </c>
      <c r="K202">
        <f t="shared" si="35"/>
        <v>0.34439999999999998</v>
      </c>
      <c r="L202">
        <f t="shared" si="36"/>
        <v>0.1416</v>
      </c>
      <c r="M202">
        <f t="shared" si="37"/>
        <v>-0.15660000000000002</v>
      </c>
      <c r="N202">
        <f t="shared" si="38"/>
        <v>-0.21730000000000002</v>
      </c>
      <c r="P202">
        <f t="shared" si="21"/>
        <v>0.34439999999999998</v>
      </c>
      <c r="Q202">
        <f>IFERROR(J144+MATCH(P202,J202:N202,0)-1,"")</f>
        <v>2013</v>
      </c>
      <c r="R202">
        <f t="shared" si="22"/>
        <v>-0.21730000000000002</v>
      </c>
      <c r="S202" t="str">
        <f>IFERROR(J144+MATCH(R202,J202:N202)-1,"")</f>
        <v/>
      </c>
      <c r="T202">
        <f t="shared" si="23"/>
        <v>2.8024999999999987E-2</v>
      </c>
      <c r="U202">
        <f t="shared" si="24"/>
        <v>0.26284543461890297</v>
      </c>
      <c r="V202" t="str">
        <f t="shared" si="25"/>
        <v/>
      </c>
      <c r="W202">
        <f t="shared" si="26"/>
        <v>1.2036541568953216</v>
      </c>
      <c r="X202">
        <f t="shared" si="27"/>
        <v>0.43209805095025255</v>
      </c>
      <c r="Y202">
        <f t="shared" si="28"/>
        <v>-0.70240900424116548</v>
      </c>
      <c r="Z202">
        <f t="shared" si="29"/>
        <v>-0.93334320360440859</v>
      </c>
      <c r="AA202">
        <f t="shared" si="30"/>
        <v>1.2036541568953216</v>
      </c>
      <c r="AB202">
        <f>IFERROR(V144+MATCH(AA202,V202:Z202,0)-1,"")</f>
        <v>2013</v>
      </c>
      <c r="AC202" t="str">
        <f t="shared" si="31"/>
        <v>High</v>
      </c>
      <c r="AF202" t="str">
        <f t="shared" ca="1" si="32"/>
        <v>worksheet.write('AC202','=IF(AB202&lt;&gt;"",IF(S202=AB202,"Low",IF(AB202=Q202,"High","")),"")')</v>
      </c>
    </row>
    <row r="203" spans="1:32" x14ac:dyDescent="0.3">
      <c r="A203" s="1">
        <v>45</v>
      </c>
      <c r="B203" t="s">
        <v>482</v>
      </c>
      <c r="C203" t="s">
        <v>254</v>
      </c>
      <c r="D203" t="s">
        <v>254</v>
      </c>
      <c r="E203" t="s">
        <v>254</v>
      </c>
      <c r="F203" t="s">
        <v>254</v>
      </c>
      <c r="G203" t="s">
        <v>483</v>
      </c>
      <c r="I203" t="str">
        <f t="shared" si="33"/>
        <v>N/A</v>
      </c>
      <c r="J203" t="str">
        <f t="shared" si="34"/>
        <v>N/A</v>
      </c>
      <c r="K203" t="str">
        <f t="shared" si="35"/>
        <v>N/A</v>
      </c>
      <c r="L203" t="str">
        <f t="shared" si="36"/>
        <v>N/A</v>
      </c>
      <c r="M203" t="str">
        <f t="shared" si="37"/>
        <v>N/A</v>
      </c>
      <c r="N203">
        <f t="shared" si="38"/>
        <v>0.1772</v>
      </c>
      <c r="P203">
        <f t="shared" si="21"/>
        <v>0.1772</v>
      </c>
      <c r="Q203">
        <f>IFERROR(J144+MATCH(P203,J203:N203,0)-1,"")</f>
        <v>2016</v>
      </c>
      <c r="R203">
        <f t="shared" si="22"/>
        <v>0.1772</v>
      </c>
      <c r="S203">
        <f>IFERROR(J144+MATCH(R203,J203:N203)-1,"")</f>
        <v>2016</v>
      </c>
      <c r="T203">
        <f t="shared" si="23"/>
        <v>0.1772</v>
      </c>
      <c r="U203" t="str">
        <f t="shared" si="24"/>
        <v/>
      </c>
      <c r="V203" t="str">
        <f t="shared" si="25"/>
        <v/>
      </c>
      <c r="W203" t="str">
        <f t="shared" si="26"/>
        <v/>
      </c>
      <c r="X203" t="str">
        <f t="shared" si="27"/>
        <v/>
      </c>
      <c r="Y203" t="str">
        <f t="shared" si="28"/>
        <v/>
      </c>
      <c r="Z203" t="str">
        <f t="shared" si="29"/>
        <v/>
      </c>
      <c r="AA203">
        <f t="shared" si="30"/>
        <v>0</v>
      </c>
      <c r="AB203" t="str">
        <f>IFERROR(V144+MATCH(AA203,V203:Z203,0)-1,"")</f>
        <v/>
      </c>
      <c r="AC203" t="str">
        <f t="shared" si="31"/>
        <v/>
      </c>
      <c r="AF203" t="str">
        <f t="shared" ca="1" si="32"/>
        <v>worksheet.write('AC203','=IF(AB203&lt;&gt;"",IF(S203=AB203,"Low",IF(AB203=Q203,"High","")),"")')</v>
      </c>
    </row>
    <row r="204" spans="1:32" x14ac:dyDescent="0.3">
      <c r="I204" t="str">
        <f t="shared" si="33"/>
        <v>N/A</v>
      </c>
      <c r="J204" t="str">
        <f t="shared" si="34"/>
        <v>N/A</v>
      </c>
      <c r="K204" t="str">
        <f t="shared" si="35"/>
        <v>N/A</v>
      </c>
      <c r="L204" t="str">
        <f t="shared" si="36"/>
        <v>N/A</v>
      </c>
      <c r="M204" t="str">
        <f t="shared" si="37"/>
        <v>N/A</v>
      </c>
      <c r="N204" t="str">
        <f t="shared" si="38"/>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c r="AC204" t="str">
        <f t="shared" si="31"/>
        <v/>
      </c>
      <c r="AF204" t="str">
        <f t="shared" ca="1" si="32"/>
        <v>worksheet.write('AC204','=IF(AB204&lt;&gt;"",IF(S204=AB204,"Low",IF(AB204=Q204,"High","")),"")')</v>
      </c>
    </row>
    <row r="205" spans="1:32" x14ac:dyDescent="0.3">
      <c r="B205" s="1" t="s">
        <v>241</v>
      </c>
      <c r="C205" s="1" t="s">
        <v>242</v>
      </c>
      <c r="D205" s="1" t="s">
        <v>243</v>
      </c>
      <c r="E205" s="1" t="s">
        <v>244</v>
      </c>
      <c r="F205" s="1" t="s">
        <v>245</v>
      </c>
      <c r="G205" s="1" t="s">
        <v>246</v>
      </c>
      <c r="H205" s="1" t="s">
        <v>247</v>
      </c>
      <c r="I205" t="str">
        <f t="shared" si="33"/>
        <v>pos_trend</v>
      </c>
      <c r="J205">
        <f t="shared" si="34"/>
        <v>2012</v>
      </c>
      <c r="K205">
        <f t="shared" si="35"/>
        <v>2013</v>
      </c>
      <c r="L205">
        <f t="shared" si="36"/>
        <v>2014</v>
      </c>
      <c r="M205">
        <f t="shared" si="37"/>
        <v>2015</v>
      </c>
      <c r="N205">
        <f t="shared" si="38"/>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c r="AC205" t="str">
        <f t="shared" si="31"/>
        <v>Low</v>
      </c>
      <c r="AF205" t="str">
        <f t="shared" ca="1" si="32"/>
        <v>worksheet.write('AC205','=IF(AB205&lt;&gt;"",IF(S205=AB205,"Low",IF(AB205=Q205,"High","")),"")')</v>
      </c>
    </row>
    <row r="206" spans="1:32" x14ac:dyDescent="0.3">
      <c r="A206" s="1">
        <v>0</v>
      </c>
      <c r="B206" t="s">
        <v>484</v>
      </c>
      <c r="C206" t="s">
        <v>485</v>
      </c>
      <c r="D206" t="s">
        <v>486</v>
      </c>
      <c r="E206" t="s">
        <v>487</v>
      </c>
      <c r="F206" t="s">
        <v>488</v>
      </c>
      <c r="G206" t="s">
        <v>489</v>
      </c>
      <c r="I206" t="str">
        <f t="shared" si="33"/>
        <v>N/A</v>
      </c>
      <c r="J206">
        <f t="shared" si="34"/>
        <v>76330000</v>
      </c>
      <c r="K206">
        <f t="shared" si="35"/>
        <v>95060000</v>
      </c>
      <c r="L206">
        <f t="shared" si="36"/>
        <v>77300000</v>
      </c>
      <c r="M206">
        <f t="shared" si="37"/>
        <v>102240000</v>
      </c>
      <c r="N206">
        <f t="shared" si="38"/>
        <v>75750000</v>
      </c>
      <c r="P206">
        <f t="shared" si="21"/>
        <v>102240000</v>
      </c>
      <c r="Q206">
        <f>IFERROR(J144+MATCH(P206,J206:N206,0)-1,"")</f>
        <v>2015</v>
      </c>
      <c r="R206">
        <f t="shared" si="22"/>
        <v>75750000</v>
      </c>
      <c r="S206" t="str">
        <f>IFERROR(J144+MATCH(R206,J206:N206)-1,"")</f>
        <v/>
      </c>
      <c r="T206">
        <f t="shared" si="23"/>
        <v>85336000</v>
      </c>
      <c r="U206">
        <f t="shared" si="24"/>
        <v>12428577.151066005</v>
      </c>
      <c r="V206">
        <f t="shared" si="25"/>
        <v>-0.72462035601778851</v>
      </c>
      <c r="W206">
        <f t="shared" si="26"/>
        <v>0.78239044436120087</v>
      </c>
      <c r="X206">
        <f t="shared" si="27"/>
        <v>-0.64657441494103352</v>
      </c>
      <c r="Y206">
        <f t="shared" si="28"/>
        <v>1.360091327795325</v>
      </c>
      <c r="Z206">
        <f t="shared" si="29"/>
        <v>-0.77128700119770377</v>
      </c>
      <c r="AA206">
        <f t="shared" si="30"/>
        <v>1.360091327795325</v>
      </c>
      <c r="AB206">
        <f>IFERROR(V144+MATCH(AA206,V206:Z206,0)-1,"")</f>
        <v>2015</v>
      </c>
      <c r="AC206" t="str">
        <f t="shared" si="31"/>
        <v>High</v>
      </c>
      <c r="AF206" t="str">
        <f t="shared" ca="1" si="32"/>
        <v>worksheet.write('AC206','=IF(AB206&lt;&gt;"",IF(S206=AB206,"Low",IF(AB206=Q206,"High","")),"")')</v>
      </c>
    </row>
    <row r="207" spans="1:32" x14ac:dyDescent="0.3">
      <c r="A207" s="1">
        <v>1</v>
      </c>
      <c r="B207" t="s">
        <v>490</v>
      </c>
      <c r="C207" t="s">
        <v>485</v>
      </c>
      <c r="D207" t="s">
        <v>486</v>
      </c>
      <c r="E207" t="s">
        <v>487</v>
      </c>
      <c r="F207" t="s">
        <v>488</v>
      </c>
      <c r="G207" t="s">
        <v>489</v>
      </c>
      <c r="I207" t="str">
        <f t="shared" si="33"/>
        <v>N/A</v>
      </c>
      <c r="J207">
        <f t="shared" si="34"/>
        <v>76330000</v>
      </c>
      <c r="K207">
        <f t="shared" si="35"/>
        <v>95060000</v>
      </c>
      <c r="L207">
        <f t="shared" si="36"/>
        <v>77300000</v>
      </c>
      <c r="M207">
        <f t="shared" si="37"/>
        <v>102240000</v>
      </c>
      <c r="N207">
        <f t="shared" si="38"/>
        <v>75750000</v>
      </c>
      <c r="P207">
        <f t="shared" si="21"/>
        <v>102240000</v>
      </c>
      <c r="Q207">
        <f>IFERROR(J144+MATCH(P207,J207:N207,0)-1,"")</f>
        <v>2015</v>
      </c>
      <c r="R207">
        <f t="shared" si="22"/>
        <v>75750000</v>
      </c>
      <c r="S207" t="str">
        <f>IFERROR(J144+MATCH(R207,J207:N207)-1,"")</f>
        <v/>
      </c>
      <c r="T207">
        <f t="shared" si="23"/>
        <v>85336000</v>
      </c>
      <c r="U207">
        <f t="shared" si="24"/>
        <v>12428577.151066005</v>
      </c>
      <c r="V207">
        <f t="shared" si="25"/>
        <v>-0.72462035601778851</v>
      </c>
      <c r="W207">
        <f t="shared" si="26"/>
        <v>0.78239044436120087</v>
      </c>
      <c r="X207">
        <f t="shared" si="27"/>
        <v>-0.64657441494103352</v>
      </c>
      <c r="Y207">
        <f t="shared" si="28"/>
        <v>1.360091327795325</v>
      </c>
      <c r="Z207">
        <f t="shared" si="29"/>
        <v>-0.77128700119770377</v>
      </c>
      <c r="AA207">
        <f t="shared" si="30"/>
        <v>1.360091327795325</v>
      </c>
      <c r="AB207">
        <f>IFERROR(V144+MATCH(AA207,V207:Z207,0)-1,"")</f>
        <v>2015</v>
      </c>
      <c r="AC207" t="str">
        <f t="shared" si="31"/>
        <v>High</v>
      </c>
      <c r="AF207" t="str">
        <f t="shared" ca="1" si="32"/>
        <v>worksheet.write('AC207','=IF(AB207&lt;&gt;"",IF(S207=AB207,"Low",IF(AB207=Q207,"High","")),"")')</v>
      </c>
    </row>
    <row r="208" spans="1:32" x14ac:dyDescent="0.3">
      <c r="A208" s="1">
        <v>2</v>
      </c>
      <c r="B208" t="s">
        <v>491</v>
      </c>
      <c r="C208" t="s">
        <v>254</v>
      </c>
      <c r="D208" t="s">
        <v>254</v>
      </c>
      <c r="E208" t="s">
        <v>254</v>
      </c>
      <c r="F208" t="s">
        <v>254</v>
      </c>
      <c r="G208" t="s">
        <v>254</v>
      </c>
      <c r="I208" t="str">
        <f t="shared" si="33"/>
        <v>N/A</v>
      </c>
      <c r="J208" t="str">
        <f t="shared" si="34"/>
        <v>N/A</v>
      </c>
      <c r="K208" t="str">
        <f t="shared" si="35"/>
        <v>N/A</v>
      </c>
      <c r="L208" t="str">
        <f t="shared" si="36"/>
        <v>N/A</v>
      </c>
      <c r="M208" t="str">
        <f t="shared" si="37"/>
        <v>N/A</v>
      </c>
      <c r="N208" t="str">
        <f t="shared" si="38"/>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c r="AC208" t="str">
        <f t="shared" si="31"/>
        <v/>
      </c>
      <c r="AF208" t="str">
        <f t="shared" ca="1" si="32"/>
        <v>worksheet.write('AC208','=IF(AB208&lt;&gt;"",IF(S208=AB208,"Low",IF(AB208=Q208,"High","")),"")')</v>
      </c>
    </row>
    <row r="209" spans="1:32" x14ac:dyDescent="0.3">
      <c r="A209" s="1">
        <v>3</v>
      </c>
      <c r="B209" t="s">
        <v>492</v>
      </c>
      <c r="C209" t="s">
        <v>254</v>
      </c>
      <c r="D209" t="s">
        <v>493</v>
      </c>
      <c r="E209" t="s">
        <v>494</v>
      </c>
      <c r="F209" t="s">
        <v>495</v>
      </c>
      <c r="G209" t="s">
        <v>496</v>
      </c>
      <c r="I209" t="str">
        <f t="shared" si="33"/>
        <v>N/A</v>
      </c>
      <c r="J209" t="str">
        <f t="shared" si="34"/>
        <v>N/A</v>
      </c>
      <c r="K209">
        <f t="shared" si="35"/>
        <v>0.24540000000000001</v>
      </c>
      <c r="L209">
        <f t="shared" si="36"/>
        <v>-0.18679999999999999</v>
      </c>
      <c r="M209">
        <f t="shared" si="37"/>
        <v>0.3226</v>
      </c>
      <c r="N209">
        <f t="shared" si="38"/>
        <v>-0.2591</v>
      </c>
      <c r="P209">
        <f t="shared" ref="P209:P272" si="39">MAX(J209:N209)</f>
        <v>0.3226</v>
      </c>
      <c r="Q209">
        <f>IFERROR(J144+MATCH(P209,J209:N209,0)-1,"")</f>
        <v>2015</v>
      </c>
      <c r="R209">
        <f t="shared" ref="R209:R272" si="40">IF(Q209="","",MIN(J209:N209))</f>
        <v>-0.2591</v>
      </c>
      <c r="S209" t="str">
        <f>IFERROR(J144+MATCH(R209,J209:N209)-1,"")</f>
        <v/>
      </c>
      <c r="T209">
        <f t="shared" ref="T209:T272" si="41">IFERROR(AVERAGE(J209:N209),"")</f>
        <v>3.0524999999999997E-2</v>
      </c>
      <c r="U209">
        <f t="shared" ref="U209:U272" si="42">IFERROR(STDEV(J209:N209),"")</f>
        <v>0.29585574609934484</v>
      </c>
      <c r="V209" t="str">
        <f t="shared" ref="V209:V272" si="43">IF(C209="-","",IF(ISBLANK(B209),"",IF(OR(ISNUMBER(FIND("Growth",B209)),ISNUMBER(FIND("Margin",B209))),"",(J209-T209)/U209)))</f>
        <v/>
      </c>
      <c r="W209">
        <f t="shared" ref="W209:W272" si="44">IF(OR(D209="-",ISBLANK(D209)),"",(K209-T209)/U209)</f>
        <v>0.72628300390639544</v>
      </c>
      <c r="X209">
        <f t="shared" ref="X209:X272" si="45">IF(OR(E209="-",ISBLANK(E209)),"",(L209-T209)/U209)</f>
        <v>-0.7345640666618144</v>
      </c>
      <c r="Y209">
        <f t="shared" ref="Y209:Y272" si="46">IF(OR(F209="-",ISBLANK(F209)),"",(M209-T209)/U209)</f>
        <v>0.98722098134245684</v>
      </c>
      <c r="Z209">
        <f t="shared" ref="Z209:Z272" si="47">IFERROR(IF(OR(G209="-",ISBLANK(G209)),"",(N209-T209)/U209),"")</f>
        <v>-0.97893991858703799</v>
      </c>
      <c r="AA209">
        <f t="shared" ref="AA209:AA272" si="48">IF(MAX(MAX(V209:Z209),ABS(MIN(V209:Z209)))=ABS(MIN(V209:Z209)),MIN(V209:Z209),MAX(V209:Z209))</f>
        <v>0.98722098134245684</v>
      </c>
      <c r="AB209">
        <f>IFERROR(V144+MATCH(AA209,V209:Z209,0)-1,"")</f>
        <v>2015</v>
      </c>
      <c r="AC209" t="str">
        <f t="shared" ref="AC209:AC272" si="49">IF(AB209&lt;&gt;"",IF(S209=AB209,"Low",IF(AB209=Q209,"High","")),"")</f>
        <v>High</v>
      </c>
      <c r="AF209" t="str">
        <f t="shared" ref="AF209:AF272" ca="1" si="50">SUBSTITUTE("worksheet.write('" &amp; CELL("address",AC209) &amp; "','" &amp; _xlfn.FORMULATEXT(AC209) &amp; "')","$","")</f>
        <v>worksheet.write('AC209','=IF(AB209&lt;&gt;"",IF(S209=AB209,"Low",IF(AB209=Q209,"High","")),"")')</v>
      </c>
    </row>
    <row r="210" spans="1:32" x14ac:dyDescent="0.3">
      <c r="A210" s="1">
        <v>4</v>
      </c>
      <c r="B210" t="s">
        <v>497</v>
      </c>
      <c r="C210" t="s">
        <v>498</v>
      </c>
      <c r="D210" t="s">
        <v>499</v>
      </c>
      <c r="E210" t="s">
        <v>500</v>
      </c>
      <c r="F210" t="s">
        <v>501</v>
      </c>
      <c r="G210" t="s">
        <v>502</v>
      </c>
      <c r="I210" t="str">
        <f t="shared" si="33"/>
        <v>N/A</v>
      </c>
      <c r="J210">
        <f t="shared" si="34"/>
        <v>6.0999999999999999E-2</v>
      </c>
      <c r="K210">
        <f t="shared" si="35"/>
        <v>5.6500000000000002E-2</v>
      </c>
      <c r="L210">
        <f t="shared" si="36"/>
        <v>4.1799999999999997E-2</v>
      </c>
      <c r="M210">
        <f t="shared" si="37"/>
        <v>5.1700000000000003E-2</v>
      </c>
      <c r="N210">
        <f t="shared" si="38"/>
        <v>3.9800000000000002E-2</v>
      </c>
      <c r="P210">
        <f t="shared" si="39"/>
        <v>6.0999999999999999E-2</v>
      </c>
      <c r="Q210">
        <f>IFERROR(J144+MATCH(P210,J210:N210,0)-1,"")</f>
        <v>2012</v>
      </c>
      <c r="R210">
        <f t="shared" si="40"/>
        <v>3.9800000000000002E-2</v>
      </c>
      <c r="S210" t="str">
        <f>IFERROR(J144+MATCH(R210,J210:N210)-1,"")</f>
        <v/>
      </c>
      <c r="T210">
        <f t="shared" si="41"/>
        <v>5.0160000000000003E-2</v>
      </c>
      <c r="U210">
        <f t="shared" si="42"/>
        <v>9.1827555777119468E-3</v>
      </c>
      <c r="V210">
        <f t="shared" si="43"/>
        <v>1.1804735417667496</v>
      </c>
      <c r="W210">
        <f t="shared" si="44"/>
        <v>0.69042456225103255</v>
      </c>
      <c r="X210">
        <f t="shared" si="45"/>
        <v>-0.91040210416697764</v>
      </c>
      <c r="Y210">
        <f t="shared" si="46"/>
        <v>0.16770565076760097</v>
      </c>
      <c r="Z210">
        <f t="shared" si="47"/>
        <v>-1.1282016506184069</v>
      </c>
      <c r="AA210">
        <f t="shared" si="48"/>
        <v>1.1804735417667496</v>
      </c>
      <c r="AB210">
        <f>IFERROR(V144+MATCH(AA210,V210:Z210,0)-1,"")</f>
        <v>2012</v>
      </c>
      <c r="AC210" t="str">
        <f t="shared" si="49"/>
        <v>High</v>
      </c>
      <c r="AF210" t="str">
        <f t="shared" ca="1" si="50"/>
        <v>worksheet.write('AC210','=IF(AB210&lt;&gt;"",IF(S210=AB210,"Low",IF(AB210=Q210,"High","")),"")')</v>
      </c>
    </row>
    <row r="211" spans="1:32" x14ac:dyDescent="0.3">
      <c r="A211" s="1">
        <v>5</v>
      </c>
      <c r="B211" t="s">
        <v>503</v>
      </c>
      <c r="C211" t="s">
        <v>504</v>
      </c>
      <c r="D211" t="s">
        <v>505</v>
      </c>
      <c r="E211" t="s">
        <v>506</v>
      </c>
      <c r="F211" t="s">
        <v>507</v>
      </c>
      <c r="G211" t="s">
        <v>508</v>
      </c>
      <c r="I211" t="str">
        <f t="shared" si="33"/>
        <v>N/A</v>
      </c>
      <c r="J211">
        <f t="shared" si="34"/>
        <v>222890000</v>
      </c>
      <c r="K211">
        <f t="shared" si="35"/>
        <v>225950000</v>
      </c>
      <c r="L211">
        <f t="shared" si="36"/>
        <v>242920000</v>
      </c>
      <c r="M211">
        <f t="shared" si="37"/>
        <v>239130000</v>
      </c>
      <c r="N211">
        <f t="shared" si="38"/>
        <v>287100000</v>
      </c>
      <c r="P211">
        <f t="shared" si="39"/>
        <v>287100000</v>
      </c>
      <c r="Q211">
        <f>IFERROR(J144+MATCH(P211,J211:N211,0)-1,"")</f>
        <v>2016</v>
      </c>
      <c r="R211">
        <f t="shared" si="40"/>
        <v>222890000</v>
      </c>
      <c r="S211">
        <f>IFERROR(J144+MATCH(R211,J211:N211)-1,"")</f>
        <v>2012</v>
      </c>
      <c r="T211">
        <f t="shared" si="41"/>
        <v>243598000</v>
      </c>
      <c r="U211">
        <f t="shared" si="42"/>
        <v>25754222.372263543</v>
      </c>
      <c r="V211">
        <f t="shared" si="43"/>
        <v>-0.80406232813699086</v>
      </c>
      <c r="W211">
        <f t="shared" si="44"/>
        <v>-0.68524685952103603</v>
      </c>
      <c r="X211">
        <f t="shared" si="45"/>
        <v>-2.6325780301182142E-2</v>
      </c>
      <c r="Y211">
        <f t="shared" si="46"/>
        <v>-0.17348611561310001</v>
      </c>
      <c r="Z211">
        <f t="shared" si="47"/>
        <v>1.6891210835723089</v>
      </c>
      <c r="AA211">
        <f t="shared" si="48"/>
        <v>1.6891210835723089</v>
      </c>
      <c r="AB211">
        <f>IFERROR(V144+MATCH(AA211,V211:Z211,0)-1,"")</f>
        <v>2016</v>
      </c>
      <c r="AC211" t="str">
        <f t="shared" si="49"/>
        <v>High</v>
      </c>
      <c r="AF211" t="str">
        <f t="shared" ca="1" si="50"/>
        <v>worksheet.write('AC211','=IF(AB211&lt;&gt;"",IF(S211=AB211,"Low",IF(AB211=Q211,"High","")),"")')</v>
      </c>
    </row>
    <row r="212" spans="1:32" x14ac:dyDescent="0.3">
      <c r="A212" s="1">
        <v>6</v>
      </c>
      <c r="B212" t="s">
        <v>509</v>
      </c>
      <c r="C212" t="s">
        <v>510</v>
      </c>
      <c r="D212" t="s">
        <v>511</v>
      </c>
      <c r="E212" t="s">
        <v>512</v>
      </c>
      <c r="F212" t="s">
        <v>513</v>
      </c>
      <c r="G212" t="s">
        <v>514</v>
      </c>
      <c r="I212" t="str">
        <f t="shared" si="33"/>
        <v>N/A</v>
      </c>
      <c r="J212">
        <f t="shared" si="34"/>
        <v>217320000</v>
      </c>
      <c r="K212">
        <f t="shared" si="35"/>
        <v>168640000</v>
      </c>
      <c r="L212">
        <f t="shared" si="36"/>
        <v>195590000</v>
      </c>
      <c r="M212">
        <f t="shared" si="37"/>
        <v>219120000</v>
      </c>
      <c r="N212">
        <f t="shared" si="38"/>
        <v>268160000.00000003</v>
      </c>
      <c r="P212">
        <f t="shared" si="39"/>
        <v>268160000.00000003</v>
      </c>
      <c r="Q212">
        <f>IFERROR(J144+MATCH(P212,J212:N212,0)-1,"")</f>
        <v>2016</v>
      </c>
      <c r="R212">
        <f t="shared" si="40"/>
        <v>168640000</v>
      </c>
      <c r="S212" t="str">
        <f>IFERROR(J144+MATCH(R212,J212:N212)-1,"")</f>
        <v/>
      </c>
      <c r="T212">
        <f t="shared" si="41"/>
        <v>213766000</v>
      </c>
      <c r="U212">
        <f t="shared" si="42"/>
        <v>36628971.866543017</v>
      </c>
      <c r="V212">
        <f t="shared" si="43"/>
        <v>9.702702038563718E-2</v>
      </c>
      <c r="W212">
        <f t="shared" si="44"/>
        <v>-1.2319756111205018</v>
      </c>
      <c r="X212">
        <f t="shared" si="45"/>
        <v>-0.49621922412193059</v>
      </c>
      <c r="Y212">
        <f t="shared" si="46"/>
        <v>0.14616844883081076</v>
      </c>
      <c r="Z212">
        <f t="shared" si="47"/>
        <v>1.4849993660259853</v>
      </c>
      <c r="AA212">
        <f t="shared" si="48"/>
        <v>1.4849993660259853</v>
      </c>
      <c r="AB212">
        <f>IFERROR(V144+MATCH(AA212,V212:Z212,0)-1,"")</f>
        <v>2016</v>
      </c>
      <c r="AC212" t="str">
        <f t="shared" si="49"/>
        <v>High</v>
      </c>
      <c r="AF212" t="str">
        <f t="shared" ca="1" si="50"/>
        <v>worksheet.write('AC212','=IF(AB212&lt;&gt;"",IF(S212=AB212,"Low",IF(AB212=Q212,"High","")),"")')</v>
      </c>
    </row>
    <row r="213" spans="1:32" x14ac:dyDescent="0.3">
      <c r="A213" s="1">
        <v>7</v>
      </c>
      <c r="B213" t="s">
        <v>515</v>
      </c>
      <c r="C213" t="s">
        <v>516</v>
      </c>
      <c r="D213" t="s">
        <v>517</v>
      </c>
      <c r="E213" t="s">
        <v>518</v>
      </c>
      <c r="F213" t="s">
        <v>519</v>
      </c>
      <c r="G213" t="s">
        <v>520</v>
      </c>
      <c r="I213" t="str">
        <f t="shared" si="33"/>
        <v>N/A</v>
      </c>
      <c r="J213">
        <f t="shared" si="34"/>
        <v>225440000</v>
      </c>
      <c r="K213">
        <f t="shared" si="35"/>
        <v>173100000</v>
      </c>
      <c r="L213">
        <f t="shared" si="36"/>
        <v>200390000</v>
      </c>
      <c r="M213">
        <f t="shared" si="37"/>
        <v>224160000</v>
      </c>
      <c r="N213">
        <f t="shared" si="38"/>
        <v>272040000</v>
      </c>
      <c r="P213">
        <f t="shared" si="39"/>
        <v>272040000</v>
      </c>
      <c r="Q213">
        <f>IFERROR(J144+MATCH(P213,J213:N213,0)-1,"")</f>
        <v>2016</v>
      </c>
      <c r="R213">
        <f t="shared" si="40"/>
        <v>173100000</v>
      </c>
      <c r="S213" t="str">
        <f>IFERROR(J144+MATCH(R213,J213:N213)-1,"")</f>
        <v/>
      </c>
      <c r="T213">
        <f t="shared" si="41"/>
        <v>219026000</v>
      </c>
      <c r="U213">
        <f t="shared" si="42"/>
        <v>36518760.658050813</v>
      </c>
      <c r="V213">
        <f t="shared" si="43"/>
        <v>0.17563575226603395</v>
      </c>
      <c r="W213">
        <f t="shared" si="44"/>
        <v>-1.2576001806314119</v>
      </c>
      <c r="X213">
        <f t="shared" si="45"/>
        <v>-0.51031304634078722</v>
      </c>
      <c r="Y213">
        <f t="shared" si="46"/>
        <v>0.14058527473243193</v>
      </c>
      <c r="Z213">
        <f t="shared" si="47"/>
        <v>1.4516921999737331</v>
      </c>
      <c r="AA213">
        <f t="shared" si="48"/>
        <v>1.4516921999737331</v>
      </c>
      <c r="AB213">
        <f>IFERROR(V144+MATCH(AA213,V213:Z213,0)-1,"")</f>
        <v>2016</v>
      </c>
      <c r="AC213" t="str">
        <f t="shared" si="49"/>
        <v>High</v>
      </c>
      <c r="AF213" t="str">
        <f t="shared" ca="1" si="50"/>
        <v>worksheet.write('AC213','=IF(AB213&lt;&gt;"",IF(S213=AB213,"Low",IF(AB213=Q213,"High","")),"")')</v>
      </c>
    </row>
    <row r="214" spans="1:32" x14ac:dyDescent="0.3">
      <c r="A214" s="1">
        <v>8</v>
      </c>
      <c r="B214" t="s">
        <v>521</v>
      </c>
      <c r="C214" t="s">
        <v>522</v>
      </c>
      <c r="D214" t="s">
        <v>523</v>
      </c>
      <c r="E214" t="s">
        <v>524</v>
      </c>
      <c r="F214" t="s">
        <v>525</v>
      </c>
      <c r="G214" t="s">
        <v>526</v>
      </c>
      <c r="I214" t="str">
        <f t="shared" si="33"/>
        <v>N/A</v>
      </c>
      <c r="J214">
        <f t="shared" si="34"/>
        <v>-8119999.9999999991</v>
      </c>
      <c r="K214">
        <f t="shared" si="35"/>
        <v>-4460000</v>
      </c>
      <c r="L214">
        <f t="shared" si="36"/>
        <v>-4810000</v>
      </c>
      <c r="M214">
        <f t="shared" si="37"/>
        <v>-5050000</v>
      </c>
      <c r="N214">
        <f t="shared" si="38"/>
        <v>-3870000</v>
      </c>
      <c r="P214">
        <f t="shared" si="39"/>
        <v>-3870000</v>
      </c>
      <c r="Q214">
        <f>IFERROR(J144+MATCH(P214,J214:N214,0)-1,"")</f>
        <v>2016</v>
      </c>
      <c r="R214">
        <f t="shared" si="40"/>
        <v>-8119999.9999999991</v>
      </c>
      <c r="S214">
        <f>IFERROR(J144+MATCH(R214,J214:N214)-1,"")</f>
        <v>2012</v>
      </c>
      <c r="T214">
        <f t="shared" si="41"/>
        <v>-5262000</v>
      </c>
      <c r="U214">
        <f t="shared" si="42"/>
        <v>1658182.7402310036</v>
      </c>
      <c r="V214">
        <f t="shared" si="43"/>
        <v>-1.723573602992543</v>
      </c>
      <c r="W214">
        <f t="shared" si="44"/>
        <v>0.48366201175648005</v>
      </c>
      <c r="X214">
        <f t="shared" si="45"/>
        <v>0.2725875677231035</v>
      </c>
      <c r="Y214">
        <f t="shared" si="46"/>
        <v>0.12785080610021668</v>
      </c>
      <c r="Z214">
        <f t="shared" si="47"/>
        <v>0.8394732174127435</v>
      </c>
      <c r="AA214">
        <f t="shared" si="48"/>
        <v>-1.723573602992543</v>
      </c>
      <c r="AB214">
        <f>IFERROR(V144+MATCH(AA214,V214:Z214,0)-1,"")</f>
        <v>2012</v>
      </c>
      <c r="AC214" t="str">
        <f t="shared" si="49"/>
        <v>Low</v>
      </c>
      <c r="AF214" t="str">
        <f t="shared" ca="1" si="50"/>
        <v>worksheet.write('AC214','=IF(AB214&lt;&gt;"",IF(S214=AB214,"Low",IF(AB214=Q214,"High","")),"")')</v>
      </c>
    </row>
    <row r="215" spans="1:32" x14ac:dyDescent="0.3">
      <c r="A215" s="1">
        <v>9</v>
      </c>
      <c r="B215" t="s">
        <v>527</v>
      </c>
      <c r="C215" t="s">
        <v>528</v>
      </c>
      <c r="D215" t="s">
        <v>529</v>
      </c>
      <c r="E215" t="s">
        <v>530</v>
      </c>
      <c r="F215" t="s">
        <v>531</v>
      </c>
      <c r="G215" t="s">
        <v>532</v>
      </c>
      <c r="I215" t="str">
        <f t="shared" si="33"/>
        <v>N/A</v>
      </c>
      <c r="J215">
        <f t="shared" si="34"/>
        <v>5570000</v>
      </c>
      <c r="K215">
        <f t="shared" si="35"/>
        <v>57310000</v>
      </c>
      <c r="L215">
        <f t="shared" si="36"/>
        <v>47330000</v>
      </c>
      <c r="M215">
        <f t="shared" si="37"/>
        <v>20010000</v>
      </c>
      <c r="N215">
        <f t="shared" si="38"/>
        <v>18940000</v>
      </c>
      <c r="P215">
        <f t="shared" si="39"/>
        <v>57310000</v>
      </c>
      <c r="Q215">
        <f>IFERROR(J144+MATCH(P215,J215:N215,0)-1,"")</f>
        <v>2013</v>
      </c>
      <c r="R215">
        <f t="shared" si="40"/>
        <v>5570000</v>
      </c>
      <c r="S215">
        <f>IFERROR(J144+MATCH(R215,J215:N215)-1,"")</f>
        <v>2012</v>
      </c>
      <c r="T215">
        <f t="shared" si="41"/>
        <v>29832000</v>
      </c>
      <c r="U215">
        <f t="shared" si="42"/>
        <v>21592663.568906918</v>
      </c>
      <c r="V215">
        <f t="shared" si="43"/>
        <v>-1.1236223786183046</v>
      </c>
      <c r="W215">
        <f t="shared" si="44"/>
        <v>1.2725618547388415</v>
      </c>
      <c r="X215">
        <f t="shared" si="45"/>
        <v>0.81036783369314536</v>
      </c>
      <c r="Y215">
        <f t="shared" si="46"/>
        <v>-0.45487672091290854</v>
      </c>
      <c r="Z215">
        <f t="shared" si="47"/>
        <v>-0.50443058890077375</v>
      </c>
      <c r="AA215">
        <f t="shared" si="48"/>
        <v>1.2725618547388415</v>
      </c>
      <c r="AB215">
        <f>IFERROR(V144+MATCH(AA215,V215:Z215,0)-1,"")</f>
        <v>2013</v>
      </c>
      <c r="AC215" t="str">
        <f t="shared" si="49"/>
        <v>High</v>
      </c>
      <c r="AF215" t="str">
        <f t="shared" ca="1" si="50"/>
        <v>worksheet.write('AC215','=IF(AB215&lt;&gt;"",IF(S215=AB215,"Low",IF(AB215=Q215,"High","")),"")')</v>
      </c>
    </row>
    <row r="216" spans="1:32" x14ac:dyDescent="0.3">
      <c r="A216" s="1">
        <v>10</v>
      </c>
      <c r="B216" t="s">
        <v>533</v>
      </c>
      <c r="C216" t="s">
        <v>254</v>
      </c>
      <c r="D216" t="s">
        <v>534</v>
      </c>
      <c r="E216" t="s">
        <v>535</v>
      </c>
      <c r="F216" t="s">
        <v>536</v>
      </c>
      <c r="G216" t="s">
        <v>537</v>
      </c>
      <c r="I216" t="str">
        <f t="shared" si="33"/>
        <v>N/A</v>
      </c>
      <c r="J216" t="str">
        <f t="shared" si="34"/>
        <v>N/A</v>
      </c>
      <c r="K216">
        <f t="shared" si="35"/>
        <v>1.3700000000000002E-2</v>
      </c>
      <c r="L216">
        <f t="shared" si="36"/>
        <v>7.51E-2</v>
      </c>
      <c r="M216">
        <f t="shared" si="37"/>
        <v>-1.5600000000000001E-2</v>
      </c>
      <c r="N216">
        <f t="shared" si="38"/>
        <v>0.2006</v>
      </c>
      <c r="P216">
        <f t="shared" si="39"/>
        <v>0.2006</v>
      </c>
      <c r="Q216">
        <f>IFERROR(J144+MATCH(P216,J216:N216,0)-1,"")</f>
        <v>2016</v>
      </c>
      <c r="R216">
        <f t="shared" si="40"/>
        <v>-1.5600000000000001E-2</v>
      </c>
      <c r="S216" t="str">
        <f>IFERROR(J144+MATCH(R216,J216:N216)-1,"")</f>
        <v/>
      </c>
      <c r="T216">
        <f t="shared" si="41"/>
        <v>6.8449999999999997E-2</v>
      </c>
      <c r="U216">
        <f t="shared" si="42"/>
        <v>9.586415736168899E-2</v>
      </c>
      <c r="V216" t="str">
        <f t="shared" si="43"/>
        <v/>
      </c>
      <c r="W216">
        <f t="shared" si="44"/>
        <v>-0.57112065141752555</v>
      </c>
      <c r="X216">
        <f t="shared" si="45"/>
        <v>6.9368992363955204E-2</v>
      </c>
      <c r="Y216">
        <f t="shared" si="46"/>
        <v>-0.87676147491585443</v>
      </c>
      <c r="Z216">
        <f t="shared" si="47"/>
        <v>1.3785131339694248</v>
      </c>
      <c r="AA216">
        <f t="shared" si="48"/>
        <v>1.3785131339694248</v>
      </c>
      <c r="AB216">
        <f>IFERROR(V144+MATCH(AA216,V216:Z216,0)-1,"")</f>
        <v>2016</v>
      </c>
      <c r="AC216" t="str">
        <f t="shared" si="49"/>
        <v>High</v>
      </c>
      <c r="AF216" t="str">
        <f t="shared" ca="1" si="50"/>
        <v>worksheet.write('AC216','=IF(AB216&lt;&gt;"",IF(S216=AB216,"Low",IF(AB216=Q216,"High","")),"")')</v>
      </c>
    </row>
    <row r="217" spans="1:32" x14ac:dyDescent="0.3">
      <c r="A217" s="1">
        <v>11</v>
      </c>
      <c r="B217" t="s">
        <v>538</v>
      </c>
      <c r="C217" t="s">
        <v>539</v>
      </c>
      <c r="D217" t="s">
        <v>540</v>
      </c>
      <c r="E217" t="s">
        <v>541</v>
      </c>
      <c r="F217" t="s">
        <v>542</v>
      </c>
      <c r="G217" t="s">
        <v>543</v>
      </c>
      <c r="I217" t="str">
        <f t="shared" si="33"/>
        <v>N/A</v>
      </c>
      <c r="J217">
        <f t="shared" si="34"/>
        <v>2.99</v>
      </c>
      <c r="K217">
        <f t="shared" si="35"/>
        <v>3.83</v>
      </c>
      <c r="L217">
        <f t="shared" si="36"/>
        <v>4.26</v>
      </c>
      <c r="M217">
        <f t="shared" si="37"/>
        <v>4.37</v>
      </c>
      <c r="N217">
        <f t="shared" si="38"/>
        <v>3.5</v>
      </c>
      <c r="P217">
        <f t="shared" si="39"/>
        <v>4.37</v>
      </c>
      <c r="Q217">
        <f>IFERROR(J144+MATCH(P217,J217:N217,0)-1,"")</f>
        <v>2015</v>
      </c>
      <c r="R217">
        <f t="shared" si="40"/>
        <v>2.99</v>
      </c>
      <c r="S217">
        <f>IFERROR(J144+MATCH(R217,J217:N217)-1,"")</f>
        <v>2012</v>
      </c>
      <c r="T217">
        <f t="shared" si="41"/>
        <v>3.79</v>
      </c>
      <c r="U217">
        <f t="shared" si="42"/>
        <v>0.56634794958576506</v>
      </c>
      <c r="V217">
        <f t="shared" si="43"/>
        <v>-1.4125591883666766</v>
      </c>
      <c r="W217">
        <f t="shared" si="44"/>
        <v>7.0627959418333913E-2</v>
      </c>
      <c r="X217">
        <f t="shared" si="45"/>
        <v>0.82987852316542232</v>
      </c>
      <c r="Y217">
        <f t="shared" si="46"/>
        <v>1.024105411565841</v>
      </c>
      <c r="Z217">
        <f t="shared" si="47"/>
        <v>-0.5120527057829205</v>
      </c>
      <c r="AA217">
        <f t="shared" si="48"/>
        <v>-1.4125591883666766</v>
      </c>
      <c r="AB217">
        <f>IFERROR(V144+MATCH(AA217,V217:Z217,0)-1,"")</f>
        <v>2012</v>
      </c>
      <c r="AC217" t="str">
        <f t="shared" si="49"/>
        <v>Low</v>
      </c>
      <c r="AF217" t="str">
        <f t="shared" ca="1" si="50"/>
        <v>worksheet.write('AC217','=IF(AB217&lt;&gt;"",IF(S217=AB217,"Low",IF(AB217=Q217,"High","")),"")')</v>
      </c>
    </row>
    <row r="218" spans="1:32" x14ac:dyDescent="0.3">
      <c r="A218" s="1">
        <v>12</v>
      </c>
      <c r="B218" t="s">
        <v>544</v>
      </c>
      <c r="C218" t="s">
        <v>254</v>
      </c>
      <c r="D218" t="s">
        <v>254</v>
      </c>
      <c r="E218" t="s">
        <v>254</v>
      </c>
      <c r="F218" t="s">
        <v>254</v>
      </c>
      <c r="G218" t="s">
        <v>254</v>
      </c>
      <c r="I218" t="str">
        <f t="shared" si="33"/>
        <v>N/A</v>
      </c>
      <c r="J218" t="str">
        <f t="shared" si="34"/>
        <v>N/A</v>
      </c>
      <c r="K218" t="str">
        <f t="shared" si="35"/>
        <v>N/A</v>
      </c>
      <c r="L218" t="str">
        <f t="shared" si="36"/>
        <v>N/A</v>
      </c>
      <c r="M218" t="str">
        <f t="shared" si="37"/>
        <v>N/A</v>
      </c>
      <c r="N218" t="str">
        <f t="shared" si="38"/>
        <v>N/A</v>
      </c>
      <c r="P218">
        <f t="shared" si="39"/>
        <v>0</v>
      </c>
      <c r="Q218" t="str">
        <f>IFERROR(J144+MATCH(P218,J218:N218,0)-1,"")</f>
        <v/>
      </c>
      <c r="R218" t="str">
        <f t="shared" si="40"/>
        <v/>
      </c>
      <c r="S218" t="str">
        <f>IFERROR(J144+MATCH(R218,J218:N218)-1,"")</f>
        <v/>
      </c>
      <c r="T218" t="str">
        <f t="shared" si="41"/>
        <v/>
      </c>
      <c r="U218" t="str">
        <f t="shared" si="42"/>
        <v/>
      </c>
      <c r="V218" t="str">
        <f t="shared" si="43"/>
        <v/>
      </c>
      <c r="W218" t="str">
        <f t="shared" si="44"/>
        <v/>
      </c>
      <c r="X218" t="str">
        <f t="shared" si="45"/>
        <v/>
      </c>
      <c r="Y218" t="str">
        <f t="shared" si="46"/>
        <v/>
      </c>
      <c r="Z218" t="str">
        <f t="shared" si="47"/>
        <v/>
      </c>
      <c r="AA218">
        <f t="shared" si="48"/>
        <v>0</v>
      </c>
      <c r="AB218" t="str">
        <f>IFERROR(V144+MATCH(AA218,V218:Z218,0)-1,"")</f>
        <v/>
      </c>
      <c r="AC218" t="str">
        <f t="shared" si="49"/>
        <v/>
      </c>
      <c r="AF218" t="str">
        <f t="shared" ca="1" si="50"/>
        <v>worksheet.write('AC218','=IF(AB218&lt;&gt;"",IF(S218=AB218,"Low",IF(AB218=Q218,"High","")),"")')</v>
      </c>
    </row>
    <row r="219" spans="1:32" x14ac:dyDescent="0.3">
      <c r="A219" s="1">
        <v>13</v>
      </c>
      <c r="B219" t="s">
        <v>545</v>
      </c>
      <c r="C219" t="s">
        <v>254</v>
      </c>
      <c r="D219" t="s">
        <v>254</v>
      </c>
      <c r="E219" t="s">
        <v>254</v>
      </c>
      <c r="F219" t="s">
        <v>254</v>
      </c>
      <c r="G219" t="s">
        <v>254</v>
      </c>
      <c r="I219" t="str">
        <f t="shared" si="33"/>
        <v>N/A</v>
      </c>
      <c r="J219" t="str">
        <f t="shared" si="34"/>
        <v>N/A</v>
      </c>
      <c r="K219" t="str">
        <f t="shared" si="35"/>
        <v>N/A</v>
      </c>
      <c r="L219" t="str">
        <f t="shared" si="36"/>
        <v>N/A</v>
      </c>
      <c r="M219" t="str">
        <f t="shared" si="37"/>
        <v>N/A</v>
      </c>
      <c r="N219" t="str">
        <f t="shared" si="38"/>
        <v>N/A</v>
      </c>
      <c r="P219">
        <f t="shared" si="39"/>
        <v>0</v>
      </c>
      <c r="Q219" t="str">
        <f>IFERROR(J144+MATCH(P219,J219:N219,0)-1,"")</f>
        <v/>
      </c>
      <c r="R219" t="str">
        <f t="shared" si="40"/>
        <v/>
      </c>
      <c r="S219" t="str">
        <f>IFERROR(J144+MATCH(R219,J219:N219)-1,"")</f>
        <v/>
      </c>
      <c r="T219" t="str">
        <f t="shared" si="41"/>
        <v/>
      </c>
      <c r="U219" t="str">
        <f t="shared" si="42"/>
        <v/>
      </c>
      <c r="V219" t="str">
        <f t="shared" si="43"/>
        <v/>
      </c>
      <c r="W219" t="str">
        <f t="shared" si="44"/>
        <v/>
      </c>
      <c r="X219" t="str">
        <f t="shared" si="45"/>
        <v/>
      </c>
      <c r="Y219" t="str">
        <f t="shared" si="46"/>
        <v/>
      </c>
      <c r="Z219" t="str">
        <f t="shared" si="47"/>
        <v/>
      </c>
      <c r="AA219">
        <f t="shared" si="48"/>
        <v>0</v>
      </c>
      <c r="AB219" t="str">
        <f>IFERROR(V144+MATCH(AA219,V219:Z219,0)-1,"")</f>
        <v/>
      </c>
      <c r="AC219" t="str">
        <f t="shared" si="49"/>
        <v/>
      </c>
      <c r="AF219" t="str">
        <f t="shared" ca="1" si="50"/>
        <v>worksheet.write('AC219','=IF(AB219&lt;&gt;"",IF(S219=AB219,"Low",IF(AB219=Q219,"High","")),"")')</v>
      </c>
    </row>
    <row r="220" spans="1:32" x14ac:dyDescent="0.3">
      <c r="A220" s="1">
        <v>14</v>
      </c>
      <c r="B220" t="s">
        <v>546</v>
      </c>
      <c r="C220" t="s">
        <v>254</v>
      </c>
      <c r="D220" t="s">
        <v>254</v>
      </c>
      <c r="E220" t="s">
        <v>254</v>
      </c>
      <c r="F220" t="s">
        <v>254</v>
      </c>
      <c r="G220" t="s">
        <v>254</v>
      </c>
      <c r="I220" t="str">
        <f t="shared" si="33"/>
        <v>N/A</v>
      </c>
      <c r="J220" t="str">
        <f t="shared" si="34"/>
        <v>N/A</v>
      </c>
      <c r="K220" t="str">
        <f t="shared" si="35"/>
        <v>N/A</v>
      </c>
      <c r="L220" t="str">
        <f t="shared" si="36"/>
        <v>N/A</v>
      </c>
      <c r="M220" t="str">
        <f t="shared" si="37"/>
        <v>N/A</v>
      </c>
      <c r="N220" t="str">
        <f t="shared" si="38"/>
        <v>N/A</v>
      </c>
      <c r="P220">
        <f t="shared" si="39"/>
        <v>0</v>
      </c>
      <c r="Q220" t="str">
        <f>IFERROR(J144+MATCH(P220,J220:N220,0)-1,"")</f>
        <v/>
      </c>
      <c r="R220" t="str">
        <f t="shared" si="40"/>
        <v/>
      </c>
      <c r="S220" t="str">
        <f>IFERROR(J144+MATCH(R220,J220:N220)-1,"")</f>
        <v/>
      </c>
      <c r="T220" t="str">
        <f t="shared" si="41"/>
        <v/>
      </c>
      <c r="U220" t="str">
        <f t="shared" si="42"/>
        <v/>
      </c>
      <c r="V220" t="str">
        <f t="shared" si="43"/>
        <v/>
      </c>
      <c r="W220" t="str">
        <f t="shared" si="44"/>
        <v/>
      </c>
      <c r="X220" t="str">
        <f t="shared" si="45"/>
        <v/>
      </c>
      <c r="Y220" t="str">
        <f t="shared" si="46"/>
        <v/>
      </c>
      <c r="Z220" t="str">
        <f t="shared" si="47"/>
        <v/>
      </c>
      <c r="AA220">
        <f t="shared" si="48"/>
        <v>0</v>
      </c>
      <c r="AB220" t="str">
        <f>IFERROR(V144+MATCH(AA220,V220:Z220,0)-1,"")</f>
        <v/>
      </c>
      <c r="AC220" t="str">
        <f t="shared" si="49"/>
        <v/>
      </c>
      <c r="AF220" t="str">
        <f t="shared" ca="1" si="50"/>
        <v>worksheet.write('AC220','=IF(AB220&lt;&gt;"",IF(S220=AB220,"Low",IF(AB220=Q220,"High","")),"")')</v>
      </c>
    </row>
    <row r="221" spans="1:32" x14ac:dyDescent="0.3">
      <c r="A221" s="1">
        <v>15</v>
      </c>
      <c r="B221" t="s">
        <v>547</v>
      </c>
      <c r="C221" t="s">
        <v>254</v>
      </c>
      <c r="D221" t="s">
        <v>254</v>
      </c>
      <c r="E221" t="s">
        <v>254</v>
      </c>
      <c r="F221" t="s">
        <v>254</v>
      </c>
      <c r="G221" t="s">
        <v>254</v>
      </c>
      <c r="I221" t="str">
        <f t="shared" si="33"/>
        <v>N/A</v>
      </c>
      <c r="J221" t="str">
        <f t="shared" si="34"/>
        <v>N/A</v>
      </c>
      <c r="K221" t="str">
        <f t="shared" si="35"/>
        <v>N/A</v>
      </c>
      <c r="L221" t="str">
        <f t="shared" si="36"/>
        <v>N/A</v>
      </c>
      <c r="M221" t="str">
        <f t="shared" si="37"/>
        <v>N/A</v>
      </c>
      <c r="N221" t="str">
        <f t="shared" si="38"/>
        <v>N/A</v>
      </c>
      <c r="P221">
        <f t="shared" si="39"/>
        <v>0</v>
      </c>
      <c r="Q221" t="str">
        <f>IFERROR(J144+MATCH(P221,J221:N221,0)-1,"")</f>
        <v/>
      </c>
      <c r="R221" t="str">
        <f t="shared" si="40"/>
        <v/>
      </c>
      <c r="S221" t="str">
        <f>IFERROR(J144+MATCH(R221,J221:N221)-1,"")</f>
        <v/>
      </c>
      <c r="T221" t="str">
        <f t="shared" si="41"/>
        <v/>
      </c>
      <c r="U221" t="str">
        <f t="shared" si="42"/>
        <v/>
      </c>
      <c r="V221" t="str">
        <f t="shared" si="43"/>
        <v/>
      </c>
      <c r="W221" t="str">
        <f t="shared" si="44"/>
        <v/>
      </c>
      <c r="X221" t="str">
        <f t="shared" si="45"/>
        <v/>
      </c>
      <c r="Y221" t="str">
        <f t="shared" si="46"/>
        <v/>
      </c>
      <c r="Z221" t="str">
        <f t="shared" si="47"/>
        <v/>
      </c>
      <c r="AA221">
        <f t="shared" si="48"/>
        <v>0</v>
      </c>
      <c r="AB221" t="str">
        <f>IFERROR(V144+MATCH(AA221,V221:Z221,0)-1,"")</f>
        <v/>
      </c>
      <c r="AC221" t="str">
        <f t="shared" si="49"/>
        <v/>
      </c>
      <c r="AF221" t="str">
        <f t="shared" ca="1" si="50"/>
        <v>worksheet.write('AC221','=IF(AB221&lt;&gt;"",IF(S221=AB221,"Low",IF(AB221=Q221,"High","")),"")')</v>
      </c>
    </row>
    <row r="222" spans="1:32" x14ac:dyDescent="0.3">
      <c r="A222" s="1">
        <v>16</v>
      </c>
      <c r="B222" t="s">
        <v>548</v>
      </c>
      <c r="C222" t="s">
        <v>254</v>
      </c>
      <c r="D222" t="s">
        <v>254</v>
      </c>
      <c r="E222" t="s">
        <v>254</v>
      </c>
      <c r="F222" t="s">
        <v>254</v>
      </c>
      <c r="G222" t="s">
        <v>254</v>
      </c>
      <c r="I222" t="str">
        <f t="shared" si="33"/>
        <v>N/A</v>
      </c>
      <c r="J222" t="str">
        <f t="shared" si="34"/>
        <v>N/A</v>
      </c>
      <c r="K222" t="str">
        <f t="shared" si="35"/>
        <v>N/A</v>
      </c>
      <c r="L222" t="str">
        <f t="shared" si="36"/>
        <v>N/A</v>
      </c>
      <c r="M222" t="str">
        <f t="shared" si="37"/>
        <v>N/A</v>
      </c>
      <c r="N222" t="str">
        <f t="shared" si="38"/>
        <v>N/A</v>
      </c>
      <c r="P222">
        <f t="shared" si="39"/>
        <v>0</v>
      </c>
      <c r="Q222" t="str">
        <f>IFERROR(J144+MATCH(P222,J222:N222,0)-1,"")</f>
        <v/>
      </c>
      <c r="R222" t="str">
        <f t="shared" si="40"/>
        <v/>
      </c>
      <c r="S222" t="str">
        <f>IFERROR(J144+MATCH(R222,J222:N222)-1,"")</f>
        <v/>
      </c>
      <c r="T222" t="str">
        <f t="shared" si="41"/>
        <v/>
      </c>
      <c r="U222" t="str">
        <f t="shared" si="42"/>
        <v/>
      </c>
      <c r="V222" t="str">
        <f t="shared" si="43"/>
        <v/>
      </c>
      <c r="W222" t="str">
        <f t="shared" si="44"/>
        <v/>
      </c>
      <c r="X222" t="str">
        <f t="shared" si="45"/>
        <v/>
      </c>
      <c r="Y222" t="str">
        <f t="shared" si="46"/>
        <v/>
      </c>
      <c r="Z222" t="str">
        <f t="shared" si="47"/>
        <v/>
      </c>
      <c r="AA222">
        <f t="shared" si="48"/>
        <v>0</v>
      </c>
      <c r="AB222" t="str">
        <f>IFERROR(V144+MATCH(AA222,V222:Z222,0)-1,"")</f>
        <v/>
      </c>
      <c r="AC222" t="str">
        <f t="shared" si="49"/>
        <v/>
      </c>
      <c r="AF222" t="str">
        <f t="shared" ca="1" si="50"/>
        <v>worksheet.write('AC222','=IF(AB222&lt;&gt;"",IF(S222=AB222,"Low",IF(AB222=Q222,"High","")),"")')</v>
      </c>
    </row>
    <row r="223" spans="1:32" x14ac:dyDescent="0.3">
      <c r="A223" s="1">
        <v>17</v>
      </c>
      <c r="B223" t="s">
        <v>549</v>
      </c>
      <c r="C223" t="s">
        <v>550</v>
      </c>
      <c r="D223" t="s">
        <v>551</v>
      </c>
      <c r="E223" t="s">
        <v>552</v>
      </c>
      <c r="F223" t="s">
        <v>553</v>
      </c>
      <c r="G223" t="s">
        <v>554</v>
      </c>
      <c r="I223" t="str">
        <f t="shared" si="33"/>
        <v>N/A</v>
      </c>
      <c r="J223">
        <f t="shared" si="34"/>
        <v>56900000</v>
      </c>
      <c r="K223">
        <f t="shared" si="35"/>
        <v>110080000</v>
      </c>
      <c r="L223">
        <f t="shared" si="36"/>
        <v>91800000</v>
      </c>
      <c r="M223">
        <f t="shared" si="37"/>
        <v>41140000</v>
      </c>
      <c r="N223">
        <f t="shared" si="38"/>
        <v>45140000</v>
      </c>
      <c r="P223">
        <f t="shared" si="39"/>
        <v>110080000</v>
      </c>
      <c r="Q223">
        <f>IFERROR(J144+MATCH(P223,J223:N223,0)-1,"")</f>
        <v>2013</v>
      </c>
      <c r="R223">
        <f t="shared" si="40"/>
        <v>41140000</v>
      </c>
      <c r="S223" t="str">
        <f>IFERROR(J144+MATCH(R223,J223:N223)-1,"")</f>
        <v/>
      </c>
      <c r="T223">
        <f t="shared" si="41"/>
        <v>69012000</v>
      </c>
      <c r="U223">
        <f t="shared" si="42"/>
        <v>30410914.488058396</v>
      </c>
      <c r="V223">
        <f t="shared" si="43"/>
        <v>-0.39827805917365883</v>
      </c>
      <c r="W223">
        <f t="shared" si="44"/>
        <v>1.3504362065838689</v>
      </c>
      <c r="X223">
        <f t="shared" si="45"/>
        <v>0.74933622956153711</v>
      </c>
      <c r="Y223">
        <f t="shared" si="46"/>
        <v>-0.91651305030450947</v>
      </c>
      <c r="Z223">
        <f t="shared" si="47"/>
        <v>-0.78498132666723774</v>
      </c>
      <c r="AA223">
        <f t="shared" si="48"/>
        <v>1.3504362065838689</v>
      </c>
      <c r="AB223">
        <f>IFERROR(V144+MATCH(AA223,V223:Z223,0)-1,"")</f>
        <v>2013</v>
      </c>
      <c r="AC223" t="str">
        <f t="shared" si="49"/>
        <v>High</v>
      </c>
      <c r="AF223" t="str">
        <f t="shared" ca="1" si="50"/>
        <v>worksheet.write('AC223','=IF(AB223&lt;&gt;"",IF(S223=AB223,"Low",IF(AB223=Q223,"High","")),"")')</v>
      </c>
    </row>
    <row r="224" spans="1:32" x14ac:dyDescent="0.3">
      <c r="A224" s="1">
        <v>18</v>
      </c>
      <c r="B224" t="s">
        <v>555</v>
      </c>
      <c r="C224" t="s">
        <v>556</v>
      </c>
      <c r="D224" t="s">
        <v>557</v>
      </c>
      <c r="E224" t="s">
        <v>558</v>
      </c>
      <c r="F224" t="s">
        <v>559</v>
      </c>
      <c r="G224" t="s">
        <v>560</v>
      </c>
      <c r="I224" t="str">
        <f t="shared" si="33"/>
        <v>N/A</v>
      </c>
      <c r="J224">
        <f t="shared" si="34"/>
        <v>40160000</v>
      </c>
      <c r="K224">
        <f t="shared" si="35"/>
        <v>87530000</v>
      </c>
      <c r="L224">
        <f t="shared" si="36"/>
        <v>67490000</v>
      </c>
      <c r="M224">
        <f t="shared" si="37"/>
        <v>13680000</v>
      </c>
      <c r="N224">
        <f t="shared" si="38"/>
        <v>19250000</v>
      </c>
      <c r="P224">
        <f t="shared" si="39"/>
        <v>87530000</v>
      </c>
      <c r="Q224">
        <f>IFERROR(J144+MATCH(P224,J224:N224,0)-1,"")</f>
        <v>2013</v>
      </c>
      <c r="R224">
        <f t="shared" si="40"/>
        <v>13680000</v>
      </c>
      <c r="S224" t="str">
        <f>IFERROR(J144+MATCH(R224,J224:N224)-1,"")</f>
        <v/>
      </c>
      <c r="T224">
        <f t="shared" si="41"/>
        <v>45622000</v>
      </c>
      <c r="U224">
        <f t="shared" si="42"/>
        <v>31544005.294191796</v>
      </c>
      <c r="V224">
        <f t="shared" si="43"/>
        <v>-0.17315492909220756</v>
      </c>
      <c r="W224">
        <f t="shared" si="44"/>
        <v>1.3285567133643783</v>
      </c>
      <c r="X224">
        <f t="shared" si="45"/>
        <v>0.69325375126114874</v>
      </c>
      <c r="Y224">
        <f t="shared" si="46"/>
        <v>-1.0126171265220236</v>
      </c>
      <c r="Z224">
        <f t="shared" si="47"/>
        <v>-0.83603840901129578</v>
      </c>
      <c r="AA224">
        <f t="shared" si="48"/>
        <v>1.3285567133643783</v>
      </c>
      <c r="AB224">
        <f>IFERROR(V144+MATCH(AA224,V224:Z224,0)-1,"")</f>
        <v>2013</v>
      </c>
      <c r="AC224" t="str">
        <f t="shared" si="49"/>
        <v>High</v>
      </c>
      <c r="AF224" t="str">
        <f t="shared" ca="1" si="50"/>
        <v>worksheet.write('AC224','=IF(AB224&lt;&gt;"",IF(S224=AB224,"Low",IF(AB224=Q224,"High","")),"")')</v>
      </c>
    </row>
    <row r="225" spans="1:32" x14ac:dyDescent="0.3">
      <c r="A225" s="1">
        <v>19</v>
      </c>
      <c r="B225" t="s">
        <v>561</v>
      </c>
      <c r="C225" t="s">
        <v>562</v>
      </c>
      <c r="D225" t="s">
        <v>563</v>
      </c>
      <c r="E225" t="s">
        <v>564</v>
      </c>
      <c r="F225" t="s">
        <v>565</v>
      </c>
      <c r="G225" t="s">
        <v>566</v>
      </c>
      <c r="I225" t="str">
        <f t="shared" si="33"/>
        <v>N/A</v>
      </c>
      <c r="J225">
        <f t="shared" si="34"/>
        <v>356130000</v>
      </c>
      <c r="K225">
        <f t="shared" si="35"/>
        <v>431090000</v>
      </c>
      <c r="L225">
        <f t="shared" si="36"/>
        <v>412020000</v>
      </c>
      <c r="M225">
        <f t="shared" si="37"/>
        <v>382500000</v>
      </c>
      <c r="N225">
        <f t="shared" si="38"/>
        <v>407990000</v>
      </c>
      <c r="P225">
        <f t="shared" si="39"/>
        <v>431090000</v>
      </c>
      <c r="Q225">
        <f>IFERROR(J144+MATCH(P225,J225:N225,0)-1,"")</f>
        <v>2013</v>
      </c>
      <c r="R225">
        <f t="shared" si="40"/>
        <v>356130000</v>
      </c>
      <c r="S225">
        <f>IFERROR(J144+MATCH(R225,J225:N225)-1,"")</f>
        <v>2012</v>
      </c>
      <c r="T225">
        <f t="shared" si="41"/>
        <v>397946000</v>
      </c>
      <c r="U225">
        <f t="shared" si="42"/>
        <v>29088833.424529076</v>
      </c>
      <c r="V225">
        <f t="shared" si="43"/>
        <v>-1.4375275690753131</v>
      </c>
      <c r="W225">
        <f t="shared" si="44"/>
        <v>1.1394062978150035</v>
      </c>
      <c r="X225">
        <f t="shared" si="45"/>
        <v>0.4838282716464023</v>
      </c>
      <c r="Y225">
        <f t="shared" si="46"/>
        <v>-0.53099413697956011</v>
      </c>
      <c r="Z225">
        <f t="shared" si="47"/>
        <v>0.34528713659346771</v>
      </c>
      <c r="AA225">
        <f t="shared" si="48"/>
        <v>-1.4375275690753131</v>
      </c>
      <c r="AB225">
        <f>IFERROR(V144+MATCH(AA225,V225:Z225,0)-1,"")</f>
        <v>2012</v>
      </c>
      <c r="AC225" t="str">
        <f t="shared" si="49"/>
        <v>Low</v>
      </c>
      <c r="AF225" t="str">
        <f t="shared" ca="1" si="50"/>
        <v>worksheet.write('AC225','=IF(AB225&lt;&gt;"",IF(S225=AB225,"Low",IF(AB225=Q225,"High","")),"")')</v>
      </c>
    </row>
    <row r="226" spans="1:32" x14ac:dyDescent="0.3">
      <c r="I226" t="str">
        <f t="shared" si="33"/>
        <v>N/A</v>
      </c>
      <c r="J226" t="str">
        <f t="shared" si="34"/>
        <v>N/A</v>
      </c>
      <c r="K226" t="str">
        <f t="shared" si="35"/>
        <v>N/A</v>
      </c>
      <c r="L226" t="str">
        <f t="shared" si="36"/>
        <v>N/A</v>
      </c>
      <c r="M226" t="str">
        <f t="shared" si="37"/>
        <v>N/A</v>
      </c>
      <c r="N226" t="str">
        <f t="shared" si="38"/>
        <v>N/A</v>
      </c>
      <c r="P226">
        <f t="shared" si="39"/>
        <v>0</v>
      </c>
      <c r="Q226" t="str">
        <f>IFERROR(J144+MATCH(P226,J226:N226,0)-1,"")</f>
        <v/>
      </c>
      <c r="R226" t="str">
        <f t="shared" si="40"/>
        <v/>
      </c>
      <c r="S226" t="str">
        <f>IFERROR(J144+MATCH(R226,J226:N226)-1,"")</f>
        <v/>
      </c>
      <c r="T226" t="str">
        <f t="shared" si="41"/>
        <v/>
      </c>
      <c r="U226" t="str">
        <f t="shared" si="42"/>
        <v/>
      </c>
      <c r="V226" t="str">
        <f t="shared" si="43"/>
        <v/>
      </c>
      <c r="W226" t="str">
        <f t="shared" si="44"/>
        <v/>
      </c>
      <c r="X226" t="str">
        <f t="shared" si="45"/>
        <v/>
      </c>
      <c r="Y226" t="str">
        <f t="shared" si="46"/>
        <v/>
      </c>
      <c r="Z226" t="str">
        <f t="shared" si="47"/>
        <v/>
      </c>
      <c r="AA226">
        <f t="shared" si="48"/>
        <v>0</v>
      </c>
      <c r="AB226" t="str">
        <f>IFERROR(V144+MATCH(AA226,V226:Z226,0)-1,"")</f>
        <v/>
      </c>
      <c r="AC226" t="str">
        <f t="shared" si="49"/>
        <v/>
      </c>
      <c r="AF226" t="str">
        <f t="shared" ca="1" si="50"/>
        <v>worksheet.write('AC226','=IF(AB226&lt;&gt;"",IF(S226=AB226,"Low",IF(AB226=Q226,"High","")),"")')</v>
      </c>
    </row>
    <row r="227" spans="1:32" x14ac:dyDescent="0.3">
      <c r="B227" s="1" t="s">
        <v>307</v>
      </c>
      <c r="C227" s="1" t="s">
        <v>242</v>
      </c>
      <c r="D227" s="1" t="s">
        <v>243</v>
      </c>
      <c r="E227" s="1" t="s">
        <v>244</v>
      </c>
      <c r="F227" s="1" t="s">
        <v>245</v>
      </c>
      <c r="G227" s="1" t="s">
        <v>246</v>
      </c>
      <c r="H227" s="1" t="s">
        <v>247</v>
      </c>
      <c r="I227" t="str">
        <f t="shared" si="33"/>
        <v>pos_trend</v>
      </c>
      <c r="J227">
        <f t="shared" si="34"/>
        <v>2012</v>
      </c>
      <c r="K227">
        <f t="shared" si="35"/>
        <v>2013</v>
      </c>
      <c r="L227">
        <f t="shared" si="36"/>
        <v>2014</v>
      </c>
      <c r="M227">
        <f t="shared" si="37"/>
        <v>2015</v>
      </c>
      <c r="N227">
        <f t="shared" si="38"/>
        <v>2016</v>
      </c>
      <c r="P227">
        <f t="shared" si="39"/>
        <v>2016</v>
      </c>
      <c r="Q227">
        <f>IFERROR(J144+MATCH(P227,J227:N227,0)-1,"")</f>
        <v>2016</v>
      </c>
      <c r="R227">
        <f t="shared" si="40"/>
        <v>2012</v>
      </c>
      <c r="S227">
        <f>IFERROR(J144+MATCH(R227,J227:N227)-1,"")</f>
        <v>2012</v>
      </c>
      <c r="T227">
        <f t="shared" si="41"/>
        <v>2014</v>
      </c>
      <c r="U227">
        <f t="shared" si="42"/>
        <v>1.5811388300841898</v>
      </c>
      <c r="V227">
        <f t="shared" si="43"/>
        <v>-1.2649110640673518</v>
      </c>
      <c r="W227">
        <f t="shared" si="44"/>
        <v>-0.63245553203367588</v>
      </c>
      <c r="X227">
        <f t="shared" si="45"/>
        <v>0</v>
      </c>
      <c r="Y227">
        <f t="shared" si="46"/>
        <v>0.63245553203367588</v>
      </c>
      <c r="Z227">
        <f t="shared" si="47"/>
        <v>1.2649110640673518</v>
      </c>
      <c r="AA227">
        <f t="shared" si="48"/>
        <v>-1.2649110640673518</v>
      </c>
      <c r="AB227">
        <f>IFERROR(V144+MATCH(AA227,V227:Z227,0)-1,"")</f>
        <v>2012</v>
      </c>
      <c r="AC227" t="str">
        <f t="shared" si="49"/>
        <v>Low</v>
      </c>
      <c r="AF227" t="str">
        <f t="shared" ca="1" si="50"/>
        <v>worksheet.write('AC227','=IF(AB227&lt;&gt;"",IF(S227=AB227,"Low",IF(AB227=Q227,"High","")),"")')</v>
      </c>
    </row>
    <row r="228" spans="1:32" x14ac:dyDescent="0.3">
      <c r="A228" s="1">
        <v>0</v>
      </c>
      <c r="B228" t="s">
        <v>567</v>
      </c>
      <c r="C228" t="s">
        <v>568</v>
      </c>
      <c r="D228" t="s">
        <v>569</v>
      </c>
      <c r="E228" t="s">
        <v>570</v>
      </c>
      <c r="F228" t="s">
        <v>571</v>
      </c>
      <c r="G228" t="s">
        <v>572</v>
      </c>
      <c r="I228" t="str">
        <f t="shared" si="33"/>
        <v>pos_trend</v>
      </c>
      <c r="J228">
        <f t="shared" si="34"/>
        <v>41290000</v>
      </c>
      <c r="K228">
        <f t="shared" si="35"/>
        <v>57350000</v>
      </c>
      <c r="L228">
        <f t="shared" si="36"/>
        <v>60360000</v>
      </c>
      <c r="M228">
        <f t="shared" si="37"/>
        <v>60630000</v>
      </c>
      <c r="N228">
        <f t="shared" si="38"/>
        <v>78950000</v>
      </c>
      <c r="P228">
        <f t="shared" si="39"/>
        <v>78950000</v>
      </c>
      <c r="Q228">
        <f>IFERROR(J144+MATCH(P228,J228:N228,0)-1,"")</f>
        <v>2016</v>
      </c>
      <c r="R228">
        <f t="shared" si="40"/>
        <v>41290000</v>
      </c>
      <c r="S228">
        <f>IFERROR(J144+MATCH(R228,J228:N228)-1,"")</f>
        <v>2012</v>
      </c>
      <c r="T228">
        <f t="shared" si="41"/>
        <v>59716000</v>
      </c>
      <c r="U228">
        <f t="shared" si="42"/>
        <v>13382005.828723883</v>
      </c>
      <c r="V228">
        <f t="shared" si="43"/>
        <v>-1.3769236268339837</v>
      </c>
      <c r="W228">
        <f t="shared" si="44"/>
        <v>-0.17680458597032483</v>
      </c>
      <c r="X228">
        <f t="shared" si="45"/>
        <v>4.8124325175354692E-2</v>
      </c>
      <c r="Y228">
        <f t="shared" si="46"/>
        <v>6.8300672686761169E-2</v>
      </c>
      <c r="Z228">
        <f t="shared" si="47"/>
        <v>1.4373032149421927</v>
      </c>
      <c r="AA228">
        <f t="shared" si="48"/>
        <v>1.4373032149421927</v>
      </c>
      <c r="AB228">
        <f>IFERROR(V144+MATCH(AA228,V228:Z228,0)-1,"")</f>
        <v>2016</v>
      </c>
      <c r="AC228" t="str">
        <f t="shared" si="49"/>
        <v>High</v>
      </c>
      <c r="AF228" t="str">
        <f t="shared" ca="1" si="50"/>
        <v>worksheet.write('AC228','=IF(AB228&lt;&gt;"",IF(S228=AB228,"Low",IF(AB228=Q228,"High","")),"")')</v>
      </c>
    </row>
    <row r="229" spans="1:32" x14ac:dyDescent="0.3">
      <c r="A229" s="1">
        <v>1</v>
      </c>
      <c r="B229" t="s">
        <v>573</v>
      </c>
      <c r="C229" t="s">
        <v>574</v>
      </c>
      <c r="D229" t="s">
        <v>575</v>
      </c>
      <c r="E229" t="s">
        <v>576</v>
      </c>
      <c r="F229" t="s">
        <v>577</v>
      </c>
      <c r="G229" t="s">
        <v>578</v>
      </c>
      <c r="I229" t="str">
        <f t="shared" si="33"/>
        <v>pos_trend</v>
      </c>
      <c r="J229">
        <f t="shared" si="34"/>
        <v>86240000</v>
      </c>
      <c r="K229">
        <f t="shared" si="35"/>
        <v>105120000</v>
      </c>
      <c r="L229">
        <f t="shared" si="36"/>
        <v>120910000</v>
      </c>
      <c r="M229">
        <f t="shared" si="37"/>
        <v>135050000</v>
      </c>
      <c r="N229">
        <f t="shared" si="38"/>
        <v>162110000</v>
      </c>
      <c r="P229">
        <f t="shared" si="39"/>
        <v>162110000</v>
      </c>
      <c r="Q229">
        <f>IFERROR(J144+MATCH(P229,J229:N229,0)-1,"")</f>
        <v>2016</v>
      </c>
      <c r="R229">
        <f t="shared" si="40"/>
        <v>86240000</v>
      </c>
      <c r="S229">
        <f>IFERROR(J144+MATCH(R229,J229:N229)-1,"")</f>
        <v>2012</v>
      </c>
      <c r="T229">
        <f t="shared" si="41"/>
        <v>121886000</v>
      </c>
      <c r="U229">
        <f t="shared" si="42"/>
        <v>28913447.217514552</v>
      </c>
      <c r="V229">
        <f t="shared" si="43"/>
        <v>-1.2328519574935759</v>
      </c>
      <c r="W229">
        <f t="shared" si="44"/>
        <v>-0.57986859449411698</v>
      </c>
      <c r="X229">
        <f t="shared" si="45"/>
        <v>-3.3755919612683892E-2</v>
      </c>
      <c r="Y229">
        <f t="shared" si="46"/>
        <v>0.45528988297271594</v>
      </c>
      <c r="Z229">
        <f t="shared" si="47"/>
        <v>1.3911865886276609</v>
      </c>
      <c r="AA229">
        <f t="shared" si="48"/>
        <v>1.3911865886276609</v>
      </c>
      <c r="AB229">
        <f>IFERROR(V144+MATCH(AA229,V229:Z229,0)-1,"")</f>
        <v>2016</v>
      </c>
      <c r="AC229" t="str">
        <f t="shared" si="49"/>
        <v>High</v>
      </c>
      <c r="AF229" t="str">
        <f t="shared" ca="1" si="50"/>
        <v>worksheet.write('AC229','=IF(AB229&lt;&gt;"",IF(S229=AB229,"Low",IF(AB229=Q229,"High","")),"")')</v>
      </c>
    </row>
    <row r="230" spans="1:32" x14ac:dyDescent="0.3">
      <c r="A230" s="1">
        <v>2</v>
      </c>
      <c r="B230" t="s">
        <v>579</v>
      </c>
      <c r="C230" t="s">
        <v>580</v>
      </c>
      <c r="D230" t="s">
        <v>581</v>
      </c>
      <c r="E230" t="s">
        <v>582</v>
      </c>
      <c r="F230" t="s">
        <v>583</v>
      </c>
      <c r="G230" t="s">
        <v>584</v>
      </c>
      <c r="I230" t="str">
        <f t="shared" si="33"/>
        <v>pos_trend</v>
      </c>
      <c r="J230">
        <f t="shared" si="34"/>
        <v>5270000</v>
      </c>
      <c r="K230">
        <f t="shared" si="35"/>
        <v>5870000</v>
      </c>
      <c r="L230">
        <f t="shared" si="36"/>
        <v>8880000</v>
      </c>
      <c r="M230">
        <f t="shared" si="37"/>
        <v>10340000</v>
      </c>
      <c r="N230">
        <f t="shared" si="38"/>
        <v>10390000</v>
      </c>
      <c r="P230">
        <f t="shared" si="39"/>
        <v>10390000</v>
      </c>
      <c r="Q230">
        <f>IFERROR(J144+MATCH(P230,J230:N230,0)-1,"")</f>
        <v>2016</v>
      </c>
      <c r="R230">
        <f t="shared" si="40"/>
        <v>5270000</v>
      </c>
      <c r="S230">
        <f>IFERROR(J144+MATCH(R230,J230:N230)-1,"")</f>
        <v>2012</v>
      </c>
      <c r="T230">
        <f t="shared" si="41"/>
        <v>8150000</v>
      </c>
      <c r="U230">
        <f t="shared" si="42"/>
        <v>2441280.4017564226</v>
      </c>
      <c r="V230">
        <f t="shared" si="43"/>
        <v>-1.1797088109698226</v>
      </c>
      <c r="W230">
        <f t="shared" si="44"/>
        <v>-0.93393614201777619</v>
      </c>
      <c r="X230">
        <f t="shared" si="45"/>
        <v>0.29902341389165643</v>
      </c>
      <c r="Y230">
        <f t="shared" si="46"/>
        <v>0.89707024167496918</v>
      </c>
      <c r="Z230">
        <f t="shared" si="47"/>
        <v>0.91755129742097308</v>
      </c>
      <c r="AA230">
        <f t="shared" si="48"/>
        <v>-1.1797088109698226</v>
      </c>
      <c r="AB230">
        <f>IFERROR(V144+MATCH(AA230,V230:Z230,0)-1,"")</f>
        <v>2012</v>
      </c>
      <c r="AC230" t="str">
        <f t="shared" si="49"/>
        <v>Low</v>
      </c>
      <c r="AF230" t="str">
        <f t="shared" ca="1" si="50"/>
        <v>worksheet.write('AC230','=IF(AB230&lt;&gt;"",IF(S230=AB230,"Low",IF(AB230=Q230,"High","")),"")')</v>
      </c>
    </row>
    <row r="231" spans="1:32" x14ac:dyDescent="0.3">
      <c r="A231" s="1">
        <v>3</v>
      </c>
      <c r="B231" t="s">
        <v>585</v>
      </c>
      <c r="C231" t="s">
        <v>586</v>
      </c>
      <c r="D231" t="s">
        <v>587</v>
      </c>
      <c r="E231" t="s">
        <v>588</v>
      </c>
      <c r="F231" t="s">
        <v>588</v>
      </c>
      <c r="G231" t="s">
        <v>588</v>
      </c>
      <c r="I231" t="str">
        <f t="shared" si="33"/>
        <v>N/A</v>
      </c>
      <c r="J231">
        <f t="shared" si="34"/>
        <v>10370000</v>
      </c>
      <c r="K231">
        <f t="shared" si="35"/>
        <v>1340000</v>
      </c>
      <c r="L231">
        <f t="shared" si="36"/>
        <v>1790000</v>
      </c>
      <c r="M231">
        <f t="shared" si="37"/>
        <v>1790000</v>
      </c>
      <c r="N231">
        <f t="shared" si="38"/>
        <v>1790000</v>
      </c>
      <c r="P231">
        <f t="shared" si="39"/>
        <v>10370000</v>
      </c>
      <c r="Q231">
        <f>IFERROR(J144+MATCH(P231,J231:N231,0)-1,"")</f>
        <v>2012</v>
      </c>
      <c r="R231">
        <f t="shared" si="40"/>
        <v>1340000</v>
      </c>
      <c r="S231" t="str">
        <f>IFERROR(J144+MATCH(R231,J231:N231)-1,"")</f>
        <v/>
      </c>
      <c r="T231">
        <f t="shared" si="41"/>
        <v>3416000</v>
      </c>
      <c r="U231">
        <f t="shared" si="42"/>
        <v>3892284.6761253215</v>
      </c>
      <c r="V231">
        <f t="shared" si="43"/>
        <v>1.7866113551906344</v>
      </c>
      <c r="W231">
        <f t="shared" si="44"/>
        <v>-0.53336283770143178</v>
      </c>
      <c r="X231">
        <f t="shared" si="45"/>
        <v>-0.41774950582973419</v>
      </c>
      <c r="Y231">
        <f t="shared" si="46"/>
        <v>-0.41774950582973419</v>
      </c>
      <c r="Z231">
        <f t="shared" si="47"/>
        <v>-0.41774950582973419</v>
      </c>
      <c r="AA231">
        <f t="shared" si="48"/>
        <v>1.7866113551906344</v>
      </c>
      <c r="AB231">
        <f>IFERROR(V144+MATCH(AA231,V231:Z231,0)-1,"")</f>
        <v>2012</v>
      </c>
      <c r="AC231" t="str">
        <f t="shared" si="49"/>
        <v>High</v>
      </c>
      <c r="AF231" t="str">
        <f t="shared" ca="1" si="50"/>
        <v>worksheet.write('AC231','=IF(AB231&lt;&gt;"",IF(S231=AB231,"Low",IF(AB231=Q231,"High","")),"")')</v>
      </c>
    </row>
    <row r="232" spans="1:32" x14ac:dyDescent="0.3">
      <c r="A232" s="1">
        <v>4</v>
      </c>
      <c r="B232" t="s">
        <v>589</v>
      </c>
      <c r="C232" t="s">
        <v>254</v>
      </c>
      <c r="D232" t="s">
        <v>590</v>
      </c>
      <c r="E232" t="s">
        <v>254</v>
      </c>
      <c r="F232" t="s">
        <v>591</v>
      </c>
      <c r="G232" t="s">
        <v>592</v>
      </c>
      <c r="I232" t="str">
        <f t="shared" si="33"/>
        <v>N/A</v>
      </c>
      <c r="J232" t="str">
        <f t="shared" si="34"/>
        <v>N/A</v>
      </c>
      <c r="K232">
        <f t="shared" si="35"/>
        <v>72160000</v>
      </c>
      <c r="L232" t="str">
        <f t="shared" si="36"/>
        <v>N/A</v>
      </c>
      <c r="M232">
        <f t="shared" si="37"/>
        <v>92240000</v>
      </c>
      <c r="N232">
        <f t="shared" si="38"/>
        <v>105690000</v>
      </c>
      <c r="P232">
        <f t="shared" si="39"/>
        <v>105690000</v>
      </c>
      <c r="Q232">
        <f>IFERROR(J144+MATCH(P232,J232:N232,0)-1,"")</f>
        <v>2016</v>
      </c>
      <c r="R232">
        <f t="shared" si="40"/>
        <v>72160000</v>
      </c>
      <c r="S232">
        <f>IFERROR(J144+MATCH(R232,J232:N232)-1,"")</f>
        <v>2013</v>
      </c>
      <c r="T232">
        <f t="shared" si="41"/>
        <v>90030000</v>
      </c>
      <c r="U232">
        <f t="shared" si="42"/>
        <v>16873894.037832525</v>
      </c>
      <c r="V232" t="str">
        <f t="shared" si="43"/>
        <v/>
      </c>
      <c r="W232">
        <f t="shared" si="44"/>
        <v>-1.0590323703547107</v>
      </c>
      <c r="X232" t="str">
        <f t="shared" si="45"/>
        <v/>
      </c>
      <c r="Y232">
        <f t="shared" si="46"/>
        <v>0.13097154664151711</v>
      </c>
      <c r="Z232">
        <f t="shared" si="47"/>
        <v>0.92806082371319365</v>
      </c>
      <c r="AA232">
        <f t="shared" si="48"/>
        <v>-1.0590323703547107</v>
      </c>
      <c r="AB232">
        <f>IFERROR(V144+MATCH(AA232,V232:Z232,0)-1,"")</f>
        <v>2013</v>
      </c>
      <c r="AC232" t="str">
        <f t="shared" si="49"/>
        <v>Low</v>
      </c>
      <c r="AF232" t="str">
        <f t="shared" ca="1" si="50"/>
        <v>worksheet.write('AC232','=IF(AB232&lt;&gt;"",IF(S232=AB232,"Low",IF(AB232=Q232,"High","")),"")')</v>
      </c>
    </row>
    <row r="233" spans="1:32" x14ac:dyDescent="0.3">
      <c r="A233" s="1">
        <v>5</v>
      </c>
      <c r="B233" t="s">
        <v>593</v>
      </c>
      <c r="C233" t="s">
        <v>594</v>
      </c>
      <c r="D233" t="s">
        <v>595</v>
      </c>
      <c r="E233" t="s">
        <v>596</v>
      </c>
      <c r="F233" t="s">
        <v>597</v>
      </c>
      <c r="G233" t="s">
        <v>598</v>
      </c>
      <c r="I233" t="str">
        <f t="shared" si="33"/>
        <v>N/A</v>
      </c>
      <c r="J233">
        <f t="shared" si="34"/>
        <v>13890000</v>
      </c>
      <c r="K233">
        <f t="shared" si="35"/>
        <v>25750000</v>
      </c>
      <c r="L233">
        <f t="shared" si="36"/>
        <v>110250000</v>
      </c>
      <c r="M233">
        <f t="shared" si="37"/>
        <v>30680000</v>
      </c>
      <c r="N233">
        <f t="shared" si="38"/>
        <v>44240000</v>
      </c>
      <c r="P233">
        <f t="shared" si="39"/>
        <v>110250000</v>
      </c>
      <c r="Q233">
        <f>IFERROR(J144+MATCH(P233,J233:N233,0)-1,"")</f>
        <v>2014</v>
      </c>
      <c r="R233">
        <f t="shared" si="40"/>
        <v>13890000</v>
      </c>
      <c r="S233">
        <f>IFERROR(J144+MATCH(R233,J233:N233)-1,"")</f>
        <v>2012</v>
      </c>
      <c r="T233">
        <f t="shared" si="41"/>
        <v>44962000</v>
      </c>
      <c r="U233">
        <f t="shared" si="42"/>
        <v>38084084.208498433</v>
      </c>
      <c r="V233">
        <f t="shared" si="43"/>
        <v>-0.81587888079152782</v>
      </c>
      <c r="W233">
        <f t="shared" si="44"/>
        <v>-0.5044627013956885</v>
      </c>
      <c r="X233">
        <f t="shared" si="45"/>
        <v>1.7143119325797267</v>
      </c>
      <c r="Y233">
        <f t="shared" si="46"/>
        <v>-0.37501229967380922</v>
      </c>
      <c r="Z233">
        <f t="shared" si="47"/>
        <v>-1.8958050718701179E-2</v>
      </c>
      <c r="AA233">
        <f t="shared" si="48"/>
        <v>1.7143119325797267</v>
      </c>
      <c r="AB233">
        <f>IFERROR(V144+MATCH(AA233,V233:Z233,0)-1,"")</f>
        <v>2014</v>
      </c>
      <c r="AC233" t="str">
        <f t="shared" si="49"/>
        <v>High</v>
      </c>
      <c r="AF233" t="str">
        <f t="shared" ca="1" si="50"/>
        <v>worksheet.write('AC233','=IF(AB233&lt;&gt;"",IF(S233=AB233,"Low",IF(AB233=Q233,"High","")),"")')</v>
      </c>
    </row>
    <row r="234" spans="1:32" x14ac:dyDescent="0.3">
      <c r="A234" s="1">
        <v>6</v>
      </c>
      <c r="B234" t="s">
        <v>599</v>
      </c>
      <c r="C234" t="s">
        <v>600</v>
      </c>
      <c r="D234" t="s">
        <v>601</v>
      </c>
      <c r="E234" t="s">
        <v>602</v>
      </c>
      <c r="F234" t="s">
        <v>603</v>
      </c>
      <c r="G234" t="s">
        <v>604</v>
      </c>
      <c r="I234" t="str">
        <f t="shared" si="33"/>
        <v>pos_trend</v>
      </c>
      <c r="J234">
        <f t="shared" si="34"/>
        <v>44950000</v>
      </c>
      <c r="K234">
        <f t="shared" si="35"/>
        <v>47770000</v>
      </c>
      <c r="L234">
        <f t="shared" si="36"/>
        <v>60550000</v>
      </c>
      <c r="M234">
        <f t="shared" si="37"/>
        <v>74420000</v>
      </c>
      <c r="N234">
        <f t="shared" si="38"/>
        <v>83160000</v>
      </c>
      <c r="P234">
        <f t="shared" si="39"/>
        <v>83160000</v>
      </c>
      <c r="Q234">
        <f>IFERROR(J144+MATCH(P234,J234:N234,0)-1,"")</f>
        <v>2016</v>
      </c>
      <c r="R234">
        <f t="shared" si="40"/>
        <v>44950000</v>
      </c>
      <c r="S234">
        <f>IFERROR(J144+MATCH(R234,J234:N234)-1,"")</f>
        <v>2012</v>
      </c>
      <c r="T234">
        <f t="shared" si="41"/>
        <v>62170000</v>
      </c>
      <c r="U234">
        <f t="shared" si="42"/>
        <v>16561668.092314856</v>
      </c>
      <c r="V234">
        <f t="shared" si="43"/>
        <v>-1.0397503381915154</v>
      </c>
      <c r="W234">
        <f t="shared" si="44"/>
        <v>-0.86947763472461215</v>
      </c>
      <c r="X234">
        <f t="shared" si="45"/>
        <v>-9.7816233906518862E-2</v>
      </c>
      <c r="Y234">
        <f t="shared" si="46"/>
        <v>0.73965979342892352</v>
      </c>
      <c r="Z234">
        <f t="shared" si="47"/>
        <v>1.2673844133937229</v>
      </c>
      <c r="AA234">
        <f t="shared" si="48"/>
        <v>1.2673844133937229</v>
      </c>
      <c r="AB234">
        <f>IFERROR(V144+MATCH(AA234,V234:Z234,0)-1,"")</f>
        <v>2016</v>
      </c>
      <c r="AC234" t="str">
        <f t="shared" si="49"/>
        <v>High</v>
      </c>
      <c r="AF234" t="str">
        <f t="shared" ca="1" si="50"/>
        <v>worksheet.write('AC234','=IF(AB234&lt;&gt;"",IF(S234=AB234,"Low",IF(AB234=Q234,"High","")),"")')</v>
      </c>
    </row>
    <row r="235" spans="1:32" x14ac:dyDescent="0.3">
      <c r="A235" s="1">
        <v>7</v>
      </c>
      <c r="B235" t="s">
        <v>605</v>
      </c>
      <c r="C235" t="s">
        <v>254</v>
      </c>
      <c r="D235" t="s">
        <v>254</v>
      </c>
      <c r="E235" t="s">
        <v>254</v>
      </c>
      <c r="F235" t="s">
        <v>254</v>
      </c>
      <c r="G235" t="s">
        <v>254</v>
      </c>
      <c r="I235" t="str">
        <f t="shared" si="33"/>
        <v>N/A</v>
      </c>
      <c r="J235" t="str">
        <f t="shared" si="34"/>
        <v>N/A</v>
      </c>
      <c r="K235" t="str">
        <f t="shared" si="35"/>
        <v>N/A</v>
      </c>
      <c r="L235" t="str">
        <f t="shared" si="36"/>
        <v>N/A</v>
      </c>
      <c r="M235" t="str">
        <f t="shared" si="37"/>
        <v>N/A</v>
      </c>
      <c r="N235" t="str">
        <f t="shared" si="38"/>
        <v>N/A</v>
      </c>
      <c r="P235">
        <f t="shared" si="39"/>
        <v>0</v>
      </c>
      <c r="Q235" t="str">
        <f>IFERROR(J144+MATCH(P235,J235:N235,0)-1,"")</f>
        <v/>
      </c>
      <c r="R235" t="str">
        <f t="shared" si="40"/>
        <v/>
      </c>
      <c r="S235" t="str">
        <f>IFERROR(J144+MATCH(R235,J235:N235)-1,"")</f>
        <v/>
      </c>
      <c r="T235" t="str">
        <f t="shared" si="41"/>
        <v/>
      </c>
      <c r="U235" t="str">
        <f t="shared" si="42"/>
        <v/>
      </c>
      <c r="V235" t="str">
        <f t="shared" si="43"/>
        <v/>
      </c>
      <c r="W235" t="str">
        <f t="shared" si="44"/>
        <v/>
      </c>
      <c r="X235" t="str">
        <f t="shared" si="45"/>
        <v/>
      </c>
      <c r="Y235" t="str">
        <f t="shared" si="46"/>
        <v/>
      </c>
      <c r="Z235" t="str">
        <f t="shared" si="47"/>
        <v/>
      </c>
      <c r="AA235">
        <f t="shared" si="48"/>
        <v>0</v>
      </c>
      <c r="AB235" t="str">
        <f>IFERROR(V144+MATCH(AA235,V235:Z235,0)-1,"")</f>
        <v/>
      </c>
      <c r="AC235" t="str">
        <f t="shared" si="49"/>
        <v/>
      </c>
      <c r="AF235" t="str">
        <f t="shared" ca="1" si="50"/>
        <v>worksheet.write('AC235','=IF(AB235&lt;&gt;"",IF(S235=AB235,"Low",IF(AB235=Q235,"High","")),"")')</v>
      </c>
    </row>
    <row r="236" spans="1:32" x14ac:dyDescent="0.3">
      <c r="A236" s="1">
        <v>8</v>
      </c>
      <c r="B236" t="s">
        <v>606</v>
      </c>
      <c r="C236" t="s">
        <v>254</v>
      </c>
      <c r="D236" t="s">
        <v>254</v>
      </c>
      <c r="E236" t="s">
        <v>254</v>
      </c>
      <c r="F236" t="s">
        <v>254</v>
      </c>
      <c r="G236" t="s">
        <v>254</v>
      </c>
      <c r="I236" t="str">
        <f t="shared" si="33"/>
        <v>N/A</v>
      </c>
      <c r="J236" t="str">
        <f t="shared" si="34"/>
        <v>N/A</v>
      </c>
      <c r="K236" t="str">
        <f t="shared" si="35"/>
        <v>N/A</v>
      </c>
      <c r="L236" t="str">
        <f t="shared" si="36"/>
        <v>N/A</v>
      </c>
      <c r="M236" t="str">
        <f t="shared" si="37"/>
        <v>N/A</v>
      </c>
      <c r="N236" t="str">
        <f t="shared" si="38"/>
        <v>N/A</v>
      </c>
      <c r="P236">
        <f t="shared" si="39"/>
        <v>0</v>
      </c>
      <c r="Q236" t="str">
        <f>IFERROR(J144+MATCH(P236,J236:N236,0)-1,"")</f>
        <v/>
      </c>
      <c r="R236" t="str">
        <f t="shared" si="40"/>
        <v/>
      </c>
      <c r="S236" t="str">
        <f>IFERROR(J144+MATCH(R236,J236:N236)-1,"")</f>
        <v/>
      </c>
      <c r="T236" t="str">
        <f t="shared" si="41"/>
        <v/>
      </c>
      <c r="U236" t="str">
        <f t="shared" si="42"/>
        <v/>
      </c>
      <c r="V236" t="str">
        <f t="shared" si="43"/>
        <v/>
      </c>
      <c r="W236" t="str">
        <f t="shared" si="44"/>
        <v/>
      </c>
      <c r="X236" t="str">
        <f t="shared" si="45"/>
        <v/>
      </c>
      <c r="Y236" t="str">
        <f t="shared" si="46"/>
        <v/>
      </c>
      <c r="Z236" t="str">
        <f t="shared" si="47"/>
        <v/>
      </c>
      <c r="AA236">
        <f t="shared" si="48"/>
        <v>0</v>
      </c>
      <c r="AB236" t="str">
        <f>IFERROR(V144+MATCH(AA236,V236:Z236,0)-1,"")</f>
        <v/>
      </c>
      <c r="AC236" t="str">
        <f t="shared" si="49"/>
        <v/>
      </c>
      <c r="AF236" t="str">
        <f t="shared" ca="1" si="50"/>
        <v>worksheet.write('AC236','=IF(AB236&lt;&gt;"",IF(S236=AB236,"Low",IF(AB236=Q236,"High","")),"")')</v>
      </c>
    </row>
    <row r="237" spans="1:32" x14ac:dyDescent="0.3">
      <c r="A237" s="1">
        <v>9</v>
      </c>
      <c r="B237" t="s">
        <v>607</v>
      </c>
      <c r="C237" t="s">
        <v>254</v>
      </c>
      <c r="D237" t="s">
        <v>254</v>
      </c>
      <c r="E237" t="s">
        <v>254</v>
      </c>
      <c r="F237" t="s">
        <v>254</v>
      </c>
      <c r="G237" t="s">
        <v>254</v>
      </c>
      <c r="I237" t="str">
        <f t="shared" si="33"/>
        <v>N/A</v>
      </c>
      <c r="J237" t="str">
        <f t="shared" si="34"/>
        <v>N/A</v>
      </c>
      <c r="K237" t="str">
        <f t="shared" si="35"/>
        <v>N/A</v>
      </c>
      <c r="L237" t="str">
        <f t="shared" si="36"/>
        <v>N/A</v>
      </c>
      <c r="M237" t="str">
        <f t="shared" si="37"/>
        <v>N/A</v>
      </c>
      <c r="N237" t="str">
        <f t="shared" si="38"/>
        <v>N/A</v>
      </c>
      <c r="P237">
        <f t="shared" si="39"/>
        <v>0</v>
      </c>
      <c r="Q237" t="str">
        <f>IFERROR(J144+MATCH(P237,J237:N237,0)-1,"")</f>
        <v/>
      </c>
      <c r="R237" t="str">
        <f t="shared" si="40"/>
        <v/>
      </c>
      <c r="S237" t="str">
        <f>IFERROR(J144+MATCH(R237,J237:N237)-1,"")</f>
        <v/>
      </c>
      <c r="T237" t="str">
        <f t="shared" si="41"/>
        <v/>
      </c>
      <c r="U237" t="str">
        <f t="shared" si="42"/>
        <v/>
      </c>
      <c r="V237" t="str">
        <f t="shared" si="43"/>
        <v/>
      </c>
      <c r="W237" t="str">
        <f t="shared" si="44"/>
        <v/>
      </c>
      <c r="X237" t="str">
        <f t="shared" si="45"/>
        <v/>
      </c>
      <c r="Y237" t="str">
        <f t="shared" si="46"/>
        <v/>
      </c>
      <c r="Z237" t="str">
        <f t="shared" si="47"/>
        <v/>
      </c>
      <c r="AA237">
        <f t="shared" si="48"/>
        <v>0</v>
      </c>
      <c r="AB237" t="str">
        <f>IFERROR(V144+MATCH(AA237,V237:Z237,0)-1,"")</f>
        <v/>
      </c>
      <c r="AC237" t="str">
        <f t="shared" si="49"/>
        <v/>
      </c>
      <c r="AF237" t="str">
        <f t="shared" ca="1" si="50"/>
        <v>worksheet.write('AC237','=IF(AB237&lt;&gt;"",IF(S237=AB237,"Low",IF(AB237=Q237,"High","")),"")')</v>
      </c>
    </row>
    <row r="238" spans="1:32" x14ac:dyDescent="0.3">
      <c r="A238" s="1">
        <v>10</v>
      </c>
      <c r="B238" t="s">
        <v>608</v>
      </c>
      <c r="C238" t="s">
        <v>609</v>
      </c>
      <c r="D238" t="s">
        <v>610</v>
      </c>
      <c r="E238" t="s">
        <v>611</v>
      </c>
      <c r="F238" t="s">
        <v>612</v>
      </c>
      <c r="G238" t="s">
        <v>613</v>
      </c>
      <c r="I238" t="str">
        <f t="shared" si="33"/>
        <v>N/A</v>
      </c>
      <c r="J238">
        <f t="shared" si="34"/>
        <v>758360000</v>
      </c>
      <c r="K238">
        <f t="shared" si="35"/>
        <v>1100000000</v>
      </c>
      <c r="L238">
        <f t="shared" si="36"/>
        <v>1250000000</v>
      </c>
      <c r="M238">
        <f t="shared" si="37"/>
        <v>1410000000</v>
      </c>
      <c r="N238">
        <f t="shared" si="38"/>
        <v>1300000000</v>
      </c>
      <c r="P238">
        <f t="shared" si="39"/>
        <v>1410000000</v>
      </c>
      <c r="Q238">
        <f>IFERROR(J144+MATCH(P238,J238:N238,0)-1,"")</f>
        <v>2015</v>
      </c>
      <c r="R238">
        <f t="shared" si="40"/>
        <v>758360000</v>
      </c>
      <c r="S238">
        <f>IFERROR(J144+MATCH(R238,J238:N238)-1,"")</f>
        <v>2012</v>
      </c>
      <c r="T238">
        <f t="shared" si="41"/>
        <v>1163672000</v>
      </c>
      <c r="U238">
        <f t="shared" si="42"/>
        <v>252511025.34344912</v>
      </c>
      <c r="V238">
        <f t="shared" si="43"/>
        <v>-1.6051259522182086</v>
      </c>
      <c r="W238">
        <f t="shared" si="44"/>
        <v>-0.25215532634029536</v>
      </c>
      <c r="X238">
        <f t="shared" si="45"/>
        <v>0.34187814129138422</v>
      </c>
      <c r="Y238">
        <f t="shared" si="46"/>
        <v>0.97551384009850906</v>
      </c>
      <c r="Z238">
        <f t="shared" si="47"/>
        <v>0.53988929716861078</v>
      </c>
      <c r="AA238">
        <f t="shared" si="48"/>
        <v>-1.6051259522182086</v>
      </c>
      <c r="AB238">
        <f>IFERROR(V144+MATCH(AA238,V238:Z238,0)-1,"")</f>
        <v>2012</v>
      </c>
      <c r="AC238" t="str">
        <f t="shared" si="49"/>
        <v>Low</v>
      </c>
      <c r="AF238" t="str">
        <f t="shared" ca="1" si="50"/>
        <v>worksheet.write('AC238','=IF(AB238&lt;&gt;"",IF(S238=AB238,"Low",IF(AB238=Q238,"High","")),"")')</v>
      </c>
    </row>
    <row r="239" spans="1:32" x14ac:dyDescent="0.3">
      <c r="A239" s="1">
        <v>11</v>
      </c>
      <c r="B239" t="s">
        <v>614</v>
      </c>
      <c r="C239" t="s">
        <v>615</v>
      </c>
      <c r="D239" t="s">
        <v>616</v>
      </c>
      <c r="E239" t="s">
        <v>617</v>
      </c>
      <c r="F239" t="s">
        <v>618</v>
      </c>
      <c r="G239" t="s">
        <v>619</v>
      </c>
      <c r="I239" t="str">
        <f t="shared" si="33"/>
        <v>N/A</v>
      </c>
      <c r="J239">
        <f t="shared" si="34"/>
        <v>501140000</v>
      </c>
      <c r="K239">
        <f t="shared" si="35"/>
        <v>669220000</v>
      </c>
      <c r="L239">
        <f t="shared" si="36"/>
        <v>781160000</v>
      </c>
      <c r="M239">
        <f t="shared" si="37"/>
        <v>913260000</v>
      </c>
      <c r="N239">
        <f t="shared" si="38"/>
        <v>909690000</v>
      </c>
      <c r="P239">
        <f t="shared" si="39"/>
        <v>913260000</v>
      </c>
      <c r="Q239">
        <f>IFERROR(J144+MATCH(P239,J239:N239,0)-1,"")</f>
        <v>2015</v>
      </c>
      <c r="R239">
        <f t="shared" si="40"/>
        <v>501140000</v>
      </c>
      <c r="S239">
        <f>IFERROR(J144+MATCH(R239,J239:N239)-1,"")</f>
        <v>2012</v>
      </c>
      <c r="T239">
        <f t="shared" si="41"/>
        <v>754894000</v>
      </c>
      <c r="U239">
        <f t="shared" si="42"/>
        <v>174257439.66901386</v>
      </c>
      <c r="V239">
        <f t="shared" si="43"/>
        <v>-1.45620181544032</v>
      </c>
      <c r="W239">
        <f t="shared" si="44"/>
        <v>-0.49165189252596597</v>
      </c>
      <c r="X239">
        <f t="shared" si="45"/>
        <v>0.15073101068103534</v>
      </c>
      <c r="Y239">
        <f t="shared" si="46"/>
        <v>0.90880481373307098</v>
      </c>
      <c r="Z239">
        <f t="shared" si="47"/>
        <v>0.88831788355217955</v>
      </c>
      <c r="AA239">
        <f t="shared" si="48"/>
        <v>-1.45620181544032</v>
      </c>
      <c r="AB239">
        <f>IFERROR(V144+MATCH(AA239,V239:Z239,0)-1,"")</f>
        <v>2012</v>
      </c>
      <c r="AC239" t="str">
        <f t="shared" si="49"/>
        <v>Low</v>
      </c>
      <c r="AF239" t="str">
        <f t="shared" ca="1" si="50"/>
        <v>worksheet.write('AC239','=IF(AB239&lt;&gt;"",IF(S239=AB239,"Low",IF(AB239=Q239,"High","")),"")')</v>
      </c>
    </row>
    <row r="240" spans="1:32" x14ac:dyDescent="0.3">
      <c r="A240" s="1">
        <v>12</v>
      </c>
      <c r="B240" t="s">
        <v>620</v>
      </c>
      <c r="C240" t="s">
        <v>621</v>
      </c>
      <c r="D240" t="s">
        <v>622</v>
      </c>
      <c r="E240" t="s">
        <v>623</v>
      </c>
      <c r="F240" t="s">
        <v>624</v>
      </c>
      <c r="G240" t="s">
        <v>625</v>
      </c>
      <c r="I240" t="str">
        <f t="shared" si="33"/>
        <v>N/A</v>
      </c>
      <c r="J240">
        <f t="shared" si="34"/>
        <v>257209999.99999997</v>
      </c>
      <c r="K240">
        <f t="shared" si="35"/>
        <v>429160000</v>
      </c>
      <c r="L240">
        <f t="shared" si="36"/>
        <v>470940000</v>
      </c>
      <c r="M240">
        <f t="shared" si="37"/>
        <v>494870000</v>
      </c>
      <c r="N240">
        <f t="shared" si="38"/>
        <v>389130000</v>
      </c>
      <c r="P240">
        <f t="shared" si="39"/>
        <v>494870000</v>
      </c>
      <c r="Q240">
        <f>IFERROR(J144+MATCH(P240,J240:N240,0)-1,"")</f>
        <v>2015</v>
      </c>
      <c r="R240">
        <f t="shared" si="40"/>
        <v>257209999.99999997</v>
      </c>
      <c r="S240">
        <f>IFERROR(J144+MATCH(R240,J240:N240)-1,"")</f>
        <v>2012</v>
      </c>
      <c r="T240">
        <f t="shared" si="41"/>
        <v>408262000</v>
      </c>
      <c r="U240">
        <f t="shared" si="42"/>
        <v>93606815.830899835</v>
      </c>
      <c r="V240">
        <f t="shared" si="43"/>
        <v>-1.6136859122830818</v>
      </c>
      <c r="W240">
        <f t="shared" si="44"/>
        <v>0.22325297377652623</v>
      </c>
      <c r="X240">
        <f t="shared" si="45"/>
        <v>0.66958799360537424</v>
      </c>
      <c r="Y240">
        <f t="shared" si="46"/>
        <v>0.92523177111864208</v>
      </c>
      <c r="Z240">
        <f t="shared" si="47"/>
        <v>-0.20438682621746099</v>
      </c>
      <c r="AA240">
        <f t="shared" si="48"/>
        <v>-1.6136859122830818</v>
      </c>
      <c r="AB240">
        <f>IFERROR(V144+MATCH(AA240,V240:Z240,0)-1,"")</f>
        <v>2012</v>
      </c>
      <c r="AC240" t="str">
        <f t="shared" si="49"/>
        <v>Low</v>
      </c>
      <c r="AF240" t="str">
        <f t="shared" ca="1" si="50"/>
        <v>worksheet.write('AC240','=IF(AB240&lt;&gt;"",IF(S240=AB240,"Low",IF(AB240=Q240,"High","")),"")')</v>
      </c>
    </row>
    <row r="241" spans="1:32" x14ac:dyDescent="0.3">
      <c r="A241" s="1">
        <v>13</v>
      </c>
      <c r="B241" t="s">
        <v>626</v>
      </c>
      <c r="C241" t="s">
        <v>627</v>
      </c>
      <c r="D241" t="s">
        <v>628</v>
      </c>
      <c r="E241" t="s">
        <v>629</v>
      </c>
      <c r="F241" t="s">
        <v>630</v>
      </c>
      <c r="G241" t="s">
        <v>631</v>
      </c>
      <c r="I241" t="str">
        <f t="shared" si="33"/>
        <v>N/A</v>
      </c>
      <c r="J241">
        <f t="shared" si="34"/>
        <v>31750000</v>
      </c>
      <c r="K241">
        <f t="shared" si="35"/>
        <v>46190000</v>
      </c>
      <c r="L241">
        <f t="shared" si="36"/>
        <v>76020000</v>
      </c>
      <c r="M241">
        <f t="shared" si="37"/>
        <v>33660000</v>
      </c>
      <c r="N241">
        <f t="shared" si="38"/>
        <v>39050000</v>
      </c>
      <c r="P241">
        <f t="shared" si="39"/>
        <v>76020000</v>
      </c>
      <c r="Q241">
        <f>IFERROR(J144+MATCH(P241,J241:N241,0)-1,"")</f>
        <v>2014</v>
      </c>
      <c r="R241">
        <f t="shared" si="40"/>
        <v>31750000</v>
      </c>
      <c r="S241">
        <f>IFERROR(J144+MATCH(R241,J241:N241)-1,"")</f>
        <v>2012</v>
      </c>
      <c r="T241">
        <f t="shared" si="41"/>
        <v>45334000</v>
      </c>
      <c r="U241">
        <f t="shared" si="42"/>
        <v>18046186.023644995</v>
      </c>
      <c r="V241">
        <f t="shared" si="43"/>
        <v>-0.75273523071310355</v>
      </c>
      <c r="W241">
        <f t="shared" si="44"/>
        <v>4.7433845516078967E-2</v>
      </c>
      <c r="X241">
        <f t="shared" si="45"/>
        <v>1.7004147003579428</v>
      </c>
      <c r="Y241">
        <f t="shared" si="46"/>
        <v>-0.64689569223680587</v>
      </c>
      <c r="Z241">
        <f t="shared" si="47"/>
        <v>-0.3482176229241124</v>
      </c>
      <c r="AA241">
        <f t="shared" si="48"/>
        <v>1.7004147003579428</v>
      </c>
      <c r="AB241">
        <f>IFERROR(V144+MATCH(AA241,V241:Z241,0)-1,"")</f>
        <v>2014</v>
      </c>
      <c r="AC241" t="str">
        <f t="shared" si="49"/>
        <v>High</v>
      </c>
      <c r="AF241" t="str">
        <f t="shared" ca="1" si="50"/>
        <v>worksheet.write('AC241','=IF(AB241&lt;&gt;"",IF(S241=AB241,"Low",IF(AB241=Q241,"High","")),"")')</v>
      </c>
    </row>
    <row r="242" spans="1:32" x14ac:dyDescent="0.3">
      <c r="A242" s="1">
        <v>14</v>
      </c>
      <c r="B242" t="s">
        <v>632</v>
      </c>
      <c r="C242" t="s">
        <v>627</v>
      </c>
      <c r="D242" t="s">
        <v>633</v>
      </c>
      <c r="E242" t="s">
        <v>634</v>
      </c>
      <c r="F242" t="s">
        <v>630</v>
      </c>
      <c r="G242" t="s">
        <v>631</v>
      </c>
      <c r="I242" t="str">
        <f t="shared" si="33"/>
        <v>N/A</v>
      </c>
      <c r="J242">
        <f t="shared" si="34"/>
        <v>31750000</v>
      </c>
      <c r="K242">
        <f t="shared" si="35"/>
        <v>40910000</v>
      </c>
      <c r="L242">
        <f t="shared" si="36"/>
        <v>69780000</v>
      </c>
      <c r="M242">
        <f t="shared" si="37"/>
        <v>33660000</v>
      </c>
      <c r="N242">
        <f t="shared" si="38"/>
        <v>39050000</v>
      </c>
      <c r="P242">
        <f t="shared" si="39"/>
        <v>69780000</v>
      </c>
      <c r="Q242">
        <f>IFERROR(J144+MATCH(P242,J242:N242,0)-1,"")</f>
        <v>2014</v>
      </c>
      <c r="R242">
        <f t="shared" si="40"/>
        <v>31750000</v>
      </c>
      <c r="S242">
        <f>IFERROR(J144+MATCH(R242,J242:N242)-1,"")</f>
        <v>2012</v>
      </c>
      <c r="T242">
        <f t="shared" si="41"/>
        <v>43030000</v>
      </c>
      <c r="U242">
        <f t="shared" si="42"/>
        <v>15418597.536741141</v>
      </c>
      <c r="V242">
        <f t="shared" si="43"/>
        <v>-0.73158404797328469</v>
      </c>
      <c r="W242">
        <f t="shared" si="44"/>
        <v>-0.13749629270419889</v>
      </c>
      <c r="X242">
        <f t="shared" si="45"/>
        <v>1.734917844262887</v>
      </c>
      <c r="Y242">
        <f t="shared" si="46"/>
        <v>-0.60770767105582246</v>
      </c>
      <c r="Z242">
        <f t="shared" si="47"/>
        <v>-0.25812983252958094</v>
      </c>
      <c r="AA242">
        <f t="shared" si="48"/>
        <v>1.734917844262887</v>
      </c>
      <c r="AB242">
        <f>IFERROR(V144+MATCH(AA242,V242:Z242,0)-1,"")</f>
        <v>2014</v>
      </c>
      <c r="AC242" t="str">
        <f t="shared" si="49"/>
        <v>High</v>
      </c>
      <c r="AF242" t="str">
        <f t="shared" ca="1" si="50"/>
        <v>worksheet.write('AC242','=IF(AB242&lt;&gt;"",IF(S242=AB242,"Low",IF(AB242=Q242,"High","")),"")')</v>
      </c>
    </row>
    <row r="243" spans="1:32" x14ac:dyDescent="0.3">
      <c r="A243" s="1">
        <v>15</v>
      </c>
      <c r="B243" t="s">
        <v>635</v>
      </c>
      <c r="C243" t="s">
        <v>611</v>
      </c>
      <c r="D243" t="s">
        <v>636</v>
      </c>
      <c r="E243" t="s">
        <v>637</v>
      </c>
      <c r="F243" t="s">
        <v>638</v>
      </c>
      <c r="G243" t="s">
        <v>639</v>
      </c>
      <c r="I243" t="str">
        <f t="shared" si="33"/>
        <v>N/A</v>
      </c>
      <c r="J243">
        <f t="shared" si="34"/>
        <v>1250000000</v>
      </c>
      <c r="K243">
        <f t="shared" si="35"/>
        <v>1680000000</v>
      </c>
      <c r="L243">
        <f t="shared" si="36"/>
        <v>1850000000</v>
      </c>
      <c r="M243">
        <f t="shared" si="37"/>
        <v>1980000000</v>
      </c>
      <c r="N243">
        <f t="shared" si="38"/>
        <v>1900000000</v>
      </c>
      <c r="P243">
        <f t="shared" si="39"/>
        <v>1980000000</v>
      </c>
      <c r="Q243">
        <f>IFERROR(J144+MATCH(P243,J243:N243,0)-1,"")</f>
        <v>2015</v>
      </c>
      <c r="R243">
        <f t="shared" si="40"/>
        <v>1250000000</v>
      </c>
      <c r="S243">
        <f>IFERROR(J144+MATCH(R243,J243:N243)-1,"")</f>
        <v>2012</v>
      </c>
      <c r="T243">
        <f t="shared" si="41"/>
        <v>1732000000</v>
      </c>
      <c r="U243">
        <f t="shared" si="42"/>
        <v>290981099.04253232</v>
      </c>
      <c r="V243">
        <f t="shared" si="43"/>
        <v>-1.6564649786051797</v>
      </c>
      <c r="W243">
        <f t="shared" si="44"/>
        <v>-0.17870576532669988</v>
      </c>
      <c r="X243">
        <f t="shared" si="45"/>
        <v>0.40552462131828054</v>
      </c>
      <c r="Y243">
        <f t="shared" si="46"/>
        <v>0.85228903463503025</v>
      </c>
      <c r="Z243">
        <f t="shared" si="47"/>
        <v>0.57735708797856888</v>
      </c>
      <c r="AA243">
        <f t="shared" si="48"/>
        <v>-1.6564649786051797</v>
      </c>
      <c r="AB243">
        <f>IFERROR(V144+MATCH(AA243,V243:Z243,0)-1,"")</f>
        <v>2012</v>
      </c>
      <c r="AC243" t="str">
        <f t="shared" si="49"/>
        <v>Low</v>
      </c>
      <c r="AF243" t="str">
        <f t="shared" ca="1" si="50"/>
        <v>worksheet.write('AC243','=IF(AB243&lt;&gt;"",IF(S243=AB243,"Low",IF(AB243=Q243,"High","")),"")')</v>
      </c>
    </row>
    <row r="244" spans="1:32" x14ac:dyDescent="0.3">
      <c r="A244" s="1">
        <v>16</v>
      </c>
      <c r="B244" t="s">
        <v>640</v>
      </c>
      <c r="C244" t="s">
        <v>254</v>
      </c>
      <c r="D244" t="s">
        <v>641</v>
      </c>
      <c r="E244" t="s">
        <v>642</v>
      </c>
      <c r="F244" t="s">
        <v>643</v>
      </c>
      <c r="G244" t="s">
        <v>644</v>
      </c>
      <c r="I244" t="str">
        <f t="shared" si="33"/>
        <v>neg_trend</v>
      </c>
      <c r="J244" t="str">
        <f t="shared" si="34"/>
        <v>N/A</v>
      </c>
      <c r="K244">
        <f t="shared" si="35"/>
        <v>0.34450000000000003</v>
      </c>
      <c r="L244">
        <f t="shared" si="36"/>
        <v>0.10039999999999999</v>
      </c>
      <c r="M244">
        <f t="shared" si="37"/>
        <v>6.7599999999999993E-2</v>
      </c>
      <c r="N244">
        <f t="shared" si="38"/>
        <v>-3.7200000000000004E-2</v>
      </c>
      <c r="P244">
        <f t="shared" si="39"/>
        <v>0.34450000000000003</v>
      </c>
      <c r="Q244">
        <f>IFERROR(J144+MATCH(P244,J244:N244,0)-1,"")</f>
        <v>2013</v>
      </c>
      <c r="R244">
        <f t="shared" si="40"/>
        <v>-3.7200000000000004E-2</v>
      </c>
      <c r="S244" t="str">
        <f>IFERROR(J144+MATCH(R244,J244:N244)-1,"")</f>
        <v/>
      </c>
      <c r="T244">
        <f t="shared" si="41"/>
        <v>0.11882499999999999</v>
      </c>
      <c r="U244">
        <f t="shared" si="42"/>
        <v>0.16148940883744259</v>
      </c>
      <c r="V244" t="str">
        <f t="shared" si="43"/>
        <v/>
      </c>
      <c r="W244">
        <f t="shared" si="44"/>
        <v>1.3974600664193868</v>
      </c>
      <c r="X244">
        <f t="shared" si="45"/>
        <v>-0.11409416959688576</v>
      </c>
      <c r="Y244">
        <f t="shared" si="46"/>
        <v>-0.31720346472729843</v>
      </c>
      <c r="Z244">
        <f t="shared" si="47"/>
        <v>-0.96616243209520236</v>
      </c>
      <c r="AA244">
        <f t="shared" si="48"/>
        <v>1.3974600664193868</v>
      </c>
      <c r="AB244">
        <f>IFERROR(V144+MATCH(AA244,V244:Z244,0)-1,"")</f>
        <v>2013</v>
      </c>
      <c r="AC244" t="str">
        <f t="shared" si="49"/>
        <v>High</v>
      </c>
      <c r="AF244" t="str">
        <f t="shared" ca="1" si="50"/>
        <v>worksheet.write('AC244','=IF(AB244&lt;&gt;"",IF(S244=AB244,"Low",IF(AB244=Q244,"High","")),"")')</v>
      </c>
    </row>
    <row r="245" spans="1:32" x14ac:dyDescent="0.3">
      <c r="I245" t="str">
        <f t="shared" si="33"/>
        <v>N/A</v>
      </c>
      <c r="J245" t="str">
        <f t="shared" si="34"/>
        <v>N/A</v>
      </c>
      <c r="K245" t="str">
        <f t="shared" si="35"/>
        <v>N/A</v>
      </c>
      <c r="L245" t="str">
        <f t="shared" si="36"/>
        <v>N/A</v>
      </c>
      <c r="M245" t="str">
        <f t="shared" si="37"/>
        <v>N/A</v>
      </c>
      <c r="N245" t="str">
        <f t="shared" si="38"/>
        <v>N/A</v>
      </c>
      <c r="P245">
        <f t="shared" si="39"/>
        <v>0</v>
      </c>
      <c r="Q245" t="str">
        <f>IFERROR(J144+MATCH(P245,J245:N245,0)-1,"")</f>
        <v/>
      </c>
      <c r="R245" t="str">
        <f t="shared" si="40"/>
        <v/>
      </c>
      <c r="S245" t="str">
        <f>IFERROR(J144+MATCH(R245,J245:N245)-1,"")</f>
        <v/>
      </c>
      <c r="T245" t="str">
        <f t="shared" si="41"/>
        <v/>
      </c>
      <c r="U245" t="str">
        <f t="shared" si="42"/>
        <v/>
      </c>
      <c r="V245" t="str">
        <f t="shared" si="43"/>
        <v/>
      </c>
      <c r="W245" t="str">
        <f t="shared" si="44"/>
        <v/>
      </c>
      <c r="X245" t="str">
        <f t="shared" si="45"/>
        <v/>
      </c>
      <c r="Y245" t="str">
        <f t="shared" si="46"/>
        <v/>
      </c>
      <c r="Z245" t="str">
        <f t="shared" si="47"/>
        <v/>
      </c>
      <c r="AA245">
        <f t="shared" si="48"/>
        <v>0</v>
      </c>
      <c r="AB245" t="str">
        <f>IFERROR(V144+MATCH(AA245,V245:Z245,0)-1,"")</f>
        <v/>
      </c>
      <c r="AC245" t="str">
        <f t="shared" si="49"/>
        <v/>
      </c>
      <c r="AF245" t="str">
        <f t="shared" ca="1" si="50"/>
        <v>worksheet.write('AC245','=IF(AB245&lt;&gt;"",IF(S245=AB245,"Low",IF(AB245=Q245,"High","")),"")')</v>
      </c>
    </row>
    <row r="246" spans="1:32" x14ac:dyDescent="0.3">
      <c r="B246" s="1" t="s">
        <v>307</v>
      </c>
      <c r="C246" s="1" t="s">
        <v>242</v>
      </c>
      <c r="D246" s="1" t="s">
        <v>243</v>
      </c>
      <c r="E246" s="1" t="s">
        <v>244</v>
      </c>
      <c r="F246" s="1" t="s">
        <v>245</v>
      </c>
      <c r="G246" s="1" t="s">
        <v>246</v>
      </c>
      <c r="H246" s="1" t="s">
        <v>247</v>
      </c>
      <c r="I246" t="str">
        <f t="shared" si="33"/>
        <v>pos_trend</v>
      </c>
      <c r="J246">
        <f t="shared" si="34"/>
        <v>2012</v>
      </c>
      <c r="K246">
        <f t="shared" si="35"/>
        <v>2013</v>
      </c>
      <c r="L246">
        <f t="shared" si="36"/>
        <v>2014</v>
      </c>
      <c r="M246">
        <f t="shared" si="37"/>
        <v>2015</v>
      </c>
      <c r="N246">
        <f t="shared" si="38"/>
        <v>2016</v>
      </c>
      <c r="P246">
        <f t="shared" si="39"/>
        <v>2016</v>
      </c>
      <c r="Q246">
        <f>IFERROR(J144+MATCH(P246,J246:N246,0)-1,"")</f>
        <v>2016</v>
      </c>
      <c r="R246">
        <f t="shared" si="40"/>
        <v>2012</v>
      </c>
      <c r="S246">
        <f>IFERROR(J144+MATCH(R246,J246:N246)-1,"")</f>
        <v>2012</v>
      </c>
      <c r="T246">
        <f t="shared" si="41"/>
        <v>2014</v>
      </c>
      <c r="U246">
        <f t="shared" si="42"/>
        <v>1.5811388300841898</v>
      </c>
      <c r="V246">
        <f t="shared" si="43"/>
        <v>-1.2649110640673518</v>
      </c>
      <c r="W246">
        <f t="shared" si="44"/>
        <v>-0.63245553203367588</v>
      </c>
      <c r="X246">
        <f t="shared" si="45"/>
        <v>0</v>
      </c>
      <c r="Y246">
        <f t="shared" si="46"/>
        <v>0.63245553203367588</v>
      </c>
      <c r="Z246">
        <f t="shared" si="47"/>
        <v>1.2649110640673518</v>
      </c>
      <c r="AA246">
        <f t="shared" si="48"/>
        <v>-1.2649110640673518</v>
      </c>
      <c r="AB246">
        <f>IFERROR(V144+MATCH(AA246,V246:Z246,0)-1,"")</f>
        <v>2012</v>
      </c>
      <c r="AC246" t="str">
        <f t="shared" si="49"/>
        <v>Low</v>
      </c>
      <c r="AF246" t="str">
        <f t="shared" ca="1" si="50"/>
        <v>worksheet.write('AC246','=IF(AB246&lt;&gt;"",IF(S246=AB246,"Low",IF(AB246=Q246,"High","")),"")')</v>
      </c>
    </row>
    <row r="247" spans="1:32" x14ac:dyDescent="0.3">
      <c r="A247" s="1">
        <v>0</v>
      </c>
      <c r="B247" t="s">
        <v>645</v>
      </c>
      <c r="C247" t="s">
        <v>646</v>
      </c>
      <c r="D247" t="s">
        <v>647</v>
      </c>
      <c r="E247" t="s">
        <v>648</v>
      </c>
      <c r="F247" t="s">
        <v>649</v>
      </c>
      <c r="G247" t="s">
        <v>650</v>
      </c>
      <c r="I247" t="str">
        <f t="shared" si="33"/>
        <v>N/A</v>
      </c>
      <c r="J247">
        <f t="shared" si="34"/>
        <v>17500000</v>
      </c>
      <c r="K247">
        <f t="shared" si="35"/>
        <v>50310000</v>
      </c>
      <c r="L247">
        <f t="shared" si="36"/>
        <v>94690000</v>
      </c>
      <c r="M247">
        <f t="shared" si="37"/>
        <v>105430000</v>
      </c>
      <c r="N247">
        <f t="shared" si="38"/>
        <v>99540000</v>
      </c>
      <c r="P247">
        <f t="shared" si="39"/>
        <v>105430000</v>
      </c>
      <c r="Q247">
        <f>IFERROR(J144+MATCH(P247,J247:N247,0)-1,"")</f>
        <v>2015</v>
      </c>
      <c r="R247">
        <f t="shared" si="40"/>
        <v>17500000</v>
      </c>
      <c r="S247">
        <f>IFERROR(J144+MATCH(R247,J247:N247)-1,"")</f>
        <v>2012</v>
      </c>
      <c r="T247">
        <f t="shared" si="41"/>
        <v>73494000</v>
      </c>
      <c r="U247">
        <f t="shared" si="42"/>
        <v>38145768.179445542</v>
      </c>
      <c r="V247">
        <f t="shared" si="43"/>
        <v>-1.4678954618659847</v>
      </c>
      <c r="W247">
        <f t="shared" si="44"/>
        <v>-0.60777383983821465</v>
      </c>
      <c r="X247">
        <f t="shared" si="45"/>
        <v>0.55565796709846438</v>
      </c>
      <c r="Y247">
        <f t="shared" si="46"/>
        <v>0.83720951298625013</v>
      </c>
      <c r="Z247">
        <f t="shared" si="47"/>
        <v>0.68280182161948499</v>
      </c>
      <c r="AA247">
        <f t="shared" si="48"/>
        <v>-1.4678954618659847</v>
      </c>
      <c r="AB247">
        <f>IFERROR(V144+MATCH(AA247,V247:Z247,0)-1,"")</f>
        <v>2012</v>
      </c>
      <c r="AC247" t="str">
        <f t="shared" si="49"/>
        <v>Low</v>
      </c>
      <c r="AF247" t="str">
        <f t="shared" ca="1" si="50"/>
        <v>worksheet.write('AC247','=IF(AB247&lt;&gt;"",IF(S247=AB247,"Low",IF(AB247=Q247,"High","")),"")')</v>
      </c>
    </row>
    <row r="248" spans="1:32" x14ac:dyDescent="0.3">
      <c r="A248" s="1">
        <v>1</v>
      </c>
      <c r="B248" t="s">
        <v>651</v>
      </c>
      <c r="C248" t="s">
        <v>254</v>
      </c>
      <c r="D248" t="s">
        <v>652</v>
      </c>
      <c r="E248" t="s">
        <v>254</v>
      </c>
      <c r="F248" t="s">
        <v>254</v>
      </c>
      <c r="G248" t="s">
        <v>254</v>
      </c>
      <c r="I248" t="str">
        <f t="shared" si="33"/>
        <v>N/A</v>
      </c>
      <c r="J248" t="str">
        <f t="shared" si="34"/>
        <v>N/A</v>
      </c>
      <c r="K248">
        <f t="shared" si="35"/>
        <v>3000000</v>
      </c>
      <c r="L248" t="str">
        <f t="shared" si="36"/>
        <v>N/A</v>
      </c>
      <c r="M248" t="str">
        <f t="shared" si="37"/>
        <v>N/A</v>
      </c>
      <c r="N248" t="str">
        <f t="shared" si="38"/>
        <v>N/A</v>
      </c>
      <c r="P248">
        <f t="shared" si="39"/>
        <v>3000000</v>
      </c>
      <c r="Q248">
        <f>IFERROR(J144+MATCH(P248,J248:N248,0)-1,"")</f>
        <v>2013</v>
      </c>
      <c r="R248">
        <f t="shared" si="40"/>
        <v>3000000</v>
      </c>
      <c r="S248">
        <f>IFERROR(J144+MATCH(R248,J248:N248)-1,"")</f>
        <v>2013</v>
      </c>
      <c r="T248">
        <f t="shared" si="41"/>
        <v>3000000</v>
      </c>
      <c r="U248" t="str">
        <f t="shared" si="42"/>
        <v/>
      </c>
      <c r="V248" t="str">
        <f t="shared" si="43"/>
        <v/>
      </c>
      <c r="W248" t="e">
        <f t="shared" si="44"/>
        <v>#VALUE!</v>
      </c>
      <c r="X248" t="str">
        <f t="shared" si="45"/>
        <v/>
      </c>
      <c r="Y248" t="str">
        <f t="shared" si="46"/>
        <v/>
      </c>
      <c r="Z248" t="str">
        <f t="shared" si="47"/>
        <v/>
      </c>
      <c r="AA248" t="e">
        <f t="shared" si="48"/>
        <v>#VALUE!</v>
      </c>
      <c r="AB248" t="str">
        <f>IFERROR(V144+MATCH(AA248,V248:Z248,0)-1,"")</f>
        <v/>
      </c>
      <c r="AC248" t="str">
        <f t="shared" si="49"/>
        <v/>
      </c>
      <c r="AF248" t="str">
        <f t="shared" ca="1" si="50"/>
        <v>worksheet.write('AC248','=IF(AB248&lt;&gt;"",IF(S248=AB248,"Low",IF(AB248=Q248,"High","")),"")')</v>
      </c>
    </row>
    <row r="249" spans="1:32" x14ac:dyDescent="0.3">
      <c r="A249" s="1">
        <v>2</v>
      </c>
      <c r="B249" t="s">
        <v>653</v>
      </c>
      <c r="C249" t="s">
        <v>646</v>
      </c>
      <c r="D249" t="s">
        <v>654</v>
      </c>
      <c r="E249" t="s">
        <v>648</v>
      </c>
      <c r="F249" t="s">
        <v>649</v>
      </c>
      <c r="G249" t="s">
        <v>650</v>
      </c>
      <c r="I249" t="str">
        <f t="shared" si="33"/>
        <v>N/A</v>
      </c>
      <c r="J249">
        <f t="shared" si="34"/>
        <v>17500000</v>
      </c>
      <c r="K249">
        <f t="shared" si="35"/>
        <v>47310000</v>
      </c>
      <c r="L249">
        <f t="shared" si="36"/>
        <v>94690000</v>
      </c>
      <c r="M249">
        <f t="shared" si="37"/>
        <v>105430000</v>
      </c>
      <c r="N249">
        <f t="shared" si="38"/>
        <v>99540000</v>
      </c>
      <c r="P249">
        <f t="shared" si="39"/>
        <v>105430000</v>
      </c>
      <c r="Q249">
        <f>IFERROR(J144+MATCH(P249,J249:N249,0)-1,"")</f>
        <v>2015</v>
      </c>
      <c r="R249">
        <f t="shared" si="40"/>
        <v>17500000</v>
      </c>
      <c r="S249">
        <f>IFERROR(J144+MATCH(R249,J249:N249)-1,"")</f>
        <v>2012</v>
      </c>
      <c r="T249">
        <f t="shared" si="41"/>
        <v>72894000</v>
      </c>
      <c r="U249">
        <f t="shared" si="42"/>
        <v>38622216.792928912</v>
      </c>
      <c r="V249">
        <f t="shared" si="43"/>
        <v>-1.4342522154280311</v>
      </c>
      <c r="W249">
        <f t="shared" si="44"/>
        <v>-0.66241666388978493</v>
      </c>
      <c r="X249">
        <f t="shared" si="45"/>
        <v>0.56433839923943685</v>
      </c>
      <c r="Y249">
        <f t="shared" si="46"/>
        <v>0.84241668919316937</v>
      </c>
      <c r="Z249">
        <f t="shared" si="47"/>
        <v>0.68991379088520988</v>
      </c>
      <c r="AA249">
        <f t="shared" si="48"/>
        <v>-1.4342522154280311</v>
      </c>
      <c r="AB249">
        <f>IFERROR(V144+MATCH(AA249,V249:Z249,0)-1,"")</f>
        <v>2012</v>
      </c>
      <c r="AC249" t="str">
        <f t="shared" si="49"/>
        <v>Low</v>
      </c>
      <c r="AF249" t="str">
        <f t="shared" ca="1" si="50"/>
        <v>worksheet.write('AC249','=IF(AB249&lt;&gt;"",IF(S249=AB249,"Low",IF(AB249=Q249,"High","")),"")')</v>
      </c>
    </row>
    <row r="250" spans="1:32" x14ac:dyDescent="0.3">
      <c r="A250" s="1">
        <v>3</v>
      </c>
      <c r="B250" t="s">
        <v>655</v>
      </c>
      <c r="C250" t="s">
        <v>656</v>
      </c>
      <c r="D250" t="s">
        <v>657</v>
      </c>
      <c r="E250" t="s">
        <v>658</v>
      </c>
      <c r="F250" t="s">
        <v>659</v>
      </c>
      <c r="G250" t="s">
        <v>660</v>
      </c>
      <c r="I250" t="str">
        <f t="shared" si="33"/>
        <v>N/A</v>
      </c>
      <c r="J250">
        <f t="shared" si="34"/>
        <v>33930000</v>
      </c>
      <c r="K250">
        <f t="shared" si="35"/>
        <v>43660000</v>
      </c>
      <c r="L250">
        <f t="shared" si="36"/>
        <v>50350000</v>
      </c>
      <c r="M250">
        <f t="shared" si="37"/>
        <v>55420000</v>
      </c>
      <c r="N250">
        <f t="shared" si="38"/>
        <v>42870000</v>
      </c>
      <c r="P250">
        <f t="shared" si="39"/>
        <v>55420000</v>
      </c>
      <c r="Q250">
        <f>IFERROR(J144+MATCH(P250,J250:N250,0)-1,"")</f>
        <v>2015</v>
      </c>
      <c r="R250">
        <f t="shared" si="40"/>
        <v>33930000</v>
      </c>
      <c r="S250">
        <f>IFERROR(J144+MATCH(R250,J250:N250)-1,"")</f>
        <v>2012</v>
      </c>
      <c r="T250">
        <f t="shared" si="41"/>
        <v>45246000</v>
      </c>
      <c r="U250">
        <f t="shared" si="42"/>
        <v>8151283.9479434155</v>
      </c>
      <c r="V250">
        <f t="shared" si="43"/>
        <v>-1.3882475536697563</v>
      </c>
      <c r="W250">
        <f t="shared" si="44"/>
        <v>-0.19457057441854309</v>
      </c>
      <c r="X250">
        <f t="shared" si="45"/>
        <v>0.62615902385387379</v>
      </c>
      <c r="Y250">
        <f t="shared" si="46"/>
        <v>1.2481469256836426</v>
      </c>
      <c r="Z250">
        <f t="shared" si="47"/>
        <v>-0.29148782144921714</v>
      </c>
      <c r="AA250">
        <f t="shared" si="48"/>
        <v>-1.3882475536697563</v>
      </c>
      <c r="AB250">
        <f>IFERROR(V144+MATCH(AA250,V250:Z250,0)-1,"")</f>
        <v>2012</v>
      </c>
      <c r="AC250" t="str">
        <f t="shared" si="49"/>
        <v>Low</v>
      </c>
      <c r="AF250" t="str">
        <f t="shared" ca="1" si="50"/>
        <v>worksheet.write('AC250','=IF(AB250&lt;&gt;"",IF(S250=AB250,"Low",IF(AB250=Q250,"High","")),"")')</v>
      </c>
    </row>
    <row r="251" spans="1:32" x14ac:dyDescent="0.3">
      <c r="A251" s="1">
        <v>4</v>
      </c>
      <c r="B251" t="s">
        <v>661</v>
      </c>
      <c r="C251" t="s">
        <v>254</v>
      </c>
      <c r="D251" t="s">
        <v>662</v>
      </c>
      <c r="E251" t="s">
        <v>663</v>
      </c>
      <c r="F251" t="s">
        <v>664</v>
      </c>
      <c r="G251" t="s">
        <v>665</v>
      </c>
      <c r="I251" t="str">
        <f t="shared" si="33"/>
        <v>neg_trend</v>
      </c>
      <c r="J251" t="str">
        <f t="shared" si="34"/>
        <v>N/A</v>
      </c>
      <c r="K251">
        <f t="shared" si="35"/>
        <v>0.28690000000000004</v>
      </c>
      <c r="L251">
        <f t="shared" si="36"/>
        <v>0.15329999999999999</v>
      </c>
      <c r="M251">
        <f t="shared" si="37"/>
        <v>0.10070000000000001</v>
      </c>
      <c r="N251">
        <f t="shared" si="38"/>
        <v>-0.22640000000000002</v>
      </c>
      <c r="P251">
        <f t="shared" si="39"/>
        <v>0.28690000000000004</v>
      </c>
      <c r="Q251">
        <f>IFERROR(J144+MATCH(P251,J251:N251,0)-1,"")</f>
        <v>2013</v>
      </c>
      <c r="R251">
        <f t="shared" si="40"/>
        <v>-0.22640000000000002</v>
      </c>
      <c r="S251" t="str">
        <f>IFERROR(J144+MATCH(R251,J251:N251)-1,"")</f>
        <v/>
      </c>
      <c r="T251">
        <f t="shared" si="41"/>
        <v>7.8625E-2</v>
      </c>
      <c r="U251">
        <f t="shared" si="42"/>
        <v>0.2179314781454636</v>
      </c>
      <c r="V251" t="str">
        <f t="shared" si="43"/>
        <v/>
      </c>
      <c r="W251">
        <f t="shared" si="44"/>
        <v>0.95569030124680698</v>
      </c>
      <c r="X251">
        <f t="shared" si="45"/>
        <v>0.34265357457978773</v>
      </c>
      <c r="Y251">
        <f t="shared" si="46"/>
        <v>0.10129330644591655</v>
      </c>
      <c r="Z251">
        <f t="shared" si="47"/>
        <v>-1.3996371822725111</v>
      </c>
      <c r="AA251">
        <f t="shared" si="48"/>
        <v>-1.3996371822725111</v>
      </c>
      <c r="AB251">
        <f>IFERROR(V144+MATCH(AA251,V251:Z251,0)-1,"")</f>
        <v>2016</v>
      </c>
      <c r="AC251" t="str">
        <f t="shared" si="49"/>
        <v/>
      </c>
      <c r="AF251" t="str">
        <f t="shared" ca="1" si="50"/>
        <v>worksheet.write('AC251','=IF(AB251&lt;&gt;"",IF(S251=AB251,"Low",IF(AB251=Q251,"High","")),"")')</v>
      </c>
    </row>
    <row r="252" spans="1:32" x14ac:dyDescent="0.3">
      <c r="A252" s="1">
        <v>5</v>
      </c>
      <c r="B252" t="s">
        <v>666</v>
      </c>
      <c r="C252" t="s">
        <v>667</v>
      </c>
      <c r="D252" t="s">
        <v>668</v>
      </c>
      <c r="E252" t="s">
        <v>669</v>
      </c>
      <c r="F252" t="s">
        <v>670</v>
      </c>
      <c r="G252" t="s">
        <v>671</v>
      </c>
      <c r="I252" t="str">
        <f t="shared" ref="I252:I315" si="51">IF(AND(K252&gt; J252, L252&gt; K252, M252&gt; L252, N252&gt; M252), "pos_trend", IF(AND(K252&lt; J252, L252&lt; K252, M252&lt; L252, N252&lt; M252), "neg_trend", "N/A"))</f>
        <v>N/A</v>
      </c>
      <c r="J252">
        <f t="shared" ref="J252:J315" si="52">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3720000</v>
      </c>
      <c r="K252">
        <f t="shared" ref="K252:K315" si="53">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1950000</v>
      </c>
      <c r="L252">
        <f t="shared" ref="L252:L315" si="54">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6500000</v>
      </c>
      <c r="M252">
        <f t="shared" ref="M252:M315" si="55">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4730000</v>
      </c>
      <c r="N252">
        <f t="shared" ref="N252:N315" si="56">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11330000</v>
      </c>
      <c r="P252">
        <f t="shared" si="39"/>
        <v>11330000</v>
      </c>
      <c r="Q252">
        <f>IFERROR(J144+MATCH(P252,J252:N252,0)-1,"")</f>
        <v>2016</v>
      </c>
      <c r="R252">
        <f t="shared" si="40"/>
        <v>1950000</v>
      </c>
      <c r="S252" t="str">
        <f>IFERROR(J144+MATCH(R252,J252:N252)-1,"")</f>
        <v/>
      </c>
      <c r="T252">
        <f t="shared" si="41"/>
        <v>5646000</v>
      </c>
      <c r="U252">
        <f t="shared" si="42"/>
        <v>3579319.7677771123</v>
      </c>
      <c r="V252">
        <f t="shared" si="43"/>
        <v>-0.53809106896199888</v>
      </c>
      <c r="W252">
        <f t="shared" si="44"/>
        <v>-1.032598437634241</v>
      </c>
      <c r="X252">
        <f t="shared" si="45"/>
        <v>0.23859282081700262</v>
      </c>
      <c r="Y252">
        <f t="shared" si="46"/>
        <v>-0.25591454785523937</v>
      </c>
      <c r="Z252">
        <f t="shared" si="47"/>
        <v>1.5880112336344765</v>
      </c>
      <c r="AA252">
        <f t="shared" si="48"/>
        <v>1.5880112336344765</v>
      </c>
      <c r="AB252">
        <f>IFERROR(V144+MATCH(AA252,V252:Z252,0)-1,"")</f>
        <v>2016</v>
      </c>
      <c r="AC252" t="str">
        <f t="shared" si="49"/>
        <v>High</v>
      </c>
      <c r="AF252" t="str">
        <f t="shared" ca="1" si="50"/>
        <v>worksheet.write('AC252','=IF(AB252&lt;&gt;"",IF(S252=AB252,"Low",IF(AB252=Q252,"High","")),"")')</v>
      </c>
    </row>
    <row r="253" spans="1:32" x14ac:dyDescent="0.3">
      <c r="A253" s="1">
        <v>6</v>
      </c>
      <c r="B253" t="s">
        <v>672</v>
      </c>
      <c r="C253" t="s">
        <v>673</v>
      </c>
      <c r="D253" t="s">
        <v>674</v>
      </c>
      <c r="E253" t="s">
        <v>57</v>
      </c>
      <c r="F253" t="s">
        <v>675</v>
      </c>
      <c r="G253" t="s">
        <v>676</v>
      </c>
      <c r="I253" t="str">
        <f t="shared" si="51"/>
        <v>N/A</v>
      </c>
      <c r="J253">
        <f t="shared" si="52"/>
        <v>211460000</v>
      </c>
      <c r="K253">
        <f t="shared" si="53"/>
        <v>249680000</v>
      </c>
      <c r="L253">
        <f t="shared" si="54"/>
        <v>227270000</v>
      </c>
      <c r="M253">
        <f t="shared" si="55"/>
        <v>219270000</v>
      </c>
      <c r="N253">
        <f t="shared" si="56"/>
        <v>222620000</v>
      </c>
      <c r="P253">
        <f t="shared" si="39"/>
        <v>249680000</v>
      </c>
      <c r="Q253">
        <f>IFERROR(J144+MATCH(P253,J253:N253,0)-1,"")</f>
        <v>2013</v>
      </c>
      <c r="R253">
        <f t="shared" si="40"/>
        <v>211460000</v>
      </c>
      <c r="S253">
        <f>IFERROR(J144+MATCH(R253,J253:N253)-1,"")</f>
        <v>2012</v>
      </c>
      <c r="T253">
        <f t="shared" si="41"/>
        <v>226060000</v>
      </c>
      <c r="U253">
        <f t="shared" si="42"/>
        <v>14408905.232528945</v>
      </c>
      <c r="V253">
        <f t="shared" si="43"/>
        <v>-1.0132622683255386</v>
      </c>
      <c r="W253">
        <f t="shared" si="44"/>
        <v>1.6392640258800835</v>
      </c>
      <c r="X253">
        <f t="shared" si="45"/>
        <v>8.3975845525609702E-2</v>
      </c>
      <c r="Y253">
        <f t="shared" si="46"/>
        <v>-0.47123635629660315</v>
      </c>
      <c r="Z253">
        <f t="shared" si="47"/>
        <v>-0.23874124678355155</v>
      </c>
      <c r="AA253">
        <f t="shared" si="48"/>
        <v>1.6392640258800835</v>
      </c>
      <c r="AB253">
        <f>IFERROR(V144+MATCH(AA253,V253:Z253,0)-1,"")</f>
        <v>2013</v>
      </c>
      <c r="AC253" t="str">
        <f t="shared" si="49"/>
        <v>High</v>
      </c>
      <c r="AF253" t="str">
        <f t="shared" ca="1" si="50"/>
        <v>worksheet.write('AC253','=IF(AB253&lt;&gt;"",IF(S253=AB253,"Low",IF(AB253=Q253,"High","")),"")')</v>
      </c>
    </row>
    <row r="254" spans="1:32" x14ac:dyDescent="0.3">
      <c r="A254" s="1">
        <v>7</v>
      </c>
      <c r="B254" t="s">
        <v>677</v>
      </c>
      <c r="C254" t="s">
        <v>254</v>
      </c>
      <c r="D254" t="s">
        <v>254</v>
      </c>
      <c r="E254" t="s">
        <v>254</v>
      </c>
      <c r="F254" t="s">
        <v>254</v>
      </c>
      <c r="G254" t="s">
        <v>254</v>
      </c>
      <c r="I254" t="str">
        <f t="shared" si="51"/>
        <v>N/A</v>
      </c>
      <c r="J254" t="str">
        <f t="shared" si="52"/>
        <v>N/A</v>
      </c>
      <c r="K254" t="str">
        <f t="shared" si="53"/>
        <v>N/A</v>
      </c>
      <c r="L254" t="str">
        <f t="shared" si="54"/>
        <v>N/A</v>
      </c>
      <c r="M254" t="str">
        <f t="shared" si="55"/>
        <v>N/A</v>
      </c>
      <c r="N254" t="str">
        <f t="shared" si="56"/>
        <v>N/A</v>
      </c>
      <c r="P254">
        <f t="shared" si="39"/>
        <v>0</v>
      </c>
      <c r="Q254" t="str">
        <f>IFERROR(J144+MATCH(P254,J254:N254,0)-1,"")</f>
        <v/>
      </c>
      <c r="R254" t="str">
        <f t="shared" si="40"/>
        <v/>
      </c>
      <c r="S254" t="str">
        <f>IFERROR(J144+MATCH(R254,J254:N254)-1,"")</f>
        <v/>
      </c>
      <c r="T254" t="str">
        <f t="shared" si="41"/>
        <v/>
      </c>
      <c r="U254" t="str">
        <f t="shared" si="42"/>
        <v/>
      </c>
      <c r="V254" t="str">
        <f t="shared" si="43"/>
        <v/>
      </c>
      <c r="W254" t="str">
        <f t="shared" si="44"/>
        <v/>
      </c>
      <c r="X254" t="str">
        <f t="shared" si="45"/>
        <v/>
      </c>
      <c r="Y254" t="str">
        <f t="shared" si="46"/>
        <v/>
      </c>
      <c r="Z254" t="str">
        <f t="shared" si="47"/>
        <v/>
      </c>
      <c r="AA254">
        <f t="shared" si="48"/>
        <v>0</v>
      </c>
      <c r="AB254" t="str">
        <f>IFERROR(V144+MATCH(AA254,V254:Z254,0)-1,"")</f>
        <v/>
      </c>
      <c r="AC254" t="str">
        <f t="shared" si="49"/>
        <v/>
      </c>
      <c r="AF254" t="str">
        <f t="shared" ca="1" si="50"/>
        <v>worksheet.write('AC254','=IF(AB254&lt;&gt;"",IF(S254=AB254,"Low",IF(AB254=Q254,"High","")),"")')</v>
      </c>
    </row>
    <row r="255" spans="1:32" x14ac:dyDescent="0.3">
      <c r="A255" s="1">
        <v>8</v>
      </c>
      <c r="B255" t="s">
        <v>678</v>
      </c>
      <c r="C255" t="s">
        <v>679</v>
      </c>
      <c r="D255" t="s">
        <v>680</v>
      </c>
      <c r="E255" t="s">
        <v>681</v>
      </c>
      <c r="F255" t="s">
        <v>386</v>
      </c>
      <c r="G255" t="s">
        <v>682</v>
      </c>
      <c r="I255" t="str">
        <f t="shared" si="51"/>
        <v>N/A</v>
      </c>
      <c r="J255">
        <f t="shared" si="52"/>
        <v>35190000</v>
      </c>
      <c r="K255">
        <f t="shared" si="53"/>
        <v>35620000</v>
      </c>
      <c r="L255">
        <f t="shared" si="54"/>
        <v>35300000</v>
      </c>
      <c r="M255">
        <f t="shared" si="55"/>
        <v>31210000</v>
      </c>
      <c r="N255">
        <f t="shared" si="56"/>
        <v>47800000</v>
      </c>
      <c r="P255">
        <f t="shared" si="39"/>
        <v>47800000</v>
      </c>
      <c r="Q255">
        <f>IFERROR(J144+MATCH(P255,J255:N255,0)-1,"")</f>
        <v>2016</v>
      </c>
      <c r="R255">
        <f t="shared" si="40"/>
        <v>31210000</v>
      </c>
      <c r="S255" t="str">
        <f>IFERROR(J144+MATCH(R255,J255:N255)-1,"")</f>
        <v/>
      </c>
      <c r="T255">
        <f t="shared" si="41"/>
        <v>37024000</v>
      </c>
      <c r="U255">
        <f t="shared" si="42"/>
        <v>6289509.5198274404</v>
      </c>
      <c r="V255">
        <f t="shared" si="43"/>
        <v>-0.29159666492568054</v>
      </c>
      <c r="W255">
        <f t="shared" si="44"/>
        <v>-0.22322885362903788</v>
      </c>
      <c r="X255">
        <f t="shared" si="45"/>
        <v>-0.27410722482653938</v>
      </c>
      <c r="Y255">
        <f t="shared" si="46"/>
        <v>-0.92439640669460554</v>
      </c>
      <c r="Z255">
        <f t="shared" si="47"/>
        <v>1.7133291500758634</v>
      </c>
      <c r="AA255">
        <f t="shared" si="48"/>
        <v>1.7133291500758634</v>
      </c>
      <c r="AB255">
        <f>IFERROR(V144+MATCH(AA255,V255:Z255,0)-1,"")</f>
        <v>2016</v>
      </c>
      <c r="AC255" t="str">
        <f t="shared" si="49"/>
        <v>High</v>
      </c>
      <c r="AF255" t="str">
        <f t="shared" ca="1" si="50"/>
        <v>worksheet.write('AC255','=IF(AB255&lt;&gt;"",IF(S255=AB255,"Low",IF(AB255=Q255,"High","")),"")')</v>
      </c>
    </row>
    <row r="256" spans="1:32" x14ac:dyDescent="0.3">
      <c r="A256" s="1">
        <v>9</v>
      </c>
      <c r="B256" t="s">
        <v>683</v>
      </c>
      <c r="C256" t="s">
        <v>684</v>
      </c>
      <c r="D256" t="s">
        <v>685</v>
      </c>
      <c r="E256" t="s">
        <v>686</v>
      </c>
      <c r="F256" t="s">
        <v>687</v>
      </c>
      <c r="G256" t="s">
        <v>688</v>
      </c>
      <c r="I256" t="str">
        <f t="shared" si="51"/>
        <v>N/A</v>
      </c>
      <c r="J256">
        <f t="shared" si="52"/>
        <v>176260000</v>
      </c>
      <c r="K256">
        <f t="shared" si="53"/>
        <v>214060000</v>
      </c>
      <c r="L256">
        <f t="shared" si="54"/>
        <v>191970000</v>
      </c>
      <c r="M256">
        <f t="shared" si="55"/>
        <v>188060000</v>
      </c>
      <c r="N256">
        <f t="shared" si="56"/>
        <v>174820000</v>
      </c>
      <c r="P256">
        <f t="shared" si="39"/>
        <v>214060000</v>
      </c>
      <c r="Q256">
        <f>IFERROR(J144+MATCH(P256,J256:N256,0)-1,"")</f>
        <v>2013</v>
      </c>
      <c r="R256">
        <f t="shared" si="40"/>
        <v>174820000</v>
      </c>
      <c r="S256" t="str">
        <f>IFERROR(J144+MATCH(R256,J256:N256)-1,"")</f>
        <v/>
      </c>
      <c r="T256">
        <f t="shared" si="41"/>
        <v>189034000</v>
      </c>
      <c r="U256">
        <f t="shared" si="42"/>
        <v>15819942.47777153</v>
      </c>
      <c r="V256">
        <f t="shared" si="43"/>
        <v>-0.80746184873608995</v>
      </c>
      <c r="W256">
        <f t="shared" si="44"/>
        <v>1.5819273701635657</v>
      </c>
      <c r="X256">
        <f t="shared" si="45"/>
        <v>0.18558853827220606</v>
      </c>
      <c r="Y256">
        <f t="shared" si="46"/>
        <v>-6.1567859767414412E-2</v>
      </c>
      <c r="Z256">
        <f t="shared" si="47"/>
        <v>-0.89848619993226742</v>
      </c>
      <c r="AA256">
        <f t="shared" si="48"/>
        <v>1.5819273701635657</v>
      </c>
      <c r="AB256">
        <f>IFERROR(V144+MATCH(AA256,V256:Z256,0)-1,"")</f>
        <v>2013</v>
      </c>
      <c r="AC256" t="str">
        <f t="shared" si="49"/>
        <v>High</v>
      </c>
      <c r="AF256" t="str">
        <f t="shared" ca="1" si="50"/>
        <v>worksheet.write('AC256','=IF(AB256&lt;&gt;"",IF(S256=AB256,"Low",IF(AB256=Q256,"High","")),"")')</v>
      </c>
    </row>
    <row r="257" spans="1:32" x14ac:dyDescent="0.3">
      <c r="A257" s="1">
        <v>10</v>
      </c>
      <c r="B257" t="s">
        <v>689</v>
      </c>
      <c r="C257" t="s">
        <v>690</v>
      </c>
      <c r="D257" t="s">
        <v>691</v>
      </c>
      <c r="E257" t="s">
        <v>692</v>
      </c>
      <c r="F257" t="s">
        <v>693</v>
      </c>
      <c r="G257" t="s">
        <v>694</v>
      </c>
      <c r="I257" t="str">
        <f t="shared" si="51"/>
        <v>N/A</v>
      </c>
      <c r="J257">
        <f t="shared" si="52"/>
        <v>266600000.00000003</v>
      </c>
      <c r="K257">
        <f t="shared" si="53"/>
        <v>345600000</v>
      </c>
      <c r="L257">
        <f t="shared" si="54"/>
        <v>378820000</v>
      </c>
      <c r="M257">
        <f t="shared" si="55"/>
        <v>384860000</v>
      </c>
      <c r="N257">
        <f t="shared" si="56"/>
        <v>376370000</v>
      </c>
      <c r="P257">
        <f t="shared" si="39"/>
        <v>384860000</v>
      </c>
      <c r="Q257">
        <f>IFERROR(J144+MATCH(P257,J257:N257,0)-1,"")</f>
        <v>2015</v>
      </c>
      <c r="R257">
        <f t="shared" si="40"/>
        <v>266600000.00000003</v>
      </c>
      <c r="S257">
        <f>IFERROR(J144+MATCH(R257,J257:N257)-1,"")</f>
        <v>2012</v>
      </c>
      <c r="T257">
        <f t="shared" si="41"/>
        <v>350450000</v>
      </c>
      <c r="U257">
        <f t="shared" si="42"/>
        <v>49282594.290479474</v>
      </c>
      <c r="V257">
        <f t="shared" si="43"/>
        <v>-1.7014120544420752</v>
      </c>
      <c r="W257">
        <f t="shared" si="44"/>
        <v>-9.8412027001121866E-2</v>
      </c>
      <c r="X257">
        <f t="shared" si="45"/>
        <v>0.57565963010759325</v>
      </c>
      <c r="Y257">
        <f t="shared" si="46"/>
        <v>0.69821811321826865</v>
      </c>
      <c r="Z257">
        <f t="shared" si="47"/>
        <v>0.52594633811733582</v>
      </c>
      <c r="AA257">
        <f t="shared" si="48"/>
        <v>-1.7014120544420752</v>
      </c>
      <c r="AB257">
        <f>IFERROR(V144+MATCH(AA257,V257:Z257,0)-1,"")</f>
        <v>2012</v>
      </c>
      <c r="AC257" t="str">
        <f t="shared" si="49"/>
        <v>Low</v>
      </c>
      <c r="AF257" t="str">
        <f t="shared" ca="1" si="50"/>
        <v>worksheet.write('AC257','=IF(AB257&lt;&gt;"",IF(S257=AB257,"Low",IF(AB257=Q257,"High","")),"")')</v>
      </c>
    </row>
    <row r="258" spans="1:32" x14ac:dyDescent="0.3">
      <c r="A258" s="1">
        <v>11</v>
      </c>
      <c r="B258" t="s">
        <v>695</v>
      </c>
      <c r="C258" t="s">
        <v>696</v>
      </c>
      <c r="D258" t="s">
        <v>697</v>
      </c>
      <c r="E258" t="s">
        <v>698</v>
      </c>
      <c r="F258" t="s">
        <v>699</v>
      </c>
      <c r="G258" t="s">
        <v>700</v>
      </c>
      <c r="I258" t="str">
        <f t="shared" si="51"/>
        <v>N/A</v>
      </c>
      <c r="J258">
        <f t="shared" si="52"/>
        <v>356750000</v>
      </c>
      <c r="K258">
        <f t="shared" si="53"/>
        <v>714370000</v>
      </c>
      <c r="L258">
        <f t="shared" si="54"/>
        <v>804580000</v>
      </c>
      <c r="M258">
        <f t="shared" si="55"/>
        <v>842950000</v>
      </c>
      <c r="N258">
        <f t="shared" si="56"/>
        <v>655300000</v>
      </c>
      <c r="P258">
        <f t="shared" si="39"/>
        <v>842950000</v>
      </c>
      <c r="Q258">
        <f>IFERROR(J144+MATCH(P258,J258:N258,0)-1,"")</f>
        <v>2015</v>
      </c>
      <c r="R258">
        <f t="shared" si="40"/>
        <v>356750000</v>
      </c>
      <c r="S258">
        <f>IFERROR(J144+MATCH(R258,J258:N258)-1,"")</f>
        <v>2012</v>
      </c>
      <c r="T258">
        <f t="shared" si="41"/>
        <v>674790000</v>
      </c>
      <c r="U258">
        <f t="shared" si="42"/>
        <v>192496173.85807973</v>
      </c>
      <c r="V258">
        <f t="shared" si="43"/>
        <v>-1.65218868316042</v>
      </c>
      <c r="W258">
        <f t="shared" si="44"/>
        <v>0.20561447641645522</v>
      </c>
      <c r="X258">
        <f t="shared" si="45"/>
        <v>0.67424716761222137</v>
      </c>
      <c r="Y258">
        <f t="shared" si="46"/>
        <v>0.87357580480523267</v>
      </c>
      <c r="Z258">
        <f t="shared" si="47"/>
        <v>-0.10124876567348945</v>
      </c>
      <c r="AA258">
        <f t="shared" si="48"/>
        <v>-1.65218868316042</v>
      </c>
      <c r="AB258">
        <f>IFERROR(V144+MATCH(AA258,V258:Z258,0)-1,"")</f>
        <v>2012</v>
      </c>
      <c r="AC258" t="str">
        <f t="shared" si="49"/>
        <v>Low</v>
      </c>
      <c r="AF258" t="str">
        <f t="shared" ca="1" si="50"/>
        <v>worksheet.write('AC258','=IF(AB258&lt;&gt;"",IF(S258=AB258,"Low",IF(AB258=Q258,"High","")),"")')</v>
      </c>
    </row>
    <row r="259" spans="1:32" x14ac:dyDescent="0.3">
      <c r="A259" s="1">
        <v>12</v>
      </c>
      <c r="B259" t="s">
        <v>701</v>
      </c>
      <c r="C259" t="s">
        <v>696</v>
      </c>
      <c r="D259" t="s">
        <v>697</v>
      </c>
      <c r="E259" t="s">
        <v>698</v>
      </c>
      <c r="F259" t="s">
        <v>702</v>
      </c>
      <c r="G259" t="s">
        <v>703</v>
      </c>
      <c r="I259" t="str">
        <f t="shared" si="51"/>
        <v>N/A</v>
      </c>
      <c r="J259">
        <f t="shared" si="52"/>
        <v>356750000</v>
      </c>
      <c r="K259">
        <f t="shared" si="53"/>
        <v>714370000</v>
      </c>
      <c r="L259">
        <f t="shared" si="54"/>
        <v>804580000</v>
      </c>
      <c r="M259">
        <f t="shared" si="55"/>
        <v>834450000</v>
      </c>
      <c r="N259">
        <f t="shared" si="56"/>
        <v>653600000</v>
      </c>
      <c r="P259">
        <f t="shared" si="39"/>
        <v>834450000</v>
      </c>
      <c r="Q259">
        <f>IFERROR(J144+MATCH(P259,J259:N259,0)-1,"")</f>
        <v>2015</v>
      </c>
      <c r="R259">
        <f t="shared" si="40"/>
        <v>356750000</v>
      </c>
      <c r="S259">
        <f>IFERROR(J144+MATCH(R259,J259:N259)-1,"")</f>
        <v>2012</v>
      </c>
      <c r="T259">
        <f t="shared" si="41"/>
        <v>672750000</v>
      </c>
      <c r="U259">
        <f t="shared" si="42"/>
        <v>190709848.85422164</v>
      </c>
      <c r="V259">
        <f t="shared" si="43"/>
        <v>-1.656967387361048</v>
      </c>
      <c r="W259">
        <f t="shared" si="44"/>
        <v>0.21823728690495831</v>
      </c>
      <c r="X259">
        <f t="shared" si="45"/>
        <v>0.69125952745508534</v>
      </c>
      <c r="Y259">
        <f t="shared" si="46"/>
        <v>0.84788489410215651</v>
      </c>
      <c r="Z259">
        <f t="shared" si="47"/>
        <v>-0.10041432110115212</v>
      </c>
      <c r="AA259">
        <f t="shared" si="48"/>
        <v>-1.656967387361048</v>
      </c>
      <c r="AB259">
        <f>IFERROR(V144+MATCH(AA259,V259:Z259,0)-1,"")</f>
        <v>2012</v>
      </c>
      <c r="AC259" t="str">
        <f t="shared" si="49"/>
        <v>Low</v>
      </c>
      <c r="AF259" t="str">
        <f t="shared" ca="1" si="50"/>
        <v>worksheet.write('AC259','=IF(AB259&lt;&gt;"",IF(S259=AB259,"Low",IF(AB259=Q259,"High","")),"")')</v>
      </c>
    </row>
    <row r="260" spans="1:32" x14ac:dyDescent="0.3">
      <c r="A260" s="1">
        <v>13</v>
      </c>
      <c r="B260" t="s">
        <v>704</v>
      </c>
      <c r="C260" t="s">
        <v>696</v>
      </c>
      <c r="D260" t="s">
        <v>697</v>
      </c>
      <c r="E260" t="s">
        <v>698</v>
      </c>
      <c r="F260" t="s">
        <v>702</v>
      </c>
      <c r="G260" t="s">
        <v>703</v>
      </c>
      <c r="I260" t="str">
        <f t="shared" si="51"/>
        <v>N/A</v>
      </c>
      <c r="J260">
        <f t="shared" si="52"/>
        <v>356750000</v>
      </c>
      <c r="K260">
        <f t="shared" si="53"/>
        <v>714370000</v>
      </c>
      <c r="L260">
        <f t="shared" si="54"/>
        <v>804580000</v>
      </c>
      <c r="M260">
        <f t="shared" si="55"/>
        <v>834450000</v>
      </c>
      <c r="N260">
        <f t="shared" si="56"/>
        <v>653600000</v>
      </c>
      <c r="P260">
        <f t="shared" si="39"/>
        <v>834450000</v>
      </c>
      <c r="Q260">
        <f>IFERROR(J144+MATCH(P260,J260:N260,0)-1,"")</f>
        <v>2015</v>
      </c>
      <c r="R260">
        <f t="shared" si="40"/>
        <v>356750000</v>
      </c>
      <c r="S260">
        <f>IFERROR(J144+MATCH(R260,J260:N260)-1,"")</f>
        <v>2012</v>
      </c>
      <c r="T260">
        <f t="shared" si="41"/>
        <v>672750000</v>
      </c>
      <c r="U260">
        <f t="shared" si="42"/>
        <v>190709848.85422164</v>
      </c>
      <c r="V260">
        <f t="shared" si="43"/>
        <v>-1.656967387361048</v>
      </c>
      <c r="W260">
        <f t="shared" si="44"/>
        <v>0.21823728690495831</v>
      </c>
      <c r="X260">
        <f t="shared" si="45"/>
        <v>0.69125952745508534</v>
      </c>
      <c r="Y260">
        <f t="shared" si="46"/>
        <v>0.84788489410215651</v>
      </c>
      <c r="Z260">
        <f t="shared" si="47"/>
        <v>-0.10041432110115212</v>
      </c>
      <c r="AA260">
        <f t="shared" si="48"/>
        <v>-1.656967387361048</v>
      </c>
      <c r="AB260">
        <f>IFERROR(V144+MATCH(AA260,V260:Z260,0)-1,"")</f>
        <v>2012</v>
      </c>
      <c r="AC260" t="str">
        <f t="shared" si="49"/>
        <v>Low</v>
      </c>
      <c r="AF260" t="str">
        <f t="shared" ca="1" si="50"/>
        <v>worksheet.write('AC260','=IF(AB260&lt;&gt;"",IF(S260=AB260,"Low",IF(AB260=Q260,"High","")),"")')</v>
      </c>
    </row>
    <row r="261" spans="1:32" x14ac:dyDescent="0.3">
      <c r="A261" s="1">
        <v>14</v>
      </c>
      <c r="B261" t="s">
        <v>705</v>
      </c>
      <c r="C261" t="s">
        <v>254</v>
      </c>
      <c r="D261" t="s">
        <v>254</v>
      </c>
      <c r="E261" t="s">
        <v>254</v>
      </c>
      <c r="F261" t="s">
        <v>254</v>
      </c>
      <c r="G261" t="s">
        <v>254</v>
      </c>
      <c r="I261" t="str">
        <f t="shared" si="51"/>
        <v>N/A</v>
      </c>
      <c r="J261" t="str">
        <f t="shared" si="52"/>
        <v>N/A</v>
      </c>
      <c r="K261" t="str">
        <f t="shared" si="53"/>
        <v>N/A</v>
      </c>
      <c r="L261" t="str">
        <f t="shared" si="54"/>
        <v>N/A</v>
      </c>
      <c r="M261" t="str">
        <f t="shared" si="55"/>
        <v>N/A</v>
      </c>
      <c r="N261" t="str">
        <f t="shared" si="56"/>
        <v>N/A</v>
      </c>
      <c r="P261">
        <f t="shared" si="39"/>
        <v>0</v>
      </c>
      <c r="Q261" t="str">
        <f>IFERROR(J144+MATCH(P261,J261:N261,0)-1,"")</f>
        <v/>
      </c>
      <c r="R261" t="str">
        <f t="shared" si="40"/>
        <v/>
      </c>
      <c r="S261" t="str">
        <f>IFERROR(J144+MATCH(R261,J261:N261)-1,"")</f>
        <v/>
      </c>
      <c r="T261" t="str">
        <f t="shared" si="41"/>
        <v/>
      </c>
      <c r="U261" t="str">
        <f t="shared" si="42"/>
        <v/>
      </c>
      <c r="V261" t="str">
        <f t="shared" si="43"/>
        <v/>
      </c>
      <c r="W261" t="str">
        <f t="shared" si="44"/>
        <v/>
      </c>
      <c r="X261" t="str">
        <f t="shared" si="45"/>
        <v/>
      </c>
      <c r="Y261" t="str">
        <f t="shared" si="46"/>
        <v/>
      </c>
      <c r="Z261" t="str">
        <f t="shared" si="47"/>
        <v/>
      </c>
      <c r="AA261">
        <f t="shared" si="48"/>
        <v>0</v>
      </c>
      <c r="AB261" t="str">
        <f>IFERROR(V144+MATCH(AA261,V261:Z261,0)-1,"")</f>
        <v/>
      </c>
      <c r="AC261" t="str">
        <f t="shared" si="49"/>
        <v/>
      </c>
      <c r="AF261" t="str">
        <f t="shared" ca="1" si="50"/>
        <v>worksheet.write('AC261','=IF(AB261&lt;&gt;"",IF(S261=AB261,"Low",IF(AB261=Q261,"High","")),"")')</v>
      </c>
    </row>
    <row r="262" spans="1:32" x14ac:dyDescent="0.3">
      <c r="A262" s="1">
        <v>15</v>
      </c>
      <c r="B262" t="s">
        <v>706</v>
      </c>
      <c r="C262" t="s">
        <v>254</v>
      </c>
      <c r="D262" t="s">
        <v>254</v>
      </c>
      <c r="E262" t="s">
        <v>254</v>
      </c>
      <c r="F262" t="s">
        <v>707</v>
      </c>
      <c r="G262" t="s">
        <v>708</v>
      </c>
      <c r="I262" t="str">
        <f t="shared" si="51"/>
        <v>N/A</v>
      </c>
      <c r="J262" t="str">
        <f t="shared" si="52"/>
        <v>N/A</v>
      </c>
      <c r="K262" t="str">
        <f t="shared" si="53"/>
        <v>N/A</v>
      </c>
      <c r="L262" t="str">
        <f t="shared" si="54"/>
        <v>N/A</v>
      </c>
      <c r="M262">
        <f t="shared" si="55"/>
        <v>8500000</v>
      </c>
      <c r="N262">
        <f t="shared" si="56"/>
        <v>1700000</v>
      </c>
      <c r="P262">
        <f t="shared" si="39"/>
        <v>8500000</v>
      </c>
      <c r="Q262">
        <f>IFERROR(J144+MATCH(P262,J262:N262,0)-1,"")</f>
        <v>2015</v>
      </c>
      <c r="R262">
        <f t="shared" si="40"/>
        <v>1700000</v>
      </c>
      <c r="S262" t="str">
        <f>IFERROR(J144+MATCH(R262,J262:N262)-1,"")</f>
        <v/>
      </c>
      <c r="T262">
        <f t="shared" si="41"/>
        <v>5100000</v>
      </c>
      <c r="U262">
        <f t="shared" si="42"/>
        <v>4808326.1120685227</v>
      </c>
      <c r="V262" t="str">
        <f t="shared" si="43"/>
        <v/>
      </c>
      <c r="W262" t="str">
        <f t="shared" si="44"/>
        <v/>
      </c>
      <c r="X262" t="str">
        <f t="shared" si="45"/>
        <v/>
      </c>
      <c r="Y262">
        <f t="shared" si="46"/>
        <v>0.70710678118654757</v>
      </c>
      <c r="Z262">
        <f t="shared" si="47"/>
        <v>-0.70710678118654757</v>
      </c>
      <c r="AA262">
        <f t="shared" si="48"/>
        <v>-0.70710678118654757</v>
      </c>
      <c r="AB262">
        <f>IFERROR(V144+MATCH(AA262,V262:Z262,0)-1,"")</f>
        <v>2016</v>
      </c>
      <c r="AC262" t="str">
        <f t="shared" si="49"/>
        <v/>
      </c>
      <c r="AF262" t="str">
        <f t="shared" ca="1" si="50"/>
        <v>worksheet.write('AC262','=IF(AB262&lt;&gt;"",IF(S262=AB262,"Low",IF(AB262=Q262,"High","")),"")')</v>
      </c>
    </row>
    <row r="263" spans="1:32" x14ac:dyDescent="0.3">
      <c r="A263" s="1">
        <v>16</v>
      </c>
      <c r="B263" t="s">
        <v>709</v>
      </c>
      <c r="C263" t="s">
        <v>254</v>
      </c>
      <c r="D263" t="s">
        <v>710</v>
      </c>
      <c r="E263" t="s">
        <v>711</v>
      </c>
      <c r="F263" t="s">
        <v>712</v>
      </c>
      <c r="G263" t="s">
        <v>713</v>
      </c>
      <c r="I263" t="str">
        <f t="shared" si="51"/>
        <v>N/A</v>
      </c>
      <c r="J263" t="str">
        <f t="shared" si="52"/>
        <v>N/A</v>
      </c>
      <c r="K263">
        <f t="shared" si="53"/>
        <v>15000000</v>
      </c>
      <c r="L263">
        <f t="shared" si="54"/>
        <v>14800000</v>
      </c>
      <c r="M263">
        <f t="shared" si="55"/>
        <v>8199999.9999999991</v>
      </c>
      <c r="N263">
        <f t="shared" si="56"/>
        <v>17600000</v>
      </c>
      <c r="P263">
        <f t="shared" si="39"/>
        <v>17600000</v>
      </c>
      <c r="Q263">
        <f>IFERROR(J144+MATCH(P263,J263:N263,0)-1,"")</f>
        <v>2016</v>
      </c>
      <c r="R263">
        <f t="shared" si="40"/>
        <v>8199999.9999999991</v>
      </c>
      <c r="S263" t="str">
        <f>IFERROR(J144+MATCH(R263,J263:N263)-1,"")</f>
        <v/>
      </c>
      <c r="T263">
        <f t="shared" si="41"/>
        <v>13900000</v>
      </c>
      <c r="U263">
        <f t="shared" si="42"/>
        <v>4008324.6708153104</v>
      </c>
      <c r="V263" t="str">
        <f t="shared" si="43"/>
        <v/>
      </c>
      <c r="W263">
        <f t="shared" si="44"/>
        <v>0.27442886750395279</v>
      </c>
      <c r="X263">
        <f t="shared" si="45"/>
        <v>0.22453270977596138</v>
      </c>
      <c r="Y263">
        <f t="shared" si="46"/>
        <v>-1.4220404952477557</v>
      </c>
      <c r="Z263">
        <f t="shared" si="47"/>
        <v>0.92307891796784114</v>
      </c>
      <c r="AA263">
        <f t="shared" si="48"/>
        <v>-1.4220404952477557</v>
      </c>
      <c r="AB263">
        <f>IFERROR(V144+MATCH(AA263,V263:Z263,0)-1,"")</f>
        <v>2015</v>
      </c>
      <c r="AC263" t="str">
        <f t="shared" si="49"/>
        <v/>
      </c>
      <c r="AF263" t="str">
        <f t="shared" ca="1" si="50"/>
        <v>worksheet.write('AC263','=IF(AB263&lt;&gt;"",IF(S263=AB263,"Low",IF(AB263=Q263,"High","")),"")')</v>
      </c>
    </row>
    <row r="264" spans="1:32" x14ac:dyDescent="0.3">
      <c r="A264" s="1">
        <v>17</v>
      </c>
      <c r="B264" t="s">
        <v>714</v>
      </c>
      <c r="C264" t="s">
        <v>715</v>
      </c>
      <c r="D264" t="s">
        <v>716</v>
      </c>
      <c r="E264" t="s">
        <v>717</v>
      </c>
      <c r="F264" t="s">
        <v>718</v>
      </c>
      <c r="G264" t="s">
        <v>719</v>
      </c>
      <c r="I264" t="str">
        <f t="shared" si="51"/>
        <v>N/A</v>
      </c>
      <c r="J264">
        <f t="shared" si="52"/>
        <v>-63370000</v>
      </c>
      <c r="K264">
        <f t="shared" si="53"/>
        <v>-37850000</v>
      </c>
      <c r="L264">
        <f t="shared" si="54"/>
        <v>-36970000</v>
      </c>
      <c r="M264">
        <f t="shared" si="55"/>
        <v>-62810000</v>
      </c>
      <c r="N264">
        <f t="shared" si="56"/>
        <v>-51130000</v>
      </c>
      <c r="P264">
        <f t="shared" si="39"/>
        <v>-36970000</v>
      </c>
      <c r="Q264">
        <f>IFERROR(J144+MATCH(P264,J264:N264,0)-1,"")</f>
        <v>2014</v>
      </c>
      <c r="R264">
        <f t="shared" si="40"/>
        <v>-63370000</v>
      </c>
      <c r="S264">
        <f>IFERROR(J144+MATCH(R264,J264:N264)-1,"")</f>
        <v>2012</v>
      </c>
      <c r="T264">
        <f t="shared" si="41"/>
        <v>-50426000</v>
      </c>
      <c r="U264">
        <f t="shared" si="42"/>
        <v>12851322.110973641</v>
      </c>
      <c r="V264">
        <f t="shared" si="43"/>
        <v>-1.0072115451022134</v>
      </c>
      <c r="W264">
        <f t="shared" si="44"/>
        <v>0.97857635902390572</v>
      </c>
      <c r="X264">
        <f t="shared" si="45"/>
        <v>1.047051803993772</v>
      </c>
      <c r="Y264">
        <f t="shared" si="46"/>
        <v>-0.9636362619395713</v>
      </c>
      <c r="Z264">
        <f t="shared" si="47"/>
        <v>-5.4780355975892939E-2</v>
      </c>
      <c r="AA264">
        <f t="shared" si="48"/>
        <v>1.047051803993772</v>
      </c>
      <c r="AB264">
        <f>IFERROR(V144+MATCH(AA264,V264:Z264,0)-1,"")</f>
        <v>2014</v>
      </c>
      <c r="AC264" t="str">
        <f t="shared" si="49"/>
        <v>High</v>
      </c>
      <c r="AF264" t="str">
        <f t="shared" ca="1" si="50"/>
        <v>worksheet.write('AC264','=IF(AB264&lt;&gt;"",IF(S264=AB264,"Low",IF(AB264=Q264,"High","")),"")')</v>
      </c>
    </row>
    <row r="265" spans="1:32" x14ac:dyDescent="0.3">
      <c r="A265" s="1">
        <v>18</v>
      </c>
      <c r="B265" t="s">
        <v>720</v>
      </c>
      <c r="C265" t="s">
        <v>254</v>
      </c>
      <c r="D265" t="s">
        <v>721</v>
      </c>
      <c r="E265" t="s">
        <v>722</v>
      </c>
      <c r="F265" t="s">
        <v>723</v>
      </c>
      <c r="G265" t="s">
        <v>724</v>
      </c>
      <c r="I265" t="str">
        <f t="shared" si="51"/>
        <v>N/A</v>
      </c>
      <c r="J265" t="str">
        <f t="shared" si="52"/>
        <v>N/A</v>
      </c>
      <c r="K265">
        <f t="shared" si="53"/>
        <v>11000000</v>
      </c>
      <c r="L265">
        <f t="shared" si="54"/>
        <v>13220000</v>
      </c>
      <c r="M265">
        <f t="shared" si="55"/>
        <v>28070000</v>
      </c>
      <c r="N265">
        <f t="shared" si="56"/>
        <v>26350000</v>
      </c>
      <c r="P265">
        <f t="shared" si="39"/>
        <v>28070000</v>
      </c>
      <c r="Q265">
        <f>IFERROR(J144+MATCH(P265,J265:N265,0)-1,"")</f>
        <v>2015</v>
      </c>
      <c r="R265">
        <f t="shared" si="40"/>
        <v>11000000</v>
      </c>
      <c r="S265">
        <f>IFERROR(J144+MATCH(R265,J265:N265)-1,"")</f>
        <v>2013</v>
      </c>
      <c r="T265">
        <f t="shared" si="41"/>
        <v>19660000</v>
      </c>
      <c r="U265">
        <f t="shared" si="42"/>
        <v>8793054.076940503</v>
      </c>
      <c r="V265" t="str">
        <f t="shared" si="43"/>
        <v/>
      </c>
      <c r="W265">
        <f t="shared" si="44"/>
        <v>-0.98486827491605755</v>
      </c>
      <c r="X265">
        <f t="shared" si="45"/>
        <v>-0.73239626910616751</v>
      </c>
      <c r="Y265">
        <f t="shared" si="46"/>
        <v>0.95643674273025914</v>
      </c>
      <c r="Z265">
        <f t="shared" si="47"/>
        <v>0.76082780129196592</v>
      </c>
      <c r="AA265">
        <f t="shared" si="48"/>
        <v>-0.98486827491605755</v>
      </c>
      <c r="AB265">
        <f>IFERROR(V144+MATCH(AA265,V265:Z265,0)-1,"")</f>
        <v>2013</v>
      </c>
      <c r="AC265" t="str">
        <f t="shared" si="49"/>
        <v>Low</v>
      </c>
      <c r="AF265" t="str">
        <f t="shared" ca="1" si="50"/>
        <v>worksheet.write('AC265','=IF(AB265&lt;&gt;"",IF(S265=AB265,"Low",IF(AB265=Q265,"High","")),"")')</v>
      </c>
    </row>
    <row r="266" spans="1:32" x14ac:dyDescent="0.3">
      <c r="A266" s="1">
        <v>19</v>
      </c>
      <c r="B266" t="s">
        <v>725</v>
      </c>
      <c r="C266" t="s">
        <v>726</v>
      </c>
      <c r="D266" t="s">
        <v>417</v>
      </c>
      <c r="E266" t="s">
        <v>727</v>
      </c>
      <c r="F266" t="s">
        <v>728</v>
      </c>
      <c r="G266" t="s">
        <v>729</v>
      </c>
      <c r="I266" t="str">
        <f t="shared" si="51"/>
        <v>N/A</v>
      </c>
      <c r="J266">
        <f t="shared" si="52"/>
        <v>63370000</v>
      </c>
      <c r="K266">
        <f t="shared" si="53"/>
        <v>48850000</v>
      </c>
      <c r="L266">
        <f t="shared" si="54"/>
        <v>50190000</v>
      </c>
      <c r="M266">
        <f t="shared" si="55"/>
        <v>90870000</v>
      </c>
      <c r="N266">
        <f t="shared" si="56"/>
        <v>77480000</v>
      </c>
      <c r="P266">
        <f t="shared" si="39"/>
        <v>90870000</v>
      </c>
      <c r="Q266">
        <f>IFERROR(J144+MATCH(P266,J266:N266,0)-1,"")</f>
        <v>2015</v>
      </c>
      <c r="R266">
        <f t="shared" si="40"/>
        <v>48850000</v>
      </c>
      <c r="S266" t="str">
        <f>IFERROR(J144+MATCH(R266,J266:N266)-1,"")</f>
        <v/>
      </c>
      <c r="T266">
        <f t="shared" si="41"/>
        <v>66152000</v>
      </c>
      <c r="U266">
        <f t="shared" si="42"/>
        <v>18035986.804164611</v>
      </c>
      <c r="V266">
        <f t="shared" si="43"/>
        <v>-0.15424717428589049</v>
      </c>
      <c r="W266">
        <f t="shared" si="44"/>
        <v>-0.95930431685639017</v>
      </c>
      <c r="X266">
        <f t="shared" si="45"/>
        <v>-0.88500840975966366</v>
      </c>
      <c r="Y266">
        <f t="shared" si="46"/>
        <v>1.3704822624006618</v>
      </c>
      <c r="Z266">
        <f t="shared" si="47"/>
        <v>0.6280776385012824</v>
      </c>
      <c r="AA266">
        <f t="shared" si="48"/>
        <v>1.3704822624006618</v>
      </c>
      <c r="AB266">
        <f>IFERROR(V144+MATCH(AA266,V266:Z266,0)-1,"")</f>
        <v>2015</v>
      </c>
      <c r="AC266" t="str">
        <f t="shared" si="49"/>
        <v>High</v>
      </c>
      <c r="AF266" t="str">
        <f t="shared" ca="1" si="50"/>
        <v>worksheet.write('AC266','=IF(AB266&lt;&gt;"",IF(S266=AB266,"Low",IF(AB266=Q266,"High","")),"")')</v>
      </c>
    </row>
    <row r="267" spans="1:32" x14ac:dyDescent="0.3">
      <c r="A267" s="1">
        <v>20</v>
      </c>
      <c r="B267" t="s">
        <v>730</v>
      </c>
      <c r="C267" t="s">
        <v>731</v>
      </c>
      <c r="D267" t="s">
        <v>732</v>
      </c>
      <c r="E267" t="s">
        <v>733</v>
      </c>
      <c r="F267" t="s">
        <v>529</v>
      </c>
      <c r="G267" t="s">
        <v>734</v>
      </c>
      <c r="I267" t="str">
        <f t="shared" si="51"/>
        <v>N/A</v>
      </c>
      <c r="J267">
        <f t="shared" si="52"/>
        <v>93180000</v>
      </c>
      <c r="K267">
        <f t="shared" si="53"/>
        <v>52190000</v>
      </c>
      <c r="L267">
        <f t="shared" si="54"/>
        <v>57880000</v>
      </c>
      <c r="M267">
        <f t="shared" si="55"/>
        <v>57310000</v>
      </c>
      <c r="N267">
        <f t="shared" si="56"/>
        <v>71770000</v>
      </c>
      <c r="P267">
        <f t="shared" si="39"/>
        <v>93180000</v>
      </c>
      <c r="Q267">
        <f>IFERROR(J144+MATCH(P267,J267:N267,0)-1,"")</f>
        <v>2012</v>
      </c>
      <c r="R267">
        <f t="shared" si="40"/>
        <v>52190000</v>
      </c>
      <c r="S267" t="str">
        <f>IFERROR(J144+MATCH(R267,J267:N267)-1,"")</f>
        <v/>
      </c>
      <c r="T267">
        <f t="shared" si="41"/>
        <v>66466000</v>
      </c>
      <c r="U267">
        <f t="shared" si="42"/>
        <v>16606671.249832099</v>
      </c>
      <c r="V267">
        <f t="shared" si="43"/>
        <v>1.6086306279032343</v>
      </c>
      <c r="W267">
        <f t="shared" si="44"/>
        <v>-0.85965451987521802</v>
      </c>
      <c r="X267">
        <f t="shared" si="45"/>
        <v>-0.51702113390645987</v>
      </c>
      <c r="Y267">
        <f t="shared" si="46"/>
        <v>-0.55134468926712643</v>
      </c>
      <c r="Z267">
        <f t="shared" si="47"/>
        <v>0.31938971514556991</v>
      </c>
      <c r="AA267">
        <f t="shared" si="48"/>
        <v>1.6086306279032343</v>
      </c>
      <c r="AB267">
        <f>IFERROR(V144+MATCH(AA267,V267:Z267,0)-1,"")</f>
        <v>2012</v>
      </c>
      <c r="AC267" t="str">
        <f t="shared" si="49"/>
        <v>High</v>
      </c>
      <c r="AF267" t="str">
        <f t="shared" ca="1" si="50"/>
        <v>worksheet.write('AC267','=IF(AB267&lt;&gt;"",IF(S267=AB267,"Low",IF(AB267=Q267,"High","")),"")')</v>
      </c>
    </row>
    <row r="268" spans="1:32" x14ac:dyDescent="0.3">
      <c r="A268" s="1">
        <v>21</v>
      </c>
      <c r="B268" t="s">
        <v>735</v>
      </c>
      <c r="C268" t="s">
        <v>736</v>
      </c>
      <c r="D268" t="s">
        <v>737</v>
      </c>
      <c r="E268" t="s">
        <v>738</v>
      </c>
      <c r="F268" t="s">
        <v>739</v>
      </c>
      <c r="G268" t="s">
        <v>740</v>
      </c>
      <c r="I268" t="str">
        <f t="shared" si="51"/>
        <v>N/A</v>
      </c>
      <c r="J268">
        <f t="shared" si="52"/>
        <v>41660000</v>
      </c>
      <c r="K268">
        <f t="shared" si="53"/>
        <v>6530000</v>
      </c>
      <c r="L268">
        <f t="shared" si="54"/>
        <v>8660000</v>
      </c>
      <c r="M268">
        <f t="shared" si="55"/>
        <v>15230000</v>
      </c>
      <c r="N268">
        <f t="shared" si="56"/>
        <v>21910000</v>
      </c>
      <c r="P268">
        <f t="shared" si="39"/>
        <v>41660000</v>
      </c>
      <c r="Q268">
        <f>IFERROR(J144+MATCH(P268,J268:N268,0)-1,"")</f>
        <v>2012</v>
      </c>
      <c r="R268">
        <f t="shared" si="40"/>
        <v>6530000</v>
      </c>
      <c r="S268" t="str">
        <f>IFERROR(J144+MATCH(R268,J268:N268)-1,"")</f>
        <v/>
      </c>
      <c r="T268">
        <f t="shared" si="41"/>
        <v>18798000</v>
      </c>
      <c r="U268">
        <f t="shared" si="42"/>
        <v>14127712.836832436</v>
      </c>
      <c r="V268">
        <f t="shared" si="43"/>
        <v>1.6182378750222299</v>
      </c>
      <c r="W268">
        <f t="shared" si="44"/>
        <v>-0.86836419607963944</v>
      </c>
      <c r="X268">
        <f t="shared" si="45"/>
        <v>-0.71759669219558075</v>
      </c>
      <c r="Y268">
        <f t="shared" si="46"/>
        <v>-0.25255326472221662</v>
      </c>
      <c r="Z268">
        <f t="shared" si="47"/>
        <v>0.22027627797520688</v>
      </c>
      <c r="AA268">
        <f t="shared" si="48"/>
        <v>1.6182378750222299</v>
      </c>
      <c r="AB268">
        <f>IFERROR(V144+MATCH(AA268,V268:Z268,0)-1,"")</f>
        <v>2012</v>
      </c>
      <c r="AC268" t="str">
        <f t="shared" si="49"/>
        <v>High</v>
      </c>
      <c r="AF268" t="str">
        <f t="shared" ca="1" si="50"/>
        <v>worksheet.write('AC268','=IF(AB268&lt;&gt;"",IF(S268=AB268,"Low",IF(AB268=Q268,"High","")),"")')</v>
      </c>
    </row>
    <row r="269" spans="1:32" x14ac:dyDescent="0.3">
      <c r="A269" s="1">
        <v>22</v>
      </c>
      <c r="B269" t="s">
        <v>741</v>
      </c>
      <c r="C269" t="s">
        <v>742</v>
      </c>
      <c r="D269" t="s">
        <v>743</v>
      </c>
      <c r="E269" t="s">
        <v>744</v>
      </c>
      <c r="F269" t="s">
        <v>745</v>
      </c>
      <c r="G269" t="s">
        <v>746</v>
      </c>
      <c r="I269" t="str">
        <f t="shared" si="51"/>
        <v>N/A</v>
      </c>
      <c r="J269">
        <f t="shared" si="52"/>
        <v>51520000</v>
      </c>
      <c r="K269">
        <f t="shared" si="53"/>
        <v>45660000</v>
      </c>
      <c r="L269">
        <f t="shared" si="54"/>
        <v>49220000</v>
      </c>
      <c r="M269">
        <f t="shared" si="55"/>
        <v>42080000</v>
      </c>
      <c r="N269">
        <f t="shared" si="56"/>
        <v>49860000</v>
      </c>
      <c r="P269">
        <f t="shared" si="39"/>
        <v>51520000</v>
      </c>
      <c r="Q269">
        <f>IFERROR(J144+MATCH(P269,J269:N269,0)-1,"")</f>
        <v>2012</v>
      </c>
      <c r="R269">
        <f t="shared" si="40"/>
        <v>42080000</v>
      </c>
      <c r="S269" t="str">
        <f>IFERROR(J144+MATCH(R269,J269:N269)-1,"")</f>
        <v/>
      </c>
      <c r="T269">
        <f t="shared" si="41"/>
        <v>47668000</v>
      </c>
      <c r="U269">
        <f t="shared" si="42"/>
        <v>3785144.6471700394</v>
      </c>
      <c r="V269">
        <f t="shared" si="43"/>
        <v>1.0176625622167292</v>
      </c>
      <c r="W269">
        <f t="shared" si="44"/>
        <v>-0.53049491820643624</v>
      </c>
      <c r="X269">
        <f t="shared" si="45"/>
        <v>0.41002396068545272</v>
      </c>
      <c r="Y269">
        <f t="shared" si="46"/>
        <v>-1.4762976110246842</v>
      </c>
      <c r="Z269">
        <f t="shared" si="47"/>
        <v>0.57910600632893838</v>
      </c>
      <c r="AA269">
        <f t="shared" si="48"/>
        <v>-1.4762976110246842</v>
      </c>
      <c r="AB269">
        <f>IFERROR(V144+MATCH(AA269,V269:Z269,0)-1,"")</f>
        <v>2015</v>
      </c>
      <c r="AC269" t="str">
        <f t="shared" si="49"/>
        <v/>
      </c>
      <c r="AF269" t="str">
        <f t="shared" ca="1" si="50"/>
        <v>worksheet.write('AC269','=IF(AB269&lt;&gt;"",IF(S269=AB269,"Low",IF(AB269=Q269,"High","")),"")')</v>
      </c>
    </row>
    <row r="270" spans="1:32" x14ac:dyDescent="0.3">
      <c r="A270" s="1">
        <v>23</v>
      </c>
      <c r="B270" t="s">
        <v>747</v>
      </c>
      <c r="C270" t="s">
        <v>748</v>
      </c>
      <c r="D270" t="s">
        <v>749</v>
      </c>
      <c r="E270" t="s">
        <v>750</v>
      </c>
      <c r="F270" t="s">
        <v>751</v>
      </c>
      <c r="G270" t="s">
        <v>752</v>
      </c>
      <c r="I270" t="str">
        <f t="shared" si="51"/>
        <v>N/A</v>
      </c>
      <c r="J270">
        <f t="shared" si="52"/>
        <v>716530000</v>
      </c>
      <c r="K270">
        <f t="shared" si="53"/>
        <v>1140000000</v>
      </c>
      <c r="L270">
        <f t="shared" si="54"/>
        <v>1270000000</v>
      </c>
      <c r="M270">
        <f t="shared" si="55"/>
        <v>1320000000</v>
      </c>
      <c r="N270">
        <f t="shared" si="56"/>
        <v>1150000000</v>
      </c>
      <c r="P270">
        <f t="shared" si="39"/>
        <v>1320000000</v>
      </c>
      <c r="Q270">
        <f>IFERROR(J144+MATCH(P270,J270:N270,0)-1,"")</f>
        <v>2015</v>
      </c>
      <c r="R270">
        <f t="shared" si="40"/>
        <v>716530000</v>
      </c>
      <c r="S270">
        <f>IFERROR(J144+MATCH(R270,J270:N270)-1,"")</f>
        <v>2012</v>
      </c>
      <c r="T270">
        <f t="shared" si="41"/>
        <v>1119306000</v>
      </c>
      <c r="U270">
        <f t="shared" si="42"/>
        <v>238005059.14790916</v>
      </c>
      <c r="V270">
        <f t="shared" si="43"/>
        <v>-1.6923001613578865</v>
      </c>
      <c r="W270">
        <f t="shared" si="44"/>
        <v>8.6947731590611421E-2</v>
      </c>
      <c r="X270">
        <f t="shared" si="45"/>
        <v>0.63315460830750925</v>
      </c>
      <c r="Y270">
        <f t="shared" si="46"/>
        <v>0.84323417627554687</v>
      </c>
      <c r="Z270">
        <f t="shared" si="47"/>
        <v>0.12896364518421893</v>
      </c>
      <c r="AA270">
        <f t="shared" si="48"/>
        <v>-1.6923001613578865</v>
      </c>
      <c r="AB270">
        <f>IFERROR(V144+MATCH(AA270,V270:Z270,0)-1,"")</f>
        <v>2012</v>
      </c>
      <c r="AC270" t="str">
        <f t="shared" si="49"/>
        <v>Low</v>
      </c>
      <c r="AF270" t="str">
        <f t="shared" ca="1" si="50"/>
        <v>worksheet.write('AC270','=IF(AB270&lt;&gt;"",IF(S270=AB270,"Low",IF(AB270=Q270,"High","")),"")')</v>
      </c>
    </row>
    <row r="271" spans="1:32" x14ac:dyDescent="0.3">
      <c r="A271" s="1">
        <v>24</v>
      </c>
      <c r="B271" t="s">
        <v>753</v>
      </c>
      <c r="C271" t="s">
        <v>254</v>
      </c>
      <c r="D271" t="s">
        <v>254</v>
      </c>
      <c r="E271" t="s">
        <v>254</v>
      </c>
      <c r="F271" t="s">
        <v>254</v>
      </c>
      <c r="G271" t="s">
        <v>254</v>
      </c>
      <c r="I271" t="str">
        <f t="shared" si="51"/>
        <v>N/A</v>
      </c>
      <c r="J271" t="str">
        <f t="shared" si="52"/>
        <v>N/A</v>
      </c>
      <c r="K271" t="str">
        <f t="shared" si="53"/>
        <v>N/A</v>
      </c>
      <c r="L271" t="str">
        <f t="shared" si="54"/>
        <v>N/A</v>
      </c>
      <c r="M271" t="str">
        <f t="shared" si="55"/>
        <v>N/A</v>
      </c>
      <c r="N271" t="str">
        <f t="shared" si="56"/>
        <v>N/A</v>
      </c>
      <c r="P271">
        <f t="shared" si="39"/>
        <v>0</v>
      </c>
      <c r="Q271" t="str">
        <f>IFERROR(J144+MATCH(P271,J271:N271,0)-1,"")</f>
        <v/>
      </c>
      <c r="R271" t="str">
        <f t="shared" si="40"/>
        <v/>
      </c>
      <c r="S271" t="str">
        <f>IFERROR(J144+MATCH(R271,J271:N271)-1,"")</f>
        <v/>
      </c>
      <c r="T271" t="str">
        <f t="shared" si="41"/>
        <v/>
      </c>
      <c r="U271" t="str">
        <f t="shared" si="42"/>
        <v/>
      </c>
      <c r="V271" t="str">
        <f t="shared" si="43"/>
        <v/>
      </c>
      <c r="W271" t="str">
        <f t="shared" si="44"/>
        <v/>
      </c>
      <c r="X271" t="str">
        <f t="shared" si="45"/>
        <v/>
      </c>
      <c r="Y271" t="str">
        <f t="shared" si="46"/>
        <v/>
      </c>
      <c r="Z271" t="str">
        <f t="shared" si="47"/>
        <v/>
      </c>
      <c r="AA271">
        <f t="shared" si="48"/>
        <v>0</v>
      </c>
      <c r="AB271" t="str">
        <f>IFERROR(V144+MATCH(AA271,V271:Z271,0)-1,"")</f>
        <v/>
      </c>
      <c r="AC271" t="str">
        <f t="shared" si="49"/>
        <v/>
      </c>
      <c r="AF271" t="str">
        <f t="shared" ca="1" si="50"/>
        <v>worksheet.write('AC271','=IF(AB271&lt;&gt;"",IF(S271=AB271,"Low",IF(AB271=Q271,"High","")),"")')</v>
      </c>
    </row>
    <row r="272" spans="1:32" x14ac:dyDescent="0.3">
      <c r="A272" s="1">
        <v>25</v>
      </c>
      <c r="B272" t="s">
        <v>754</v>
      </c>
      <c r="C272" t="s">
        <v>755</v>
      </c>
      <c r="D272" t="s">
        <v>756</v>
      </c>
      <c r="E272" t="s">
        <v>757</v>
      </c>
      <c r="F272" t="s">
        <v>758</v>
      </c>
      <c r="G272" t="s">
        <v>759</v>
      </c>
      <c r="I272" t="str">
        <f t="shared" si="51"/>
        <v>N/A</v>
      </c>
      <c r="J272">
        <f t="shared" si="52"/>
        <v>0.57279999999999998</v>
      </c>
      <c r="K272">
        <f t="shared" si="53"/>
        <v>0.67670000000000008</v>
      </c>
      <c r="L272">
        <f t="shared" si="54"/>
        <v>0.68579999999999997</v>
      </c>
      <c r="M272">
        <f t="shared" si="55"/>
        <v>0.66879999999999995</v>
      </c>
      <c r="N272">
        <f t="shared" si="56"/>
        <v>0.60320000000000007</v>
      </c>
      <c r="P272">
        <f t="shared" si="39"/>
        <v>0.68579999999999997</v>
      </c>
      <c r="Q272">
        <f>IFERROR(J144+MATCH(P272,J272:N272,0)-1,"")</f>
        <v>2014</v>
      </c>
      <c r="R272">
        <f t="shared" si="40"/>
        <v>0.57279999999999998</v>
      </c>
      <c r="S272">
        <f>IFERROR(J144+MATCH(R272,J272:N272)-1,"")</f>
        <v>2012</v>
      </c>
      <c r="T272">
        <f t="shared" si="41"/>
        <v>0.64146000000000003</v>
      </c>
      <c r="U272">
        <f t="shared" si="42"/>
        <v>5.0332375266820051E-2</v>
      </c>
      <c r="V272">
        <f t="shared" si="43"/>
        <v>-1.3641319257440625</v>
      </c>
      <c r="W272">
        <f t="shared" si="44"/>
        <v>0.70014577720974058</v>
      </c>
      <c r="X272">
        <f t="shared" si="45"/>
        <v>0.88094392058682769</v>
      </c>
      <c r="Y272">
        <f t="shared" si="46"/>
        <v>0.54318914724501211</v>
      </c>
      <c r="Z272">
        <f t="shared" si="47"/>
        <v>-0.76014691929752021</v>
      </c>
      <c r="AA272">
        <f t="shared" si="48"/>
        <v>-1.3641319257440625</v>
      </c>
      <c r="AB272">
        <f>IFERROR(V144+MATCH(AA272,V272:Z272,0)-1,"")</f>
        <v>2012</v>
      </c>
      <c r="AC272" t="str">
        <f t="shared" si="49"/>
        <v>Low</v>
      </c>
      <c r="AF272" t="str">
        <f t="shared" ca="1" si="50"/>
        <v>worksheet.write('AC272','=IF(AB272&lt;&gt;"",IF(S272=AB272,"Low",IF(AB272=Q272,"High","")),"")')</v>
      </c>
    </row>
    <row r="273" spans="1:32" x14ac:dyDescent="0.3">
      <c r="A273" s="1">
        <v>26</v>
      </c>
      <c r="B273" t="s">
        <v>760</v>
      </c>
      <c r="C273" t="s">
        <v>254</v>
      </c>
      <c r="D273" t="s">
        <v>254</v>
      </c>
      <c r="E273" t="s">
        <v>254</v>
      </c>
      <c r="F273" t="s">
        <v>254</v>
      </c>
      <c r="G273" t="s">
        <v>254</v>
      </c>
      <c r="I273" t="str">
        <f t="shared" si="51"/>
        <v>N/A</v>
      </c>
      <c r="J273" t="str">
        <f t="shared" si="52"/>
        <v>N/A</v>
      </c>
      <c r="K273" t="str">
        <f t="shared" si="53"/>
        <v>N/A</v>
      </c>
      <c r="L273" t="str">
        <f t="shared" si="54"/>
        <v>N/A</v>
      </c>
      <c r="M273" t="str">
        <f t="shared" si="55"/>
        <v>N/A</v>
      </c>
      <c r="N273" t="str">
        <f t="shared" si="56"/>
        <v>N/A</v>
      </c>
      <c r="P273">
        <f t="shared" ref="P273:P336" si="57">MAX(J273:N273)</f>
        <v>0</v>
      </c>
      <c r="Q273" t="str">
        <f>IFERROR(J144+MATCH(P273,J273:N273,0)-1,"")</f>
        <v/>
      </c>
      <c r="R273" t="str">
        <f t="shared" ref="R273:R336" si="58">IF(Q273="","",MIN(J273:N273))</f>
        <v/>
      </c>
      <c r="S273" t="str">
        <f>IFERROR(J144+MATCH(R273,J273:N273)-1,"")</f>
        <v/>
      </c>
      <c r="T273" t="str">
        <f t="shared" ref="T273:T336" si="59">IFERROR(AVERAGE(J273:N273),"")</f>
        <v/>
      </c>
      <c r="U273" t="str">
        <f t="shared" ref="U273:U336" si="60">IFERROR(STDEV(J273:N273),"")</f>
        <v/>
      </c>
      <c r="V273" t="str">
        <f t="shared" ref="V273:V336" si="61">IF(C273="-","",IF(ISBLANK(B273),"",IF(OR(ISNUMBER(FIND("Growth",B273)),ISNUMBER(FIND("Margin",B273))),"",(J273-T273)/U273)))</f>
        <v/>
      </c>
      <c r="W273" t="str">
        <f t="shared" ref="W273:W336" si="62">IF(OR(D273="-",ISBLANK(D273)),"",(K273-T273)/U273)</f>
        <v/>
      </c>
      <c r="X273" t="str">
        <f t="shared" ref="X273:X336" si="63">IF(OR(E273="-",ISBLANK(E273)),"",(L273-T273)/U273)</f>
        <v/>
      </c>
      <c r="Y273" t="str">
        <f t="shared" ref="Y273:Y336" si="64">IF(OR(F273="-",ISBLANK(F273)),"",(M273-T273)/U273)</f>
        <v/>
      </c>
      <c r="Z273" t="str">
        <f t="shared" ref="Z273:Z336" si="65">IFERROR(IF(OR(G273="-",ISBLANK(G273)),"",(N273-T273)/U273),"")</f>
        <v/>
      </c>
      <c r="AA273">
        <f t="shared" ref="AA273:AA336" si="66">IF(MAX(MAX(V273:Z273),ABS(MIN(V273:Z273)))=ABS(MIN(V273:Z273)),MIN(V273:Z273),MAX(V273:Z273))</f>
        <v>0</v>
      </c>
      <c r="AB273" t="str">
        <f>IFERROR(V144+MATCH(AA273,V273:Z273,0)-1,"")</f>
        <v/>
      </c>
      <c r="AC273" t="str">
        <f t="shared" ref="AC273:AC336" si="67">IF(AB273&lt;&gt;"",IF(S273=AB273,"Low",IF(AB273=Q273,"High","")),"")</f>
        <v/>
      </c>
      <c r="AF273" t="str">
        <f t="shared" ref="AF273:AF336" ca="1" si="68">SUBSTITUTE("worksheet.write('" &amp; CELL("address",AC273) &amp; "','" &amp; _xlfn.FORMULATEXT(AC273) &amp; "')","$","")</f>
        <v>worksheet.write('AC273','=IF(AB273&lt;&gt;"",IF(S273=AB273,"Low",IF(AB273=Q273,"High","")),"")')</v>
      </c>
    </row>
    <row r="274" spans="1:32" x14ac:dyDescent="0.3">
      <c r="A274" s="1">
        <v>27</v>
      </c>
      <c r="B274" t="s">
        <v>761</v>
      </c>
      <c r="C274" t="s">
        <v>254</v>
      </c>
      <c r="D274" t="s">
        <v>254</v>
      </c>
      <c r="E274" t="s">
        <v>254</v>
      </c>
      <c r="F274" t="s">
        <v>254</v>
      </c>
      <c r="G274" t="s">
        <v>254</v>
      </c>
      <c r="I274" t="str">
        <f t="shared" si="51"/>
        <v>N/A</v>
      </c>
      <c r="J274" t="str">
        <f t="shared" si="52"/>
        <v>N/A</v>
      </c>
      <c r="K274" t="str">
        <f t="shared" si="53"/>
        <v>N/A</v>
      </c>
      <c r="L274" t="str">
        <f t="shared" si="54"/>
        <v>N/A</v>
      </c>
      <c r="M274" t="str">
        <f t="shared" si="55"/>
        <v>N/A</v>
      </c>
      <c r="N274" t="str">
        <f t="shared" si="56"/>
        <v>N/A</v>
      </c>
      <c r="P274">
        <f t="shared" si="57"/>
        <v>0</v>
      </c>
      <c r="Q274" t="str">
        <f>IFERROR(J144+MATCH(P274,J274:N274,0)-1,"")</f>
        <v/>
      </c>
      <c r="R274" t="str">
        <f t="shared" si="58"/>
        <v/>
      </c>
      <c r="S274" t="str">
        <f>IFERROR(J144+MATCH(R274,J274:N274)-1,"")</f>
        <v/>
      </c>
      <c r="T274" t="str">
        <f t="shared" si="59"/>
        <v/>
      </c>
      <c r="U274" t="str">
        <f t="shared" si="60"/>
        <v/>
      </c>
      <c r="V274" t="str">
        <f t="shared" si="61"/>
        <v/>
      </c>
      <c r="W274" t="str">
        <f t="shared" si="62"/>
        <v/>
      </c>
      <c r="X274" t="str">
        <f t="shared" si="63"/>
        <v/>
      </c>
      <c r="Y274" t="str">
        <f t="shared" si="64"/>
        <v/>
      </c>
      <c r="Z274" t="str">
        <f t="shared" si="65"/>
        <v/>
      </c>
      <c r="AA274">
        <f t="shared" si="66"/>
        <v>0</v>
      </c>
      <c r="AB274" t="str">
        <f>IFERROR(V144+MATCH(AA274,V274:Z274,0)-1,"")</f>
        <v/>
      </c>
      <c r="AC274" t="str">
        <f t="shared" si="67"/>
        <v/>
      </c>
      <c r="AF274" t="str">
        <f t="shared" ca="1" si="68"/>
        <v>worksheet.write('AC274','=IF(AB274&lt;&gt;"",IF(S274=AB274,"Low",IF(AB274=Q274,"High","")),"")')</v>
      </c>
    </row>
    <row r="275" spans="1:32" x14ac:dyDescent="0.3">
      <c r="A275" s="1">
        <v>28</v>
      </c>
      <c r="B275" t="s">
        <v>762</v>
      </c>
      <c r="C275" t="s">
        <v>254</v>
      </c>
      <c r="D275" t="s">
        <v>254</v>
      </c>
      <c r="E275" t="s">
        <v>254</v>
      </c>
      <c r="F275" t="s">
        <v>254</v>
      </c>
      <c r="G275" t="s">
        <v>254</v>
      </c>
      <c r="I275" t="str">
        <f t="shared" si="51"/>
        <v>N/A</v>
      </c>
      <c r="J275" t="str">
        <f t="shared" si="52"/>
        <v>N/A</v>
      </c>
      <c r="K275" t="str">
        <f t="shared" si="53"/>
        <v>N/A</v>
      </c>
      <c r="L275" t="str">
        <f t="shared" si="54"/>
        <v>N/A</v>
      </c>
      <c r="M275" t="str">
        <f t="shared" si="55"/>
        <v>N/A</v>
      </c>
      <c r="N275" t="str">
        <f t="shared" si="56"/>
        <v>N/A</v>
      </c>
      <c r="P275">
        <f t="shared" si="57"/>
        <v>0</v>
      </c>
      <c r="Q275" t="str">
        <f>IFERROR(J144+MATCH(P275,J275:N275,0)-1,"")</f>
        <v/>
      </c>
      <c r="R275" t="str">
        <f t="shared" si="58"/>
        <v/>
      </c>
      <c r="S275" t="str">
        <f>IFERROR(J144+MATCH(R275,J275:N275)-1,"")</f>
        <v/>
      </c>
      <c r="T275" t="str">
        <f t="shared" si="59"/>
        <v/>
      </c>
      <c r="U275" t="str">
        <f t="shared" si="60"/>
        <v/>
      </c>
      <c r="V275" t="str">
        <f t="shared" si="61"/>
        <v/>
      </c>
      <c r="W275" t="str">
        <f t="shared" si="62"/>
        <v/>
      </c>
      <c r="X275" t="str">
        <f t="shared" si="63"/>
        <v/>
      </c>
      <c r="Y275" t="str">
        <f t="shared" si="64"/>
        <v/>
      </c>
      <c r="Z275" t="str">
        <f t="shared" si="65"/>
        <v/>
      </c>
      <c r="AA275">
        <f t="shared" si="66"/>
        <v>0</v>
      </c>
      <c r="AB275" t="str">
        <f>IFERROR(V144+MATCH(AA275,V275:Z275,0)-1,"")</f>
        <v/>
      </c>
      <c r="AC275" t="str">
        <f t="shared" si="67"/>
        <v/>
      </c>
      <c r="AF275" t="str">
        <f t="shared" ca="1" si="68"/>
        <v>worksheet.write('AC275','=IF(AB275&lt;&gt;"",IF(S275=AB275,"Low",IF(AB275=Q275,"High","")),"")')</v>
      </c>
    </row>
    <row r="276" spans="1:32" x14ac:dyDescent="0.3">
      <c r="A276" s="1">
        <v>29</v>
      </c>
      <c r="B276" t="s">
        <v>763</v>
      </c>
      <c r="C276" t="s">
        <v>764</v>
      </c>
      <c r="D276" t="s">
        <v>765</v>
      </c>
      <c r="E276" t="s">
        <v>766</v>
      </c>
      <c r="F276" t="s">
        <v>767</v>
      </c>
      <c r="G276" t="s">
        <v>768</v>
      </c>
      <c r="I276" t="str">
        <f t="shared" si="51"/>
        <v>pos_trend</v>
      </c>
      <c r="J276">
        <f t="shared" si="52"/>
        <v>534360000</v>
      </c>
      <c r="K276">
        <f t="shared" si="53"/>
        <v>543690000</v>
      </c>
      <c r="L276">
        <f t="shared" si="54"/>
        <v>581410000</v>
      </c>
      <c r="M276">
        <f t="shared" si="55"/>
        <v>654400000</v>
      </c>
      <c r="N276">
        <f t="shared" si="56"/>
        <v>754920000</v>
      </c>
      <c r="P276">
        <f t="shared" si="57"/>
        <v>754920000</v>
      </c>
      <c r="Q276">
        <f>IFERROR(J144+MATCH(P276,J276:N276,0)-1,"")</f>
        <v>2016</v>
      </c>
      <c r="R276">
        <f t="shared" si="58"/>
        <v>534360000</v>
      </c>
      <c r="S276">
        <f>IFERROR(J144+MATCH(R276,J276:N276)-1,"")</f>
        <v>2012</v>
      </c>
      <c r="T276">
        <f t="shared" si="59"/>
        <v>613756000</v>
      </c>
      <c r="U276">
        <f t="shared" si="60"/>
        <v>91976141.634665579</v>
      </c>
      <c r="V276">
        <f t="shared" si="61"/>
        <v>-0.86322385989363837</v>
      </c>
      <c r="W276">
        <f t="shared" si="62"/>
        <v>-0.76178451014292492</v>
      </c>
      <c r="X276">
        <f t="shared" si="63"/>
        <v>-0.35167815723864715</v>
      </c>
      <c r="Y276">
        <f t="shared" si="64"/>
        <v>0.44189720592368681</v>
      </c>
      <c r="Z276">
        <f t="shared" si="65"/>
        <v>1.5347893213515236</v>
      </c>
      <c r="AA276">
        <f t="shared" si="66"/>
        <v>1.5347893213515236</v>
      </c>
      <c r="AB276">
        <f>IFERROR(V144+MATCH(AA276,V276:Z276,0)-1,"")</f>
        <v>2016</v>
      </c>
      <c r="AC276" t="str">
        <f t="shared" si="67"/>
        <v>High</v>
      </c>
      <c r="AF276" t="str">
        <f t="shared" ca="1" si="68"/>
        <v>worksheet.write('AC276','=IF(AB276&lt;&gt;"",IF(S276=AB276,"Low",IF(AB276=Q276,"High","")),"")')</v>
      </c>
    </row>
    <row r="277" spans="1:32" x14ac:dyDescent="0.3">
      <c r="A277" s="1">
        <v>30</v>
      </c>
      <c r="B277" t="s">
        <v>769</v>
      </c>
      <c r="C277" t="s">
        <v>770</v>
      </c>
      <c r="D277" t="s">
        <v>770</v>
      </c>
      <c r="E277" t="s">
        <v>771</v>
      </c>
      <c r="F277" t="s">
        <v>772</v>
      </c>
      <c r="G277" t="s">
        <v>772</v>
      </c>
      <c r="I277" t="str">
        <f t="shared" si="51"/>
        <v>N/A</v>
      </c>
      <c r="J277">
        <f t="shared" si="52"/>
        <v>232000</v>
      </c>
      <c r="K277">
        <f t="shared" si="53"/>
        <v>232000</v>
      </c>
      <c r="L277">
        <f t="shared" si="54"/>
        <v>698000</v>
      </c>
      <c r="M277">
        <f t="shared" si="55"/>
        <v>702000</v>
      </c>
      <c r="N277">
        <f t="shared" si="56"/>
        <v>702000</v>
      </c>
      <c r="P277">
        <f t="shared" si="57"/>
        <v>702000</v>
      </c>
      <c r="Q277">
        <f>IFERROR(J144+MATCH(P277,J277:N277,0)-1,"")</f>
        <v>2015</v>
      </c>
      <c r="R277">
        <f t="shared" si="58"/>
        <v>232000</v>
      </c>
      <c r="S277">
        <f>IFERROR(J144+MATCH(R277,J277:N277)-1,"")</f>
        <v>2013</v>
      </c>
      <c r="T277">
        <f t="shared" si="59"/>
        <v>513200</v>
      </c>
      <c r="U277">
        <f t="shared" si="60"/>
        <v>256704.49937622831</v>
      </c>
      <c r="V277">
        <f t="shared" si="61"/>
        <v>-1.0954229500585062</v>
      </c>
      <c r="W277">
        <f t="shared" si="62"/>
        <v>-1.0954229500585062</v>
      </c>
      <c r="X277">
        <f t="shared" si="63"/>
        <v>0.71989388752066841</v>
      </c>
      <c r="Y277">
        <f t="shared" si="64"/>
        <v>0.73547600629817211</v>
      </c>
      <c r="Z277">
        <f t="shared" si="65"/>
        <v>0.73547600629817211</v>
      </c>
      <c r="AA277">
        <f t="shared" si="66"/>
        <v>-1.0954229500585062</v>
      </c>
      <c r="AB277">
        <f>IFERROR(V144+MATCH(AA277,V277:Z277,0)-1,"")</f>
        <v>2012</v>
      </c>
      <c r="AC277" t="str">
        <f t="shared" si="67"/>
        <v/>
      </c>
      <c r="AF277" t="str">
        <f t="shared" ca="1" si="68"/>
        <v>worksheet.write('AC277','=IF(AB277&lt;&gt;"",IF(S277=AB277,"Low",IF(AB277=Q277,"High","")),"")')</v>
      </c>
    </row>
    <row r="278" spans="1:32" x14ac:dyDescent="0.3">
      <c r="A278" s="1">
        <v>31</v>
      </c>
      <c r="B278" t="s">
        <v>773</v>
      </c>
      <c r="C278" t="s">
        <v>774</v>
      </c>
      <c r="D278" t="s">
        <v>775</v>
      </c>
      <c r="E278" t="s">
        <v>776</v>
      </c>
      <c r="F278" t="s">
        <v>777</v>
      </c>
      <c r="G278" t="s">
        <v>778</v>
      </c>
      <c r="I278" t="str">
        <f t="shared" si="51"/>
        <v>pos_trend</v>
      </c>
      <c r="J278">
        <f t="shared" si="52"/>
        <v>199990000</v>
      </c>
      <c r="K278">
        <f t="shared" si="53"/>
        <v>263860000</v>
      </c>
      <c r="L278">
        <f t="shared" si="54"/>
        <v>331420000</v>
      </c>
      <c r="M278">
        <f t="shared" si="55"/>
        <v>416850000</v>
      </c>
      <c r="N278">
        <f t="shared" si="56"/>
        <v>545730000</v>
      </c>
      <c r="P278">
        <f t="shared" si="57"/>
        <v>545730000</v>
      </c>
      <c r="Q278">
        <f>IFERROR(J144+MATCH(P278,J278:N278,0)-1,"")</f>
        <v>2016</v>
      </c>
      <c r="R278">
        <f t="shared" si="58"/>
        <v>199990000</v>
      </c>
      <c r="S278">
        <f>IFERROR(J144+MATCH(R278,J278:N278)-1,"")</f>
        <v>2012</v>
      </c>
      <c r="T278">
        <f t="shared" si="59"/>
        <v>351570000</v>
      </c>
      <c r="U278">
        <f t="shared" si="60"/>
        <v>135125078.16834003</v>
      </c>
      <c r="V278">
        <f t="shared" si="61"/>
        <v>-1.1217754842750973</v>
      </c>
      <c r="W278">
        <f t="shared" si="62"/>
        <v>-0.64910230720259121</v>
      </c>
      <c r="X278">
        <f t="shared" si="63"/>
        <v>-0.14912109782387656</v>
      </c>
      <c r="Y278">
        <f t="shared" si="64"/>
        <v>0.48310795364479708</v>
      </c>
      <c r="Z278">
        <f t="shared" si="65"/>
        <v>1.4368909356567678</v>
      </c>
      <c r="AA278">
        <f t="shared" si="66"/>
        <v>1.4368909356567678</v>
      </c>
      <c r="AB278">
        <f>IFERROR(V144+MATCH(AA278,V278:Z278,0)-1,"")</f>
        <v>2016</v>
      </c>
      <c r="AC278" t="str">
        <f t="shared" si="67"/>
        <v>High</v>
      </c>
      <c r="AF278" t="str">
        <f t="shared" ca="1" si="68"/>
        <v>worksheet.write('AC278','=IF(AB278&lt;&gt;"",IF(S278=AB278,"Low",IF(AB278=Q278,"High","")),"")')</v>
      </c>
    </row>
    <row r="279" spans="1:32" x14ac:dyDescent="0.3">
      <c r="A279" s="1">
        <v>32</v>
      </c>
      <c r="B279" t="s">
        <v>779</v>
      </c>
      <c r="C279" t="s">
        <v>254</v>
      </c>
      <c r="D279" t="s">
        <v>254</v>
      </c>
      <c r="E279" t="s">
        <v>254</v>
      </c>
      <c r="F279" t="s">
        <v>254</v>
      </c>
      <c r="G279" t="s">
        <v>254</v>
      </c>
      <c r="I279" t="str">
        <f t="shared" si="51"/>
        <v>N/A</v>
      </c>
      <c r="J279" t="str">
        <f t="shared" si="52"/>
        <v>N/A</v>
      </c>
      <c r="K279" t="str">
        <f t="shared" si="53"/>
        <v>N/A</v>
      </c>
      <c r="L279" t="str">
        <f t="shared" si="54"/>
        <v>N/A</v>
      </c>
      <c r="M279" t="str">
        <f t="shared" si="55"/>
        <v>N/A</v>
      </c>
      <c r="N279" t="str">
        <f t="shared" si="56"/>
        <v>N/A</v>
      </c>
      <c r="P279">
        <f t="shared" si="57"/>
        <v>0</v>
      </c>
      <c r="Q279" t="str">
        <f>IFERROR(J144+MATCH(P279,J279:N279,0)-1,"")</f>
        <v/>
      </c>
      <c r="R279" t="str">
        <f t="shared" si="58"/>
        <v/>
      </c>
      <c r="S279" t="str">
        <f>IFERROR(J144+MATCH(R279,J279:N279)-1,"")</f>
        <v/>
      </c>
      <c r="T279" t="str">
        <f t="shared" si="59"/>
        <v/>
      </c>
      <c r="U279" t="str">
        <f t="shared" si="60"/>
        <v/>
      </c>
      <c r="V279" t="str">
        <f t="shared" si="61"/>
        <v/>
      </c>
      <c r="W279" t="str">
        <f t="shared" si="62"/>
        <v/>
      </c>
      <c r="X279" t="str">
        <f t="shared" si="63"/>
        <v/>
      </c>
      <c r="Y279" t="str">
        <f t="shared" si="64"/>
        <v/>
      </c>
      <c r="Z279" t="str">
        <f t="shared" si="65"/>
        <v/>
      </c>
      <c r="AA279">
        <f t="shared" si="66"/>
        <v>0</v>
      </c>
      <c r="AB279" t="str">
        <f>IFERROR(V144+MATCH(AA279,V279:Z279,0)-1,"")</f>
        <v/>
      </c>
      <c r="AC279" t="str">
        <f t="shared" si="67"/>
        <v/>
      </c>
      <c r="AF279" t="str">
        <f t="shared" ca="1" si="68"/>
        <v>worksheet.write('AC279','=IF(AB279&lt;&gt;"",IF(S279=AB279,"Low",IF(AB279=Q279,"High","")),"")')</v>
      </c>
    </row>
    <row r="280" spans="1:32" x14ac:dyDescent="0.3">
      <c r="A280" s="1">
        <v>33</v>
      </c>
      <c r="B280" t="s">
        <v>780</v>
      </c>
      <c r="C280" t="s">
        <v>781</v>
      </c>
      <c r="D280" t="s">
        <v>782</v>
      </c>
      <c r="E280" t="s">
        <v>783</v>
      </c>
      <c r="F280" t="s">
        <v>784</v>
      </c>
      <c r="G280" t="s">
        <v>785</v>
      </c>
      <c r="I280" t="str">
        <f t="shared" si="51"/>
        <v>neg_trend</v>
      </c>
      <c r="J280">
        <f t="shared" si="52"/>
        <v>-14030000</v>
      </c>
      <c r="K280">
        <f t="shared" si="53"/>
        <v>-23320000</v>
      </c>
      <c r="L280">
        <f t="shared" si="54"/>
        <v>-42860000</v>
      </c>
      <c r="M280">
        <f t="shared" si="55"/>
        <v>-71580000</v>
      </c>
      <c r="N280">
        <f t="shared" si="56"/>
        <v>-94100000</v>
      </c>
      <c r="P280">
        <f t="shared" si="57"/>
        <v>-14030000</v>
      </c>
      <c r="Q280">
        <f>IFERROR(J144+MATCH(P280,J280:N280,0)-1,"")</f>
        <v>2012</v>
      </c>
      <c r="R280">
        <f t="shared" si="58"/>
        <v>-94100000</v>
      </c>
      <c r="S280" t="str">
        <f>IFERROR(J144+MATCH(R280,J280:N280)-1,"")</f>
        <v/>
      </c>
      <c r="T280">
        <f t="shared" si="59"/>
        <v>-49178000</v>
      </c>
      <c r="U280">
        <f t="shared" si="60"/>
        <v>33405728.850004155</v>
      </c>
      <c r="V280">
        <f t="shared" si="61"/>
        <v>1.0521548611562663</v>
      </c>
      <c r="W280">
        <f t="shared" si="62"/>
        <v>0.77405884829232763</v>
      </c>
      <c r="X280">
        <f t="shared" si="63"/>
        <v>0.18912923673566889</v>
      </c>
      <c r="Y280">
        <f t="shared" si="64"/>
        <v>-0.67060353930871397</v>
      </c>
      <c r="Z280">
        <f t="shared" si="65"/>
        <v>-1.3447394068755489</v>
      </c>
      <c r="AA280">
        <f t="shared" si="66"/>
        <v>-1.3447394068755489</v>
      </c>
      <c r="AB280">
        <f>IFERROR(V144+MATCH(AA280,V280:Z280,0)-1,"")</f>
        <v>2016</v>
      </c>
      <c r="AC280" t="str">
        <f t="shared" si="67"/>
        <v/>
      </c>
      <c r="AF280" t="str">
        <f t="shared" ca="1" si="68"/>
        <v>worksheet.write('AC280','=IF(AB280&lt;&gt;"",IF(S280=AB280,"Low",IF(AB280=Q280,"High","")),"")')</v>
      </c>
    </row>
    <row r="281" spans="1:32" x14ac:dyDescent="0.3">
      <c r="A281" s="1">
        <v>34</v>
      </c>
      <c r="B281" t="s">
        <v>786</v>
      </c>
      <c r="C281" t="s">
        <v>254</v>
      </c>
      <c r="D281" t="s">
        <v>254</v>
      </c>
      <c r="E281" t="s">
        <v>787</v>
      </c>
      <c r="F281" t="s">
        <v>254</v>
      </c>
      <c r="G281" t="s">
        <v>254</v>
      </c>
      <c r="I281" t="str">
        <f t="shared" si="51"/>
        <v>N/A</v>
      </c>
      <c r="J281" t="str">
        <f t="shared" si="52"/>
        <v>N/A</v>
      </c>
      <c r="K281" t="str">
        <f t="shared" si="53"/>
        <v>N/A</v>
      </c>
      <c r="L281">
        <f t="shared" si="54"/>
        <v>22980000</v>
      </c>
      <c r="M281" t="str">
        <f t="shared" si="55"/>
        <v>N/A</v>
      </c>
      <c r="N281" t="str">
        <f t="shared" si="56"/>
        <v>N/A</v>
      </c>
      <c r="P281">
        <f t="shared" si="57"/>
        <v>22980000</v>
      </c>
      <c r="Q281">
        <f>IFERROR(J144+MATCH(P281,J281:N281,0)-1,"")</f>
        <v>2014</v>
      </c>
      <c r="R281">
        <f t="shared" si="58"/>
        <v>22980000</v>
      </c>
      <c r="S281">
        <f>IFERROR(J144+MATCH(R281,J281:N281)-1,"")</f>
        <v>2014</v>
      </c>
      <c r="T281">
        <f t="shared" si="59"/>
        <v>22980000</v>
      </c>
      <c r="U281" t="str">
        <f t="shared" si="60"/>
        <v/>
      </c>
      <c r="V281" t="str">
        <f t="shared" si="61"/>
        <v/>
      </c>
      <c r="W281" t="str">
        <f t="shared" si="62"/>
        <v/>
      </c>
      <c r="X281" t="e">
        <f t="shared" si="63"/>
        <v>#VALUE!</v>
      </c>
      <c r="Y281" t="str">
        <f t="shared" si="64"/>
        <v/>
      </c>
      <c r="Z281" t="str">
        <f t="shared" si="65"/>
        <v/>
      </c>
      <c r="AA281" t="e">
        <f t="shared" si="66"/>
        <v>#VALUE!</v>
      </c>
      <c r="AB281" t="str">
        <f>IFERROR(V144+MATCH(AA281,V281:Z281,0)-1,"")</f>
        <v/>
      </c>
      <c r="AC281" t="str">
        <f t="shared" si="67"/>
        <v/>
      </c>
      <c r="AF281" t="str">
        <f t="shared" ca="1" si="68"/>
        <v>worksheet.write('AC281','=IF(AB281&lt;&gt;"",IF(S281=AB281,"Low",IF(AB281=Q281,"High","")),"")')</v>
      </c>
    </row>
    <row r="282" spans="1:32" x14ac:dyDescent="0.3">
      <c r="A282" s="1">
        <v>35</v>
      </c>
      <c r="B282" t="s">
        <v>788</v>
      </c>
      <c r="C282" t="s">
        <v>254</v>
      </c>
      <c r="D282" t="s">
        <v>254</v>
      </c>
      <c r="E282" t="s">
        <v>254</v>
      </c>
      <c r="F282" t="s">
        <v>254</v>
      </c>
      <c r="G282" t="s">
        <v>254</v>
      </c>
      <c r="I282" t="str">
        <f t="shared" si="51"/>
        <v>N/A</v>
      </c>
      <c r="J282" t="str">
        <f t="shared" si="52"/>
        <v>N/A</v>
      </c>
      <c r="K282" t="str">
        <f t="shared" si="53"/>
        <v>N/A</v>
      </c>
      <c r="L282" t="str">
        <f t="shared" si="54"/>
        <v>N/A</v>
      </c>
      <c r="M282" t="str">
        <f t="shared" si="55"/>
        <v>N/A</v>
      </c>
      <c r="N282" t="str">
        <f t="shared" si="56"/>
        <v>N/A</v>
      </c>
      <c r="P282">
        <f t="shared" si="57"/>
        <v>0</v>
      </c>
      <c r="Q282" t="str">
        <f>IFERROR(J144+MATCH(P282,J282:N282,0)-1,"")</f>
        <v/>
      </c>
      <c r="R282" t="str">
        <f t="shared" si="58"/>
        <v/>
      </c>
      <c r="S282" t="str">
        <f>IFERROR(J144+MATCH(R282,J282:N282)-1,"")</f>
        <v/>
      </c>
      <c r="T282" t="str">
        <f t="shared" si="59"/>
        <v/>
      </c>
      <c r="U282" t="str">
        <f t="shared" si="60"/>
        <v/>
      </c>
      <c r="V282" t="str">
        <f t="shared" si="61"/>
        <v/>
      </c>
      <c r="W282" t="str">
        <f t="shared" si="62"/>
        <v/>
      </c>
      <c r="X282" t="str">
        <f t="shared" si="63"/>
        <v/>
      </c>
      <c r="Y282" t="str">
        <f t="shared" si="64"/>
        <v/>
      </c>
      <c r="Z282" t="str">
        <f t="shared" si="65"/>
        <v/>
      </c>
      <c r="AA282">
        <f t="shared" si="66"/>
        <v>0</v>
      </c>
      <c r="AB282" t="str">
        <f>IFERROR(V144+MATCH(AA282,V282:Z282,0)-1,"")</f>
        <v/>
      </c>
      <c r="AC282" t="str">
        <f t="shared" si="67"/>
        <v/>
      </c>
      <c r="AF282" t="str">
        <f t="shared" ca="1" si="68"/>
        <v>worksheet.write('AC282','=IF(AB282&lt;&gt;"",IF(S282=AB282,"Low",IF(AB282=Q282,"High","")),"")')</v>
      </c>
    </row>
    <row r="283" spans="1:32" x14ac:dyDescent="0.3">
      <c r="A283" s="1">
        <v>36</v>
      </c>
      <c r="B283" t="s">
        <v>789</v>
      </c>
      <c r="C283" t="s">
        <v>790</v>
      </c>
      <c r="D283" t="s">
        <v>791</v>
      </c>
      <c r="E283" t="s">
        <v>792</v>
      </c>
      <c r="F283" t="s">
        <v>793</v>
      </c>
      <c r="G283" t="s">
        <v>794</v>
      </c>
      <c r="I283" t="str">
        <f t="shared" si="51"/>
        <v>N/A</v>
      </c>
      <c r="J283">
        <f t="shared" si="52"/>
        <v>-186780000</v>
      </c>
      <c r="K283">
        <f t="shared" si="53"/>
        <v>-240240000</v>
      </c>
      <c r="L283">
        <f t="shared" si="54"/>
        <v>-282540000</v>
      </c>
      <c r="M283">
        <f t="shared" si="55"/>
        <v>-252960000</v>
      </c>
      <c r="N283">
        <f t="shared" si="56"/>
        <v>-297760000</v>
      </c>
      <c r="P283">
        <f t="shared" si="57"/>
        <v>-186780000</v>
      </c>
      <c r="Q283">
        <f>IFERROR(J144+MATCH(P283,J283:N283,0)-1,"")</f>
        <v>2012</v>
      </c>
      <c r="R283">
        <f t="shared" si="58"/>
        <v>-297760000</v>
      </c>
      <c r="S283" t="str">
        <f>IFERROR(J144+MATCH(R283,J283:N283)-1,"")</f>
        <v/>
      </c>
      <c r="T283">
        <f t="shared" si="59"/>
        <v>-252056000</v>
      </c>
      <c r="U283">
        <f t="shared" si="60"/>
        <v>43068321.072454169</v>
      </c>
      <c r="V283">
        <f t="shared" si="61"/>
        <v>1.5156383711866939</v>
      </c>
      <c r="W283">
        <f t="shared" si="62"/>
        <v>0.27435478573965888</v>
      </c>
      <c r="X283">
        <f t="shared" si="63"/>
        <v>-0.70780562698779304</v>
      </c>
      <c r="Y283">
        <f t="shared" si="64"/>
        <v>-2.0989905747177694E-2</v>
      </c>
      <c r="Z283">
        <f t="shared" si="65"/>
        <v>-1.0611976241913821</v>
      </c>
      <c r="AA283">
        <f t="shared" si="66"/>
        <v>1.5156383711866939</v>
      </c>
      <c r="AB283">
        <f>IFERROR(V144+MATCH(AA283,V283:Z283,0)-1,"")</f>
        <v>2012</v>
      </c>
      <c r="AC283" t="str">
        <f t="shared" si="67"/>
        <v>High</v>
      </c>
      <c r="AF283" t="str">
        <f t="shared" ca="1" si="68"/>
        <v>worksheet.write('AC283','=IF(AB283&lt;&gt;"",IF(S283=AB283,"Low",IF(AB283=Q283,"High","")),"")')</v>
      </c>
    </row>
    <row r="284" spans="1:32" x14ac:dyDescent="0.3">
      <c r="A284" s="1">
        <v>37</v>
      </c>
      <c r="B284" t="s">
        <v>795</v>
      </c>
      <c r="C284" t="s">
        <v>796</v>
      </c>
      <c r="D284" t="s">
        <v>797</v>
      </c>
      <c r="E284" t="s">
        <v>798</v>
      </c>
      <c r="F284" t="s">
        <v>799</v>
      </c>
      <c r="G284" t="s">
        <v>800</v>
      </c>
      <c r="I284" t="str">
        <f t="shared" si="51"/>
        <v>N/A</v>
      </c>
      <c r="J284">
        <f t="shared" si="52"/>
        <v>0.42720000000000002</v>
      </c>
      <c r="K284">
        <f t="shared" si="53"/>
        <v>0.32329999999999998</v>
      </c>
      <c r="L284">
        <f t="shared" si="54"/>
        <v>0.31420000000000003</v>
      </c>
      <c r="M284">
        <f t="shared" si="55"/>
        <v>0.33119999999999999</v>
      </c>
      <c r="N284">
        <f t="shared" si="56"/>
        <v>0.39679999999999999</v>
      </c>
      <c r="P284">
        <f t="shared" si="57"/>
        <v>0.42720000000000002</v>
      </c>
      <c r="Q284">
        <f>IFERROR(J144+MATCH(P284,J284:N284,0)-1,"")</f>
        <v>2012</v>
      </c>
      <c r="R284">
        <f t="shared" si="58"/>
        <v>0.31420000000000003</v>
      </c>
      <c r="S284">
        <f>IFERROR(J144+MATCH(R284,J284:N284)-1,"")</f>
        <v>2014</v>
      </c>
      <c r="T284">
        <f t="shared" si="59"/>
        <v>0.35853999999999997</v>
      </c>
      <c r="U284">
        <f t="shared" si="60"/>
        <v>5.0332375266820245E-2</v>
      </c>
      <c r="V284">
        <f t="shared" si="61"/>
        <v>1.3641319257440572</v>
      </c>
      <c r="W284">
        <f t="shared" si="62"/>
        <v>-0.70014577720973681</v>
      </c>
      <c r="X284">
        <f t="shared" si="63"/>
        <v>-0.88094392058682436</v>
      </c>
      <c r="Y284">
        <f t="shared" si="64"/>
        <v>-0.54318914724501111</v>
      </c>
      <c r="Z284">
        <f t="shared" si="65"/>
        <v>0.76014691929751832</v>
      </c>
      <c r="AA284">
        <f t="shared" si="66"/>
        <v>1.3641319257440572</v>
      </c>
      <c r="AB284">
        <f>IFERROR(V144+MATCH(AA284,V284:Z284,0)-1,"")</f>
        <v>2012</v>
      </c>
      <c r="AC284" t="str">
        <f t="shared" si="67"/>
        <v>High</v>
      </c>
      <c r="AF284" t="str">
        <f t="shared" ca="1" si="68"/>
        <v>worksheet.write('AC284','=IF(AB284&lt;&gt;"",IF(S284=AB284,"Low",IF(AB284=Q284,"High","")),"")')</v>
      </c>
    </row>
    <row r="285" spans="1:32" x14ac:dyDescent="0.3">
      <c r="A285" s="1">
        <v>38</v>
      </c>
      <c r="B285" t="s">
        <v>801</v>
      </c>
      <c r="C285" t="s">
        <v>764</v>
      </c>
      <c r="D285" t="s">
        <v>765</v>
      </c>
      <c r="E285" t="s">
        <v>766</v>
      </c>
      <c r="F285" t="s">
        <v>767</v>
      </c>
      <c r="G285" t="s">
        <v>768</v>
      </c>
      <c r="I285" t="str">
        <f t="shared" si="51"/>
        <v>pos_trend</v>
      </c>
      <c r="J285">
        <f t="shared" si="52"/>
        <v>534360000</v>
      </c>
      <c r="K285">
        <f t="shared" si="53"/>
        <v>543690000</v>
      </c>
      <c r="L285">
        <f t="shared" si="54"/>
        <v>581410000</v>
      </c>
      <c r="M285">
        <f t="shared" si="55"/>
        <v>654400000</v>
      </c>
      <c r="N285">
        <f t="shared" si="56"/>
        <v>754920000</v>
      </c>
      <c r="P285">
        <f t="shared" si="57"/>
        <v>754920000</v>
      </c>
      <c r="Q285">
        <f>IFERROR(J144+MATCH(P285,J285:N285,0)-1,"")</f>
        <v>2016</v>
      </c>
      <c r="R285">
        <f t="shared" si="58"/>
        <v>534360000</v>
      </c>
      <c r="S285">
        <f>IFERROR(J144+MATCH(R285,J285:N285)-1,"")</f>
        <v>2012</v>
      </c>
      <c r="T285">
        <f t="shared" si="59"/>
        <v>613756000</v>
      </c>
      <c r="U285">
        <f t="shared" si="60"/>
        <v>91976141.634665579</v>
      </c>
      <c r="V285">
        <f t="shared" si="61"/>
        <v>-0.86322385989363837</v>
      </c>
      <c r="W285">
        <f t="shared" si="62"/>
        <v>-0.76178451014292492</v>
      </c>
      <c r="X285">
        <f t="shared" si="63"/>
        <v>-0.35167815723864715</v>
      </c>
      <c r="Y285">
        <f t="shared" si="64"/>
        <v>0.44189720592368681</v>
      </c>
      <c r="Z285">
        <f t="shared" si="65"/>
        <v>1.5347893213515236</v>
      </c>
      <c r="AA285">
        <f t="shared" si="66"/>
        <v>1.5347893213515236</v>
      </c>
      <c r="AB285">
        <f>IFERROR(V144+MATCH(AA285,V285:Z285,0)-1,"")</f>
        <v>2016</v>
      </c>
      <c r="AC285" t="str">
        <f t="shared" si="67"/>
        <v>High</v>
      </c>
      <c r="AF285" t="str">
        <f t="shared" ca="1" si="68"/>
        <v>worksheet.write('AC285','=IF(AB285&lt;&gt;"",IF(S285=AB285,"Low",IF(AB285=Q285,"High","")),"")')</v>
      </c>
    </row>
    <row r="286" spans="1:32" x14ac:dyDescent="0.3">
      <c r="A286" s="1">
        <v>39</v>
      </c>
      <c r="B286" t="s">
        <v>802</v>
      </c>
      <c r="C286" t="s">
        <v>796</v>
      </c>
      <c r="D286" t="s">
        <v>797</v>
      </c>
      <c r="E286" t="s">
        <v>798</v>
      </c>
      <c r="F286" t="s">
        <v>799</v>
      </c>
      <c r="G286" t="s">
        <v>800</v>
      </c>
      <c r="I286" t="str">
        <f t="shared" si="51"/>
        <v>N/A</v>
      </c>
      <c r="J286">
        <f t="shared" si="52"/>
        <v>0.42720000000000002</v>
      </c>
      <c r="K286">
        <f t="shared" si="53"/>
        <v>0.32329999999999998</v>
      </c>
      <c r="L286">
        <f t="shared" si="54"/>
        <v>0.31420000000000003</v>
      </c>
      <c r="M286">
        <f t="shared" si="55"/>
        <v>0.33119999999999999</v>
      </c>
      <c r="N286">
        <f t="shared" si="56"/>
        <v>0.39679999999999999</v>
      </c>
      <c r="P286">
        <f t="shared" si="57"/>
        <v>0.42720000000000002</v>
      </c>
      <c r="Q286">
        <f>IFERROR(J144+MATCH(P286,J286:N286,0)-1,"")</f>
        <v>2012</v>
      </c>
      <c r="R286">
        <f t="shared" si="58"/>
        <v>0.31420000000000003</v>
      </c>
      <c r="S286">
        <f>IFERROR(J144+MATCH(R286,J286:N286)-1,"")</f>
        <v>2014</v>
      </c>
      <c r="T286">
        <f t="shared" si="59"/>
        <v>0.35853999999999997</v>
      </c>
      <c r="U286">
        <f t="shared" si="60"/>
        <v>5.0332375266820245E-2</v>
      </c>
      <c r="V286">
        <f t="shared" si="61"/>
        <v>1.3641319257440572</v>
      </c>
      <c r="W286">
        <f t="shared" si="62"/>
        <v>-0.70014577720973681</v>
      </c>
      <c r="X286">
        <f t="shared" si="63"/>
        <v>-0.88094392058682436</v>
      </c>
      <c r="Y286">
        <f t="shared" si="64"/>
        <v>-0.54318914724501111</v>
      </c>
      <c r="Z286">
        <f t="shared" si="65"/>
        <v>0.76014691929751832</v>
      </c>
      <c r="AA286">
        <f t="shared" si="66"/>
        <v>1.3641319257440572</v>
      </c>
      <c r="AB286">
        <f>IFERROR(V144+MATCH(AA286,V286:Z286,0)-1,"")</f>
        <v>2012</v>
      </c>
      <c r="AC286" t="str">
        <f t="shared" si="67"/>
        <v>High</v>
      </c>
      <c r="AF286" t="str">
        <f t="shared" ca="1" si="68"/>
        <v>worksheet.write('AC286','=IF(AB286&lt;&gt;"",IF(S286=AB286,"Low",IF(AB286=Q286,"High","")),"")')</v>
      </c>
    </row>
    <row r="287" spans="1:32" x14ac:dyDescent="0.3">
      <c r="A287" s="1">
        <v>40</v>
      </c>
      <c r="B287" t="s">
        <v>803</v>
      </c>
      <c r="C287" t="s">
        <v>254</v>
      </c>
      <c r="D287" t="s">
        <v>254</v>
      </c>
      <c r="E287" t="s">
        <v>254</v>
      </c>
      <c r="F287" t="s">
        <v>254</v>
      </c>
      <c r="G287" t="s">
        <v>254</v>
      </c>
      <c r="I287" t="str">
        <f t="shared" si="51"/>
        <v>N/A</v>
      </c>
      <c r="J287" t="str">
        <f t="shared" si="52"/>
        <v>N/A</v>
      </c>
      <c r="K287" t="str">
        <f t="shared" si="53"/>
        <v>N/A</v>
      </c>
      <c r="L287" t="str">
        <f t="shared" si="54"/>
        <v>N/A</v>
      </c>
      <c r="M287" t="str">
        <f t="shared" si="55"/>
        <v>N/A</v>
      </c>
      <c r="N287" t="str">
        <f t="shared" si="56"/>
        <v>N/A</v>
      </c>
      <c r="P287">
        <f t="shared" si="57"/>
        <v>0</v>
      </c>
      <c r="Q287" t="str">
        <f>IFERROR(J144+MATCH(P287,J287:N287,0)-1,"")</f>
        <v/>
      </c>
      <c r="R287" t="str">
        <f t="shared" si="58"/>
        <v/>
      </c>
      <c r="S287" t="str">
        <f>IFERROR(J144+MATCH(R287,J287:N287)-1,"")</f>
        <v/>
      </c>
      <c r="T287" t="str">
        <f t="shared" si="59"/>
        <v/>
      </c>
      <c r="U287" t="str">
        <f t="shared" si="60"/>
        <v/>
      </c>
      <c r="V287" t="str">
        <f t="shared" si="61"/>
        <v/>
      </c>
      <c r="W287" t="str">
        <f t="shared" si="62"/>
        <v/>
      </c>
      <c r="X287" t="str">
        <f t="shared" si="63"/>
        <v/>
      </c>
      <c r="Y287" t="str">
        <f t="shared" si="64"/>
        <v/>
      </c>
      <c r="Z287" t="str">
        <f t="shared" si="65"/>
        <v/>
      </c>
      <c r="AA287">
        <f t="shared" si="66"/>
        <v>0</v>
      </c>
      <c r="AB287" t="str">
        <f>IFERROR(V144+MATCH(AA287,V287:Z287,0)-1,"")</f>
        <v/>
      </c>
      <c r="AC287" t="str">
        <f t="shared" si="67"/>
        <v/>
      </c>
      <c r="AF287" t="str">
        <f t="shared" ca="1" si="68"/>
        <v>worksheet.write('AC287','=IF(AB287&lt;&gt;"",IF(S287=AB287,"Low",IF(AB287=Q287,"High","")),"")')</v>
      </c>
    </row>
    <row r="288" spans="1:32" x14ac:dyDescent="0.3">
      <c r="A288" s="1">
        <v>41</v>
      </c>
      <c r="B288" t="s">
        <v>804</v>
      </c>
      <c r="C288" t="s">
        <v>764</v>
      </c>
      <c r="D288" t="s">
        <v>765</v>
      </c>
      <c r="E288" t="s">
        <v>766</v>
      </c>
      <c r="F288" t="s">
        <v>767</v>
      </c>
      <c r="G288" t="s">
        <v>768</v>
      </c>
      <c r="I288" t="str">
        <f t="shared" si="51"/>
        <v>pos_trend</v>
      </c>
      <c r="J288">
        <f t="shared" si="52"/>
        <v>534360000</v>
      </c>
      <c r="K288">
        <f t="shared" si="53"/>
        <v>543690000</v>
      </c>
      <c r="L288">
        <f t="shared" si="54"/>
        <v>581410000</v>
      </c>
      <c r="M288">
        <f t="shared" si="55"/>
        <v>654400000</v>
      </c>
      <c r="N288">
        <f t="shared" si="56"/>
        <v>754920000</v>
      </c>
      <c r="P288">
        <f t="shared" si="57"/>
        <v>754920000</v>
      </c>
      <c r="Q288">
        <f>IFERROR(J144+MATCH(P288,J288:N288,0)-1,"")</f>
        <v>2016</v>
      </c>
      <c r="R288">
        <f t="shared" si="58"/>
        <v>534360000</v>
      </c>
      <c r="S288">
        <f>IFERROR(J144+MATCH(R288,J288:N288)-1,"")</f>
        <v>2012</v>
      </c>
      <c r="T288">
        <f t="shared" si="59"/>
        <v>613756000</v>
      </c>
      <c r="U288">
        <f t="shared" si="60"/>
        <v>91976141.634665579</v>
      </c>
      <c r="V288">
        <f t="shared" si="61"/>
        <v>-0.86322385989363837</v>
      </c>
      <c r="W288">
        <f t="shared" si="62"/>
        <v>-0.76178451014292492</v>
      </c>
      <c r="X288">
        <f t="shared" si="63"/>
        <v>-0.35167815723864715</v>
      </c>
      <c r="Y288">
        <f t="shared" si="64"/>
        <v>0.44189720592368681</v>
      </c>
      <c r="Z288">
        <f t="shared" si="65"/>
        <v>1.5347893213515236</v>
      </c>
      <c r="AA288">
        <f t="shared" si="66"/>
        <v>1.5347893213515236</v>
      </c>
      <c r="AB288">
        <f>IFERROR(V144+MATCH(AA288,V288:Z288,0)-1,"")</f>
        <v>2016</v>
      </c>
      <c r="AC288" t="str">
        <f t="shared" si="67"/>
        <v>High</v>
      </c>
      <c r="AF288" t="str">
        <f t="shared" ca="1" si="68"/>
        <v>worksheet.write('AC288','=IF(AB288&lt;&gt;"",IF(S288=AB288,"Low",IF(AB288=Q288,"High","")),"")')</v>
      </c>
    </row>
    <row r="289" spans="1:32" x14ac:dyDescent="0.3">
      <c r="A289" s="1">
        <v>42</v>
      </c>
      <c r="B289" t="s">
        <v>805</v>
      </c>
      <c r="C289" t="s">
        <v>611</v>
      </c>
      <c r="D289" t="s">
        <v>636</v>
      </c>
      <c r="E289" t="s">
        <v>637</v>
      </c>
      <c r="F289" t="s">
        <v>638</v>
      </c>
      <c r="G289" t="s">
        <v>639</v>
      </c>
      <c r="I289" t="str">
        <f t="shared" si="51"/>
        <v>N/A</v>
      </c>
      <c r="J289">
        <f t="shared" si="52"/>
        <v>1250000000</v>
      </c>
      <c r="K289">
        <f t="shared" si="53"/>
        <v>1680000000</v>
      </c>
      <c r="L289">
        <f t="shared" si="54"/>
        <v>1850000000</v>
      </c>
      <c r="M289">
        <f t="shared" si="55"/>
        <v>1980000000</v>
      </c>
      <c r="N289">
        <f t="shared" si="56"/>
        <v>1900000000</v>
      </c>
      <c r="P289">
        <f t="shared" si="57"/>
        <v>1980000000</v>
      </c>
      <c r="Q289">
        <f>IFERROR(J144+MATCH(P289,J289:N289,0)-1,"")</f>
        <v>2015</v>
      </c>
      <c r="R289">
        <f t="shared" si="58"/>
        <v>1250000000</v>
      </c>
      <c r="S289">
        <f>IFERROR(J144+MATCH(R289,J289:N289)-1,"")</f>
        <v>2012</v>
      </c>
      <c r="T289">
        <f t="shared" si="59"/>
        <v>1732000000</v>
      </c>
      <c r="U289">
        <f t="shared" si="60"/>
        <v>290981099.04253232</v>
      </c>
      <c r="V289">
        <f t="shared" si="61"/>
        <v>-1.6564649786051797</v>
      </c>
      <c r="W289">
        <f t="shared" si="62"/>
        <v>-0.17870576532669988</v>
      </c>
      <c r="X289">
        <f t="shared" si="63"/>
        <v>0.40552462131828054</v>
      </c>
      <c r="Y289">
        <f t="shared" si="64"/>
        <v>0.85228903463503025</v>
      </c>
      <c r="Z289">
        <f t="shared" si="65"/>
        <v>0.57735708797856888</v>
      </c>
      <c r="AA289">
        <f t="shared" si="66"/>
        <v>-1.6564649786051797</v>
      </c>
      <c r="AB289">
        <f>IFERROR(V144+MATCH(AA289,V289:Z289,0)-1,"")</f>
        <v>2012</v>
      </c>
      <c r="AC289" t="str">
        <f t="shared" si="67"/>
        <v>Low</v>
      </c>
      <c r="AF289" t="str">
        <f t="shared" ca="1" si="68"/>
        <v>worksheet.write('AC289','=IF(AB289&lt;&gt;"",IF(S289=AB289,"Low",IF(AB289=Q289,"High","")),"")')</v>
      </c>
    </row>
    <row r="290" spans="1:32" x14ac:dyDescent="0.3">
      <c r="I290" t="str">
        <f t="shared" si="51"/>
        <v>N/A</v>
      </c>
      <c r="J290" t="str">
        <f t="shared" si="52"/>
        <v>N/A</v>
      </c>
      <c r="K290" t="str">
        <f t="shared" si="53"/>
        <v>N/A</v>
      </c>
      <c r="L290" t="str">
        <f t="shared" si="54"/>
        <v>N/A</v>
      </c>
      <c r="M290" t="str">
        <f t="shared" si="55"/>
        <v>N/A</v>
      </c>
      <c r="N290" t="str">
        <f t="shared" si="56"/>
        <v>N/A</v>
      </c>
      <c r="P290">
        <f t="shared" si="57"/>
        <v>0</v>
      </c>
      <c r="Q290" t="str">
        <f>IFERROR(J144+MATCH(P290,J290:N290,0)-1,"")</f>
        <v/>
      </c>
      <c r="R290" t="str">
        <f t="shared" si="58"/>
        <v/>
      </c>
      <c r="S290" t="str">
        <f>IFERROR(J144+MATCH(R290,J290:N290)-1,"")</f>
        <v/>
      </c>
      <c r="T290" t="str">
        <f t="shared" si="59"/>
        <v/>
      </c>
      <c r="U290" t="str">
        <f t="shared" si="60"/>
        <v/>
      </c>
      <c r="V290" t="str">
        <f t="shared" si="61"/>
        <v/>
      </c>
      <c r="W290" t="str">
        <f t="shared" si="62"/>
        <v/>
      </c>
      <c r="X290" t="str">
        <f t="shared" si="63"/>
        <v/>
      </c>
      <c r="Y290" t="str">
        <f t="shared" si="64"/>
        <v/>
      </c>
      <c r="Z290" t="str">
        <f t="shared" si="65"/>
        <v/>
      </c>
      <c r="AA290">
        <f t="shared" si="66"/>
        <v>0</v>
      </c>
      <c r="AB290" t="str">
        <f>IFERROR(V144+MATCH(AA290,V290:Z290,0)-1,"")</f>
        <v/>
      </c>
      <c r="AC290" t="str">
        <f t="shared" si="67"/>
        <v/>
      </c>
      <c r="AF290" t="str">
        <f t="shared" ca="1" si="68"/>
        <v>worksheet.write('AC290','=IF(AB290&lt;&gt;"",IF(S290=AB290,"Low",IF(AB290=Q290,"High","")),"")')</v>
      </c>
    </row>
    <row r="291" spans="1:32" x14ac:dyDescent="0.3">
      <c r="B291" s="1" t="s">
        <v>241</v>
      </c>
      <c r="C291" s="1" t="s">
        <v>242</v>
      </c>
      <c r="D291" s="1" t="s">
        <v>243</v>
      </c>
      <c r="E291" s="1" t="s">
        <v>244</v>
      </c>
      <c r="F291" s="1" t="s">
        <v>245</v>
      </c>
      <c r="G291" s="1" t="s">
        <v>246</v>
      </c>
      <c r="H291" s="1" t="s">
        <v>247</v>
      </c>
      <c r="I291" t="str">
        <f t="shared" si="51"/>
        <v>pos_trend</v>
      </c>
      <c r="J291">
        <f t="shared" si="52"/>
        <v>2012</v>
      </c>
      <c r="K291">
        <f t="shared" si="53"/>
        <v>2013</v>
      </c>
      <c r="L291">
        <f t="shared" si="54"/>
        <v>2014</v>
      </c>
      <c r="M291">
        <f t="shared" si="55"/>
        <v>2015</v>
      </c>
      <c r="N291">
        <f t="shared" si="56"/>
        <v>2016</v>
      </c>
      <c r="P291">
        <f t="shared" si="57"/>
        <v>2016</v>
      </c>
      <c r="Q291">
        <f>IFERROR(J144+MATCH(P291,J291:N291,0)-1,"")</f>
        <v>2016</v>
      </c>
      <c r="R291">
        <f t="shared" si="58"/>
        <v>2012</v>
      </c>
      <c r="S291">
        <f>IFERROR(J144+MATCH(R291,J291:N291)-1,"")</f>
        <v>2012</v>
      </c>
      <c r="T291">
        <f t="shared" si="59"/>
        <v>2014</v>
      </c>
      <c r="U291">
        <f t="shared" si="60"/>
        <v>1.5811388300841898</v>
      </c>
      <c r="V291">
        <f t="shared" si="61"/>
        <v>-1.2649110640673518</v>
      </c>
      <c r="W291">
        <f t="shared" si="62"/>
        <v>-0.63245553203367588</v>
      </c>
      <c r="X291">
        <f t="shared" si="63"/>
        <v>0</v>
      </c>
      <c r="Y291">
        <f t="shared" si="64"/>
        <v>0.63245553203367588</v>
      </c>
      <c r="Z291">
        <f t="shared" si="65"/>
        <v>1.2649110640673518</v>
      </c>
      <c r="AA291">
        <f t="shared" si="66"/>
        <v>-1.2649110640673518</v>
      </c>
      <c r="AB291">
        <f>IFERROR(V144+MATCH(AA291,V291:Z291,0)-1,"")</f>
        <v>2012</v>
      </c>
      <c r="AC291" t="str">
        <f t="shared" si="67"/>
        <v>Low</v>
      </c>
      <c r="AF291" t="str">
        <f t="shared" ca="1" si="68"/>
        <v>worksheet.write('AC291','=IF(AB291&lt;&gt;"",IF(S291=AB291,"Low",IF(AB291=Q291,"High","")),"")')</v>
      </c>
    </row>
    <row r="292" spans="1:32" x14ac:dyDescent="0.3">
      <c r="A292" s="1">
        <v>0</v>
      </c>
      <c r="B292" t="s">
        <v>806</v>
      </c>
      <c r="C292" t="s">
        <v>417</v>
      </c>
      <c r="D292" t="s">
        <v>418</v>
      </c>
      <c r="E292" t="s">
        <v>419</v>
      </c>
      <c r="F292" t="s">
        <v>420</v>
      </c>
      <c r="G292" t="s">
        <v>421</v>
      </c>
      <c r="I292" t="str">
        <f t="shared" si="51"/>
        <v>pos_trend</v>
      </c>
      <c r="J292">
        <f t="shared" si="52"/>
        <v>48850000</v>
      </c>
      <c r="K292">
        <f t="shared" si="53"/>
        <v>63870000</v>
      </c>
      <c r="L292">
        <f t="shared" si="54"/>
        <v>67560000</v>
      </c>
      <c r="M292">
        <f t="shared" si="55"/>
        <v>85440000</v>
      </c>
      <c r="N292">
        <f t="shared" si="56"/>
        <v>129539999.99999999</v>
      </c>
      <c r="P292">
        <f t="shared" si="57"/>
        <v>129539999.99999999</v>
      </c>
      <c r="Q292">
        <f>IFERROR(J144+MATCH(P292,J292:N292,0)-1,"")</f>
        <v>2016</v>
      </c>
      <c r="R292">
        <f t="shared" si="58"/>
        <v>48850000</v>
      </c>
      <c r="S292">
        <f>IFERROR(J144+MATCH(R292,J292:N292)-1,"")</f>
        <v>2012</v>
      </c>
      <c r="T292">
        <f t="shared" si="59"/>
        <v>79052000</v>
      </c>
      <c r="U292">
        <f t="shared" si="60"/>
        <v>31082811.488023393</v>
      </c>
      <c r="V292">
        <f t="shared" si="61"/>
        <v>-0.97166242544170178</v>
      </c>
      <c r="W292">
        <f t="shared" si="62"/>
        <v>-0.48843715459426251</v>
      </c>
      <c r="X292">
        <f t="shared" si="63"/>
        <v>-0.36972202480551075</v>
      </c>
      <c r="Y292">
        <f t="shared" si="64"/>
        <v>0.20551551465868453</v>
      </c>
      <c r="Z292">
        <f t="shared" si="65"/>
        <v>1.6243060901827899</v>
      </c>
      <c r="AA292">
        <f t="shared" si="66"/>
        <v>1.6243060901827899</v>
      </c>
      <c r="AB292">
        <f>IFERROR(V144+MATCH(AA292,V292:Z292,0)-1,"")</f>
        <v>2016</v>
      </c>
      <c r="AC292" t="str">
        <f t="shared" si="67"/>
        <v>High</v>
      </c>
      <c r="AF292" t="str">
        <f t="shared" ca="1" si="68"/>
        <v>worksheet.write('AC292','=IF(AB292&lt;&gt;"",IF(S292=AB292,"Low",IF(AB292=Q292,"High","")),"")')</v>
      </c>
    </row>
    <row r="293" spans="1:32" x14ac:dyDescent="0.3">
      <c r="A293" s="1">
        <v>1</v>
      </c>
      <c r="B293" t="s">
        <v>424</v>
      </c>
      <c r="C293" t="s">
        <v>254</v>
      </c>
      <c r="D293" t="s">
        <v>425</v>
      </c>
      <c r="E293" t="s">
        <v>426</v>
      </c>
      <c r="F293" t="s">
        <v>427</v>
      </c>
      <c r="G293" t="s">
        <v>428</v>
      </c>
      <c r="I293" t="str">
        <f t="shared" si="51"/>
        <v>N/A</v>
      </c>
      <c r="J293" t="str">
        <f t="shared" si="52"/>
        <v>N/A</v>
      </c>
      <c r="K293">
        <f t="shared" si="53"/>
        <v>0.3075</v>
      </c>
      <c r="L293">
        <f t="shared" si="54"/>
        <v>5.7800000000000004E-2</v>
      </c>
      <c r="M293">
        <f t="shared" si="55"/>
        <v>0.2646</v>
      </c>
      <c r="N293">
        <f t="shared" si="56"/>
        <v>0.51619999999999999</v>
      </c>
      <c r="P293">
        <f t="shared" si="57"/>
        <v>0.51619999999999999</v>
      </c>
      <c r="Q293">
        <f>IFERROR(J144+MATCH(P293,J293:N293,0)-1,"")</f>
        <v>2016</v>
      </c>
      <c r="R293">
        <f t="shared" si="58"/>
        <v>5.7800000000000004E-2</v>
      </c>
      <c r="S293">
        <f>IFERROR(J144+MATCH(R293,J293:N293)-1,"")</f>
        <v>2014</v>
      </c>
      <c r="T293">
        <f t="shared" si="59"/>
        <v>0.28652500000000003</v>
      </c>
      <c r="U293">
        <f t="shared" si="60"/>
        <v>0.18795955903686648</v>
      </c>
      <c r="V293" t="str">
        <f t="shared" si="61"/>
        <v/>
      </c>
      <c r="W293">
        <f t="shared" si="62"/>
        <v>0.11159315390756966</v>
      </c>
      <c r="X293">
        <f t="shared" si="63"/>
        <v>-1.2168841061982796</v>
      </c>
      <c r="Y293">
        <f t="shared" si="64"/>
        <v>-0.11664743263043965</v>
      </c>
      <c r="Z293">
        <f t="shared" si="65"/>
        <v>1.2219383849211489</v>
      </c>
      <c r="AA293">
        <f t="shared" si="66"/>
        <v>1.2219383849211489</v>
      </c>
      <c r="AB293">
        <f>IFERROR(V144+MATCH(AA293,V293:Z293,0)-1,"")</f>
        <v>2016</v>
      </c>
      <c r="AC293" t="str">
        <f t="shared" si="67"/>
        <v>High</v>
      </c>
      <c r="AF293" t="str">
        <f t="shared" ca="1" si="68"/>
        <v>worksheet.write('AC293','=IF(AB293&lt;&gt;"",IF(S293=AB293,"Low",IF(AB293=Q293,"High","")),"")')</v>
      </c>
    </row>
    <row r="294" spans="1:32" x14ac:dyDescent="0.3">
      <c r="A294" s="1">
        <v>2</v>
      </c>
      <c r="B294" t="s">
        <v>807</v>
      </c>
      <c r="C294" t="s">
        <v>272</v>
      </c>
      <c r="D294" t="s">
        <v>273</v>
      </c>
      <c r="E294" t="s">
        <v>274</v>
      </c>
      <c r="F294" t="s">
        <v>275</v>
      </c>
      <c r="G294" t="s">
        <v>276</v>
      </c>
      <c r="I294" t="str">
        <f t="shared" si="51"/>
        <v>pos_trend</v>
      </c>
      <c r="J294">
        <f t="shared" si="52"/>
        <v>50780000</v>
      </c>
      <c r="K294">
        <f t="shared" si="53"/>
        <v>69970000</v>
      </c>
      <c r="L294">
        <f t="shared" si="54"/>
        <v>86680000</v>
      </c>
      <c r="M294">
        <f t="shared" si="55"/>
        <v>97430000</v>
      </c>
      <c r="N294">
        <f t="shared" si="56"/>
        <v>103450000</v>
      </c>
      <c r="P294">
        <f t="shared" si="57"/>
        <v>103450000</v>
      </c>
      <c r="Q294">
        <f>IFERROR(J144+MATCH(P294,J294:N294,0)-1,"")</f>
        <v>2016</v>
      </c>
      <c r="R294">
        <f t="shared" si="58"/>
        <v>50780000</v>
      </c>
      <c r="S294">
        <f>IFERROR(J144+MATCH(R294,J294:N294)-1,"")</f>
        <v>2012</v>
      </c>
      <c r="T294">
        <f t="shared" si="59"/>
        <v>81662000</v>
      </c>
      <c r="U294">
        <f t="shared" si="60"/>
        <v>21441361.197461322</v>
      </c>
      <c r="V294">
        <f t="shared" si="61"/>
        <v>-1.4403003482659702</v>
      </c>
      <c r="W294">
        <f t="shared" si="62"/>
        <v>-0.5453012004379808</v>
      </c>
      <c r="X294">
        <f t="shared" si="63"/>
        <v>0.23403364897346798</v>
      </c>
      <c r="Y294">
        <f t="shared" si="64"/>
        <v>0.73540107154516599</v>
      </c>
      <c r="Z294">
        <f t="shared" si="65"/>
        <v>1.0161668281853169</v>
      </c>
      <c r="AA294">
        <f t="shared" si="66"/>
        <v>-1.4403003482659702</v>
      </c>
      <c r="AB294">
        <f>IFERROR(V144+MATCH(AA294,V294:Z294,0)-1,"")</f>
        <v>2012</v>
      </c>
      <c r="AC294" t="str">
        <f t="shared" si="67"/>
        <v>Low</v>
      </c>
      <c r="AF294" t="str">
        <f t="shared" ca="1" si="68"/>
        <v>worksheet.write('AC294','=IF(AB294&lt;&gt;"",IF(S294=AB294,"Low",IF(AB294=Q294,"High","")),"")')</v>
      </c>
    </row>
    <row r="295" spans="1:32" x14ac:dyDescent="0.3">
      <c r="A295" s="1">
        <v>3</v>
      </c>
      <c r="B295" t="s">
        <v>808</v>
      </c>
      <c r="C295" t="s">
        <v>278</v>
      </c>
      <c r="D295" t="s">
        <v>279</v>
      </c>
      <c r="E295" t="s">
        <v>280</v>
      </c>
      <c r="F295" t="s">
        <v>281</v>
      </c>
      <c r="G295" t="s">
        <v>282</v>
      </c>
      <c r="I295" t="str">
        <f t="shared" si="51"/>
        <v>pos_trend</v>
      </c>
      <c r="J295">
        <f t="shared" si="52"/>
        <v>13280000</v>
      </c>
      <c r="K295">
        <f t="shared" si="53"/>
        <v>18750000</v>
      </c>
      <c r="L295">
        <f t="shared" si="54"/>
        <v>20510000</v>
      </c>
      <c r="M295">
        <f t="shared" si="55"/>
        <v>21660000</v>
      </c>
      <c r="N295">
        <f t="shared" si="56"/>
        <v>22580000</v>
      </c>
      <c r="P295">
        <f t="shared" si="57"/>
        <v>22580000</v>
      </c>
      <c r="Q295">
        <f>IFERROR(J144+MATCH(P295,J295:N295,0)-1,"")</f>
        <v>2016</v>
      </c>
      <c r="R295">
        <f t="shared" si="58"/>
        <v>13280000</v>
      </c>
      <c r="S295">
        <f>IFERROR(J144+MATCH(R295,J295:N295)-1,"")</f>
        <v>2012</v>
      </c>
      <c r="T295">
        <f t="shared" si="59"/>
        <v>19356000</v>
      </c>
      <c r="U295">
        <f t="shared" si="60"/>
        <v>3685082.0886379178</v>
      </c>
      <c r="V295">
        <f t="shared" si="61"/>
        <v>-1.6488099461159669</v>
      </c>
      <c r="W295">
        <f t="shared" si="62"/>
        <v>-0.16444681161064451</v>
      </c>
      <c r="X295">
        <f t="shared" si="63"/>
        <v>0.31315448943677188</v>
      </c>
      <c r="Y295">
        <f t="shared" si="64"/>
        <v>0.62522352137116322</v>
      </c>
      <c r="Z295">
        <f t="shared" si="65"/>
        <v>0.87487874691867629</v>
      </c>
      <c r="AA295">
        <f t="shared" si="66"/>
        <v>-1.6488099461159669</v>
      </c>
      <c r="AB295">
        <f>IFERROR(V144+MATCH(AA295,V295:Z295,0)-1,"")</f>
        <v>2012</v>
      </c>
      <c r="AC295" t="str">
        <f t="shared" si="67"/>
        <v>Low</v>
      </c>
      <c r="AF295" t="str">
        <f t="shared" ca="1" si="68"/>
        <v>worksheet.write('AC295','=IF(AB295&lt;&gt;"",IF(S295=AB295,"Low",IF(AB295=Q295,"High","")),"")')</v>
      </c>
    </row>
    <row r="296" spans="1:32" x14ac:dyDescent="0.3">
      <c r="A296" s="1">
        <v>4</v>
      </c>
      <c r="B296" t="s">
        <v>809</v>
      </c>
      <c r="C296" t="s">
        <v>284</v>
      </c>
      <c r="D296" t="s">
        <v>285</v>
      </c>
      <c r="E296" t="s">
        <v>286</v>
      </c>
      <c r="F296" t="s">
        <v>287</v>
      </c>
      <c r="G296" t="s">
        <v>288</v>
      </c>
      <c r="I296" t="str">
        <f t="shared" si="51"/>
        <v>pos_trend</v>
      </c>
      <c r="J296">
        <f t="shared" si="52"/>
        <v>37500000</v>
      </c>
      <c r="K296">
        <f t="shared" si="53"/>
        <v>51220000</v>
      </c>
      <c r="L296">
        <f t="shared" si="54"/>
        <v>66180000.000000007</v>
      </c>
      <c r="M296">
        <f t="shared" si="55"/>
        <v>75780000</v>
      </c>
      <c r="N296">
        <f t="shared" si="56"/>
        <v>80870000</v>
      </c>
      <c r="P296">
        <f t="shared" si="57"/>
        <v>80870000</v>
      </c>
      <c r="Q296">
        <f>IFERROR(J144+MATCH(P296,J296:N296,0)-1,"")</f>
        <v>2016</v>
      </c>
      <c r="R296">
        <f t="shared" si="58"/>
        <v>37500000</v>
      </c>
      <c r="S296">
        <f>IFERROR(J144+MATCH(R296,J296:N296)-1,"")</f>
        <v>2012</v>
      </c>
      <c r="T296">
        <f t="shared" si="59"/>
        <v>62310000</v>
      </c>
      <c r="U296">
        <f t="shared" si="60"/>
        <v>17884459.734641135</v>
      </c>
      <c r="V296">
        <f t="shared" si="61"/>
        <v>-1.3872378795957983</v>
      </c>
      <c r="W296">
        <f t="shared" si="62"/>
        <v>-0.6200914181667635</v>
      </c>
      <c r="X296">
        <f t="shared" si="63"/>
        <v>0.21638898000950219</v>
      </c>
      <c r="Y296">
        <f t="shared" si="64"/>
        <v>0.7531678451493512</v>
      </c>
      <c r="Z296">
        <f t="shared" si="65"/>
        <v>1.0377724726037088</v>
      </c>
      <c r="AA296">
        <f t="shared" si="66"/>
        <v>-1.3872378795957983</v>
      </c>
      <c r="AB296">
        <f>IFERROR(V144+MATCH(AA296,V296:Z296,0)-1,"")</f>
        <v>2012</v>
      </c>
      <c r="AC296" t="str">
        <f t="shared" si="67"/>
        <v>Low</v>
      </c>
      <c r="AF296" t="str">
        <f t="shared" ca="1" si="68"/>
        <v>worksheet.write('AC296','=IF(AB296&lt;&gt;"",IF(S296=AB296,"Low",IF(AB296=Q296,"High","")),"")')</v>
      </c>
    </row>
    <row r="297" spans="1:32" x14ac:dyDescent="0.3">
      <c r="A297" s="1">
        <v>5</v>
      </c>
      <c r="B297" t="s">
        <v>810</v>
      </c>
      <c r="C297" t="s">
        <v>811</v>
      </c>
      <c r="D297" t="s">
        <v>812</v>
      </c>
      <c r="E297" t="s">
        <v>813</v>
      </c>
      <c r="F297" t="s">
        <v>814</v>
      </c>
      <c r="G297" t="s">
        <v>815</v>
      </c>
      <c r="I297" t="str">
        <f t="shared" si="51"/>
        <v>N/A</v>
      </c>
      <c r="J297">
        <f t="shared" si="52"/>
        <v>4780000</v>
      </c>
      <c r="K297">
        <f t="shared" si="53"/>
        <v>9570000</v>
      </c>
      <c r="L297">
        <f t="shared" si="54"/>
        <v>8440000</v>
      </c>
      <c r="M297">
        <f t="shared" si="55"/>
        <v>19330000</v>
      </c>
      <c r="N297">
        <f t="shared" si="56"/>
        <v>17700000</v>
      </c>
      <c r="P297">
        <f t="shared" si="57"/>
        <v>19330000</v>
      </c>
      <c r="Q297">
        <f>IFERROR(J144+MATCH(P297,J297:N297,0)-1,"")</f>
        <v>2015</v>
      </c>
      <c r="R297">
        <f t="shared" si="58"/>
        <v>4780000</v>
      </c>
      <c r="S297">
        <f>IFERROR(J144+MATCH(R297,J297:N297)-1,"")</f>
        <v>2012</v>
      </c>
      <c r="T297">
        <f t="shared" si="59"/>
        <v>11964000</v>
      </c>
      <c r="U297">
        <f t="shared" si="60"/>
        <v>6263372.0949660977</v>
      </c>
      <c r="V297">
        <f t="shared" si="61"/>
        <v>-1.1469859831214269</v>
      </c>
      <c r="W297">
        <f t="shared" si="62"/>
        <v>-0.3822222221036603</v>
      </c>
      <c r="X297">
        <f t="shared" si="63"/>
        <v>-0.56263622000555513</v>
      </c>
      <c r="Y297">
        <f t="shared" si="64"/>
        <v>1.1760438128719974</v>
      </c>
      <c r="Z297">
        <f t="shared" si="65"/>
        <v>0.91580061235864474</v>
      </c>
      <c r="AA297">
        <f t="shared" si="66"/>
        <v>1.1760438128719974</v>
      </c>
      <c r="AB297">
        <f>IFERROR(V144+MATCH(AA297,V297:Z297,0)-1,"")</f>
        <v>2015</v>
      </c>
      <c r="AC297" t="str">
        <f t="shared" si="67"/>
        <v>High</v>
      </c>
      <c r="AF297" t="str">
        <f t="shared" ca="1" si="68"/>
        <v>worksheet.write('AC297','=IF(AB297&lt;&gt;"",IF(S297=AB297,"Low",IF(AB297=Q297,"High","")),"")')</v>
      </c>
    </row>
    <row r="298" spans="1:32" x14ac:dyDescent="0.3">
      <c r="A298" s="1">
        <v>6</v>
      </c>
      <c r="B298" t="s">
        <v>714</v>
      </c>
      <c r="C298" t="s">
        <v>811</v>
      </c>
      <c r="D298" t="s">
        <v>812</v>
      </c>
      <c r="E298" t="s">
        <v>813</v>
      </c>
      <c r="F298" t="s">
        <v>814</v>
      </c>
      <c r="G298" t="s">
        <v>815</v>
      </c>
      <c r="I298" t="str">
        <f t="shared" si="51"/>
        <v>N/A</v>
      </c>
      <c r="J298">
        <f t="shared" si="52"/>
        <v>4780000</v>
      </c>
      <c r="K298">
        <f t="shared" si="53"/>
        <v>9570000</v>
      </c>
      <c r="L298">
        <f t="shared" si="54"/>
        <v>8440000</v>
      </c>
      <c r="M298">
        <f t="shared" si="55"/>
        <v>19330000</v>
      </c>
      <c r="N298">
        <f t="shared" si="56"/>
        <v>17700000</v>
      </c>
      <c r="P298">
        <f t="shared" si="57"/>
        <v>19330000</v>
      </c>
      <c r="Q298">
        <f>IFERROR(J144+MATCH(P298,J298:N298,0)-1,"")</f>
        <v>2015</v>
      </c>
      <c r="R298">
        <f t="shared" si="58"/>
        <v>4780000</v>
      </c>
      <c r="S298">
        <f>IFERROR(J144+MATCH(R298,J298:N298)-1,"")</f>
        <v>2012</v>
      </c>
      <c r="T298">
        <f t="shared" si="59"/>
        <v>11964000</v>
      </c>
      <c r="U298">
        <f t="shared" si="60"/>
        <v>6263372.0949660977</v>
      </c>
      <c r="V298">
        <f t="shared" si="61"/>
        <v>-1.1469859831214269</v>
      </c>
      <c r="W298">
        <f t="shared" si="62"/>
        <v>-0.3822222221036603</v>
      </c>
      <c r="X298">
        <f t="shared" si="63"/>
        <v>-0.56263622000555513</v>
      </c>
      <c r="Y298">
        <f t="shared" si="64"/>
        <v>1.1760438128719974</v>
      </c>
      <c r="Z298">
        <f t="shared" si="65"/>
        <v>0.91580061235864474</v>
      </c>
      <c r="AA298">
        <f t="shared" si="66"/>
        <v>1.1760438128719974</v>
      </c>
      <c r="AB298">
        <f>IFERROR(V144+MATCH(AA298,V298:Z298,0)-1,"")</f>
        <v>2015</v>
      </c>
      <c r="AC298" t="str">
        <f t="shared" si="67"/>
        <v>High</v>
      </c>
      <c r="AF298" t="str">
        <f t="shared" ca="1" si="68"/>
        <v>worksheet.write('AC298','=IF(AB298&lt;&gt;"",IF(S298=AB298,"Low",IF(AB298=Q298,"High","")),"")')</v>
      </c>
    </row>
    <row r="299" spans="1:32" x14ac:dyDescent="0.3">
      <c r="A299" s="1">
        <v>7</v>
      </c>
      <c r="B299" t="s">
        <v>816</v>
      </c>
      <c r="C299" t="s">
        <v>254</v>
      </c>
      <c r="D299" t="s">
        <v>254</v>
      </c>
      <c r="E299" t="s">
        <v>254</v>
      </c>
      <c r="F299" t="s">
        <v>254</v>
      </c>
      <c r="G299" t="s">
        <v>254</v>
      </c>
      <c r="I299" t="str">
        <f t="shared" si="51"/>
        <v>N/A</v>
      </c>
      <c r="J299" t="str">
        <f t="shared" si="52"/>
        <v>N/A</v>
      </c>
      <c r="K299" t="str">
        <f t="shared" si="53"/>
        <v>N/A</v>
      </c>
      <c r="L299" t="str">
        <f t="shared" si="54"/>
        <v>N/A</v>
      </c>
      <c r="M299" t="str">
        <f t="shared" si="55"/>
        <v>N/A</v>
      </c>
      <c r="N299" t="str">
        <f t="shared" si="56"/>
        <v>N/A</v>
      </c>
      <c r="P299">
        <f t="shared" si="57"/>
        <v>0</v>
      </c>
      <c r="Q299" t="str">
        <f>IFERROR(J144+MATCH(P299,J299:N299,0)-1,"")</f>
        <v/>
      </c>
      <c r="R299" t="str">
        <f t="shared" si="58"/>
        <v/>
      </c>
      <c r="S299" t="str">
        <f>IFERROR(J144+MATCH(R299,J299:N299)-1,"")</f>
        <v/>
      </c>
      <c r="T299" t="str">
        <f t="shared" si="59"/>
        <v/>
      </c>
      <c r="U299" t="str">
        <f t="shared" si="60"/>
        <v/>
      </c>
      <c r="V299" t="str">
        <f t="shared" si="61"/>
        <v/>
      </c>
      <c r="W299" t="str">
        <f t="shared" si="62"/>
        <v/>
      </c>
      <c r="X299" t="str">
        <f t="shared" si="63"/>
        <v/>
      </c>
      <c r="Y299" t="str">
        <f t="shared" si="64"/>
        <v/>
      </c>
      <c r="Z299" t="str">
        <f t="shared" si="65"/>
        <v/>
      </c>
      <c r="AA299">
        <f t="shared" si="66"/>
        <v>0</v>
      </c>
      <c r="AB299" t="str">
        <f>IFERROR(V144+MATCH(AA299,V299:Z299,0)-1,"")</f>
        <v/>
      </c>
      <c r="AC299" t="str">
        <f t="shared" si="67"/>
        <v/>
      </c>
      <c r="AF299" t="str">
        <f t="shared" ca="1" si="68"/>
        <v>worksheet.write('AC299','=IF(AB299&lt;&gt;"",IF(S299=AB299,"Low",IF(AB299=Q299,"High","")),"")')</v>
      </c>
    </row>
    <row r="300" spans="1:32" x14ac:dyDescent="0.3">
      <c r="A300" s="1">
        <v>8</v>
      </c>
      <c r="B300" t="s">
        <v>817</v>
      </c>
      <c r="C300" t="s">
        <v>818</v>
      </c>
      <c r="D300" t="s">
        <v>819</v>
      </c>
      <c r="E300" t="s">
        <v>820</v>
      </c>
      <c r="F300" t="s">
        <v>821</v>
      </c>
      <c r="G300" t="s">
        <v>822</v>
      </c>
      <c r="I300" t="str">
        <f t="shared" si="51"/>
        <v>neg_trend</v>
      </c>
      <c r="J300">
        <f t="shared" si="52"/>
        <v>14240000</v>
      </c>
      <c r="K300">
        <f t="shared" si="53"/>
        <v>11410000</v>
      </c>
      <c r="L300">
        <f t="shared" si="54"/>
        <v>6970000</v>
      </c>
      <c r="M300">
        <f t="shared" si="55"/>
        <v>2880000</v>
      </c>
      <c r="N300">
        <f t="shared" si="56"/>
        <v>-101480000</v>
      </c>
      <c r="P300">
        <f t="shared" si="57"/>
        <v>14240000</v>
      </c>
      <c r="Q300">
        <f>IFERROR(J144+MATCH(P300,J300:N300,0)-1,"")</f>
        <v>2012</v>
      </c>
      <c r="R300">
        <f t="shared" si="58"/>
        <v>-101480000</v>
      </c>
      <c r="S300" t="str">
        <f>IFERROR(J144+MATCH(R300,J300:N300)-1,"")</f>
        <v/>
      </c>
      <c r="T300">
        <f t="shared" si="59"/>
        <v>-13196000</v>
      </c>
      <c r="U300">
        <f t="shared" si="60"/>
        <v>49541294.189796858</v>
      </c>
      <c r="V300">
        <f t="shared" si="61"/>
        <v>0.55380063134585022</v>
      </c>
      <c r="W300">
        <f t="shared" si="62"/>
        <v>0.49667656855576581</v>
      </c>
      <c r="X300">
        <f t="shared" si="63"/>
        <v>0.40705436403704676</v>
      </c>
      <c r="Y300">
        <f t="shared" si="64"/>
        <v>0.32449697293759616</v>
      </c>
      <c r="Z300">
        <f t="shared" si="65"/>
        <v>-1.782028536876259</v>
      </c>
      <c r="AA300">
        <f t="shared" si="66"/>
        <v>-1.782028536876259</v>
      </c>
      <c r="AB300">
        <f>IFERROR(V144+MATCH(AA300,V300:Z300,0)-1,"")</f>
        <v>2016</v>
      </c>
      <c r="AC300" t="str">
        <f t="shared" si="67"/>
        <v/>
      </c>
      <c r="AF300" t="str">
        <f t="shared" ca="1" si="68"/>
        <v>worksheet.write('AC300','=IF(AB300&lt;&gt;"",IF(S300=AB300,"Low",IF(AB300=Q300,"High","")),"")')</v>
      </c>
    </row>
    <row r="301" spans="1:32" x14ac:dyDescent="0.3">
      <c r="A301" s="1">
        <v>9</v>
      </c>
      <c r="B301" t="s">
        <v>823</v>
      </c>
      <c r="C301" t="s">
        <v>824</v>
      </c>
      <c r="D301" t="s">
        <v>825</v>
      </c>
      <c r="E301" t="s">
        <v>826</v>
      </c>
      <c r="F301" t="s">
        <v>827</v>
      </c>
      <c r="G301" t="s">
        <v>828</v>
      </c>
      <c r="I301" t="str">
        <f t="shared" si="51"/>
        <v>N/A</v>
      </c>
      <c r="J301">
        <f t="shared" si="52"/>
        <v>118650000</v>
      </c>
      <c r="K301">
        <f t="shared" si="53"/>
        <v>154820000</v>
      </c>
      <c r="L301">
        <f t="shared" si="54"/>
        <v>169650000</v>
      </c>
      <c r="M301">
        <f t="shared" si="55"/>
        <v>205080000</v>
      </c>
      <c r="N301">
        <f t="shared" si="56"/>
        <v>149210000</v>
      </c>
      <c r="P301">
        <f t="shared" si="57"/>
        <v>205080000</v>
      </c>
      <c r="Q301">
        <f>IFERROR(J144+MATCH(P301,J301:N301,0)-1,"")</f>
        <v>2015</v>
      </c>
      <c r="R301">
        <f t="shared" si="58"/>
        <v>118650000</v>
      </c>
      <c r="S301">
        <f>IFERROR(J144+MATCH(R301,J301:N301)-1,"")</f>
        <v>2012</v>
      </c>
      <c r="T301">
        <f t="shared" si="59"/>
        <v>159482000</v>
      </c>
      <c r="U301">
        <f t="shared" si="60"/>
        <v>31531992.800963279</v>
      </c>
      <c r="V301">
        <f t="shared" si="61"/>
        <v>-1.2949387708458633</v>
      </c>
      <c r="W301">
        <f t="shared" si="62"/>
        <v>-0.14784983712978583</v>
      </c>
      <c r="X301">
        <f t="shared" si="63"/>
        <v>0.32246613984033939</v>
      </c>
      <c r="Y301">
        <f t="shared" si="64"/>
        <v>1.446086845440578</v>
      </c>
      <c r="Z301">
        <f t="shared" si="65"/>
        <v>-0.32576437730526814</v>
      </c>
      <c r="AA301">
        <f t="shared" si="66"/>
        <v>1.446086845440578</v>
      </c>
      <c r="AB301">
        <f>IFERROR(V144+MATCH(AA301,V301:Z301,0)-1,"")</f>
        <v>2015</v>
      </c>
      <c r="AC301" t="str">
        <f t="shared" si="67"/>
        <v>High</v>
      </c>
      <c r="AF301" t="str">
        <f t="shared" ca="1" si="68"/>
        <v>worksheet.write('AC301','=IF(AB301&lt;&gt;"",IF(S301=AB301,"Low",IF(AB301=Q301,"High","")),"")')</v>
      </c>
    </row>
    <row r="302" spans="1:32" x14ac:dyDescent="0.3">
      <c r="A302" s="1">
        <v>10</v>
      </c>
      <c r="B302" t="s">
        <v>829</v>
      </c>
      <c r="C302" t="s">
        <v>254</v>
      </c>
      <c r="D302" t="s">
        <v>254</v>
      </c>
      <c r="E302" t="s">
        <v>254</v>
      </c>
      <c r="F302" t="s">
        <v>254</v>
      </c>
      <c r="G302" t="s">
        <v>254</v>
      </c>
      <c r="I302" t="str">
        <f t="shared" si="51"/>
        <v>N/A</v>
      </c>
      <c r="J302" t="str">
        <f t="shared" si="52"/>
        <v>N/A</v>
      </c>
      <c r="K302" t="str">
        <f t="shared" si="53"/>
        <v>N/A</v>
      </c>
      <c r="L302" t="str">
        <f t="shared" si="54"/>
        <v>N/A</v>
      </c>
      <c r="M302" t="str">
        <f t="shared" si="55"/>
        <v>N/A</v>
      </c>
      <c r="N302" t="str">
        <f t="shared" si="56"/>
        <v>N/A</v>
      </c>
      <c r="P302">
        <f t="shared" si="57"/>
        <v>0</v>
      </c>
      <c r="Q302" t="str">
        <f>IFERROR(J144+MATCH(P302,J302:N302,0)-1,"")</f>
        <v/>
      </c>
      <c r="R302" t="str">
        <f t="shared" si="58"/>
        <v/>
      </c>
      <c r="S302" t="str">
        <f>IFERROR(J144+MATCH(R302,J302:N302)-1,"")</f>
        <v/>
      </c>
      <c r="T302" t="str">
        <f t="shared" si="59"/>
        <v/>
      </c>
      <c r="U302" t="str">
        <f t="shared" si="60"/>
        <v/>
      </c>
      <c r="V302" t="str">
        <f t="shared" si="61"/>
        <v/>
      </c>
      <c r="W302" t="str">
        <f t="shared" si="62"/>
        <v/>
      </c>
      <c r="X302" t="str">
        <f t="shared" si="63"/>
        <v/>
      </c>
      <c r="Y302" t="str">
        <f t="shared" si="64"/>
        <v/>
      </c>
      <c r="Z302" t="str">
        <f t="shared" si="65"/>
        <v/>
      </c>
      <c r="AA302">
        <f t="shared" si="66"/>
        <v>0</v>
      </c>
      <c r="AB302" t="str">
        <f>IFERROR(V144+MATCH(AA302,V302:Z302,0)-1,"")</f>
        <v/>
      </c>
      <c r="AC302" t="str">
        <f t="shared" si="67"/>
        <v/>
      </c>
      <c r="AF302" t="str">
        <f t="shared" ca="1" si="68"/>
        <v>worksheet.write('AC302','=IF(AB302&lt;&gt;"",IF(S302=AB302,"Low",IF(AB302=Q302,"High","")),"")')</v>
      </c>
    </row>
    <row r="303" spans="1:32" x14ac:dyDescent="0.3">
      <c r="A303" s="1">
        <v>11</v>
      </c>
      <c r="B303" t="s">
        <v>830</v>
      </c>
      <c r="C303" t="s">
        <v>831</v>
      </c>
      <c r="D303" t="s">
        <v>832</v>
      </c>
      <c r="E303" t="s">
        <v>833</v>
      </c>
      <c r="F303" t="s">
        <v>834</v>
      </c>
      <c r="G303" t="s">
        <v>835</v>
      </c>
      <c r="I303" t="str">
        <f t="shared" si="51"/>
        <v>N/A</v>
      </c>
      <c r="J303">
        <f t="shared" si="52"/>
        <v>-127910000</v>
      </c>
      <c r="K303">
        <f t="shared" si="53"/>
        <v>-16399999.999999998</v>
      </c>
      <c r="L303">
        <f t="shared" si="54"/>
        <v>-20620000</v>
      </c>
      <c r="M303">
        <f t="shared" si="55"/>
        <v>-17090000</v>
      </c>
      <c r="N303">
        <f t="shared" si="56"/>
        <v>-49380000</v>
      </c>
      <c r="P303">
        <f t="shared" si="57"/>
        <v>-16399999.999999998</v>
      </c>
      <c r="Q303">
        <f>IFERROR(J144+MATCH(P303,J303:N303,0)-1,"")</f>
        <v>2013</v>
      </c>
      <c r="R303">
        <f t="shared" si="58"/>
        <v>-127910000</v>
      </c>
      <c r="S303">
        <f>IFERROR(J144+MATCH(R303,J303:N303)-1,"")</f>
        <v>2012</v>
      </c>
      <c r="T303">
        <f t="shared" si="59"/>
        <v>-46280000</v>
      </c>
      <c r="U303">
        <f t="shared" si="60"/>
        <v>47635000.262412094</v>
      </c>
      <c r="V303">
        <f t="shared" si="61"/>
        <v>-1.7136559158248339</v>
      </c>
      <c r="W303">
        <f t="shared" si="62"/>
        <v>0.62726986113985095</v>
      </c>
      <c r="X303">
        <f t="shared" si="63"/>
        <v>0.53867953938582924</v>
      </c>
      <c r="Y303">
        <f t="shared" si="64"/>
        <v>0.61278471374405119</v>
      </c>
      <c r="Z303">
        <f t="shared" si="65"/>
        <v>-6.5078198444897525E-2</v>
      </c>
      <c r="AA303">
        <f t="shared" si="66"/>
        <v>-1.7136559158248339</v>
      </c>
      <c r="AB303">
        <f>IFERROR(V144+MATCH(AA303,V303:Z303,0)-1,"")</f>
        <v>2012</v>
      </c>
      <c r="AC303" t="str">
        <f t="shared" si="67"/>
        <v>Low</v>
      </c>
      <c r="AF303" t="str">
        <f t="shared" ca="1" si="68"/>
        <v>worksheet.write('AC303','=IF(AB303&lt;&gt;"",IF(S303=AB303,"Low",IF(AB303=Q303,"High","")),"")')</v>
      </c>
    </row>
    <row r="304" spans="1:32" x14ac:dyDescent="0.3">
      <c r="A304" s="1">
        <v>12</v>
      </c>
      <c r="B304" t="s">
        <v>836</v>
      </c>
      <c r="C304" t="s">
        <v>837</v>
      </c>
      <c r="D304" t="s">
        <v>838</v>
      </c>
      <c r="E304" t="s">
        <v>839</v>
      </c>
      <c r="F304" t="s">
        <v>840</v>
      </c>
      <c r="G304" t="s">
        <v>841</v>
      </c>
      <c r="I304" t="str">
        <f t="shared" si="51"/>
        <v>N/A</v>
      </c>
      <c r="J304">
        <f t="shared" si="52"/>
        <v>-61970000</v>
      </c>
      <c r="K304">
        <f t="shared" si="53"/>
        <v>22500000</v>
      </c>
      <c r="L304">
        <f t="shared" si="54"/>
        <v>-30640000</v>
      </c>
      <c r="M304">
        <f t="shared" si="55"/>
        <v>-11360000</v>
      </c>
      <c r="N304">
        <f t="shared" si="56"/>
        <v>-76460000</v>
      </c>
      <c r="P304">
        <f t="shared" si="57"/>
        <v>22500000</v>
      </c>
      <c r="Q304">
        <f>IFERROR(J144+MATCH(P304,J304:N304,0)-1,"")</f>
        <v>2013</v>
      </c>
      <c r="R304">
        <f t="shared" si="58"/>
        <v>-76460000</v>
      </c>
      <c r="S304" t="str">
        <f>IFERROR(J144+MATCH(R304,J304:N304)-1,"")</f>
        <v/>
      </c>
      <c r="T304">
        <f t="shared" si="59"/>
        <v>-31586000</v>
      </c>
      <c r="U304">
        <f t="shared" si="60"/>
        <v>39598436.585299678</v>
      </c>
      <c r="V304">
        <f t="shared" si="61"/>
        <v>-0.76730302052580535</v>
      </c>
      <c r="W304">
        <f t="shared" si="62"/>
        <v>1.3658620052711528</v>
      </c>
      <c r="X304">
        <f t="shared" si="63"/>
        <v>2.3889832063500916E-2</v>
      </c>
      <c r="Y304">
        <f t="shared" si="64"/>
        <v>0.51077774134922782</v>
      </c>
      <c r="Z304">
        <f t="shared" si="65"/>
        <v>-1.1332265581580763</v>
      </c>
      <c r="AA304">
        <f t="shared" si="66"/>
        <v>1.3658620052711528</v>
      </c>
      <c r="AB304">
        <f>IFERROR(V144+MATCH(AA304,V304:Z304,0)-1,"")</f>
        <v>2013</v>
      </c>
      <c r="AC304" t="str">
        <f t="shared" si="67"/>
        <v>High</v>
      </c>
      <c r="AF304" t="str">
        <f t="shared" ca="1" si="68"/>
        <v>worksheet.write('AC304','=IF(AB304&lt;&gt;"",IF(S304=AB304,"Low",IF(AB304=Q304,"High","")),"")')</v>
      </c>
    </row>
    <row r="305" spans="1:32" x14ac:dyDescent="0.3">
      <c r="A305" s="1">
        <v>13</v>
      </c>
      <c r="B305" t="s">
        <v>655</v>
      </c>
      <c r="C305" t="s">
        <v>842</v>
      </c>
      <c r="D305" t="s">
        <v>843</v>
      </c>
      <c r="E305" t="s">
        <v>844</v>
      </c>
      <c r="F305" t="s">
        <v>845</v>
      </c>
      <c r="G305" t="s">
        <v>846</v>
      </c>
      <c r="I305" t="str">
        <f t="shared" si="51"/>
        <v>N/A</v>
      </c>
      <c r="J305">
        <f t="shared" si="52"/>
        <v>5980000</v>
      </c>
      <c r="K305">
        <f t="shared" si="53"/>
        <v>-13550000</v>
      </c>
      <c r="L305">
        <f t="shared" si="54"/>
        <v>-3420000</v>
      </c>
      <c r="M305">
        <f t="shared" si="55"/>
        <v>8560000</v>
      </c>
      <c r="N305">
        <f t="shared" si="56"/>
        <v>-13920000</v>
      </c>
      <c r="P305">
        <f t="shared" si="57"/>
        <v>8560000</v>
      </c>
      <c r="Q305">
        <f>IFERROR(J144+MATCH(P305,J305:N305,0)-1,"")</f>
        <v>2015</v>
      </c>
      <c r="R305">
        <f t="shared" si="58"/>
        <v>-13920000</v>
      </c>
      <c r="S305" t="str">
        <f>IFERROR(J144+MATCH(R305,J305:N305)-1,"")</f>
        <v/>
      </c>
      <c r="T305">
        <f t="shared" si="59"/>
        <v>-3270000</v>
      </c>
      <c r="U305">
        <f t="shared" si="60"/>
        <v>10543182.631444834</v>
      </c>
      <c r="V305">
        <f t="shared" si="61"/>
        <v>0.87734418755225363</v>
      </c>
      <c r="W305">
        <f t="shared" si="62"/>
        <v>-0.97503764843645058</v>
      </c>
      <c r="X305">
        <f t="shared" si="63"/>
        <v>-1.4227203041387897E-2</v>
      </c>
      <c r="Y305">
        <f t="shared" si="64"/>
        <v>1.1220520798641256</v>
      </c>
      <c r="Z305">
        <f t="shared" si="65"/>
        <v>-1.0101314159385406</v>
      </c>
      <c r="AA305">
        <f t="shared" si="66"/>
        <v>1.1220520798641256</v>
      </c>
      <c r="AB305">
        <f>IFERROR(V144+MATCH(AA305,V305:Z305,0)-1,"")</f>
        <v>2015</v>
      </c>
      <c r="AC305" t="str">
        <f t="shared" si="67"/>
        <v>High</v>
      </c>
      <c r="AF305" t="str">
        <f t="shared" ca="1" si="68"/>
        <v>worksheet.write('AC305','=IF(AB305&lt;&gt;"",IF(S305=AB305,"Low",IF(AB305=Q305,"High","")),"")')</v>
      </c>
    </row>
    <row r="306" spans="1:32" x14ac:dyDescent="0.3">
      <c r="A306" s="1">
        <v>14</v>
      </c>
      <c r="B306" t="s">
        <v>847</v>
      </c>
      <c r="C306" t="s">
        <v>848</v>
      </c>
      <c r="D306" t="s">
        <v>849</v>
      </c>
      <c r="E306" t="s">
        <v>850</v>
      </c>
      <c r="F306" t="s">
        <v>851</v>
      </c>
      <c r="G306" t="s">
        <v>852</v>
      </c>
      <c r="I306" t="str">
        <f t="shared" si="51"/>
        <v>N/A</v>
      </c>
      <c r="J306">
        <f t="shared" si="52"/>
        <v>-29580000</v>
      </c>
      <c r="K306">
        <f t="shared" si="53"/>
        <v>-10200000</v>
      </c>
      <c r="L306">
        <f t="shared" si="54"/>
        <v>8840000</v>
      </c>
      <c r="M306">
        <f t="shared" si="55"/>
        <v>-4050000</v>
      </c>
      <c r="N306">
        <f t="shared" si="56"/>
        <v>8430000</v>
      </c>
      <c r="P306">
        <f t="shared" si="57"/>
        <v>8840000</v>
      </c>
      <c r="Q306">
        <f>IFERROR(J144+MATCH(P306,J306:N306,0)-1,"")</f>
        <v>2014</v>
      </c>
      <c r="R306">
        <f t="shared" si="58"/>
        <v>-29580000</v>
      </c>
      <c r="S306">
        <f>IFERROR(J144+MATCH(R306,J306:N306)-1,"")</f>
        <v>2012</v>
      </c>
      <c r="T306">
        <f t="shared" si="59"/>
        <v>-5312000</v>
      </c>
      <c r="U306">
        <f t="shared" si="60"/>
        <v>15839370.883971371</v>
      </c>
      <c r="V306">
        <f t="shared" si="61"/>
        <v>-1.5321315586187814</v>
      </c>
      <c r="W306">
        <f t="shared" si="62"/>
        <v>-0.30859811515281865</v>
      </c>
      <c r="X306">
        <f t="shared" si="63"/>
        <v>0.89346982930496921</v>
      </c>
      <c r="Y306">
        <f t="shared" si="64"/>
        <v>7.9674881612695814E-2</v>
      </c>
      <c r="Z306">
        <f t="shared" si="65"/>
        <v>0.86758496285393494</v>
      </c>
      <c r="AA306">
        <f t="shared" si="66"/>
        <v>-1.5321315586187814</v>
      </c>
      <c r="AB306">
        <f>IFERROR(V144+MATCH(AA306,V306:Z306,0)-1,"")</f>
        <v>2012</v>
      </c>
      <c r="AC306" t="str">
        <f t="shared" si="67"/>
        <v>Low</v>
      </c>
      <c r="AF306" t="str">
        <f t="shared" ca="1" si="68"/>
        <v>worksheet.write('AC306','=IF(AB306&lt;&gt;"",IF(S306=AB306,"Low",IF(AB306=Q306,"High","")),"")')</v>
      </c>
    </row>
    <row r="307" spans="1:32" x14ac:dyDescent="0.3">
      <c r="A307" s="1">
        <v>15</v>
      </c>
      <c r="B307" t="s">
        <v>853</v>
      </c>
      <c r="C307" t="s">
        <v>854</v>
      </c>
      <c r="D307" t="s">
        <v>855</v>
      </c>
      <c r="E307" t="s">
        <v>856</v>
      </c>
      <c r="F307" t="s">
        <v>857</v>
      </c>
      <c r="G307" t="s">
        <v>858</v>
      </c>
      <c r="I307" t="str">
        <f t="shared" si="51"/>
        <v>N/A</v>
      </c>
      <c r="J307">
        <f t="shared" si="52"/>
        <v>-9270000</v>
      </c>
      <c r="K307">
        <f t="shared" si="53"/>
        <v>138420000</v>
      </c>
      <c r="L307">
        <f t="shared" si="54"/>
        <v>149030000</v>
      </c>
      <c r="M307">
        <f t="shared" si="55"/>
        <v>187990000</v>
      </c>
      <c r="N307">
        <f t="shared" si="56"/>
        <v>99830000</v>
      </c>
      <c r="P307">
        <f t="shared" si="57"/>
        <v>187990000</v>
      </c>
      <c r="Q307">
        <f>IFERROR(J144+MATCH(P307,J307:N307,0)-1,"")</f>
        <v>2015</v>
      </c>
      <c r="R307">
        <f t="shared" si="58"/>
        <v>-9270000</v>
      </c>
      <c r="S307">
        <f>IFERROR(J144+MATCH(R307,J307:N307)-1,"")</f>
        <v>2012</v>
      </c>
      <c r="T307">
        <f t="shared" si="59"/>
        <v>113200000</v>
      </c>
      <c r="U307">
        <f t="shared" si="60"/>
        <v>75317725.669327006</v>
      </c>
      <c r="V307">
        <f t="shared" si="61"/>
        <v>-1.6260448508189045</v>
      </c>
      <c r="W307">
        <f t="shared" si="62"/>
        <v>0.33484813536092733</v>
      </c>
      <c r="X307">
        <f t="shared" si="63"/>
        <v>0.47571802894456883</v>
      </c>
      <c r="Y307">
        <f t="shared" si="64"/>
        <v>0.99299334035066433</v>
      </c>
      <c r="Z307">
        <f t="shared" si="65"/>
        <v>-0.17751465383725609</v>
      </c>
      <c r="AA307">
        <f t="shared" si="66"/>
        <v>-1.6260448508189045</v>
      </c>
      <c r="AB307">
        <f>IFERROR(V144+MATCH(AA307,V307:Z307,0)-1,"")</f>
        <v>2012</v>
      </c>
      <c r="AC307" t="str">
        <f t="shared" si="67"/>
        <v>Low</v>
      </c>
      <c r="AF307" t="str">
        <f t="shared" ca="1" si="68"/>
        <v>worksheet.write('AC307','=IF(AB307&lt;&gt;"",IF(S307=AB307,"Low",IF(AB307=Q307,"High","")),"")')</v>
      </c>
    </row>
    <row r="308" spans="1:32" x14ac:dyDescent="0.3">
      <c r="A308" s="1">
        <v>16</v>
      </c>
      <c r="B308" t="s">
        <v>859</v>
      </c>
      <c r="C308" t="s">
        <v>254</v>
      </c>
      <c r="D308" t="s">
        <v>860</v>
      </c>
      <c r="E308" t="s">
        <v>861</v>
      </c>
      <c r="F308" t="s">
        <v>862</v>
      </c>
      <c r="G308" t="s">
        <v>863</v>
      </c>
      <c r="I308" t="str">
        <f t="shared" si="51"/>
        <v>N/A</v>
      </c>
      <c r="J308" t="str">
        <f t="shared" si="52"/>
        <v>N/A</v>
      </c>
      <c r="K308">
        <f t="shared" si="53"/>
        <v>15.9399</v>
      </c>
      <c r="L308">
        <f t="shared" si="54"/>
        <v>7.6600000000000001E-2</v>
      </c>
      <c r="M308">
        <f t="shared" si="55"/>
        <v>0.26150000000000001</v>
      </c>
      <c r="N308">
        <f t="shared" si="56"/>
        <v>-0.46899999999999997</v>
      </c>
      <c r="P308">
        <f t="shared" si="57"/>
        <v>15.9399</v>
      </c>
      <c r="Q308">
        <f>IFERROR(J144+MATCH(P308,J308:N308,0)-1,"")</f>
        <v>2013</v>
      </c>
      <c r="R308">
        <f t="shared" si="58"/>
        <v>-0.46899999999999997</v>
      </c>
      <c r="S308" t="str">
        <f>IFERROR(J144+MATCH(R308,J308:N308)-1,"")</f>
        <v/>
      </c>
      <c r="T308">
        <f t="shared" si="59"/>
        <v>3.9522500000000007</v>
      </c>
      <c r="U308">
        <f t="shared" si="60"/>
        <v>7.9977809957929376</v>
      </c>
      <c r="V308" t="str">
        <f t="shared" si="61"/>
        <v/>
      </c>
      <c r="W308">
        <f t="shared" si="62"/>
        <v>1.4988720004093443</v>
      </c>
      <c r="X308">
        <f t="shared" si="63"/>
        <v>-0.48459066359015129</v>
      </c>
      <c r="Y308">
        <f t="shared" si="64"/>
        <v>-0.46147175096960535</v>
      </c>
      <c r="Z308">
        <f t="shared" si="65"/>
        <v>-0.55280958584958817</v>
      </c>
      <c r="AA308">
        <f t="shared" si="66"/>
        <v>1.4988720004093443</v>
      </c>
      <c r="AB308">
        <f>IFERROR(V144+MATCH(AA308,V308:Z308,0)-1,"")</f>
        <v>2013</v>
      </c>
      <c r="AC308" t="str">
        <f t="shared" si="67"/>
        <v>High</v>
      </c>
      <c r="AF308" t="str">
        <f t="shared" ca="1" si="68"/>
        <v>worksheet.write('AC308','=IF(AB308&lt;&gt;"",IF(S308=AB308,"Low",IF(AB308=Q308,"High","")),"")')</v>
      </c>
    </row>
    <row r="309" spans="1:32" x14ac:dyDescent="0.3">
      <c r="A309" s="1">
        <v>17</v>
      </c>
      <c r="B309" t="s">
        <v>864</v>
      </c>
      <c r="C309" t="s">
        <v>865</v>
      </c>
      <c r="D309" t="s">
        <v>866</v>
      </c>
      <c r="E309" t="s">
        <v>867</v>
      </c>
      <c r="F309" t="s">
        <v>868</v>
      </c>
      <c r="G309" t="s">
        <v>869</v>
      </c>
      <c r="I309" t="str">
        <f t="shared" si="51"/>
        <v>N/A</v>
      </c>
      <c r="J309">
        <f t="shared" si="52"/>
        <v>-1.3899999999999999E-2</v>
      </c>
      <c r="K309">
        <f t="shared" si="53"/>
        <v>0.16</v>
      </c>
      <c r="L309">
        <f t="shared" si="54"/>
        <v>0.14410000000000001</v>
      </c>
      <c r="M309">
        <f t="shared" si="55"/>
        <v>0.1797</v>
      </c>
      <c r="N309">
        <f t="shared" si="56"/>
        <v>9.9299999999999999E-2</v>
      </c>
      <c r="P309">
        <f t="shared" si="57"/>
        <v>0.1797</v>
      </c>
      <c r="Q309">
        <f>IFERROR(J144+MATCH(P309,J309:N309,0)-1,"")</f>
        <v>2015</v>
      </c>
      <c r="R309">
        <f t="shared" si="58"/>
        <v>-1.3899999999999999E-2</v>
      </c>
      <c r="S309">
        <f>IFERROR(J144+MATCH(R309,J309:N309)-1,"")</f>
        <v>2012</v>
      </c>
      <c r="T309">
        <f t="shared" si="59"/>
        <v>0.11383999999999998</v>
      </c>
      <c r="U309">
        <f t="shared" si="60"/>
        <v>7.7318936878361208E-2</v>
      </c>
      <c r="V309">
        <f t="shared" si="61"/>
        <v>-1.6521179048408492</v>
      </c>
      <c r="W309">
        <f t="shared" si="62"/>
        <v>0.59700769130619724</v>
      </c>
      <c r="X309">
        <f t="shared" si="63"/>
        <v>0.39136596054864675</v>
      </c>
      <c r="Y309">
        <f t="shared" si="64"/>
        <v>0.85179650237058369</v>
      </c>
      <c r="Z309">
        <f t="shared" si="65"/>
        <v>-0.18805224938457743</v>
      </c>
      <c r="AA309">
        <f t="shared" si="66"/>
        <v>-1.6521179048408492</v>
      </c>
      <c r="AB309">
        <f>IFERROR(V144+MATCH(AA309,V309:Z309,0)-1,"")</f>
        <v>2012</v>
      </c>
      <c r="AC309" t="str">
        <f t="shared" si="67"/>
        <v>Low</v>
      </c>
      <c r="AF309" t="str">
        <f t="shared" ca="1" si="68"/>
        <v>worksheet.write('AC309','=IF(AB309&lt;&gt;"",IF(S309=AB309,"Low",IF(AB309=Q309,"High","")),"")')</v>
      </c>
    </row>
    <row r="310" spans="1:32" x14ac:dyDescent="0.3">
      <c r="I310" t="str">
        <f t="shared" si="51"/>
        <v>N/A</v>
      </c>
      <c r="J310" t="str">
        <f t="shared" si="52"/>
        <v>N/A</v>
      </c>
      <c r="K310" t="str">
        <f t="shared" si="53"/>
        <v>N/A</v>
      </c>
      <c r="L310" t="str">
        <f t="shared" si="54"/>
        <v>N/A</v>
      </c>
      <c r="M310" t="str">
        <f t="shared" si="55"/>
        <v>N/A</v>
      </c>
      <c r="N310" t="str">
        <f t="shared" si="56"/>
        <v>N/A</v>
      </c>
      <c r="P310">
        <f t="shared" si="57"/>
        <v>0</v>
      </c>
      <c r="Q310" t="str">
        <f>IFERROR(J144+MATCH(P310,J310:N310,0)-1,"")</f>
        <v/>
      </c>
      <c r="R310" t="str">
        <f t="shared" si="58"/>
        <v/>
      </c>
      <c r="S310" t="str">
        <f>IFERROR(J144+MATCH(R310,J310:N310)-1,"")</f>
        <v/>
      </c>
      <c r="T310" t="str">
        <f t="shared" si="59"/>
        <v/>
      </c>
      <c r="U310" t="str">
        <f t="shared" si="60"/>
        <v/>
      </c>
      <c r="V310" t="str">
        <f t="shared" si="61"/>
        <v/>
      </c>
      <c r="W310" t="str">
        <f t="shared" si="62"/>
        <v/>
      </c>
      <c r="X310" t="str">
        <f t="shared" si="63"/>
        <v/>
      </c>
      <c r="Y310" t="str">
        <f t="shared" si="64"/>
        <v/>
      </c>
      <c r="Z310" t="str">
        <f t="shared" si="65"/>
        <v/>
      </c>
      <c r="AA310">
        <f t="shared" si="66"/>
        <v>0</v>
      </c>
      <c r="AB310" t="str">
        <f>IFERROR(V144+MATCH(AA310,V310:Z310,0)-1,"")</f>
        <v/>
      </c>
      <c r="AC310" t="str">
        <f t="shared" si="67"/>
        <v/>
      </c>
      <c r="AF310" t="str">
        <f t="shared" ca="1" si="68"/>
        <v>worksheet.write('AC310','=IF(AB310&lt;&gt;"",IF(S310=AB310,"Low",IF(AB310=Q310,"High","")),"")')</v>
      </c>
    </row>
    <row r="311" spans="1:32" x14ac:dyDescent="0.3">
      <c r="B311" s="1" t="s">
        <v>307</v>
      </c>
      <c r="C311" s="1" t="s">
        <v>242</v>
      </c>
      <c r="D311" s="1" t="s">
        <v>243</v>
      </c>
      <c r="E311" s="1" t="s">
        <v>244</v>
      </c>
      <c r="F311" s="1" t="s">
        <v>245</v>
      </c>
      <c r="G311" s="1" t="s">
        <v>246</v>
      </c>
      <c r="H311" s="1" t="s">
        <v>247</v>
      </c>
      <c r="I311" t="str">
        <f t="shared" si="51"/>
        <v>pos_trend</v>
      </c>
      <c r="J311">
        <f t="shared" si="52"/>
        <v>2012</v>
      </c>
      <c r="K311">
        <f t="shared" si="53"/>
        <v>2013</v>
      </c>
      <c r="L311">
        <f t="shared" si="54"/>
        <v>2014</v>
      </c>
      <c r="M311">
        <f t="shared" si="55"/>
        <v>2015</v>
      </c>
      <c r="N311">
        <f t="shared" si="56"/>
        <v>2016</v>
      </c>
      <c r="P311">
        <f t="shared" si="57"/>
        <v>2016</v>
      </c>
      <c r="Q311">
        <f>IFERROR(J144+MATCH(P311,J311:N311,0)-1,"")</f>
        <v>2016</v>
      </c>
      <c r="R311">
        <f t="shared" si="58"/>
        <v>2012</v>
      </c>
      <c r="S311">
        <f>IFERROR(J144+MATCH(R311,J311:N311)-1,"")</f>
        <v>2012</v>
      </c>
      <c r="T311">
        <f t="shared" si="59"/>
        <v>2014</v>
      </c>
      <c r="U311">
        <f t="shared" si="60"/>
        <v>1.5811388300841898</v>
      </c>
      <c r="V311">
        <f t="shared" si="61"/>
        <v>-1.2649110640673518</v>
      </c>
      <c r="W311">
        <f t="shared" si="62"/>
        <v>-0.63245553203367588</v>
      </c>
      <c r="X311">
        <f t="shared" si="63"/>
        <v>0</v>
      </c>
      <c r="Y311">
        <f t="shared" si="64"/>
        <v>0.63245553203367588</v>
      </c>
      <c r="Z311">
        <f t="shared" si="65"/>
        <v>1.2649110640673518</v>
      </c>
      <c r="AA311">
        <f t="shared" si="66"/>
        <v>-1.2649110640673518</v>
      </c>
      <c r="AB311">
        <f>IFERROR(V144+MATCH(AA311,V311:Z311,0)-1,"")</f>
        <v>2012</v>
      </c>
      <c r="AC311" t="str">
        <f t="shared" si="67"/>
        <v>Low</v>
      </c>
      <c r="AF311" t="str">
        <f t="shared" ca="1" si="68"/>
        <v>worksheet.write('AC311','=IF(AB311&lt;&gt;"",IF(S311=AB311,"Low",IF(AB311=Q311,"High","")),"")')</v>
      </c>
    </row>
    <row r="312" spans="1:32" x14ac:dyDescent="0.3">
      <c r="A312" s="1">
        <v>0</v>
      </c>
      <c r="B312" t="s">
        <v>870</v>
      </c>
      <c r="C312" t="s">
        <v>871</v>
      </c>
      <c r="D312" t="s">
        <v>872</v>
      </c>
      <c r="E312" t="s">
        <v>873</v>
      </c>
      <c r="F312" t="s">
        <v>874</v>
      </c>
      <c r="G312" t="s">
        <v>875</v>
      </c>
      <c r="I312" t="str">
        <f t="shared" si="51"/>
        <v>neg_trend</v>
      </c>
      <c r="J312">
        <f t="shared" si="52"/>
        <v>-16660000</v>
      </c>
      <c r="K312">
        <f t="shared" si="53"/>
        <v>-32600000</v>
      </c>
      <c r="L312">
        <f t="shared" si="54"/>
        <v>-34900000</v>
      </c>
      <c r="M312">
        <f t="shared" si="55"/>
        <v>-48910000</v>
      </c>
      <c r="N312">
        <f t="shared" si="56"/>
        <v>-63080000</v>
      </c>
      <c r="P312">
        <f t="shared" si="57"/>
        <v>-16660000</v>
      </c>
      <c r="Q312">
        <f>IFERROR(J144+MATCH(P312,J312:N312,0)-1,"")</f>
        <v>2012</v>
      </c>
      <c r="R312">
        <f t="shared" si="58"/>
        <v>-63080000</v>
      </c>
      <c r="S312" t="str">
        <f>IFERROR(J144+MATCH(R312,J312:N312)-1,"")</f>
        <v/>
      </c>
      <c r="T312">
        <f t="shared" si="59"/>
        <v>-39230000</v>
      </c>
      <c r="U312">
        <f t="shared" si="60"/>
        <v>17568690.901714902</v>
      </c>
      <c r="V312">
        <f t="shared" si="61"/>
        <v>1.2846716995742076</v>
      </c>
      <c r="W312">
        <f t="shared" si="62"/>
        <v>0.37737586921475391</v>
      </c>
      <c r="X312">
        <f t="shared" si="63"/>
        <v>0.24646116345397956</v>
      </c>
      <c r="Y312">
        <f t="shared" si="64"/>
        <v>-0.55098015294099822</v>
      </c>
      <c r="Z312">
        <f t="shared" si="65"/>
        <v>-1.3575285793019427</v>
      </c>
      <c r="AA312">
        <f t="shared" si="66"/>
        <v>-1.3575285793019427</v>
      </c>
      <c r="AB312">
        <f>IFERROR(V144+MATCH(AA312,V312:Z312,0)-1,"")</f>
        <v>2016</v>
      </c>
      <c r="AC312" t="str">
        <f t="shared" si="67"/>
        <v/>
      </c>
      <c r="AF312" t="str">
        <f t="shared" ca="1" si="68"/>
        <v>worksheet.write('AC312','=IF(AB312&lt;&gt;"",IF(S312=AB312,"Low",IF(AB312=Q312,"High","")),"")')</v>
      </c>
    </row>
    <row r="313" spans="1:32" x14ac:dyDescent="0.3">
      <c r="A313" s="1">
        <v>1</v>
      </c>
      <c r="B313" t="s">
        <v>876</v>
      </c>
      <c r="C313" t="s">
        <v>877</v>
      </c>
      <c r="D313" t="s">
        <v>878</v>
      </c>
      <c r="E313" t="s">
        <v>879</v>
      </c>
      <c r="F313" t="s">
        <v>880</v>
      </c>
      <c r="G313" t="s">
        <v>881</v>
      </c>
      <c r="I313" t="str">
        <f t="shared" si="51"/>
        <v>N/A</v>
      </c>
      <c r="J313">
        <f t="shared" si="52"/>
        <v>-13050000</v>
      </c>
      <c r="K313">
        <f t="shared" si="53"/>
        <v>-21100000</v>
      </c>
      <c r="L313">
        <f t="shared" si="54"/>
        <v>-17630000</v>
      </c>
      <c r="M313">
        <f t="shared" si="55"/>
        <v>-27280000</v>
      </c>
      <c r="N313">
        <f t="shared" si="56"/>
        <v>-40810000</v>
      </c>
      <c r="P313">
        <f t="shared" si="57"/>
        <v>-13050000</v>
      </c>
      <c r="Q313">
        <f>IFERROR(J144+MATCH(P313,J313:N313,0)-1,"")</f>
        <v>2012</v>
      </c>
      <c r="R313">
        <f t="shared" si="58"/>
        <v>-40810000</v>
      </c>
      <c r="S313" t="str">
        <f>IFERROR(J144+MATCH(R313,J313:N313)-1,"")</f>
        <v/>
      </c>
      <c r="T313">
        <f t="shared" si="59"/>
        <v>-23974000</v>
      </c>
      <c r="U313">
        <f t="shared" si="60"/>
        <v>10749657.20383678</v>
      </c>
      <c r="V313">
        <f t="shared" si="61"/>
        <v>1.0162184517010453</v>
      </c>
      <c r="W313">
        <f t="shared" si="62"/>
        <v>0.26735736270494359</v>
      </c>
      <c r="X313">
        <f t="shared" si="63"/>
        <v>0.59015835386226945</v>
      </c>
      <c r="Y313">
        <f t="shared" si="64"/>
        <v>-0.30754469071069712</v>
      </c>
      <c r="Z313">
        <f t="shared" si="65"/>
        <v>-1.5661894775575611</v>
      </c>
      <c r="AA313">
        <f t="shared" si="66"/>
        <v>-1.5661894775575611</v>
      </c>
      <c r="AB313">
        <f>IFERROR(V144+MATCH(AA313,V313:Z313,0)-1,"")</f>
        <v>2016</v>
      </c>
      <c r="AC313" t="str">
        <f t="shared" si="67"/>
        <v/>
      </c>
      <c r="AF313" t="str">
        <f t="shared" ca="1" si="68"/>
        <v>worksheet.write('AC313','=IF(AB313&lt;&gt;"",IF(S313=AB313,"Low",IF(AB313=Q313,"High","")),"")')</v>
      </c>
    </row>
    <row r="314" spans="1:32" x14ac:dyDescent="0.3">
      <c r="A314" s="1">
        <v>2</v>
      </c>
      <c r="B314" t="s">
        <v>882</v>
      </c>
      <c r="C314" t="s">
        <v>883</v>
      </c>
      <c r="D314" t="s">
        <v>884</v>
      </c>
      <c r="E314" t="s">
        <v>885</v>
      </c>
      <c r="F314" t="s">
        <v>886</v>
      </c>
      <c r="G314" t="s">
        <v>887</v>
      </c>
      <c r="I314" t="str">
        <f t="shared" si="51"/>
        <v>neg_trend</v>
      </c>
      <c r="J314">
        <f t="shared" si="52"/>
        <v>-3610000</v>
      </c>
      <c r="K314">
        <f t="shared" si="53"/>
        <v>-11500000</v>
      </c>
      <c r="L314">
        <f t="shared" si="54"/>
        <v>-17270000</v>
      </c>
      <c r="M314">
        <f t="shared" si="55"/>
        <v>-21620000</v>
      </c>
      <c r="N314">
        <f t="shared" si="56"/>
        <v>-22270000</v>
      </c>
      <c r="P314">
        <f t="shared" si="57"/>
        <v>-3610000</v>
      </c>
      <c r="Q314">
        <f>IFERROR(J144+MATCH(P314,J314:N314,0)-1,"")</f>
        <v>2012</v>
      </c>
      <c r="R314">
        <f t="shared" si="58"/>
        <v>-22270000</v>
      </c>
      <c r="S314" t="str">
        <f>IFERROR(J144+MATCH(R314,J314:N314)-1,"")</f>
        <v/>
      </c>
      <c r="T314">
        <f t="shared" si="59"/>
        <v>-15254000</v>
      </c>
      <c r="U314">
        <f t="shared" si="60"/>
        <v>7802078.5692019276</v>
      </c>
      <c r="V314">
        <f t="shared" si="61"/>
        <v>1.4924228071688159</v>
      </c>
      <c r="W314">
        <f t="shared" si="62"/>
        <v>0.48115383185432281</v>
      </c>
      <c r="X314">
        <f t="shared" si="63"/>
        <v>-0.25839268114499597</v>
      </c>
      <c r="Y314">
        <f t="shared" si="64"/>
        <v>-0.81593641278226403</v>
      </c>
      <c r="Z314">
        <f t="shared" si="65"/>
        <v>-0.89924754509587879</v>
      </c>
      <c r="AA314">
        <f t="shared" si="66"/>
        <v>1.4924228071688159</v>
      </c>
      <c r="AB314">
        <f>IFERROR(V144+MATCH(AA314,V314:Z314,0)-1,"")</f>
        <v>2012</v>
      </c>
      <c r="AC314" t="str">
        <f t="shared" si="67"/>
        <v>High</v>
      </c>
      <c r="AF314" t="str">
        <f t="shared" ca="1" si="68"/>
        <v>worksheet.write('AC314','=IF(AB314&lt;&gt;"",IF(S314=AB314,"Low",IF(AB314=Q314,"High","")),"")')</v>
      </c>
    </row>
    <row r="315" spans="1:32" x14ac:dyDescent="0.3">
      <c r="A315" s="1">
        <v>3</v>
      </c>
      <c r="B315" t="s">
        <v>888</v>
      </c>
      <c r="C315" t="s">
        <v>254</v>
      </c>
      <c r="D315" t="s">
        <v>889</v>
      </c>
      <c r="E315" t="s">
        <v>890</v>
      </c>
      <c r="F315" t="s">
        <v>891</v>
      </c>
      <c r="G315" t="s">
        <v>892</v>
      </c>
      <c r="I315" t="str">
        <f t="shared" si="51"/>
        <v>N/A</v>
      </c>
      <c r="J315" t="str">
        <f t="shared" si="52"/>
        <v>N/A</v>
      </c>
      <c r="K315">
        <f t="shared" si="53"/>
        <v>-0.95660000000000001</v>
      </c>
      <c r="L315">
        <f t="shared" si="54"/>
        <v>-7.0499999999999993E-2</v>
      </c>
      <c r="M315">
        <f t="shared" si="55"/>
        <v>-0.40130000000000005</v>
      </c>
      <c r="N315">
        <f t="shared" si="56"/>
        <v>-0.2898</v>
      </c>
      <c r="P315">
        <f t="shared" si="57"/>
        <v>-7.0499999999999993E-2</v>
      </c>
      <c r="Q315">
        <f>IFERROR(J144+MATCH(P315,J315:N315,0)-1,"")</f>
        <v>2014</v>
      </c>
      <c r="R315">
        <f t="shared" si="58"/>
        <v>-0.95660000000000001</v>
      </c>
      <c r="S315">
        <f>IFERROR(J144+MATCH(R315,J315:N315)-1,"")</f>
        <v>2013</v>
      </c>
      <c r="T315">
        <f t="shared" si="59"/>
        <v>-0.42954999999999999</v>
      </c>
      <c r="U315">
        <f t="shared" si="60"/>
        <v>0.37728271009063397</v>
      </c>
      <c r="V315" t="str">
        <f t="shared" si="61"/>
        <v/>
      </c>
      <c r="W315">
        <f t="shared" si="62"/>
        <v>-1.3969630356858593</v>
      </c>
      <c r="X315">
        <f t="shared" si="63"/>
        <v>0.95167361343896739</v>
      </c>
      <c r="Y315">
        <f t="shared" si="64"/>
        <v>7.4877536776634931E-2</v>
      </c>
      <c r="Z315">
        <f t="shared" si="65"/>
        <v>0.37041188547025672</v>
      </c>
      <c r="AA315">
        <f t="shared" si="66"/>
        <v>-1.3969630356858593</v>
      </c>
      <c r="AB315">
        <f>IFERROR(V144+MATCH(AA315,V315:Z315,0)-1,"")</f>
        <v>2013</v>
      </c>
      <c r="AC315" t="str">
        <f t="shared" si="67"/>
        <v>Low</v>
      </c>
      <c r="AF315" t="str">
        <f t="shared" ca="1" si="68"/>
        <v>worksheet.write('AC315','=IF(AB315&lt;&gt;"",IF(S315=AB315,"Low",IF(AB315=Q315,"High","")),"")')</v>
      </c>
    </row>
    <row r="316" spans="1:32" x14ac:dyDescent="0.3">
      <c r="A316" s="1">
        <v>4</v>
      </c>
      <c r="B316" t="s">
        <v>893</v>
      </c>
      <c r="C316" t="s">
        <v>894</v>
      </c>
      <c r="D316" t="s">
        <v>895</v>
      </c>
      <c r="E316" t="s">
        <v>896</v>
      </c>
      <c r="F316" t="s">
        <v>897</v>
      </c>
      <c r="G316" t="s">
        <v>898</v>
      </c>
      <c r="I316" t="str">
        <f t="shared" ref="I316:I379" si="69">IF(AND(K316&gt; J316, L316&gt; K316, M316&gt; L316, N316&gt; M316), "pos_trend", IF(AND(K316&lt; J316, L316&lt; K316, M316&lt; L316, N316&lt; M316), "neg_trend", "N/A"))</f>
        <v>N/A</v>
      </c>
      <c r="J316">
        <f t="shared" ref="J316:J379" si="70">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-2.5000000000000001E-2</v>
      </c>
      <c r="K316">
        <f t="shared" ref="K316:K379" si="71">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-3.7700000000000004E-2</v>
      </c>
      <c r="L316">
        <f t="shared" ref="L316:L379" si="72">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-3.3799999999999997E-2</v>
      </c>
      <c r="M316">
        <f t="shared" ref="M316:M379" si="73">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-4.6800000000000001E-2</v>
      </c>
      <c r="N316">
        <f t="shared" ref="N316:N379" si="74">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-6.2699999999999992E-2</v>
      </c>
      <c r="P316">
        <f t="shared" si="57"/>
        <v>-2.5000000000000001E-2</v>
      </c>
      <c r="Q316">
        <f>IFERROR(J144+MATCH(P316,J316:N316,0)-1,"")</f>
        <v>2012</v>
      </c>
      <c r="R316">
        <f t="shared" si="58"/>
        <v>-6.2699999999999992E-2</v>
      </c>
      <c r="S316" t="str">
        <f>IFERROR(J144+MATCH(R316,J316:N316)-1,"")</f>
        <v/>
      </c>
      <c r="T316">
        <f t="shared" si="59"/>
        <v>-4.1200000000000001E-2</v>
      </c>
      <c r="U316">
        <f t="shared" si="60"/>
        <v>1.4344511145382377E-2</v>
      </c>
      <c r="V316">
        <f t="shared" si="61"/>
        <v>1.1293518361003831</v>
      </c>
      <c r="W316">
        <f t="shared" si="62"/>
        <v>0.24399576705872453</v>
      </c>
      <c r="X316">
        <f t="shared" si="63"/>
        <v>0.51587676463844701</v>
      </c>
      <c r="Y316">
        <f t="shared" si="64"/>
        <v>-0.3903932272939597</v>
      </c>
      <c r="Z316">
        <f t="shared" si="65"/>
        <v>-1.4988311405035946</v>
      </c>
      <c r="AA316">
        <f t="shared" si="66"/>
        <v>-1.4988311405035946</v>
      </c>
      <c r="AB316">
        <f>IFERROR(V144+MATCH(AA316,V316:Z316,0)-1,"")</f>
        <v>2016</v>
      </c>
      <c r="AC316" t="str">
        <f t="shared" si="67"/>
        <v/>
      </c>
      <c r="AF316" t="str">
        <f t="shared" ca="1" si="68"/>
        <v>worksheet.write('AC316','=IF(AB316&lt;&gt;"",IF(S316=AB316,"Low",IF(AB316=Q316,"High","")),"")')</v>
      </c>
    </row>
    <row r="317" spans="1:32" x14ac:dyDescent="0.3">
      <c r="A317" s="1">
        <v>5</v>
      </c>
      <c r="B317" t="s">
        <v>899</v>
      </c>
      <c r="C317" t="s">
        <v>900</v>
      </c>
      <c r="D317" t="s">
        <v>901</v>
      </c>
      <c r="E317" t="s">
        <v>902</v>
      </c>
      <c r="F317" t="s">
        <v>903</v>
      </c>
      <c r="G317" t="s">
        <v>254</v>
      </c>
      <c r="I317" t="str">
        <f t="shared" si="69"/>
        <v>N/A</v>
      </c>
      <c r="J317">
        <f t="shared" si="70"/>
        <v>-325230000</v>
      </c>
      <c r="K317">
        <f t="shared" si="71"/>
        <v>-378110000</v>
      </c>
      <c r="L317">
        <f t="shared" si="72"/>
        <v>-204290000</v>
      </c>
      <c r="M317">
        <f t="shared" si="73"/>
        <v>-179370000</v>
      </c>
      <c r="N317" t="str">
        <f t="shared" si="74"/>
        <v>N/A</v>
      </c>
      <c r="P317">
        <f t="shared" si="57"/>
        <v>-179370000</v>
      </c>
      <c r="Q317">
        <f>IFERROR(J144+MATCH(P317,J317:N317,0)-1,"")</f>
        <v>2015</v>
      </c>
      <c r="R317">
        <f t="shared" si="58"/>
        <v>-378110000</v>
      </c>
      <c r="S317" t="str">
        <f>IFERROR(J144+MATCH(R317,J317:N317)-1,"")</f>
        <v/>
      </c>
      <c r="T317">
        <f t="shared" si="59"/>
        <v>-271750000</v>
      </c>
      <c r="U317">
        <f t="shared" si="60"/>
        <v>95319595.746799797</v>
      </c>
      <c r="V317">
        <f t="shared" si="61"/>
        <v>-0.56105987001938695</v>
      </c>
      <c r="W317">
        <f t="shared" si="62"/>
        <v>-1.115825126687771</v>
      </c>
      <c r="X317">
        <f t="shared" si="63"/>
        <v>0.70772436109775316</v>
      </c>
      <c r="Y317">
        <f t="shared" si="64"/>
        <v>0.96916063560940469</v>
      </c>
      <c r="Z317" t="str">
        <f t="shared" si="65"/>
        <v/>
      </c>
      <c r="AA317">
        <f t="shared" si="66"/>
        <v>-1.115825126687771</v>
      </c>
      <c r="AB317">
        <f>IFERROR(V144+MATCH(AA317,V317:Z317,0)-1,"")</f>
        <v>2013</v>
      </c>
      <c r="AC317" t="str">
        <f t="shared" si="67"/>
        <v/>
      </c>
      <c r="AF317" t="str">
        <f t="shared" ca="1" si="68"/>
        <v>worksheet.write('AC317','=IF(AB317&lt;&gt;"",IF(S317=AB317,"Low",IF(AB317=Q317,"High","")),"")')</v>
      </c>
    </row>
    <row r="318" spans="1:32" x14ac:dyDescent="0.3">
      <c r="A318" s="1">
        <v>6</v>
      </c>
      <c r="B318" t="s">
        <v>904</v>
      </c>
      <c r="C318" t="s">
        <v>254</v>
      </c>
      <c r="D318" t="s">
        <v>254</v>
      </c>
      <c r="E318" t="s">
        <v>254</v>
      </c>
      <c r="F318" t="s">
        <v>254</v>
      </c>
      <c r="G318" t="s">
        <v>905</v>
      </c>
      <c r="I318" t="str">
        <f t="shared" si="69"/>
        <v>N/A</v>
      </c>
      <c r="J318" t="str">
        <f t="shared" si="70"/>
        <v>N/A</v>
      </c>
      <c r="K318" t="str">
        <f t="shared" si="71"/>
        <v>N/A</v>
      </c>
      <c r="L318" t="str">
        <f t="shared" si="72"/>
        <v>N/A</v>
      </c>
      <c r="M318" t="str">
        <f t="shared" si="73"/>
        <v>N/A</v>
      </c>
      <c r="N318">
        <f t="shared" si="74"/>
        <v>199710000</v>
      </c>
      <c r="P318">
        <f t="shared" si="57"/>
        <v>199710000</v>
      </c>
      <c r="Q318">
        <f>IFERROR(J144+MATCH(P318,J318:N318,0)-1,"")</f>
        <v>2016</v>
      </c>
      <c r="R318">
        <f t="shared" si="58"/>
        <v>199710000</v>
      </c>
      <c r="S318">
        <f>IFERROR(J144+MATCH(R318,J318:N318)-1,"")</f>
        <v>2016</v>
      </c>
      <c r="T318">
        <f t="shared" si="59"/>
        <v>199710000</v>
      </c>
      <c r="U318" t="str">
        <f t="shared" si="60"/>
        <v/>
      </c>
      <c r="V318" t="str">
        <f t="shared" si="61"/>
        <v/>
      </c>
      <c r="W318" t="str">
        <f t="shared" si="62"/>
        <v/>
      </c>
      <c r="X318" t="str">
        <f t="shared" si="63"/>
        <v/>
      </c>
      <c r="Y318" t="str">
        <f t="shared" si="64"/>
        <v/>
      </c>
      <c r="Z318" t="str">
        <f t="shared" si="65"/>
        <v/>
      </c>
      <c r="AA318">
        <f t="shared" si="66"/>
        <v>0</v>
      </c>
      <c r="AB318" t="str">
        <f>IFERROR(V144+MATCH(AA318,V318:Z318,0)-1,"")</f>
        <v/>
      </c>
      <c r="AC318" t="str">
        <f t="shared" si="67"/>
        <v/>
      </c>
      <c r="AF318" t="str">
        <f t="shared" ca="1" si="68"/>
        <v>worksheet.write('AC318','=IF(AB318&lt;&gt;"",IF(S318=AB318,"Low",IF(AB318=Q318,"High","")),"")')</v>
      </c>
    </row>
    <row r="319" spans="1:32" x14ac:dyDescent="0.3">
      <c r="A319" s="1">
        <v>7</v>
      </c>
      <c r="B319" t="s">
        <v>906</v>
      </c>
      <c r="C319" t="s">
        <v>254</v>
      </c>
      <c r="D319" t="s">
        <v>254</v>
      </c>
      <c r="E319" t="s">
        <v>254</v>
      </c>
      <c r="F319" t="s">
        <v>907</v>
      </c>
      <c r="G319" t="s">
        <v>254</v>
      </c>
      <c r="I319" t="str">
        <f t="shared" si="69"/>
        <v>N/A</v>
      </c>
      <c r="J319" t="str">
        <f t="shared" si="70"/>
        <v>N/A</v>
      </c>
      <c r="K319" t="str">
        <f t="shared" si="71"/>
        <v>N/A</v>
      </c>
      <c r="L319" t="str">
        <f t="shared" si="72"/>
        <v>N/A</v>
      </c>
      <c r="M319">
        <f t="shared" si="73"/>
        <v>35310000</v>
      </c>
      <c r="N319" t="str">
        <f t="shared" si="74"/>
        <v>N/A</v>
      </c>
      <c r="P319">
        <f t="shared" si="57"/>
        <v>35310000</v>
      </c>
      <c r="Q319">
        <f>IFERROR(J144+MATCH(P319,J319:N319,0)-1,"")</f>
        <v>2015</v>
      </c>
      <c r="R319">
        <f t="shared" si="58"/>
        <v>35310000</v>
      </c>
      <c r="S319">
        <f>IFERROR(J144+MATCH(R319,J319:N319)-1,"")</f>
        <v>2015</v>
      </c>
      <c r="T319">
        <f t="shared" si="59"/>
        <v>35310000</v>
      </c>
      <c r="U319" t="str">
        <f t="shared" si="60"/>
        <v/>
      </c>
      <c r="V319" t="str">
        <f t="shared" si="61"/>
        <v/>
      </c>
      <c r="W319" t="str">
        <f t="shared" si="62"/>
        <v/>
      </c>
      <c r="X319" t="str">
        <f t="shared" si="63"/>
        <v/>
      </c>
      <c r="Y319" t="e">
        <f t="shared" si="64"/>
        <v>#VALUE!</v>
      </c>
      <c r="Z319" t="str">
        <f t="shared" si="65"/>
        <v/>
      </c>
      <c r="AA319" t="e">
        <f t="shared" si="66"/>
        <v>#VALUE!</v>
      </c>
      <c r="AB319" t="str">
        <f>IFERROR(V144+MATCH(AA319,V319:Z319,0)-1,"")</f>
        <v/>
      </c>
      <c r="AC319" t="str">
        <f t="shared" si="67"/>
        <v/>
      </c>
      <c r="AF319" t="str">
        <f t="shared" ca="1" si="68"/>
        <v>worksheet.write('AC319','=IF(AB319&lt;&gt;"",IF(S319=AB319,"Low",IF(AB319=Q319,"High","")),"")')</v>
      </c>
    </row>
    <row r="320" spans="1:32" x14ac:dyDescent="0.3">
      <c r="A320" s="1">
        <v>8</v>
      </c>
      <c r="B320" t="s">
        <v>908</v>
      </c>
      <c r="C320" t="s">
        <v>254</v>
      </c>
      <c r="D320" t="s">
        <v>254</v>
      </c>
      <c r="E320" t="s">
        <v>254</v>
      </c>
      <c r="F320" t="s">
        <v>254</v>
      </c>
      <c r="G320" t="s">
        <v>254</v>
      </c>
      <c r="I320" t="str">
        <f t="shared" si="69"/>
        <v>N/A</v>
      </c>
      <c r="J320" t="str">
        <f t="shared" si="70"/>
        <v>N/A</v>
      </c>
      <c r="K320" t="str">
        <f t="shared" si="71"/>
        <v>N/A</v>
      </c>
      <c r="L320" t="str">
        <f t="shared" si="72"/>
        <v>N/A</v>
      </c>
      <c r="M320" t="str">
        <f t="shared" si="73"/>
        <v>N/A</v>
      </c>
      <c r="N320" t="str">
        <f t="shared" si="74"/>
        <v>N/A</v>
      </c>
      <c r="P320">
        <f t="shared" si="57"/>
        <v>0</v>
      </c>
      <c r="Q320" t="str">
        <f>IFERROR(J144+MATCH(P320,J320:N320,0)-1,"")</f>
        <v/>
      </c>
      <c r="R320" t="str">
        <f t="shared" si="58"/>
        <v/>
      </c>
      <c r="S320" t="str">
        <f>IFERROR(J144+MATCH(R320,J320:N320)-1,"")</f>
        <v/>
      </c>
      <c r="T320" t="str">
        <f t="shared" si="59"/>
        <v/>
      </c>
      <c r="U320" t="str">
        <f t="shared" si="60"/>
        <v/>
      </c>
      <c r="V320" t="str">
        <f t="shared" si="61"/>
        <v/>
      </c>
      <c r="W320" t="str">
        <f t="shared" si="62"/>
        <v/>
      </c>
      <c r="X320" t="str">
        <f t="shared" si="63"/>
        <v/>
      </c>
      <c r="Y320" t="str">
        <f t="shared" si="64"/>
        <v/>
      </c>
      <c r="Z320" t="str">
        <f t="shared" si="65"/>
        <v/>
      </c>
      <c r="AA320">
        <f t="shared" si="66"/>
        <v>0</v>
      </c>
      <c r="AB320" t="str">
        <f>IFERROR(V144+MATCH(AA320,V320:Z320,0)-1,"")</f>
        <v/>
      </c>
      <c r="AC320" t="str">
        <f t="shared" si="67"/>
        <v/>
      </c>
      <c r="AF320" t="str">
        <f t="shared" ca="1" si="68"/>
        <v>worksheet.write('AC320','=IF(AB320&lt;&gt;"",IF(S320=AB320,"Low",IF(AB320=Q320,"High","")),"")')</v>
      </c>
    </row>
    <row r="321" spans="1:32" x14ac:dyDescent="0.3">
      <c r="A321" s="1">
        <v>9</v>
      </c>
      <c r="B321" t="s">
        <v>909</v>
      </c>
      <c r="C321" t="s">
        <v>254</v>
      </c>
      <c r="D321" t="s">
        <v>254</v>
      </c>
      <c r="E321" t="s">
        <v>254</v>
      </c>
      <c r="F321" t="s">
        <v>907</v>
      </c>
      <c r="G321" t="s">
        <v>254</v>
      </c>
      <c r="I321" t="str">
        <f t="shared" si="69"/>
        <v>N/A</v>
      </c>
      <c r="J321" t="str">
        <f t="shared" si="70"/>
        <v>N/A</v>
      </c>
      <c r="K321" t="str">
        <f t="shared" si="71"/>
        <v>N/A</v>
      </c>
      <c r="L321" t="str">
        <f t="shared" si="72"/>
        <v>N/A</v>
      </c>
      <c r="M321">
        <f t="shared" si="73"/>
        <v>35310000</v>
      </c>
      <c r="N321" t="str">
        <f t="shared" si="74"/>
        <v>N/A</v>
      </c>
      <c r="P321">
        <f t="shared" si="57"/>
        <v>35310000</v>
      </c>
      <c r="Q321">
        <f>IFERROR(J144+MATCH(P321,J321:N321,0)-1,"")</f>
        <v>2015</v>
      </c>
      <c r="R321">
        <f t="shared" si="58"/>
        <v>35310000</v>
      </c>
      <c r="S321">
        <f>IFERROR(J144+MATCH(R321,J321:N321)-1,"")</f>
        <v>2015</v>
      </c>
      <c r="T321">
        <f t="shared" si="59"/>
        <v>35310000</v>
      </c>
      <c r="U321" t="str">
        <f t="shared" si="60"/>
        <v/>
      </c>
      <c r="V321" t="str">
        <f t="shared" si="61"/>
        <v/>
      </c>
      <c r="W321" t="str">
        <f t="shared" si="62"/>
        <v/>
      </c>
      <c r="X321" t="str">
        <f t="shared" si="63"/>
        <v/>
      </c>
      <c r="Y321" t="e">
        <f t="shared" si="64"/>
        <v>#VALUE!</v>
      </c>
      <c r="Z321" t="str">
        <f t="shared" si="65"/>
        <v/>
      </c>
      <c r="AA321" t="e">
        <f t="shared" si="66"/>
        <v>#VALUE!</v>
      </c>
      <c r="AB321" t="str">
        <f>IFERROR(V144+MATCH(AA321,V321:Z321,0)-1,"")</f>
        <v/>
      </c>
      <c r="AC321" t="str">
        <f t="shared" si="67"/>
        <v/>
      </c>
      <c r="AF321" t="str">
        <f t="shared" ca="1" si="68"/>
        <v>worksheet.write('AC321','=IF(AB321&lt;&gt;"",IF(S321=AB321,"Low",IF(AB321=Q321,"High","")),"")')</v>
      </c>
    </row>
    <row r="322" spans="1:32" x14ac:dyDescent="0.3">
      <c r="A322" s="1">
        <v>10</v>
      </c>
      <c r="B322" t="s">
        <v>910</v>
      </c>
      <c r="C322" t="s">
        <v>911</v>
      </c>
      <c r="D322" t="s">
        <v>254</v>
      </c>
      <c r="E322" t="s">
        <v>912</v>
      </c>
      <c r="F322" t="s">
        <v>913</v>
      </c>
      <c r="G322" t="s">
        <v>913</v>
      </c>
      <c r="I322" t="str">
        <f t="shared" si="69"/>
        <v>N/A</v>
      </c>
      <c r="J322">
        <f t="shared" si="70"/>
        <v>-1050000</v>
      </c>
      <c r="K322" t="str">
        <f t="shared" si="71"/>
        <v>N/A</v>
      </c>
      <c r="L322">
        <f t="shared" si="72"/>
        <v>-1500000</v>
      </c>
      <c r="M322">
        <f t="shared" si="73"/>
        <v>-7000000</v>
      </c>
      <c r="N322">
        <f t="shared" si="74"/>
        <v>-7000000</v>
      </c>
      <c r="P322">
        <f t="shared" si="57"/>
        <v>-1050000</v>
      </c>
      <c r="Q322">
        <f>IFERROR(J144+MATCH(P322,J322:N322,0)-1,"")</f>
        <v>2012</v>
      </c>
      <c r="R322">
        <f t="shared" si="58"/>
        <v>-7000000</v>
      </c>
      <c r="S322" t="str">
        <f>IFERROR(J144+MATCH(R322,J322:N322)-1,"")</f>
        <v/>
      </c>
      <c r="T322">
        <f t="shared" si="59"/>
        <v>-4137500</v>
      </c>
      <c r="U322">
        <f t="shared" si="60"/>
        <v>3310431.7442492805</v>
      </c>
      <c r="V322">
        <f t="shared" si="61"/>
        <v>0.93265780373313945</v>
      </c>
      <c r="W322" t="str">
        <f t="shared" si="62"/>
        <v/>
      </c>
      <c r="X322">
        <f t="shared" si="63"/>
        <v>0.79672387282466572</v>
      </c>
      <c r="Y322">
        <f t="shared" si="64"/>
        <v>-0.86469083827890258</v>
      </c>
      <c r="Z322">
        <f t="shared" si="65"/>
        <v>-0.86469083827890258</v>
      </c>
      <c r="AA322">
        <f t="shared" si="66"/>
        <v>0.93265780373313945</v>
      </c>
      <c r="AB322">
        <f>IFERROR(V144+MATCH(AA322,V322:Z322,0)-1,"")</f>
        <v>2012</v>
      </c>
      <c r="AC322" t="str">
        <f t="shared" si="67"/>
        <v>High</v>
      </c>
      <c r="AF322" t="str">
        <f t="shared" ca="1" si="68"/>
        <v>worksheet.write('AC322','=IF(AB322&lt;&gt;"",IF(S322=AB322,"Low",IF(AB322=Q322,"High","")),"")')</v>
      </c>
    </row>
    <row r="323" spans="1:32" x14ac:dyDescent="0.3">
      <c r="A323" s="1">
        <v>11</v>
      </c>
      <c r="B323" t="s">
        <v>914</v>
      </c>
      <c r="C323" t="s">
        <v>254</v>
      </c>
      <c r="D323" t="s">
        <v>254</v>
      </c>
      <c r="E323" t="s">
        <v>254</v>
      </c>
      <c r="F323" t="s">
        <v>254</v>
      </c>
      <c r="G323" t="s">
        <v>254</v>
      </c>
      <c r="I323" t="str">
        <f t="shared" si="69"/>
        <v>N/A</v>
      </c>
      <c r="J323" t="str">
        <f t="shared" si="70"/>
        <v>N/A</v>
      </c>
      <c r="K323" t="str">
        <f t="shared" si="71"/>
        <v>N/A</v>
      </c>
      <c r="L323" t="str">
        <f t="shared" si="72"/>
        <v>N/A</v>
      </c>
      <c r="M323" t="str">
        <f t="shared" si="73"/>
        <v>N/A</v>
      </c>
      <c r="N323" t="str">
        <f t="shared" si="74"/>
        <v>N/A</v>
      </c>
      <c r="P323">
        <f t="shared" si="57"/>
        <v>0</v>
      </c>
      <c r="Q323" t="str">
        <f>IFERROR(J144+MATCH(P323,J323:N323,0)-1,"")</f>
        <v/>
      </c>
      <c r="R323" t="str">
        <f t="shared" si="58"/>
        <v/>
      </c>
      <c r="S323" t="str">
        <f>IFERROR(J144+MATCH(R323,J323:N323)-1,"")</f>
        <v/>
      </c>
      <c r="T323" t="str">
        <f t="shared" si="59"/>
        <v/>
      </c>
      <c r="U323" t="str">
        <f t="shared" si="60"/>
        <v/>
      </c>
      <c r="V323" t="str">
        <f t="shared" si="61"/>
        <v/>
      </c>
      <c r="W323" t="str">
        <f t="shared" si="62"/>
        <v/>
      </c>
      <c r="X323" t="str">
        <f t="shared" si="63"/>
        <v/>
      </c>
      <c r="Y323" t="str">
        <f t="shared" si="64"/>
        <v/>
      </c>
      <c r="Z323" t="str">
        <f t="shared" si="65"/>
        <v/>
      </c>
      <c r="AA323">
        <f t="shared" si="66"/>
        <v>0</v>
      </c>
      <c r="AB323" t="str">
        <f>IFERROR(V144+MATCH(AA323,V323:Z323,0)-1,"")</f>
        <v/>
      </c>
      <c r="AC323" t="str">
        <f t="shared" si="67"/>
        <v/>
      </c>
      <c r="AF323" t="str">
        <f t="shared" ca="1" si="68"/>
        <v>worksheet.write('AC323','=IF(AB323&lt;&gt;"",IF(S323=AB323,"Low",IF(AB323=Q323,"High","")),"")')</v>
      </c>
    </row>
    <row r="324" spans="1:32" x14ac:dyDescent="0.3">
      <c r="A324" s="1">
        <v>12</v>
      </c>
      <c r="B324" t="s">
        <v>915</v>
      </c>
      <c r="C324" t="s">
        <v>916</v>
      </c>
      <c r="D324" t="s">
        <v>917</v>
      </c>
      <c r="E324" t="s">
        <v>918</v>
      </c>
      <c r="F324" t="s">
        <v>919</v>
      </c>
      <c r="G324" t="s">
        <v>920</v>
      </c>
      <c r="I324" t="str">
        <f t="shared" si="69"/>
        <v>N/A</v>
      </c>
      <c r="J324">
        <f t="shared" si="70"/>
        <v>-342940000</v>
      </c>
      <c r="K324">
        <f t="shared" si="71"/>
        <v>-410710000</v>
      </c>
      <c r="L324">
        <f t="shared" si="72"/>
        <v>-240690000</v>
      </c>
      <c r="M324">
        <f t="shared" si="73"/>
        <v>-199960000</v>
      </c>
      <c r="N324">
        <f t="shared" si="74"/>
        <v>129630000</v>
      </c>
      <c r="P324">
        <f t="shared" si="57"/>
        <v>129630000</v>
      </c>
      <c r="Q324">
        <f>IFERROR(J144+MATCH(P324,J324:N324,0)-1,"")</f>
        <v>2016</v>
      </c>
      <c r="R324">
        <f t="shared" si="58"/>
        <v>-410710000</v>
      </c>
      <c r="S324" t="str">
        <f>IFERROR(J144+MATCH(R324,J324:N324)-1,"")</f>
        <v/>
      </c>
      <c r="T324">
        <f t="shared" si="59"/>
        <v>-212934000</v>
      </c>
      <c r="U324">
        <f t="shared" si="60"/>
        <v>208749682.945867</v>
      </c>
      <c r="V324">
        <f t="shared" si="61"/>
        <v>-0.62278417943136788</v>
      </c>
      <c r="W324">
        <f t="shared" si="62"/>
        <v>-0.94743137909956632</v>
      </c>
      <c r="X324">
        <f t="shared" si="63"/>
        <v>-0.13296307619876813</v>
      </c>
      <c r="Y324">
        <f t="shared" si="64"/>
        <v>6.2150992599899757E-2</v>
      </c>
      <c r="Z324">
        <f t="shared" si="65"/>
        <v>1.6410276421298027</v>
      </c>
      <c r="AA324">
        <f t="shared" si="66"/>
        <v>1.6410276421298027</v>
      </c>
      <c r="AB324">
        <f>IFERROR(V144+MATCH(AA324,V324:Z324,0)-1,"")</f>
        <v>2016</v>
      </c>
      <c r="AC324" t="str">
        <f t="shared" si="67"/>
        <v>High</v>
      </c>
      <c r="AF324" t="str">
        <f t="shared" ca="1" si="68"/>
        <v>worksheet.write('AC324','=IF(AB324&lt;&gt;"",IF(S324=AB324,"Low",IF(AB324=Q324,"High","")),"")')</v>
      </c>
    </row>
    <row r="325" spans="1:32" x14ac:dyDescent="0.3">
      <c r="A325" s="1">
        <v>13</v>
      </c>
      <c r="B325" t="s">
        <v>921</v>
      </c>
      <c r="C325" t="s">
        <v>254</v>
      </c>
      <c r="D325" t="s">
        <v>922</v>
      </c>
      <c r="E325" t="s">
        <v>923</v>
      </c>
      <c r="F325" t="s">
        <v>924</v>
      </c>
      <c r="G325" t="s">
        <v>925</v>
      </c>
      <c r="I325" t="str">
        <f t="shared" si="69"/>
        <v>N/A</v>
      </c>
      <c r="J325" t="str">
        <f t="shared" si="70"/>
        <v>N/A</v>
      </c>
      <c r="K325">
        <f t="shared" si="71"/>
        <v>-0.19760000000000003</v>
      </c>
      <c r="L325">
        <f t="shared" si="72"/>
        <v>0.41399999999999998</v>
      </c>
      <c r="M325">
        <f t="shared" si="73"/>
        <v>0.16920000000000002</v>
      </c>
      <c r="N325">
        <f t="shared" si="74"/>
        <v>1.6483000000000001</v>
      </c>
      <c r="P325">
        <f t="shared" si="57"/>
        <v>1.6483000000000001</v>
      </c>
      <c r="Q325">
        <f>IFERROR(J144+MATCH(P325,J325:N325,0)-1,"")</f>
        <v>2016</v>
      </c>
      <c r="R325">
        <f t="shared" si="58"/>
        <v>-0.19760000000000003</v>
      </c>
      <c r="S325">
        <f>IFERROR(J144+MATCH(R325,J325:N325)-1,"")</f>
        <v>2013</v>
      </c>
      <c r="T325">
        <f t="shared" si="59"/>
        <v>0.50847500000000001</v>
      </c>
      <c r="U325">
        <f t="shared" si="60"/>
        <v>0.80036991187408679</v>
      </c>
      <c r="V325" t="str">
        <f t="shared" si="61"/>
        <v/>
      </c>
      <c r="W325">
        <f t="shared" si="62"/>
        <v>-0.88218583623003421</v>
      </c>
      <c r="X325">
        <f t="shared" si="63"/>
        <v>-0.11803916988681444</v>
      </c>
      <c r="Y325">
        <f t="shared" si="64"/>
        <v>-0.42389774398887486</v>
      </c>
      <c r="Z325">
        <f t="shared" si="65"/>
        <v>1.4241227501057236</v>
      </c>
      <c r="AA325">
        <f t="shared" si="66"/>
        <v>1.4241227501057236</v>
      </c>
      <c r="AB325">
        <f>IFERROR(V144+MATCH(AA325,V325:Z325,0)-1,"")</f>
        <v>2016</v>
      </c>
      <c r="AC325" t="str">
        <f t="shared" si="67"/>
        <v>High</v>
      </c>
      <c r="AF325" t="str">
        <f t="shared" ca="1" si="68"/>
        <v>worksheet.write('AC325','=IF(AB325&lt;&gt;"",IF(S325=AB325,"Low",IF(AB325=Q325,"High","")),"")')</v>
      </c>
    </row>
    <row r="326" spans="1:32" x14ac:dyDescent="0.3">
      <c r="A326" s="1">
        <v>14</v>
      </c>
      <c r="B326" t="s">
        <v>926</v>
      </c>
      <c r="C326" t="s">
        <v>927</v>
      </c>
      <c r="D326" t="s">
        <v>928</v>
      </c>
      <c r="E326" t="s">
        <v>929</v>
      </c>
      <c r="F326" t="s">
        <v>930</v>
      </c>
      <c r="G326" t="s">
        <v>931</v>
      </c>
      <c r="I326" t="str">
        <f t="shared" si="69"/>
        <v>pos_trend</v>
      </c>
      <c r="J326">
        <f t="shared" si="70"/>
        <v>-0.51450000000000007</v>
      </c>
      <c r="K326">
        <f t="shared" si="71"/>
        <v>-0.47490000000000004</v>
      </c>
      <c r="L326">
        <f t="shared" si="72"/>
        <v>-0.23280000000000001</v>
      </c>
      <c r="M326">
        <f t="shared" si="73"/>
        <v>-0.19120000000000001</v>
      </c>
      <c r="N326">
        <f t="shared" si="74"/>
        <v>0.12890000000000001</v>
      </c>
      <c r="P326">
        <f t="shared" si="57"/>
        <v>0.12890000000000001</v>
      </c>
      <c r="Q326">
        <f>IFERROR(J144+MATCH(P326,J326:N326,0)-1,"")</f>
        <v>2016</v>
      </c>
      <c r="R326">
        <f t="shared" si="58"/>
        <v>-0.51450000000000007</v>
      </c>
      <c r="S326">
        <f>IFERROR(J144+MATCH(R326,J326:N326)-1,"")</f>
        <v>2012</v>
      </c>
      <c r="T326">
        <f t="shared" si="59"/>
        <v>-0.25690000000000002</v>
      </c>
      <c r="U326">
        <f t="shared" si="60"/>
        <v>0.25866034678705596</v>
      </c>
      <c r="V326">
        <f t="shared" si="61"/>
        <v>-0.99590062102588595</v>
      </c>
      <c r="W326">
        <f t="shared" si="62"/>
        <v>-0.84280409698619219</v>
      </c>
      <c r="X326">
        <f t="shared" si="63"/>
        <v>9.3172379529207511E-2</v>
      </c>
      <c r="Y326">
        <f t="shared" si="64"/>
        <v>0.25400105124767353</v>
      </c>
      <c r="Z326">
        <f t="shared" si="65"/>
        <v>1.4915312872351969</v>
      </c>
      <c r="AA326">
        <f t="shared" si="66"/>
        <v>1.4915312872351969</v>
      </c>
      <c r="AB326">
        <f>IFERROR(V144+MATCH(AA326,V326:Z326,0)-1,"")</f>
        <v>2016</v>
      </c>
      <c r="AC326" t="str">
        <f t="shared" si="67"/>
        <v>High</v>
      </c>
      <c r="AF326" t="str">
        <f t="shared" ca="1" si="68"/>
        <v>worksheet.write('AC326','=IF(AB326&lt;&gt;"",IF(S326=AB326,"Low",IF(AB326=Q326,"High","")),"")')</v>
      </c>
    </row>
    <row r="327" spans="1:32" x14ac:dyDescent="0.3">
      <c r="I327" t="str">
        <f t="shared" si="69"/>
        <v>N/A</v>
      </c>
      <c r="J327" t="str">
        <f t="shared" si="70"/>
        <v>N/A</v>
      </c>
      <c r="K327" t="str">
        <f t="shared" si="71"/>
        <v>N/A</v>
      </c>
      <c r="L327" t="str">
        <f t="shared" si="72"/>
        <v>N/A</v>
      </c>
      <c r="M327" t="str">
        <f t="shared" si="73"/>
        <v>N/A</v>
      </c>
      <c r="N327" t="str">
        <f t="shared" si="74"/>
        <v>N/A</v>
      </c>
      <c r="P327">
        <f t="shared" si="57"/>
        <v>0</v>
      </c>
      <c r="Q327" t="str">
        <f>IFERROR(J144+MATCH(P327,J327:N327,0)-1,"")</f>
        <v/>
      </c>
      <c r="R327" t="str">
        <f t="shared" si="58"/>
        <v/>
      </c>
      <c r="S327" t="str">
        <f>IFERROR(J144+MATCH(R327,J327:N327)-1,"")</f>
        <v/>
      </c>
      <c r="T327" t="str">
        <f t="shared" si="59"/>
        <v/>
      </c>
      <c r="U327" t="str">
        <f t="shared" si="60"/>
        <v/>
      </c>
      <c r="V327" t="str">
        <f t="shared" si="61"/>
        <v/>
      </c>
      <c r="W327" t="str">
        <f t="shared" si="62"/>
        <v/>
      </c>
      <c r="X327" t="str">
        <f t="shared" si="63"/>
        <v/>
      </c>
      <c r="Y327" t="str">
        <f t="shared" si="64"/>
        <v/>
      </c>
      <c r="Z327" t="str">
        <f t="shared" si="65"/>
        <v/>
      </c>
      <c r="AA327">
        <f t="shared" si="66"/>
        <v>0</v>
      </c>
      <c r="AB327" t="str">
        <f>IFERROR(V144+MATCH(AA327,V327:Z327,0)-1,"")</f>
        <v/>
      </c>
      <c r="AC327" t="str">
        <f t="shared" si="67"/>
        <v/>
      </c>
      <c r="AF327" t="str">
        <f t="shared" ca="1" si="68"/>
        <v>worksheet.write('AC327','=IF(AB327&lt;&gt;"",IF(S327=AB327,"Low",IF(AB327=Q327,"High","")),"")')</v>
      </c>
    </row>
    <row r="328" spans="1:32" x14ac:dyDescent="0.3">
      <c r="B328" s="1" t="s">
        <v>307</v>
      </c>
      <c r="C328" s="1" t="s">
        <v>242</v>
      </c>
      <c r="D328" s="1" t="s">
        <v>243</v>
      </c>
      <c r="E328" s="1" t="s">
        <v>244</v>
      </c>
      <c r="F328" s="1" t="s">
        <v>245</v>
      </c>
      <c r="G328" s="1" t="s">
        <v>246</v>
      </c>
      <c r="H328" s="1" t="s">
        <v>247</v>
      </c>
      <c r="I328" t="str">
        <f t="shared" si="69"/>
        <v>pos_trend</v>
      </c>
      <c r="J328">
        <f t="shared" si="70"/>
        <v>2012</v>
      </c>
      <c r="K328">
        <f t="shared" si="71"/>
        <v>2013</v>
      </c>
      <c r="L328">
        <f t="shared" si="72"/>
        <v>2014</v>
      </c>
      <c r="M328">
        <f t="shared" si="73"/>
        <v>2015</v>
      </c>
      <c r="N328">
        <f t="shared" si="74"/>
        <v>2016</v>
      </c>
      <c r="P328">
        <f t="shared" si="57"/>
        <v>2016</v>
      </c>
      <c r="Q328">
        <f>IFERROR(J144+MATCH(P328,J328:N328,0)-1,"")</f>
        <v>2016</v>
      </c>
      <c r="R328">
        <f t="shared" si="58"/>
        <v>2012</v>
      </c>
      <c r="S328">
        <f>IFERROR(J144+MATCH(R328,J328:N328)-1,"")</f>
        <v>2012</v>
      </c>
      <c r="T328">
        <f t="shared" si="59"/>
        <v>2014</v>
      </c>
      <c r="U328">
        <f t="shared" si="60"/>
        <v>1.5811388300841898</v>
      </c>
      <c r="V328">
        <f t="shared" si="61"/>
        <v>-1.2649110640673518</v>
      </c>
      <c r="W328">
        <f t="shared" si="62"/>
        <v>-0.63245553203367588</v>
      </c>
      <c r="X328">
        <f t="shared" si="63"/>
        <v>0</v>
      </c>
      <c r="Y328">
        <f t="shared" si="64"/>
        <v>0.63245553203367588</v>
      </c>
      <c r="Z328">
        <f t="shared" si="65"/>
        <v>1.2649110640673518</v>
      </c>
      <c r="AA328">
        <f t="shared" si="66"/>
        <v>-1.2649110640673518</v>
      </c>
      <c r="AB328">
        <f>IFERROR(V144+MATCH(AA328,V328:Z328,0)-1,"")</f>
        <v>2012</v>
      </c>
      <c r="AC328" t="str">
        <f t="shared" si="67"/>
        <v>Low</v>
      </c>
      <c r="AF328" t="str">
        <f t="shared" ca="1" si="68"/>
        <v>worksheet.write('AC328','=IF(AB328&lt;&gt;"",IF(S328=AB328,"Low",IF(AB328=Q328,"High","")),"")')</v>
      </c>
    </row>
    <row r="329" spans="1:32" x14ac:dyDescent="0.3">
      <c r="A329" s="1">
        <v>0</v>
      </c>
      <c r="B329" t="s">
        <v>932</v>
      </c>
      <c r="C329" t="s">
        <v>254</v>
      </c>
      <c r="D329" t="s">
        <v>254</v>
      </c>
      <c r="E329" t="s">
        <v>254</v>
      </c>
      <c r="F329" t="s">
        <v>254</v>
      </c>
      <c r="G329" t="s">
        <v>254</v>
      </c>
      <c r="I329" t="str">
        <f t="shared" si="69"/>
        <v>N/A</v>
      </c>
      <c r="J329" t="str">
        <f t="shared" si="70"/>
        <v>N/A</v>
      </c>
      <c r="K329" t="str">
        <f t="shared" si="71"/>
        <v>N/A</v>
      </c>
      <c r="L329" t="str">
        <f t="shared" si="72"/>
        <v>N/A</v>
      </c>
      <c r="M329" t="str">
        <f t="shared" si="73"/>
        <v>N/A</v>
      </c>
      <c r="N329" t="str">
        <f t="shared" si="74"/>
        <v>N/A</v>
      </c>
      <c r="P329">
        <f t="shared" si="57"/>
        <v>0</v>
      </c>
      <c r="Q329" t="str">
        <f>IFERROR(J144+MATCH(P329,J329:N329,0)-1,"")</f>
        <v/>
      </c>
      <c r="R329" t="str">
        <f t="shared" si="58"/>
        <v/>
      </c>
      <c r="S329" t="str">
        <f>IFERROR(J144+MATCH(R329,J329:N329)-1,"")</f>
        <v/>
      </c>
      <c r="T329" t="str">
        <f t="shared" si="59"/>
        <v/>
      </c>
      <c r="U329" t="str">
        <f t="shared" si="60"/>
        <v/>
      </c>
      <c r="V329" t="str">
        <f t="shared" si="61"/>
        <v/>
      </c>
      <c r="W329" t="str">
        <f t="shared" si="62"/>
        <v/>
      </c>
      <c r="X329" t="str">
        <f t="shared" si="63"/>
        <v/>
      </c>
      <c r="Y329" t="str">
        <f t="shared" si="64"/>
        <v/>
      </c>
      <c r="Z329" t="str">
        <f t="shared" si="65"/>
        <v/>
      </c>
      <c r="AA329">
        <f t="shared" si="66"/>
        <v>0</v>
      </c>
      <c r="AB329" t="str">
        <f>IFERROR(V144+MATCH(AA329,V329:Z329,0)-1,"")</f>
        <v/>
      </c>
      <c r="AC329" t="str">
        <f t="shared" si="67"/>
        <v/>
      </c>
      <c r="AF329" t="str">
        <f t="shared" ca="1" si="68"/>
        <v>worksheet.write('AC329','=IF(AB329&lt;&gt;"",IF(S329=AB329,"Low",IF(AB329=Q329,"High","")),"")')</v>
      </c>
    </row>
    <row r="330" spans="1:32" x14ac:dyDescent="0.3">
      <c r="A330" s="1">
        <v>1</v>
      </c>
      <c r="B330" t="s">
        <v>933</v>
      </c>
      <c r="C330" t="s">
        <v>254</v>
      </c>
      <c r="D330" t="s">
        <v>254</v>
      </c>
      <c r="E330" t="s">
        <v>254</v>
      </c>
      <c r="F330" t="s">
        <v>254</v>
      </c>
      <c r="G330" t="s">
        <v>254</v>
      </c>
      <c r="I330" t="str">
        <f t="shared" si="69"/>
        <v>N/A</v>
      </c>
      <c r="J330" t="str">
        <f t="shared" si="70"/>
        <v>N/A</v>
      </c>
      <c r="K330" t="str">
        <f t="shared" si="71"/>
        <v>N/A</v>
      </c>
      <c r="L330" t="str">
        <f t="shared" si="72"/>
        <v>N/A</v>
      </c>
      <c r="M330" t="str">
        <f t="shared" si="73"/>
        <v>N/A</v>
      </c>
      <c r="N330" t="str">
        <f t="shared" si="74"/>
        <v>N/A</v>
      </c>
      <c r="P330">
        <f t="shared" si="57"/>
        <v>0</v>
      </c>
      <c r="Q330" t="str">
        <f>IFERROR(J144+MATCH(P330,J330:N330,0)-1,"")</f>
        <v/>
      </c>
      <c r="R330" t="str">
        <f t="shared" si="58"/>
        <v/>
      </c>
      <c r="S330" t="str">
        <f>IFERROR(J144+MATCH(R330,J330:N330)-1,"")</f>
        <v/>
      </c>
      <c r="T330" t="str">
        <f t="shared" si="59"/>
        <v/>
      </c>
      <c r="U330" t="str">
        <f t="shared" si="60"/>
        <v/>
      </c>
      <c r="V330" t="str">
        <f t="shared" si="61"/>
        <v/>
      </c>
      <c r="W330" t="str">
        <f t="shared" si="62"/>
        <v/>
      </c>
      <c r="X330" t="str">
        <f t="shared" si="63"/>
        <v/>
      </c>
      <c r="Y330" t="str">
        <f t="shared" si="64"/>
        <v/>
      </c>
      <c r="Z330" t="str">
        <f t="shared" si="65"/>
        <v/>
      </c>
      <c r="AA330">
        <f t="shared" si="66"/>
        <v>0</v>
      </c>
      <c r="AB330" t="str">
        <f>IFERROR(V144+MATCH(AA330,V330:Z330,0)-1,"")</f>
        <v/>
      </c>
      <c r="AC330" t="str">
        <f t="shared" si="67"/>
        <v/>
      </c>
      <c r="AF330" t="str">
        <f t="shared" ca="1" si="68"/>
        <v>worksheet.write('AC330','=IF(AB330&lt;&gt;"",IF(S330=AB330,"Low",IF(AB330=Q330,"High","")),"")')</v>
      </c>
    </row>
    <row r="331" spans="1:32" x14ac:dyDescent="0.3">
      <c r="A331" s="1">
        <v>2</v>
      </c>
      <c r="B331" t="s">
        <v>436</v>
      </c>
      <c r="C331" t="s">
        <v>254</v>
      </c>
      <c r="D331" t="s">
        <v>254</v>
      </c>
      <c r="E331" t="s">
        <v>254</v>
      </c>
      <c r="F331" t="s">
        <v>254</v>
      </c>
      <c r="G331" t="s">
        <v>254</v>
      </c>
      <c r="I331" t="str">
        <f t="shared" si="69"/>
        <v>N/A</v>
      </c>
      <c r="J331" t="str">
        <f t="shared" si="70"/>
        <v>N/A</v>
      </c>
      <c r="K331" t="str">
        <f t="shared" si="71"/>
        <v>N/A</v>
      </c>
      <c r="L331" t="str">
        <f t="shared" si="72"/>
        <v>N/A</v>
      </c>
      <c r="M331" t="str">
        <f t="shared" si="73"/>
        <v>N/A</v>
      </c>
      <c r="N331" t="str">
        <f t="shared" si="74"/>
        <v>N/A</v>
      </c>
      <c r="P331">
        <f t="shared" si="57"/>
        <v>0</v>
      </c>
      <c r="Q331" t="str">
        <f>IFERROR(J144+MATCH(P331,J331:N331,0)-1,"")</f>
        <v/>
      </c>
      <c r="R331" t="str">
        <f t="shared" si="58"/>
        <v/>
      </c>
      <c r="S331" t="str">
        <f>IFERROR(J144+MATCH(R331,J331:N331)-1,"")</f>
        <v/>
      </c>
      <c r="T331" t="str">
        <f t="shared" si="59"/>
        <v/>
      </c>
      <c r="U331" t="str">
        <f t="shared" si="60"/>
        <v/>
      </c>
      <c r="V331" t="str">
        <f t="shared" si="61"/>
        <v/>
      </c>
      <c r="W331" t="str">
        <f t="shared" si="62"/>
        <v/>
      </c>
      <c r="X331" t="str">
        <f t="shared" si="63"/>
        <v/>
      </c>
      <c r="Y331" t="str">
        <f t="shared" si="64"/>
        <v/>
      </c>
      <c r="Z331" t="str">
        <f t="shared" si="65"/>
        <v/>
      </c>
      <c r="AA331">
        <f t="shared" si="66"/>
        <v>0</v>
      </c>
      <c r="AB331" t="str">
        <f>IFERROR(V144+MATCH(AA331,V331:Z331,0)-1,"")</f>
        <v/>
      </c>
      <c r="AC331" t="str">
        <f t="shared" si="67"/>
        <v/>
      </c>
      <c r="AF331" t="str">
        <f t="shared" ca="1" si="68"/>
        <v>worksheet.write('AC331','=IF(AB331&lt;&gt;"",IF(S331=AB331,"Low",IF(AB331=Q331,"High","")),"")')</v>
      </c>
    </row>
    <row r="332" spans="1:32" x14ac:dyDescent="0.3">
      <c r="A332" s="1">
        <v>3</v>
      </c>
      <c r="B332" t="s">
        <v>934</v>
      </c>
      <c r="C332" t="s">
        <v>935</v>
      </c>
      <c r="D332" t="s">
        <v>936</v>
      </c>
      <c r="E332" t="s">
        <v>937</v>
      </c>
      <c r="F332" t="s">
        <v>938</v>
      </c>
      <c r="G332" t="s">
        <v>939</v>
      </c>
      <c r="I332" t="str">
        <f t="shared" si="69"/>
        <v>N/A</v>
      </c>
      <c r="J332">
        <f t="shared" si="70"/>
        <v>-31090000</v>
      </c>
      <c r="K332">
        <f t="shared" si="71"/>
        <v>-65390000</v>
      </c>
      <c r="L332">
        <f t="shared" si="72"/>
        <v>-55880000</v>
      </c>
      <c r="M332">
        <f t="shared" si="73"/>
        <v>10630000</v>
      </c>
      <c r="N332">
        <f t="shared" si="74"/>
        <v>-50750000</v>
      </c>
      <c r="P332">
        <f t="shared" si="57"/>
        <v>10630000</v>
      </c>
      <c r="Q332">
        <f>IFERROR(J144+MATCH(P332,J332:N332,0)-1,"")</f>
        <v>2015</v>
      </c>
      <c r="R332">
        <f t="shared" si="58"/>
        <v>-65390000</v>
      </c>
      <c r="S332" t="str">
        <f>IFERROR(J144+MATCH(R332,J332:N332)-1,"")</f>
        <v/>
      </c>
      <c r="T332">
        <f t="shared" si="59"/>
        <v>-38496000</v>
      </c>
      <c r="U332">
        <f t="shared" si="60"/>
        <v>30182212.973869231</v>
      </c>
      <c r="V332">
        <f t="shared" si="61"/>
        <v>0.24537630843741881</v>
      </c>
      <c r="W332">
        <f t="shared" si="62"/>
        <v>-0.89105460965648686</v>
      </c>
      <c r="X332">
        <f t="shared" si="63"/>
        <v>-0.57596836968351184</v>
      </c>
      <c r="Y332">
        <f t="shared" si="64"/>
        <v>1.6276473843230672</v>
      </c>
      <c r="Z332">
        <f t="shared" si="65"/>
        <v>-0.40600071342048744</v>
      </c>
      <c r="AA332">
        <f t="shared" si="66"/>
        <v>1.6276473843230672</v>
      </c>
      <c r="AB332">
        <f>IFERROR(V144+MATCH(AA332,V332:Z332,0)-1,"")</f>
        <v>2015</v>
      </c>
      <c r="AC332" t="str">
        <f t="shared" si="67"/>
        <v>High</v>
      </c>
      <c r="AF332" t="str">
        <f t="shared" ca="1" si="68"/>
        <v>worksheet.write('AC332','=IF(AB332&lt;&gt;"",IF(S332=AB332,"Low",IF(AB332=Q332,"High","")),"")')</v>
      </c>
    </row>
    <row r="333" spans="1:32" x14ac:dyDescent="0.3">
      <c r="A333" s="1">
        <v>4</v>
      </c>
      <c r="B333" t="s">
        <v>940</v>
      </c>
      <c r="C333" t="s">
        <v>941</v>
      </c>
      <c r="D333" t="s">
        <v>942</v>
      </c>
      <c r="E333" t="s">
        <v>943</v>
      </c>
      <c r="F333" t="s">
        <v>944</v>
      </c>
      <c r="G333" t="s">
        <v>945</v>
      </c>
      <c r="I333" t="str">
        <f t="shared" si="69"/>
        <v>N/A</v>
      </c>
      <c r="J333">
        <f t="shared" si="70"/>
        <v>-61110000</v>
      </c>
      <c r="K333">
        <f t="shared" si="71"/>
        <v>-87130000</v>
      </c>
      <c r="L333">
        <f t="shared" si="72"/>
        <v>-75120000</v>
      </c>
      <c r="M333">
        <f t="shared" si="73"/>
        <v>-4650000</v>
      </c>
      <c r="N333">
        <f t="shared" si="74"/>
        <v>-63060000</v>
      </c>
      <c r="P333">
        <f t="shared" si="57"/>
        <v>-4650000</v>
      </c>
      <c r="Q333">
        <f>IFERROR(J144+MATCH(P333,J333:N333,0)-1,"")</f>
        <v>2015</v>
      </c>
      <c r="R333">
        <f t="shared" si="58"/>
        <v>-87130000</v>
      </c>
      <c r="S333" t="str">
        <f>IFERROR(J144+MATCH(R333,J333:N333)-1,"")</f>
        <v/>
      </c>
      <c r="T333">
        <f t="shared" si="59"/>
        <v>-58214000</v>
      </c>
      <c r="U333">
        <f t="shared" si="60"/>
        <v>31713248.49333477</v>
      </c>
      <c r="V333">
        <f t="shared" si="61"/>
        <v>-9.1318301895457268E-2</v>
      </c>
      <c r="W333">
        <f t="shared" si="62"/>
        <v>-0.91179558619096768</v>
      </c>
      <c r="X333">
        <f t="shared" si="63"/>
        <v>-0.53308950685241729</v>
      </c>
      <c r="Y333">
        <f t="shared" si="64"/>
        <v>1.6890101943122491</v>
      </c>
      <c r="Z333">
        <f t="shared" si="65"/>
        <v>-0.15280679937340674</v>
      </c>
      <c r="AA333">
        <f t="shared" si="66"/>
        <v>1.6890101943122491</v>
      </c>
      <c r="AB333">
        <f>IFERROR(V144+MATCH(AA333,V333:Z333,0)-1,"")</f>
        <v>2015</v>
      </c>
      <c r="AC333" t="str">
        <f t="shared" si="67"/>
        <v>High</v>
      </c>
      <c r="AF333" t="str">
        <f t="shared" ca="1" si="68"/>
        <v>worksheet.write('AC333','=IF(AB333&lt;&gt;"",IF(S333=AB333,"Low",IF(AB333=Q333,"High","")),"")')</v>
      </c>
    </row>
    <row r="334" spans="1:32" x14ac:dyDescent="0.3">
      <c r="A334" s="1">
        <v>5</v>
      </c>
      <c r="B334" t="s">
        <v>946</v>
      </c>
      <c r="C334" t="s">
        <v>947</v>
      </c>
      <c r="D334" t="s">
        <v>948</v>
      </c>
      <c r="E334" t="s">
        <v>949</v>
      </c>
      <c r="F334" t="s">
        <v>950</v>
      </c>
      <c r="G334" t="s">
        <v>951</v>
      </c>
      <c r="I334" t="str">
        <f t="shared" si="69"/>
        <v>neg_trend</v>
      </c>
      <c r="J334">
        <f t="shared" si="70"/>
        <v>30020000</v>
      </c>
      <c r="K334">
        <f t="shared" si="71"/>
        <v>21750000</v>
      </c>
      <c r="L334">
        <f t="shared" si="72"/>
        <v>19240000</v>
      </c>
      <c r="M334">
        <f t="shared" si="73"/>
        <v>15280000</v>
      </c>
      <c r="N334">
        <f t="shared" si="74"/>
        <v>12310000</v>
      </c>
      <c r="P334">
        <f t="shared" si="57"/>
        <v>30020000</v>
      </c>
      <c r="Q334">
        <f>IFERROR(J144+MATCH(P334,J334:N334,0)-1,"")</f>
        <v>2012</v>
      </c>
      <c r="R334">
        <f t="shared" si="58"/>
        <v>12310000</v>
      </c>
      <c r="S334" t="str">
        <f>IFERROR(J144+MATCH(R334,J334:N334)-1,"")</f>
        <v/>
      </c>
      <c r="T334">
        <f t="shared" si="59"/>
        <v>19720000</v>
      </c>
      <c r="U334">
        <f t="shared" si="60"/>
        <v>6801893.118830963</v>
      </c>
      <c r="V334">
        <f t="shared" si="61"/>
        <v>1.5142843058625206</v>
      </c>
      <c r="W334">
        <f t="shared" si="62"/>
        <v>0.29844632435931229</v>
      </c>
      <c r="X334">
        <f t="shared" si="63"/>
        <v>-7.0568589011068925E-2</v>
      </c>
      <c r="Y334">
        <f t="shared" si="64"/>
        <v>-0.65275944835238753</v>
      </c>
      <c r="Z334">
        <f t="shared" si="65"/>
        <v>-1.0894025928583764</v>
      </c>
      <c r="AA334">
        <f t="shared" si="66"/>
        <v>1.5142843058625206</v>
      </c>
      <c r="AB334">
        <f>IFERROR(V144+MATCH(AA334,V334:Z334,0)-1,"")</f>
        <v>2012</v>
      </c>
      <c r="AC334" t="str">
        <f t="shared" si="67"/>
        <v>High</v>
      </c>
      <c r="AF334" t="str">
        <f t="shared" ca="1" si="68"/>
        <v>worksheet.write('AC334','=IF(AB334&lt;&gt;"",IF(S334=AB334,"Low",IF(AB334=Q334,"High","")),"")')</v>
      </c>
    </row>
    <row r="335" spans="1:32" x14ac:dyDescent="0.3">
      <c r="A335" s="1">
        <v>6</v>
      </c>
      <c r="B335" t="s">
        <v>952</v>
      </c>
      <c r="C335" t="s">
        <v>953</v>
      </c>
      <c r="D335" t="s">
        <v>954</v>
      </c>
      <c r="E335" t="s">
        <v>955</v>
      </c>
      <c r="F335" t="s">
        <v>956</v>
      </c>
      <c r="G335" t="s">
        <v>957</v>
      </c>
      <c r="I335" t="str">
        <f t="shared" si="69"/>
        <v>N/A</v>
      </c>
      <c r="J335">
        <f t="shared" si="70"/>
        <v>1430000</v>
      </c>
      <c r="K335">
        <f t="shared" si="71"/>
        <v>2190000</v>
      </c>
      <c r="L335">
        <f t="shared" si="72"/>
        <v>2780000</v>
      </c>
      <c r="M335">
        <f t="shared" si="73"/>
        <v>3100000</v>
      </c>
      <c r="N335">
        <f t="shared" si="74"/>
        <v>2990000</v>
      </c>
      <c r="P335">
        <f t="shared" si="57"/>
        <v>3100000</v>
      </c>
      <c r="Q335">
        <f>IFERROR(J144+MATCH(P335,J335:N335,0)-1,"")</f>
        <v>2015</v>
      </c>
      <c r="R335">
        <f t="shared" si="58"/>
        <v>1430000</v>
      </c>
      <c r="S335">
        <f>IFERROR(J144+MATCH(R335,J335:N335)-1,"")</f>
        <v>2012</v>
      </c>
      <c r="T335">
        <f t="shared" si="59"/>
        <v>2498000</v>
      </c>
      <c r="U335">
        <f t="shared" si="60"/>
        <v>692726.49725559074</v>
      </c>
      <c r="V335">
        <f t="shared" si="61"/>
        <v>-1.5417340093545564</v>
      </c>
      <c r="W335">
        <f t="shared" si="62"/>
        <v>-0.4446199203007522</v>
      </c>
      <c r="X335">
        <f t="shared" si="63"/>
        <v>0.40708706988575366</v>
      </c>
      <c r="Y335">
        <f t="shared" si="64"/>
        <v>0.86902984422419749</v>
      </c>
      <c r="Z335">
        <f t="shared" si="65"/>
        <v>0.71023701554535745</v>
      </c>
      <c r="AA335">
        <f t="shared" si="66"/>
        <v>-1.5417340093545564</v>
      </c>
      <c r="AB335">
        <f>IFERROR(V144+MATCH(AA335,V335:Z335,0)-1,"")</f>
        <v>2012</v>
      </c>
      <c r="AC335" t="str">
        <f t="shared" si="67"/>
        <v>Low</v>
      </c>
      <c r="AF335" t="str">
        <f t="shared" ca="1" si="68"/>
        <v>worksheet.write('AC335','=IF(AB335&lt;&gt;"",IF(S335=AB335,"Low",IF(AB335=Q335,"High","")),"")')</v>
      </c>
    </row>
    <row r="336" spans="1:32" x14ac:dyDescent="0.3">
      <c r="A336" s="1">
        <v>7</v>
      </c>
      <c r="B336" t="s">
        <v>958</v>
      </c>
      <c r="C336" t="s">
        <v>959</v>
      </c>
      <c r="D336" t="s">
        <v>960</v>
      </c>
      <c r="E336" t="s">
        <v>961</v>
      </c>
      <c r="F336" t="s">
        <v>962</v>
      </c>
      <c r="G336" t="s">
        <v>963</v>
      </c>
      <c r="I336" t="str">
        <f t="shared" si="69"/>
        <v>neg_trend</v>
      </c>
      <c r="J336">
        <f t="shared" si="70"/>
        <v>28600000</v>
      </c>
      <c r="K336">
        <f t="shared" si="71"/>
        <v>19560000</v>
      </c>
      <c r="L336">
        <f t="shared" si="72"/>
        <v>16460000</v>
      </c>
      <c r="M336">
        <f t="shared" si="73"/>
        <v>12180000</v>
      </c>
      <c r="N336">
        <f t="shared" si="74"/>
        <v>9330000</v>
      </c>
      <c r="P336">
        <f t="shared" si="57"/>
        <v>28600000</v>
      </c>
      <c r="Q336">
        <f>IFERROR(J144+MATCH(P336,J336:N336,0)-1,"")</f>
        <v>2012</v>
      </c>
      <c r="R336">
        <f t="shared" si="58"/>
        <v>9330000</v>
      </c>
      <c r="S336" t="str">
        <f>IFERROR(J144+MATCH(R336,J336:N336)-1,"")</f>
        <v/>
      </c>
      <c r="T336">
        <f t="shared" si="59"/>
        <v>17226000</v>
      </c>
      <c r="U336">
        <f t="shared" si="60"/>
        <v>7470125.8356201742</v>
      </c>
      <c r="V336">
        <f t="shared" si="61"/>
        <v>1.5225981797742667</v>
      </c>
      <c r="W336">
        <f t="shared" si="62"/>
        <v>0.31244453592343402</v>
      </c>
      <c r="X336">
        <f t="shared" si="63"/>
        <v>-0.10254177999886481</v>
      </c>
      <c r="Y336">
        <f t="shared" si="64"/>
        <v>-0.67549062907868385</v>
      </c>
      <c r="Z336">
        <f t="shared" si="65"/>
        <v>-1.0570103066201522</v>
      </c>
      <c r="AA336">
        <f t="shared" si="66"/>
        <v>1.5225981797742667</v>
      </c>
      <c r="AB336">
        <f>IFERROR(V144+MATCH(AA336,V336:Z336,0)-1,"")</f>
        <v>2012</v>
      </c>
      <c r="AC336" t="str">
        <f t="shared" si="67"/>
        <v>High</v>
      </c>
      <c r="AF336" t="str">
        <f t="shared" ca="1" si="68"/>
        <v>worksheet.write('AC336','=IF(AB336&lt;&gt;"",IF(S336=AB336,"Low",IF(AB336=Q336,"High","")),"")')</v>
      </c>
    </row>
    <row r="337" spans="1:32" x14ac:dyDescent="0.3">
      <c r="A337" s="1">
        <v>8</v>
      </c>
      <c r="B337" t="s">
        <v>964</v>
      </c>
      <c r="C337" t="s">
        <v>965</v>
      </c>
      <c r="D337" t="s">
        <v>966</v>
      </c>
      <c r="E337" t="s">
        <v>967</v>
      </c>
      <c r="F337" t="s">
        <v>968</v>
      </c>
      <c r="G337" t="s">
        <v>969</v>
      </c>
      <c r="I337" t="str">
        <f t="shared" si="69"/>
        <v>N/A</v>
      </c>
      <c r="J337">
        <f t="shared" si="70"/>
        <v>291040000</v>
      </c>
      <c r="K337">
        <f t="shared" si="71"/>
        <v>350070000</v>
      </c>
      <c r="L337">
        <f t="shared" si="72"/>
        <v>123550000</v>
      </c>
      <c r="M337">
        <f t="shared" si="73"/>
        <v>34010000</v>
      </c>
      <c r="N337">
        <f t="shared" si="74"/>
        <v>-200320000</v>
      </c>
      <c r="P337">
        <f t="shared" ref="P337:P353" si="75">MAX(J337:N337)</f>
        <v>350070000</v>
      </c>
      <c r="Q337">
        <f>IFERROR(J144+MATCH(P337,J337:N337,0)-1,"")</f>
        <v>2013</v>
      </c>
      <c r="R337">
        <f t="shared" ref="R337:R400" si="76">IF(Q337="","",MIN(J337:N337))</f>
        <v>-200320000</v>
      </c>
      <c r="S337" t="str">
        <f>IFERROR(J144+MATCH(R337,J337:N337)-1,"")</f>
        <v/>
      </c>
      <c r="T337">
        <f t="shared" ref="T337:T353" si="77">IFERROR(AVERAGE(J337:N337),"")</f>
        <v>119670000</v>
      </c>
      <c r="U337">
        <f t="shared" ref="U337:U353" si="78">IFERROR(STDEV(J337:N337),"")</f>
        <v>219202034.09183958</v>
      </c>
      <c r="V337">
        <f t="shared" ref="V337:V400" si="79">IF(C337="-","",IF(ISBLANK(B337),"",IF(OR(ISNUMBER(FIND("Growth",B337)),ISNUMBER(FIND("Margin",B337))),"",(J337-T337)/U337)))</f>
        <v>0.78179019054266952</v>
      </c>
      <c r="W337">
        <f t="shared" ref="W337:W353" si="80">IF(OR(D337="-",ISBLANK(D337)),"",(K337-T337)/U337)</f>
        <v>1.0510851368444363</v>
      </c>
      <c r="X337">
        <f t="shared" ref="X337:X353" si="81">IF(OR(E337="-",ISBLANK(E337)),"",(L337-T337)/U337)</f>
        <v>1.7700565672553875E-2</v>
      </c>
      <c r="Y337">
        <f t="shared" ref="Y337:Y353" si="82">IF(OR(F337="-",ISBLANK(F337)),"",(M337-T337)/U337)</f>
        <v>-0.3907810452347848</v>
      </c>
      <c r="Z337">
        <f t="shared" ref="Z337:Z353" si="83">IFERROR(IF(OR(G337="-",ISBLANK(G337)),"",(N337-T337)/U337),"")</f>
        <v>-1.4597948478248748</v>
      </c>
      <c r="AA337">
        <f t="shared" ref="AA337:AA400" si="84">IF(MAX(MAX(V337:Z337),ABS(MIN(V337:Z337)))=ABS(MIN(V337:Z337)),MIN(V337:Z337),MAX(V337:Z337))</f>
        <v>-1.4597948478248748</v>
      </c>
      <c r="AB337">
        <f>IFERROR(V144+MATCH(AA337,V337:Z337,0)-1,"")</f>
        <v>2016</v>
      </c>
      <c r="AC337" t="str">
        <f t="shared" ref="AC337:AC352" si="85">IF(AB337&lt;&gt;"",IF(S337=AB337,"Low",IF(AB337=Q337,"High","")),"")</f>
        <v/>
      </c>
      <c r="AF337" t="str">
        <f t="shared" ref="AF337:AF353" ca="1" si="86">SUBSTITUTE("worksheet.write('" &amp; CELL("address",AC337) &amp; "','" &amp; _xlfn.FORMULATEXT(AC337) &amp; "')","$","")</f>
        <v>worksheet.write('AC337','=IF(AB337&lt;&gt;"",IF(S337=AB337,"Low",IF(AB337=Q337,"High","")),"")')</v>
      </c>
    </row>
    <row r="338" spans="1:32" x14ac:dyDescent="0.3">
      <c r="A338" s="1">
        <v>9</v>
      </c>
      <c r="B338" t="s">
        <v>970</v>
      </c>
      <c r="C338" t="s">
        <v>254</v>
      </c>
      <c r="D338" t="s">
        <v>254</v>
      </c>
      <c r="E338" t="s">
        <v>254</v>
      </c>
      <c r="F338" t="s">
        <v>254</v>
      </c>
      <c r="G338" t="s">
        <v>254</v>
      </c>
      <c r="I338" t="str">
        <f t="shared" si="69"/>
        <v>N/A</v>
      </c>
      <c r="J338" t="str">
        <f t="shared" si="70"/>
        <v>N/A</v>
      </c>
      <c r="K338" t="str">
        <f t="shared" si="71"/>
        <v>N/A</v>
      </c>
      <c r="L338" t="str">
        <f t="shared" si="72"/>
        <v>N/A</v>
      </c>
      <c r="M338" t="str">
        <f t="shared" si="73"/>
        <v>N/A</v>
      </c>
      <c r="N338" t="str">
        <f t="shared" si="74"/>
        <v>N/A</v>
      </c>
      <c r="P338">
        <f t="shared" si="75"/>
        <v>0</v>
      </c>
      <c r="Q338" t="str">
        <f>IFERROR(J144+MATCH(P338,J338:N338,0)-1,"")</f>
        <v/>
      </c>
      <c r="R338" t="str">
        <f t="shared" si="76"/>
        <v/>
      </c>
      <c r="S338" t="str">
        <f>IFERROR(J144+MATCH(R338,J338:N338)-1,"")</f>
        <v/>
      </c>
      <c r="T338" t="str">
        <f t="shared" si="77"/>
        <v/>
      </c>
      <c r="U338" t="str">
        <f t="shared" si="78"/>
        <v/>
      </c>
      <c r="V338" t="str">
        <f t="shared" si="79"/>
        <v/>
      </c>
      <c r="W338" t="str">
        <f t="shared" si="80"/>
        <v/>
      </c>
      <c r="X338" t="str">
        <f t="shared" si="81"/>
        <v/>
      </c>
      <c r="Y338" t="str">
        <f t="shared" si="82"/>
        <v/>
      </c>
      <c r="Z338" t="str">
        <f t="shared" si="83"/>
        <v/>
      </c>
      <c r="AA338">
        <f t="shared" si="84"/>
        <v>0</v>
      </c>
      <c r="AB338" t="str">
        <f>IFERROR(V144+MATCH(AA338,V338:Z338,0)-1,"")</f>
        <v/>
      </c>
      <c r="AC338" t="str">
        <f t="shared" si="85"/>
        <v/>
      </c>
      <c r="AF338" t="str">
        <f t="shared" ca="1" si="86"/>
        <v>worksheet.write('AC338','=IF(AB338&lt;&gt;"",IF(S338=AB338,"Low",IF(AB338=Q338,"High","")),"")')</v>
      </c>
    </row>
    <row r="339" spans="1:32" x14ac:dyDescent="0.3">
      <c r="A339" s="1">
        <v>10</v>
      </c>
      <c r="B339" t="s">
        <v>971</v>
      </c>
      <c r="C339" t="s">
        <v>965</v>
      </c>
      <c r="D339" t="s">
        <v>966</v>
      </c>
      <c r="E339" t="s">
        <v>967</v>
      </c>
      <c r="F339" t="s">
        <v>968</v>
      </c>
      <c r="G339" t="s">
        <v>969</v>
      </c>
      <c r="I339" t="str">
        <f t="shared" si="69"/>
        <v>N/A</v>
      </c>
      <c r="J339">
        <f t="shared" si="70"/>
        <v>291040000</v>
      </c>
      <c r="K339">
        <f t="shared" si="71"/>
        <v>350070000</v>
      </c>
      <c r="L339">
        <f t="shared" si="72"/>
        <v>123550000</v>
      </c>
      <c r="M339">
        <f t="shared" si="73"/>
        <v>34010000</v>
      </c>
      <c r="N339">
        <f t="shared" si="74"/>
        <v>-200320000</v>
      </c>
      <c r="P339">
        <f t="shared" si="75"/>
        <v>350070000</v>
      </c>
      <c r="Q339">
        <f>IFERROR(J144+MATCH(P339,J339:N339,0)-1,"")</f>
        <v>2013</v>
      </c>
      <c r="R339">
        <f t="shared" si="76"/>
        <v>-200320000</v>
      </c>
      <c r="S339" t="str">
        <f>IFERROR(J144+MATCH(R339,J339:N339)-1,"")</f>
        <v/>
      </c>
      <c r="T339">
        <f t="shared" si="77"/>
        <v>119670000</v>
      </c>
      <c r="U339">
        <f t="shared" si="78"/>
        <v>219202034.09183958</v>
      </c>
      <c r="V339">
        <f t="shared" si="79"/>
        <v>0.78179019054266952</v>
      </c>
      <c r="W339">
        <f t="shared" si="80"/>
        <v>1.0510851368444363</v>
      </c>
      <c r="X339">
        <f t="shared" si="81"/>
        <v>1.7700565672553875E-2</v>
      </c>
      <c r="Y339">
        <f t="shared" si="82"/>
        <v>-0.3907810452347848</v>
      </c>
      <c r="Z339">
        <f t="shared" si="83"/>
        <v>-1.4597948478248748</v>
      </c>
      <c r="AA339">
        <f t="shared" si="84"/>
        <v>-1.4597948478248748</v>
      </c>
      <c r="AB339">
        <f>IFERROR(V144+MATCH(AA339,V339:Z339,0)-1,"")</f>
        <v>2016</v>
      </c>
      <c r="AC339" t="str">
        <f t="shared" si="85"/>
        <v/>
      </c>
      <c r="AF339" t="str">
        <f t="shared" ca="1" si="86"/>
        <v>worksheet.write('AC339','=IF(AB339&lt;&gt;"",IF(S339=AB339,"Low",IF(AB339=Q339,"High","")),"")')</v>
      </c>
    </row>
    <row r="340" spans="1:32" x14ac:dyDescent="0.3">
      <c r="A340" s="1">
        <v>11</v>
      </c>
      <c r="B340" t="s">
        <v>972</v>
      </c>
      <c r="C340" t="s">
        <v>973</v>
      </c>
      <c r="D340" t="s">
        <v>974</v>
      </c>
      <c r="E340" t="s">
        <v>975</v>
      </c>
      <c r="F340" t="s">
        <v>976</v>
      </c>
      <c r="G340" t="s">
        <v>977</v>
      </c>
      <c r="I340" t="str">
        <f t="shared" si="69"/>
        <v>N/A</v>
      </c>
      <c r="J340">
        <f t="shared" si="70"/>
        <v>317910000</v>
      </c>
      <c r="K340">
        <f t="shared" si="71"/>
        <v>622960000</v>
      </c>
      <c r="L340">
        <f t="shared" si="72"/>
        <v>314840000</v>
      </c>
      <c r="M340">
        <f t="shared" si="73"/>
        <v>298000000</v>
      </c>
      <c r="N340">
        <f t="shared" si="74"/>
        <v>75350000</v>
      </c>
      <c r="P340">
        <f t="shared" si="75"/>
        <v>622960000</v>
      </c>
      <c r="Q340">
        <f>IFERROR(J144+MATCH(P340,J340:N340,0)-1,"")</f>
        <v>2013</v>
      </c>
      <c r="R340">
        <f t="shared" si="76"/>
        <v>75350000</v>
      </c>
      <c r="S340" t="str">
        <f>IFERROR(J144+MATCH(R340,J340:N340)-1,"")</f>
        <v/>
      </c>
      <c r="T340">
        <f t="shared" si="77"/>
        <v>325812000</v>
      </c>
      <c r="U340">
        <f t="shared" si="78"/>
        <v>194925935.34468418</v>
      </c>
      <c r="V340">
        <f t="shared" si="79"/>
        <v>-4.0538474195478548E-2</v>
      </c>
      <c r="W340">
        <f t="shared" si="80"/>
        <v>1.5244148987899342</v>
      </c>
      <c r="X340">
        <f t="shared" si="81"/>
        <v>-5.6288045921638906E-2</v>
      </c>
      <c r="Y340">
        <f t="shared" si="82"/>
        <v>-0.14267983350096805</v>
      </c>
      <c r="Z340">
        <f t="shared" si="83"/>
        <v>-1.2849085451718487</v>
      </c>
      <c r="AA340">
        <f t="shared" si="84"/>
        <v>1.5244148987899342</v>
      </c>
      <c r="AB340">
        <f>IFERROR(V144+MATCH(AA340,V340:Z340,0)-1,"")</f>
        <v>2013</v>
      </c>
      <c r="AC340" t="str">
        <f t="shared" si="85"/>
        <v>High</v>
      </c>
      <c r="AF340" t="str">
        <f t="shared" ca="1" si="86"/>
        <v>worksheet.write('AC340','=IF(AB340&lt;&gt;"",IF(S340=AB340,"Low",IF(AB340=Q340,"High","")),"")')</v>
      </c>
    </row>
    <row r="341" spans="1:32" x14ac:dyDescent="0.3">
      <c r="A341" s="1">
        <v>12</v>
      </c>
      <c r="B341" t="s">
        <v>978</v>
      </c>
      <c r="C341" t="s">
        <v>979</v>
      </c>
      <c r="D341" t="s">
        <v>980</v>
      </c>
      <c r="E341" t="s">
        <v>981</v>
      </c>
      <c r="F341" t="s">
        <v>982</v>
      </c>
      <c r="G341" t="s">
        <v>983</v>
      </c>
      <c r="I341" t="str">
        <f t="shared" si="69"/>
        <v>N/A</v>
      </c>
      <c r="J341">
        <f t="shared" si="70"/>
        <v>-26870000</v>
      </c>
      <c r="K341">
        <f t="shared" si="71"/>
        <v>-272890000</v>
      </c>
      <c r="L341">
        <f t="shared" si="72"/>
        <v>-191290000</v>
      </c>
      <c r="M341">
        <f t="shared" si="73"/>
        <v>-263990000</v>
      </c>
      <c r="N341">
        <f t="shared" si="74"/>
        <v>-275670000</v>
      </c>
      <c r="P341">
        <f t="shared" si="75"/>
        <v>-26870000</v>
      </c>
      <c r="Q341">
        <f>IFERROR(J144+MATCH(P341,J341:N341,0)-1,"")</f>
        <v>2012</v>
      </c>
      <c r="R341">
        <f t="shared" si="76"/>
        <v>-275670000</v>
      </c>
      <c r="S341" t="str">
        <f>IFERROR(J144+MATCH(R341,J341:N341)-1,"")</f>
        <v/>
      </c>
      <c r="T341">
        <f t="shared" si="77"/>
        <v>-206142000</v>
      </c>
      <c r="U341">
        <f t="shared" si="78"/>
        <v>106059960.96548405</v>
      </c>
      <c r="V341">
        <f t="shared" si="79"/>
        <v>1.6902891380314757</v>
      </c>
      <c r="W341">
        <f t="shared" si="80"/>
        <v>-0.6293421135778311</v>
      </c>
      <c r="X341">
        <f t="shared" si="81"/>
        <v>0.14003399458947005</v>
      </c>
      <c r="Y341">
        <f t="shared" si="82"/>
        <v>-0.54542731746644657</v>
      </c>
      <c r="Z341">
        <f t="shared" si="83"/>
        <v>-0.65555370157666815</v>
      </c>
      <c r="AA341">
        <f t="shared" si="84"/>
        <v>1.6902891380314757</v>
      </c>
      <c r="AB341">
        <f>IFERROR(V144+MATCH(AA341,V341:Z341,0)-1,"")</f>
        <v>2012</v>
      </c>
      <c r="AC341" t="str">
        <f t="shared" si="85"/>
        <v>High</v>
      </c>
      <c r="AF341" t="str">
        <f t="shared" ca="1" si="86"/>
        <v>worksheet.write('AC341','=IF(AB341&lt;&gt;"",IF(S341=AB341,"Low",IF(AB341=Q341,"High","")),"")')</v>
      </c>
    </row>
    <row r="342" spans="1:32" x14ac:dyDescent="0.3">
      <c r="A342" s="1">
        <v>13</v>
      </c>
      <c r="B342" t="s">
        <v>817</v>
      </c>
      <c r="C342" t="s">
        <v>984</v>
      </c>
      <c r="D342" t="s">
        <v>985</v>
      </c>
      <c r="E342" t="s">
        <v>358</v>
      </c>
      <c r="F342" t="s">
        <v>254</v>
      </c>
      <c r="G342" t="s">
        <v>254</v>
      </c>
      <c r="I342" t="str">
        <f t="shared" si="69"/>
        <v>N/A</v>
      </c>
      <c r="J342">
        <f t="shared" si="70"/>
        <v>-26050000</v>
      </c>
      <c r="K342">
        <f t="shared" si="71"/>
        <v>6960000</v>
      </c>
      <c r="L342">
        <f t="shared" si="72"/>
        <v>10420000</v>
      </c>
      <c r="M342" t="str">
        <f t="shared" si="73"/>
        <v>N/A</v>
      </c>
      <c r="N342" t="str">
        <f t="shared" si="74"/>
        <v>N/A</v>
      </c>
      <c r="P342">
        <f t="shared" si="75"/>
        <v>10420000</v>
      </c>
      <c r="Q342">
        <f>IFERROR(J144+MATCH(P342,J342:N342,0)-1,"")</f>
        <v>2014</v>
      </c>
      <c r="R342">
        <f t="shared" si="76"/>
        <v>-26050000</v>
      </c>
      <c r="S342">
        <f>IFERROR(J144+MATCH(R342,J342:N342)-1,"")</f>
        <v>2012</v>
      </c>
      <c r="T342">
        <f t="shared" si="77"/>
        <v>-2890000</v>
      </c>
      <c r="U342">
        <f t="shared" si="78"/>
        <v>20131619.408284076</v>
      </c>
      <c r="V342">
        <f t="shared" si="79"/>
        <v>-1.1504290603899336</v>
      </c>
      <c r="W342">
        <f t="shared" si="80"/>
        <v>0.48928006238518335</v>
      </c>
      <c r="X342">
        <f t="shared" si="81"/>
        <v>0.66114899800475024</v>
      </c>
      <c r="Y342" t="str">
        <f t="shared" si="82"/>
        <v/>
      </c>
      <c r="Z342" t="str">
        <f t="shared" si="83"/>
        <v/>
      </c>
      <c r="AA342">
        <f t="shared" si="84"/>
        <v>-1.1504290603899336</v>
      </c>
      <c r="AB342">
        <f>IFERROR(V144+MATCH(AA342,V342:Z342,0)-1,"")</f>
        <v>2012</v>
      </c>
      <c r="AC342" t="str">
        <f t="shared" si="85"/>
        <v>Low</v>
      </c>
      <c r="AF342" t="str">
        <f t="shared" ca="1" si="86"/>
        <v>worksheet.write('AC342','=IF(AB342&lt;&gt;"",IF(S342=AB342,"Low",IF(AB342=Q342,"High","")),"")')</v>
      </c>
    </row>
    <row r="343" spans="1:32" x14ac:dyDescent="0.3">
      <c r="A343" s="1">
        <v>14</v>
      </c>
      <c r="B343" t="s">
        <v>910</v>
      </c>
      <c r="C343" t="s">
        <v>986</v>
      </c>
      <c r="D343" t="s">
        <v>254</v>
      </c>
      <c r="E343" t="s">
        <v>987</v>
      </c>
      <c r="F343" t="s">
        <v>254</v>
      </c>
      <c r="G343" t="s">
        <v>254</v>
      </c>
      <c r="I343" t="str">
        <f t="shared" si="69"/>
        <v>N/A</v>
      </c>
      <c r="J343">
        <f t="shared" si="70"/>
        <v>-29600000</v>
      </c>
      <c r="K343" t="str">
        <f t="shared" si="71"/>
        <v>N/A</v>
      </c>
      <c r="L343">
        <f t="shared" si="72"/>
        <v>-1390000</v>
      </c>
      <c r="M343" t="str">
        <f t="shared" si="73"/>
        <v>N/A</v>
      </c>
      <c r="N343" t="str">
        <f t="shared" si="74"/>
        <v>N/A</v>
      </c>
      <c r="P343">
        <f t="shared" si="75"/>
        <v>-1390000</v>
      </c>
      <c r="Q343">
        <f>IFERROR(J144+MATCH(P343,J343:N343,0)-1,"")</f>
        <v>2014</v>
      </c>
      <c r="R343">
        <f t="shared" si="76"/>
        <v>-29600000</v>
      </c>
      <c r="S343">
        <f>IFERROR(J144+MATCH(R343,J343:N343)-1,"")</f>
        <v>2012</v>
      </c>
      <c r="T343">
        <f t="shared" si="77"/>
        <v>-15495000</v>
      </c>
      <c r="U343">
        <f t="shared" si="78"/>
        <v>19947482.297272507</v>
      </c>
      <c r="V343">
        <f t="shared" si="79"/>
        <v>-0.70710678118654746</v>
      </c>
      <c r="W343" t="str">
        <f t="shared" si="80"/>
        <v/>
      </c>
      <c r="X343">
        <f t="shared" si="81"/>
        <v>0.70710678118654746</v>
      </c>
      <c r="Y343" t="str">
        <f t="shared" si="82"/>
        <v/>
      </c>
      <c r="Z343" t="str">
        <f t="shared" si="83"/>
        <v/>
      </c>
      <c r="AA343">
        <f t="shared" si="84"/>
        <v>-0.70710678118654746</v>
      </c>
      <c r="AB343">
        <f>IFERROR(V144+MATCH(AA343,V343:Z343,0)-1,"")</f>
        <v>2012</v>
      </c>
      <c r="AC343" t="str">
        <f t="shared" si="85"/>
        <v>Low</v>
      </c>
      <c r="AF343" t="str">
        <f t="shared" ca="1" si="86"/>
        <v>worksheet.write('AC343','=IF(AB343&lt;&gt;"",IF(S343=AB343,"Low",IF(AB343=Q343,"High","")),"")')</v>
      </c>
    </row>
    <row r="344" spans="1:32" x14ac:dyDescent="0.3">
      <c r="A344" s="1">
        <v>15</v>
      </c>
      <c r="B344" t="s">
        <v>914</v>
      </c>
      <c r="C344" t="s">
        <v>988</v>
      </c>
      <c r="D344" t="s">
        <v>985</v>
      </c>
      <c r="E344" t="s">
        <v>989</v>
      </c>
      <c r="F344" t="s">
        <v>254</v>
      </c>
      <c r="G344" t="s">
        <v>254</v>
      </c>
      <c r="I344" t="str">
        <f t="shared" si="69"/>
        <v>N/A</v>
      </c>
      <c r="J344">
        <f t="shared" si="70"/>
        <v>3540000</v>
      </c>
      <c r="K344">
        <f t="shared" si="71"/>
        <v>6960000</v>
      </c>
      <c r="L344">
        <f t="shared" si="72"/>
        <v>11810000</v>
      </c>
      <c r="M344" t="str">
        <f t="shared" si="73"/>
        <v>N/A</v>
      </c>
      <c r="N344" t="str">
        <f t="shared" si="74"/>
        <v>N/A</v>
      </c>
      <c r="P344">
        <f t="shared" si="75"/>
        <v>11810000</v>
      </c>
      <c r="Q344">
        <f>IFERROR(J144+MATCH(P344,J344:N344,0)-1,"")</f>
        <v>2014</v>
      </c>
      <c r="R344">
        <f t="shared" si="76"/>
        <v>3540000</v>
      </c>
      <c r="S344">
        <f>IFERROR(J144+MATCH(R344,J344:N344)-1,"")</f>
        <v>2012</v>
      </c>
      <c r="T344">
        <f t="shared" si="77"/>
        <v>7436666.666666667</v>
      </c>
      <c r="U344">
        <f t="shared" si="78"/>
        <v>4155554.5157455616</v>
      </c>
      <c r="V344">
        <f t="shared" si="79"/>
        <v>-0.93770076939239799</v>
      </c>
      <c r="W344">
        <f t="shared" si="80"/>
        <v>-0.1147059110548443</v>
      </c>
      <c r="X344">
        <f t="shared" si="81"/>
        <v>1.0524066804472421</v>
      </c>
      <c r="Y344" t="str">
        <f t="shared" si="82"/>
        <v/>
      </c>
      <c r="Z344" t="str">
        <f t="shared" si="83"/>
        <v/>
      </c>
      <c r="AA344">
        <f t="shared" si="84"/>
        <v>1.0524066804472421</v>
      </c>
      <c r="AB344">
        <f>IFERROR(V144+MATCH(AA344,V344:Z344,0)-1,"")</f>
        <v>2014</v>
      </c>
      <c r="AC344" t="str">
        <f t="shared" si="85"/>
        <v>High</v>
      </c>
      <c r="AF344" t="str">
        <f t="shared" ca="1" si="86"/>
        <v>worksheet.write('AC344','=IF(AB344&lt;&gt;"",IF(S344=AB344,"Low",IF(AB344=Q344,"High","")),"")')</v>
      </c>
    </row>
    <row r="345" spans="1:32" x14ac:dyDescent="0.3">
      <c r="A345" s="1">
        <v>16</v>
      </c>
      <c r="B345" t="s">
        <v>990</v>
      </c>
      <c r="C345" t="s">
        <v>991</v>
      </c>
      <c r="D345" t="s">
        <v>992</v>
      </c>
      <c r="E345" t="s">
        <v>993</v>
      </c>
      <c r="F345" t="s">
        <v>994</v>
      </c>
      <c r="G345" t="s">
        <v>995</v>
      </c>
      <c r="I345" t="str">
        <f t="shared" si="69"/>
        <v>N/A</v>
      </c>
      <c r="J345">
        <f t="shared" si="70"/>
        <v>233900000</v>
      </c>
      <c r="K345">
        <f t="shared" si="71"/>
        <v>291640000</v>
      </c>
      <c r="L345">
        <f t="shared" si="72"/>
        <v>78080000</v>
      </c>
      <c r="M345">
        <f t="shared" si="73"/>
        <v>44640000</v>
      </c>
      <c r="N345">
        <f t="shared" si="74"/>
        <v>-251080000</v>
      </c>
      <c r="P345">
        <f t="shared" si="75"/>
        <v>291640000</v>
      </c>
      <c r="Q345">
        <f>IFERROR(J144+MATCH(P345,J345:N345,0)-1,"")</f>
        <v>2013</v>
      </c>
      <c r="R345">
        <f t="shared" si="76"/>
        <v>-251080000</v>
      </c>
      <c r="S345" t="str">
        <f>IFERROR(J144+MATCH(R345,J345:N345)-1,"")</f>
        <v/>
      </c>
      <c r="T345">
        <f t="shared" si="77"/>
        <v>79436000</v>
      </c>
      <c r="U345">
        <f t="shared" si="78"/>
        <v>211744593.50831133</v>
      </c>
      <c r="V345">
        <f t="shared" si="79"/>
        <v>0.72948261601747588</v>
      </c>
      <c r="W345">
        <f t="shared" si="80"/>
        <v>1.0021696256044934</v>
      </c>
      <c r="X345">
        <f t="shared" si="81"/>
        <v>-6.4039415483199795E-3</v>
      </c>
      <c r="Y345">
        <f t="shared" si="82"/>
        <v>-0.16433005170747936</v>
      </c>
      <c r="Z345">
        <f t="shared" si="83"/>
        <v>-1.5609182483661699</v>
      </c>
      <c r="AA345">
        <f t="shared" si="84"/>
        <v>-1.5609182483661699</v>
      </c>
      <c r="AB345">
        <f>IFERROR(V144+MATCH(AA345,V345:Z345,0)-1,"")</f>
        <v>2016</v>
      </c>
      <c r="AC345" t="str">
        <f t="shared" si="85"/>
        <v/>
      </c>
      <c r="AF345" t="str">
        <f t="shared" ca="1" si="86"/>
        <v>worksheet.write('AC345','=IF(AB345&lt;&gt;"",IF(S345=AB345,"Low",IF(AB345=Q345,"High","")),"")')</v>
      </c>
    </row>
    <row r="346" spans="1:32" x14ac:dyDescent="0.3">
      <c r="A346" s="1">
        <v>17</v>
      </c>
      <c r="B346" t="s">
        <v>996</v>
      </c>
      <c r="C346" t="s">
        <v>254</v>
      </c>
      <c r="D346" t="s">
        <v>997</v>
      </c>
      <c r="E346" t="s">
        <v>998</v>
      </c>
      <c r="F346" t="s">
        <v>999</v>
      </c>
      <c r="G346" t="s">
        <v>1000</v>
      </c>
      <c r="I346" t="str">
        <f t="shared" si="69"/>
        <v>N/A</v>
      </c>
      <c r="J346" t="str">
        <f t="shared" si="70"/>
        <v>N/A</v>
      </c>
      <c r="K346">
        <f t="shared" si="71"/>
        <v>0.24690000000000001</v>
      </c>
      <c r="L346">
        <f t="shared" si="72"/>
        <v>-0.73230000000000006</v>
      </c>
      <c r="M346">
        <f t="shared" si="73"/>
        <v>-0.42830000000000001</v>
      </c>
      <c r="N346">
        <f t="shared" si="74"/>
        <v>-6.6245000000000003</v>
      </c>
      <c r="P346">
        <f t="shared" si="75"/>
        <v>0.24690000000000001</v>
      </c>
      <c r="Q346">
        <f>IFERROR(J144+MATCH(P346,J346:N346,0)-1,"")</f>
        <v>2013</v>
      </c>
      <c r="R346">
        <f t="shared" si="76"/>
        <v>-6.6245000000000003</v>
      </c>
      <c r="S346" t="str">
        <f>IFERROR(J144+MATCH(R346,J346:N346)-1,"")</f>
        <v/>
      </c>
      <c r="T346">
        <f t="shared" si="77"/>
        <v>-1.8845500000000002</v>
      </c>
      <c r="U346">
        <f t="shared" si="78"/>
        <v>3.1863536751800376</v>
      </c>
      <c r="V346" t="str">
        <f t="shared" si="79"/>
        <v/>
      </c>
      <c r="W346">
        <f t="shared" si="80"/>
        <v>0.66893076452963662</v>
      </c>
      <c r="X346">
        <f t="shared" si="81"/>
        <v>0.36162024604343229</v>
      </c>
      <c r="Y346">
        <f t="shared" si="82"/>
        <v>0.45702710635777688</v>
      </c>
      <c r="Z346">
        <f t="shared" si="83"/>
        <v>-1.4875781169308457</v>
      </c>
      <c r="AA346">
        <f t="shared" si="84"/>
        <v>-1.4875781169308457</v>
      </c>
      <c r="AB346">
        <f>IFERROR(V144+MATCH(AA346,V346:Z346,0)-1,"")</f>
        <v>2016</v>
      </c>
      <c r="AC346" t="str">
        <f t="shared" si="85"/>
        <v/>
      </c>
      <c r="AF346" t="str">
        <f t="shared" ca="1" si="86"/>
        <v>worksheet.write('AC346','=IF(AB346&lt;&gt;"",IF(S346=AB346,"Low",IF(AB346=Q346,"High","")),"")')</v>
      </c>
    </row>
    <row r="347" spans="1:32" x14ac:dyDescent="0.3">
      <c r="A347" s="1">
        <v>18</v>
      </c>
      <c r="B347" t="s">
        <v>1001</v>
      </c>
      <c r="C347" t="s">
        <v>1002</v>
      </c>
      <c r="D347" t="s">
        <v>1003</v>
      </c>
      <c r="E347" t="s">
        <v>1004</v>
      </c>
      <c r="F347" t="s">
        <v>1005</v>
      </c>
      <c r="G347" t="s">
        <v>1006</v>
      </c>
      <c r="I347" t="str">
        <f t="shared" si="69"/>
        <v>neg_trend</v>
      </c>
      <c r="J347">
        <f t="shared" si="70"/>
        <v>0.35090000000000005</v>
      </c>
      <c r="K347">
        <f t="shared" si="71"/>
        <v>0.3372</v>
      </c>
      <c r="L347">
        <f t="shared" si="72"/>
        <v>7.5499999999999998E-2</v>
      </c>
      <c r="M347">
        <f t="shared" si="73"/>
        <v>4.2699999999999995E-2</v>
      </c>
      <c r="N347">
        <f t="shared" si="74"/>
        <v>-0.24970000000000001</v>
      </c>
      <c r="P347">
        <f t="shared" si="75"/>
        <v>0.35090000000000005</v>
      </c>
      <c r="Q347">
        <f>IFERROR(J144+MATCH(P347,J347:N347,0)-1,"")</f>
        <v>2012</v>
      </c>
      <c r="R347">
        <f t="shared" si="76"/>
        <v>-0.24970000000000001</v>
      </c>
      <c r="S347" t="str">
        <f>IFERROR(J144+MATCH(R347,J347:N347)-1,"")</f>
        <v/>
      </c>
      <c r="T347">
        <f t="shared" si="77"/>
        <v>0.11132</v>
      </c>
      <c r="U347">
        <f t="shared" si="78"/>
        <v>0.24735984314354667</v>
      </c>
      <c r="V347">
        <f t="shared" si="79"/>
        <v>0.96854847963728752</v>
      </c>
      <c r="W347">
        <f t="shared" si="80"/>
        <v>0.91316358035090772</v>
      </c>
      <c r="X347">
        <f t="shared" si="81"/>
        <v>-0.14480927682030068</v>
      </c>
      <c r="Y347">
        <f t="shared" si="82"/>
        <v>-0.27740961963732647</v>
      </c>
      <c r="Z347">
        <f t="shared" si="83"/>
        <v>-1.4594931635305679</v>
      </c>
      <c r="AA347">
        <f t="shared" si="84"/>
        <v>-1.4594931635305679</v>
      </c>
      <c r="AB347">
        <f>IFERROR(V144+MATCH(AA347,V347:Z347,0)-1,"")</f>
        <v>2016</v>
      </c>
      <c r="AC347" t="str">
        <f t="shared" si="85"/>
        <v/>
      </c>
      <c r="AF347" t="str">
        <f t="shared" ca="1" si="86"/>
        <v>worksheet.write('AC347','=IF(AB347&lt;&gt;"",IF(S347=AB347,"Low",IF(AB347=Q347,"High","")),"")')</v>
      </c>
    </row>
    <row r="348" spans="1:32" x14ac:dyDescent="0.3">
      <c r="A348" s="1">
        <v>19</v>
      </c>
      <c r="B348" t="s">
        <v>1007</v>
      </c>
      <c r="C348" t="s">
        <v>1008</v>
      </c>
      <c r="D348" t="s">
        <v>1009</v>
      </c>
      <c r="E348" t="s">
        <v>1010</v>
      </c>
      <c r="F348" t="s">
        <v>1011</v>
      </c>
      <c r="G348" t="s">
        <v>1012</v>
      </c>
      <c r="I348" t="str">
        <f t="shared" si="69"/>
        <v>N/A</v>
      </c>
      <c r="J348">
        <f t="shared" si="70"/>
        <v>-2470000</v>
      </c>
      <c r="K348">
        <f t="shared" si="71"/>
        <v>-614000</v>
      </c>
      <c r="L348">
        <f t="shared" si="72"/>
        <v>-4179999.9999999995</v>
      </c>
      <c r="M348">
        <f t="shared" si="73"/>
        <v>-7740000</v>
      </c>
      <c r="N348">
        <f t="shared" si="74"/>
        <v>-4870000</v>
      </c>
      <c r="P348">
        <f t="shared" si="75"/>
        <v>-614000</v>
      </c>
      <c r="Q348">
        <f>IFERROR(J144+MATCH(P348,J348:N348,0)-1,"")</f>
        <v>2013</v>
      </c>
      <c r="R348">
        <f t="shared" si="76"/>
        <v>-7740000</v>
      </c>
      <c r="S348" t="str">
        <f>IFERROR(J144+MATCH(R348,J348:N348)-1,"")</f>
        <v/>
      </c>
      <c r="T348">
        <f t="shared" si="77"/>
        <v>-3974800</v>
      </c>
      <c r="U348">
        <f t="shared" si="78"/>
        <v>2672995.5480696186</v>
      </c>
      <c r="V348">
        <f t="shared" si="79"/>
        <v>0.56296390058963441</v>
      </c>
      <c r="W348">
        <f t="shared" si="80"/>
        <v>1.2573159736188484</v>
      </c>
      <c r="X348">
        <f t="shared" si="81"/>
        <v>-7.6767804625859054E-2</v>
      </c>
      <c r="Y348">
        <f t="shared" si="82"/>
        <v>-1.408606910220688</v>
      </c>
      <c r="Z348">
        <f t="shared" si="83"/>
        <v>-0.3349051593619356</v>
      </c>
      <c r="AA348">
        <f t="shared" si="84"/>
        <v>-1.408606910220688</v>
      </c>
      <c r="AB348">
        <f>IFERROR(V144+MATCH(AA348,V348:Z348,0)-1,"")</f>
        <v>2015</v>
      </c>
      <c r="AC348" t="str">
        <f t="shared" si="85"/>
        <v/>
      </c>
      <c r="AF348" t="str">
        <f t="shared" ca="1" si="86"/>
        <v>worksheet.write('AC348','=IF(AB348&lt;&gt;"",IF(S348=AB348,"Low",IF(AB348=Q348,"High","")),"")')</v>
      </c>
    </row>
    <row r="349" spans="1:32" x14ac:dyDescent="0.3">
      <c r="A349" s="1">
        <v>20</v>
      </c>
      <c r="B349" t="s">
        <v>1013</v>
      </c>
      <c r="C349" t="s">
        <v>1014</v>
      </c>
      <c r="D349" t="s">
        <v>1014</v>
      </c>
      <c r="E349" t="s">
        <v>1014</v>
      </c>
      <c r="F349" t="s">
        <v>1014</v>
      </c>
      <c r="G349" t="s">
        <v>1014</v>
      </c>
      <c r="I349" t="str">
        <f t="shared" si="69"/>
        <v>N/A</v>
      </c>
      <c r="J349">
        <f t="shared" si="70"/>
        <v>0</v>
      </c>
      <c r="K349">
        <f t="shared" si="71"/>
        <v>0</v>
      </c>
      <c r="L349">
        <f t="shared" si="72"/>
        <v>0</v>
      </c>
      <c r="M349">
        <f t="shared" si="73"/>
        <v>0</v>
      </c>
      <c r="N349">
        <f t="shared" si="74"/>
        <v>0</v>
      </c>
      <c r="P349">
        <f t="shared" si="75"/>
        <v>0</v>
      </c>
      <c r="Q349">
        <f>IFERROR(J144+MATCH(P349,J349:N349,0)-1,"")</f>
        <v>2012</v>
      </c>
      <c r="R349">
        <f t="shared" si="76"/>
        <v>0</v>
      </c>
      <c r="S349">
        <f>IFERROR(J144+MATCH(R349,J349:N349)-1,"")</f>
        <v>2016</v>
      </c>
      <c r="T349">
        <f t="shared" si="77"/>
        <v>0</v>
      </c>
      <c r="U349">
        <f t="shared" si="78"/>
        <v>0</v>
      </c>
      <c r="V349" t="e">
        <f t="shared" si="79"/>
        <v>#DIV/0!</v>
      </c>
      <c r="W349" t="e">
        <f t="shared" si="80"/>
        <v>#DIV/0!</v>
      </c>
      <c r="X349" t="e">
        <f t="shared" si="81"/>
        <v>#DIV/0!</v>
      </c>
      <c r="Y349" t="e">
        <f t="shared" si="82"/>
        <v>#DIV/0!</v>
      </c>
      <c r="Z349" t="str">
        <f t="shared" si="83"/>
        <v/>
      </c>
      <c r="AA349" t="e">
        <f t="shared" si="84"/>
        <v>#DIV/0!</v>
      </c>
      <c r="AB349" t="str">
        <f>IFERROR(V144+MATCH(AA349,V349:Z349,0)-1,"")</f>
        <v/>
      </c>
      <c r="AC349" t="str">
        <f t="shared" si="85"/>
        <v/>
      </c>
      <c r="AF349" t="str">
        <f t="shared" ca="1" si="86"/>
        <v>worksheet.write('AC349','=IF(AB349&lt;&gt;"",IF(S349=AB349,"Low",IF(AB349=Q349,"High","")),"")')</v>
      </c>
    </row>
    <row r="350" spans="1:32" x14ac:dyDescent="0.3">
      <c r="A350" s="1">
        <v>21</v>
      </c>
      <c r="B350" t="s">
        <v>1015</v>
      </c>
      <c r="C350" t="s">
        <v>1016</v>
      </c>
      <c r="D350" t="s">
        <v>1017</v>
      </c>
      <c r="E350" t="s">
        <v>1018</v>
      </c>
      <c r="F350" t="s">
        <v>1019</v>
      </c>
      <c r="G350" t="s">
        <v>1020</v>
      </c>
      <c r="I350" t="str">
        <f t="shared" si="69"/>
        <v>N/A</v>
      </c>
      <c r="J350">
        <f t="shared" si="70"/>
        <v>-120770000</v>
      </c>
      <c r="K350">
        <f t="shared" si="71"/>
        <v>18730000</v>
      </c>
      <c r="L350">
        <f t="shared" si="72"/>
        <v>-17760000</v>
      </c>
      <c r="M350">
        <f t="shared" si="73"/>
        <v>24940000</v>
      </c>
      <c r="N350">
        <f t="shared" si="74"/>
        <v>-26490000</v>
      </c>
      <c r="P350">
        <f t="shared" si="75"/>
        <v>24940000</v>
      </c>
      <c r="Q350">
        <f>IFERROR(J144+MATCH(P350,J350:N350,0)-1,"")</f>
        <v>2015</v>
      </c>
      <c r="R350">
        <f t="shared" si="76"/>
        <v>-120770000</v>
      </c>
      <c r="S350">
        <f>IFERROR(J144+MATCH(R350,J350:N350)-1,"")</f>
        <v>2012</v>
      </c>
      <c r="T350">
        <f t="shared" si="77"/>
        <v>-24270000</v>
      </c>
      <c r="U350">
        <f t="shared" si="78"/>
        <v>58374186.503967658</v>
      </c>
      <c r="V350">
        <f t="shared" si="79"/>
        <v>-1.6531279625359911</v>
      </c>
      <c r="W350">
        <f t="shared" si="80"/>
        <v>0.73662696776215142</v>
      </c>
      <c r="X350">
        <f t="shared" si="81"/>
        <v>0.11152189674724665</v>
      </c>
      <c r="Y350">
        <f t="shared" si="82"/>
        <v>0.84300960659477842</v>
      </c>
      <c r="Z350">
        <f t="shared" si="83"/>
        <v>-3.8030508568185496E-2</v>
      </c>
      <c r="AA350">
        <f t="shared" si="84"/>
        <v>-1.6531279625359911</v>
      </c>
      <c r="AB350">
        <f>IFERROR(V144+MATCH(AA350,V350:Z350,0)-1,"")</f>
        <v>2012</v>
      </c>
      <c r="AC350" t="str">
        <f t="shared" si="85"/>
        <v>Low</v>
      </c>
      <c r="AF350" t="str">
        <f t="shared" ca="1" si="86"/>
        <v>worksheet.write('AC350','=IF(AB350&lt;&gt;"",IF(S350=AB350,"Low",IF(AB350=Q350,"High","")),"")')</v>
      </c>
    </row>
    <row r="351" spans="1:32" x14ac:dyDescent="0.3">
      <c r="A351" s="1">
        <v>22</v>
      </c>
      <c r="B351" t="s">
        <v>1021</v>
      </c>
      <c r="C351" t="s">
        <v>1022</v>
      </c>
      <c r="D351" t="s">
        <v>1023</v>
      </c>
      <c r="E351" t="s">
        <v>1024</v>
      </c>
      <c r="F351" t="s">
        <v>1025</v>
      </c>
      <c r="G351" t="s">
        <v>1026</v>
      </c>
      <c r="I351" t="str">
        <f t="shared" si="69"/>
        <v>N/A</v>
      </c>
      <c r="J351">
        <f t="shared" si="70"/>
        <v>-22320000</v>
      </c>
      <c r="K351">
        <f t="shared" si="71"/>
        <v>117310000</v>
      </c>
      <c r="L351">
        <f t="shared" si="72"/>
        <v>131400000</v>
      </c>
      <c r="M351">
        <f t="shared" si="73"/>
        <v>160710000</v>
      </c>
      <c r="N351">
        <f t="shared" si="74"/>
        <v>59020000</v>
      </c>
      <c r="P351">
        <f t="shared" si="75"/>
        <v>160710000</v>
      </c>
      <c r="Q351">
        <f>IFERROR(J144+MATCH(P351,J351:N351,0)-1,"")</f>
        <v>2015</v>
      </c>
      <c r="R351">
        <f t="shared" si="76"/>
        <v>-22320000</v>
      </c>
      <c r="S351">
        <f>IFERROR(J144+MATCH(R351,J351:N351)-1,"")</f>
        <v>2012</v>
      </c>
      <c r="T351">
        <f t="shared" si="77"/>
        <v>89224000</v>
      </c>
      <c r="U351">
        <f t="shared" si="78"/>
        <v>72512468.100320518</v>
      </c>
      <c r="V351">
        <f t="shared" si="79"/>
        <v>-1.5382733883182629</v>
      </c>
      <c r="W351">
        <f t="shared" si="80"/>
        <v>0.38732649344031711</v>
      </c>
      <c r="X351">
        <f t="shared" si="81"/>
        <v>0.58163790455525222</v>
      </c>
      <c r="Y351">
        <f t="shared" si="82"/>
        <v>0.98584425372336792</v>
      </c>
      <c r="Z351">
        <f t="shared" si="83"/>
        <v>-0.41653526340067432</v>
      </c>
      <c r="AA351">
        <f t="shared" si="84"/>
        <v>-1.5382733883182629</v>
      </c>
      <c r="AB351">
        <f>IFERROR(V144+MATCH(AA351,V351:Z351,0)-1,"")</f>
        <v>2012</v>
      </c>
      <c r="AC351" t="str">
        <f t="shared" si="85"/>
        <v>Low</v>
      </c>
      <c r="AF351" t="str">
        <f t="shared" ca="1" si="86"/>
        <v>worksheet.write('AC351','=IF(AB351&lt;&gt;"",IF(S351=AB351,"Low",IF(AB351=Q351,"High","")),"")')</v>
      </c>
    </row>
    <row r="352" spans="1:32" x14ac:dyDescent="0.3">
      <c r="A352" s="1">
        <v>23</v>
      </c>
      <c r="B352" t="s">
        <v>1027</v>
      </c>
      <c r="C352" t="s">
        <v>254</v>
      </c>
      <c r="D352" t="s">
        <v>1028</v>
      </c>
      <c r="E352" t="s">
        <v>1029</v>
      </c>
      <c r="F352" t="s">
        <v>1030</v>
      </c>
      <c r="G352" t="s">
        <v>1031</v>
      </c>
      <c r="I352" t="str">
        <f t="shared" si="69"/>
        <v>N/A</v>
      </c>
      <c r="J352" t="str">
        <f t="shared" si="70"/>
        <v>N/A</v>
      </c>
      <c r="K352">
        <f t="shared" si="71"/>
        <v>6.2572000000000001</v>
      </c>
      <c r="L352">
        <f t="shared" si="72"/>
        <v>0.1201</v>
      </c>
      <c r="M352">
        <f t="shared" si="73"/>
        <v>0.22309999999999999</v>
      </c>
      <c r="N352">
        <f t="shared" si="74"/>
        <v>-0.63280000000000003</v>
      </c>
      <c r="P352">
        <f t="shared" si="75"/>
        <v>6.2572000000000001</v>
      </c>
      <c r="Q352">
        <f>IFERROR(J144+MATCH(P352,J352:N352,0)-1,"")</f>
        <v>2013</v>
      </c>
      <c r="R352">
        <f t="shared" si="76"/>
        <v>-0.63280000000000003</v>
      </c>
      <c r="S352" t="str">
        <f>IFERROR(J144+MATCH(R352,J352:N352)-1,"")</f>
        <v/>
      </c>
      <c r="T352">
        <f t="shared" si="77"/>
        <v>1.4918999999999998</v>
      </c>
      <c r="U352">
        <f t="shared" si="78"/>
        <v>3.1996938843166443</v>
      </c>
      <c r="V352" t="str">
        <f t="shared" si="79"/>
        <v/>
      </c>
      <c r="W352">
        <f t="shared" si="80"/>
        <v>1.489298718029622</v>
      </c>
      <c r="X352">
        <f t="shared" si="81"/>
        <v>-0.42872851266300865</v>
      </c>
      <c r="Y352">
        <f t="shared" si="82"/>
        <v>-0.39653793327513148</v>
      </c>
      <c r="Z352">
        <f t="shared" si="83"/>
        <v>-0.66403227209148163</v>
      </c>
      <c r="AA352">
        <f t="shared" si="84"/>
        <v>1.489298718029622</v>
      </c>
      <c r="AB352">
        <f>IFERROR(V144+MATCH(AA352,V352:Z352,0)-1,"")</f>
        <v>2013</v>
      </c>
      <c r="AC352" t="str">
        <f t="shared" si="85"/>
        <v>High</v>
      </c>
      <c r="AF352" t="str">
        <f t="shared" ca="1" si="86"/>
        <v>worksheet.write('AC352','=IF(AB352&lt;&gt;"",IF(S352=AB352,"Low",IF(AB352=Q352,"High","")),"")')</v>
      </c>
    </row>
    <row r="353" spans="1:32" x14ac:dyDescent="0.3">
      <c r="A353" s="1">
        <v>24</v>
      </c>
      <c r="B353" t="s">
        <v>1032</v>
      </c>
      <c r="C353" t="s">
        <v>254</v>
      </c>
      <c r="D353" t="s">
        <v>254</v>
      </c>
      <c r="E353" t="s">
        <v>254</v>
      </c>
      <c r="F353" t="s">
        <v>254</v>
      </c>
      <c r="G353" t="s">
        <v>1033</v>
      </c>
      <c r="I353" t="str">
        <f t="shared" si="69"/>
        <v>N/A</v>
      </c>
      <c r="J353" t="str">
        <f t="shared" si="70"/>
        <v>N/A</v>
      </c>
      <c r="K353" t="str">
        <f t="shared" si="71"/>
        <v>N/A</v>
      </c>
      <c r="L353" t="str">
        <f t="shared" si="72"/>
        <v>N/A</v>
      </c>
      <c r="M353" t="str">
        <f t="shared" si="73"/>
        <v>N/A</v>
      </c>
      <c r="N353">
        <f t="shared" si="74"/>
        <v>2.7400000000000004E-2</v>
      </c>
      <c r="P353">
        <f t="shared" si="75"/>
        <v>2.7400000000000004E-2</v>
      </c>
      <c r="Q353">
        <f>IFERROR(J144+MATCH(P353,J353:N353,0)-1,"")</f>
        <v>2016</v>
      </c>
      <c r="R353">
        <f t="shared" si="76"/>
        <v>2.7400000000000004E-2</v>
      </c>
      <c r="S353">
        <f>IFERROR(J144+MATCH(R353,J353:N353)-1,"")</f>
        <v>2016</v>
      </c>
      <c r="T353">
        <f t="shared" si="77"/>
        <v>2.7400000000000004E-2</v>
      </c>
      <c r="U353" t="str">
        <f t="shared" si="78"/>
        <v/>
      </c>
      <c r="V353" t="str">
        <f t="shared" si="79"/>
        <v/>
      </c>
      <c r="W353" t="str">
        <f t="shared" si="80"/>
        <v/>
      </c>
      <c r="X353" t="str">
        <f t="shared" si="81"/>
        <v/>
      </c>
      <c r="Y353" t="str">
        <f t="shared" si="82"/>
        <v/>
      </c>
      <c r="Z353" t="str">
        <f t="shared" si="83"/>
        <v/>
      </c>
      <c r="AA353">
        <f t="shared" si="84"/>
        <v>0</v>
      </c>
      <c r="AB353" t="str">
        <f>IFERROR(V144+MATCH(AA353,V353:Z353,0)-1,"")</f>
        <v/>
      </c>
      <c r="AC353" t="str">
        <f t="shared" ref="AC338:AC353" si="87">IF(S353=AB353,"Low",IF(AB353=Q353,"High",""))</f>
        <v/>
      </c>
      <c r="AF353" t="str">
        <f t="shared" ca="1" si="86"/>
        <v>worksheet.write('AC353','=IF(S353=AB353,"Low",IF(AB353=Q353,"High",""))')</v>
      </c>
    </row>
    <row r="354" spans="1:32" x14ac:dyDescent="0.3">
      <c r="I354" t="str">
        <f t="shared" si="69"/>
        <v>N/A</v>
      </c>
      <c r="J354" t="str">
        <f t="shared" si="70"/>
        <v>N/A</v>
      </c>
      <c r="K354" t="str">
        <f t="shared" si="71"/>
        <v>N/A</v>
      </c>
      <c r="L354" t="str">
        <f t="shared" si="72"/>
        <v>N/A</v>
      </c>
      <c r="M354" t="str">
        <f t="shared" si="73"/>
        <v>N/A</v>
      </c>
      <c r="N354" t="str">
        <f t="shared" si="74"/>
        <v>N/A</v>
      </c>
    </row>
    <row r="355" spans="1:32" x14ac:dyDescent="0.3">
      <c r="A355" s="1">
        <v>0</v>
      </c>
      <c r="B355" t="s">
        <v>1034</v>
      </c>
      <c r="C355" t="s">
        <v>1035</v>
      </c>
      <c r="I355" t="str">
        <f t="shared" si="69"/>
        <v>N/A</v>
      </c>
      <c r="J355" t="str">
        <f t="shared" si="70"/>
        <v>N/A</v>
      </c>
      <c r="K355" t="str">
        <f t="shared" si="71"/>
        <v>N/A</v>
      </c>
      <c r="L355" t="str">
        <f t="shared" si="72"/>
        <v>N/A</v>
      </c>
      <c r="M355" t="str">
        <f t="shared" si="73"/>
        <v>N/A</v>
      </c>
      <c r="N355" t="str">
        <f t="shared" si="74"/>
        <v>N/A</v>
      </c>
    </row>
    <row r="356" spans="1:32" x14ac:dyDescent="0.3">
      <c r="A356" s="1">
        <v>1</v>
      </c>
      <c r="B356" t="s">
        <v>1036</v>
      </c>
      <c r="C356" t="s">
        <v>1037</v>
      </c>
      <c r="I356" t="str">
        <f t="shared" si="69"/>
        <v>N/A</v>
      </c>
      <c r="J356" t="str">
        <f t="shared" si="70"/>
        <v>N/A</v>
      </c>
      <c r="K356" t="str">
        <f t="shared" si="71"/>
        <v>N/A</v>
      </c>
      <c r="L356" t="str">
        <f t="shared" si="72"/>
        <v>N/A</v>
      </c>
      <c r="M356" t="str">
        <f t="shared" si="73"/>
        <v>N/A</v>
      </c>
      <c r="N356" t="str">
        <f t="shared" si="74"/>
        <v>N/A</v>
      </c>
    </row>
    <row r="357" spans="1:32" x14ac:dyDescent="0.3">
      <c r="A357" s="1">
        <v>2</v>
      </c>
      <c r="B357" t="s">
        <v>1038</v>
      </c>
      <c r="C357" t="s">
        <v>1039</v>
      </c>
      <c r="I357" t="str">
        <f t="shared" si="69"/>
        <v>N/A</v>
      </c>
      <c r="J357" t="str">
        <f t="shared" si="70"/>
        <v>N/A</v>
      </c>
      <c r="K357" t="str">
        <f t="shared" si="71"/>
        <v>N/A</v>
      </c>
      <c r="L357" t="str">
        <f t="shared" si="72"/>
        <v>N/A</v>
      </c>
      <c r="M357" t="str">
        <f t="shared" si="73"/>
        <v>N/A</v>
      </c>
      <c r="N357" t="str">
        <f t="shared" si="74"/>
        <v>N/A</v>
      </c>
    </row>
    <row r="358" spans="1:32" x14ac:dyDescent="0.3">
      <c r="A358" s="1">
        <v>3</v>
      </c>
      <c r="B358" t="s">
        <v>1040</v>
      </c>
      <c r="C358" t="s">
        <v>1041</v>
      </c>
      <c r="I358" t="str">
        <f t="shared" si="69"/>
        <v>N/A</v>
      </c>
      <c r="J358" t="str">
        <f t="shared" si="70"/>
        <v>N/A</v>
      </c>
      <c r="K358" t="str">
        <f t="shared" si="71"/>
        <v>N/A</v>
      </c>
      <c r="L358" t="str">
        <f t="shared" si="72"/>
        <v>N/A</v>
      </c>
      <c r="M358" t="str">
        <f t="shared" si="73"/>
        <v>N/A</v>
      </c>
      <c r="N358" t="str">
        <f t="shared" si="74"/>
        <v>N/A</v>
      </c>
    </row>
    <row r="359" spans="1:32" x14ac:dyDescent="0.3">
      <c r="A359" s="1">
        <v>4</v>
      </c>
      <c r="B359" t="s">
        <v>1042</v>
      </c>
      <c r="C359" t="s">
        <v>1043</v>
      </c>
      <c r="I359" t="str">
        <f t="shared" si="69"/>
        <v>N/A</v>
      </c>
      <c r="J359" t="str">
        <f t="shared" si="70"/>
        <v>N/A</v>
      </c>
      <c r="K359" t="str">
        <f t="shared" si="71"/>
        <v>N/A</v>
      </c>
      <c r="L359" t="str">
        <f t="shared" si="72"/>
        <v>N/A</v>
      </c>
      <c r="M359" t="str">
        <f t="shared" si="73"/>
        <v>N/A</v>
      </c>
      <c r="N359" t="str">
        <f t="shared" si="74"/>
        <v>N/A</v>
      </c>
    </row>
    <row r="360" spans="1:32" x14ac:dyDescent="0.3">
      <c r="A360" s="1">
        <v>5</v>
      </c>
      <c r="B360" t="s">
        <v>1044</v>
      </c>
      <c r="C360" t="s">
        <v>1045</v>
      </c>
      <c r="I360" t="str">
        <f t="shared" si="69"/>
        <v>N/A</v>
      </c>
      <c r="J360" t="str">
        <f t="shared" si="70"/>
        <v>N/A</v>
      </c>
      <c r="K360" t="str">
        <f t="shared" si="71"/>
        <v>N/A</v>
      </c>
      <c r="L360" t="str">
        <f t="shared" si="72"/>
        <v>N/A</v>
      </c>
      <c r="M360" t="str">
        <f t="shared" si="73"/>
        <v>N/A</v>
      </c>
      <c r="N360" t="str">
        <f t="shared" si="74"/>
        <v>N/A</v>
      </c>
    </row>
    <row r="361" spans="1:32" x14ac:dyDescent="0.3">
      <c r="I361" t="str">
        <f t="shared" si="69"/>
        <v>N/A</v>
      </c>
      <c r="J361" t="str">
        <f t="shared" si="70"/>
        <v>N/A</v>
      </c>
      <c r="K361" t="str">
        <f t="shared" si="71"/>
        <v>N/A</v>
      </c>
      <c r="L361" t="str">
        <f t="shared" si="72"/>
        <v>N/A</v>
      </c>
      <c r="M361" t="str">
        <f t="shared" si="73"/>
        <v>N/A</v>
      </c>
      <c r="N361" t="str">
        <f t="shared" si="74"/>
        <v>N/A</v>
      </c>
    </row>
    <row r="362" spans="1:32" x14ac:dyDescent="0.3">
      <c r="I362" t="str">
        <f t="shared" si="69"/>
        <v>N/A</v>
      </c>
      <c r="J362" t="str">
        <f t="shared" si="70"/>
        <v>N/A</v>
      </c>
      <c r="K362" t="str">
        <f t="shared" si="71"/>
        <v>N/A</v>
      </c>
      <c r="L362" t="str">
        <f t="shared" si="72"/>
        <v>N/A</v>
      </c>
      <c r="M362" t="str">
        <f t="shared" si="73"/>
        <v>N/A</v>
      </c>
      <c r="N362" t="str">
        <f t="shared" si="74"/>
        <v>N/A</v>
      </c>
    </row>
    <row r="363" spans="1:32" x14ac:dyDescent="0.3">
      <c r="A363" s="1">
        <v>0</v>
      </c>
      <c r="B363" t="s">
        <v>121</v>
      </c>
      <c r="C363" t="s">
        <v>1046</v>
      </c>
      <c r="I363" t="str">
        <f t="shared" si="69"/>
        <v>N/A</v>
      </c>
      <c r="J363">
        <f t="shared" si="70"/>
        <v>10240000000</v>
      </c>
      <c r="K363" t="str">
        <f t="shared" si="71"/>
        <v>N/A</v>
      </c>
      <c r="L363" t="str">
        <f t="shared" si="72"/>
        <v>N/A</v>
      </c>
      <c r="M363" t="str">
        <f t="shared" si="73"/>
        <v>N/A</v>
      </c>
      <c r="N363" t="str">
        <f t="shared" si="74"/>
        <v>N/A</v>
      </c>
    </row>
    <row r="364" spans="1:32" x14ac:dyDescent="0.3">
      <c r="A364" s="1">
        <v>1</v>
      </c>
      <c r="B364" t="s">
        <v>122</v>
      </c>
      <c r="I364" t="str">
        <f t="shared" si="69"/>
        <v>N/A</v>
      </c>
      <c r="J364" t="str">
        <f t="shared" si="70"/>
        <v>N/A</v>
      </c>
      <c r="K364" t="str">
        <f t="shared" si="71"/>
        <v>N/A</v>
      </c>
      <c r="L364" t="str">
        <f t="shared" si="72"/>
        <v>N/A</v>
      </c>
      <c r="M364" t="str">
        <f t="shared" si="73"/>
        <v>N/A</v>
      </c>
      <c r="N364" t="str">
        <f t="shared" si="74"/>
        <v>N/A</v>
      </c>
    </row>
    <row r="365" spans="1:32" x14ac:dyDescent="0.3">
      <c r="A365" s="1">
        <v>2</v>
      </c>
      <c r="B365" t="s">
        <v>123</v>
      </c>
      <c r="C365" t="s">
        <v>1047</v>
      </c>
      <c r="I365" t="str">
        <f t="shared" si="69"/>
        <v>N/A</v>
      </c>
      <c r="J365">
        <f t="shared" si="70"/>
        <v>47.1</v>
      </c>
      <c r="K365" t="str">
        <f t="shared" si="71"/>
        <v>N/A</v>
      </c>
      <c r="L365" t="str">
        <f t="shared" si="72"/>
        <v>N/A</v>
      </c>
      <c r="M365" t="str">
        <f t="shared" si="73"/>
        <v>N/A</v>
      </c>
      <c r="N365" t="str">
        <f t="shared" si="74"/>
        <v>N/A</v>
      </c>
    </row>
    <row r="366" spans="1:32" x14ac:dyDescent="0.3">
      <c r="A366" s="1">
        <v>3</v>
      </c>
      <c r="B366" t="s">
        <v>124</v>
      </c>
      <c r="C366" t="s">
        <v>1048</v>
      </c>
      <c r="I366" t="str">
        <f t="shared" si="69"/>
        <v>N/A</v>
      </c>
      <c r="J366">
        <f t="shared" si="70"/>
        <v>24.93</v>
      </c>
      <c r="K366" t="str">
        <f t="shared" si="71"/>
        <v>N/A</v>
      </c>
      <c r="L366" t="str">
        <f t="shared" si="72"/>
        <v>N/A</v>
      </c>
      <c r="M366" t="str">
        <f t="shared" si="73"/>
        <v>N/A</v>
      </c>
      <c r="N366" t="str">
        <f t="shared" si="74"/>
        <v>N/A</v>
      </c>
    </row>
    <row r="367" spans="1:32" x14ac:dyDescent="0.3">
      <c r="A367" s="1">
        <v>4</v>
      </c>
      <c r="B367" t="s">
        <v>126</v>
      </c>
      <c r="C367" t="s">
        <v>1049</v>
      </c>
      <c r="I367" t="str">
        <f t="shared" si="69"/>
        <v>N/A</v>
      </c>
      <c r="J367">
        <f t="shared" si="70"/>
        <v>2.41</v>
      </c>
      <c r="K367" t="str">
        <f t="shared" si="71"/>
        <v>N/A</v>
      </c>
      <c r="L367" t="str">
        <f t="shared" si="72"/>
        <v>N/A</v>
      </c>
      <c r="M367" t="str">
        <f t="shared" si="73"/>
        <v>N/A</v>
      </c>
      <c r="N367" t="str">
        <f t="shared" si="74"/>
        <v>N/A</v>
      </c>
    </row>
    <row r="368" spans="1:32" x14ac:dyDescent="0.3">
      <c r="A368" s="1">
        <v>5</v>
      </c>
      <c r="B368" t="s">
        <v>128</v>
      </c>
      <c r="C368" t="s">
        <v>1050</v>
      </c>
      <c r="I368" t="str">
        <f t="shared" si="69"/>
        <v>N/A</v>
      </c>
      <c r="J368">
        <f t="shared" si="70"/>
        <v>5.55</v>
      </c>
      <c r="K368" t="str">
        <f t="shared" si="71"/>
        <v>N/A</v>
      </c>
      <c r="L368" t="str">
        <f t="shared" si="72"/>
        <v>N/A</v>
      </c>
      <c r="M368" t="str">
        <f t="shared" si="73"/>
        <v>N/A</v>
      </c>
      <c r="N368" t="str">
        <f t="shared" si="74"/>
        <v>N/A</v>
      </c>
    </row>
    <row r="369" spans="1:14" x14ac:dyDescent="0.3">
      <c r="A369" s="1">
        <v>6</v>
      </c>
      <c r="B369" t="s">
        <v>130</v>
      </c>
      <c r="C369" t="s">
        <v>1051</v>
      </c>
      <c r="I369" t="str">
        <f t="shared" si="69"/>
        <v>N/A</v>
      </c>
      <c r="J369">
        <f t="shared" si="70"/>
        <v>12.19</v>
      </c>
      <c r="K369" t="str">
        <f t="shared" si="71"/>
        <v>N/A</v>
      </c>
      <c r="L369" t="str">
        <f t="shared" si="72"/>
        <v>N/A</v>
      </c>
      <c r="M369" t="str">
        <f t="shared" si="73"/>
        <v>N/A</v>
      </c>
      <c r="N369" t="str">
        <f t="shared" si="74"/>
        <v>N/A</v>
      </c>
    </row>
    <row r="370" spans="1:14" x14ac:dyDescent="0.3">
      <c r="A370" s="1">
        <v>7</v>
      </c>
      <c r="B370" t="s">
        <v>132</v>
      </c>
      <c r="I370" t="str">
        <f t="shared" si="69"/>
        <v>N/A</v>
      </c>
      <c r="J370" t="str">
        <f t="shared" si="70"/>
        <v>N/A</v>
      </c>
      <c r="K370" t="str">
        <f t="shared" si="71"/>
        <v>N/A</v>
      </c>
      <c r="L370" t="str">
        <f t="shared" si="72"/>
        <v>N/A</v>
      </c>
      <c r="M370" t="str">
        <f t="shared" si="73"/>
        <v>N/A</v>
      </c>
      <c r="N370" t="str">
        <f t="shared" si="74"/>
        <v>N/A</v>
      </c>
    </row>
    <row r="371" spans="1:14" x14ac:dyDescent="0.3">
      <c r="A371" s="1">
        <v>8</v>
      </c>
      <c r="B371" t="s">
        <v>133</v>
      </c>
      <c r="I371" t="str">
        <f t="shared" si="69"/>
        <v>N/A</v>
      </c>
      <c r="J371" t="str">
        <f t="shared" si="70"/>
        <v>N/A</v>
      </c>
      <c r="K371" t="str">
        <f t="shared" si="71"/>
        <v>N/A</v>
      </c>
      <c r="L371" t="str">
        <f t="shared" si="72"/>
        <v>N/A</v>
      </c>
      <c r="M371" t="str">
        <f t="shared" si="73"/>
        <v>N/A</v>
      </c>
      <c r="N371" t="str">
        <f t="shared" si="74"/>
        <v>N/A</v>
      </c>
    </row>
    <row r="372" spans="1:14" x14ac:dyDescent="0.3">
      <c r="I372" t="str">
        <f t="shared" si="69"/>
        <v>N/A</v>
      </c>
      <c r="J372" t="str">
        <f t="shared" si="70"/>
        <v>N/A</v>
      </c>
      <c r="K372" t="str">
        <f t="shared" si="71"/>
        <v>N/A</v>
      </c>
      <c r="L372" t="str">
        <f t="shared" si="72"/>
        <v>N/A</v>
      </c>
      <c r="M372" t="str">
        <f t="shared" si="73"/>
        <v>N/A</v>
      </c>
      <c r="N372" t="str">
        <f t="shared" si="74"/>
        <v>N/A</v>
      </c>
    </row>
    <row r="373" spans="1:14" x14ac:dyDescent="0.3">
      <c r="I373" t="str">
        <f t="shared" si="69"/>
        <v>N/A</v>
      </c>
      <c r="J373" t="str">
        <f t="shared" si="70"/>
        <v>N/A</v>
      </c>
      <c r="K373" t="str">
        <f t="shared" si="71"/>
        <v>N/A</v>
      </c>
      <c r="L373" t="str">
        <f t="shared" si="72"/>
        <v>N/A</v>
      </c>
      <c r="M373" t="str">
        <f t="shared" si="73"/>
        <v>N/A</v>
      </c>
      <c r="N373" t="str">
        <f t="shared" si="74"/>
        <v>N/A</v>
      </c>
    </row>
    <row r="374" spans="1:14" x14ac:dyDescent="0.3">
      <c r="A374" s="1">
        <v>0</v>
      </c>
      <c r="B374" t="s">
        <v>121</v>
      </c>
      <c r="C374" t="s">
        <v>1052</v>
      </c>
      <c r="I374" t="str">
        <f t="shared" si="69"/>
        <v>N/A</v>
      </c>
      <c r="J374">
        <f t="shared" si="70"/>
        <v>2870000000</v>
      </c>
      <c r="K374" t="str">
        <f t="shared" si="71"/>
        <v>N/A</v>
      </c>
      <c r="L374" t="str">
        <f t="shared" si="72"/>
        <v>N/A</v>
      </c>
      <c r="M374" t="str">
        <f t="shared" si="73"/>
        <v>N/A</v>
      </c>
      <c r="N374" t="str">
        <f t="shared" si="74"/>
        <v>N/A</v>
      </c>
    </row>
    <row r="375" spans="1:14" x14ac:dyDescent="0.3">
      <c r="A375" s="1">
        <v>1</v>
      </c>
      <c r="B375" t="s">
        <v>122</v>
      </c>
      <c r="I375" t="str">
        <f t="shared" si="69"/>
        <v>N/A</v>
      </c>
      <c r="J375" t="str">
        <f t="shared" si="70"/>
        <v>N/A</v>
      </c>
      <c r="K375" t="str">
        <f t="shared" si="71"/>
        <v>N/A</v>
      </c>
      <c r="L375" t="str">
        <f t="shared" si="72"/>
        <v>N/A</v>
      </c>
      <c r="M375" t="str">
        <f t="shared" si="73"/>
        <v>N/A</v>
      </c>
      <c r="N375" t="str">
        <f t="shared" si="74"/>
        <v>N/A</v>
      </c>
    </row>
    <row r="376" spans="1:14" x14ac:dyDescent="0.3">
      <c r="A376" s="1">
        <v>2</v>
      </c>
      <c r="B376" t="s">
        <v>123</v>
      </c>
      <c r="C376" t="s">
        <v>1053</v>
      </c>
      <c r="I376" t="str">
        <f t="shared" si="69"/>
        <v>N/A</v>
      </c>
      <c r="J376">
        <f t="shared" si="70"/>
        <v>6320</v>
      </c>
      <c r="K376" t="str">
        <f t="shared" si="71"/>
        <v>N/A</v>
      </c>
      <c r="L376" t="str">
        <f t="shared" si="72"/>
        <v>N/A</v>
      </c>
      <c r="M376" t="str">
        <f t="shared" si="73"/>
        <v>N/A</v>
      </c>
      <c r="N376" t="str">
        <f t="shared" si="74"/>
        <v>N/A</v>
      </c>
    </row>
    <row r="377" spans="1:14" x14ac:dyDescent="0.3">
      <c r="A377" s="1">
        <v>3</v>
      </c>
      <c r="B377" t="s">
        <v>124</v>
      </c>
      <c r="C377" t="s">
        <v>1054</v>
      </c>
      <c r="I377" t="str">
        <f t="shared" si="69"/>
        <v>N/A</v>
      </c>
      <c r="J377">
        <f t="shared" si="70"/>
        <v>44.51</v>
      </c>
      <c r="K377" t="str">
        <f t="shared" si="71"/>
        <v>N/A</v>
      </c>
      <c r="L377" t="str">
        <f t="shared" si="72"/>
        <v>N/A</v>
      </c>
      <c r="M377" t="str">
        <f t="shared" si="73"/>
        <v>N/A</v>
      </c>
      <c r="N377" t="str">
        <f t="shared" si="74"/>
        <v>N/A</v>
      </c>
    </row>
    <row r="378" spans="1:14" x14ac:dyDescent="0.3">
      <c r="A378" s="1">
        <v>4</v>
      </c>
      <c r="B378" t="s">
        <v>126</v>
      </c>
      <c r="C378" t="s">
        <v>1055</v>
      </c>
      <c r="I378" t="str">
        <f t="shared" si="69"/>
        <v>N/A</v>
      </c>
      <c r="J378">
        <f t="shared" si="70"/>
        <v>2.52</v>
      </c>
      <c r="K378" t="str">
        <f t="shared" si="71"/>
        <v>N/A</v>
      </c>
      <c r="L378" t="str">
        <f t="shared" si="72"/>
        <v>N/A</v>
      </c>
      <c r="M378" t="str">
        <f t="shared" si="73"/>
        <v>N/A</v>
      </c>
      <c r="N378" t="str">
        <f t="shared" si="74"/>
        <v>N/A</v>
      </c>
    </row>
    <row r="379" spans="1:14" x14ac:dyDescent="0.3">
      <c r="A379" s="1">
        <v>5</v>
      </c>
      <c r="B379" t="s">
        <v>128</v>
      </c>
      <c r="C379" t="s">
        <v>1056</v>
      </c>
      <c r="I379" t="str">
        <f t="shared" si="69"/>
        <v>N/A</v>
      </c>
      <c r="J379">
        <f t="shared" si="70"/>
        <v>4.41</v>
      </c>
      <c r="K379" t="str">
        <f t="shared" si="71"/>
        <v>N/A</v>
      </c>
      <c r="L379" t="str">
        <f t="shared" si="72"/>
        <v>N/A</v>
      </c>
      <c r="M379" t="str">
        <f t="shared" si="73"/>
        <v>N/A</v>
      </c>
      <c r="N379" t="str">
        <f t="shared" si="74"/>
        <v>N/A</v>
      </c>
    </row>
    <row r="380" spans="1:14" x14ac:dyDescent="0.3">
      <c r="A380" s="1">
        <v>6</v>
      </c>
      <c r="B380" t="s">
        <v>130</v>
      </c>
      <c r="C380" t="s">
        <v>1057</v>
      </c>
      <c r="I380" t="str">
        <f t="shared" ref="I380:I443" si="88">IF(AND(K380&gt; J380, L380&gt; K380, M380&gt; L380, N380&gt; M380), "pos_trend", IF(AND(K380&lt; J380, L380&lt; K380, M380&lt; L380, N380&lt; M380), "neg_trend", "N/A"))</f>
        <v>N/A</v>
      </c>
      <c r="J380">
        <f t="shared" ref="J380:J399" si="89">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6.4</v>
      </c>
      <c r="K380" t="str">
        <f t="shared" ref="K380:K399" si="90">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91">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92">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93">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88"/>
        <v>N/A</v>
      </c>
      <c r="J381" t="str">
        <f t="shared" si="89"/>
        <v>N/A</v>
      </c>
      <c r="K381" t="str">
        <f t="shared" si="90"/>
        <v>N/A</v>
      </c>
      <c r="L381" t="str">
        <f t="shared" si="91"/>
        <v>N/A</v>
      </c>
      <c r="M381" t="str">
        <f t="shared" si="92"/>
        <v>N/A</v>
      </c>
      <c r="N381" t="str">
        <f t="shared" si="93"/>
        <v>N/A</v>
      </c>
    </row>
    <row r="382" spans="1:14" x14ac:dyDescent="0.3">
      <c r="A382" s="1">
        <v>8</v>
      </c>
      <c r="B382" t="s">
        <v>133</v>
      </c>
      <c r="I382" t="str">
        <f t="shared" si="88"/>
        <v>N/A</v>
      </c>
      <c r="J382" t="str">
        <f t="shared" si="89"/>
        <v>N/A</v>
      </c>
      <c r="K382" t="str">
        <f t="shared" si="90"/>
        <v>N/A</v>
      </c>
      <c r="L382" t="str">
        <f t="shared" si="91"/>
        <v>N/A</v>
      </c>
      <c r="M382" t="str">
        <f t="shared" si="92"/>
        <v>N/A</v>
      </c>
      <c r="N382" t="str">
        <f t="shared" si="93"/>
        <v>N/A</v>
      </c>
    </row>
    <row r="383" spans="1:14" x14ac:dyDescent="0.3">
      <c r="I383" t="str">
        <f t="shared" si="88"/>
        <v>N/A</v>
      </c>
      <c r="J383" t="str">
        <f t="shared" si="89"/>
        <v>N/A</v>
      </c>
      <c r="K383" t="str">
        <f t="shared" si="90"/>
        <v>N/A</v>
      </c>
      <c r="L383" t="str">
        <f t="shared" si="91"/>
        <v>N/A</v>
      </c>
      <c r="M383" t="str">
        <f t="shared" si="92"/>
        <v>N/A</v>
      </c>
      <c r="N383" t="str">
        <f t="shared" si="93"/>
        <v>N/A</v>
      </c>
    </row>
    <row r="384" spans="1:14" x14ac:dyDescent="0.3">
      <c r="I384" t="str">
        <f t="shared" si="88"/>
        <v>N/A</v>
      </c>
      <c r="J384" t="str">
        <f t="shared" si="89"/>
        <v>N/A</v>
      </c>
      <c r="K384" t="str">
        <f t="shared" si="90"/>
        <v>N/A</v>
      </c>
      <c r="L384" t="str">
        <f t="shared" si="91"/>
        <v>N/A</v>
      </c>
      <c r="M384" t="str">
        <f t="shared" si="92"/>
        <v>N/A</v>
      </c>
      <c r="N384" t="str">
        <f t="shared" si="93"/>
        <v>N/A</v>
      </c>
    </row>
    <row r="385" spans="1:14" x14ac:dyDescent="0.3">
      <c r="A385" s="1">
        <v>0</v>
      </c>
      <c r="B385" t="s">
        <v>121</v>
      </c>
      <c r="C385" t="s">
        <v>1058</v>
      </c>
      <c r="I385" t="str">
        <f t="shared" si="88"/>
        <v>N/A</v>
      </c>
      <c r="J385">
        <f t="shared" si="89"/>
        <v>1160000000</v>
      </c>
      <c r="K385" t="str">
        <f t="shared" si="90"/>
        <v>N/A</v>
      </c>
      <c r="L385" t="str">
        <f t="shared" si="91"/>
        <v>N/A</v>
      </c>
      <c r="M385" t="str">
        <f t="shared" si="92"/>
        <v>N/A</v>
      </c>
      <c r="N385" t="str">
        <f t="shared" si="93"/>
        <v>N/A</v>
      </c>
    </row>
    <row r="386" spans="1:14" x14ac:dyDescent="0.3">
      <c r="A386" s="1">
        <v>1</v>
      </c>
      <c r="B386" t="s">
        <v>122</v>
      </c>
      <c r="I386" t="str">
        <f t="shared" si="88"/>
        <v>N/A</v>
      </c>
      <c r="J386" t="str">
        <f t="shared" si="89"/>
        <v>N/A</v>
      </c>
      <c r="K386" t="str">
        <f t="shared" si="90"/>
        <v>N/A</v>
      </c>
      <c r="L386" t="str">
        <f t="shared" si="91"/>
        <v>N/A</v>
      </c>
      <c r="M386" t="str">
        <f t="shared" si="92"/>
        <v>N/A</v>
      </c>
      <c r="N386" t="str">
        <f t="shared" si="93"/>
        <v>N/A</v>
      </c>
    </row>
    <row r="387" spans="1:14" x14ac:dyDescent="0.3">
      <c r="A387" s="1">
        <v>2</v>
      </c>
      <c r="B387" t="s">
        <v>123</v>
      </c>
      <c r="C387" t="s">
        <v>1059</v>
      </c>
      <c r="I387" t="str">
        <f t="shared" si="88"/>
        <v>N/A</v>
      </c>
      <c r="J387">
        <f t="shared" si="89"/>
        <v>-32.49</v>
      </c>
      <c r="K387" t="str">
        <f t="shared" si="90"/>
        <v>N/A</v>
      </c>
      <c r="L387" t="str">
        <f t="shared" si="91"/>
        <v>N/A</v>
      </c>
      <c r="M387" t="str">
        <f t="shared" si="92"/>
        <v>N/A</v>
      </c>
      <c r="N387" t="str">
        <f t="shared" si="93"/>
        <v>N/A</v>
      </c>
    </row>
    <row r="388" spans="1:14" x14ac:dyDescent="0.3">
      <c r="A388" s="1">
        <v>3</v>
      </c>
      <c r="B388" t="s">
        <v>124</v>
      </c>
      <c r="C388" t="s">
        <v>1060</v>
      </c>
      <c r="I388" t="str">
        <f t="shared" si="88"/>
        <v>N/A</v>
      </c>
      <c r="J388">
        <f t="shared" si="89"/>
        <v>27.09</v>
      </c>
      <c r="K388" t="str">
        <f t="shared" si="90"/>
        <v>N/A</v>
      </c>
      <c r="L388" t="str">
        <f t="shared" si="91"/>
        <v>N/A</v>
      </c>
      <c r="M388" t="str">
        <f t="shared" si="92"/>
        <v>N/A</v>
      </c>
      <c r="N388" t="str">
        <f t="shared" si="93"/>
        <v>N/A</v>
      </c>
    </row>
    <row r="389" spans="1:14" x14ac:dyDescent="0.3">
      <c r="A389" s="1">
        <v>4</v>
      </c>
      <c r="B389" t="s">
        <v>126</v>
      </c>
      <c r="C389" t="s">
        <v>1061</v>
      </c>
      <c r="I389" t="str">
        <f t="shared" si="88"/>
        <v>N/A</v>
      </c>
      <c r="J389">
        <f t="shared" si="89"/>
        <v>1.48</v>
      </c>
      <c r="K389" t="str">
        <f t="shared" si="90"/>
        <v>N/A</v>
      </c>
      <c r="L389" t="str">
        <f t="shared" si="91"/>
        <v>N/A</v>
      </c>
      <c r="M389" t="str">
        <f t="shared" si="92"/>
        <v>N/A</v>
      </c>
      <c r="N389" t="str">
        <f t="shared" si="93"/>
        <v>N/A</v>
      </c>
    </row>
    <row r="390" spans="1:14" x14ac:dyDescent="0.3">
      <c r="A390" s="1">
        <v>5</v>
      </c>
      <c r="B390" t="s">
        <v>128</v>
      </c>
      <c r="C390" t="s">
        <v>1062</v>
      </c>
      <c r="I390" t="str">
        <f t="shared" si="88"/>
        <v>N/A</v>
      </c>
      <c r="J390">
        <f t="shared" si="89"/>
        <v>3.38</v>
      </c>
      <c r="K390" t="str">
        <f t="shared" si="90"/>
        <v>N/A</v>
      </c>
      <c r="L390" t="str">
        <f t="shared" si="91"/>
        <v>N/A</v>
      </c>
      <c r="M390" t="str">
        <f t="shared" si="92"/>
        <v>N/A</v>
      </c>
      <c r="N390" t="str">
        <f t="shared" si="93"/>
        <v>N/A</v>
      </c>
    </row>
    <row r="391" spans="1:14" x14ac:dyDescent="0.3">
      <c r="A391" s="1">
        <v>6</v>
      </c>
      <c r="B391" t="s">
        <v>130</v>
      </c>
      <c r="C391" t="s">
        <v>1063</v>
      </c>
      <c r="I391" t="str">
        <f t="shared" si="88"/>
        <v>N/A</v>
      </c>
      <c r="J391">
        <f t="shared" si="89"/>
        <v>4.01</v>
      </c>
      <c r="K391" t="str">
        <f t="shared" si="90"/>
        <v>N/A</v>
      </c>
      <c r="L391" t="str">
        <f t="shared" si="91"/>
        <v>N/A</v>
      </c>
      <c r="M391" t="str">
        <f t="shared" si="92"/>
        <v>N/A</v>
      </c>
      <c r="N391" t="str">
        <f t="shared" si="93"/>
        <v>N/A</v>
      </c>
    </row>
    <row r="392" spans="1:14" x14ac:dyDescent="0.3">
      <c r="A392" s="1">
        <v>7</v>
      </c>
      <c r="B392" t="s">
        <v>132</v>
      </c>
      <c r="I392" t="str">
        <f t="shared" si="88"/>
        <v>N/A</v>
      </c>
      <c r="J392" t="str">
        <f t="shared" si="89"/>
        <v>N/A</v>
      </c>
      <c r="K392" t="str">
        <f t="shared" si="90"/>
        <v>N/A</v>
      </c>
      <c r="L392" t="str">
        <f t="shared" si="91"/>
        <v>N/A</v>
      </c>
      <c r="M392" t="str">
        <f t="shared" si="92"/>
        <v>N/A</v>
      </c>
      <c r="N392" t="str">
        <f t="shared" si="93"/>
        <v>N/A</v>
      </c>
    </row>
    <row r="393" spans="1:14" x14ac:dyDescent="0.3">
      <c r="A393" s="1">
        <v>8</v>
      </c>
      <c r="B393" t="s">
        <v>133</v>
      </c>
      <c r="I393" t="str">
        <f t="shared" si="88"/>
        <v>N/A</v>
      </c>
      <c r="J393" t="str">
        <f t="shared" si="89"/>
        <v>N/A</v>
      </c>
      <c r="K393" t="str">
        <f t="shared" si="90"/>
        <v>N/A</v>
      </c>
      <c r="L393" t="str">
        <f t="shared" si="91"/>
        <v>N/A</v>
      </c>
      <c r="M393" t="str">
        <f t="shared" si="92"/>
        <v>N/A</v>
      </c>
      <c r="N393" t="str">
        <f t="shared" si="93"/>
        <v>N/A</v>
      </c>
    </row>
    <row r="394" spans="1:14" x14ac:dyDescent="0.3">
      <c r="I394" t="str">
        <f t="shared" si="88"/>
        <v>N/A</v>
      </c>
      <c r="J394" t="str">
        <f t="shared" si="89"/>
        <v>N/A</v>
      </c>
      <c r="K394" t="str">
        <f t="shared" si="90"/>
        <v>N/A</v>
      </c>
      <c r="L394" t="str">
        <f t="shared" si="91"/>
        <v>N/A</v>
      </c>
      <c r="M394" t="str">
        <f t="shared" si="92"/>
        <v>N/A</v>
      </c>
      <c r="N394" t="str">
        <f t="shared" si="93"/>
        <v>N/A</v>
      </c>
    </row>
    <row r="395" spans="1:14" x14ac:dyDescent="0.3">
      <c r="I395" t="str">
        <f t="shared" si="88"/>
        <v>N/A</v>
      </c>
      <c r="J395" t="str">
        <f t="shared" si="89"/>
        <v>N/A</v>
      </c>
      <c r="K395" t="str">
        <f t="shared" si="90"/>
        <v>N/A</v>
      </c>
      <c r="L395" t="str">
        <f t="shared" si="91"/>
        <v>N/A</v>
      </c>
      <c r="M395" t="str">
        <f t="shared" si="92"/>
        <v>N/A</v>
      </c>
      <c r="N395" t="str">
        <f t="shared" si="93"/>
        <v>N/A</v>
      </c>
    </row>
    <row r="396" spans="1:14" x14ac:dyDescent="0.3">
      <c r="A396" s="1">
        <v>0</v>
      </c>
      <c r="B396" t="s">
        <v>121</v>
      </c>
      <c r="C396" t="s">
        <v>1064</v>
      </c>
      <c r="I396" t="str">
        <f t="shared" si="88"/>
        <v>N/A</v>
      </c>
      <c r="J396">
        <f t="shared" si="89"/>
        <v>4510000000</v>
      </c>
      <c r="K396" t="str">
        <f t="shared" si="90"/>
        <v>N/A</v>
      </c>
      <c r="L396" t="str">
        <f t="shared" si="91"/>
        <v>N/A</v>
      </c>
      <c r="M396" t="str">
        <f t="shared" si="92"/>
        <v>N/A</v>
      </c>
      <c r="N396" t="str">
        <f t="shared" si="93"/>
        <v>N/A</v>
      </c>
    </row>
    <row r="397" spans="1:14" x14ac:dyDescent="0.3">
      <c r="A397" s="1">
        <v>1</v>
      </c>
      <c r="B397" t="s">
        <v>122</v>
      </c>
      <c r="I397" t="str">
        <f t="shared" si="88"/>
        <v>N/A</v>
      </c>
      <c r="J397" t="str">
        <f t="shared" si="89"/>
        <v>N/A</v>
      </c>
      <c r="K397" t="str">
        <f t="shared" si="90"/>
        <v>N/A</v>
      </c>
      <c r="L397" t="str">
        <f t="shared" si="91"/>
        <v>N/A</v>
      </c>
      <c r="M397" t="str">
        <f t="shared" si="92"/>
        <v>N/A</v>
      </c>
      <c r="N397" t="str">
        <f t="shared" si="93"/>
        <v>N/A</v>
      </c>
    </row>
    <row r="398" spans="1:14" x14ac:dyDescent="0.3">
      <c r="A398" s="1">
        <v>2</v>
      </c>
      <c r="B398" t="s">
        <v>123</v>
      </c>
      <c r="C398" t="s">
        <v>1065</v>
      </c>
      <c r="I398" t="str">
        <f t="shared" si="88"/>
        <v>N/A</v>
      </c>
      <c r="J398">
        <f t="shared" si="89"/>
        <v>36.19</v>
      </c>
      <c r="K398" t="str">
        <f t="shared" si="90"/>
        <v>N/A</v>
      </c>
      <c r="L398" t="str">
        <f t="shared" si="91"/>
        <v>N/A</v>
      </c>
      <c r="M398" t="str">
        <f t="shared" si="92"/>
        <v>N/A</v>
      </c>
      <c r="N398" t="str">
        <f t="shared" si="93"/>
        <v>N/A</v>
      </c>
    </row>
    <row r="399" spans="1:14" x14ac:dyDescent="0.3">
      <c r="A399" s="1">
        <v>3</v>
      </c>
      <c r="B399" t="s">
        <v>124</v>
      </c>
      <c r="C399" t="s">
        <v>1066</v>
      </c>
      <c r="I399" t="str">
        <f t="shared" si="88"/>
        <v>N/A</v>
      </c>
      <c r="J399">
        <f t="shared" si="89"/>
        <v>24.5</v>
      </c>
      <c r="K399" t="str">
        <f t="shared" si="90"/>
        <v>N/A</v>
      </c>
      <c r="L399" t="str">
        <f t="shared" si="91"/>
        <v>N/A</v>
      </c>
      <c r="M399" t="str">
        <f t="shared" si="92"/>
        <v>N/A</v>
      </c>
      <c r="N399" t="str">
        <f t="shared" si="93"/>
        <v>N/A</v>
      </c>
    </row>
    <row r="400" spans="1:14" x14ac:dyDescent="0.3">
      <c r="A400" s="1">
        <v>4</v>
      </c>
      <c r="B400" t="s">
        <v>126</v>
      </c>
      <c r="C400" t="s">
        <v>1067</v>
      </c>
    </row>
    <row r="401" spans="1:3" x14ac:dyDescent="0.3">
      <c r="A401" s="1">
        <v>5</v>
      </c>
      <c r="B401" t="s">
        <v>128</v>
      </c>
      <c r="C401" t="s">
        <v>1068</v>
      </c>
    </row>
    <row r="402" spans="1:3" x14ac:dyDescent="0.3">
      <c r="A402" s="1">
        <v>6</v>
      </c>
      <c r="B402" t="s">
        <v>130</v>
      </c>
      <c r="C402" t="s">
        <v>1069</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-6.8670179768092532E-2</v>
      </c>
      <c r="AL454">
        <f ca="1">Z455-Y455</f>
        <v>-4.4691946337427457E-2</v>
      </c>
      <c r="AM454">
        <f ca="1">AA455-Z455</f>
        <v>-2.5278317152103547E-2</v>
      </c>
      <c r="AN454">
        <f ca="1">AB455-AA455</f>
        <v>-7.2937293729369301E-4</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0.60597377659095686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0.53730359682286433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0.49261165048543687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0.46733333333333332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0.46660396039603963</v>
      </c>
      <c r="AK455" t="str">
        <f>"Max " &amp; AK452</f>
        <v>Max Change in Gross Margin / Sales</v>
      </c>
      <c r="AL455">
        <f ca="1">MAX(AK454:AN454)</f>
        <v>-7.2937293729369301E-4</v>
      </c>
    </row>
    <row r="456" spans="2:40" x14ac:dyDescent="0.3">
      <c r="X456" t="str">
        <f>"Max " &amp; X453</f>
        <v>Max Gross Margin</v>
      </c>
      <c r="Y456">
        <f ca="1">MAX(X455:AB455)</f>
        <v>0.60597377659095686</v>
      </c>
      <c r="AK456" t="str">
        <f>AK455 &amp; " Year"</f>
        <v>Max Change in Gross Margin / Sales Year</v>
      </c>
      <c r="AL456" t="str">
        <f ca="1">IF(MATCH(AL455,AK454:AN454,0)=1,AK453,IF(MATCH(AL455,AK454:AN454,0)=2,AL453,IF(MATCH(AL455,AK454:AN454,0)=3,AM453,AN453)))</f>
        <v>15-16</v>
      </c>
    </row>
    <row r="457" spans="2:40" x14ac:dyDescent="0.3">
      <c r="X457" t="str">
        <f>X456 &amp; " Year"</f>
        <v>Max Gross Margin Year</v>
      </c>
      <c r="Y457">
        <f ca="1">VALUE(X454)+MATCH(Y456,X455:AB455,0)-1</f>
        <v>2012</v>
      </c>
      <c r="AK457" t="str">
        <f>"Min " &amp; AK452</f>
        <v>Min Change in Gross Margin / Sales</v>
      </c>
      <c r="AL457">
        <f ca="1">MIN(AK454:AN454)</f>
        <v>-6.8670179768092532E-2</v>
      </c>
    </row>
    <row r="458" spans="2:40" x14ac:dyDescent="0.3">
      <c r="X458" t="str">
        <f>"Min " &amp; X453</f>
        <v>Min Gross Margin</v>
      </c>
      <c r="Y458">
        <f ca="1">MIN(X455:AB455)</f>
        <v>0.46660396039603963</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0.11144948843349638</v>
      </c>
      <c r="R462">
        <f ca="1">Y455-Y463-Y471</f>
        <v>0.111535037517487</v>
      </c>
      <c r="S462">
        <f ca="1">Z455-Z463-Z471</f>
        <v>9.3718446601941716E-2</v>
      </c>
      <c r="T462">
        <f ca="1">AA455-AA463-AA471</f>
        <v>3.1200000000000019E-2</v>
      </c>
      <c r="U462">
        <f ca="1">AB455-AB463-AB471</f>
        <v>-2.8455445544554439E-2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0.111535037517487</v>
      </c>
      <c r="S463" t="str">
        <f>"GM Effect on Max"</f>
        <v>GM Effect on Max</v>
      </c>
      <c r="T463" t="str">
        <f ca="1">IF(R464=Y457,"Max OM in same year as Max GM","Inconclusive Effect")</f>
        <v>Inconclusive Effect</v>
      </c>
      <c r="U463" t="str">
        <f>"Correlation with GM"</f>
        <v>Correlation with GM</v>
      </c>
      <c r="V463">
        <f ca="1">CORREL(Q462:U462,X455:AB455)</f>
        <v>0.74439312426681692</v>
      </c>
      <c r="X463">
        <f ca="1">(INDIRECT("J" &amp; MATCH("SG&amp;A Expense",B145:B403,0) +144))/(INDIRECT("J" &amp; MATCH("Sales/Revenue",B145:B403,0) +144))</f>
        <v>0.41834438477002012</v>
      </c>
      <c r="Y463">
        <f ca="1">(INDIRECT("K" &amp; MATCH("SG&amp;A Expense",B145:B403,0) +144))/(INDIRECT("K" &amp; MATCH("Sales/Revenue",B145:B403,0) +144))</f>
        <v>0.34487183933959975</v>
      </c>
      <c r="Z463">
        <f ca="1">(INDIRECT("L" &amp; MATCH("SG&amp;A Expense",B145:B403,0) +144))/(INDIRECT("L" &amp; MATCH("Sales/Revenue",B145:B403,0) +144))</f>
        <v>0.3147378640776699</v>
      </c>
      <c r="AA463">
        <f ca="1">(INDIRECT("M" &amp; MATCH("SG&amp;A Expense",B145:B403,0) +144))/(INDIRECT("M" &amp; MATCH("Sales/Revenue",B145:B403,0) +144))</f>
        <v>0.34334285714285712</v>
      </c>
      <c r="AB463">
        <f ca="1">(INDIRECT("N" &amp; MATCH("SG&amp;A Expense",B145:B403,0) +144))/(INDIRECT("N" &amp; MATCH("Sales/Revenue",B145:B403,0) +144))</f>
        <v>0.39263366336633665</v>
      </c>
      <c r="AE463">
        <f ca="1">R462-Q462</f>
        <v>8.554908399062422E-5</v>
      </c>
      <c r="AF463">
        <f ca="1">S462-R462</f>
        <v>-1.7816590915545286E-2</v>
      </c>
      <c r="AG463">
        <f ca="1">T462-S462</f>
        <v>-6.2518446601941696E-2</v>
      </c>
      <c r="AH463">
        <f ca="1">U462-T462</f>
        <v>-5.9655445544554458E-2</v>
      </c>
      <c r="AK463">
        <f ca="1">Y463-X463</f>
        <v>-7.3472545430420366E-2</v>
      </c>
      <c r="AL463">
        <f ca="1">Z463-Y463</f>
        <v>-3.0133975261929846E-2</v>
      </c>
      <c r="AM463">
        <f ca="1">AA463-Z463</f>
        <v>2.8604993065187212E-2</v>
      </c>
      <c r="AN463">
        <f ca="1">AB463-AA463</f>
        <v>4.9290806223479533E-2</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Inconclusive Effect</v>
      </c>
      <c r="U464" t="str">
        <f>"Correlation with SGA"</f>
        <v>Correlation with SGA</v>
      </c>
      <c r="V464">
        <f ca="1">CORREL(Q462:U462,X463:AB463)</f>
        <v>-0.17233450912712536</v>
      </c>
      <c r="X464" t="str">
        <f>"Max " &amp; X461</f>
        <v>Max SGA / Sales</v>
      </c>
      <c r="Y464">
        <f ca="1">MAX(X463:AB463)</f>
        <v>0.41834438477002012</v>
      </c>
      <c r="AE464" t="str">
        <f>"Max " &amp; AE461</f>
        <v>Max Change in Operating Margin</v>
      </c>
      <c r="AF464">
        <f ca="1">MAX(AE463:AH463)</f>
        <v>8.554908399062422E-5</v>
      </c>
      <c r="AK464" t="str">
        <f>"Max " &amp; AK461</f>
        <v>Max Change in SGA / Sales</v>
      </c>
      <c r="AL464">
        <f ca="1">MAX(AK463:AN463)</f>
        <v>4.9290806223479533E-2</v>
      </c>
    </row>
    <row r="465" spans="4:40" x14ac:dyDescent="0.3">
      <c r="J465" t="str">
        <f>"EOY Pretax ROIC"</f>
        <v>EOY Pretax ROIC</v>
      </c>
      <c r="Q465" t="str">
        <f>"Min " &amp; Q460</f>
        <v>Min Operating Margin</v>
      </c>
      <c r="R465">
        <f ca="1">MIN(Q462:U462)</f>
        <v>-2.8455445544554439E-2</v>
      </c>
      <c r="S465" t="str">
        <f>"Dep Effect on Max"</f>
        <v>Dep Effect on Max</v>
      </c>
      <c r="T465" t="str">
        <f ca="1">IF(R464=Y475,"Max OM in same year as Min Depr","Inconclusive Effect")</f>
        <v>Inconclusive Effect</v>
      </c>
      <c r="U465" t="str">
        <f>"Correlation with Dep"</f>
        <v>Correlation with Dep</v>
      </c>
      <c r="V465">
        <f ca="1">CORREL(Q462:U462,X471:AB471)</f>
        <v>-0.98140516266471145</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0.3147378640776699</v>
      </c>
      <c r="AE466" t="str">
        <f>"Min " &amp; AE461</f>
        <v>Min Change in Operating Margin</v>
      </c>
      <c r="AF466">
        <f ca="1">MIN(AE463:AH463)</f>
        <v>-6.2518446601941696E-2</v>
      </c>
      <c r="AK466" t="str">
        <f>"Min " &amp; AK461</f>
        <v>Min Change in SGA / Sales</v>
      </c>
      <c r="AL466">
        <f ca="1">MIN(AK463:AN463)</f>
        <v>-7.3472545430420366E-2</v>
      </c>
    </row>
    <row r="467" spans="4:40" x14ac:dyDescent="0.3">
      <c r="J467">
        <f ca="1">Q462*(1/Q490)</f>
        <v>8.3548887739265415E-2</v>
      </c>
      <c r="K467">
        <f ca="1">R462*(1/R490)</f>
        <v>7.7620610859000377E-2</v>
      </c>
      <c r="L467">
        <f ca="1">S462*(1/S490)</f>
        <v>7.1846437821905959E-2</v>
      </c>
      <c r="M467">
        <f ca="1">T462*(1/T490)</f>
        <v>2.231197259359656E-2</v>
      </c>
      <c r="N467">
        <f ca="1">U462*(1/U490)</f>
        <v>-2.0374742125523714E-2</v>
      </c>
      <c r="S467" t="str">
        <f>"SGA Effect on Min"</f>
        <v>SGA Effect on Min</v>
      </c>
      <c r="T467" t="str">
        <f ca="1">IF(R466=Y465,"Min OM in same year as Max SGA","Inconclusive Effect")</f>
        <v>Inconclusive Effect</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8.3548887739265415E-2</v>
      </c>
      <c r="L468" t="str">
        <f>"OM Effect on Max"</f>
        <v>OM Effect on Max</v>
      </c>
      <c r="M468" t="str">
        <f ca="1">IF(K469=R464,"Max ROIC in same year as Max OM","Inconclusive Effect")</f>
        <v>Inconclusive Effect</v>
      </c>
      <c r="N468" t="str">
        <f>"Correlation with OM"</f>
        <v>Correlation with OM</v>
      </c>
      <c r="O468">
        <f ca="1">CORREL(J467:N467,Q462:U462)</f>
        <v>0.99808433351543602</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N469" t="str">
        <f>"Correlation with IC"</f>
        <v>Correlation with IC</v>
      </c>
      <c r="O469">
        <f ca="1">CORREL(J467:N467,Q490:U490)</f>
        <v>-0.35242811099622889</v>
      </c>
      <c r="X469" t="str">
        <f>"Depreciation / Sales"</f>
        <v>Depreciation / Sales</v>
      </c>
    </row>
    <row r="470" spans="4:40" x14ac:dyDescent="0.3">
      <c r="J470" t="str">
        <f>"Min " &amp; J465</f>
        <v>Min EOY Pretax ROIC</v>
      </c>
      <c r="K470">
        <f ca="1">MIN(J467:N467)</f>
        <v>-2.0374742125523714E-2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7.6179903387440365E-2</v>
      </c>
      <c r="Y471">
        <f ca="1">(INDIRECT("K" &amp; MATCH("Depreciation &amp; Amortization Expense",B145:B403,0) +144))/(INDIRECT("K" &amp; MATCH("Sales/Revenue",B145:B403,0) +144))</f>
        <v>8.0896719965777575E-2</v>
      </c>
      <c r="Z471">
        <f ca="1">(INDIRECT("L" &amp; MATCH("Depreciation &amp; Amortization Expense",B145:B403,0) +144))/(INDIRECT("L" &amp; MATCH("Sales/Revenue",B145:B403,0) +144))</f>
        <v>8.4155339805825249E-2</v>
      </c>
      <c r="AA471">
        <f ca="1">(INDIRECT("M" &amp; MATCH("Depreciation &amp; Amortization Expense",B145:B403,0) +144))/(INDIRECT("M" &amp; MATCH("Sales/Revenue",B145:B403,0) +144))</f>
        <v>9.2790476190476187E-2</v>
      </c>
      <c r="AB471">
        <f ca="1">(INDIRECT("N" &amp; MATCH("Depreciation &amp; Amortization Expense",B145:B403,0) +144))/(INDIRECT("N" &amp; MATCH("Sales/Revenue",B145:B403,0) +144))</f>
        <v>0.10242574257425742</v>
      </c>
    </row>
    <row r="472" spans="4:40" x14ac:dyDescent="0.3">
      <c r="Q472">
        <f ca="1">K467-J467</f>
        <v>-5.9282768802650376E-3</v>
      </c>
      <c r="R472">
        <f ca="1">L467-K467</f>
        <v>-5.7741730370944183E-3</v>
      </c>
      <c r="S472">
        <f ca="1">M467-L467</f>
        <v>-4.9534465228309399E-2</v>
      </c>
      <c r="T472">
        <f ca="1">N467-M467</f>
        <v>-4.2686714719120278E-2</v>
      </c>
      <c r="X472" t="str">
        <f>"Max " &amp; X469</f>
        <v>Max Depreciation / Sales</v>
      </c>
      <c r="Y472">
        <f ca="1">MAX(X471:AB471)</f>
        <v>0.10242574257425742</v>
      </c>
      <c r="AK472" t="str">
        <f>"Change in Depreciation / Sales"</f>
        <v>Change in Depreciation / Sales</v>
      </c>
    </row>
    <row r="473" spans="4:40" x14ac:dyDescent="0.3">
      <c r="Q473" t="str">
        <f>"Max " &amp; Q470</f>
        <v>Max Change in EOY Pretax ROIC</v>
      </c>
      <c r="R473">
        <f ca="1">MAX(Q472:T472)</f>
        <v>-5.7741730370944183E-3</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13-14</v>
      </c>
      <c r="X474" t="str">
        <f>"Min " &amp; X469</f>
        <v>Min Depreciation / Sales</v>
      </c>
      <c r="Y474">
        <f ca="1">MIN(X471:AB471)</f>
        <v>7.6179903387440365E-2</v>
      </c>
      <c r="AK474">
        <f ca="1">Y471-X471</f>
        <v>4.7168165783372101E-3</v>
      </c>
      <c r="AL474">
        <f ca="1">Z471-Y471</f>
        <v>3.2586198400476746E-3</v>
      </c>
      <c r="AM474">
        <f ca="1">AA471-Z471</f>
        <v>8.6351363846509377E-3</v>
      </c>
      <c r="AN474">
        <f ca="1">AB471-AA471</f>
        <v>9.6352663837812325E-3</v>
      </c>
    </row>
    <row r="475" spans="4:40" x14ac:dyDescent="0.3">
      <c r="D475" t="str">
        <f>"EOY ROIC"</f>
        <v>EOY ROIC</v>
      </c>
      <c r="K475" t="str">
        <f>"Change in EOY ROIC"</f>
        <v>Change in EOY ROIC</v>
      </c>
      <c r="Q475" t="str">
        <f>"Min " &amp; Q470</f>
        <v>Min Change in EOY Pretax ROIC</v>
      </c>
      <c r="R475">
        <f ca="1">MIN(Q472:T472)</f>
        <v>-4.9534465228309399E-2</v>
      </c>
      <c r="X475" t="str">
        <f>X474 &amp; " Year"</f>
        <v>Min Depreciation / Sales Year</v>
      </c>
      <c r="Y475">
        <f ca="1">VALUE(X470)+MATCH(Y474,X471:AB471,0)-1</f>
        <v>2012</v>
      </c>
      <c r="AK475" t="str">
        <f>"Max " &amp; AK472</f>
        <v>Max Change in Depreciation / Sales</v>
      </c>
      <c r="AL475">
        <f ca="1">MAX(AK474:AN474)</f>
        <v>9.6352663837812325E-3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15-16</v>
      </c>
    </row>
    <row r="477" spans="4:40" x14ac:dyDescent="0.3">
      <c r="D477">
        <f ca="1">J467*(1-J487)</f>
        <v>6.253046064138372E-2</v>
      </c>
      <c r="E477">
        <f ca="1">K467*(1-K487)</f>
        <v>5.3216277539333987E-2</v>
      </c>
      <c r="F477">
        <f ca="1">L467*(1-L487)</f>
        <v>4.9143923653416688E-2</v>
      </c>
      <c r="G477">
        <f ca="1">M467*(1-M487)</f>
        <v>1.6813194131348276E-2</v>
      </c>
      <c r="H477">
        <f ca="1">N467*(1-N487)</f>
        <v>-1.422103862226041E-2</v>
      </c>
      <c r="K477">
        <f ca="1">E477-D477</f>
        <v>-9.3141831020497334E-3</v>
      </c>
      <c r="L477">
        <f ca="1">F477-E477</f>
        <v>-4.0723538859172986E-3</v>
      </c>
      <c r="M477">
        <f ca="1">G477-F477</f>
        <v>-3.2330729522068412E-2</v>
      </c>
      <c r="N477">
        <f ca="1">H477-G477</f>
        <v>-3.1034232753608684E-2</v>
      </c>
      <c r="AK477" t="str">
        <f>"Min " &amp; AK472</f>
        <v>Min Change in Depreciation / Sales</v>
      </c>
      <c r="AL477">
        <f ca="1">MIN(AK474:AN474)</f>
        <v>3.2586198400476746E-3</v>
      </c>
    </row>
    <row r="478" spans="4:40" x14ac:dyDescent="0.3">
      <c r="D478" t="str">
        <f>"Max " &amp; D475</f>
        <v>Max EOY ROIC</v>
      </c>
      <c r="E478">
        <f ca="1">MAX(D477:H477)</f>
        <v>6.253046064138372E-2</v>
      </c>
      <c r="F478" t="str">
        <f>"Cash Tax  Effect on Max"</f>
        <v>Cash Tax  Effect on Max</v>
      </c>
      <c r="G478" t="str">
        <f ca="1">IF(E479=K491,"Max ROIC in same year as Min Cash Tax","Inconclusive Effect")</f>
        <v>Inconclusive Effect</v>
      </c>
      <c r="K478" t="str">
        <f>"Max " &amp; K475</f>
        <v>Max Change in EOY ROIC</v>
      </c>
      <c r="L478">
        <f ca="1">MAX(K477:N477)</f>
        <v>-4.0723538859172986E-3</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-1.422103862226041E-2</v>
      </c>
      <c r="F480" t="str">
        <f>"Cash Tax  Effect on Min"</f>
        <v>Cash Tax  Effect on Min</v>
      </c>
      <c r="G480" t="str">
        <f ca="1">IF(E481=K489,"Min ROIC in same year as Max Cash Tax","Inconclusive Effect")</f>
        <v>Inconclusive Effect</v>
      </c>
      <c r="K480" t="str">
        <f>"Min " &amp; K475</f>
        <v>Min Change in EOY ROIC</v>
      </c>
      <c r="L480">
        <f ca="1">MIN(K477:N477)</f>
        <v>-3.2330729522068412E-2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14-15</v>
      </c>
      <c r="Q481">
        <f ca="1">K487-J487</f>
        <v>6.2834924296032768E-2</v>
      </c>
      <c r="R481">
        <f ca="1">L487-K487</f>
        <v>1.5813114446376342E-3</v>
      </c>
      <c r="S481">
        <f ca="1">M487-L487</f>
        <v>-6.9536957572764374E-2</v>
      </c>
      <c r="T481">
        <f ca="1">N487-M487</f>
        <v>5.5576402351256188E-2</v>
      </c>
      <c r="X481" t="str">
        <f>"Op WC / Sales"</f>
        <v>Op WC / Sales</v>
      </c>
    </row>
    <row r="482" spans="4:40" x14ac:dyDescent="0.3">
      <c r="D482" t="str">
        <f>"Correlation with OM"</f>
        <v>Correlation with OM</v>
      </c>
      <c r="E482">
        <f ca="1">CORREL(D477:H477,Q462:U462)</f>
        <v>0.99453421943313447</v>
      </c>
      <c r="Q482" t="str">
        <f>"Max " &amp; Q479</f>
        <v>Max Change in Cash Tax Rate</v>
      </c>
      <c r="R482">
        <f ca="1">MAX(Q481:T481)</f>
        <v>6.2834924296032768E-2</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-0.36636507785808553</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0.13431246061988053</v>
      </c>
      <c r="Y483">
        <f ca="1">(INDIRECT("K" &amp; MATCH("Total Current Assets",B145:B403,0) +144) - INDIRECT("K" &amp; MATCH("Total Current Liabilities",B145:B403,0) +144))/(INDIRECT("K" &amp; MATCH("Sales/Revenue",B145:B403,0) +144))</f>
        <v>9.8840368584740962E-2</v>
      </c>
      <c r="Z483">
        <f ca="1">(INDIRECT("L" &amp; MATCH("Total Current Assets",B145:B403,0) +144) - INDIRECT("L" &amp; MATCH("Total Current Liabilities",B145:B403,0) +144))/(INDIRECT("L" &amp; MATCH("Sales/Revenue",B145:B403,0) +144))</f>
        <v>3.2233009708737867E-2</v>
      </c>
      <c r="AA483">
        <f ca="1">(INDIRECT("M" &amp; MATCH("Total Current Assets",B145:B403,0) +144) - INDIRECT("M" &amp; MATCH("Total Current Liabilities",B145:B403,0) +144))/(INDIRECT("M" &amp; MATCH("Sales/Revenue",B145:B403,0) +144))</f>
        <v>-2.2476190476190478E-3</v>
      </c>
      <c r="AB483">
        <f ca="1">(INDIRECT("N" &amp; MATCH("Total Current Assets",B145:B403,0) +144) - INDIRECT("N" &amp; MATCH("Total Current Liabilities",B145:B403,0) +144))/(INDIRECT("N" &amp; MATCH("Sales/Revenue",B145:B403,0) +144))</f>
        <v>3.1306930693069307E-2</v>
      </c>
      <c r="AK483" t="str">
        <f>K476</f>
        <v>12-13</v>
      </c>
      <c r="AL483" t="str">
        <f>L476</f>
        <v>13-14</v>
      </c>
      <c r="AM483" t="str">
        <f>M476</f>
        <v>14-15</v>
      </c>
      <c r="AN483" t="str">
        <f>N476</f>
        <v>15-16</v>
      </c>
    </row>
    <row r="484" spans="4:40" x14ac:dyDescent="0.3">
      <c r="D484" t="str">
        <f>"Correlation with GM"</f>
        <v>Correlation with GM</v>
      </c>
      <c r="E484">
        <f ca="1">CORREL(D477:H477,X455:AB455)</f>
        <v>0.77993284299177901</v>
      </c>
      <c r="Q484" t="str">
        <f>"Min " &amp; Q479</f>
        <v>Min Change in Cash Tax Rate</v>
      </c>
      <c r="R484">
        <f ca="1">MIN(Q481:T481)</f>
        <v>-6.9536957572764374E-2</v>
      </c>
      <c r="X484" t="str">
        <f>"Max " &amp; X481</f>
        <v>Max Op WC / Sales</v>
      </c>
      <c r="Y484">
        <f ca="1">MAX(X483:AB483)</f>
        <v>0.13431246061988053</v>
      </c>
      <c r="AK484">
        <f ca="1">Y483-X483</f>
        <v>-3.5472092035139569E-2</v>
      </c>
      <c r="AL484">
        <f ca="1">Z483-Y483</f>
        <v>-6.6607358876003095E-2</v>
      </c>
      <c r="AM484">
        <f ca="1">AA483-Z483</f>
        <v>-3.4480628756356914E-2</v>
      </c>
      <c r="AN484">
        <f ca="1">AB483-AA483</f>
        <v>3.3554549740688354E-2</v>
      </c>
    </row>
    <row r="485" spans="4:40" x14ac:dyDescent="0.3">
      <c r="D485" t="str">
        <f>"Correlation with SGA"</f>
        <v>Correlation with SGA</v>
      </c>
      <c r="E485">
        <f ca="1">CORREL(D477:H477,X463:AB463)</f>
        <v>-0.11153099937162238</v>
      </c>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2012</v>
      </c>
      <c r="AK485" t="str">
        <f>"Max " &amp; AK482</f>
        <v>Max Change in Op WC / Sales</v>
      </c>
      <c r="AL485">
        <f ca="1">MAX(AK484:AN484)</f>
        <v>3.3554549740688354E-2</v>
      </c>
    </row>
    <row r="486" spans="4:40" x14ac:dyDescent="0.3">
      <c r="D486" t="str">
        <f>"Correlation with Dep"</f>
        <v>Correlation with Dep</v>
      </c>
      <c r="E486">
        <f ca="1">CORREL(D477:H477,X471:AB471)</f>
        <v>-0.99218060631401994</v>
      </c>
      <c r="J486" t="str">
        <f>D476</f>
        <v>2012</v>
      </c>
      <c r="K486" t="str">
        <f>E476</f>
        <v>2013</v>
      </c>
      <c r="L486" t="str">
        <f>F476</f>
        <v>2014</v>
      </c>
      <c r="M486" t="str">
        <f>G476</f>
        <v>2015</v>
      </c>
      <c r="N486" t="str">
        <f>H476</f>
        <v>2016</v>
      </c>
      <c r="X486" t="str">
        <f>"Min " &amp; X481</f>
        <v>Min Op WC / Sales</v>
      </c>
      <c r="Y486">
        <f ca="1">MIN(X483:AB483)</f>
        <v>-2.2476190476190478E-3</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0.68991516860899849</v>
      </c>
      <c r="J487">
        <f ca="1">(INDIRECT("J" &amp; MATCH("Income Tax",B145:B403,0) +144))/(INDIRECT("J" &amp; MATCH("Pretax Income",B145:B403,0) +144))</f>
        <v>0.25157039987743224</v>
      </c>
      <c r="K487">
        <f ca="1">(INDIRECT("K" &amp; MATCH("Income Tax",B145:B403,0) +144))/(INDIRECT("K" &amp; MATCH("Pretax Income",B145:B403,0) +144))</f>
        <v>0.31440532417346501</v>
      </c>
      <c r="L487">
        <f ca="1">(INDIRECT("L" &amp; MATCH("Income Tax",B145:B403,0) +144))/(INDIRECT("L" &amp; MATCH("Pretax Income",B145:B403,0) +144))</f>
        <v>0.31598663561810264</v>
      </c>
      <c r="M487">
        <f ca="1">(INDIRECT("M" &amp; MATCH("Income Tax",B145:B403,0) +144))/(INDIRECT("M" &amp; MATCH("Pretax Income",B145:B403,0) +144))</f>
        <v>0.24644967804533827</v>
      </c>
      <c r="N487">
        <f ca="1">(INDIRECT("N" &amp; MATCH("Income Tax",B145:B403,0) +144))/(INDIRECT("N" &amp; MATCH("Pretax Income",B145:B403,0) +144))</f>
        <v>0.30202608039659445</v>
      </c>
      <c r="X487" t="str">
        <f>X486 &amp; " Year"</f>
        <v>Min Op WC / Sales Year</v>
      </c>
      <c r="Y487">
        <f ca="1">VALUE(X482)+MATCH(Y486,X483:AB483,0)-1</f>
        <v>2015</v>
      </c>
      <c r="AK487" t="str">
        <f>"Min " &amp; AK482</f>
        <v>Min Change in Op WC / Sales</v>
      </c>
      <c r="AL487">
        <f ca="1">MIN(AK484:AN484)</f>
        <v>-6.6607358876003095E-2</v>
      </c>
    </row>
    <row r="488" spans="4:40" x14ac:dyDescent="0.3">
      <c r="D488" t="str">
        <f>"Correlation with PPE"</f>
        <v>Correlation with PPE</v>
      </c>
      <c r="E488">
        <f ca="1">CORREL(D477:H477,X491:AB491)</f>
        <v>-0.63429810967036948</v>
      </c>
      <c r="J488" t="str">
        <f>"Max " &amp; J485</f>
        <v>Max Cash Tax Rate</v>
      </c>
      <c r="K488">
        <f ca="1">MAX(J487:N487)</f>
        <v>0.31598663561810264</v>
      </c>
      <c r="Q488" t="str">
        <f>"Invested Capital / Sales"</f>
        <v>Invested Capital / Sales</v>
      </c>
      <c r="AK488" t="str">
        <f>AK487 &amp; " Year"</f>
        <v>Min Change in Op WC / Sales Year</v>
      </c>
      <c r="AL488" t="str">
        <f ca="1">IF(MATCH(AL487,AK484:AN484,0)=1,AK483,IF(MATCH(AL487,AK484:AN484,0)=2,AL483,IF(MATCH(AL487,AK484:AN484,0)=3,AM483,AN483)))</f>
        <v>13-14</v>
      </c>
    </row>
    <row r="489" spans="4:40" x14ac:dyDescent="0.3">
      <c r="D489" t="str">
        <f>"Correlation with Intangibles"</f>
        <v>Correlation with Intangibles</v>
      </c>
      <c r="E489">
        <f ca="1">CORREL(D477:H477,X499:AB499)</f>
        <v>-0.67752301641194335</v>
      </c>
      <c r="J489" t="str">
        <f>J488 &amp; " Year"</f>
        <v>Max Cash Tax Rate Year</v>
      </c>
      <c r="K489">
        <f ca="1">VALUE(J486)+MATCH(K488,J487:N487,0)-1</f>
        <v>2014</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0.24644967804533827</v>
      </c>
      <c r="Q490">
        <f ca="1">SUM(X483,X491,X499)</f>
        <v>1.3339434126436436</v>
      </c>
      <c r="R490">
        <f ca="1">SUM(Y483,Y491,Y499)</f>
        <v>1.4369255315459055</v>
      </c>
      <c r="S490">
        <f ca="1">SUM(Z483,Z491,Z499)</f>
        <v>1.3044271844660194</v>
      </c>
      <c r="T490">
        <f ca="1">SUM(AA483,AA491,AA499)</f>
        <v>1.3983523809523808</v>
      </c>
      <c r="U490">
        <f ca="1">SUM(AB483,AB491,AB499)</f>
        <v>1.3966039603960396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1.4369255315459055</v>
      </c>
      <c r="S491" t="str">
        <f>"Op WC Effect on Max"</f>
        <v>Op WC Effect on Max</v>
      </c>
      <c r="T491" t="str">
        <f ca="1">IF(R492=Y485,"Max IC in same year as Max Op WC","Inconclusive Effect")</f>
        <v>Inconclusive Effect</v>
      </c>
      <c r="U491" t="str">
        <f>"Correlation with Op WC"</f>
        <v>Correlation with Op WC</v>
      </c>
      <c r="V491">
        <f ca="1">CORREL(Q490:U490,X483:AB483)</f>
        <v>-6.3797601603556922E-2</v>
      </c>
      <c r="X491">
        <f ca="1">(INDIRECT("J" &amp; MATCH("Net Property, Plant &amp; Equipment",B145:B403,0) +144))/(INDIRECT("J" &amp; MATCH("Sales/Revenue",B145:B403,0) +144))</f>
        <v>6.1943052596837592E-2</v>
      </c>
      <c r="Y491">
        <f ca="1">(INDIRECT("K" &amp; MATCH("Net Property, Plant &amp; Equipment",B145:B403,0) +144))/(INDIRECT("K" &amp; MATCH("Sales/Revenue",B145:B403,0) +144))</f>
        <v>6.6305943833605038E-2</v>
      </c>
      <c r="Z491">
        <f ca="1">(INDIRECT("L" &amp; MATCH("Net Property, Plant &amp; Equipment",B145:B403,0) +144))/(INDIRECT("L" &amp; MATCH("Sales/Revenue",B145:B403,0) +144))</f>
        <v>5.8601941747572814E-2</v>
      </c>
      <c r="AA491">
        <f ca="1">(INDIRECT("M" &amp; MATCH("Net Property, Plant &amp; Equipment",B145:B403,0) +144))/(INDIRECT("M" &amp; MATCH("Sales/Revenue",B145:B403,0) +144))</f>
        <v>5.7742857142857144E-2</v>
      </c>
      <c r="AB491">
        <f ca="1">(INDIRECT("N" &amp; MATCH("Net Property, Plant &amp; Equipment",B145:B403,0) +144))/(INDIRECT("N" &amp; MATCH("Sales/Revenue",B145:B403,0) +144))</f>
        <v>7.8168316831683168E-2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2013</v>
      </c>
      <c r="S492" t="str">
        <f>"PPE Effect on Max"</f>
        <v>PPE Effect on Max</v>
      </c>
      <c r="T492" t="str">
        <f ca="1">IF(R492=Y493,"Max IC in same year as Max PPE","Inconclusive Effect")</f>
        <v>Inconclusive Effect</v>
      </c>
      <c r="U492" t="str">
        <f>"Correlation with PPE"</f>
        <v>Correlation with PPE</v>
      </c>
      <c r="V492">
        <f ca="1">CORREL(Q490:U490,X491:AB491)</f>
        <v>0.43166757293823049</v>
      </c>
      <c r="X492" t="str">
        <f>"Max " &amp; X489</f>
        <v>Max PPE / Sales</v>
      </c>
      <c r="Y492">
        <f ca="1">MAX(X491:AB491)</f>
        <v>7.8168316831683168E-2</v>
      </c>
      <c r="AE492">
        <f ca="1">R490-Q490</f>
        <v>0.10298211890226194</v>
      </c>
      <c r="AF492">
        <f ca="1">S490-R490</f>
        <v>-0.13249834707988617</v>
      </c>
      <c r="AG492">
        <f ca="1">T490-S490</f>
        <v>9.392519648636144E-2</v>
      </c>
      <c r="AH492">
        <f ca="1">U490-T490</f>
        <v>-1.7484205563411681E-3</v>
      </c>
      <c r="AK492">
        <f ca="1">Y491-X491</f>
        <v>4.3628912367674466E-3</v>
      </c>
      <c r="AL492">
        <f ca="1">Z491-Y491</f>
        <v>-7.7040020860322245E-3</v>
      </c>
      <c r="AM492">
        <f ca="1">AA491-Z491</f>
        <v>-8.5908460471566944E-4</v>
      </c>
      <c r="AN492">
        <f ca="1">AB491-AA491</f>
        <v>2.0425459688826024E-2</v>
      </c>
    </row>
    <row r="493" spans="4:40" x14ac:dyDescent="0.3">
      <c r="Q493" t="str">
        <f>"Min " &amp; Q488</f>
        <v>Min Invested Capital / Sales</v>
      </c>
      <c r="R493">
        <f ca="1">MIN(Q490:U490)</f>
        <v>1.3044271844660194</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0.68624581571618426</v>
      </c>
      <c r="X493" t="str">
        <f>X492 &amp; " Year"</f>
        <v>Max PPE / Sales Year</v>
      </c>
      <c r="Y493">
        <f ca="1">VALUE(X490)+MATCH(Y492,X491:AB491,0)-1</f>
        <v>2016</v>
      </c>
      <c r="AE493" t="str">
        <f>"Max " &amp; AE490</f>
        <v>Max Change in Invested Capital / Sales</v>
      </c>
      <c r="AF493">
        <f ca="1">MAX(AE492:AH492)</f>
        <v>0.10298211890226194</v>
      </c>
      <c r="AK493" t="str">
        <f>"Max " &amp; AK490</f>
        <v>Max Change in PPE / Sales</v>
      </c>
      <c r="AL493">
        <f ca="1">MAX(AK492:AN492)</f>
        <v>2.0425459688826024E-2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5.7742857142857144E-2</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2015</v>
      </c>
      <c r="AE495" t="str">
        <f>"Min " &amp; AE490</f>
        <v>Min Change in Invested Capital / Sales</v>
      </c>
      <c r="AF495">
        <f ca="1">MIN(AE492:AH492)</f>
        <v>-0.13249834707988617</v>
      </c>
      <c r="AK495" t="str">
        <f>"Min " &amp; AK490</f>
        <v>Min Change in PPE / Sales</v>
      </c>
      <c r="AL495">
        <f ca="1">MIN(AK492:AN492)</f>
        <v>-7.7040020860322245E-3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1.1376878994269255</v>
      </c>
      <c r="Y499">
        <f ca="1">(INDIRECT("K" &amp; MATCH("Intangible Assets",B145:B403,0) +144))/(INDIRECT("K" &amp; MATCH("Sales/Revenue",B145:B403,0) +144))</f>
        <v>1.2717792191275594</v>
      </c>
      <c r="Z499">
        <f ca="1">(INDIRECT("L" &amp; MATCH("Intangible Assets",B145:B403,0) +144))/(INDIRECT("L" &amp; MATCH("Sales/Revenue",B145:B403,0) +144))</f>
        <v>1.2135922330097086</v>
      </c>
      <c r="AA499">
        <f ca="1">(INDIRECT("M" &amp; MATCH("Intangible Assets",B145:B403,0) +144))/(INDIRECT("M" &amp; MATCH("Sales/Revenue",B145:B403,0) +144))</f>
        <v>1.3428571428571427</v>
      </c>
      <c r="AB499">
        <f ca="1">(INDIRECT("N" &amp; MATCH("Intangible Assets",B145:B403,0) +144))/(INDIRECT("N" &amp; MATCH("Sales/Revenue",B145:B403,0) +144))</f>
        <v>1.2871287128712872</v>
      </c>
      <c r="AK499" t="str">
        <f>K476</f>
        <v>12-13</v>
      </c>
      <c r="AL499" t="str">
        <f>L476</f>
        <v>13-14</v>
      </c>
      <c r="AM499" t="str">
        <f>M476</f>
        <v>14-15</v>
      </c>
      <c r="AN499" t="str">
        <f>N476</f>
        <v>15-16</v>
      </c>
    </row>
    <row r="500" spans="3:40" x14ac:dyDescent="0.3">
      <c r="X500" t="str">
        <f>"Max " &amp; X497</f>
        <v>Max Intangibles / Sales</v>
      </c>
      <c r="Y500">
        <f ca="1">MAX(X499:AB499)</f>
        <v>1.3428571428571427</v>
      </c>
      <c r="AK500">
        <f ca="1">Y499-X499</f>
        <v>0.13409131970063393</v>
      </c>
      <c r="AL500">
        <f ca="1">Z499-Y499</f>
        <v>-5.8186986117850781E-2</v>
      </c>
      <c r="AM500">
        <f ca="1">AA499-Z499</f>
        <v>0.12926490984743411</v>
      </c>
      <c r="AN500">
        <f ca="1">AB499-AA499</f>
        <v>-5.5728429985855588E-2</v>
      </c>
    </row>
    <row r="501" spans="3:40" x14ac:dyDescent="0.3">
      <c r="X501" t="str">
        <f>X500 &amp; " Year"</f>
        <v>Max Intangibles / Sales Year</v>
      </c>
      <c r="Y501">
        <f ca="1">VALUE(X498)+MATCH(Y500,X499:AB499,0)-1</f>
        <v>2015</v>
      </c>
      <c r="AK501" t="str">
        <f>"Max " &amp; AK498</f>
        <v>Max Change in Intagibles / Sales</v>
      </c>
      <c r="AL501">
        <f ca="1">MAX(AK500:AN500)</f>
        <v>0.13409131970063393</v>
      </c>
    </row>
    <row r="502" spans="3:40" x14ac:dyDescent="0.3">
      <c r="X502" t="str">
        <f>"Min " &amp; X497</f>
        <v>Min Intangibles / Sales</v>
      </c>
      <c r="Y502">
        <f ca="1">MIN(X499:AB499)</f>
        <v>1.1376878994269255</v>
      </c>
      <c r="AK502" t="str">
        <f>AK501 &amp; " Year"</f>
        <v>Max Change in Intagibles / Sales Year</v>
      </c>
      <c r="AL502" t="str">
        <f ca="1">IF(MATCH(AL501,AK500:AN500,0)=1,AK499,IF(MATCH(AL501,AK500:AN500,0)=2,AL499,IF(MATCH(AL501,AK500:AN500,0)=3,AM499,AN499)))</f>
        <v>12-13</v>
      </c>
    </row>
    <row r="503" spans="3:40" x14ac:dyDescent="0.3">
      <c r="X503" t="str">
        <f>X502 &amp; " Year"</f>
        <v>Min Intangibles / Sales Year</v>
      </c>
      <c r="Y503">
        <f ca="1">VALUE(X498)+MATCH(Y502,X499:AB499,0)-1</f>
        <v>2012</v>
      </c>
      <c r="AK503" t="str">
        <f>"Min " &amp; AK498</f>
        <v>Min Change in Intagibles / Sales</v>
      </c>
      <c r="AL503">
        <f ca="1">MIN(AK500:AN500)</f>
        <v>-5.8186986117850781E-2</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94">D476</f>
        <v>2012</v>
      </c>
      <c r="E507" t="str">
        <f t="shared" si="94"/>
        <v>2013</v>
      </c>
      <c r="F507" t="str">
        <f t="shared" si="94"/>
        <v>2014</v>
      </c>
      <c r="G507" t="str">
        <f t="shared" si="94"/>
        <v>2015</v>
      </c>
      <c r="H507" t="str">
        <f t="shared" si="94"/>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94"/>
        <v>6.253046064138372E-2</v>
      </c>
      <c r="E508">
        <f t="shared" ca="1" si="94"/>
        <v>5.3216277539333987E-2</v>
      </c>
      <c r="F508">
        <f t="shared" ca="1" si="94"/>
        <v>4.9143923653416688E-2</v>
      </c>
      <c r="G508">
        <f t="shared" ca="1" si="94"/>
        <v>1.6813194131348276E-2</v>
      </c>
      <c r="H508">
        <f t="shared" ca="1" si="94"/>
        <v>-1.422103862226041E-2</v>
      </c>
      <c r="I508">
        <f t="shared" ref="I508:I518" ca="1" si="95">AVERAGE(D508:H508)</f>
        <v>3.349656346864445E-2</v>
      </c>
      <c r="J508">
        <f t="shared" ref="J508:J518" ca="1" si="96">STDEV(D508:H508)</f>
        <v>3.1748931283468056E-2</v>
      </c>
      <c r="K508">
        <f t="shared" ref="K508:K518" ca="1" si="97">(D508-I508)/J508</f>
        <v>0.91448423613104335</v>
      </c>
      <c r="L508">
        <f t="shared" ref="L508:L518" ca="1" si="98">(E508-I508)/J508</f>
        <v>0.62111426348885523</v>
      </c>
      <c r="M508">
        <f t="shared" ref="M508:M518" ca="1" si="99">(F508-I508)/J508</f>
        <v>0.49284683144342417</v>
      </c>
      <c r="N508">
        <f t="shared" ref="N508:N518" ca="1" si="100">(G508-I508)/J508</f>
        <v>-0.52547813935341336</v>
      </c>
      <c r="O508">
        <f t="shared" ref="O508:O518" ca="1" si="101">(H508-I508)/J508</f>
        <v>-1.502967191709909</v>
      </c>
      <c r="P508">
        <f ca="1">K507 + MATCH(IF(MAX(MAX(K508:O508),ABS(MIN(K508:O508)))=ABS(MIN(K508:O508)), MIN(K508:O508),MAX(K508:O508)),K508:O508,0) - 1</f>
        <v>2016</v>
      </c>
    </row>
    <row r="509" spans="3:40" x14ac:dyDescent="0.3">
      <c r="C509" t="str">
        <f>J465</f>
        <v>EOY Pretax ROIC</v>
      </c>
      <c r="D509">
        <f ca="1">J467</f>
        <v>8.3548887739265415E-2</v>
      </c>
      <c r="E509">
        <f ca="1">K467</f>
        <v>7.7620610859000377E-2</v>
      </c>
      <c r="F509">
        <f ca="1">L467</f>
        <v>7.1846437821905959E-2</v>
      </c>
      <c r="G509">
        <f ca="1">M467</f>
        <v>2.231197259359656E-2</v>
      </c>
      <c r="H509">
        <f ca="1">N467</f>
        <v>-2.0374742125523714E-2</v>
      </c>
      <c r="I509">
        <f t="shared" ca="1" si="95"/>
        <v>4.699063337764893E-2</v>
      </c>
      <c r="J509">
        <f t="shared" ca="1" si="96"/>
        <v>4.4832027089530734E-2</v>
      </c>
      <c r="K509">
        <f t="shared" ca="1" si="97"/>
        <v>0.81544950641220604</v>
      </c>
      <c r="L509">
        <f t="shared" ca="1" si="98"/>
        <v>0.68321642963372098</v>
      </c>
      <c r="M509">
        <f t="shared" ca="1" si="99"/>
        <v>0.55442071344709298</v>
      </c>
      <c r="N509">
        <f t="shared" ca="1" si="100"/>
        <v>-0.55046943861736253</v>
      </c>
      <c r="O509">
        <f t="shared" ca="1" si="101"/>
        <v>-1.5026172108756588</v>
      </c>
      <c r="P509">
        <f ca="1">K507 + MATCH(IF(MAX(MAX(K509:O509),ABS(MIN(K509:O509)))=ABS(MIN(K509:O509)), MIN(K509:O509),MAX(K509:O509)),K509:O509,0) - 1</f>
        <v>2016</v>
      </c>
    </row>
    <row r="510" spans="3:40" x14ac:dyDescent="0.3">
      <c r="C510" t="str">
        <f>J485</f>
        <v>Cash Tax Rate</v>
      </c>
      <c r="D510">
        <f ca="1">J487</f>
        <v>0.25157039987743224</v>
      </c>
      <c r="E510">
        <f ca="1">K487</f>
        <v>0.31440532417346501</v>
      </c>
      <c r="F510">
        <f ca="1">L487</f>
        <v>0.31598663561810264</v>
      </c>
      <c r="G510">
        <f ca="1">M487</f>
        <v>0.24644967804533827</v>
      </c>
      <c r="H510">
        <f ca="1">N487</f>
        <v>0.30202608039659445</v>
      </c>
      <c r="I510">
        <f t="shared" ca="1" si="95"/>
        <v>0.28608762362218648</v>
      </c>
      <c r="J510">
        <f t="shared" ca="1" si="96"/>
        <v>3.4323763458397549E-2</v>
      </c>
      <c r="K510">
        <f t="shared" ca="1" si="97"/>
        <v>-1.0056363366619507</v>
      </c>
      <c r="L510">
        <f t="shared" ca="1" si="98"/>
        <v>0.82501735526761999</v>
      </c>
      <c r="M510">
        <f t="shared" ca="1" si="99"/>
        <v>0.87108781157274739</v>
      </c>
      <c r="N510">
        <f t="shared" ca="1" si="100"/>
        <v>-1.1548251585200373</v>
      </c>
      <c r="O510">
        <f t="shared" ca="1" si="101"/>
        <v>0.46435632834162643</v>
      </c>
      <c r="P510">
        <f ca="1">K507 + MATCH(IF(MAX(MAX(K510:O510),ABS(MIN(K510:O510)))=ABS(MIN(K510:O510)), MIN(K510:O510),MAX(K510:O510)),K510:O510,0) - 1</f>
        <v>2015</v>
      </c>
    </row>
    <row r="511" spans="3:40" x14ac:dyDescent="0.3">
      <c r="C511" t="str">
        <f>Q460</f>
        <v>Operating Margin</v>
      </c>
      <c r="D511">
        <f ca="1">Q462</f>
        <v>0.11144948843349638</v>
      </c>
      <c r="E511">
        <f ca="1">R462</f>
        <v>0.111535037517487</v>
      </c>
      <c r="F511">
        <f ca="1">S462</f>
        <v>9.3718446601941716E-2</v>
      </c>
      <c r="G511">
        <f ca="1">T462</f>
        <v>3.1200000000000019E-2</v>
      </c>
      <c r="H511">
        <f ca="1">U462</f>
        <v>-2.8455445544554439E-2</v>
      </c>
      <c r="I511">
        <f t="shared" ca="1" si="95"/>
        <v>6.3889505401674138E-2</v>
      </c>
      <c r="J511">
        <f t="shared" ca="1" si="96"/>
        <v>6.1273991583669973E-2</v>
      </c>
      <c r="K511">
        <f t="shared" ca="1" si="97"/>
        <v>0.7761854875551697</v>
      </c>
      <c r="L511">
        <f t="shared" ca="1" si="98"/>
        <v>0.77758166041382548</v>
      </c>
      <c r="M511">
        <f t="shared" ca="1" si="99"/>
        <v>0.48681243753372905</v>
      </c>
      <c r="N511">
        <f t="shared" ca="1" si="100"/>
        <v>-0.5334972401306094</v>
      </c>
      <c r="O511">
        <f t="shared" ca="1" si="101"/>
        <v>-1.5070823453721149</v>
      </c>
      <c r="P511">
        <f ca="1">K507 + MATCH(IF(MAX(MAX(K511:O511),ABS(MIN(K511:O511)))=ABS(MIN(K511:O511)), MIN(K511:O511),MAX(K511:O511)),K511:O511,0) - 1</f>
        <v>2016</v>
      </c>
    </row>
    <row r="512" spans="3:40" x14ac:dyDescent="0.3">
      <c r="C512" t="str">
        <f>Q488</f>
        <v>Invested Capital / Sales</v>
      </c>
      <c r="D512">
        <f ca="1">Q490</f>
        <v>1.3339434126436436</v>
      </c>
      <c r="E512">
        <f ca="1">R490</f>
        <v>1.4369255315459055</v>
      </c>
      <c r="F512">
        <f ca="1">S490</f>
        <v>1.3044271844660194</v>
      </c>
      <c r="G512">
        <f ca="1">T490</f>
        <v>1.3983523809523808</v>
      </c>
      <c r="H512">
        <f ca="1">U490</f>
        <v>1.3966039603960396</v>
      </c>
      <c r="I512">
        <f t="shared" ca="1" si="95"/>
        <v>1.3740504940007976</v>
      </c>
      <c r="J512">
        <f t="shared" ca="1" si="96"/>
        <v>5.3638824809349818E-2</v>
      </c>
      <c r="K512">
        <f t="shared" ca="1" si="97"/>
        <v>-0.74772483363884079</v>
      </c>
      <c r="L512">
        <f t="shared" ca="1" si="98"/>
        <v>1.172192675148769</v>
      </c>
      <c r="M512">
        <f t="shared" ca="1" si="99"/>
        <v>-1.2980021427061945</v>
      </c>
      <c r="N512">
        <f t="shared" ca="1" si="100"/>
        <v>0.4530652384342902</v>
      </c>
      <c r="O512">
        <f t="shared" ca="1" si="101"/>
        <v>0.42046906276199247</v>
      </c>
      <c r="P512">
        <f ca="1">K507 + MATCH(IF(MAX(MAX(K512:O512),ABS(MIN(K512:O512)))=ABS(MIN(K512:O512)), MIN(K512:O512),MAX(K512:O512)),K512:O512,0) - 1</f>
        <v>2014</v>
      </c>
    </row>
    <row r="513" spans="3:16" x14ac:dyDescent="0.3">
      <c r="C513" t="str">
        <f>X453</f>
        <v>Gross Margin</v>
      </c>
      <c r="D513">
        <f ca="1">X455</f>
        <v>0.60597377659095686</v>
      </c>
      <c r="E513">
        <f ca="1">Y455</f>
        <v>0.53730359682286433</v>
      </c>
      <c r="F513">
        <f ca="1">Z455</f>
        <v>0.49261165048543687</v>
      </c>
      <c r="G513">
        <f ca="1">AA455</f>
        <v>0.46733333333333332</v>
      </c>
      <c r="H513">
        <f ca="1">AB455</f>
        <v>0.46660396039603963</v>
      </c>
      <c r="I513">
        <f t="shared" ca="1" si="95"/>
        <v>0.51396526352572613</v>
      </c>
      <c r="J513">
        <f t="shared" ca="1" si="96"/>
        <v>5.8914877185325301E-2</v>
      </c>
      <c r="K513">
        <f t="shared" ca="1" si="97"/>
        <v>1.5617195089078195</v>
      </c>
      <c r="L513">
        <f t="shared" ca="1" si="98"/>
        <v>0.39613650086588614</v>
      </c>
      <c r="M513">
        <f t="shared" ca="1" si="99"/>
        <v>-0.36244857089523203</v>
      </c>
      <c r="N513">
        <f t="shared" ca="1" si="100"/>
        <v>-0.7915136620875115</v>
      </c>
      <c r="O513">
        <f t="shared" ca="1" si="101"/>
        <v>-0.80389377679095642</v>
      </c>
      <c r="P513">
        <f ca="1">K507 + MATCH(IF(MAX(MAX(K513:O513),ABS(MIN(K513:O513)))=ABS(MIN(K513:O513)), MIN(K513:O513),MAX(K513:O513)),K513:O513,0) - 1</f>
        <v>2012</v>
      </c>
    </row>
    <row r="514" spans="3:16" x14ac:dyDescent="0.3">
      <c r="C514" t="str">
        <f>X461</f>
        <v>SGA / Sales</v>
      </c>
      <c r="D514">
        <f ca="1">X463</f>
        <v>0.41834438477002012</v>
      </c>
      <c r="E514">
        <f ca="1">Y463</f>
        <v>0.34487183933959975</v>
      </c>
      <c r="F514">
        <f ca="1">Z463</f>
        <v>0.3147378640776699</v>
      </c>
      <c r="G514">
        <f ca="1">AA463</f>
        <v>0.34334285714285712</v>
      </c>
      <c r="H514">
        <f ca="1">AB463</f>
        <v>0.39263366336633665</v>
      </c>
      <c r="I514">
        <f t="shared" ca="1" si="95"/>
        <v>0.3627861217392967</v>
      </c>
      <c r="J514">
        <f t="shared" ca="1" si="96"/>
        <v>4.1788734871225822E-2</v>
      </c>
      <c r="K514">
        <f t="shared" ca="1" si="97"/>
        <v>1.3295033506501004</v>
      </c>
      <c r="L514">
        <f t="shared" ca="1" si="98"/>
        <v>-0.4286868806844894</v>
      </c>
      <c r="M514">
        <f t="shared" ca="1" si="99"/>
        <v>-1.1497897174846288</v>
      </c>
      <c r="N514">
        <f t="shared" ca="1" si="100"/>
        <v>-0.46527526273181086</v>
      </c>
      <c r="O514">
        <f t="shared" ca="1" si="101"/>
        <v>0.71424851025083003</v>
      </c>
      <c r="P514">
        <f ca="1">K507 + MATCH(IF(MAX(MAX(K514:O514),ABS(MIN(K514:O514)))=ABS(MIN(K514:O514)), MIN(K514:O514),MAX(K514:O514)),K514:O514,0) - 1</f>
        <v>2012</v>
      </c>
    </row>
    <row r="515" spans="3:16" x14ac:dyDescent="0.3">
      <c r="C515" t="str">
        <f>X469</f>
        <v>Depreciation / Sales</v>
      </c>
      <c r="D515">
        <f ca="1">X471</f>
        <v>7.6179903387440365E-2</v>
      </c>
      <c r="E515">
        <f ca="1">Y471</f>
        <v>8.0896719965777575E-2</v>
      </c>
      <c r="F515">
        <f ca="1">Z471</f>
        <v>8.4155339805825249E-2</v>
      </c>
      <c r="G515">
        <f ca="1">AA471</f>
        <v>9.2790476190476187E-2</v>
      </c>
      <c r="H515">
        <f ca="1">AB471</f>
        <v>0.10242574257425742</v>
      </c>
      <c r="I515">
        <f t="shared" ca="1" si="95"/>
        <v>8.7289636384755356E-2</v>
      </c>
      <c r="J515">
        <f t="shared" ca="1" si="96"/>
        <v>1.041009500202148E-2</v>
      </c>
      <c r="K515">
        <f t="shared" ca="1" si="97"/>
        <v>-1.0672076474957868</v>
      </c>
      <c r="L515">
        <f t="shared" ca="1" si="98"/>
        <v>-0.61410740418184229</v>
      </c>
      <c r="M515">
        <f t="shared" ca="1" si="99"/>
        <v>-0.30108241839497862</v>
      </c>
      <c r="N515">
        <f t="shared" ca="1" si="100"/>
        <v>0.52841398706281284</v>
      </c>
      <c r="O515">
        <f t="shared" ca="1" si="101"/>
        <v>1.4539834830097962</v>
      </c>
      <c r="P515">
        <f ca="1">K507 + MATCH(IF(MAX(MAX(K515:O515),ABS(MIN(K515:O515)))=ABS(MIN(K515:O515)), MIN(K515:O515),MAX(K515:O515)),K515:O515,0) - 1</f>
        <v>2016</v>
      </c>
    </row>
    <row r="516" spans="3:16" x14ac:dyDescent="0.3">
      <c r="C516" t="str">
        <f>X481</f>
        <v>Op WC / Sales</v>
      </c>
      <c r="D516">
        <f ca="1">X483</f>
        <v>0.13431246061988053</v>
      </c>
      <c r="E516">
        <f ca="1">Y483</f>
        <v>9.8840368584740962E-2</v>
      </c>
      <c r="F516">
        <f ca="1">Z483</f>
        <v>3.2233009708737867E-2</v>
      </c>
      <c r="G516">
        <f ca="1">AA483</f>
        <v>-2.2476190476190478E-3</v>
      </c>
      <c r="H516">
        <f ca="1">AB483</f>
        <v>3.1306930693069307E-2</v>
      </c>
      <c r="I516">
        <f t="shared" ca="1" si="95"/>
        <v>5.8889030111761921E-2</v>
      </c>
      <c r="J516">
        <f t="shared" ca="1" si="96"/>
        <v>5.5887853818834932E-2</v>
      </c>
      <c r="K516">
        <f t="shared" ca="1" si="97"/>
        <v>1.3495495953845331</v>
      </c>
      <c r="L516">
        <f t="shared" ca="1" si="98"/>
        <v>0.71484832111257279</v>
      </c>
      <c r="M516">
        <f t="shared" ca="1" si="99"/>
        <v>-0.47695552041471717</v>
      </c>
      <c r="N516">
        <f t="shared" ca="1" si="100"/>
        <v>-1.0939165665148001</v>
      </c>
      <c r="O516">
        <f t="shared" ca="1" si="101"/>
        <v>-0.49352582956758823</v>
      </c>
      <c r="P516">
        <f ca="1">K507 + MATCH(IF(MAX(MAX(K516:O516),ABS(MIN(K516:O516)))=ABS(MIN(K516:O516)), MIN(K516:O516),MAX(K516:O516)),K516:O516,0) - 1</f>
        <v>2012</v>
      </c>
    </row>
    <row r="517" spans="3:16" x14ac:dyDescent="0.3">
      <c r="C517" t="str">
        <f>X489</f>
        <v>PPE / Sales</v>
      </c>
      <c r="D517">
        <f ca="1">X491</f>
        <v>6.1943052596837592E-2</v>
      </c>
      <c r="E517">
        <f ca="1">Y491</f>
        <v>6.6305943833605038E-2</v>
      </c>
      <c r="F517">
        <f ca="1">Z491</f>
        <v>5.8601941747572814E-2</v>
      </c>
      <c r="G517">
        <f ca="1">AA491</f>
        <v>5.7742857142857144E-2</v>
      </c>
      <c r="H517">
        <f ca="1">AB491</f>
        <v>7.8168316831683168E-2</v>
      </c>
      <c r="I517">
        <f t="shared" ca="1" si="95"/>
        <v>6.4552422430511153E-2</v>
      </c>
      <c r="J517">
        <f t="shared" ca="1" si="96"/>
        <v>8.3224790229339384E-3</v>
      </c>
      <c r="K517">
        <f t="shared" ca="1" si="97"/>
        <v>-0.31353276187095452</v>
      </c>
      <c r="L517">
        <f t="shared" ca="1" si="98"/>
        <v>0.21069700485417547</v>
      </c>
      <c r="M517">
        <f t="shared" ca="1" si="99"/>
        <v>-0.71498896741473617</v>
      </c>
      <c r="N517">
        <f t="shared" ca="1" si="100"/>
        <v>-0.8182135718082495</v>
      </c>
      <c r="O517">
        <f t="shared" ca="1" si="101"/>
        <v>1.6360382962397639</v>
      </c>
      <c r="P517">
        <f ca="1">K507 + MATCH(IF(MAX(MAX(K517:O517),ABS(MIN(K517:O517)))=ABS(MIN(K517:O517)), MIN(K517:O517),MAX(K517:O517)),K517:O517,0) - 1</f>
        <v>2016</v>
      </c>
    </row>
    <row r="518" spans="3:16" x14ac:dyDescent="0.3">
      <c r="C518" t="str">
        <f>X497</f>
        <v>Intangibles / Sales</v>
      </c>
      <c r="D518">
        <f ca="1">X499</f>
        <v>1.1376878994269255</v>
      </c>
      <c r="E518">
        <f ca="1">Y499</f>
        <v>1.2717792191275594</v>
      </c>
      <c r="F518">
        <f ca="1">Z499</f>
        <v>1.2135922330097086</v>
      </c>
      <c r="G518">
        <f ca="1">AA499</f>
        <v>1.3428571428571427</v>
      </c>
      <c r="H518">
        <f ca="1">AB499</f>
        <v>1.2871287128712872</v>
      </c>
      <c r="I518">
        <f t="shared" ca="1" si="95"/>
        <v>1.2506090414585247</v>
      </c>
      <c r="J518">
        <f t="shared" ca="1" si="96"/>
        <v>7.8123305517209932E-2</v>
      </c>
      <c r="K518">
        <f t="shared" ca="1" si="97"/>
        <v>-1.4454219683103857</v>
      </c>
      <c r="L518">
        <f t="shared" ca="1" si="98"/>
        <v>0.27098415164180567</v>
      </c>
      <c r="M518">
        <f t="shared" ca="1" si="99"/>
        <v>-0.47382542512440862</v>
      </c>
      <c r="N518">
        <f t="shared" ca="1" si="100"/>
        <v>1.180801308750262</v>
      </c>
      <c r="O518">
        <f t="shared" ca="1" si="101"/>
        <v>0.46746193304272665</v>
      </c>
      <c r="P518">
        <f ca="1">K507 + MATCH(IF(MAX(MAX(K518:O518),ABS(MIN(K518:O518)))=ABS(MIN(K518:O518)), MIN(K518:O518),MAX(K518:O518)),K518:O518,0) - 1</f>
        <v>2012</v>
      </c>
    </row>
    <row r="519" spans="3:16" x14ac:dyDescent="0.3">
      <c r="I519" t="str">
        <f>"Max SD"</f>
        <v>Max SD</v>
      </c>
      <c r="J519">
        <f ca="1">MAX(J508:J518)</f>
        <v>7.8123305517209932E-2</v>
      </c>
    </row>
    <row r="520" spans="3:16" x14ac:dyDescent="0.3">
      <c r="I520" t="str">
        <f>"Max SD Item"</f>
        <v>Max SD Item</v>
      </c>
      <c r="J520" t="str">
        <f ca="1">INDIRECT("C" &amp; 507 + MATCH(J519,J508:J518,0))</f>
        <v>Intangibles / Sales</v>
      </c>
    </row>
    <row r="521" spans="3:16" x14ac:dyDescent="0.3">
      <c r="I521" t="str">
        <f>"Min SD"</f>
        <v>Min SD</v>
      </c>
      <c r="J521">
        <f ca="1">MIN(J508:J518)</f>
        <v>8.3224790229339384E-3</v>
      </c>
    </row>
    <row r="522" spans="3:16" x14ac:dyDescent="0.3">
      <c r="I522" t="str">
        <f>"Min SD Item"</f>
        <v>Min SD Item</v>
      </c>
      <c r="J522" t="str">
        <f ca="1">INDIRECT("C" &amp; 507 + MATCH(J521,J508:J518,0))</f>
        <v>PPE / Sales</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1070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AGCO</v>
      </c>
    </row>
    <row r="2" spans="1:16" x14ac:dyDescent="0.3">
      <c r="B2" t="s">
        <v>2</v>
      </c>
      <c r="C2" t="s">
        <v>1071</v>
      </c>
      <c r="K2" t="str">
        <f>LEFT(C1,FIND("(",C1) - 2)</f>
        <v>AGCO Corporation</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$71.85, up .15%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$71.85, up .15% after opening up a fraction over yesterday's closing price</v>
      </c>
    </row>
    <row r="5" spans="1:16" x14ac:dyDescent="0.3">
      <c r="J5">
        <f ca="1">RANDBETWEEN(1,2)</f>
        <v>1</v>
      </c>
      <c r="K5" t="str">
        <f>"The one year target estimate for " &amp; D1 &amp; " is " &amp; TEXT(C23,"$####.00")</f>
        <v>The one year target estimate for AGCO is $66.69</v>
      </c>
      <c r="L5" t="str">
        <f>D1 &amp; " is expected to be trading at " &amp; TEXT(C23, "$####.00") &amp; ", based on target estimates"</f>
        <v>AGCO is expected to be trading at $66.69, based on target estimates</v>
      </c>
    </row>
    <row r="6" spans="1:16" x14ac:dyDescent="0.3">
      <c r="K6" t="str">
        <f>" which would be " &amp; IF(OR(LEFT(ABS((C23-C2)/C2*100),1)="8",LEFT(ABS((C23-C2)/C2*100),2)="18"), "an ", "a ")  &amp;TEXT(ABS((C23-C2)/C2),"####.00%")&amp;IF((C23-C2)&gt;0," increase over"," decrease from")&amp;" the current price"</f>
        <v xml:space="preserve"> which would be a 7.18% decrease from the current price</v>
      </c>
    </row>
    <row r="7" spans="1:16" x14ac:dyDescent="0.3">
      <c r="A7" s="1">
        <v>0</v>
      </c>
      <c r="B7" t="s">
        <v>5</v>
      </c>
      <c r="C7" t="s">
        <v>1072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34.29% from last quarter based on the average of 16 analyst estimates (Yahoo Finance)</v>
      </c>
    </row>
    <row r="8" spans="1:16" x14ac:dyDescent="0.3">
      <c r="A8" s="1">
        <v>1</v>
      </c>
      <c r="B8" t="s">
        <v>7</v>
      </c>
      <c r="C8" t="s">
        <v>1073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1074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1075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$0.35 in the 2 months leading up to the earnings report</v>
      </c>
    </row>
    <row r="11" spans="1:16" x14ac:dyDescent="0.3">
      <c r="A11" s="1">
        <v>4</v>
      </c>
      <c r="B11" t="s">
        <v>13</v>
      </c>
      <c r="C11" t="s">
        <v>1076</v>
      </c>
      <c r="K11" t="str">
        <f>IF(B145="Interest Income",U42, K42)</f>
        <v>No positive trends</v>
      </c>
    </row>
    <row r="12" spans="1:16" x14ac:dyDescent="0.3">
      <c r="A12" s="1">
        <v>5</v>
      </c>
      <c r="B12" t="s">
        <v>15</v>
      </c>
      <c r="C12" t="s">
        <v>1077</v>
      </c>
      <c r="D12" t="str">
        <f>LEFT(C12,FIND("-",C12)-2)</f>
        <v>46.22</v>
      </c>
      <c r="E12" t="str">
        <f>TRIM(RIGHT(C12,FIND("-",C12)-1))</f>
        <v>72.32</v>
      </c>
      <c r="K12" t="str">
        <f ca="1">D78</f>
        <v>There are some indications that AGCO may be overvalued. The company has a higher and trailing p/e than the comparable average</v>
      </c>
    </row>
    <row r="13" spans="1:16" x14ac:dyDescent="0.3">
      <c r="A13" s="1">
        <v>6</v>
      </c>
      <c r="B13" t="s">
        <v>17</v>
      </c>
      <c r="C13" t="s">
        <v>1078</v>
      </c>
      <c r="K13" t="str">
        <f ca="1">D89</f>
        <v>There are some indications that AGCO may be undervalued. The company has a lower forward p/e, peg ratio, price/sales, price/book than the comparable average</v>
      </c>
    </row>
    <row r="14" spans="1:16" x14ac:dyDescent="0.3">
      <c r="A14" s="1">
        <v>7</v>
      </c>
      <c r="B14" t="s">
        <v>19</v>
      </c>
      <c r="C14" t="s">
        <v>1079</v>
      </c>
    </row>
    <row r="16" spans="1:16" x14ac:dyDescent="0.3">
      <c r="A16" s="1">
        <v>0</v>
      </c>
      <c r="B16" t="s">
        <v>21</v>
      </c>
      <c r="C16" t="s">
        <v>1080</v>
      </c>
    </row>
    <row r="17" spans="1:23" x14ac:dyDescent="0.3">
      <c r="A17" s="1">
        <v>1</v>
      </c>
      <c r="B17" t="s">
        <v>23</v>
      </c>
      <c r="C17" t="s">
        <v>1081</v>
      </c>
      <c r="K17" t="str">
        <f ca="1">K2 &amp; IF(J3=1, K3,IF(J3=2,L3,IF(J3=3,M3,IF(J3=4,N3,IF(J3=5,O3,IF(J3=6,P3)))))) &amp; ". " &amp; IF(J4=1,K4,IF(J4=2,L4)) &amp; ". " &amp; IF(J5=1,K5,IF(J5=2,L5)) &amp; K6 &amp; ". " &amp; K7 &amp; ". " &amp; K8 &amp; ". " &amp; K9 &amp; "."</f>
        <v>AGCO Corporation will report earnings on Jul 27, 2017. The current stock price is $71.85, up .15% after opening up a fraction over yesterday's closing price. The one year target estimate for AGCO is $66.69 which would be a 7.18% decrease from the current price. Earnings are expected to decrease by 34.29% from last quarter based on the average of 16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1082</v>
      </c>
    </row>
    <row r="19" spans="1:23" x14ac:dyDescent="0.3">
      <c r="A19" s="1">
        <v>3</v>
      </c>
      <c r="B19" t="s">
        <v>27</v>
      </c>
      <c r="C19" t="s">
        <v>1083</v>
      </c>
    </row>
    <row r="20" spans="1:23" x14ac:dyDescent="0.3">
      <c r="A20" s="1">
        <v>4</v>
      </c>
      <c r="B20" t="s">
        <v>29</v>
      </c>
      <c r="C20" t="s">
        <v>30</v>
      </c>
    </row>
    <row r="21" spans="1:23" x14ac:dyDescent="0.3">
      <c r="A21" s="1">
        <v>5</v>
      </c>
      <c r="B21" t="s">
        <v>31</v>
      </c>
      <c r="C21" t="s">
        <v>1084</v>
      </c>
    </row>
    <row r="22" spans="1:23" x14ac:dyDescent="0.3">
      <c r="A22" s="1">
        <v>6</v>
      </c>
      <c r="B22" t="s">
        <v>33</v>
      </c>
      <c r="C22" t="s">
        <v>1085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1086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16</v>
      </c>
      <c r="D27">
        <v>16</v>
      </c>
      <c r="E27">
        <v>17</v>
      </c>
      <c r="F27">
        <v>17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1.05</v>
      </c>
      <c r="D28">
        <v>0.69</v>
      </c>
      <c r="E28">
        <v>2.8</v>
      </c>
      <c r="F28">
        <v>3.52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0.99</v>
      </c>
      <c r="D29">
        <v>0.55000000000000004</v>
      </c>
      <c r="E29">
        <v>2.67</v>
      </c>
      <c r="F29">
        <v>3.16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1.1499999999999999</v>
      </c>
      <c r="D30">
        <v>0.78</v>
      </c>
      <c r="E30">
        <v>3</v>
      </c>
      <c r="F30">
        <v>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1.02</v>
      </c>
      <c r="D31">
        <v>0.51</v>
      </c>
      <c r="E31">
        <v>2.4700000000000002</v>
      </c>
      <c r="F31">
        <v>2.8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1087</v>
      </c>
      <c r="D34" t="s">
        <v>1087</v>
      </c>
      <c r="E34" t="s">
        <v>1088</v>
      </c>
      <c r="F34" t="s">
        <v>1089</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1090</v>
      </c>
      <c r="D35" t="s">
        <v>637</v>
      </c>
      <c r="E35" t="s">
        <v>1091</v>
      </c>
      <c r="F35" t="s">
        <v>1092</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1093</v>
      </c>
      <c r="D36" t="s">
        <v>1094</v>
      </c>
      <c r="E36" t="s">
        <v>1095</v>
      </c>
      <c r="F36" t="s">
        <v>1096</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1097</v>
      </c>
      <c r="D37" t="s">
        <v>1098</v>
      </c>
      <c r="E37" t="s">
        <v>1099</v>
      </c>
      <c r="F37" t="s">
        <v>1100</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1101</v>
      </c>
      <c r="D38" t="s">
        <v>1102</v>
      </c>
      <c r="E38" t="s">
        <v>1103</v>
      </c>
      <c r="F38" t="s">
        <v>1091</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1104</v>
      </c>
      <c r="D39" t="s">
        <v>1105</v>
      </c>
      <c r="E39" t="s">
        <v>1106</v>
      </c>
      <c r="F39" t="s">
        <v>1107</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1108</v>
      </c>
      <c r="D42" t="s">
        <v>1109</v>
      </c>
      <c r="E42" t="s">
        <v>1110</v>
      </c>
      <c r="F42" t="s">
        <v>84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1111</v>
      </c>
      <c r="D43" t="s">
        <v>1112</v>
      </c>
      <c r="E43" t="s">
        <v>1113</v>
      </c>
      <c r="F43" t="s">
        <v>1114</v>
      </c>
    </row>
    <row r="44" spans="1:23" x14ac:dyDescent="0.3">
      <c r="A44" s="1">
        <v>2</v>
      </c>
      <c r="B44" t="s">
        <v>82</v>
      </c>
      <c r="C44" t="s">
        <v>86</v>
      </c>
      <c r="D44" t="s">
        <v>1115</v>
      </c>
      <c r="E44" t="s">
        <v>75</v>
      </c>
      <c r="F44" t="s">
        <v>1115</v>
      </c>
    </row>
    <row r="45" spans="1:23" x14ac:dyDescent="0.3">
      <c r="A45" s="1">
        <v>3</v>
      </c>
      <c r="B45" t="s">
        <v>87</v>
      </c>
      <c r="C45" t="s">
        <v>1116</v>
      </c>
      <c r="D45" t="s">
        <v>1117</v>
      </c>
      <c r="E45" t="s">
        <v>1118</v>
      </c>
      <c r="F45" t="s">
        <v>1119</v>
      </c>
    </row>
    <row r="47" spans="1:23" x14ac:dyDescent="0.3">
      <c r="B47" s="1" t="s">
        <v>92</v>
      </c>
      <c r="C47" s="1" t="s">
        <v>37</v>
      </c>
      <c r="D47" s="1" t="s">
        <v>38</v>
      </c>
      <c r="E47" s="1" t="s">
        <v>39</v>
      </c>
      <c r="F47" s="1" t="s">
        <v>40</v>
      </c>
    </row>
    <row r="48" spans="1:23" x14ac:dyDescent="0.3">
      <c r="A48" s="1">
        <v>0</v>
      </c>
      <c r="B48" t="s">
        <v>93</v>
      </c>
      <c r="C48">
        <v>1.05</v>
      </c>
      <c r="D48">
        <v>0.69</v>
      </c>
      <c r="E48">
        <v>2.8</v>
      </c>
      <c r="F48">
        <v>3.52</v>
      </c>
    </row>
    <row r="49" spans="1:14" x14ac:dyDescent="0.3">
      <c r="A49" s="1">
        <v>1</v>
      </c>
      <c r="B49" t="s">
        <v>94</v>
      </c>
      <c r="C49">
        <v>1.04</v>
      </c>
      <c r="D49">
        <v>0.69</v>
      </c>
      <c r="E49">
        <v>2.79</v>
      </c>
      <c r="F49">
        <v>3.52</v>
      </c>
    </row>
    <row r="50" spans="1:14" x14ac:dyDescent="0.3">
      <c r="A50" s="1">
        <v>2</v>
      </c>
      <c r="B50" t="s">
        <v>95</v>
      </c>
      <c r="C50">
        <v>1.04</v>
      </c>
      <c r="D50">
        <v>0.68</v>
      </c>
      <c r="E50">
        <v>2.77</v>
      </c>
      <c r="F50">
        <v>3.44</v>
      </c>
    </row>
    <row r="51" spans="1:14" x14ac:dyDescent="0.3">
      <c r="A51" s="1">
        <v>3</v>
      </c>
      <c r="B51" t="s">
        <v>96</v>
      </c>
      <c r="C51">
        <v>1.03</v>
      </c>
      <c r="D51">
        <v>0.68</v>
      </c>
      <c r="E51">
        <v>2.75</v>
      </c>
      <c r="F51">
        <v>3.38</v>
      </c>
    </row>
    <row r="52" spans="1:14" x14ac:dyDescent="0.3">
      <c r="A52" s="1">
        <v>4</v>
      </c>
      <c r="B52" t="s">
        <v>97</v>
      </c>
      <c r="C52">
        <v>1.01</v>
      </c>
      <c r="D52">
        <v>0.66</v>
      </c>
      <c r="E52">
        <v>2.5</v>
      </c>
      <c r="F52">
        <v>3.17</v>
      </c>
    </row>
    <row r="54" spans="1:14" x14ac:dyDescent="0.3">
      <c r="B54" s="1" t="s">
        <v>98</v>
      </c>
      <c r="C54" s="1" t="s">
        <v>37</v>
      </c>
      <c r="D54" s="1" t="s">
        <v>38</v>
      </c>
      <c r="E54" s="1" t="s">
        <v>39</v>
      </c>
      <c r="F54" s="1" t="s">
        <v>40</v>
      </c>
    </row>
    <row r="55" spans="1:14" x14ac:dyDescent="0.3">
      <c r="A55" s="1">
        <v>0</v>
      </c>
      <c r="B55" t="s">
        <v>99</v>
      </c>
      <c r="C55">
        <v>1</v>
      </c>
      <c r="E55">
        <v>1</v>
      </c>
      <c r="F55">
        <v>1</v>
      </c>
    </row>
    <row r="56" spans="1:14" x14ac:dyDescent="0.3">
      <c r="A56" s="1">
        <v>1</v>
      </c>
      <c r="B56" t="s">
        <v>100</v>
      </c>
      <c r="C56">
        <v>2</v>
      </c>
      <c r="D56">
        <v>2</v>
      </c>
      <c r="E56">
        <v>4</v>
      </c>
      <c r="F56">
        <v>3</v>
      </c>
    </row>
    <row r="57" spans="1:14" x14ac:dyDescent="0.3">
      <c r="A57" s="1">
        <v>2</v>
      </c>
      <c r="B57" t="s">
        <v>101</v>
      </c>
    </row>
    <row r="58" spans="1:14" x14ac:dyDescent="0.3">
      <c r="A58" s="1">
        <v>3</v>
      </c>
      <c r="B58" t="s">
        <v>102</v>
      </c>
    </row>
    <row r="60" spans="1:14" x14ac:dyDescent="0.3">
      <c r="B60" s="1" t="s">
        <v>103</v>
      </c>
      <c r="C60" s="1" t="s">
        <v>1120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1121</v>
      </c>
      <c r="F61">
        <v>0.19</v>
      </c>
      <c r="I61" t="str">
        <f t="shared" si="4"/>
        <v>N/A</v>
      </c>
      <c r="J61">
        <f t="shared" si="5"/>
        <v>2.8999999999999998E-2</v>
      </c>
      <c r="K61" t="str">
        <f t="shared" si="6"/>
        <v>N/A</v>
      </c>
      <c r="L61" t="str">
        <f t="shared" si="7"/>
        <v>N/A</v>
      </c>
      <c r="M61">
        <f t="shared" si="8"/>
        <v>0.19</v>
      </c>
      <c r="N61" t="str">
        <f t="shared" si="9"/>
        <v>N/A</v>
      </c>
    </row>
    <row r="62" spans="1:14" x14ac:dyDescent="0.3">
      <c r="A62" s="1">
        <v>1</v>
      </c>
      <c r="B62" t="s">
        <v>110</v>
      </c>
      <c r="C62" t="s">
        <v>1122</v>
      </c>
      <c r="F62">
        <v>0.22</v>
      </c>
      <c r="I62" t="str">
        <f t="shared" si="4"/>
        <v>N/A</v>
      </c>
      <c r="J62">
        <f t="shared" si="5"/>
        <v>0.35299999999999998</v>
      </c>
      <c r="K62" t="str">
        <f t="shared" si="6"/>
        <v>N/A</v>
      </c>
      <c r="L62" t="str">
        <f t="shared" si="7"/>
        <v>N/A</v>
      </c>
      <c r="M62">
        <f t="shared" si="8"/>
        <v>0.22</v>
      </c>
      <c r="N62" t="str">
        <f t="shared" si="9"/>
        <v>N/A</v>
      </c>
    </row>
    <row r="63" spans="1:14" x14ac:dyDescent="0.3">
      <c r="A63" s="1">
        <v>2</v>
      </c>
      <c r="B63" t="s">
        <v>112</v>
      </c>
      <c r="C63" t="s">
        <v>1123</v>
      </c>
      <c r="F63">
        <v>0.08</v>
      </c>
      <c r="I63" t="str">
        <f t="shared" si="4"/>
        <v>N/A</v>
      </c>
      <c r="J63">
        <f t="shared" si="5"/>
        <v>0.13400000000000001</v>
      </c>
      <c r="K63" t="str">
        <f t="shared" si="6"/>
        <v>N/A</v>
      </c>
      <c r="L63" t="str">
        <f t="shared" si="7"/>
        <v>N/A</v>
      </c>
      <c r="M63">
        <f t="shared" si="8"/>
        <v>0.08</v>
      </c>
      <c r="N63" t="str">
        <f t="shared" si="9"/>
        <v>N/A</v>
      </c>
    </row>
    <row r="64" spans="1:14" x14ac:dyDescent="0.3">
      <c r="A64" s="1">
        <v>3</v>
      </c>
      <c r="B64" t="s">
        <v>114</v>
      </c>
      <c r="C64" t="s">
        <v>1124</v>
      </c>
      <c r="F64">
        <v>0.12</v>
      </c>
      <c r="I64" t="str">
        <f t="shared" si="4"/>
        <v>N/A</v>
      </c>
      <c r="J64">
        <f t="shared" si="5"/>
        <v>0.25700000000000001</v>
      </c>
      <c r="K64" t="str">
        <f t="shared" si="6"/>
        <v>N/A</v>
      </c>
      <c r="L64" t="str">
        <f t="shared" si="7"/>
        <v>N/A</v>
      </c>
      <c r="M64">
        <f t="shared" si="8"/>
        <v>0.12</v>
      </c>
      <c r="N64" t="str">
        <f t="shared" si="9"/>
        <v>N/A</v>
      </c>
    </row>
    <row r="65" spans="1:14" x14ac:dyDescent="0.3">
      <c r="A65" s="1">
        <v>4</v>
      </c>
      <c r="B65" t="s">
        <v>116</v>
      </c>
      <c r="C65" t="s">
        <v>1125</v>
      </c>
      <c r="F65">
        <v>0.09</v>
      </c>
      <c r="I65" t="str">
        <f t="shared" si="4"/>
        <v>N/A</v>
      </c>
      <c r="J65">
        <f t="shared" si="5"/>
        <v>0.215</v>
      </c>
      <c r="K65" t="str">
        <f t="shared" si="6"/>
        <v>N/A</v>
      </c>
      <c r="L65" t="str">
        <f t="shared" si="7"/>
        <v>N/A</v>
      </c>
      <c r="M65">
        <f t="shared" si="8"/>
        <v>0.09</v>
      </c>
      <c r="N65" t="str">
        <f t="shared" si="9"/>
        <v>N/A</v>
      </c>
    </row>
    <row r="66" spans="1:14" x14ac:dyDescent="0.3">
      <c r="A66" s="1">
        <v>5</v>
      </c>
      <c r="B66" t="s">
        <v>118</v>
      </c>
      <c r="C66" t="s">
        <v>1126</v>
      </c>
      <c r="I66" t="str">
        <f t="shared" si="4"/>
        <v>N/A</v>
      </c>
      <c r="J66">
        <f t="shared" si="5"/>
        <v>-0.21059999999999998</v>
      </c>
      <c r="K66" t="str">
        <f t="shared" si="6"/>
        <v>N/A</v>
      </c>
      <c r="L66" t="str">
        <f t="shared" si="7"/>
        <v>N/A</v>
      </c>
      <c r="M66" t="str">
        <f t="shared" si="8"/>
        <v>N/A</v>
      </c>
      <c r="N66" t="str">
        <f t="shared" si="9"/>
        <v>N/A</v>
      </c>
    </row>
    <row r="67" spans="1:14" x14ac:dyDescent="0.3">
      <c r="D67" t="s">
        <v>120</v>
      </c>
      <c r="E67" t="str">
        <f>C1</f>
        <v>AGCO Corporation (AGCO)</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1080</v>
      </c>
      <c r="D68">
        <f ca="1">IFERROR(AVERAGE(VALUE(INDIRECT("J"&amp;(MATCH(B68,B69:B500,0)+68))),VALUE(INDIRECT("J"&amp;(MATCH(B68,B69:B500,0)+79))),VALUE(INDIRECT("J"&amp;(MATCH(B68,B69:B500,0)+90))),VALUE(INDIRECT("J"&amp;(MATCH(B68,B69:B500,0)+101)))),"")</f>
        <v>27564685000</v>
      </c>
      <c r="E68" t="str">
        <f t="shared" ref="E68:E76" ca="1" si="10">IFERROR(IF(AND(C68&lt;&gt;"",D68&lt;&gt;0),IF(VALUE(J68)&gt;VALUE(K68),"above average","below average"),"no data"),"no data")</f>
        <v>below average</v>
      </c>
      <c r="I68" t="str">
        <f t="shared" ca="1" si="4"/>
        <v>N/A</v>
      </c>
      <c r="J68">
        <f t="shared" si="5"/>
        <v>5710000000</v>
      </c>
      <c r="K68">
        <f t="shared" ca="1" si="6"/>
        <v>27564685000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1082</v>
      </c>
      <c r="D70">
        <f ca="1">IFERROR(AVERAGE(VALUE(INDIRECT("J"&amp;(MATCH(B70,B71:B502,0)+70))),VALUE(INDIRECT("J"&amp;(MATCH(B70,B71:B502,0)+81))),VALUE(INDIRECT("J"&amp;(MATCH(B70,B71:B502,0)+92))),VALUE(INDIRECT("J"&amp;(MATCH(B70,B71:B502,0)+103)))),"")</f>
        <v>-92.98</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40.799999999999997</v>
      </c>
      <c r="K70">
        <f t="shared" ca="1" si="6"/>
        <v>-92.98</v>
      </c>
      <c r="L70" t="str">
        <f t="shared" ca="1" si="7"/>
        <v>N/A</v>
      </c>
      <c r="M70" t="str">
        <f t="shared" ca="1" si="8"/>
        <v>N/A</v>
      </c>
      <c r="N70" t="str">
        <f t="shared" ca="1" si="9"/>
        <v>N/A</v>
      </c>
    </row>
    <row r="71" spans="1:14" x14ac:dyDescent="0.3">
      <c r="A71" s="1">
        <v>3</v>
      </c>
      <c r="B71" t="s">
        <v>124</v>
      </c>
      <c r="C71" t="s">
        <v>1127</v>
      </c>
      <c r="D71">
        <f ca="1">IFERROR(AVERAGE(VALUE(INDIRECT("J"&amp;(MATCH(B71,B72:B503,0)+71))),VALUE(INDIRECT("J"&amp;(MATCH(B71,B72:B503,0)+82))),VALUE(INDIRECT("J"&amp;(MATCH(B71,B72:B503,0)+93))),VALUE(INDIRECT("J"&amp;(MATCH(B71,B72:B503,0)+104)))),"")</f>
        <v>22.682500000000001</v>
      </c>
      <c r="E71" t="str">
        <f t="shared" ca="1" si="10"/>
        <v>below average</v>
      </c>
      <c r="F71" t="str">
        <f t="shared" ca="1" si="11"/>
        <v/>
      </c>
      <c r="G71" t="str">
        <f t="shared" ref="G71:G76" ca="1" si="12">IF(F71&lt;&gt;"", G70 &amp; ", " &amp; IFERROR(LEFT(F71,FIND("(",F71) - 2),F71),G70)</f>
        <v>trailing p/e</v>
      </c>
      <c r="I71" t="str">
        <f t="shared" ca="1" si="4"/>
        <v>N/A</v>
      </c>
      <c r="J71">
        <f t="shared" si="5"/>
        <v>20.41</v>
      </c>
      <c r="K71">
        <f t="shared" ca="1" si="6"/>
        <v>22.682500000000001</v>
      </c>
      <c r="L71" t="str">
        <f t="shared" ca="1" si="7"/>
        <v>N/A</v>
      </c>
      <c r="M71" t="str">
        <f t="shared" ca="1" si="8"/>
        <v>N/A</v>
      </c>
      <c r="N71" t="str">
        <f t="shared" ca="1" si="9"/>
        <v>N/A</v>
      </c>
    </row>
    <row r="72" spans="1:14" x14ac:dyDescent="0.3">
      <c r="A72" s="1">
        <v>4</v>
      </c>
      <c r="B72" t="s">
        <v>126</v>
      </c>
      <c r="C72" t="s">
        <v>1128</v>
      </c>
      <c r="D72">
        <f ca="1">IFERROR(AVERAGE(VALUE(INDIRECT("J"&amp;(MATCH(B72,B73:B504,0)+72))),VALUE(INDIRECT("J"&amp;(MATCH(B72,B73:B504,0)+83))),VALUE(INDIRECT("J"&amp;(MATCH(B72,B73:B504,0)+94))),VALUE(INDIRECT("J"&amp;(MATCH(B72,B73:B504,0)+105)))),"")</f>
        <v>1.8975</v>
      </c>
      <c r="E72" t="str">
        <f t="shared" ca="1" si="10"/>
        <v>below average</v>
      </c>
      <c r="F72" t="str">
        <f t="shared" ca="1" si="11"/>
        <v/>
      </c>
      <c r="G72" t="str">
        <f t="shared" ca="1" si="12"/>
        <v>trailing p/e</v>
      </c>
      <c r="I72" t="str">
        <f t="shared" ca="1" si="4"/>
        <v>N/A</v>
      </c>
      <c r="J72">
        <f t="shared" si="5"/>
        <v>1.19</v>
      </c>
      <c r="K72">
        <f t="shared" ca="1" si="6"/>
        <v>1.8975</v>
      </c>
      <c r="L72" t="str">
        <f t="shared" ca="1" si="7"/>
        <v>N/A</v>
      </c>
      <c r="M72" t="str">
        <f t="shared" ca="1" si="8"/>
        <v>N/A</v>
      </c>
      <c r="N72" t="str">
        <f t="shared" ca="1" si="9"/>
        <v>N/A</v>
      </c>
    </row>
    <row r="73" spans="1:14" x14ac:dyDescent="0.3">
      <c r="A73" s="1">
        <v>5</v>
      </c>
      <c r="B73" t="s">
        <v>128</v>
      </c>
      <c r="C73" t="s">
        <v>1129</v>
      </c>
      <c r="D73">
        <f ca="1">IFERROR(AVERAGE(VALUE(INDIRECT("J"&amp;(MATCH(B73,B74:B505,0)+73))),VALUE(INDIRECT("J"&amp;(MATCH(B73,B74:B505,0)+84))),VALUE(INDIRECT("J"&amp;(MATCH(B73,B74:B505,0)+95))),VALUE(INDIRECT("J"&amp;(MATCH(B73,B74:B505,0)+106)))),"")</f>
        <v>1.1775</v>
      </c>
      <c r="E73" t="str">
        <f t="shared" ca="1" si="10"/>
        <v>below average</v>
      </c>
      <c r="F73" t="str">
        <f t="shared" ca="1" si="11"/>
        <v/>
      </c>
      <c r="G73" t="str">
        <f t="shared" ca="1" si="12"/>
        <v>trailing p/e</v>
      </c>
      <c r="I73" t="str">
        <f t="shared" ca="1" si="4"/>
        <v>N/A</v>
      </c>
      <c r="J73">
        <f t="shared" si="5"/>
        <v>0.76</v>
      </c>
      <c r="K73">
        <f t="shared" ca="1" si="6"/>
        <v>1.1775</v>
      </c>
      <c r="L73" t="str">
        <f t="shared" ca="1" si="7"/>
        <v>N/A</v>
      </c>
      <c r="M73" t="str">
        <f t="shared" ca="1" si="8"/>
        <v>N/A</v>
      </c>
      <c r="N73" t="str">
        <f t="shared" ca="1" si="9"/>
        <v>N/A</v>
      </c>
    </row>
    <row r="74" spans="1:14" x14ac:dyDescent="0.3">
      <c r="A74" s="1">
        <v>6</v>
      </c>
      <c r="B74" t="s">
        <v>130</v>
      </c>
      <c r="C74" t="s">
        <v>1130</v>
      </c>
      <c r="D74">
        <f ca="1">IFERROR(AVERAGE(VALUE(INDIRECT("J"&amp;(MATCH(B74,B75:B506,0)+74))),VALUE(INDIRECT("J"&amp;(MATCH(B74,B75:B506,0)+85))),VALUE(INDIRECT("J"&amp;(MATCH(B74,B75:B506,0)+96))),VALUE(INDIRECT("J"&amp;(MATCH(B74,B75:B506,0)+107)))),"")</f>
        <v>2.9375000000000004</v>
      </c>
      <c r="E74" t="str">
        <f t="shared" ca="1" si="10"/>
        <v>below average</v>
      </c>
      <c r="F74" t="str">
        <f t="shared" ca="1" si="11"/>
        <v/>
      </c>
      <c r="G74" t="str">
        <f t="shared" ca="1" si="12"/>
        <v>trailing p/e</v>
      </c>
      <c r="I74" t="str">
        <f t="shared" ca="1" si="4"/>
        <v>N/A</v>
      </c>
      <c r="J74">
        <f t="shared" si="5"/>
        <v>2.0299999999999998</v>
      </c>
      <c r="K74">
        <f t="shared" ca="1" si="6"/>
        <v>2.9375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trailing p/e</v>
      </c>
      <c r="G77" t="str">
        <f ca="1">TRIM(IF(LEFT(G76,1)=",",REPLACE(G76,1,1,""),SUBSTITUTE(G76,F77, "and " &amp; F77)))</f>
        <v>and trailing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AGCO may be overvalued. The company has a higher and trailing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1131</v>
      </c>
      <c r="F81" t="str">
        <f t="shared" ref="F81:F87" ca="1" si="13">IF(E70="below average",LOWER(TRIM(IF(ISNUMBER(VALUE(RIGHT(B70,1))),REPLACE(B70,LEN(B70),1,""),B70))),"")</f>
        <v/>
      </c>
      <c r="G81" t="str">
        <f ca="1">IFERROR(LEFT(F81,FIND("(",F81) - 2),F81)</f>
        <v/>
      </c>
      <c r="I81" t="str">
        <f t="shared" ca="1" si="4"/>
        <v>N/A</v>
      </c>
      <c r="J81">
        <f t="shared" si="5"/>
        <v>1.9E-2</v>
      </c>
      <c r="K81" t="str">
        <f t="shared" si="6"/>
        <v>N/A</v>
      </c>
      <c r="L81" t="str">
        <f t="shared" si="7"/>
        <v>N/A</v>
      </c>
      <c r="M81" t="str">
        <f t="shared" ca="1" si="8"/>
        <v>N/A</v>
      </c>
      <c r="N81" t="str">
        <f t="shared" ca="1" si="9"/>
        <v>N/A</v>
      </c>
    </row>
    <row r="82" spans="1:14" x14ac:dyDescent="0.3">
      <c r="A82" s="1">
        <v>1</v>
      </c>
      <c r="B82" t="s">
        <v>140</v>
      </c>
      <c r="C82" t="s">
        <v>1132</v>
      </c>
      <c r="F82" t="str">
        <f t="shared" ca="1" si="13"/>
        <v>forward p/e</v>
      </c>
      <c r="G82" t="str">
        <f t="shared" ref="G82:G87" ca="1" si="14">IF(F82&lt;&gt;"", G81 &amp; ", " &amp; IFERROR(LEFT(F82,FIND("(",F82) - 2),F82),G81)</f>
        <v>, forward p/e</v>
      </c>
      <c r="I82" t="str">
        <f t="shared" ca="1" si="4"/>
        <v>N/A</v>
      </c>
      <c r="J82">
        <f t="shared" si="5"/>
        <v>4.0099999999999997E-2</v>
      </c>
      <c r="K82" t="str">
        <f t="shared" si="6"/>
        <v>N/A</v>
      </c>
      <c r="L82" t="str">
        <f t="shared" si="7"/>
        <v>N/A</v>
      </c>
      <c r="M82" t="str">
        <f t="shared" ca="1" si="8"/>
        <v>N/A</v>
      </c>
      <c r="N82" t="str">
        <f t="shared" ca="1" si="9"/>
        <v>N/A</v>
      </c>
    </row>
    <row r="83" spans="1:14" x14ac:dyDescent="0.3">
      <c r="F83" t="str">
        <f t="shared" ca="1" si="13"/>
        <v>peg ratio (5 yr expected)</v>
      </c>
      <c r="G83" t="str">
        <f t="shared" ca="1" si="14"/>
        <v>, forward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1133</v>
      </c>
      <c r="F84" t="str">
        <f t="shared" ca="1" si="13"/>
        <v>price/sales (ttm)</v>
      </c>
      <c r="G84" t="str">
        <f t="shared" ca="1" si="14"/>
        <v>, forward p/e, peg ratio, price/sales</v>
      </c>
      <c r="I84" t="str">
        <f t="shared" ca="1" si="4"/>
        <v>N/A</v>
      </c>
      <c r="J84">
        <f t="shared" si="5"/>
        <v>2.6099999999999998E-2</v>
      </c>
      <c r="K84" t="str">
        <f t="shared" si="6"/>
        <v>N/A</v>
      </c>
      <c r="L84" t="str">
        <f t="shared" si="7"/>
        <v>N/A</v>
      </c>
      <c r="M84" t="str">
        <f t="shared" ca="1" si="8"/>
        <v>N/A</v>
      </c>
      <c r="N84" t="str">
        <f t="shared" ca="1" si="9"/>
        <v>N/A</v>
      </c>
    </row>
    <row r="85" spans="1:14" x14ac:dyDescent="0.3">
      <c r="A85" s="1">
        <v>1</v>
      </c>
      <c r="B85" t="s">
        <v>144</v>
      </c>
      <c r="C85" t="s">
        <v>1134</v>
      </c>
      <c r="F85" t="str">
        <f t="shared" ca="1" si="13"/>
        <v>price/book (mrq)</v>
      </c>
      <c r="G85" t="str">
        <f t="shared" ca="1" si="14"/>
        <v>, forward p/e, peg ratio, price/sales, price/book</v>
      </c>
      <c r="I85" t="str">
        <f t="shared" ca="1" si="4"/>
        <v>N/A</v>
      </c>
      <c r="J85">
        <f t="shared" si="5"/>
        <v>4.8800000000000003E-2</v>
      </c>
      <c r="K85" t="str">
        <f t="shared" si="6"/>
        <v>N/A</v>
      </c>
      <c r="L85" t="str">
        <f t="shared" si="7"/>
        <v>N/A</v>
      </c>
      <c r="M85" t="str">
        <f t="shared" ca="1" si="8"/>
        <v>N/A</v>
      </c>
      <c r="N85" t="str">
        <f t="shared" ca="1" si="9"/>
        <v>N/A</v>
      </c>
    </row>
    <row r="86" spans="1:14" x14ac:dyDescent="0.3">
      <c r="F86" t="str">
        <f t="shared" ca="1" si="13"/>
        <v/>
      </c>
      <c r="G86" t="str">
        <f t="shared" ca="1" si="14"/>
        <v>, forward p/e, peg ratio,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1135</v>
      </c>
      <c r="F87" t="str">
        <f t="shared" ca="1" si="13"/>
        <v/>
      </c>
      <c r="G87" t="str">
        <f t="shared" ca="1" si="14"/>
        <v>, forward p/e, peg ratio, price/sales, price/book</v>
      </c>
      <c r="I87" t="str">
        <f t="shared" ca="1" si="4"/>
        <v>N/A</v>
      </c>
      <c r="J87">
        <f t="shared" si="5"/>
        <v>7480000000</v>
      </c>
      <c r="K87" t="str">
        <f t="shared" si="6"/>
        <v>N/A</v>
      </c>
      <c r="L87" t="str">
        <f t="shared" si="7"/>
        <v>N/A</v>
      </c>
      <c r="M87" t="str">
        <f t="shared" ca="1" si="8"/>
        <v>N/A</v>
      </c>
      <c r="N87" t="str">
        <f t="shared" ca="1" si="9"/>
        <v>N/A</v>
      </c>
    </row>
    <row r="88" spans="1:14" x14ac:dyDescent="0.3">
      <c r="A88" s="1">
        <v>1</v>
      </c>
      <c r="B88" t="s">
        <v>147</v>
      </c>
      <c r="C88" t="s">
        <v>1136</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forward p/e, peg ratio, price/sales, price/book</v>
      </c>
      <c r="I88" t="str">
        <f t="shared" ca="1" si="4"/>
        <v>N/A</v>
      </c>
      <c r="J88">
        <f t="shared" si="5"/>
        <v>92.88</v>
      </c>
      <c r="K88" t="str">
        <f t="shared" si="6"/>
        <v>N/A</v>
      </c>
      <c r="L88" t="str">
        <f t="shared" si="7"/>
        <v>N/A</v>
      </c>
      <c r="M88" t="str">
        <f t="shared" ca="1" si="8"/>
        <v>N/A</v>
      </c>
      <c r="N88" t="str">
        <f t="shared" ca="1" si="9"/>
        <v>N/A</v>
      </c>
    </row>
    <row r="89" spans="1:14" x14ac:dyDescent="0.3">
      <c r="A89" s="1">
        <v>2</v>
      </c>
      <c r="B89" t="s">
        <v>149</v>
      </c>
      <c r="C89" t="s">
        <v>1137</v>
      </c>
      <c r="D89" t="str">
        <f ca="1">IF(COUNTIF(E70:E76,"=below average")&gt;0,"There are some indications that "&amp;D1&amp;" may be undervalued. The company has a lower " &amp; G88 &amp; " than the comparable average", "Inconclusive")</f>
        <v>There are some indications that AGCO may be undervalued. The company has a lower forward p/e, peg ratio, price/sales, price/book than the comparable average</v>
      </c>
      <c r="I89" t="str">
        <f t="shared" ca="1" si="4"/>
        <v>N/A</v>
      </c>
      <c r="J89">
        <f t="shared" si="5"/>
        <v>4.4000000000000004E-2</v>
      </c>
      <c r="K89" t="str">
        <f t="shared" ca="1" si="6"/>
        <v>N/A</v>
      </c>
      <c r="L89" t="str">
        <f t="shared" si="7"/>
        <v>N/A</v>
      </c>
      <c r="M89" t="str">
        <f t="shared" si="8"/>
        <v>N/A</v>
      </c>
      <c r="N89" t="str">
        <f t="shared" si="9"/>
        <v>N/A</v>
      </c>
    </row>
    <row r="90" spans="1:14" x14ac:dyDescent="0.3">
      <c r="A90" s="1">
        <v>3</v>
      </c>
      <c r="B90" t="s">
        <v>151</v>
      </c>
      <c r="C90" t="s">
        <v>1138</v>
      </c>
      <c r="I90" t="str">
        <f t="shared" si="4"/>
        <v>N/A</v>
      </c>
      <c r="J90">
        <f t="shared" si="5"/>
        <v>1520000000</v>
      </c>
      <c r="K90" t="str">
        <f t="shared" si="6"/>
        <v>N/A</v>
      </c>
      <c r="L90" t="str">
        <f t="shared" si="7"/>
        <v>N/A</v>
      </c>
      <c r="M90" t="str">
        <f t="shared" si="8"/>
        <v>N/A</v>
      </c>
      <c r="N90" t="str">
        <f t="shared" si="9"/>
        <v>N/A</v>
      </c>
    </row>
    <row r="91" spans="1:14" x14ac:dyDescent="0.3">
      <c r="A91" s="1">
        <v>4</v>
      </c>
      <c r="B91" t="s">
        <v>153</v>
      </c>
      <c r="C91" t="s">
        <v>1139</v>
      </c>
      <c r="I91" t="str">
        <f t="shared" si="4"/>
        <v>N/A</v>
      </c>
      <c r="J91">
        <f t="shared" si="5"/>
        <v>575500000</v>
      </c>
      <c r="K91" t="str">
        <f t="shared" si="6"/>
        <v>N/A</v>
      </c>
      <c r="L91" t="str">
        <f t="shared" si="7"/>
        <v>N/A</v>
      </c>
      <c r="M91" t="str">
        <f t="shared" si="8"/>
        <v>N/A</v>
      </c>
      <c r="N91" t="str">
        <f t="shared" si="9"/>
        <v>N/A</v>
      </c>
    </row>
    <row r="92" spans="1:14" x14ac:dyDescent="0.3">
      <c r="A92" s="1">
        <v>5</v>
      </c>
      <c r="B92" t="s">
        <v>155</v>
      </c>
      <c r="C92" t="s">
        <v>1140</v>
      </c>
      <c r="I92" t="str">
        <f t="shared" si="4"/>
        <v>N/A</v>
      </c>
      <c r="J92">
        <f t="shared" si="5"/>
        <v>142200000</v>
      </c>
      <c r="K92" t="str">
        <f t="shared" si="6"/>
        <v>N/A</v>
      </c>
      <c r="L92" t="str">
        <f t="shared" si="7"/>
        <v>N/A</v>
      </c>
      <c r="M92" t="str">
        <f t="shared" si="8"/>
        <v>N/A</v>
      </c>
      <c r="N92" t="str">
        <f t="shared" si="9"/>
        <v>N/A</v>
      </c>
    </row>
    <row r="93" spans="1:14" x14ac:dyDescent="0.3">
      <c r="A93" s="1">
        <v>6</v>
      </c>
      <c r="B93" t="s">
        <v>157</v>
      </c>
      <c r="C93" t="s">
        <v>1083</v>
      </c>
      <c r="I93" t="str">
        <f t="shared" si="4"/>
        <v>N/A</v>
      </c>
      <c r="J93">
        <f t="shared" si="5"/>
        <v>1.76</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1141</v>
      </c>
      <c r="I96" t="str">
        <f t="shared" si="4"/>
        <v>N/A</v>
      </c>
      <c r="J96">
        <f t="shared" si="5"/>
        <v>289900000</v>
      </c>
      <c r="K96" t="str">
        <f t="shared" si="6"/>
        <v>N/A</v>
      </c>
      <c r="L96" t="str">
        <f t="shared" si="7"/>
        <v>N/A</v>
      </c>
      <c r="M96" t="str">
        <f t="shared" si="8"/>
        <v>N/A</v>
      </c>
      <c r="N96" t="str">
        <f t="shared" si="9"/>
        <v>N/A</v>
      </c>
    </row>
    <row r="97" spans="1:14" x14ac:dyDescent="0.3">
      <c r="A97" s="1">
        <v>1</v>
      </c>
      <c r="B97" t="s">
        <v>161</v>
      </c>
      <c r="C97" t="s">
        <v>1142</v>
      </c>
      <c r="I97" t="str">
        <f t="shared" si="4"/>
        <v>N/A</v>
      </c>
      <c r="J97">
        <f t="shared" si="5"/>
        <v>3.65</v>
      </c>
      <c r="K97" t="str">
        <f t="shared" si="6"/>
        <v>N/A</v>
      </c>
      <c r="L97" t="str">
        <f t="shared" si="7"/>
        <v>N/A</v>
      </c>
      <c r="M97" t="str">
        <f t="shared" si="8"/>
        <v>N/A</v>
      </c>
      <c r="N97" t="str">
        <f t="shared" si="9"/>
        <v>N/A</v>
      </c>
    </row>
    <row r="98" spans="1:14" x14ac:dyDescent="0.3">
      <c r="A98" s="1">
        <v>2</v>
      </c>
      <c r="B98" t="s">
        <v>163</v>
      </c>
      <c r="C98" t="s">
        <v>1143</v>
      </c>
      <c r="I98" t="str">
        <f t="shared" si="4"/>
        <v>N/A</v>
      </c>
      <c r="J98">
        <f t="shared" si="5"/>
        <v>1890000000</v>
      </c>
      <c r="K98" t="str">
        <f t="shared" si="6"/>
        <v>N/A</v>
      </c>
      <c r="L98" t="str">
        <f t="shared" si="7"/>
        <v>N/A</v>
      </c>
      <c r="M98" t="str">
        <f t="shared" si="8"/>
        <v>N/A</v>
      </c>
      <c r="N98" t="str">
        <f t="shared" si="9"/>
        <v>N/A</v>
      </c>
    </row>
    <row r="99" spans="1:14" x14ac:dyDescent="0.3">
      <c r="A99" s="1">
        <v>3</v>
      </c>
      <c r="B99" t="s">
        <v>165</v>
      </c>
      <c r="C99" t="s">
        <v>1144</v>
      </c>
      <c r="I99" t="str">
        <f t="shared" si="4"/>
        <v>N/A</v>
      </c>
      <c r="J99">
        <f t="shared" si="5"/>
        <v>65.88</v>
      </c>
      <c r="K99" t="str">
        <f t="shared" si="6"/>
        <v>N/A</v>
      </c>
      <c r="L99" t="str">
        <f t="shared" si="7"/>
        <v>N/A</v>
      </c>
      <c r="M99" t="str">
        <f t="shared" si="8"/>
        <v>N/A</v>
      </c>
      <c r="N99" t="str">
        <f t="shared" si="9"/>
        <v>N/A</v>
      </c>
    </row>
    <row r="100" spans="1:14" x14ac:dyDescent="0.3">
      <c r="A100" s="1">
        <v>4</v>
      </c>
      <c r="B100" t="s">
        <v>167</v>
      </c>
      <c r="C100" t="s">
        <v>1145</v>
      </c>
      <c r="I100" t="str">
        <f t="shared" si="4"/>
        <v>N/A</v>
      </c>
      <c r="J100">
        <f t="shared" si="5"/>
        <v>1.55</v>
      </c>
      <c r="K100" t="str">
        <f t="shared" si="6"/>
        <v>N/A</v>
      </c>
      <c r="L100" t="str">
        <f t="shared" si="7"/>
        <v>N/A</v>
      </c>
      <c r="M100" t="str">
        <f t="shared" si="8"/>
        <v>N/A</v>
      </c>
      <c r="N100" t="str">
        <f t="shared" si="9"/>
        <v>N/A</v>
      </c>
    </row>
    <row r="101" spans="1:14" x14ac:dyDescent="0.3">
      <c r="A101" s="1">
        <v>5</v>
      </c>
      <c r="B101" t="s">
        <v>169</v>
      </c>
      <c r="C101" t="s">
        <v>1146</v>
      </c>
      <c r="I101" t="str">
        <f t="shared" si="4"/>
        <v>N/A</v>
      </c>
      <c r="J101">
        <f t="shared" si="5"/>
        <v>35.369999999999997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1147</v>
      </c>
      <c r="I103" t="str">
        <f t="shared" si="4"/>
        <v>N/A</v>
      </c>
      <c r="J103">
        <f t="shared" si="5"/>
        <v>466300000</v>
      </c>
      <c r="K103" t="str">
        <f t="shared" si="6"/>
        <v>N/A</v>
      </c>
      <c r="L103" t="str">
        <f t="shared" si="7"/>
        <v>N/A</v>
      </c>
      <c r="M103" t="str">
        <f t="shared" si="8"/>
        <v>N/A</v>
      </c>
      <c r="N103" t="str">
        <f t="shared" si="9"/>
        <v>N/A</v>
      </c>
    </row>
    <row r="104" spans="1:14" x14ac:dyDescent="0.3">
      <c r="A104" s="1">
        <v>1</v>
      </c>
      <c r="B104" t="s">
        <v>173</v>
      </c>
      <c r="C104" t="s">
        <v>1148</v>
      </c>
      <c r="I104" t="str">
        <f t="shared" si="4"/>
        <v>N/A</v>
      </c>
      <c r="J104">
        <f t="shared" si="5"/>
        <v>235010000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1081</v>
      </c>
      <c r="I106" t="str">
        <f t="shared" si="4"/>
        <v>N/A</v>
      </c>
      <c r="J106">
        <f t="shared" si="5"/>
        <v>0.69</v>
      </c>
      <c r="K106" t="str">
        <f t="shared" si="6"/>
        <v>N/A</v>
      </c>
      <c r="L106" t="str">
        <f t="shared" si="7"/>
        <v>N/A</v>
      </c>
      <c r="M106" t="str">
        <f t="shared" si="8"/>
        <v>N/A</v>
      </c>
      <c r="N106" t="str">
        <f t="shared" si="9"/>
        <v>N/A</v>
      </c>
    </row>
    <row r="107" spans="1:14" x14ac:dyDescent="0.3">
      <c r="A107" s="1">
        <v>1</v>
      </c>
      <c r="B107" t="s">
        <v>175</v>
      </c>
      <c r="C107" t="s">
        <v>1149</v>
      </c>
      <c r="I107" t="str">
        <f t="shared" si="4"/>
        <v>N/A</v>
      </c>
      <c r="J107">
        <f t="shared" si="5"/>
        <v>0.4819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1150</v>
      </c>
      <c r="I109" t="str">
        <f t="shared" si="4"/>
        <v>N/A</v>
      </c>
      <c r="J109">
        <f t="shared" si="5"/>
        <v>72.319999999999993</v>
      </c>
      <c r="K109" t="str">
        <f t="shared" si="6"/>
        <v>N/A</v>
      </c>
      <c r="L109" t="str">
        <f t="shared" si="7"/>
        <v>N/A</v>
      </c>
      <c r="M109" t="str">
        <f t="shared" si="8"/>
        <v>N/A</v>
      </c>
      <c r="N109" t="str">
        <f t="shared" si="9"/>
        <v>N/A</v>
      </c>
    </row>
    <row r="110" spans="1:14" x14ac:dyDescent="0.3">
      <c r="A110" s="1">
        <v>4</v>
      </c>
      <c r="B110" t="s">
        <v>181</v>
      </c>
      <c r="C110" t="s">
        <v>1151</v>
      </c>
      <c r="I110" t="str">
        <f t="shared" si="4"/>
        <v>N/A</v>
      </c>
      <c r="J110">
        <f t="shared" si="5"/>
        <v>46.22</v>
      </c>
      <c r="K110" t="str">
        <f t="shared" si="6"/>
        <v>N/A</v>
      </c>
      <c r="L110" t="str">
        <f t="shared" si="7"/>
        <v>N/A</v>
      </c>
      <c r="M110" t="str">
        <f t="shared" si="8"/>
        <v>N/A</v>
      </c>
      <c r="N110" t="str">
        <f t="shared" si="9"/>
        <v>N/A</v>
      </c>
    </row>
    <row r="111" spans="1:14" x14ac:dyDescent="0.3">
      <c r="A111" s="1">
        <v>5</v>
      </c>
      <c r="B111" t="s">
        <v>183</v>
      </c>
      <c r="C111" t="s">
        <v>1152</v>
      </c>
      <c r="I111" t="str">
        <f t="shared" si="4"/>
        <v>N/A</v>
      </c>
      <c r="J111">
        <f t="shared" si="5"/>
        <v>68.06</v>
      </c>
      <c r="K111" t="str">
        <f t="shared" si="6"/>
        <v>N/A</v>
      </c>
      <c r="L111" t="str">
        <f t="shared" si="7"/>
        <v>N/A</v>
      </c>
      <c r="M111" t="str">
        <f t="shared" si="8"/>
        <v>N/A</v>
      </c>
      <c r="N111" t="str">
        <f t="shared" si="9"/>
        <v>N/A</v>
      </c>
    </row>
    <row r="112" spans="1:14" x14ac:dyDescent="0.3">
      <c r="A112" s="1">
        <v>6</v>
      </c>
      <c r="B112" t="s">
        <v>185</v>
      </c>
      <c r="C112" t="s">
        <v>1153</v>
      </c>
      <c r="I112" t="str">
        <f t="shared" si="4"/>
        <v>N/A</v>
      </c>
      <c r="J112">
        <f t="shared" si="5"/>
        <v>63.58</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1154</v>
      </c>
      <c r="I114" t="str">
        <f t="shared" si="4"/>
        <v>N/A</v>
      </c>
      <c r="J114">
        <f t="shared" si="5"/>
        <v>644280</v>
      </c>
      <c r="K114" t="str">
        <f t="shared" si="6"/>
        <v>N/A</v>
      </c>
      <c r="L114" t="str">
        <f t="shared" si="7"/>
        <v>N/A</v>
      </c>
      <c r="M114" t="str">
        <f t="shared" si="8"/>
        <v>N/A</v>
      </c>
      <c r="N114" t="str">
        <f t="shared" si="9"/>
        <v>N/A</v>
      </c>
    </row>
    <row r="115" spans="1:14" x14ac:dyDescent="0.3">
      <c r="A115" s="1">
        <v>1</v>
      </c>
      <c r="B115" t="s">
        <v>189</v>
      </c>
      <c r="C115" t="s">
        <v>1155</v>
      </c>
      <c r="I115" t="str">
        <f t="shared" si="4"/>
        <v>N/A</v>
      </c>
      <c r="J115">
        <f t="shared" si="5"/>
        <v>483920</v>
      </c>
      <c r="K115" t="str">
        <f t="shared" si="6"/>
        <v>N/A</v>
      </c>
      <c r="L115" t="str">
        <f t="shared" si="7"/>
        <v>N/A</v>
      </c>
      <c r="M115" t="str">
        <f t="shared" si="8"/>
        <v>N/A</v>
      </c>
      <c r="N115" t="str">
        <f t="shared" si="9"/>
        <v>N/A</v>
      </c>
    </row>
    <row r="116" spans="1:14" x14ac:dyDescent="0.3">
      <c r="A116" s="1">
        <v>2</v>
      </c>
      <c r="B116" t="s">
        <v>191</v>
      </c>
      <c r="C116" t="s">
        <v>1156</v>
      </c>
      <c r="I116" t="str">
        <f t="shared" si="4"/>
        <v>N/A</v>
      </c>
      <c r="J116">
        <f t="shared" si="5"/>
        <v>79490000</v>
      </c>
      <c r="K116" t="str">
        <f t="shared" si="6"/>
        <v>N/A</v>
      </c>
      <c r="L116" t="str">
        <f t="shared" si="7"/>
        <v>N/A</v>
      </c>
      <c r="M116" t="str">
        <f t="shared" si="8"/>
        <v>N/A</v>
      </c>
      <c r="N116" t="str">
        <f t="shared" si="9"/>
        <v>N/A</v>
      </c>
    </row>
    <row r="117" spans="1:14" x14ac:dyDescent="0.3">
      <c r="A117" s="1">
        <v>3</v>
      </c>
      <c r="B117" t="s">
        <v>193</v>
      </c>
      <c r="C117" t="s">
        <v>1157</v>
      </c>
      <c r="I117" t="str">
        <f t="shared" si="4"/>
        <v>N/A</v>
      </c>
      <c r="J117">
        <f t="shared" si="5"/>
        <v>66290000.000000007</v>
      </c>
      <c r="K117" t="str">
        <f t="shared" si="6"/>
        <v>N/A</v>
      </c>
      <c r="L117" t="str">
        <f t="shared" si="7"/>
        <v>N/A</v>
      </c>
      <c r="M117" t="str">
        <f t="shared" si="8"/>
        <v>N/A</v>
      </c>
      <c r="N117" t="str">
        <f t="shared" si="9"/>
        <v>N/A</v>
      </c>
    </row>
    <row r="118" spans="1:14" x14ac:dyDescent="0.3">
      <c r="A118" s="1">
        <v>4</v>
      </c>
      <c r="B118" t="s">
        <v>195</v>
      </c>
      <c r="C118" t="s">
        <v>1158</v>
      </c>
      <c r="I118" t="str">
        <f t="shared" si="4"/>
        <v>N/A</v>
      </c>
      <c r="J118">
        <f t="shared" si="5"/>
        <v>0.219</v>
      </c>
      <c r="K118" t="str">
        <f t="shared" si="6"/>
        <v>N/A</v>
      </c>
      <c r="L118" t="str">
        <f t="shared" si="7"/>
        <v>N/A</v>
      </c>
      <c r="M118" t="str">
        <f t="shared" si="8"/>
        <v>N/A</v>
      </c>
      <c r="N118" t="str">
        <f t="shared" si="9"/>
        <v>N/A</v>
      </c>
    </row>
    <row r="119" spans="1:14" x14ac:dyDescent="0.3">
      <c r="A119" s="1">
        <v>5</v>
      </c>
      <c r="B119" t="s">
        <v>197</v>
      </c>
      <c r="C119" t="s">
        <v>1159</v>
      </c>
      <c r="I119" t="str">
        <f t="shared" si="4"/>
        <v>N/A</v>
      </c>
      <c r="J119">
        <f t="shared" si="5"/>
        <v>0.96700000000000008</v>
      </c>
      <c r="K119" t="str">
        <f t="shared" si="6"/>
        <v>N/A</v>
      </c>
      <c r="L119" t="str">
        <f t="shared" si="7"/>
        <v>N/A</v>
      </c>
      <c r="M119" t="str">
        <f t="shared" si="8"/>
        <v>N/A</v>
      </c>
      <c r="N119" t="str">
        <f t="shared" si="9"/>
        <v>N/A</v>
      </c>
    </row>
    <row r="120" spans="1:14" x14ac:dyDescent="0.3">
      <c r="A120" s="1">
        <v>6</v>
      </c>
      <c r="B120" t="s">
        <v>199</v>
      </c>
      <c r="C120" t="s">
        <v>1160</v>
      </c>
      <c r="I120" t="str">
        <f t="shared" si="4"/>
        <v>N/A</v>
      </c>
      <c r="J120">
        <f t="shared" si="5"/>
        <v>3230000</v>
      </c>
      <c r="K120" t="str">
        <f t="shared" si="6"/>
        <v>N/A</v>
      </c>
      <c r="L120" t="str">
        <f t="shared" si="7"/>
        <v>N/A</v>
      </c>
      <c r="M120" t="str">
        <f t="shared" si="8"/>
        <v>N/A</v>
      </c>
      <c r="N120" t="str">
        <f t="shared" si="9"/>
        <v>N/A</v>
      </c>
    </row>
    <row r="121" spans="1:14" x14ac:dyDescent="0.3">
      <c r="A121" s="1">
        <v>7</v>
      </c>
      <c r="B121" t="s">
        <v>201</v>
      </c>
      <c r="C121" t="s">
        <v>1161</v>
      </c>
      <c r="I121" t="str">
        <f t="shared" si="4"/>
        <v>N/A</v>
      </c>
      <c r="J121">
        <f t="shared" si="5"/>
        <v>6.23</v>
      </c>
      <c r="K121" t="str">
        <f t="shared" si="6"/>
        <v>N/A</v>
      </c>
      <c r="L121" t="str">
        <f t="shared" si="7"/>
        <v>N/A</v>
      </c>
      <c r="M121" t="str">
        <f t="shared" si="8"/>
        <v>N/A</v>
      </c>
      <c r="N121" t="str">
        <f t="shared" si="9"/>
        <v>N/A</v>
      </c>
    </row>
    <row r="122" spans="1:14" x14ac:dyDescent="0.3">
      <c r="A122" s="1">
        <v>8</v>
      </c>
      <c r="B122" t="s">
        <v>203</v>
      </c>
      <c r="C122" t="s">
        <v>1162</v>
      </c>
      <c r="I122" t="str">
        <f t="shared" si="4"/>
        <v>N/A</v>
      </c>
      <c r="J122">
        <f t="shared" si="5"/>
        <v>4.87E-2</v>
      </c>
      <c r="K122" t="str">
        <f t="shared" si="6"/>
        <v>N/A</v>
      </c>
      <c r="L122" t="str">
        <f t="shared" si="7"/>
        <v>N/A</v>
      </c>
      <c r="M122" t="str">
        <f t="shared" si="8"/>
        <v>N/A</v>
      </c>
      <c r="N122" t="str">
        <f t="shared" si="9"/>
        <v>N/A</v>
      </c>
    </row>
    <row r="123" spans="1:14" x14ac:dyDescent="0.3">
      <c r="A123" s="1">
        <v>9</v>
      </c>
      <c r="B123" t="s">
        <v>205</v>
      </c>
      <c r="C123" t="s">
        <v>1163</v>
      </c>
      <c r="I123" t="str">
        <f t="shared" si="4"/>
        <v>N/A</v>
      </c>
      <c r="J123">
        <f t="shared" si="5"/>
        <v>3040000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1164</v>
      </c>
      <c r="I125" t="str">
        <f t="shared" si="15"/>
        <v>N/A</v>
      </c>
      <c r="J125">
        <f t="shared" si="16"/>
        <v>0.56000000000000005</v>
      </c>
      <c r="K125" t="str">
        <f t="shared" si="17"/>
        <v>N/A</v>
      </c>
      <c r="L125" t="str">
        <f t="shared" si="18"/>
        <v>N/A</v>
      </c>
      <c r="M125" t="str">
        <f t="shared" si="19"/>
        <v>N/A</v>
      </c>
      <c r="N125" t="str">
        <f t="shared" si="20"/>
        <v>N/A</v>
      </c>
    </row>
    <row r="126" spans="1:14" x14ac:dyDescent="0.3">
      <c r="A126" s="1">
        <v>1</v>
      </c>
      <c r="B126" t="s">
        <v>208</v>
      </c>
      <c r="C126" t="s">
        <v>1165</v>
      </c>
      <c r="I126" t="str">
        <f t="shared" si="15"/>
        <v>N/A</v>
      </c>
      <c r="J126">
        <f t="shared" si="16"/>
        <v>7.8000000000000005E-3</v>
      </c>
      <c r="K126" t="str">
        <f t="shared" si="17"/>
        <v>N/A</v>
      </c>
      <c r="L126" t="str">
        <f t="shared" si="18"/>
        <v>N/A</v>
      </c>
      <c r="M126" t="str">
        <f t="shared" si="19"/>
        <v>N/A</v>
      </c>
      <c r="N126" t="str">
        <f t="shared" si="20"/>
        <v>N/A</v>
      </c>
    </row>
    <row r="127" spans="1:14" x14ac:dyDescent="0.3">
      <c r="A127" s="1">
        <v>2</v>
      </c>
      <c r="B127" t="s">
        <v>209</v>
      </c>
      <c r="C127" t="s">
        <v>457</v>
      </c>
      <c r="I127" t="str">
        <f t="shared" si="15"/>
        <v>N/A</v>
      </c>
      <c r="J127">
        <f t="shared" si="16"/>
        <v>0.53</v>
      </c>
      <c r="K127" t="str">
        <f t="shared" si="17"/>
        <v>N/A</v>
      </c>
      <c r="L127" t="str">
        <f t="shared" si="18"/>
        <v>N/A</v>
      </c>
      <c r="M127" t="str">
        <f t="shared" si="19"/>
        <v>N/A</v>
      </c>
      <c r="N127" t="str">
        <f t="shared" si="20"/>
        <v>N/A</v>
      </c>
    </row>
    <row r="128" spans="1:14" x14ac:dyDescent="0.3">
      <c r="A128" s="1">
        <v>3</v>
      </c>
      <c r="B128" t="s">
        <v>210</v>
      </c>
      <c r="C128" t="s">
        <v>1166</v>
      </c>
      <c r="I128" t="str">
        <f t="shared" si="15"/>
        <v>N/A</v>
      </c>
      <c r="J128">
        <f t="shared" si="16"/>
        <v>7.4000000000000003E-3</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1167</v>
      </c>
      <c r="I130" t="str">
        <f t="shared" si="15"/>
        <v>N/A</v>
      </c>
      <c r="J130">
        <f t="shared" si="16"/>
        <v>0.30460000000000004</v>
      </c>
      <c r="K130" t="str">
        <f t="shared" si="17"/>
        <v>N/A</v>
      </c>
      <c r="L130" t="str">
        <f t="shared" si="18"/>
        <v>N/A</v>
      </c>
      <c r="M130" t="str">
        <f t="shared" si="19"/>
        <v>N/A</v>
      </c>
      <c r="N130" t="str">
        <f t="shared" si="20"/>
        <v>N/A</v>
      </c>
    </row>
    <row r="131" spans="1:28" x14ac:dyDescent="0.3">
      <c r="A131" s="1">
        <v>6</v>
      </c>
      <c r="B131" t="s">
        <v>213</v>
      </c>
      <c r="C131" t="s">
        <v>1168</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1169</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1171</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1172</v>
      </c>
      <c r="C138" t="s">
        <v>1173</v>
      </c>
      <c r="D138" t="s">
        <v>1174</v>
      </c>
      <c r="E138" t="s">
        <v>1175</v>
      </c>
      <c r="F138">
        <v>64</v>
      </c>
      <c r="I138" t="str">
        <f t="shared" si="15"/>
        <v>N/A</v>
      </c>
      <c r="J138" t="str">
        <f t="shared" si="16"/>
        <v>N/A</v>
      </c>
      <c r="K138">
        <f t="shared" si="17"/>
        <v>3730000</v>
      </c>
      <c r="L138">
        <f t="shared" si="18"/>
        <v>1090000</v>
      </c>
      <c r="M138">
        <f t="shared" si="19"/>
        <v>64</v>
      </c>
      <c r="N138" t="str">
        <f t="shared" si="20"/>
        <v>N/A</v>
      </c>
    </row>
    <row r="139" spans="1:28" x14ac:dyDescent="0.3">
      <c r="A139" s="1">
        <v>1</v>
      </c>
      <c r="B139" t="s">
        <v>1176</v>
      </c>
      <c r="C139" t="s">
        <v>1177</v>
      </c>
      <c r="D139" t="s">
        <v>1178</v>
      </c>
      <c r="E139" t="s">
        <v>1179</v>
      </c>
      <c r="F139">
        <v>53</v>
      </c>
      <c r="I139" t="str">
        <f t="shared" si="15"/>
        <v>N/A</v>
      </c>
      <c r="J139" t="str">
        <f t="shared" si="16"/>
        <v>N/A</v>
      </c>
      <c r="K139">
        <f t="shared" si="17"/>
        <v>1220000</v>
      </c>
      <c r="L139">
        <f t="shared" si="18"/>
        <v>217880</v>
      </c>
      <c r="M139">
        <f t="shared" si="19"/>
        <v>53</v>
      </c>
      <c r="N139" t="str">
        <f t="shared" si="20"/>
        <v>N/A</v>
      </c>
    </row>
    <row r="140" spans="1:28" x14ac:dyDescent="0.3">
      <c r="A140" s="1">
        <v>2</v>
      </c>
      <c r="B140" t="s">
        <v>1180</v>
      </c>
      <c r="C140" t="s">
        <v>1181</v>
      </c>
      <c r="D140" t="s">
        <v>1178</v>
      </c>
      <c r="E140" t="s">
        <v>1182</v>
      </c>
      <c r="F140">
        <v>60</v>
      </c>
      <c r="I140" t="str">
        <f t="shared" si="15"/>
        <v>N/A</v>
      </c>
      <c r="J140" t="str">
        <f t="shared" si="16"/>
        <v>N/A</v>
      </c>
      <c r="K140">
        <f t="shared" si="17"/>
        <v>1220000</v>
      </c>
      <c r="L140">
        <f t="shared" si="18"/>
        <v>131200</v>
      </c>
      <c r="M140">
        <f t="shared" si="19"/>
        <v>60</v>
      </c>
      <c r="N140" t="str">
        <f t="shared" si="20"/>
        <v>N/A</v>
      </c>
    </row>
    <row r="141" spans="1:28" x14ac:dyDescent="0.3">
      <c r="A141" s="1">
        <v>3</v>
      </c>
      <c r="B141" t="s">
        <v>1183</v>
      </c>
      <c r="C141" t="s">
        <v>1184</v>
      </c>
      <c r="D141" t="s">
        <v>1185</v>
      </c>
      <c r="E141" t="s">
        <v>1186</v>
      </c>
      <c r="F141">
        <v>62</v>
      </c>
      <c r="I141" t="str">
        <f t="shared" si="15"/>
        <v>N/A</v>
      </c>
      <c r="J141" t="str">
        <f t="shared" si="16"/>
        <v>N/A</v>
      </c>
      <c r="K141">
        <f t="shared" si="17"/>
        <v>1270000</v>
      </c>
      <c r="L141">
        <f t="shared" si="18"/>
        <v>20750</v>
      </c>
      <c r="M141">
        <f t="shared" si="19"/>
        <v>62</v>
      </c>
      <c r="N141" t="str">
        <f t="shared" si="20"/>
        <v>N/A</v>
      </c>
    </row>
    <row r="142" spans="1:28" x14ac:dyDescent="0.3">
      <c r="A142" s="1">
        <v>4</v>
      </c>
      <c r="B142" t="s">
        <v>1187</v>
      </c>
      <c r="C142" t="s">
        <v>1188</v>
      </c>
      <c r="D142" t="s">
        <v>1189</v>
      </c>
      <c r="F142">
        <v>52</v>
      </c>
      <c r="I142" t="str">
        <f t="shared" si="15"/>
        <v>N/A</v>
      </c>
      <c r="J142" t="str">
        <f t="shared" si="16"/>
        <v>N/A</v>
      </c>
      <c r="K142">
        <f t="shared" si="17"/>
        <v>1450000</v>
      </c>
      <c r="L142" t="str">
        <f t="shared" si="18"/>
        <v>N/A</v>
      </c>
      <c r="M142">
        <f t="shared" si="19"/>
        <v>52</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1190</v>
      </c>
      <c r="D145" t="s">
        <v>1191</v>
      </c>
      <c r="E145" t="s">
        <v>1192</v>
      </c>
      <c r="F145" t="s">
        <v>1193</v>
      </c>
      <c r="G145" t="s">
        <v>1103</v>
      </c>
      <c r="I145" t="str">
        <f t="shared" si="15"/>
        <v>N/A</v>
      </c>
      <c r="J145">
        <f t="shared" si="16"/>
        <v>9960000000</v>
      </c>
      <c r="K145">
        <f t="shared" si="17"/>
        <v>10790000000</v>
      </c>
      <c r="L145">
        <f t="shared" si="18"/>
        <v>9720000000</v>
      </c>
      <c r="M145">
        <f t="shared" si="19"/>
        <v>7470000000</v>
      </c>
      <c r="N145">
        <f t="shared" si="20"/>
        <v>7410000000</v>
      </c>
      <c r="P145">
        <f t="shared" ref="P145:P208" si="21">MAX(J145:N145)</f>
        <v>10790000000</v>
      </c>
      <c r="Q145">
        <f>IFERROR(J144+MATCH(P145,J145:N145,0)-1,"")</f>
        <v>2013</v>
      </c>
      <c r="R145">
        <f t="shared" ref="R145:R208" si="22">IF(Q145="","",MIN(J145:N145))</f>
        <v>7410000000</v>
      </c>
      <c r="S145" t="str">
        <f>IFERROR(J144+MATCH(R145,J145:N145)-1,"")</f>
        <v/>
      </c>
      <c r="T145">
        <f t="shared" ref="T145:T208" si="23">IFERROR(AVERAGE(J145:N145),"")</f>
        <v>9070000000</v>
      </c>
      <c r="U145">
        <f t="shared" ref="U145:U208" si="24">IFERROR(STDEV(J145:N145),"")</f>
        <v>1540178561.0765965</v>
      </c>
      <c r="V145">
        <f t="shared" ref="V145:V208" si="25">IF(C145="-","",IF(ISBLANK(B145),"",IF(OR(ISNUMBER(FIND("Growth",B145)),ISNUMBER(FIND("Margin",B145))),"",(J145-T145)/U145)))</f>
        <v>0.57785507634769517</v>
      </c>
      <c r="W145">
        <f t="shared" ref="W145:W208" si="26">IF(OR(D145="-",ISBLANK(D145)),"",(K145-T145)/U145)</f>
        <v>1.1167536306944221</v>
      </c>
      <c r="X145">
        <f t="shared" ref="X145:X208" si="27">IF(OR(E145="-",ISBLANK(E145)),"",(L145-T145)/U145)</f>
        <v>0.42202898834382235</v>
      </c>
      <c r="Y145">
        <f t="shared" ref="Y145:Y208" si="28">IF(OR(F145="-",ISBLANK(F145)),"",(M145-T145)/U145)</f>
        <v>-1.0388405866924857</v>
      </c>
      <c r="Z145">
        <f t="shared" ref="Z145:Z208" si="29">IFERROR(IF(OR(G145="-",ISBLANK(G145)),"",(N145-T145)/U145),"")</f>
        <v>-1.0777971086934539</v>
      </c>
      <c r="AA145">
        <f t="shared" ref="AA145:AA208" si="30">IF(MAX(MAX(V145:Z145),ABS(MIN(V145:Z145)))=ABS(MIN(V145:Z145)),MIN(V145:Z145),MAX(V145:Z145))</f>
        <v>1.1167536306944221</v>
      </c>
      <c r="AB145">
        <f>IFERROR(V144+MATCH(AA145,V145:Z145,0)-1,"")</f>
        <v>2013</v>
      </c>
    </row>
    <row r="146" spans="1:28" x14ac:dyDescent="0.3">
      <c r="A146" s="1">
        <v>1</v>
      </c>
      <c r="B146" t="s">
        <v>253</v>
      </c>
      <c r="C146" t="s">
        <v>254</v>
      </c>
      <c r="D146" t="s">
        <v>1194</v>
      </c>
      <c r="E146" t="s">
        <v>1195</v>
      </c>
      <c r="F146" t="s">
        <v>1196</v>
      </c>
      <c r="G146" t="s">
        <v>1197</v>
      </c>
      <c r="I146" t="str">
        <f t="shared" si="15"/>
        <v>N/A</v>
      </c>
      <c r="J146" t="str">
        <f t="shared" si="16"/>
        <v>N/A</v>
      </c>
      <c r="K146">
        <f t="shared" si="17"/>
        <v>8.2799999999999999E-2</v>
      </c>
      <c r="L146">
        <f t="shared" si="18"/>
        <v>-9.8599999999999993E-2</v>
      </c>
      <c r="M146">
        <f t="shared" si="19"/>
        <v>-0.2321</v>
      </c>
      <c r="N146">
        <f t="shared" si="20"/>
        <v>-7.6E-3</v>
      </c>
      <c r="P146">
        <f t="shared" si="21"/>
        <v>8.2799999999999999E-2</v>
      </c>
      <c r="Q146">
        <f>IFERROR(J144+MATCH(P146,J146:N146,0)-1,"")</f>
        <v>2013</v>
      </c>
      <c r="R146">
        <f t="shared" si="22"/>
        <v>-0.2321</v>
      </c>
      <c r="S146" t="str">
        <f>IFERROR(J144+MATCH(R146,J146:N146)-1,"")</f>
        <v/>
      </c>
      <c r="T146">
        <f t="shared" si="23"/>
        <v>-6.3875000000000001E-2</v>
      </c>
      <c r="U146">
        <f t="shared" si="24"/>
        <v>0.13439482566924468</v>
      </c>
      <c r="V146" t="str">
        <f t="shared" si="25"/>
        <v/>
      </c>
      <c r="W146">
        <f t="shared" si="26"/>
        <v>1.0913738625695137</v>
      </c>
      <c r="X146">
        <f t="shared" si="27"/>
        <v>-0.25838048322976892</v>
      </c>
      <c r="Y146">
        <f t="shared" si="28"/>
        <v>-1.2517222978064186</v>
      </c>
      <c r="Z146">
        <f t="shared" si="29"/>
        <v>0.41872891846667382</v>
      </c>
      <c r="AA146">
        <f t="shared" si="30"/>
        <v>-1.2517222978064186</v>
      </c>
      <c r="AB146">
        <f>IFERROR(V144+MATCH(AA146,V146:Z146,0)-1,"")</f>
        <v>2015</v>
      </c>
    </row>
    <row r="147" spans="1:28" x14ac:dyDescent="0.3">
      <c r="A147" s="1">
        <v>2</v>
      </c>
      <c r="B147" t="s">
        <v>259</v>
      </c>
      <c r="C147" t="s">
        <v>1198</v>
      </c>
      <c r="D147" t="s">
        <v>1199</v>
      </c>
      <c r="E147" t="s">
        <v>1200</v>
      </c>
      <c r="F147" t="s">
        <v>1201</v>
      </c>
      <c r="G147" t="s">
        <v>1201</v>
      </c>
      <c r="I147" t="str">
        <f t="shared" si="15"/>
        <v>N/A</v>
      </c>
      <c r="J147">
        <f t="shared" si="16"/>
        <v>7890000000</v>
      </c>
      <c r="K147">
        <f t="shared" si="17"/>
        <v>8439999999.999999</v>
      </c>
      <c r="L147">
        <f t="shared" si="18"/>
        <v>7700000000</v>
      </c>
      <c r="M147">
        <f t="shared" si="19"/>
        <v>5950000000</v>
      </c>
      <c r="N147">
        <f t="shared" si="20"/>
        <v>5950000000</v>
      </c>
      <c r="P147">
        <f t="shared" si="21"/>
        <v>8439999999.999999</v>
      </c>
      <c r="Q147">
        <f>IFERROR(J144+MATCH(P147,J147:N147,0)-1,"")</f>
        <v>2013</v>
      </c>
      <c r="R147">
        <f t="shared" si="22"/>
        <v>5950000000</v>
      </c>
      <c r="S147" t="str">
        <f>IFERROR(J144+MATCH(R147,J147:N147)-1,"")</f>
        <v/>
      </c>
      <c r="T147">
        <f t="shared" si="23"/>
        <v>7186000000</v>
      </c>
      <c r="U147">
        <f t="shared" si="24"/>
        <v>1160573134.2746065</v>
      </c>
      <c r="V147">
        <f t="shared" si="25"/>
        <v>0.60659684358454624</v>
      </c>
      <c r="W147">
        <f t="shared" si="26"/>
        <v>1.080500627634972</v>
      </c>
      <c r="X147">
        <f t="shared" si="27"/>
        <v>0.44288462727621697</v>
      </c>
      <c r="Y147">
        <f t="shared" si="28"/>
        <v>-1.064991049247868</v>
      </c>
      <c r="Z147">
        <f t="shared" si="29"/>
        <v>-1.064991049247868</v>
      </c>
      <c r="AA147">
        <f t="shared" si="30"/>
        <v>1.080500627634972</v>
      </c>
      <c r="AB147">
        <f>IFERROR(V144+MATCH(AA147,V147:Z147,0)-1,"")</f>
        <v>2013</v>
      </c>
    </row>
    <row r="148" spans="1:28" x14ac:dyDescent="0.3">
      <c r="A148" s="1">
        <v>3</v>
      </c>
      <c r="B148" t="s">
        <v>265</v>
      </c>
      <c r="C148" t="s">
        <v>1202</v>
      </c>
      <c r="D148" t="s">
        <v>1203</v>
      </c>
      <c r="E148" t="s">
        <v>1204</v>
      </c>
      <c r="F148" t="s">
        <v>1205</v>
      </c>
      <c r="G148" t="s">
        <v>1206</v>
      </c>
      <c r="I148" t="str">
        <f t="shared" si="15"/>
        <v>N/A</v>
      </c>
      <c r="J148">
        <f t="shared" si="16"/>
        <v>7660000000</v>
      </c>
      <c r="K148">
        <f t="shared" si="17"/>
        <v>8180000000</v>
      </c>
      <c r="L148">
        <f t="shared" si="18"/>
        <v>7420000000</v>
      </c>
      <c r="M148">
        <f t="shared" si="19"/>
        <v>5690000000</v>
      </c>
      <c r="N148">
        <f t="shared" si="20"/>
        <v>5670000000</v>
      </c>
      <c r="P148">
        <f t="shared" si="21"/>
        <v>8180000000</v>
      </c>
      <c r="Q148">
        <f>IFERROR(J144+MATCH(P148,J148:N148,0)-1,"")</f>
        <v>2013</v>
      </c>
      <c r="R148">
        <f t="shared" si="22"/>
        <v>5670000000</v>
      </c>
      <c r="S148" t="str">
        <f>IFERROR(J144+MATCH(R148,J148:N148)-1,"")</f>
        <v/>
      </c>
      <c r="T148">
        <f t="shared" si="23"/>
        <v>6924000000</v>
      </c>
      <c r="U148">
        <f t="shared" si="24"/>
        <v>1168387778.0942385</v>
      </c>
      <c r="V148">
        <f t="shared" si="25"/>
        <v>0.62992784912599153</v>
      </c>
      <c r="W148">
        <f t="shared" si="26"/>
        <v>1.0749855686171812</v>
      </c>
      <c r="X148">
        <f t="shared" si="27"/>
        <v>0.42451659397621172</v>
      </c>
      <c r="Y148">
        <f t="shared" si="28"/>
        <v>-1.0561562035617849</v>
      </c>
      <c r="Z148">
        <f t="shared" si="29"/>
        <v>-1.0732738081575999</v>
      </c>
      <c r="AA148">
        <f t="shared" si="30"/>
        <v>1.0749855686171812</v>
      </c>
      <c r="AB148">
        <f>IFERROR(V144+MATCH(AA148,V148:Z148,0)-1,"")</f>
        <v>2013</v>
      </c>
    </row>
    <row r="149" spans="1:28" x14ac:dyDescent="0.3">
      <c r="A149" s="1">
        <v>4</v>
      </c>
      <c r="B149" t="s">
        <v>271</v>
      </c>
      <c r="C149" t="s">
        <v>1207</v>
      </c>
      <c r="D149" t="s">
        <v>1208</v>
      </c>
      <c r="E149" t="s">
        <v>1209</v>
      </c>
      <c r="F149" t="s">
        <v>1210</v>
      </c>
      <c r="G149" t="s">
        <v>1211</v>
      </c>
      <c r="I149" t="str">
        <f t="shared" si="15"/>
        <v>N/A</v>
      </c>
      <c r="J149">
        <f t="shared" si="16"/>
        <v>229900000</v>
      </c>
      <c r="K149">
        <f t="shared" si="17"/>
        <v>259399999.99999997</v>
      </c>
      <c r="L149">
        <f t="shared" si="18"/>
        <v>280400000</v>
      </c>
      <c r="M149">
        <f t="shared" si="19"/>
        <v>260100000.00000003</v>
      </c>
      <c r="N149">
        <f t="shared" si="20"/>
        <v>274600000</v>
      </c>
      <c r="P149">
        <f t="shared" si="21"/>
        <v>280400000</v>
      </c>
      <c r="Q149">
        <f>IFERROR(J144+MATCH(P149,J149:N149,0)-1,"")</f>
        <v>2014</v>
      </c>
      <c r="R149">
        <f t="shared" si="22"/>
        <v>229900000</v>
      </c>
      <c r="S149">
        <f>IFERROR(J144+MATCH(R149,J149:N149)-1,"")</f>
        <v>2012</v>
      </c>
      <c r="T149">
        <f t="shared" si="23"/>
        <v>260880000</v>
      </c>
      <c r="U149">
        <f t="shared" si="24"/>
        <v>19569287.161263693</v>
      </c>
      <c r="V149">
        <f t="shared" si="25"/>
        <v>-1.5830929223279615</v>
      </c>
      <c r="W149">
        <f t="shared" si="26"/>
        <v>-7.5628712880743396E-2</v>
      </c>
      <c r="X149">
        <f t="shared" si="27"/>
        <v>0.99748140231897386</v>
      </c>
      <c r="Y149">
        <f t="shared" si="28"/>
        <v>-3.9858375707416488E-2</v>
      </c>
      <c r="Z149">
        <f t="shared" si="29"/>
        <v>0.70109860859714757</v>
      </c>
      <c r="AA149">
        <f t="shared" si="30"/>
        <v>-1.5830929223279615</v>
      </c>
      <c r="AB149">
        <f>IFERROR(V144+MATCH(AA149,V149:Z149,0)-1,"")</f>
        <v>2012</v>
      </c>
    </row>
    <row r="150" spans="1:28" x14ac:dyDescent="0.3">
      <c r="A150" s="1">
        <v>5</v>
      </c>
      <c r="B150" t="s">
        <v>277</v>
      </c>
      <c r="C150" t="s">
        <v>1212</v>
      </c>
      <c r="D150" t="s">
        <v>1213</v>
      </c>
      <c r="E150" t="s">
        <v>1214</v>
      </c>
      <c r="F150" t="s">
        <v>1215</v>
      </c>
      <c r="G150" t="s">
        <v>1216</v>
      </c>
      <c r="I150" t="str">
        <f t="shared" si="15"/>
        <v>N/A</v>
      </c>
      <c r="J150">
        <f t="shared" si="16"/>
        <v>180600000</v>
      </c>
      <c r="K150">
        <f t="shared" si="17"/>
        <v>211600000</v>
      </c>
      <c r="L150">
        <f t="shared" si="18"/>
        <v>239400000</v>
      </c>
      <c r="M150">
        <f t="shared" si="19"/>
        <v>217400000</v>
      </c>
      <c r="N150">
        <f t="shared" si="20"/>
        <v>223400000</v>
      </c>
      <c r="P150">
        <f t="shared" si="21"/>
        <v>239400000</v>
      </c>
      <c r="Q150">
        <f>IFERROR(J144+MATCH(P150,J150:N150,0)-1,"")</f>
        <v>2014</v>
      </c>
      <c r="R150">
        <f t="shared" si="22"/>
        <v>180600000</v>
      </c>
      <c r="S150">
        <f>IFERROR(J144+MATCH(R150,J150:N150)-1,"")</f>
        <v>2012</v>
      </c>
      <c r="T150">
        <f t="shared" si="23"/>
        <v>214480000</v>
      </c>
      <c r="U150">
        <f t="shared" si="24"/>
        <v>21594258.496183656</v>
      </c>
      <c r="V150">
        <f t="shared" si="25"/>
        <v>-1.5689355578468971</v>
      </c>
      <c r="W150">
        <f t="shared" si="26"/>
        <v>-0.13336878413810696</v>
      </c>
      <c r="X150">
        <f t="shared" si="27"/>
        <v>1.1540104516394531</v>
      </c>
      <c r="Y150">
        <f t="shared" si="28"/>
        <v>0.13522112836224731</v>
      </c>
      <c r="Z150">
        <f t="shared" si="29"/>
        <v>0.41307276198330345</v>
      </c>
      <c r="AA150">
        <f t="shared" si="30"/>
        <v>-1.5689355578468971</v>
      </c>
      <c r="AB150">
        <f>IFERROR(V144+MATCH(AA150,V150:Z150,0)-1,"")</f>
        <v>2012</v>
      </c>
    </row>
    <row r="151" spans="1:28" x14ac:dyDescent="0.3">
      <c r="A151" s="1">
        <v>6</v>
      </c>
      <c r="B151" t="s">
        <v>283</v>
      </c>
      <c r="C151" t="s">
        <v>1217</v>
      </c>
      <c r="D151" t="s">
        <v>682</v>
      </c>
      <c r="E151" t="s">
        <v>1218</v>
      </c>
      <c r="F151" t="s">
        <v>1219</v>
      </c>
      <c r="G151" t="s">
        <v>1220</v>
      </c>
      <c r="I151" t="str">
        <f t="shared" si="15"/>
        <v>N/A</v>
      </c>
      <c r="J151">
        <f t="shared" si="16"/>
        <v>49300000</v>
      </c>
      <c r="K151">
        <f t="shared" si="17"/>
        <v>47800000</v>
      </c>
      <c r="L151">
        <f t="shared" si="18"/>
        <v>41000000</v>
      </c>
      <c r="M151">
        <f t="shared" si="19"/>
        <v>42700000</v>
      </c>
      <c r="N151">
        <f t="shared" si="20"/>
        <v>51200000</v>
      </c>
      <c r="P151">
        <f t="shared" si="21"/>
        <v>51200000</v>
      </c>
      <c r="Q151">
        <f>IFERROR(J144+MATCH(P151,J151:N151,0)-1,"")</f>
        <v>2016</v>
      </c>
      <c r="R151">
        <f t="shared" si="22"/>
        <v>41000000</v>
      </c>
      <c r="S151">
        <f>IFERROR(J144+MATCH(R151,J151:N151)-1,"")</f>
        <v>2014</v>
      </c>
      <c r="T151">
        <f t="shared" si="23"/>
        <v>46400000</v>
      </c>
      <c r="U151">
        <f t="shared" si="24"/>
        <v>4366348.5889241593</v>
      </c>
      <c r="V151">
        <f t="shared" si="25"/>
        <v>0.6641705170668798</v>
      </c>
      <c r="W151">
        <f t="shared" si="26"/>
        <v>0.32063404272194196</v>
      </c>
      <c r="X151">
        <f t="shared" si="27"/>
        <v>-1.2367313076417763</v>
      </c>
      <c r="Y151">
        <f t="shared" si="28"/>
        <v>-0.84738997005084671</v>
      </c>
      <c r="Z151">
        <f t="shared" si="29"/>
        <v>1.099316717903801</v>
      </c>
      <c r="AA151">
        <f t="shared" si="30"/>
        <v>-1.2367313076417763</v>
      </c>
      <c r="AB151">
        <f>IFERROR(V144+MATCH(AA151,V151:Z151,0)-1,"")</f>
        <v>2014</v>
      </c>
    </row>
    <row r="152" spans="1:28" x14ac:dyDescent="0.3">
      <c r="A152" s="1">
        <v>7</v>
      </c>
      <c r="B152" t="s">
        <v>289</v>
      </c>
      <c r="C152" t="s">
        <v>254</v>
      </c>
      <c r="D152" t="s">
        <v>1221</v>
      </c>
      <c r="E152" t="s">
        <v>1222</v>
      </c>
      <c r="F152" t="s">
        <v>1223</v>
      </c>
      <c r="G152" t="s">
        <v>1224</v>
      </c>
      <c r="I152" t="str">
        <f t="shared" si="15"/>
        <v>N/A</v>
      </c>
      <c r="J152" t="str">
        <f t="shared" si="16"/>
        <v>N/A</v>
      </c>
      <c r="K152">
        <f t="shared" si="17"/>
        <v>7.0400000000000004E-2</v>
      </c>
      <c r="L152">
        <f t="shared" si="18"/>
        <v>-8.8400000000000006E-2</v>
      </c>
      <c r="M152">
        <f t="shared" si="19"/>
        <v>-0.22739999999999999</v>
      </c>
      <c r="N152">
        <f t="shared" si="20"/>
        <v>1E-4</v>
      </c>
      <c r="P152">
        <f t="shared" si="21"/>
        <v>7.0400000000000004E-2</v>
      </c>
      <c r="Q152">
        <f>IFERROR(J144+MATCH(P152,J152:N152,0)-1,"")</f>
        <v>2013</v>
      </c>
      <c r="R152">
        <f t="shared" si="22"/>
        <v>-0.22739999999999999</v>
      </c>
      <c r="S152" t="str">
        <f>IFERROR(J144+MATCH(R152,J152:N152)-1,"")</f>
        <v/>
      </c>
      <c r="T152">
        <f t="shared" si="23"/>
        <v>-6.1325000000000005E-2</v>
      </c>
      <c r="U152">
        <f t="shared" si="24"/>
        <v>0.12837246264938079</v>
      </c>
      <c r="V152" t="str">
        <f t="shared" si="25"/>
        <v/>
      </c>
      <c r="W152">
        <f t="shared" si="26"/>
        <v>1.0261157048905098</v>
      </c>
      <c r="X152">
        <f t="shared" si="27"/>
        <v>-0.21090971880744394</v>
      </c>
      <c r="Y152">
        <f t="shared" si="28"/>
        <v>-1.2936964561752999</v>
      </c>
      <c r="Z152">
        <f t="shared" si="29"/>
        <v>0.47849047009223433</v>
      </c>
      <c r="AA152">
        <f t="shared" si="30"/>
        <v>-1.2936964561752999</v>
      </c>
      <c r="AB152">
        <f>IFERROR(V144+MATCH(AA152,V152:Z152,0)-1,"")</f>
        <v>2015</v>
      </c>
    </row>
    <row r="153" spans="1:28" x14ac:dyDescent="0.3">
      <c r="A153" s="1">
        <v>8</v>
      </c>
      <c r="B153" t="s">
        <v>294</v>
      </c>
      <c r="C153" t="s">
        <v>1225</v>
      </c>
      <c r="D153" t="s">
        <v>1226</v>
      </c>
      <c r="E153" t="s">
        <v>1227</v>
      </c>
      <c r="F153" t="s">
        <v>1138</v>
      </c>
      <c r="G153" t="s">
        <v>1228</v>
      </c>
      <c r="I153" t="str">
        <f t="shared" si="15"/>
        <v>N/A</v>
      </c>
      <c r="J153">
        <f t="shared" si="16"/>
        <v>2069999999.9999998</v>
      </c>
      <c r="K153">
        <f t="shared" si="17"/>
        <v>2340000000</v>
      </c>
      <c r="L153">
        <f t="shared" si="18"/>
        <v>2029999999.9999998</v>
      </c>
      <c r="M153">
        <f t="shared" si="19"/>
        <v>1520000000</v>
      </c>
      <c r="N153">
        <f t="shared" si="20"/>
        <v>1460000000</v>
      </c>
      <c r="P153">
        <f t="shared" si="21"/>
        <v>2340000000</v>
      </c>
      <c r="Q153">
        <f>IFERROR(J144+MATCH(P153,J153:N153,0)-1,"")</f>
        <v>2013</v>
      </c>
      <c r="R153">
        <f t="shared" si="22"/>
        <v>1460000000</v>
      </c>
      <c r="S153" t="str">
        <f>IFERROR(J144+MATCH(R153,J153:N153)-1,"")</f>
        <v/>
      </c>
      <c r="T153">
        <f t="shared" si="23"/>
        <v>1884000000</v>
      </c>
      <c r="U153">
        <f t="shared" si="24"/>
        <v>379512845.63239753</v>
      </c>
      <c r="V153">
        <f t="shared" si="25"/>
        <v>0.49010198769440988</v>
      </c>
      <c r="W153">
        <f t="shared" si="26"/>
        <v>1.2015403569282321</v>
      </c>
      <c r="X153">
        <f t="shared" si="27"/>
        <v>0.38470371077088072</v>
      </c>
      <c r="Y153">
        <f t="shared" si="28"/>
        <v>-0.95912432000411518</v>
      </c>
      <c r="Z153">
        <f t="shared" si="29"/>
        <v>-1.1172217353894089</v>
      </c>
      <c r="AA153">
        <f t="shared" si="30"/>
        <v>1.2015403569282321</v>
      </c>
      <c r="AB153">
        <f>IFERROR(V144+MATCH(AA153,V153:Z153,0)-1,"")</f>
        <v>2013</v>
      </c>
    </row>
    <row r="154" spans="1:28" x14ac:dyDescent="0.3">
      <c r="A154" s="1">
        <v>9</v>
      </c>
      <c r="B154" t="s">
        <v>300</v>
      </c>
      <c r="C154" t="s">
        <v>254</v>
      </c>
      <c r="D154" t="s">
        <v>1229</v>
      </c>
      <c r="E154" t="s">
        <v>1230</v>
      </c>
      <c r="F154" t="s">
        <v>1231</v>
      </c>
      <c r="G154" t="s">
        <v>1232</v>
      </c>
      <c r="I154" t="str">
        <f t="shared" si="15"/>
        <v>N/A</v>
      </c>
      <c r="J154" t="str">
        <f t="shared" si="16"/>
        <v>N/A</v>
      </c>
      <c r="K154">
        <f t="shared" si="17"/>
        <v>0.13</v>
      </c>
      <c r="L154">
        <f t="shared" si="18"/>
        <v>-0.13519999999999999</v>
      </c>
      <c r="M154">
        <f t="shared" si="19"/>
        <v>-0.24980000000000002</v>
      </c>
      <c r="N154">
        <f t="shared" si="20"/>
        <v>-3.7600000000000001E-2</v>
      </c>
      <c r="P154">
        <f t="shared" si="21"/>
        <v>0.13</v>
      </c>
      <c r="Q154">
        <f>IFERROR(J144+MATCH(P154,J154:N154,0)-1,"")</f>
        <v>2013</v>
      </c>
      <c r="R154">
        <f t="shared" si="22"/>
        <v>-0.24980000000000002</v>
      </c>
      <c r="S154" t="str">
        <f>IFERROR(J144+MATCH(R154,J154:N154)-1,"")</f>
        <v/>
      </c>
      <c r="T154">
        <f t="shared" si="23"/>
        <v>-7.3150000000000007E-2</v>
      </c>
      <c r="U154">
        <f t="shared" si="24"/>
        <v>0.1608199303569057</v>
      </c>
      <c r="V154" t="str">
        <f t="shared" si="25"/>
        <v/>
      </c>
      <c r="W154">
        <f t="shared" si="26"/>
        <v>1.2632140776901948</v>
      </c>
      <c r="X154">
        <f t="shared" si="27"/>
        <v>-0.38583526222336484</v>
      </c>
      <c r="Y154">
        <f t="shared" si="28"/>
        <v>-1.0984335063941568</v>
      </c>
      <c r="Z154">
        <f t="shared" si="29"/>
        <v>0.22105469092732677</v>
      </c>
      <c r="AA154">
        <f t="shared" si="30"/>
        <v>1.2632140776901948</v>
      </c>
      <c r="AB154">
        <f>IFERROR(V144+MATCH(AA154,V154:Z154,0)-1,"")</f>
        <v>2013</v>
      </c>
    </row>
    <row r="155" spans="1:28" x14ac:dyDescent="0.3">
      <c r="A155" s="1">
        <v>10</v>
      </c>
      <c r="B155" t="s">
        <v>305</v>
      </c>
      <c r="C155" t="s">
        <v>254</v>
      </c>
      <c r="D155" t="s">
        <v>254</v>
      </c>
      <c r="E155" t="s">
        <v>254</v>
      </c>
      <c r="F155" t="s">
        <v>254</v>
      </c>
      <c r="G155" t="s">
        <v>1233</v>
      </c>
      <c r="I155" t="str">
        <f t="shared" si="15"/>
        <v>N/A</v>
      </c>
      <c r="J155" t="str">
        <f t="shared" si="16"/>
        <v>N/A</v>
      </c>
      <c r="K155" t="str">
        <f t="shared" si="17"/>
        <v>N/A</v>
      </c>
      <c r="L155" t="str">
        <f t="shared" si="18"/>
        <v>N/A</v>
      </c>
      <c r="M155" t="str">
        <f t="shared" si="19"/>
        <v>N/A</v>
      </c>
      <c r="N155">
        <f t="shared" si="20"/>
        <v>0.19750000000000001</v>
      </c>
      <c r="P155">
        <f t="shared" si="21"/>
        <v>0.19750000000000001</v>
      </c>
      <c r="Q155">
        <f>IFERROR(J144+MATCH(P155,J155:N155,0)-1,"")</f>
        <v>2016</v>
      </c>
      <c r="R155">
        <f t="shared" si="22"/>
        <v>0.19750000000000001</v>
      </c>
      <c r="S155">
        <f>IFERROR(J144+MATCH(R155,J155:N155)-1,"")</f>
        <v>2016</v>
      </c>
      <c r="T155">
        <f t="shared" si="23"/>
        <v>0.19750000000000001</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1234</v>
      </c>
      <c r="D158" t="s">
        <v>1235</v>
      </c>
      <c r="E158" t="s">
        <v>1236</v>
      </c>
      <c r="F158" t="s">
        <v>1237</v>
      </c>
      <c r="G158" t="s">
        <v>1058</v>
      </c>
      <c r="I158" t="str">
        <f t="shared" si="15"/>
        <v>N/A</v>
      </c>
      <c r="J158">
        <f t="shared" si="16"/>
        <v>1360000000</v>
      </c>
      <c r="K158">
        <f t="shared" si="17"/>
        <v>1440000000</v>
      </c>
      <c r="L158">
        <f t="shared" si="18"/>
        <v>1330000000</v>
      </c>
      <c r="M158">
        <f t="shared" si="19"/>
        <v>1130000000</v>
      </c>
      <c r="N158">
        <f t="shared" si="20"/>
        <v>1160000000</v>
      </c>
      <c r="P158">
        <f t="shared" si="21"/>
        <v>1440000000</v>
      </c>
      <c r="Q158">
        <f>IFERROR(J144+MATCH(P158,J158:N158,0)-1,"")</f>
        <v>2013</v>
      </c>
      <c r="R158">
        <f t="shared" si="22"/>
        <v>1130000000</v>
      </c>
      <c r="S158" t="str">
        <f>IFERROR(J144+MATCH(R158,J158:N158)-1,"")</f>
        <v/>
      </c>
      <c r="T158">
        <f t="shared" si="23"/>
        <v>1284000000</v>
      </c>
      <c r="U158">
        <f t="shared" si="24"/>
        <v>133529023.06240393</v>
      </c>
      <c r="V158">
        <f t="shared" si="25"/>
        <v>0.56916465242527747</v>
      </c>
      <c r="W158">
        <f t="shared" si="26"/>
        <v>1.1682853391887276</v>
      </c>
      <c r="X158">
        <f t="shared" si="27"/>
        <v>0.34449439488898376</v>
      </c>
      <c r="Y158">
        <f t="shared" si="28"/>
        <v>-1.1533073220196413</v>
      </c>
      <c r="Z158">
        <f t="shared" si="29"/>
        <v>-0.92863706448334749</v>
      </c>
      <c r="AA158">
        <f t="shared" si="30"/>
        <v>1.1682853391887276</v>
      </c>
      <c r="AB158">
        <f>IFERROR(V144+MATCH(AA158,V158:Z158,0)-1,"")</f>
        <v>2013</v>
      </c>
    </row>
    <row r="159" spans="1:28" x14ac:dyDescent="0.3">
      <c r="A159" s="1">
        <v>1</v>
      </c>
      <c r="B159" t="s">
        <v>314</v>
      </c>
      <c r="C159" t="s">
        <v>1238</v>
      </c>
      <c r="D159" t="s">
        <v>1239</v>
      </c>
      <c r="E159" t="s">
        <v>1240</v>
      </c>
      <c r="F159" t="s">
        <v>1241</v>
      </c>
      <c r="G159" t="s">
        <v>1242</v>
      </c>
      <c r="I159" t="str">
        <f t="shared" si="15"/>
        <v>N/A</v>
      </c>
      <c r="J159">
        <f t="shared" si="16"/>
        <v>317100000</v>
      </c>
      <c r="K159">
        <f t="shared" si="17"/>
        <v>353400000</v>
      </c>
      <c r="L159">
        <f t="shared" si="18"/>
        <v>337000000</v>
      </c>
      <c r="M159">
        <f t="shared" si="19"/>
        <v>282200000</v>
      </c>
      <c r="N159">
        <f t="shared" si="20"/>
        <v>296100000</v>
      </c>
      <c r="P159">
        <f t="shared" si="21"/>
        <v>353400000</v>
      </c>
      <c r="Q159">
        <f>IFERROR(J144+MATCH(P159,J159:N159,0)-1,"")</f>
        <v>2013</v>
      </c>
      <c r="R159">
        <f t="shared" si="22"/>
        <v>282200000</v>
      </c>
      <c r="S159" t="str">
        <f>IFERROR(J144+MATCH(R159,J159:N159)-1,"")</f>
        <v/>
      </c>
      <c r="T159">
        <f t="shared" si="23"/>
        <v>317160000</v>
      </c>
      <c r="U159">
        <f t="shared" si="24"/>
        <v>29037441.347336374</v>
      </c>
      <c r="V159">
        <f t="shared" si="25"/>
        <v>-2.0662977595821762E-3</v>
      </c>
      <c r="W159">
        <f t="shared" si="26"/>
        <v>1.2480438467876345</v>
      </c>
      <c r="X159">
        <f t="shared" si="27"/>
        <v>0.68325579250183965</v>
      </c>
      <c r="Y159">
        <f t="shared" si="28"/>
        <v>-1.203962827916548</v>
      </c>
      <c r="Z159">
        <f t="shared" si="29"/>
        <v>-0.72527051361334383</v>
      </c>
      <c r="AA159">
        <f t="shared" si="30"/>
        <v>1.2480438467876345</v>
      </c>
      <c r="AB159">
        <f>IFERROR(V144+MATCH(AA159,V159:Z159,0)-1,"")</f>
        <v>2013</v>
      </c>
    </row>
    <row r="160" spans="1:28" x14ac:dyDescent="0.3">
      <c r="A160" s="1">
        <v>2</v>
      </c>
      <c r="B160" t="s">
        <v>320</v>
      </c>
      <c r="C160" t="s">
        <v>56</v>
      </c>
      <c r="D160" t="s">
        <v>1243</v>
      </c>
      <c r="E160" t="s">
        <v>1244</v>
      </c>
      <c r="F160" t="s">
        <v>1245</v>
      </c>
      <c r="G160" t="s">
        <v>1246</v>
      </c>
      <c r="I160" t="str">
        <f t="shared" si="15"/>
        <v>N/A</v>
      </c>
      <c r="J160">
        <f t="shared" si="16"/>
        <v>1040000000</v>
      </c>
      <c r="K160">
        <f t="shared" si="17"/>
        <v>1090000000</v>
      </c>
      <c r="L160">
        <f t="shared" si="18"/>
        <v>995400000</v>
      </c>
      <c r="M160">
        <f t="shared" si="19"/>
        <v>852300000</v>
      </c>
      <c r="N160">
        <f t="shared" si="20"/>
        <v>867900000</v>
      </c>
      <c r="P160">
        <f t="shared" si="21"/>
        <v>1090000000</v>
      </c>
      <c r="Q160">
        <f>IFERROR(J144+MATCH(P160,J160:N160,0)-1,"")</f>
        <v>2013</v>
      </c>
      <c r="R160">
        <f t="shared" si="22"/>
        <v>852300000</v>
      </c>
      <c r="S160" t="str">
        <f>IFERROR(J144+MATCH(R160,J160:N160)-1,"")</f>
        <v/>
      </c>
      <c r="T160">
        <f t="shared" si="23"/>
        <v>969120000</v>
      </c>
      <c r="U160">
        <f t="shared" si="24"/>
        <v>105141556.96012875</v>
      </c>
      <c r="V160">
        <f t="shared" si="25"/>
        <v>0.67413877109389542</v>
      </c>
      <c r="W160">
        <f t="shared" si="26"/>
        <v>1.1496881299355259</v>
      </c>
      <c r="X160">
        <f t="shared" si="27"/>
        <v>0.249948743007161</v>
      </c>
      <c r="Y160">
        <f t="shared" si="28"/>
        <v>-1.1110735219975854</v>
      </c>
      <c r="Z160">
        <f t="shared" si="29"/>
        <v>-0.96270212203899674</v>
      </c>
      <c r="AA160">
        <f t="shared" si="30"/>
        <v>1.1496881299355259</v>
      </c>
      <c r="AB160">
        <f>IFERROR(V144+MATCH(AA160,V160:Z160,0)-1,"")</f>
        <v>2013</v>
      </c>
    </row>
    <row r="161" spans="1:28" x14ac:dyDescent="0.3">
      <c r="A161" s="1">
        <v>3</v>
      </c>
      <c r="B161" t="s">
        <v>326</v>
      </c>
      <c r="C161" t="s">
        <v>254</v>
      </c>
      <c r="D161" t="s">
        <v>1247</v>
      </c>
      <c r="E161" t="s">
        <v>1248</v>
      </c>
      <c r="F161" t="s">
        <v>1249</v>
      </c>
      <c r="G161" t="s">
        <v>64</v>
      </c>
      <c r="I161" t="str">
        <f t="shared" si="15"/>
        <v>N/A</v>
      </c>
      <c r="J161" t="str">
        <f t="shared" si="16"/>
        <v>N/A</v>
      </c>
      <c r="K161">
        <f t="shared" si="17"/>
        <v>6.1699999999999998E-2</v>
      </c>
      <c r="L161">
        <f t="shared" si="18"/>
        <v>-7.6100000000000001E-2</v>
      </c>
      <c r="M161">
        <f t="shared" si="19"/>
        <v>-0.14849999999999999</v>
      </c>
      <c r="N161">
        <f t="shared" si="20"/>
        <v>2.6000000000000002E-2</v>
      </c>
      <c r="P161">
        <f t="shared" si="21"/>
        <v>6.1699999999999998E-2</v>
      </c>
      <c r="Q161">
        <f>IFERROR(J144+MATCH(P161,J161:N161,0)-1,"")</f>
        <v>2013</v>
      </c>
      <c r="R161">
        <f t="shared" si="22"/>
        <v>-0.14849999999999999</v>
      </c>
      <c r="S161" t="str">
        <f>IFERROR(J144+MATCH(R161,J161:N161)-1,"")</f>
        <v/>
      </c>
      <c r="T161">
        <f t="shared" si="23"/>
        <v>-3.4224999999999998E-2</v>
      </c>
      <c r="U161">
        <f t="shared" si="24"/>
        <v>9.5987755295488961E-2</v>
      </c>
      <c r="V161" t="str">
        <f t="shared" si="25"/>
        <v/>
      </c>
      <c r="W161">
        <f t="shared" si="26"/>
        <v>0.99934621561577541</v>
      </c>
      <c r="X161">
        <f t="shared" si="27"/>
        <v>-0.43625356037436119</v>
      </c>
      <c r="Y161">
        <f t="shared" si="28"/>
        <v>-1.1905164325201223</v>
      </c>
      <c r="Z161">
        <f t="shared" si="29"/>
        <v>0.62742377727870813</v>
      </c>
      <c r="AA161">
        <f t="shared" si="30"/>
        <v>-1.1905164325201223</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1250</v>
      </c>
      <c r="D163" t="s">
        <v>1251</v>
      </c>
      <c r="E163" t="s">
        <v>1252</v>
      </c>
      <c r="F163" t="s">
        <v>1253</v>
      </c>
      <c r="G163" t="s">
        <v>713</v>
      </c>
      <c r="I163" t="str">
        <f t="shared" si="15"/>
        <v>N/A</v>
      </c>
      <c r="J163">
        <f t="shared" si="16"/>
        <v>16900000</v>
      </c>
      <c r="K163">
        <f t="shared" si="17"/>
        <v>-9500000</v>
      </c>
      <c r="L163">
        <f t="shared" si="18"/>
        <v>48700000</v>
      </c>
      <c r="M163">
        <f t="shared" si="19"/>
        <v>89600000</v>
      </c>
      <c r="N163">
        <f t="shared" si="20"/>
        <v>17600000</v>
      </c>
      <c r="P163">
        <f t="shared" si="21"/>
        <v>89600000</v>
      </c>
      <c r="Q163">
        <f>IFERROR(J144+MATCH(P163,J163:N163,0)-1,"")</f>
        <v>2015</v>
      </c>
      <c r="R163">
        <f t="shared" si="22"/>
        <v>-9500000</v>
      </c>
      <c r="S163" t="str">
        <f>IFERROR(J144+MATCH(R163,J163:N163)-1,"")</f>
        <v/>
      </c>
      <c r="T163">
        <f t="shared" si="23"/>
        <v>32660000</v>
      </c>
      <c r="U163">
        <f t="shared" si="24"/>
        <v>37921273.712785542</v>
      </c>
      <c r="V163">
        <f t="shared" si="25"/>
        <v>-0.41559785463341004</v>
      </c>
      <c r="W163">
        <f t="shared" si="26"/>
        <v>-1.1117770019888686</v>
      </c>
      <c r="X163">
        <f t="shared" si="27"/>
        <v>0.42298157286293764</v>
      </c>
      <c r="Y163">
        <f t="shared" si="28"/>
        <v>1.5015318428189321</v>
      </c>
      <c r="Z163">
        <f t="shared" si="29"/>
        <v>-0.39713855905959111</v>
      </c>
      <c r="AA163">
        <f t="shared" si="30"/>
        <v>1.5015318428189321</v>
      </c>
      <c r="AB163">
        <f>IFERROR(V144+MATCH(AA163,V163:Z163,0)-1,"")</f>
        <v>2015</v>
      </c>
    </row>
    <row r="164" spans="1:28" x14ac:dyDescent="0.3">
      <c r="A164" s="1">
        <v>6</v>
      </c>
      <c r="B164" t="s">
        <v>338</v>
      </c>
      <c r="C164" t="s">
        <v>1254</v>
      </c>
      <c r="D164" t="s">
        <v>1255</v>
      </c>
      <c r="E164" t="s">
        <v>1256</v>
      </c>
      <c r="F164" t="s">
        <v>1257</v>
      </c>
      <c r="G164" t="s">
        <v>1258</v>
      </c>
      <c r="I164" t="str">
        <f t="shared" si="15"/>
        <v>N/A</v>
      </c>
      <c r="J164">
        <f t="shared" si="16"/>
        <v>698700000</v>
      </c>
      <c r="K164">
        <f t="shared" si="17"/>
        <v>910900000</v>
      </c>
      <c r="L164">
        <f t="shared" si="18"/>
        <v>-48700000</v>
      </c>
      <c r="M164">
        <f t="shared" si="19"/>
        <v>-89600000</v>
      </c>
      <c r="N164">
        <f t="shared" si="20"/>
        <v>281700000</v>
      </c>
      <c r="P164">
        <f t="shared" si="21"/>
        <v>910900000</v>
      </c>
      <c r="Q164">
        <f>IFERROR(J144+MATCH(P164,J164:N164,0)-1,"")</f>
        <v>2013</v>
      </c>
      <c r="R164">
        <f t="shared" si="22"/>
        <v>-89600000</v>
      </c>
      <c r="S164" t="str">
        <f>IFERROR(J144+MATCH(R164,J164:N164)-1,"")</f>
        <v/>
      </c>
      <c r="T164">
        <f t="shared" si="23"/>
        <v>350600000</v>
      </c>
      <c r="U164">
        <f t="shared" si="24"/>
        <v>445273354.2443338</v>
      </c>
      <c r="V164">
        <f t="shared" si="25"/>
        <v>0.78176696782306876</v>
      </c>
      <c r="W164">
        <f t="shared" si="26"/>
        <v>1.2583281587798489</v>
      </c>
      <c r="X164">
        <f t="shared" si="27"/>
        <v>-0.89675251436871972</v>
      </c>
      <c r="Y164">
        <f t="shared" si="28"/>
        <v>-0.98860620291788237</v>
      </c>
      <c r="Z164">
        <f t="shared" si="29"/>
        <v>-0.15473640931631552</v>
      </c>
      <c r="AA164">
        <f t="shared" si="30"/>
        <v>1.2583281587798489</v>
      </c>
      <c r="AB164">
        <f>IFERROR(V144+MATCH(AA164,V164:Z164,0)-1,"")</f>
        <v>2013</v>
      </c>
    </row>
    <row r="165" spans="1:28" x14ac:dyDescent="0.3">
      <c r="A165" s="1">
        <v>7</v>
      </c>
      <c r="B165" t="s">
        <v>344</v>
      </c>
      <c r="C165" t="s">
        <v>1259</v>
      </c>
      <c r="D165" t="s">
        <v>1260</v>
      </c>
      <c r="E165" t="s">
        <v>1261</v>
      </c>
      <c r="F165" t="s">
        <v>1262</v>
      </c>
      <c r="G165" t="s">
        <v>1263</v>
      </c>
      <c r="I165" t="str">
        <f t="shared" si="15"/>
        <v>N/A</v>
      </c>
      <c r="J165">
        <f t="shared" si="16"/>
        <v>-40300000</v>
      </c>
      <c r="K165">
        <f t="shared" si="17"/>
        <v>-50300000</v>
      </c>
      <c r="L165">
        <f t="shared" si="18"/>
        <v>-48200000</v>
      </c>
      <c r="M165">
        <f t="shared" si="19"/>
        <v>27900000</v>
      </c>
      <c r="N165">
        <f t="shared" si="20"/>
        <v>-26700000</v>
      </c>
      <c r="P165">
        <f t="shared" si="21"/>
        <v>27900000</v>
      </c>
      <c r="Q165">
        <f>IFERROR(J144+MATCH(P165,J165:N165,0)-1,"")</f>
        <v>2015</v>
      </c>
      <c r="R165">
        <f t="shared" si="22"/>
        <v>-50300000</v>
      </c>
      <c r="S165" t="str">
        <f>IFERROR(J144+MATCH(R165,J165:N165)-1,"")</f>
        <v/>
      </c>
      <c r="T165">
        <f t="shared" si="23"/>
        <v>-27520000</v>
      </c>
      <c r="U165">
        <f t="shared" si="24"/>
        <v>32334068.720159546</v>
      </c>
      <c r="V165">
        <f t="shared" si="25"/>
        <v>-0.39524874245201208</v>
      </c>
      <c r="W165">
        <f t="shared" si="26"/>
        <v>-0.70452005892463498</v>
      </c>
      <c r="X165">
        <f t="shared" si="27"/>
        <v>-0.63957308246538414</v>
      </c>
      <c r="Y165">
        <f t="shared" si="28"/>
        <v>1.7139816358912761</v>
      </c>
      <c r="Z165">
        <f t="shared" si="29"/>
        <v>2.5360247950755078E-2</v>
      </c>
      <c r="AA165">
        <f t="shared" si="30"/>
        <v>1.7139816358912761</v>
      </c>
      <c r="AB165">
        <f>IFERROR(V144+MATCH(AA165,V165:Z165,0)-1,"")</f>
        <v>2015</v>
      </c>
    </row>
    <row r="166" spans="1:28" x14ac:dyDescent="0.3">
      <c r="A166" s="1">
        <v>8</v>
      </c>
      <c r="B166" t="s">
        <v>350</v>
      </c>
      <c r="C166" t="s">
        <v>1264</v>
      </c>
      <c r="D166" t="s">
        <v>1265</v>
      </c>
      <c r="E166" t="s">
        <v>1266</v>
      </c>
      <c r="F166" t="s">
        <v>1267</v>
      </c>
      <c r="G166" t="s">
        <v>1268</v>
      </c>
      <c r="I166" t="str">
        <f t="shared" si="15"/>
        <v>N/A</v>
      </c>
      <c r="J166">
        <f t="shared" si="16"/>
        <v>20100000</v>
      </c>
      <c r="K166">
        <f t="shared" si="17"/>
        <v>20800000</v>
      </c>
      <c r="L166">
        <f t="shared" si="18"/>
        <v>13500000</v>
      </c>
      <c r="M166">
        <f t="shared" si="19"/>
        <v>18700000</v>
      </c>
      <c r="N166">
        <f t="shared" si="20"/>
        <v>13300000</v>
      </c>
      <c r="P166">
        <f t="shared" si="21"/>
        <v>20800000</v>
      </c>
      <c r="Q166">
        <f>IFERROR(J144+MATCH(P166,J166:N166,0)-1,"")</f>
        <v>2013</v>
      </c>
      <c r="R166">
        <f t="shared" si="22"/>
        <v>13300000</v>
      </c>
      <c r="S166" t="str">
        <f>IFERROR(J144+MATCH(R166,J166:N166)-1,"")</f>
        <v/>
      </c>
      <c r="T166">
        <f t="shared" si="23"/>
        <v>17280000</v>
      </c>
      <c r="U166">
        <f t="shared" si="24"/>
        <v>3622430.1235496593</v>
      </c>
      <c r="V166">
        <f t="shared" si="25"/>
        <v>0.77848292549992681</v>
      </c>
      <c r="W166">
        <f t="shared" si="26"/>
        <v>0.97172336799990866</v>
      </c>
      <c r="X166">
        <f t="shared" si="27"/>
        <v>-1.0434983894999019</v>
      </c>
      <c r="Y166">
        <f t="shared" si="28"/>
        <v>0.39200204049996312</v>
      </c>
      <c r="Z166">
        <f t="shared" si="29"/>
        <v>-1.0987099444998967</v>
      </c>
      <c r="AA166">
        <f t="shared" si="30"/>
        <v>-1.0987099444998967</v>
      </c>
      <c r="AB166">
        <f>IFERROR(V144+MATCH(AA166,V166:Z166,0)-1,"")</f>
        <v>2016</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1269</v>
      </c>
      <c r="D168" t="s">
        <v>1270</v>
      </c>
      <c r="E168" t="s">
        <v>1271</v>
      </c>
      <c r="F168" t="s">
        <v>1272</v>
      </c>
      <c r="G168" t="s">
        <v>1273</v>
      </c>
      <c r="I168" t="str">
        <f t="shared" si="15"/>
        <v>N/A</v>
      </c>
      <c r="J168">
        <f t="shared" si="16"/>
        <v>77700000</v>
      </c>
      <c r="K168">
        <f t="shared" si="17"/>
        <v>78800000</v>
      </c>
      <c r="L168">
        <f t="shared" si="18"/>
        <v>71900000</v>
      </c>
      <c r="M168">
        <f t="shared" si="19"/>
        <v>63600000</v>
      </c>
      <c r="N168">
        <f t="shared" si="20"/>
        <v>63400000</v>
      </c>
      <c r="P168">
        <f t="shared" si="21"/>
        <v>78800000</v>
      </c>
      <c r="Q168">
        <f>IFERROR(J144+MATCH(P168,J168:N168,0)-1,"")</f>
        <v>2013</v>
      </c>
      <c r="R168">
        <f t="shared" si="22"/>
        <v>63400000</v>
      </c>
      <c r="S168" t="str">
        <f>IFERROR(J144+MATCH(R168,J168:N168)-1,"")</f>
        <v/>
      </c>
      <c r="T168">
        <f t="shared" si="23"/>
        <v>71080000</v>
      </c>
      <c r="U168">
        <f t="shared" si="24"/>
        <v>7399797.2945209788</v>
      </c>
      <c r="V168">
        <f t="shared" si="25"/>
        <v>0.89461910056666516</v>
      </c>
      <c r="W168">
        <f t="shared" si="26"/>
        <v>1.0432718212046306</v>
      </c>
      <c r="X168">
        <f t="shared" si="27"/>
        <v>0.1108138462937561</v>
      </c>
      <c r="Y168">
        <f t="shared" si="28"/>
        <v>-1.0108385003381655</v>
      </c>
      <c r="Z168">
        <f t="shared" si="29"/>
        <v>-1.0378662677268864</v>
      </c>
      <c r="AA168">
        <f t="shared" si="30"/>
        <v>1.0432718212046306</v>
      </c>
      <c r="AB168">
        <f>IFERROR(V144+MATCH(AA168,V168:Z168,0)-1,"")</f>
        <v>2013</v>
      </c>
    </row>
    <row r="169" spans="1:28" x14ac:dyDescent="0.3">
      <c r="A169" s="1">
        <v>11</v>
      </c>
      <c r="B169" t="s">
        <v>363</v>
      </c>
      <c r="C169" t="s">
        <v>254</v>
      </c>
      <c r="D169" t="s">
        <v>1274</v>
      </c>
      <c r="E169" t="s">
        <v>1275</v>
      </c>
      <c r="F169" t="s">
        <v>1276</v>
      </c>
      <c r="G169" t="s">
        <v>1277</v>
      </c>
      <c r="I169" t="str">
        <f t="shared" si="15"/>
        <v>N/A</v>
      </c>
      <c r="J169" t="str">
        <f t="shared" si="16"/>
        <v>N/A</v>
      </c>
      <c r="K169">
        <f t="shared" si="17"/>
        <v>1.4199999999999999E-2</v>
      </c>
      <c r="L169">
        <f t="shared" si="18"/>
        <v>-8.7599999999999997E-2</v>
      </c>
      <c r="M169">
        <f t="shared" si="19"/>
        <v>-0.11539999999999999</v>
      </c>
      <c r="N169">
        <f t="shared" si="20"/>
        <v>-3.0999999999999999E-3</v>
      </c>
      <c r="P169">
        <f t="shared" si="21"/>
        <v>1.4199999999999999E-2</v>
      </c>
      <c r="Q169">
        <f>IFERROR(J144+MATCH(P169,J169:N169,0)-1,"")</f>
        <v>2013</v>
      </c>
      <c r="R169">
        <f t="shared" si="22"/>
        <v>-0.11539999999999999</v>
      </c>
      <c r="S169" t="str">
        <f>IFERROR(J144+MATCH(R169,J169:N169)-1,"")</f>
        <v/>
      </c>
      <c r="T169">
        <f t="shared" si="23"/>
        <v>-4.797499999999999E-2</v>
      </c>
      <c r="U169">
        <f t="shared" si="24"/>
        <v>6.3234398602870168E-2</v>
      </c>
      <c r="V169" t="str">
        <f t="shared" si="25"/>
        <v/>
      </c>
      <c r="W169">
        <f t="shared" si="26"/>
        <v>0.98324648251146496</v>
      </c>
      <c r="X169">
        <f t="shared" si="27"/>
        <v>-0.62663678117437582</v>
      </c>
      <c r="Y169">
        <f t="shared" si="28"/>
        <v>-1.0662709140866191</v>
      </c>
      <c r="Z169">
        <f t="shared" si="29"/>
        <v>0.70966121274952942</v>
      </c>
      <c r="AA169">
        <f t="shared" si="30"/>
        <v>-1.0662709140866191</v>
      </c>
      <c r="AB169">
        <f>IFERROR(V144+MATCH(AA169,V169:Z169,0)-1,"")</f>
        <v>2015</v>
      </c>
    </row>
    <row r="170" spans="1:28" x14ac:dyDescent="0.3">
      <c r="A170" s="1">
        <v>12</v>
      </c>
      <c r="B170" t="s">
        <v>368</v>
      </c>
      <c r="C170" t="s">
        <v>1269</v>
      </c>
      <c r="D170" t="s">
        <v>1270</v>
      </c>
      <c r="E170" t="s">
        <v>1271</v>
      </c>
      <c r="F170" t="s">
        <v>1272</v>
      </c>
      <c r="G170" t="s">
        <v>1273</v>
      </c>
      <c r="I170" t="str">
        <f t="shared" si="15"/>
        <v>N/A</v>
      </c>
      <c r="J170">
        <f t="shared" si="16"/>
        <v>77700000</v>
      </c>
      <c r="K170">
        <f t="shared" si="17"/>
        <v>78800000</v>
      </c>
      <c r="L170">
        <f t="shared" si="18"/>
        <v>71900000</v>
      </c>
      <c r="M170">
        <f t="shared" si="19"/>
        <v>63600000</v>
      </c>
      <c r="N170">
        <f t="shared" si="20"/>
        <v>63400000</v>
      </c>
      <c r="P170">
        <f t="shared" si="21"/>
        <v>78800000</v>
      </c>
      <c r="Q170">
        <f>IFERROR(J144+MATCH(P170,J170:N170,0)-1,"")</f>
        <v>2013</v>
      </c>
      <c r="R170">
        <f t="shared" si="22"/>
        <v>63400000</v>
      </c>
      <c r="S170" t="str">
        <f>IFERROR(J144+MATCH(R170,J170:N170)-1,"")</f>
        <v/>
      </c>
      <c r="T170">
        <f t="shared" si="23"/>
        <v>71080000</v>
      </c>
      <c r="U170">
        <f t="shared" si="24"/>
        <v>7399797.2945209788</v>
      </c>
      <c r="V170">
        <f t="shared" si="25"/>
        <v>0.89461910056666516</v>
      </c>
      <c r="W170">
        <f t="shared" si="26"/>
        <v>1.0432718212046306</v>
      </c>
      <c r="X170">
        <f t="shared" si="27"/>
        <v>0.1108138462937561</v>
      </c>
      <c r="Y170">
        <f t="shared" si="28"/>
        <v>-1.0108385003381655</v>
      </c>
      <c r="Z170">
        <f t="shared" si="29"/>
        <v>-1.0378662677268864</v>
      </c>
      <c r="AA170">
        <f t="shared" si="30"/>
        <v>1.0432718212046306</v>
      </c>
      <c r="AB170">
        <f>IFERROR(V144+MATCH(AA170,V170:Z170,0)-1,"")</f>
        <v>2013</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1278</v>
      </c>
      <c r="D172" t="s">
        <v>1279</v>
      </c>
      <c r="E172" t="s">
        <v>1280</v>
      </c>
      <c r="F172" t="s">
        <v>1281</v>
      </c>
      <c r="G172" t="s">
        <v>1282</v>
      </c>
      <c r="I172" t="str">
        <f t="shared" si="15"/>
        <v>N/A</v>
      </c>
      <c r="J172">
        <f t="shared" si="16"/>
        <v>600800000</v>
      </c>
      <c r="K172">
        <f t="shared" si="17"/>
        <v>802600000</v>
      </c>
      <c r="L172">
        <f t="shared" si="18"/>
        <v>539000000</v>
      </c>
      <c r="M172">
        <f t="shared" si="19"/>
        <v>279400000</v>
      </c>
      <c r="N172">
        <f t="shared" si="20"/>
        <v>204900000</v>
      </c>
      <c r="P172">
        <f t="shared" si="21"/>
        <v>802600000</v>
      </c>
      <c r="Q172">
        <f>IFERROR(J144+MATCH(P172,J172:N172,0)-1,"")</f>
        <v>2013</v>
      </c>
      <c r="R172">
        <f t="shared" si="22"/>
        <v>204900000</v>
      </c>
      <c r="S172" t="str">
        <f>IFERROR(J144+MATCH(R172,J172:N172)-1,"")</f>
        <v/>
      </c>
      <c r="T172">
        <f t="shared" si="23"/>
        <v>485340000</v>
      </c>
      <c r="U172">
        <f t="shared" si="24"/>
        <v>243886342.38103616</v>
      </c>
      <c r="V172">
        <f t="shared" si="25"/>
        <v>0.47341724375697475</v>
      </c>
      <c r="W172">
        <f t="shared" si="26"/>
        <v>1.30085185132806</v>
      </c>
      <c r="X172">
        <f t="shared" si="27"/>
        <v>0.22002052052658294</v>
      </c>
      <c r="Y172">
        <f t="shared" si="28"/>
        <v>-0.84440972786516011</v>
      </c>
      <c r="Z172">
        <f t="shared" si="29"/>
        <v>-1.1498798877464576</v>
      </c>
      <c r="AA172">
        <f t="shared" si="30"/>
        <v>1.30085185132806</v>
      </c>
      <c r="AB172">
        <f>IFERROR(V144+MATCH(AA172,V172:Z172,0)-1,"")</f>
        <v>2013</v>
      </c>
    </row>
    <row r="173" spans="1:28" x14ac:dyDescent="0.3">
      <c r="A173" s="1">
        <v>15</v>
      </c>
      <c r="B173" t="s">
        <v>376</v>
      </c>
      <c r="C173" t="s">
        <v>254</v>
      </c>
      <c r="D173" t="s">
        <v>1283</v>
      </c>
      <c r="E173" t="s">
        <v>1284</v>
      </c>
      <c r="F173" t="s">
        <v>1285</v>
      </c>
      <c r="G173" t="s">
        <v>1286</v>
      </c>
      <c r="I173" t="str">
        <f t="shared" si="15"/>
        <v>N/A</v>
      </c>
      <c r="J173" t="str">
        <f t="shared" si="16"/>
        <v>N/A</v>
      </c>
      <c r="K173">
        <f t="shared" si="17"/>
        <v>0.33590000000000003</v>
      </c>
      <c r="L173">
        <f t="shared" si="18"/>
        <v>-0.32840000000000003</v>
      </c>
      <c r="M173">
        <f t="shared" si="19"/>
        <v>-0.48159999999999997</v>
      </c>
      <c r="N173">
        <f t="shared" si="20"/>
        <v>-0.2666</v>
      </c>
      <c r="P173">
        <f t="shared" si="21"/>
        <v>0.33590000000000003</v>
      </c>
      <c r="Q173">
        <f>IFERROR(J144+MATCH(P173,J173:N173,0)-1,"")</f>
        <v>2013</v>
      </c>
      <c r="R173">
        <f t="shared" si="22"/>
        <v>-0.48159999999999997</v>
      </c>
      <c r="S173" t="str">
        <f>IFERROR(J144+MATCH(R173,J173:N173)-1,"")</f>
        <v/>
      </c>
      <c r="T173">
        <f t="shared" si="23"/>
        <v>-0.18517499999999998</v>
      </c>
      <c r="U173">
        <f t="shared" si="24"/>
        <v>0.35894770626559708</v>
      </c>
      <c r="V173" t="str">
        <f t="shared" si="25"/>
        <v/>
      </c>
      <c r="W173">
        <f t="shared" si="26"/>
        <v>1.4516738536126474</v>
      </c>
      <c r="X173">
        <f t="shared" si="27"/>
        <v>-0.39901355406356381</v>
      </c>
      <c r="Y173">
        <f t="shared" si="28"/>
        <v>-0.8258166714141516</v>
      </c>
      <c r="Z173">
        <f t="shared" si="29"/>
        <v>-0.22684362813493233</v>
      </c>
      <c r="AA173">
        <f t="shared" si="30"/>
        <v>1.4516738536126474</v>
      </c>
      <c r="AB173">
        <f>IFERROR(V144+MATCH(AA173,V173:Z173,0)-1,"")</f>
        <v>2013</v>
      </c>
    </row>
    <row r="174" spans="1:28" x14ac:dyDescent="0.3">
      <c r="A174" s="1">
        <v>16</v>
      </c>
      <c r="B174" t="s">
        <v>381</v>
      </c>
      <c r="C174" t="s">
        <v>254</v>
      </c>
      <c r="D174" t="s">
        <v>254</v>
      </c>
      <c r="E174" t="s">
        <v>254</v>
      </c>
      <c r="F174" t="s">
        <v>254</v>
      </c>
      <c r="G174" t="s">
        <v>1287</v>
      </c>
      <c r="I174" t="str">
        <f t="shared" si="15"/>
        <v>N/A</v>
      </c>
      <c r="J174" t="str">
        <f t="shared" si="16"/>
        <v>N/A</v>
      </c>
      <c r="K174" t="str">
        <f t="shared" si="17"/>
        <v>N/A</v>
      </c>
      <c r="L174" t="str">
        <f t="shared" si="18"/>
        <v>N/A</v>
      </c>
      <c r="M174" t="str">
        <f t="shared" si="19"/>
        <v>N/A</v>
      </c>
      <c r="N174">
        <f t="shared" si="20"/>
        <v>2.76E-2</v>
      </c>
      <c r="P174">
        <f t="shared" si="21"/>
        <v>2.76E-2</v>
      </c>
      <c r="Q174">
        <f>IFERROR(J144+MATCH(P174,J174:N174,0)-1,"")</f>
        <v>2016</v>
      </c>
      <c r="R174">
        <f t="shared" si="22"/>
        <v>2.76E-2</v>
      </c>
      <c r="S174">
        <f>IFERROR(J144+MATCH(R174,J174:N174)-1,"")</f>
        <v>2016</v>
      </c>
      <c r="T174">
        <f t="shared" si="23"/>
        <v>2.76E-2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1288</v>
      </c>
      <c r="D175" t="s">
        <v>1289</v>
      </c>
      <c r="E175" t="s">
        <v>1290</v>
      </c>
      <c r="F175" t="s">
        <v>1291</v>
      </c>
      <c r="G175" t="s">
        <v>1292</v>
      </c>
      <c r="I175" t="str">
        <f t="shared" si="15"/>
        <v>N/A</v>
      </c>
      <c r="J175">
        <f t="shared" si="16"/>
        <v>137900000</v>
      </c>
      <c r="K175">
        <f t="shared" si="17"/>
        <v>258500000</v>
      </c>
      <c r="L175">
        <f t="shared" si="18"/>
        <v>187700000</v>
      </c>
      <c r="M175">
        <f t="shared" si="19"/>
        <v>72500000</v>
      </c>
      <c r="N175">
        <f t="shared" si="20"/>
        <v>92200000</v>
      </c>
      <c r="P175">
        <f t="shared" si="21"/>
        <v>258500000</v>
      </c>
      <c r="Q175">
        <f>IFERROR(J144+MATCH(P175,J175:N175,0)-1,"")</f>
        <v>2013</v>
      </c>
      <c r="R175">
        <f t="shared" si="22"/>
        <v>72500000</v>
      </c>
      <c r="S175" t="str">
        <f>IFERROR(J144+MATCH(R175,J175:N175)-1,"")</f>
        <v/>
      </c>
      <c r="T175">
        <f t="shared" si="23"/>
        <v>149760000</v>
      </c>
      <c r="U175">
        <f t="shared" si="24"/>
        <v>75310610.142263487</v>
      </c>
      <c r="V175">
        <f t="shared" si="25"/>
        <v>-0.15748113018333254</v>
      </c>
      <c r="W175">
        <f t="shared" si="26"/>
        <v>1.4438868546488686</v>
      </c>
      <c r="X175">
        <f t="shared" si="27"/>
        <v>0.50378027648867085</v>
      </c>
      <c r="Y175">
        <f t="shared" si="28"/>
        <v>-1.025884664246566</v>
      </c>
      <c r="Z175">
        <f t="shared" si="29"/>
        <v>-0.76430133670764089</v>
      </c>
      <c r="AA175">
        <f t="shared" si="30"/>
        <v>1.4438868546488686</v>
      </c>
      <c r="AB175">
        <f>IFERROR(V144+MATCH(AA175,V175:Z175,0)-1,"")</f>
        <v>2013</v>
      </c>
    </row>
    <row r="176" spans="1:28" x14ac:dyDescent="0.3">
      <c r="A176" s="1">
        <v>18</v>
      </c>
      <c r="B176" t="s">
        <v>389</v>
      </c>
      <c r="C176" t="s">
        <v>1293</v>
      </c>
      <c r="D176" t="s">
        <v>1294</v>
      </c>
      <c r="E176" t="s">
        <v>1295</v>
      </c>
      <c r="F176" t="s">
        <v>1296</v>
      </c>
      <c r="G176" t="s">
        <v>1297</v>
      </c>
      <c r="I176" t="str">
        <f t="shared" si="15"/>
        <v>N/A</v>
      </c>
      <c r="J176">
        <f t="shared" si="16"/>
        <v>-5500000</v>
      </c>
      <c r="K176">
        <f t="shared" si="17"/>
        <v>19100000</v>
      </c>
      <c r="L176">
        <f t="shared" si="18"/>
        <v>15400000</v>
      </c>
      <c r="M176">
        <f t="shared" si="19"/>
        <v>1500000</v>
      </c>
      <c r="N176">
        <f t="shared" si="20"/>
        <v>-24100000</v>
      </c>
      <c r="P176">
        <f t="shared" si="21"/>
        <v>19100000</v>
      </c>
      <c r="Q176">
        <f>IFERROR(J144+MATCH(P176,J176:N176,0)-1,"")</f>
        <v>2013</v>
      </c>
      <c r="R176">
        <f t="shared" si="22"/>
        <v>-24100000</v>
      </c>
      <c r="S176" t="str">
        <f>IFERROR(J144+MATCH(R176,J176:N176)-1,"")</f>
        <v/>
      </c>
      <c r="T176">
        <f t="shared" si="23"/>
        <v>1280000</v>
      </c>
      <c r="U176">
        <f t="shared" si="24"/>
        <v>17371585.995527294</v>
      </c>
      <c r="V176">
        <f t="shared" si="25"/>
        <v>-0.39029251570614587</v>
      </c>
      <c r="W176">
        <f t="shared" si="26"/>
        <v>1.0258130722542065</v>
      </c>
      <c r="X176">
        <f t="shared" si="27"/>
        <v>0.81282158138212091</v>
      </c>
      <c r="Y176">
        <f t="shared" si="28"/>
        <v>1.2664358916718597E-2</v>
      </c>
      <c r="Z176">
        <f t="shared" si="29"/>
        <v>-1.4610064968469001</v>
      </c>
      <c r="AA176">
        <f t="shared" si="30"/>
        <v>-1.4610064968469001</v>
      </c>
      <c r="AB176">
        <f>IFERROR(V144+MATCH(AA176,V176:Z176,0)-1,"")</f>
        <v>2016</v>
      </c>
    </row>
    <row r="177" spans="1:28" x14ac:dyDescent="0.3">
      <c r="A177" s="1">
        <v>19</v>
      </c>
      <c r="B177" t="s">
        <v>395</v>
      </c>
      <c r="C177" t="s">
        <v>1298</v>
      </c>
      <c r="D177" t="s">
        <v>1299</v>
      </c>
      <c r="E177" t="s">
        <v>1300</v>
      </c>
      <c r="F177" t="s">
        <v>1301</v>
      </c>
      <c r="G177" t="s">
        <v>1302</v>
      </c>
      <c r="I177" t="str">
        <f t="shared" si="15"/>
        <v>N/A</v>
      </c>
      <c r="J177">
        <f t="shared" si="16"/>
        <v>179800000</v>
      </c>
      <c r="K177">
        <f t="shared" si="17"/>
        <v>217700000</v>
      </c>
      <c r="L177">
        <f t="shared" si="18"/>
        <v>168700000</v>
      </c>
      <c r="M177">
        <f t="shared" si="19"/>
        <v>97800000</v>
      </c>
      <c r="N177">
        <f t="shared" si="20"/>
        <v>114200000</v>
      </c>
      <c r="P177">
        <f t="shared" si="21"/>
        <v>217700000</v>
      </c>
      <c r="Q177">
        <f>IFERROR(J144+MATCH(P177,J177:N177,0)-1,"")</f>
        <v>2013</v>
      </c>
      <c r="R177">
        <f t="shared" si="22"/>
        <v>97800000</v>
      </c>
      <c r="S177" t="str">
        <f>IFERROR(J144+MATCH(R177,J177:N177)-1,"")</f>
        <v/>
      </c>
      <c r="T177">
        <f t="shared" si="23"/>
        <v>155640000</v>
      </c>
      <c r="U177">
        <f t="shared" si="24"/>
        <v>49164143.438078932</v>
      </c>
      <c r="V177">
        <f t="shared" si="25"/>
        <v>0.49141504988140278</v>
      </c>
      <c r="W177">
        <f t="shared" si="26"/>
        <v>1.2623020693559543</v>
      </c>
      <c r="X177">
        <f t="shared" si="27"/>
        <v>0.26564075130178477</v>
      </c>
      <c r="Y177">
        <f t="shared" si="28"/>
        <v>-1.1764671558419013</v>
      </c>
      <c r="Z177">
        <f t="shared" si="29"/>
        <v>-0.84289071469724053</v>
      </c>
      <c r="AA177">
        <f t="shared" si="30"/>
        <v>1.2623020693559543</v>
      </c>
      <c r="AB177">
        <f>IFERROR(V144+MATCH(AA177,V177:Z177,0)-1,"")</f>
        <v>2013</v>
      </c>
    </row>
    <row r="178" spans="1:28" x14ac:dyDescent="0.3">
      <c r="A178" s="1">
        <v>20</v>
      </c>
      <c r="B178" t="s">
        <v>401</v>
      </c>
      <c r="C178" t="s">
        <v>1303</v>
      </c>
      <c r="D178" t="s">
        <v>1304</v>
      </c>
      <c r="E178" t="s">
        <v>1305</v>
      </c>
      <c r="F178" t="s">
        <v>1306</v>
      </c>
      <c r="G178" t="s">
        <v>1307</v>
      </c>
      <c r="I178" t="str">
        <f t="shared" si="15"/>
        <v>N/A</v>
      </c>
      <c r="J178">
        <f t="shared" si="16"/>
        <v>-27000000</v>
      </c>
      <c r="K178">
        <f t="shared" si="17"/>
        <v>30200000</v>
      </c>
      <c r="L178">
        <f t="shared" si="18"/>
        <v>-400000</v>
      </c>
      <c r="M178">
        <f t="shared" si="19"/>
        <v>-19000000</v>
      </c>
      <c r="N178">
        <f t="shared" si="20"/>
        <v>21900000</v>
      </c>
      <c r="P178">
        <f t="shared" si="21"/>
        <v>30200000</v>
      </c>
      <c r="Q178">
        <f>IFERROR(J144+MATCH(P178,J178:N178,0)-1,"")</f>
        <v>2013</v>
      </c>
      <c r="R178">
        <f t="shared" si="22"/>
        <v>-27000000</v>
      </c>
      <c r="S178">
        <f>IFERROR(J144+MATCH(R178,J178:N178)-1,"")</f>
        <v>2012</v>
      </c>
      <c r="T178">
        <f t="shared" si="23"/>
        <v>1140000</v>
      </c>
      <c r="U178">
        <f t="shared" si="24"/>
        <v>24876253.737249102</v>
      </c>
      <c r="V178">
        <f t="shared" si="25"/>
        <v>-1.1311992672700488</v>
      </c>
      <c r="W178">
        <f t="shared" si="26"/>
        <v>1.1681823278915289</v>
      </c>
      <c r="X178">
        <f t="shared" si="27"/>
        <v>-6.1906427562042475E-2</v>
      </c>
      <c r="Y178">
        <f t="shared" si="28"/>
        <v>-0.80960743577891914</v>
      </c>
      <c r="Z178">
        <f t="shared" si="29"/>
        <v>0.83453080271948166</v>
      </c>
      <c r="AA178">
        <f t="shared" si="30"/>
        <v>1.1681823278915289</v>
      </c>
      <c r="AB178">
        <f>IFERROR(V144+MATCH(AA178,V178:Z178,0)-1,"")</f>
        <v>2013</v>
      </c>
    </row>
    <row r="179" spans="1:28" x14ac:dyDescent="0.3">
      <c r="A179" s="1">
        <v>21</v>
      </c>
      <c r="B179" t="s">
        <v>407</v>
      </c>
      <c r="C179" t="s">
        <v>1308</v>
      </c>
      <c r="D179" t="s">
        <v>1309</v>
      </c>
      <c r="E179" t="s">
        <v>1310</v>
      </c>
      <c r="F179" t="s">
        <v>1311</v>
      </c>
      <c r="G179" t="s">
        <v>1312</v>
      </c>
      <c r="I179" t="str">
        <f t="shared" si="15"/>
        <v>N/A</v>
      </c>
      <c r="J179">
        <f t="shared" si="16"/>
        <v>-9400000</v>
      </c>
      <c r="K179">
        <f t="shared" si="17"/>
        <v>-8500000</v>
      </c>
      <c r="L179">
        <f t="shared" si="18"/>
        <v>4000000</v>
      </c>
      <c r="M179">
        <f t="shared" si="19"/>
        <v>-7800000</v>
      </c>
      <c r="N179">
        <f t="shared" si="20"/>
        <v>-19800000</v>
      </c>
      <c r="P179">
        <f t="shared" si="21"/>
        <v>4000000</v>
      </c>
      <c r="Q179">
        <f>IFERROR(J144+MATCH(P179,J179:N179,0)-1,"")</f>
        <v>2014</v>
      </c>
      <c r="R179">
        <f t="shared" si="22"/>
        <v>-19800000</v>
      </c>
      <c r="S179" t="str">
        <f>IFERROR(J144+MATCH(R179,J179:N179)-1,"")</f>
        <v/>
      </c>
      <c r="T179">
        <f t="shared" si="23"/>
        <v>-8300000</v>
      </c>
      <c r="U179">
        <f t="shared" si="24"/>
        <v>8441563.8361621127</v>
      </c>
      <c r="V179">
        <f t="shared" si="25"/>
        <v>-0.13030760903421729</v>
      </c>
      <c r="W179">
        <f t="shared" si="26"/>
        <v>-2.3692292551675868E-2</v>
      </c>
      <c r="X179">
        <f t="shared" si="27"/>
        <v>1.457075991928066</v>
      </c>
      <c r="Y179">
        <f t="shared" si="28"/>
        <v>5.9230731379189674E-2</v>
      </c>
      <c r="Z179">
        <f t="shared" si="29"/>
        <v>-1.3623068217213625</v>
      </c>
      <c r="AA179">
        <f t="shared" si="30"/>
        <v>1.457075991928066</v>
      </c>
      <c r="AB179">
        <f>IFERROR(V144+MATCH(AA179,V179:Z179,0)-1,"")</f>
        <v>2014</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1313</v>
      </c>
      <c r="D181" t="s">
        <v>1314</v>
      </c>
      <c r="E181" t="s">
        <v>1315</v>
      </c>
      <c r="F181" t="s">
        <v>1316</v>
      </c>
      <c r="G181" t="s">
        <v>1317</v>
      </c>
      <c r="I181" t="str">
        <f t="shared" si="15"/>
        <v>N/A</v>
      </c>
      <c r="J181">
        <f t="shared" si="16"/>
        <v>53500000</v>
      </c>
      <c r="K181">
        <f t="shared" si="17"/>
        <v>48200000</v>
      </c>
      <c r="L181">
        <f t="shared" si="18"/>
        <v>52900000</v>
      </c>
      <c r="M181">
        <f t="shared" si="19"/>
        <v>57100000</v>
      </c>
      <c r="N181">
        <f t="shared" si="20"/>
        <v>47500000</v>
      </c>
      <c r="P181">
        <f t="shared" si="21"/>
        <v>57100000</v>
      </c>
      <c r="Q181">
        <f>IFERROR(J144+MATCH(P181,J181:N181,0)-1,"")</f>
        <v>2015</v>
      </c>
      <c r="R181">
        <f t="shared" si="22"/>
        <v>47500000</v>
      </c>
      <c r="S181" t="str">
        <f>IFERROR(J144+MATCH(R181,J181:N181)-1,"")</f>
        <v/>
      </c>
      <c r="T181">
        <f t="shared" si="23"/>
        <v>51840000</v>
      </c>
      <c r="U181">
        <f t="shared" si="24"/>
        <v>3988483.4210511646</v>
      </c>
      <c r="V181">
        <f t="shared" si="25"/>
        <v>0.41619829513106188</v>
      </c>
      <c r="W181">
        <f t="shared" si="26"/>
        <v>-0.91262758691389478</v>
      </c>
      <c r="X181">
        <f t="shared" si="27"/>
        <v>0.26576517640899133</v>
      </c>
      <c r="Y181">
        <f t="shared" si="28"/>
        <v>1.3187970074634852</v>
      </c>
      <c r="Z181">
        <f t="shared" si="29"/>
        <v>-1.0881328920896438</v>
      </c>
      <c r="AA181">
        <f t="shared" si="30"/>
        <v>1.3187970074634852</v>
      </c>
      <c r="AB181">
        <f>IFERROR(V144+MATCH(AA181,V181:Z181,0)-1,"")</f>
        <v>2015</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1318</v>
      </c>
      <c r="D183" t="s">
        <v>1319</v>
      </c>
      <c r="E183" t="s">
        <v>1320</v>
      </c>
      <c r="F183" t="s">
        <v>1321</v>
      </c>
      <c r="G183" t="s">
        <v>1322</v>
      </c>
      <c r="I183" t="str">
        <f t="shared" si="15"/>
        <v>N/A</v>
      </c>
      <c r="J183">
        <f t="shared" si="16"/>
        <v>516400000</v>
      </c>
      <c r="K183">
        <f t="shared" si="17"/>
        <v>592300000</v>
      </c>
      <c r="L183">
        <f t="shared" si="18"/>
        <v>404200000</v>
      </c>
      <c r="M183">
        <f t="shared" si="19"/>
        <v>264000000</v>
      </c>
      <c r="N183">
        <f t="shared" si="20"/>
        <v>160200000</v>
      </c>
      <c r="P183">
        <f t="shared" si="21"/>
        <v>592300000</v>
      </c>
      <c r="Q183">
        <f>IFERROR(J144+MATCH(P183,J183:N183,0)-1,"")</f>
        <v>2013</v>
      </c>
      <c r="R183">
        <f t="shared" si="22"/>
        <v>160200000</v>
      </c>
      <c r="S183" t="str">
        <f>IFERROR(J144+MATCH(R183,J183:N183)-1,"")</f>
        <v/>
      </c>
      <c r="T183">
        <f t="shared" si="23"/>
        <v>387420000</v>
      </c>
      <c r="U183">
        <f t="shared" si="24"/>
        <v>177309509.05126324</v>
      </c>
      <c r="V183">
        <f t="shared" si="25"/>
        <v>0.7274285552429659</v>
      </c>
      <c r="W183">
        <f t="shared" si="26"/>
        <v>1.1554935834871984</v>
      </c>
      <c r="X183">
        <f t="shared" si="27"/>
        <v>9.4636774360187373E-2</v>
      </c>
      <c r="Y183">
        <f t="shared" si="28"/>
        <v>-0.69607095897105631</v>
      </c>
      <c r="Z183">
        <f t="shared" si="29"/>
        <v>-1.2814879541192952</v>
      </c>
      <c r="AA183">
        <f t="shared" si="30"/>
        <v>-1.2814879541192952</v>
      </c>
      <c r="AB183">
        <f>IFERROR(V144+MATCH(AA183,V183:Z183,0)-1,"")</f>
        <v>2016</v>
      </c>
    </row>
    <row r="184" spans="1:28" x14ac:dyDescent="0.3">
      <c r="A184" s="1">
        <v>26</v>
      </c>
      <c r="B184" t="s">
        <v>422</v>
      </c>
      <c r="C184" t="s">
        <v>1323</v>
      </c>
      <c r="D184" t="s">
        <v>1324</v>
      </c>
      <c r="E184" t="s">
        <v>1325</v>
      </c>
      <c r="F184" t="s">
        <v>1326</v>
      </c>
      <c r="G184" t="s">
        <v>1327</v>
      </c>
      <c r="I184" t="str">
        <f t="shared" si="15"/>
        <v>N/A</v>
      </c>
      <c r="J184">
        <f t="shared" si="16"/>
        <v>-5700000</v>
      </c>
      <c r="K184">
        <f t="shared" si="17"/>
        <v>-4900000</v>
      </c>
      <c r="L184">
        <f t="shared" si="18"/>
        <v>-6200000</v>
      </c>
      <c r="M184">
        <f t="shared" si="19"/>
        <v>-2400000</v>
      </c>
      <c r="N184">
        <f t="shared" si="20"/>
        <v>100000</v>
      </c>
      <c r="P184">
        <f t="shared" si="21"/>
        <v>100000</v>
      </c>
      <c r="Q184">
        <f>IFERROR(J144+MATCH(P184,J184:N184,0)-1,"")</f>
        <v>2016</v>
      </c>
      <c r="R184">
        <f t="shared" si="22"/>
        <v>-6200000</v>
      </c>
      <c r="S184">
        <f>IFERROR(J144+MATCH(R184,J184:N184)-1,"")</f>
        <v>2014</v>
      </c>
      <c r="T184">
        <f t="shared" si="23"/>
        <v>-3820000</v>
      </c>
      <c r="U184">
        <f t="shared" si="24"/>
        <v>2633818.5207033535</v>
      </c>
      <c r="V184">
        <f t="shared" si="25"/>
        <v>-0.71379253552289224</v>
      </c>
      <c r="W184">
        <f t="shared" si="26"/>
        <v>-0.41005103104506579</v>
      </c>
      <c r="X184">
        <f t="shared" si="27"/>
        <v>-0.90363097582153384</v>
      </c>
      <c r="Y184">
        <f t="shared" si="28"/>
        <v>0.53914117044814203</v>
      </c>
      <c r="Z184">
        <f t="shared" si="29"/>
        <v>1.4883333719413498</v>
      </c>
      <c r="AA184">
        <f t="shared" si="30"/>
        <v>1.4883333719413498</v>
      </c>
      <c r="AB184">
        <f>IFERROR(V144+MATCH(AA184,V184:Z184,0)-1,"")</f>
        <v>2016</v>
      </c>
    </row>
    <row r="185" spans="1:28" x14ac:dyDescent="0.3">
      <c r="A185" s="1">
        <v>27</v>
      </c>
      <c r="B185" t="s">
        <v>423</v>
      </c>
      <c r="C185" t="s">
        <v>1328</v>
      </c>
      <c r="D185" t="s">
        <v>1329</v>
      </c>
      <c r="E185" t="s">
        <v>1330</v>
      </c>
      <c r="F185" t="s">
        <v>1331</v>
      </c>
      <c r="G185" t="s">
        <v>1332</v>
      </c>
      <c r="I185" t="str">
        <f t="shared" si="15"/>
        <v>N/A</v>
      </c>
      <c r="J185">
        <f t="shared" si="16"/>
        <v>522100000</v>
      </c>
      <c r="K185">
        <f t="shared" si="17"/>
        <v>597200000</v>
      </c>
      <c r="L185">
        <f t="shared" si="18"/>
        <v>410400000</v>
      </c>
      <c r="M185">
        <f t="shared" si="19"/>
        <v>266399999.99999997</v>
      </c>
      <c r="N185">
        <f t="shared" si="20"/>
        <v>160100000</v>
      </c>
      <c r="P185">
        <f t="shared" si="21"/>
        <v>597200000</v>
      </c>
      <c r="Q185">
        <f>IFERROR(J144+MATCH(P185,J185:N185,0)-1,"")</f>
        <v>2013</v>
      </c>
      <c r="R185">
        <f t="shared" si="22"/>
        <v>160100000</v>
      </c>
      <c r="S185" t="str">
        <f>IFERROR(J144+MATCH(R185,J185:N185)-1,"")</f>
        <v/>
      </c>
      <c r="T185">
        <f t="shared" si="23"/>
        <v>391240000</v>
      </c>
      <c r="U185">
        <f t="shared" si="24"/>
        <v>179528334.81097072</v>
      </c>
      <c r="V185">
        <f t="shared" si="25"/>
        <v>0.72891000820447271</v>
      </c>
      <c r="W185">
        <f t="shared" si="26"/>
        <v>1.1472283760491611</v>
      </c>
      <c r="X185">
        <f t="shared" si="27"/>
        <v>0.10672410023840515</v>
      </c>
      <c r="Y185">
        <f t="shared" si="28"/>
        <v>-0.69537769696046459</v>
      </c>
      <c r="Z185">
        <f t="shared" si="29"/>
        <v>-1.2874847875315745</v>
      </c>
      <c r="AA185">
        <f t="shared" si="30"/>
        <v>-1.2874847875315745</v>
      </c>
      <c r="AB185">
        <f>IFERROR(V144+MATCH(AA185,V185:Z185,0)-1,"")</f>
        <v>2016</v>
      </c>
    </row>
    <row r="186" spans="1:28" x14ac:dyDescent="0.3">
      <c r="A186" s="1">
        <v>28</v>
      </c>
      <c r="B186" t="s">
        <v>424</v>
      </c>
      <c r="C186" t="s">
        <v>254</v>
      </c>
      <c r="D186" t="s">
        <v>1333</v>
      </c>
      <c r="E186" t="s">
        <v>1334</v>
      </c>
      <c r="F186" t="s">
        <v>1335</v>
      </c>
      <c r="G186" t="s">
        <v>1336</v>
      </c>
      <c r="I186" t="str">
        <f t="shared" si="15"/>
        <v>neg_trend</v>
      </c>
      <c r="J186" t="str">
        <f t="shared" si="16"/>
        <v>N/A</v>
      </c>
      <c r="K186">
        <f t="shared" si="17"/>
        <v>0.14380000000000001</v>
      </c>
      <c r="L186">
        <f t="shared" si="18"/>
        <v>-0.31280000000000002</v>
      </c>
      <c r="M186">
        <f t="shared" si="19"/>
        <v>-0.35090000000000005</v>
      </c>
      <c r="N186">
        <f t="shared" si="20"/>
        <v>-0.39900000000000002</v>
      </c>
      <c r="P186">
        <f t="shared" si="21"/>
        <v>0.14380000000000001</v>
      </c>
      <c r="Q186">
        <f>IFERROR(J144+MATCH(P186,J186:N186,0)-1,"")</f>
        <v>2013</v>
      </c>
      <c r="R186">
        <f t="shared" si="22"/>
        <v>-0.39900000000000002</v>
      </c>
      <c r="S186" t="str">
        <f>IFERROR(J144+MATCH(R186,J186:N186)-1,"")</f>
        <v/>
      </c>
      <c r="T186">
        <f t="shared" si="23"/>
        <v>-0.22972500000000001</v>
      </c>
      <c r="U186">
        <f t="shared" si="24"/>
        <v>0.25150201291440988</v>
      </c>
      <c r="V186" t="str">
        <f t="shared" si="25"/>
        <v/>
      </c>
      <c r="W186">
        <f t="shared" si="26"/>
        <v>1.4851769799835219</v>
      </c>
      <c r="X186">
        <f t="shared" si="27"/>
        <v>-0.33031544772674143</v>
      </c>
      <c r="Y186">
        <f t="shared" si="28"/>
        <v>-0.48180528893515379</v>
      </c>
      <c r="Z186">
        <f t="shared" si="29"/>
        <v>-0.67305624332162695</v>
      </c>
      <c r="AA186">
        <f t="shared" si="30"/>
        <v>1.4851769799835219</v>
      </c>
      <c r="AB186">
        <f>IFERROR(V144+MATCH(AA186,V186:Z186,0)-1,"")</f>
        <v>2013</v>
      </c>
    </row>
    <row r="187" spans="1:28" x14ac:dyDescent="0.3">
      <c r="A187" s="1">
        <v>29</v>
      </c>
      <c r="B187" t="s">
        <v>429</v>
      </c>
      <c r="C187" t="s">
        <v>254</v>
      </c>
      <c r="D187" t="s">
        <v>254</v>
      </c>
      <c r="E187" t="s">
        <v>254</v>
      </c>
      <c r="F187" t="s">
        <v>254</v>
      </c>
      <c r="G187" t="s">
        <v>1337</v>
      </c>
      <c r="I187" t="str">
        <f t="shared" si="15"/>
        <v>N/A</v>
      </c>
      <c r="J187" t="str">
        <f t="shared" si="16"/>
        <v>N/A</v>
      </c>
      <c r="K187" t="str">
        <f t="shared" si="17"/>
        <v>N/A</v>
      </c>
      <c r="L187" t="str">
        <f t="shared" si="18"/>
        <v>N/A</v>
      </c>
      <c r="M187" t="str">
        <f t="shared" si="19"/>
        <v>N/A</v>
      </c>
      <c r="N187">
        <f t="shared" si="20"/>
        <v>2.1600000000000001E-2</v>
      </c>
      <c r="P187">
        <f t="shared" si="21"/>
        <v>2.1600000000000001E-2</v>
      </c>
      <c r="Q187">
        <f>IFERROR(J144+MATCH(P187,J187:N187,0)-1,"")</f>
        <v>2016</v>
      </c>
      <c r="R187">
        <f t="shared" si="22"/>
        <v>2.1600000000000001E-2</v>
      </c>
      <c r="S187">
        <f>IFERROR(J144+MATCH(R187,J187:N187)-1,"")</f>
        <v>2016</v>
      </c>
      <c r="T187">
        <f t="shared" si="23"/>
        <v>2.1600000000000001E-2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1328</v>
      </c>
      <c r="D192" t="s">
        <v>1329</v>
      </c>
      <c r="E192" t="s">
        <v>1330</v>
      </c>
      <c r="F192" t="s">
        <v>1331</v>
      </c>
      <c r="G192" t="s">
        <v>1332</v>
      </c>
      <c r="I192" t="str">
        <f t="shared" si="31"/>
        <v>N/A</v>
      </c>
      <c r="J192">
        <f t="shared" si="32"/>
        <v>522100000</v>
      </c>
      <c r="K192">
        <f t="shared" si="33"/>
        <v>597200000</v>
      </c>
      <c r="L192">
        <f t="shared" si="34"/>
        <v>410400000</v>
      </c>
      <c r="M192">
        <f t="shared" si="35"/>
        <v>266399999.99999997</v>
      </c>
      <c r="N192">
        <f t="shared" si="36"/>
        <v>160100000</v>
      </c>
      <c r="P192">
        <f t="shared" si="21"/>
        <v>597200000</v>
      </c>
      <c r="Q192">
        <f>IFERROR(J144+MATCH(P192,J192:N192,0)-1,"")</f>
        <v>2013</v>
      </c>
      <c r="R192">
        <f t="shared" si="22"/>
        <v>160100000</v>
      </c>
      <c r="S192" t="str">
        <f>IFERROR(J144+MATCH(R192,J192:N192)-1,"")</f>
        <v/>
      </c>
      <c r="T192">
        <f t="shared" si="23"/>
        <v>391240000</v>
      </c>
      <c r="U192">
        <f t="shared" si="24"/>
        <v>179528334.81097072</v>
      </c>
      <c r="V192">
        <f t="shared" si="25"/>
        <v>0.72891000820447271</v>
      </c>
      <c r="W192">
        <f t="shared" si="26"/>
        <v>1.1472283760491611</v>
      </c>
      <c r="X192">
        <f t="shared" si="27"/>
        <v>0.10672410023840515</v>
      </c>
      <c r="Y192">
        <f t="shared" si="28"/>
        <v>-0.69537769696046459</v>
      </c>
      <c r="Z192">
        <f t="shared" si="29"/>
        <v>-1.2874847875315745</v>
      </c>
      <c r="AA192">
        <f t="shared" si="30"/>
        <v>-1.2874847875315745</v>
      </c>
      <c r="AB192">
        <f>IFERROR(V144+MATCH(AA192,V192:Z192,0)-1,"")</f>
        <v>2016</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1328</v>
      </c>
      <c r="D194" t="s">
        <v>1329</v>
      </c>
      <c r="E194" t="s">
        <v>1330</v>
      </c>
      <c r="F194" t="s">
        <v>1331</v>
      </c>
      <c r="G194" t="s">
        <v>1332</v>
      </c>
      <c r="I194" t="str">
        <f t="shared" si="31"/>
        <v>N/A</v>
      </c>
      <c r="J194">
        <f t="shared" si="32"/>
        <v>522100000</v>
      </c>
      <c r="K194">
        <f t="shared" si="33"/>
        <v>597200000</v>
      </c>
      <c r="L194">
        <f t="shared" si="34"/>
        <v>410400000</v>
      </c>
      <c r="M194">
        <f t="shared" si="35"/>
        <v>266399999.99999997</v>
      </c>
      <c r="N194">
        <f t="shared" si="36"/>
        <v>160100000</v>
      </c>
      <c r="P194">
        <f t="shared" si="21"/>
        <v>597200000</v>
      </c>
      <c r="Q194">
        <f>IFERROR(J144+MATCH(P194,J194:N194,0)-1,"")</f>
        <v>2013</v>
      </c>
      <c r="R194">
        <f t="shared" si="22"/>
        <v>160100000</v>
      </c>
      <c r="S194" t="str">
        <f>IFERROR(J144+MATCH(R194,J194:N194)-1,"")</f>
        <v/>
      </c>
      <c r="T194">
        <f t="shared" si="23"/>
        <v>391240000</v>
      </c>
      <c r="U194">
        <f t="shared" si="24"/>
        <v>179528334.81097072</v>
      </c>
      <c r="V194">
        <f t="shared" si="25"/>
        <v>0.72891000820447271</v>
      </c>
      <c r="W194">
        <f t="shared" si="26"/>
        <v>1.1472283760491611</v>
      </c>
      <c r="X194">
        <f t="shared" si="27"/>
        <v>0.10672410023840515</v>
      </c>
      <c r="Y194">
        <f t="shared" si="28"/>
        <v>-0.69537769696046459</v>
      </c>
      <c r="Z194">
        <f t="shared" si="29"/>
        <v>-1.2874847875315745</v>
      </c>
      <c r="AA194">
        <f t="shared" si="30"/>
        <v>-1.2874847875315745</v>
      </c>
      <c r="AB194">
        <f>IFERROR(V144+MATCH(AA194,V194:Z194,0)-1,"")</f>
        <v>2016</v>
      </c>
    </row>
    <row r="195" spans="1:28" x14ac:dyDescent="0.3">
      <c r="A195" s="1">
        <v>37</v>
      </c>
      <c r="B195" t="s">
        <v>438</v>
      </c>
      <c r="C195" t="s">
        <v>1338</v>
      </c>
      <c r="D195" t="s">
        <v>1339</v>
      </c>
      <c r="E195" t="s">
        <v>1340</v>
      </c>
      <c r="F195" t="s">
        <v>1341</v>
      </c>
      <c r="G195" t="s">
        <v>1342</v>
      </c>
      <c r="I195" t="str">
        <f t="shared" si="31"/>
        <v>N/A</v>
      </c>
      <c r="J195">
        <f t="shared" si="32"/>
        <v>5.38</v>
      </c>
      <c r="K195">
        <f t="shared" si="33"/>
        <v>6.14</v>
      </c>
      <c r="L195">
        <f t="shared" si="34"/>
        <v>4.3899999999999997</v>
      </c>
      <c r="M195">
        <f t="shared" si="35"/>
        <v>3.06</v>
      </c>
      <c r="N195">
        <f t="shared" si="36"/>
        <v>1.97</v>
      </c>
      <c r="P195">
        <f t="shared" si="21"/>
        <v>6.14</v>
      </c>
      <c r="Q195">
        <f>IFERROR(J144+MATCH(P195,J195:N195,0)-1,"")</f>
        <v>2013</v>
      </c>
      <c r="R195">
        <f t="shared" si="22"/>
        <v>1.97</v>
      </c>
      <c r="S195" t="str">
        <f>IFERROR(J144+MATCH(R195,J195:N195)-1,"")</f>
        <v/>
      </c>
      <c r="T195">
        <f t="shared" si="23"/>
        <v>4.1879999999999997</v>
      </c>
      <c r="U195">
        <f t="shared" si="24"/>
        <v>1.6929175998848853</v>
      </c>
      <c r="V195">
        <f t="shared" si="25"/>
        <v>0.70410987521250501</v>
      </c>
      <c r="W195">
        <f t="shared" si="26"/>
        <v>1.1530389902808806</v>
      </c>
      <c r="X195">
        <f t="shared" si="27"/>
        <v>0.11932063321554193</v>
      </c>
      <c r="Y195">
        <f t="shared" si="28"/>
        <v>-0.6663053181541152</v>
      </c>
      <c r="Z195">
        <f t="shared" si="29"/>
        <v>-1.3101641805548121</v>
      </c>
      <c r="AA195">
        <f t="shared" si="30"/>
        <v>-1.3101641805548121</v>
      </c>
      <c r="AB195">
        <f>IFERROR(V144+MATCH(AA195,V195:Z195,0)-1,"")</f>
        <v>2016</v>
      </c>
    </row>
    <row r="196" spans="1:28" x14ac:dyDescent="0.3">
      <c r="A196" s="1">
        <v>38</v>
      </c>
      <c r="B196" t="s">
        <v>444</v>
      </c>
      <c r="C196" t="s">
        <v>254</v>
      </c>
      <c r="D196" t="s">
        <v>1343</v>
      </c>
      <c r="E196" t="s">
        <v>1344</v>
      </c>
      <c r="F196" t="s">
        <v>1345</v>
      </c>
      <c r="G196" t="s">
        <v>1346</v>
      </c>
      <c r="I196" t="str">
        <f t="shared" si="31"/>
        <v>neg_trend</v>
      </c>
      <c r="J196" t="str">
        <f t="shared" si="32"/>
        <v>N/A</v>
      </c>
      <c r="K196">
        <f t="shared" si="33"/>
        <v>0.14130000000000001</v>
      </c>
      <c r="L196">
        <f t="shared" si="34"/>
        <v>-0.28500000000000003</v>
      </c>
      <c r="M196">
        <f t="shared" si="35"/>
        <v>-0.30299999999999999</v>
      </c>
      <c r="N196">
        <f t="shared" si="36"/>
        <v>-0.35619999999999996</v>
      </c>
      <c r="P196">
        <f t="shared" si="21"/>
        <v>0.14130000000000001</v>
      </c>
      <c r="Q196">
        <f>IFERROR(J144+MATCH(P196,J196:N196,0)-1,"")</f>
        <v>2013</v>
      </c>
      <c r="R196">
        <f t="shared" si="22"/>
        <v>-0.35619999999999996</v>
      </c>
      <c r="S196" t="str">
        <f>IFERROR(J144+MATCH(R196,J196:N196)-1,"")</f>
        <v/>
      </c>
      <c r="T196">
        <f t="shared" si="23"/>
        <v>-0.20072499999999999</v>
      </c>
      <c r="U196">
        <f t="shared" si="24"/>
        <v>0.23001161383721475</v>
      </c>
      <c r="V196" t="str">
        <f t="shared" si="25"/>
        <v/>
      </c>
      <c r="W196">
        <f t="shared" si="26"/>
        <v>1.4869901319072527</v>
      </c>
      <c r="X196">
        <f t="shared" si="27"/>
        <v>-0.36639454240620944</v>
      </c>
      <c r="Y196">
        <f t="shared" si="28"/>
        <v>-0.44465146039270309</v>
      </c>
      <c r="Z196">
        <f t="shared" si="29"/>
        <v>-0.67594412910834023</v>
      </c>
      <c r="AA196">
        <f t="shared" si="30"/>
        <v>1.4869901319072527</v>
      </c>
      <c r="AB196">
        <f>IFERROR(V144+MATCH(AA196,V196:Z196,0)-1,"")</f>
        <v>2013</v>
      </c>
    </row>
    <row r="197" spans="1:28" x14ac:dyDescent="0.3">
      <c r="A197" s="1">
        <v>39</v>
      </c>
      <c r="B197" t="s">
        <v>449</v>
      </c>
      <c r="C197" t="s">
        <v>1347</v>
      </c>
      <c r="D197" t="s">
        <v>1348</v>
      </c>
      <c r="E197" t="s">
        <v>1349</v>
      </c>
      <c r="F197" t="s">
        <v>1350</v>
      </c>
      <c r="G197" t="s">
        <v>1351</v>
      </c>
      <c r="I197" t="str">
        <f t="shared" si="31"/>
        <v>N/A</v>
      </c>
      <c r="J197">
        <f t="shared" si="32"/>
        <v>97100000</v>
      </c>
      <c r="K197">
        <f t="shared" si="33"/>
        <v>97300000</v>
      </c>
      <c r="L197">
        <f t="shared" si="34"/>
        <v>93400000</v>
      </c>
      <c r="M197">
        <f t="shared" si="35"/>
        <v>87000000</v>
      </c>
      <c r="N197">
        <f t="shared" si="36"/>
        <v>81400000</v>
      </c>
      <c r="P197">
        <f t="shared" si="21"/>
        <v>97300000</v>
      </c>
      <c r="Q197">
        <f>IFERROR(J144+MATCH(P197,J197:N197,0)-1,"")</f>
        <v>2013</v>
      </c>
      <c r="R197">
        <f t="shared" si="22"/>
        <v>81400000</v>
      </c>
      <c r="S197" t="str">
        <f>IFERROR(J144+MATCH(R197,J197:N197)-1,"")</f>
        <v/>
      </c>
      <c r="T197">
        <f t="shared" si="23"/>
        <v>91240000</v>
      </c>
      <c r="U197">
        <f t="shared" si="24"/>
        <v>6901666.465427028</v>
      </c>
      <c r="V197">
        <f t="shared" si="25"/>
        <v>0.84907029763824193</v>
      </c>
      <c r="W197">
        <f t="shared" si="26"/>
        <v>0.87804880609005909</v>
      </c>
      <c r="X197">
        <f t="shared" si="27"/>
        <v>0.31296789127962504</v>
      </c>
      <c r="Y197">
        <f t="shared" si="28"/>
        <v>-0.61434437917852314</v>
      </c>
      <c r="Z197">
        <f t="shared" si="29"/>
        <v>-1.4257426158294029</v>
      </c>
      <c r="AA197">
        <f t="shared" si="30"/>
        <v>-1.4257426158294029</v>
      </c>
      <c r="AB197">
        <f>IFERROR(V144+MATCH(AA197,V197:Z197,0)-1,"")</f>
        <v>2016</v>
      </c>
    </row>
    <row r="198" spans="1:28" x14ac:dyDescent="0.3">
      <c r="A198" s="1">
        <v>40</v>
      </c>
      <c r="B198" t="s">
        <v>455</v>
      </c>
      <c r="C198" t="s">
        <v>1352</v>
      </c>
      <c r="D198" t="s">
        <v>1353</v>
      </c>
      <c r="E198" t="s">
        <v>1354</v>
      </c>
      <c r="F198" t="s">
        <v>1341</v>
      </c>
      <c r="G198" t="s">
        <v>1355</v>
      </c>
      <c r="I198" t="str">
        <f t="shared" si="31"/>
        <v>N/A</v>
      </c>
      <c r="J198">
        <f t="shared" si="32"/>
        <v>5.3</v>
      </c>
      <c r="K198">
        <f t="shared" si="33"/>
        <v>6.01</v>
      </c>
      <c r="L198">
        <f t="shared" si="34"/>
        <v>4.3600000000000003</v>
      </c>
      <c r="M198">
        <f t="shared" si="35"/>
        <v>3.06</v>
      </c>
      <c r="N198">
        <f t="shared" si="36"/>
        <v>1.96</v>
      </c>
      <c r="P198">
        <f t="shared" si="21"/>
        <v>6.01</v>
      </c>
      <c r="Q198">
        <f>IFERROR(J144+MATCH(P198,J198:N198,0)-1,"")</f>
        <v>2013</v>
      </c>
      <c r="R198">
        <f t="shared" si="22"/>
        <v>1.96</v>
      </c>
      <c r="S198" t="str">
        <f>IFERROR(J144+MATCH(R198,J198:N198)-1,"")</f>
        <v/>
      </c>
      <c r="T198">
        <f t="shared" si="23"/>
        <v>4.1379999999999999</v>
      </c>
      <c r="U198">
        <f t="shared" si="24"/>
        <v>1.6439038901347023</v>
      </c>
      <c r="V198">
        <f t="shared" si="25"/>
        <v>0.70685397545034401</v>
      </c>
      <c r="W198">
        <f t="shared" si="26"/>
        <v>1.138752703995735</v>
      </c>
      <c r="X198">
        <f t="shared" si="27"/>
        <v>0.13504439117898165</v>
      </c>
      <c r="Y198">
        <f t="shared" si="28"/>
        <v>-0.65575609770694565</v>
      </c>
      <c r="Z198">
        <f t="shared" si="29"/>
        <v>-1.3248949729181148</v>
      </c>
      <c r="AA198">
        <f t="shared" si="30"/>
        <v>-1.3248949729181148</v>
      </c>
      <c r="AB198">
        <f>IFERROR(V144+MATCH(AA198,V198:Z198,0)-1,"")</f>
        <v>2016</v>
      </c>
    </row>
    <row r="199" spans="1:28" x14ac:dyDescent="0.3">
      <c r="A199" s="1">
        <v>41</v>
      </c>
      <c r="B199" t="s">
        <v>461</v>
      </c>
      <c r="C199" t="s">
        <v>254</v>
      </c>
      <c r="D199" t="s">
        <v>1123</v>
      </c>
      <c r="E199" t="s">
        <v>1356</v>
      </c>
      <c r="F199" t="s">
        <v>1357</v>
      </c>
      <c r="G199" t="s">
        <v>1358</v>
      </c>
      <c r="I199" t="str">
        <f t="shared" si="31"/>
        <v>neg_trend</v>
      </c>
      <c r="J199" t="str">
        <f t="shared" si="32"/>
        <v>N/A</v>
      </c>
      <c r="K199">
        <f t="shared" si="33"/>
        <v>0.13400000000000001</v>
      </c>
      <c r="L199">
        <f t="shared" si="34"/>
        <v>-0.27450000000000002</v>
      </c>
      <c r="M199">
        <f t="shared" si="35"/>
        <v>-0.29820000000000002</v>
      </c>
      <c r="N199">
        <f t="shared" si="36"/>
        <v>-0.35950000000000004</v>
      </c>
      <c r="P199">
        <f t="shared" si="21"/>
        <v>0.13400000000000001</v>
      </c>
      <c r="Q199">
        <f>IFERROR(J144+MATCH(P199,J199:N199,0)-1,"")</f>
        <v>2013</v>
      </c>
      <c r="R199">
        <f t="shared" si="22"/>
        <v>-0.35950000000000004</v>
      </c>
      <c r="S199" t="str">
        <f>IFERROR(J144+MATCH(R199,J199:N199)-1,"")</f>
        <v/>
      </c>
      <c r="T199">
        <f t="shared" si="23"/>
        <v>-0.19955000000000001</v>
      </c>
      <c r="U199">
        <f t="shared" si="24"/>
        <v>0.22523242069767255</v>
      </c>
      <c r="V199" t="str">
        <f t="shared" si="25"/>
        <v/>
      </c>
      <c r="W199">
        <f t="shared" si="26"/>
        <v>1.4809146878890991</v>
      </c>
      <c r="X199">
        <f t="shared" si="27"/>
        <v>-0.33276736878215563</v>
      </c>
      <c r="Y199">
        <f t="shared" si="28"/>
        <v>-0.43799200707617941</v>
      </c>
      <c r="Z199">
        <f t="shared" si="29"/>
        <v>-0.71015531203076432</v>
      </c>
      <c r="AA199">
        <f t="shared" si="30"/>
        <v>1.4809146878890991</v>
      </c>
      <c r="AB199">
        <f>IFERROR(V144+MATCH(AA199,V199:Z199,0)-1,"")</f>
        <v>2013</v>
      </c>
    </row>
    <row r="200" spans="1:28" x14ac:dyDescent="0.3">
      <c r="A200" s="1">
        <v>42</v>
      </c>
      <c r="B200" t="s">
        <v>466</v>
      </c>
      <c r="C200" t="s">
        <v>1359</v>
      </c>
      <c r="D200" t="s">
        <v>1360</v>
      </c>
      <c r="E200" t="s">
        <v>1361</v>
      </c>
      <c r="F200" t="s">
        <v>1362</v>
      </c>
      <c r="G200" t="s">
        <v>1363</v>
      </c>
      <c r="I200" t="str">
        <f t="shared" si="31"/>
        <v>N/A</v>
      </c>
      <c r="J200">
        <f t="shared" si="32"/>
        <v>98600000</v>
      </c>
      <c r="K200">
        <f t="shared" si="33"/>
        <v>99400000</v>
      </c>
      <c r="L200">
        <f t="shared" si="34"/>
        <v>94200000</v>
      </c>
      <c r="M200">
        <f t="shared" si="35"/>
        <v>87100000</v>
      </c>
      <c r="N200">
        <f t="shared" si="36"/>
        <v>81700000</v>
      </c>
      <c r="P200">
        <f t="shared" si="21"/>
        <v>99400000</v>
      </c>
      <c r="Q200">
        <f>IFERROR(J144+MATCH(P200,J200:N200,0)-1,"")</f>
        <v>2013</v>
      </c>
      <c r="R200">
        <f t="shared" si="22"/>
        <v>81700000</v>
      </c>
      <c r="S200" t="str">
        <f>IFERROR(J144+MATCH(R200,J200:N200)-1,"")</f>
        <v/>
      </c>
      <c r="T200">
        <f t="shared" si="23"/>
        <v>92200000</v>
      </c>
      <c r="U200">
        <f t="shared" si="24"/>
        <v>7633151.3806553055</v>
      </c>
      <c r="V200">
        <f t="shared" si="25"/>
        <v>0.83844793334238321</v>
      </c>
      <c r="W200">
        <f t="shared" si="26"/>
        <v>0.94325392501018113</v>
      </c>
      <c r="X200">
        <f t="shared" si="27"/>
        <v>0.26201497916949473</v>
      </c>
      <c r="Y200">
        <f t="shared" si="28"/>
        <v>-0.66813819688221165</v>
      </c>
      <c r="Z200">
        <f t="shared" si="29"/>
        <v>-1.3755786406398474</v>
      </c>
      <c r="AA200">
        <f t="shared" si="30"/>
        <v>-1.3755786406398474</v>
      </c>
      <c r="AB200">
        <f>IFERROR(V144+MATCH(AA200,V200:Z200,0)-1,"")</f>
        <v>2016</v>
      </c>
    </row>
    <row r="201" spans="1:28" x14ac:dyDescent="0.3">
      <c r="A201" s="1">
        <v>43</v>
      </c>
      <c r="B201" t="s">
        <v>153</v>
      </c>
      <c r="C201" t="s">
        <v>1364</v>
      </c>
      <c r="D201" t="s">
        <v>1058</v>
      </c>
      <c r="E201" t="s">
        <v>1365</v>
      </c>
      <c r="F201" t="s">
        <v>1366</v>
      </c>
      <c r="G201" t="s">
        <v>1367</v>
      </c>
      <c r="I201" t="str">
        <f t="shared" si="31"/>
        <v>N/A</v>
      </c>
      <c r="J201">
        <f t="shared" si="32"/>
        <v>945500000</v>
      </c>
      <c r="K201">
        <f t="shared" si="33"/>
        <v>1160000000</v>
      </c>
      <c r="L201">
        <f t="shared" si="34"/>
        <v>974700000</v>
      </c>
      <c r="M201">
        <f t="shared" si="35"/>
        <v>646100000</v>
      </c>
      <c r="N201">
        <f t="shared" si="36"/>
        <v>573900000</v>
      </c>
      <c r="P201">
        <f t="shared" si="21"/>
        <v>1160000000</v>
      </c>
      <c r="Q201">
        <f>IFERROR(J144+MATCH(P201,J201:N201,0)-1,"")</f>
        <v>2013</v>
      </c>
      <c r="R201">
        <f t="shared" si="22"/>
        <v>573900000</v>
      </c>
      <c r="S201" t="str">
        <f>IFERROR(J144+MATCH(R201,J201:N201)-1,"")</f>
        <v/>
      </c>
      <c r="T201">
        <f t="shared" si="23"/>
        <v>860040000</v>
      </c>
      <c r="U201">
        <f t="shared" si="24"/>
        <v>243963497.26957104</v>
      </c>
      <c r="V201">
        <f t="shared" si="25"/>
        <v>0.35029830674041257</v>
      </c>
      <c r="W201">
        <f t="shared" si="26"/>
        <v>1.2295282013790563</v>
      </c>
      <c r="X201">
        <f t="shared" si="27"/>
        <v>0.46998834367956593</v>
      </c>
      <c r="Y201">
        <f t="shared" si="28"/>
        <v>-0.87693446927268737</v>
      </c>
      <c r="Z201">
        <f t="shared" si="29"/>
        <v>-1.1728803825263474</v>
      </c>
      <c r="AA201">
        <f t="shared" si="30"/>
        <v>1.2295282013790563</v>
      </c>
      <c r="AB201">
        <f>IFERROR(V144+MATCH(AA201,V201:Z201,0)-1,"")</f>
        <v>2013</v>
      </c>
    </row>
    <row r="202" spans="1:28" x14ac:dyDescent="0.3">
      <c r="A202" s="1">
        <v>44</v>
      </c>
      <c r="B202" t="s">
        <v>477</v>
      </c>
      <c r="C202" t="s">
        <v>254</v>
      </c>
      <c r="D202" t="s">
        <v>1368</v>
      </c>
      <c r="E202" t="s">
        <v>1369</v>
      </c>
      <c r="F202" t="s">
        <v>1370</v>
      </c>
      <c r="G202" t="s">
        <v>1371</v>
      </c>
      <c r="I202" t="str">
        <f t="shared" si="31"/>
        <v>N/A</v>
      </c>
      <c r="J202" t="str">
        <f t="shared" si="32"/>
        <v>N/A</v>
      </c>
      <c r="K202">
        <f t="shared" si="33"/>
        <v>0.22770000000000001</v>
      </c>
      <c r="L202">
        <f t="shared" si="34"/>
        <v>-0.16030000000000003</v>
      </c>
      <c r="M202">
        <f t="shared" si="35"/>
        <v>-0.33710000000000001</v>
      </c>
      <c r="N202">
        <f t="shared" si="36"/>
        <v>-0.11170000000000001</v>
      </c>
      <c r="P202">
        <f t="shared" si="21"/>
        <v>0.22770000000000001</v>
      </c>
      <c r="Q202">
        <f>IFERROR(J144+MATCH(P202,J202:N202,0)-1,"")</f>
        <v>2013</v>
      </c>
      <c r="R202">
        <f t="shared" si="22"/>
        <v>-0.33710000000000001</v>
      </c>
      <c r="S202" t="str">
        <f>IFERROR(J144+MATCH(R202,J202:N202)-1,"")</f>
        <v/>
      </c>
      <c r="T202">
        <f t="shared" si="23"/>
        <v>-9.5350000000000018E-2</v>
      </c>
      <c r="U202">
        <f t="shared" si="24"/>
        <v>0.23614274637741187</v>
      </c>
      <c r="V202" t="str">
        <f t="shared" si="25"/>
        <v/>
      </c>
      <c r="W202">
        <f t="shared" si="26"/>
        <v>1.368028469880205</v>
      </c>
      <c r="X202">
        <f t="shared" si="27"/>
        <v>-0.27504550106398173</v>
      </c>
      <c r="Y202">
        <f t="shared" si="28"/>
        <v>-1.0237451867931882</v>
      </c>
      <c r="Z202">
        <f t="shared" si="29"/>
        <v>-6.9237782023034614E-2</v>
      </c>
      <c r="AA202">
        <f t="shared" si="30"/>
        <v>1.368028469880205</v>
      </c>
      <c r="AB202">
        <f>IFERROR(V144+MATCH(AA202,V202:Z202,0)-1,"")</f>
        <v>2013</v>
      </c>
    </row>
    <row r="203" spans="1:28" x14ac:dyDescent="0.3">
      <c r="A203" s="1">
        <v>45</v>
      </c>
      <c r="B203" t="s">
        <v>482</v>
      </c>
      <c r="C203" t="s">
        <v>254</v>
      </c>
      <c r="D203" t="s">
        <v>254</v>
      </c>
      <c r="E203" t="s">
        <v>254</v>
      </c>
      <c r="F203" t="s">
        <v>254</v>
      </c>
      <c r="G203" t="s">
        <v>1372</v>
      </c>
      <c r="I203" t="str">
        <f t="shared" si="31"/>
        <v>N/A</v>
      </c>
      <c r="J203" t="str">
        <f t="shared" si="32"/>
        <v>N/A</v>
      </c>
      <c r="K203" t="str">
        <f t="shared" si="33"/>
        <v>N/A</v>
      </c>
      <c r="L203" t="str">
        <f t="shared" si="34"/>
        <v>N/A</v>
      </c>
      <c r="M203" t="str">
        <f t="shared" si="35"/>
        <v>N/A</v>
      </c>
      <c r="N203">
        <f t="shared" si="36"/>
        <v>7.740000000000001E-2</v>
      </c>
      <c r="P203">
        <f t="shared" si="21"/>
        <v>7.740000000000001E-2</v>
      </c>
      <c r="Q203">
        <f>IFERROR(J144+MATCH(P203,J203:N203,0)-1,"")</f>
        <v>2016</v>
      </c>
      <c r="R203">
        <f t="shared" si="22"/>
        <v>7.740000000000001E-2</v>
      </c>
      <c r="S203">
        <f>IFERROR(J144+MATCH(R203,J203:N203)-1,"")</f>
        <v>2016</v>
      </c>
      <c r="T203">
        <f t="shared" si="23"/>
        <v>7.740000000000001E-2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1373</v>
      </c>
      <c r="D206" t="s">
        <v>252</v>
      </c>
      <c r="E206" t="s">
        <v>1374</v>
      </c>
      <c r="F206" t="s">
        <v>1375</v>
      </c>
      <c r="G206" t="s">
        <v>1376</v>
      </c>
      <c r="I206" t="str">
        <f t="shared" si="31"/>
        <v>N/A</v>
      </c>
      <c r="J206">
        <f t="shared" si="32"/>
        <v>781300000</v>
      </c>
      <c r="K206">
        <f t="shared" si="33"/>
        <v>1050000000</v>
      </c>
      <c r="L206">
        <f t="shared" si="34"/>
        <v>363700000</v>
      </c>
      <c r="M206">
        <f t="shared" si="35"/>
        <v>426700000</v>
      </c>
      <c r="N206">
        <f t="shared" si="36"/>
        <v>429700000</v>
      </c>
      <c r="P206">
        <f t="shared" si="21"/>
        <v>1050000000</v>
      </c>
      <c r="Q206">
        <f>IFERROR(J144+MATCH(P206,J206:N206,0)-1,"")</f>
        <v>2013</v>
      </c>
      <c r="R206">
        <f t="shared" si="22"/>
        <v>363700000</v>
      </c>
      <c r="S206">
        <f>IFERROR(J144+MATCH(R206,J206:N206)-1,"")</f>
        <v>2014</v>
      </c>
      <c r="T206">
        <f t="shared" si="23"/>
        <v>610280000</v>
      </c>
      <c r="U206">
        <f t="shared" si="24"/>
        <v>295683093.86909491</v>
      </c>
      <c r="V206">
        <f t="shared" si="25"/>
        <v>0.57838951075002665</v>
      </c>
      <c r="W206">
        <f t="shared" si="26"/>
        <v>1.4871327076774745</v>
      </c>
      <c r="X206">
        <f t="shared" si="27"/>
        <v>-0.83393337364484599</v>
      </c>
      <c r="Y206">
        <f t="shared" si="28"/>
        <v>-0.62086742125768846</v>
      </c>
      <c r="Z206">
        <f t="shared" si="29"/>
        <v>-0.61072142352496672</v>
      </c>
      <c r="AA206">
        <f t="shared" si="30"/>
        <v>1.4871327076774745</v>
      </c>
      <c r="AB206">
        <f>IFERROR(V144+MATCH(AA206,V206:Z206,0)-1,"")</f>
        <v>2013</v>
      </c>
    </row>
    <row r="207" spans="1:28" x14ac:dyDescent="0.3">
      <c r="A207" s="1">
        <v>1</v>
      </c>
      <c r="B207" t="s">
        <v>490</v>
      </c>
      <c r="C207" t="s">
        <v>1373</v>
      </c>
      <c r="D207" t="s">
        <v>252</v>
      </c>
      <c r="E207" t="s">
        <v>1374</v>
      </c>
      <c r="F207" t="s">
        <v>1375</v>
      </c>
      <c r="G207" t="s">
        <v>1376</v>
      </c>
      <c r="I207" t="str">
        <f t="shared" si="31"/>
        <v>N/A</v>
      </c>
      <c r="J207">
        <f t="shared" si="32"/>
        <v>781300000</v>
      </c>
      <c r="K207">
        <f t="shared" si="33"/>
        <v>1050000000</v>
      </c>
      <c r="L207">
        <f t="shared" si="34"/>
        <v>363700000</v>
      </c>
      <c r="M207">
        <f t="shared" si="35"/>
        <v>426700000</v>
      </c>
      <c r="N207">
        <f t="shared" si="36"/>
        <v>429700000</v>
      </c>
      <c r="P207">
        <f t="shared" si="21"/>
        <v>1050000000</v>
      </c>
      <c r="Q207">
        <f>IFERROR(J144+MATCH(P207,J207:N207,0)-1,"")</f>
        <v>2013</v>
      </c>
      <c r="R207">
        <f t="shared" si="22"/>
        <v>363700000</v>
      </c>
      <c r="S207">
        <f>IFERROR(J144+MATCH(R207,J207:N207)-1,"")</f>
        <v>2014</v>
      </c>
      <c r="T207">
        <f t="shared" si="23"/>
        <v>610280000</v>
      </c>
      <c r="U207">
        <f t="shared" si="24"/>
        <v>295683093.86909491</v>
      </c>
      <c r="V207">
        <f t="shared" si="25"/>
        <v>0.57838951075002665</v>
      </c>
      <c r="W207">
        <f t="shared" si="26"/>
        <v>1.4871327076774745</v>
      </c>
      <c r="X207">
        <f t="shared" si="27"/>
        <v>-0.83393337364484599</v>
      </c>
      <c r="Y207">
        <f t="shared" si="28"/>
        <v>-0.62086742125768846</v>
      </c>
      <c r="Z207">
        <f t="shared" si="29"/>
        <v>-0.61072142352496672</v>
      </c>
      <c r="AA207">
        <f t="shared" si="30"/>
        <v>1.4871327076774745</v>
      </c>
      <c r="AB207">
        <f>IFERROR(V144+MATCH(AA207,V207:Z207,0)-1,"")</f>
        <v>2013</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1377</v>
      </c>
      <c r="E209" t="s">
        <v>1378</v>
      </c>
      <c r="F209" t="s">
        <v>1379</v>
      </c>
      <c r="G209" t="s">
        <v>1380</v>
      </c>
      <c r="I209" t="str">
        <f t="shared" si="31"/>
        <v>N/A</v>
      </c>
      <c r="J209" t="str">
        <f t="shared" si="32"/>
        <v>N/A</v>
      </c>
      <c r="K209">
        <f t="shared" si="33"/>
        <v>0.34029999999999999</v>
      </c>
      <c r="L209">
        <f t="shared" si="34"/>
        <v>-0.65269999999999995</v>
      </c>
      <c r="M209">
        <f t="shared" si="35"/>
        <v>0.17319999999999999</v>
      </c>
      <c r="N209">
        <f t="shared" si="36"/>
        <v>6.9999999999999993E-3</v>
      </c>
      <c r="P209">
        <f t="shared" ref="P209:P272" si="37">MAX(J209:N209)</f>
        <v>0.34029999999999999</v>
      </c>
      <c r="Q209">
        <f>IFERROR(J144+MATCH(P209,J209:N209,0)-1,"")</f>
        <v>2013</v>
      </c>
      <c r="R209">
        <f t="shared" ref="R209:R272" si="38">IF(Q209="","",MIN(J209:N209))</f>
        <v>-0.65269999999999995</v>
      </c>
      <c r="S209">
        <f>IFERROR(J144+MATCH(R209,J209:N209)-1,"")</f>
        <v>2014</v>
      </c>
      <c r="T209">
        <f t="shared" ref="T209:T272" si="39">IFERROR(AVERAGE(J209:N209),"")</f>
        <v>-3.3049999999999989E-2</v>
      </c>
      <c r="U209">
        <f t="shared" ref="U209:U272" si="40">IFERROR(STDEV(J209:N209),"")</f>
        <v>0.43493271893477953</v>
      </c>
      <c r="V209" t="str">
        <f t="shared" ref="V209:V272" si="41">IF(C209="-","",IF(ISBLANK(B209),"",IF(OR(ISNUMBER(FIND("Growth",B209)),ISNUMBER(FIND("Margin",B209))),"",(J209-T209)/U209)))</f>
        <v/>
      </c>
      <c r="W209">
        <f t="shared" ref="W209:W272" si="42">IF(OR(D209="-",ISBLANK(D209)),"",(K209-T209)/U209)</f>
        <v>0.85840863137267398</v>
      </c>
      <c r="X209">
        <f t="shared" ref="X209:X272" si="43">IF(OR(E209="-",ISBLANK(E209)),"",(L209-T209)/U209)</f>
        <v>-1.4247031161914487</v>
      </c>
      <c r="Y209">
        <f t="shared" ref="Y209:Y272" si="44">IF(OR(F209="-",ISBLANK(F209)),"",(M209-T209)/U209)</f>
        <v>0.47421127687321285</v>
      </c>
      <c r="Z209">
        <f t="shared" ref="Z209:Z272" si="45">IFERROR(IF(OR(G209="-",ISBLANK(G209)),"",(N209-T209)/U209),"")</f>
        <v>9.2083207945562032E-2</v>
      </c>
      <c r="AA209">
        <f t="shared" ref="AA209:AA272" si="46">IF(MAX(MAX(V209:Z209),ABS(MIN(V209:Z209)))=ABS(MIN(V209:Z209)),MIN(V209:Z209),MAX(V209:Z209))</f>
        <v>-1.4247031161914487</v>
      </c>
      <c r="AB209">
        <f>IFERROR(V144+MATCH(AA209,V209:Z209,0)-1,"")</f>
        <v>2014</v>
      </c>
    </row>
    <row r="210" spans="1:28" x14ac:dyDescent="0.3">
      <c r="A210" s="1">
        <v>4</v>
      </c>
      <c r="B210" t="s">
        <v>497</v>
      </c>
      <c r="C210" t="s">
        <v>1381</v>
      </c>
      <c r="D210" t="s">
        <v>1382</v>
      </c>
      <c r="E210" t="s">
        <v>1383</v>
      </c>
      <c r="F210" t="s">
        <v>1384</v>
      </c>
      <c r="G210" t="s">
        <v>1385</v>
      </c>
      <c r="I210" t="str">
        <f t="shared" si="31"/>
        <v>N/A</v>
      </c>
      <c r="J210">
        <f t="shared" si="32"/>
        <v>0.1012</v>
      </c>
      <c r="K210">
        <f t="shared" si="33"/>
        <v>0.1241</v>
      </c>
      <c r="L210">
        <f t="shared" si="34"/>
        <v>4.9400000000000006E-2</v>
      </c>
      <c r="M210">
        <f t="shared" si="35"/>
        <v>6.5700000000000008E-2</v>
      </c>
      <c r="N210">
        <f t="shared" si="36"/>
        <v>5.9900000000000002E-2</v>
      </c>
      <c r="P210">
        <f t="shared" si="37"/>
        <v>0.1241</v>
      </c>
      <c r="Q210">
        <f>IFERROR(J144+MATCH(P210,J210:N210,0)-1,"")</f>
        <v>2013</v>
      </c>
      <c r="R210">
        <f t="shared" si="38"/>
        <v>4.9400000000000006E-2</v>
      </c>
      <c r="S210">
        <f>IFERROR(J144+MATCH(R210,J210:N210)-1,"")</f>
        <v>2014</v>
      </c>
      <c r="T210">
        <f t="shared" si="39"/>
        <v>8.0060000000000006E-2</v>
      </c>
      <c r="U210">
        <f t="shared" si="40"/>
        <v>3.138109303386355E-2</v>
      </c>
      <c r="V210">
        <f t="shared" si="41"/>
        <v>0.67365403675352142</v>
      </c>
      <c r="W210">
        <f t="shared" si="42"/>
        <v>1.4033927993673176</v>
      </c>
      <c r="X210">
        <f t="shared" si="43"/>
        <v>-0.97702141754318717</v>
      </c>
      <c r="Y210">
        <f t="shared" si="44"/>
        <v>-0.4576003769054196</v>
      </c>
      <c r="Z210">
        <f t="shared" si="45"/>
        <v>-0.6424250416722328</v>
      </c>
      <c r="AA210">
        <f t="shared" si="46"/>
        <v>1.4033927993673176</v>
      </c>
      <c r="AB210">
        <f>IFERROR(V144+MATCH(AA210,V210:Z210,0)-1,"")</f>
        <v>2013</v>
      </c>
    </row>
    <row r="211" spans="1:28" x14ac:dyDescent="0.3">
      <c r="A211" s="1">
        <v>5</v>
      </c>
      <c r="B211" t="s">
        <v>503</v>
      </c>
      <c r="C211" t="s">
        <v>1386</v>
      </c>
      <c r="D211" t="s">
        <v>1387</v>
      </c>
      <c r="E211" t="s">
        <v>1388</v>
      </c>
      <c r="F211" t="s">
        <v>1389</v>
      </c>
      <c r="G211" t="s">
        <v>1390</v>
      </c>
      <c r="I211" t="str">
        <f t="shared" si="31"/>
        <v>N/A</v>
      </c>
      <c r="J211">
        <f t="shared" si="32"/>
        <v>924600000</v>
      </c>
      <c r="K211">
        <f t="shared" si="33"/>
        <v>940600000</v>
      </c>
      <c r="L211">
        <f t="shared" si="34"/>
        <v>963800000</v>
      </c>
      <c r="M211">
        <f t="shared" si="35"/>
        <v>836800000</v>
      </c>
      <c r="N211">
        <f t="shared" si="36"/>
        <v>890400000</v>
      </c>
      <c r="P211">
        <f t="shared" si="37"/>
        <v>963800000</v>
      </c>
      <c r="Q211">
        <f>IFERROR(J144+MATCH(P211,J211:N211,0)-1,"")</f>
        <v>2014</v>
      </c>
      <c r="R211">
        <f t="shared" si="38"/>
        <v>836800000</v>
      </c>
      <c r="S211" t="str">
        <f>IFERROR(J144+MATCH(R211,J211:N211)-1,"")</f>
        <v/>
      </c>
      <c r="T211">
        <f t="shared" si="39"/>
        <v>911240000</v>
      </c>
      <c r="U211">
        <f t="shared" si="40"/>
        <v>49443584.012488417</v>
      </c>
      <c r="V211">
        <f t="shared" si="41"/>
        <v>0.27020694933088879</v>
      </c>
      <c r="W211">
        <f t="shared" si="42"/>
        <v>0.59380808625410886</v>
      </c>
      <c r="X211">
        <f t="shared" si="43"/>
        <v>1.063029734792778</v>
      </c>
      <c r="Y211">
        <f t="shared" si="44"/>
        <v>-1.5055542895352814</v>
      </c>
      <c r="Z211">
        <f t="shared" si="45"/>
        <v>-0.42149048084249419</v>
      </c>
      <c r="AA211">
        <f t="shared" si="46"/>
        <v>-1.5055542895352814</v>
      </c>
      <c r="AB211">
        <f>IFERROR(V144+MATCH(AA211,V211:Z211,0)-1,"")</f>
        <v>2015</v>
      </c>
    </row>
    <row r="212" spans="1:28" x14ac:dyDescent="0.3">
      <c r="A212" s="1">
        <v>6</v>
      </c>
      <c r="B212" t="s">
        <v>509</v>
      </c>
      <c r="C212" t="s">
        <v>1386</v>
      </c>
      <c r="D212" t="s">
        <v>1387</v>
      </c>
      <c r="E212" t="s">
        <v>1388</v>
      </c>
      <c r="F212" t="s">
        <v>1389</v>
      </c>
      <c r="G212" t="s">
        <v>1390</v>
      </c>
      <c r="I212" t="str">
        <f t="shared" si="31"/>
        <v>N/A</v>
      </c>
      <c r="J212">
        <f t="shared" si="32"/>
        <v>924600000</v>
      </c>
      <c r="K212">
        <f t="shared" si="33"/>
        <v>940600000</v>
      </c>
      <c r="L212">
        <f t="shared" si="34"/>
        <v>963800000</v>
      </c>
      <c r="M212">
        <f t="shared" si="35"/>
        <v>836800000</v>
      </c>
      <c r="N212">
        <f t="shared" si="36"/>
        <v>890400000</v>
      </c>
      <c r="P212">
        <f t="shared" si="37"/>
        <v>963800000</v>
      </c>
      <c r="Q212">
        <f>IFERROR(J144+MATCH(P212,J212:N212,0)-1,"")</f>
        <v>2014</v>
      </c>
      <c r="R212">
        <f t="shared" si="38"/>
        <v>836800000</v>
      </c>
      <c r="S212" t="str">
        <f>IFERROR(J144+MATCH(R212,J212:N212)-1,"")</f>
        <v/>
      </c>
      <c r="T212">
        <f t="shared" si="39"/>
        <v>911240000</v>
      </c>
      <c r="U212">
        <f t="shared" si="40"/>
        <v>49443584.012488417</v>
      </c>
      <c r="V212">
        <f t="shared" si="41"/>
        <v>0.27020694933088879</v>
      </c>
      <c r="W212">
        <f t="shared" si="42"/>
        <v>0.59380808625410886</v>
      </c>
      <c r="X212">
        <f t="shared" si="43"/>
        <v>1.063029734792778</v>
      </c>
      <c r="Y212">
        <f t="shared" si="44"/>
        <v>-1.5055542895352814</v>
      </c>
      <c r="Z212">
        <f t="shared" si="45"/>
        <v>-0.42149048084249419</v>
      </c>
      <c r="AA212">
        <f t="shared" si="46"/>
        <v>-1.5055542895352814</v>
      </c>
      <c r="AB212">
        <f>IFERROR(V144+MATCH(AA212,V212:Z212,0)-1,"")</f>
        <v>2015</v>
      </c>
    </row>
    <row r="213" spans="1:28" x14ac:dyDescent="0.3">
      <c r="A213" s="1">
        <v>7</v>
      </c>
      <c r="B213" t="s">
        <v>515</v>
      </c>
      <c r="C213" t="s">
        <v>1386</v>
      </c>
      <c r="D213" t="s">
        <v>1391</v>
      </c>
      <c r="E213" t="s">
        <v>1388</v>
      </c>
      <c r="F213" t="s">
        <v>1392</v>
      </c>
      <c r="G213" t="s">
        <v>1393</v>
      </c>
      <c r="I213" t="str">
        <f t="shared" si="31"/>
        <v>N/A</v>
      </c>
      <c r="J213">
        <f t="shared" si="32"/>
        <v>924600000</v>
      </c>
      <c r="K213">
        <f t="shared" si="33"/>
        <v>975500000</v>
      </c>
      <c r="L213">
        <f t="shared" si="34"/>
        <v>963800000</v>
      </c>
      <c r="M213">
        <f t="shared" si="35"/>
        <v>866100000</v>
      </c>
      <c r="N213">
        <f t="shared" si="36"/>
        <v>924100000</v>
      </c>
      <c r="P213">
        <f t="shared" si="37"/>
        <v>975500000</v>
      </c>
      <c r="Q213">
        <f>IFERROR(J144+MATCH(P213,J213:N213,0)-1,"")</f>
        <v>2013</v>
      </c>
      <c r="R213">
        <f t="shared" si="38"/>
        <v>866100000</v>
      </c>
      <c r="S213" t="str">
        <f>IFERROR(J144+MATCH(R213,J213:N213)-1,"")</f>
        <v/>
      </c>
      <c r="T213">
        <f t="shared" si="39"/>
        <v>930820000</v>
      </c>
      <c r="U213">
        <f t="shared" si="40"/>
        <v>42885044.013035595</v>
      </c>
      <c r="V213">
        <f t="shared" si="41"/>
        <v>-0.14503890909169481</v>
      </c>
      <c r="W213">
        <f t="shared" si="42"/>
        <v>1.0418550575911452</v>
      </c>
      <c r="X213">
        <f t="shared" si="43"/>
        <v>0.76903267232220163</v>
      </c>
      <c r="Y213">
        <f t="shared" si="44"/>
        <v>-1.5091508354364127</v>
      </c>
      <c r="Z213">
        <f t="shared" si="45"/>
        <v>-0.15669798538523941</v>
      </c>
      <c r="AA213">
        <f t="shared" si="46"/>
        <v>-1.5091508354364127</v>
      </c>
      <c r="AB213">
        <f>IFERROR(V144+MATCH(AA213,V213:Z213,0)-1,"")</f>
        <v>2015</v>
      </c>
    </row>
    <row r="214" spans="1:28" x14ac:dyDescent="0.3">
      <c r="A214" s="1">
        <v>8</v>
      </c>
      <c r="B214" t="s">
        <v>521</v>
      </c>
      <c r="C214" t="s">
        <v>254</v>
      </c>
      <c r="D214" t="s">
        <v>873</v>
      </c>
      <c r="E214" t="s">
        <v>254</v>
      </c>
      <c r="F214" t="s">
        <v>1394</v>
      </c>
      <c r="G214" t="s">
        <v>1395</v>
      </c>
      <c r="I214" t="str">
        <f t="shared" si="31"/>
        <v>N/A</v>
      </c>
      <c r="J214" t="str">
        <f t="shared" si="32"/>
        <v>N/A</v>
      </c>
      <c r="K214">
        <f t="shared" si="33"/>
        <v>-34900000</v>
      </c>
      <c r="L214" t="str">
        <f t="shared" si="34"/>
        <v>N/A</v>
      </c>
      <c r="M214">
        <f t="shared" si="35"/>
        <v>-29300000</v>
      </c>
      <c r="N214">
        <f t="shared" si="36"/>
        <v>-33700000</v>
      </c>
      <c r="P214">
        <f t="shared" si="37"/>
        <v>-29300000</v>
      </c>
      <c r="Q214">
        <f>IFERROR(J144+MATCH(P214,J214:N214,0)-1,"")</f>
        <v>2015</v>
      </c>
      <c r="R214">
        <f t="shared" si="38"/>
        <v>-34900000</v>
      </c>
      <c r="S214">
        <f>IFERROR(J144+MATCH(R214,J214:N214)-1,"")</f>
        <v>2013</v>
      </c>
      <c r="T214">
        <f t="shared" si="39"/>
        <v>-32633333.333333332</v>
      </c>
      <c r="U214">
        <f t="shared" si="40"/>
        <v>2948445.9183327975</v>
      </c>
      <c r="V214" t="str">
        <f t="shared" si="41"/>
        <v/>
      </c>
      <c r="W214">
        <f t="shared" si="42"/>
        <v>-0.76876657379842916</v>
      </c>
      <c r="X214" t="str">
        <f t="shared" si="43"/>
        <v/>
      </c>
      <c r="Y214">
        <f t="shared" si="44"/>
        <v>1.130539079115336</v>
      </c>
      <c r="Z214">
        <f t="shared" si="45"/>
        <v>-0.36177250531690808</v>
      </c>
      <c r="AA214">
        <f t="shared" si="46"/>
        <v>1.130539079115336</v>
      </c>
      <c r="AB214">
        <f>IFERROR(V144+MATCH(AA214,V214:Z214,0)-1,"")</f>
        <v>2015</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1396</v>
      </c>
      <c r="E216" t="s">
        <v>1397</v>
      </c>
      <c r="F216" t="s">
        <v>1398</v>
      </c>
      <c r="G216" t="s">
        <v>1399</v>
      </c>
      <c r="I216" t="str">
        <f t="shared" si="31"/>
        <v>N/A</v>
      </c>
      <c r="J216" t="str">
        <f t="shared" si="32"/>
        <v>N/A</v>
      </c>
      <c r="K216">
        <f t="shared" si="33"/>
        <v>1.7299999999999999E-2</v>
      </c>
      <c r="L216">
        <f t="shared" si="34"/>
        <v>2.4700000000000003E-2</v>
      </c>
      <c r="M216">
        <f t="shared" si="35"/>
        <v>-0.1318</v>
      </c>
      <c r="N216">
        <f t="shared" si="36"/>
        <v>6.4100000000000004E-2</v>
      </c>
      <c r="P216">
        <f t="shared" si="37"/>
        <v>6.4100000000000004E-2</v>
      </c>
      <c r="Q216">
        <f>IFERROR(J144+MATCH(P216,J216:N216,0)-1,"")</f>
        <v>2016</v>
      </c>
      <c r="R216">
        <f t="shared" si="38"/>
        <v>-0.1318</v>
      </c>
      <c r="S216" t="str">
        <f>IFERROR(J144+MATCH(R216,J216:N216)-1,"")</f>
        <v/>
      </c>
      <c r="T216">
        <f t="shared" si="39"/>
        <v>-6.4249999999999967E-3</v>
      </c>
      <c r="U216">
        <f t="shared" si="40"/>
        <v>8.6070334610712423E-2</v>
      </c>
      <c r="V216" t="str">
        <f t="shared" si="41"/>
        <v/>
      </c>
      <c r="W216">
        <f t="shared" si="42"/>
        <v>0.27564665697311175</v>
      </c>
      <c r="X216">
        <f t="shared" si="43"/>
        <v>0.36162285345787587</v>
      </c>
      <c r="Y216">
        <f t="shared" si="44"/>
        <v>-1.4566575181455805</v>
      </c>
      <c r="Z216">
        <f t="shared" si="45"/>
        <v>0.81938800771459264</v>
      </c>
      <c r="AA216">
        <f t="shared" si="46"/>
        <v>-1.4566575181455805</v>
      </c>
      <c r="AB216">
        <f>IFERROR(V144+MATCH(AA216,V216:Z216,0)-1,"")</f>
        <v>2015</v>
      </c>
    </row>
    <row r="217" spans="1:28" x14ac:dyDescent="0.3">
      <c r="A217" s="1">
        <v>11</v>
      </c>
      <c r="B217" t="s">
        <v>538</v>
      </c>
      <c r="C217" t="s">
        <v>1400</v>
      </c>
      <c r="D217" t="s">
        <v>1401</v>
      </c>
      <c r="E217" t="s">
        <v>1402</v>
      </c>
      <c r="F217" t="s">
        <v>1403</v>
      </c>
      <c r="G217" t="s">
        <v>1404</v>
      </c>
      <c r="I217" t="str">
        <f t="shared" si="31"/>
        <v>N/A</v>
      </c>
      <c r="J217">
        <f t="shared" si="32"/>
        <v>10.77</v>
      </c>
      <c r="K217">
        <f t="shared" si="33"/>
        <v>11.47</v>
      </c>
      <c r="L217">
        <f t="shared" si="34"/>
        <v>10.09</v>
      </c>
      <c r="M217">
        <f t="shared" si="35"/>
        <v>8.92</v>
      </c>
      <c r="N217">
        <f t="shared" si="36"/>
        <v>8.32</v>
      </c>
      <c r="P217">
        <f t="shared" si="37"/>
        <v>11.47</v>
      </c>
      <c r="Q217">
        <f>IFERROR(J144+MATCH(P217,J217:N217,0)-1,"")</f>
        <v>2013</v>
      </c>
      <c r="R217">
        <f t="shared" si="38"/>
        <v>8.32</v>
      </c>
      <c r="S217" t="str">
        <f>IFERROR(J144+MATCH(R217,J217:N217)-1,"")</f>
        <v/>
      </c>
      <c r="T217">
        <f t="shared" si="39"/>
        <v>9.9139999999999997</v>
      </c>
      <c r="U217">
        <f t="shared" si="40"/>
        <v>1.2955423574704061</v>
      </c>
      <c r="V217">
        <f t="shared" si="41"/>
        <v>0.66072714262416798</v>
      </c>
      <c r="W217">
        <f t="shared" si="42"/>
        <v>1.2010413947701006</v>
      </c>
      <c r="X217">
        <f t="shared" si="43"/>
        <v>0.1358504405395487</v>
      </c>
      <c r="Y217">
        <f t="shared" si="44"/>
        <v>-0.76724623804722303</v>
      </c>
      <c r="Z217">
        <f t="shared" si="45"/>
        <v>-1.2303727398865929</v>
      </c>
      <c r="AA217">
        <f t="shared" si="46"/>
        <v>-1.2303727398865929</v>
      </c>
      <c r="AB217">
        <f>IFERROR(V144+MATCH(AA217,V217:Z217,0)-1,"")</f>
        <v>2016</v>
      </c>
    </row>
    <row r="218" spans="1:28" x14ac:dyDescent="0.3">
      <c r="A218" s="1">
        <v>12</v>
      </c>
      <c r="B218" t="s">
        <v>544</v>
      </c>
      <c r="C218" t="s">
        <v>1405</v>
      </c>
      <c r="D218" t="s">
        <v>1093</v>
      </c>
      <c r="E218" t="s">
        <v>1406</v>
      </c>
      <c r="F218" t="s">
        <v>1407</v>
      </c>
      <c r="G218" t="s">
        <v>1408</v>
      </c>
      <c r="I218" t="str">
        <f t="shared" si="31"/>
        <v>N/A</v>
      </c>
      <c r="J218">
        <f t="shared" si="32"/>
        <v>1700000000</v>
      </c>
      <c r="K218">
        <f t="shared" si="33"/>
        <v>2020000000</v>
      </c>
      <c r="L218">
        <f t="shared" si="34"/>
        <v>1750000000</v>
      </c>
      <c r="M218">
        <f t="shared" si="35"/>
        <v>1420000000</v>
      </c>
      <c r="N218">
        <f t="shared" si="36"/>
        <v>1510000000</v>
      </c>
      <c r="P218">
        <f t="shared" si="37"/>
        <v>2020000000</v>
      </c>
      <c r="Q218">
        <f>IFERROR(J144+MATCH(P218,J218:N218,0)-1,"")</f>
        <v>2013</v>
      </c>
      <c r="R218">
        <f t="shared" si="38"/>
        <v>1420000000</v>
      </c>
      <c r="S218" t="str">
        <f>IFERROR(J144+MATCH(R218,J218:N218)-1,"")</f>
        <v/>
      </c>
      <c r="T218">
        <f t="shared" si="39"/>
        <v>1680000000</v>
      </c>
      <c r="U218">
        <f t="shared" si="40"/>
        <v>233130864.53749534</v>
      </c>
      <c r="V218">
        <f t="shared" si="41"/>
        <v>8.578872660073425E-2</v>
      </c>
      <c r="W218">
        <f t="shared" si="42"/>
        <v>1.4584083522124822</v>
      </c>
      <c r="X218">
        <f t="shared" si="43"/>
        <v>0.30026054310256989</v>
      </c>
      <c r="Y218">
        <f t="shared" si="44"/>
        <v>-1.1152534458095453</v>
      </c>
      <c r="Z218">
        <f t="shared" si="45"/>
        <v>-0.72920417610624111</v>
      </c>
      <c r="AA218">
        <f t="shared" si="46"/>
        <v>1.4584083522124822</v>
      </c>
      <c r="AB218">
        <f>IFERROR(V144+MATCH(AA218,V218:Z218,0)-1,"")</f>
        <v>2013</v>
      </c>
    </row>
    <row r="219" spans="1:28" x14ac:dyDescent="0.3">
      <c r="A219" s="1">
        <v>13</v>
      </c>
      <c r="B219" t="s">
        <v>545</v>
      </c>
      <c r="C219" t="s">
        <v>1409</v>
      </c>
      <c r="D219" t="s">
        <v>1410</v>
      </c>
      <c r="E219" t="s">
        <v>1411</v>
      </c>
      <c r="F219" t="s">
        <v>1412</v>
      </c>
      <c r="G219" t="s">
        <v>1413</v>
      </c>
      <c r="I219" t="str">
        <f t="shared" si="31"/>
        <v>N/A</v>
      </c>
      <c r="J219">
        <f t="shared" si="32"/>
        <v>598500000</v>
      </c>
      <c r="K219">
        <f t="shared" si="33"/>
        <v>775700000</v>
      </c>
      <c r="L219">
        <f t="shared" si="34"/>
        <v>616600000</v>
      </c>
      <c r="M219">
        <f t="shared" si="35"/>
        <v>523100000</v>
      </c>
      <c r="N219">
        <f t="shared" si="36"/>
        <v>589300000</v>
      </c>
      <c r="P219">
        <f t="shared" si="37"/>
        <v>775700000</v>
      </c>
      <c r="Q219">
        <f>IFERROR(J144+MATCH(P219,J219:N219,0)-1,"")</f>
        <v>2013</v>
      </c>
      <c r="R219">
        <f t="shared" si="38"/>
        <v>523100000</v>
      </c>
      <c r="S219" t="str">
        <f>IFERROR(J144+MATCH(R219,J219:N219)-1,"")</f>
        <v/>
      </c>
      <c r="T219">
        <f t="shared" si="39"/>
        <v>620640000</v>
      </c>
      <c r="U219">
        <f t="shared" si="40"/>
        <v>93603354.640739232</v>
      </c>
      <c r="V219">
        <f t="shared" si="41"/>
        <v>-0.23652998426152508</v>
      </c>
      <c r="W219">
        <f t="shared" si="42"/>
        <v>1.6565645600538428</v>
      </c>
      <c r="X219">
        <f t="shared" si="43"/>
        <v>-4.3160846269944049E-2</v>
      </c>
      <c r="Y219">
        <f t="shared" si="44"/>
        <v>-1.0420566695966196</v>
      </c>
      <c r="Z219">
        <f t="shared" si="45"/>
        <v>-0.33481705992575411</v>
      </c>
      <c r="AA219">
        <f t="shared" si="46"/>
        <v>1.6565645600538428</v>
      </c>
      <c r="AB219">
        <f>IFERROR(V144+MATCH(AA219,V219:Z219,0)-1,"")</f>
        <v>2013</v>
      </c>
    </row>
    <row r="220" spans="1:28" x14ac:dyDescent="0.3">
      <c r="A220" s="1">
        <v>14</v>
      </c>
      <c r="B220" t="s">
        <v>546</v>
      </c>
      <c r="C220" t="s">
        <v>1414</v>
      </c>
      <c r="D220" t="s">
        <v>1415</v>
      </c>
      <c r="E220" t="s">
        <v>1416</v>
      </c>
      <c r="F220" t="s">
        <v>1417</v>
      </c>
      <c r="G220" t="s">
        <v>1418</v>
      </c>
      <c r="I220" t="str">
        <f t="shared" si="31"/>
        <v>N/A</v>
      </c>
      <c r="J220">
        <f t="shared" si="32"/>
        <v>137500000</v>
      </c>
      <c r="K220">
        <f t="shared" si="33"/>
        <v>109000000</v>
      </c>
      <c r="L220">
        <f t="shared" si="34"/>
        <v>130500000</v>
      </c>
      <c r="M220">
        <f t="shared" si="35"/>
        <v>97500000</v>
      </c>
      <c r="N220">
        <f t="shared" si="36"/>
        <v>113800000</v>
      </c>
      <c r="P220">
        <f t="shared" si="37"/>
        <v>137500000</v>
      </c>
      <c r="Q220">
        <f>IFERROR(J144+MATCH(P220,J220:N220,0)-1,"")</f>
        <v>2012</v>
      </c>
      <c r="R220">
        <f t="shared" si="38"/>
        <v>97500000</v>
      </c>
      <c r="S220" t="str">
        <f>IFERROR(J144+MATCH(R220,J220:N220)-1,"")</f>
        <v/>
      </c>
      <c r="T220">
        <f t="shared" si="39"/>
        <v>117660000</v>
      </c>
      <c r="U220">
        <f t="shared" si="40"/>
        <v>16238934.694123257</v>
      </c>
      <c r="V220">
        <f t="shared" si="41"/>
        <v>1.2217550211086161</v>
      </c>
      <c r="W220">
        <f t="shared" si="42"/>
        <v>-0.53328621385083752</v>
      </c>
      <c r="X220">
        <f t="shared" si="43"/>
        <v>0.7906922616448907</v>
      </c>
      <c r="Y220">
        <f t="shared" si="44"/>
        <v>-1.2414607472555295</v>
      </c>
      <c r="Z220">
        <f t="shared" si="45"/>
        <v>-0.23770032164714006</v>
      </c>
      <c r="AA220">
        <f t="shared" si="46"/>
        <v>-1.2414607472555295</v>
      </c>
      <c r="AB220">
        <f>IFERROR(V144+MATCH(AA220,V220:Z220,0)-1,"")</f>
        <v>2015</v>
      </c>
    </row>
    <row r="221" spans="1:28" x14ac:dyDescent="0.3">
      <c r="A221" s="1">
        <v>15</v>
      </c>
      <c r="B221" t="s">
        <v>547</v>
      </c>
      <c r="C221" t="s">
        <v>1419</v>
      </c>
      <c r="D221" t="s">
        <v>1237</v>
      </c>
      <c r="E221" t="s">
        <v>1420</v>
      </c>
      <c r="F221" t="s">
        <v>1421</v>
      </c>
      <c r="G221" t="s">
        <v>1422</v>
      </c>
      <c r="I221" t="str">
        <f t="shared" si="31"/>
        <v>N/A</v>
      </c>
      <c r="J221">
        <f t="shared" si="32"/>
        <v>967100000</v>
      </c>
      <c r="K221">
        <f t="shared" si="33"/>
        <v>1130000000</v>
      </c>
      <c r="L221">
        <f t="shared" si="34"/>
        <v>1000000000</v>
      </c>
      <c r="M221">
        <f t="shared" si="35"/>
        <v>802800000</v>
      </c>
      <c r="N221">
        <f t="shared" si="36"/>
        <v>811700000</v>
      </c>
      <c r="P221">
        <f t="shared" si="37"/>
        <v>1130000000</v>
      </c>
      <c r="Q221">
        <f>IFERROR(J144+MATCH(P221,J221:N221,0)-1,"")</f>
        <v>2013</v>
      </c>
      <c r="R221">
        <f t="shared" si="38"/>
        <v>802800000</v>
      </c>
      <c r="S221" t="str">
        <f>IFERROR(J144+MATCH(R221,J221:N221)-1,"")</f>
        <v/>
      </c>
      <c r="T221">
        <f t="shared" si="39"/>
        <v>942320000</v>
      </c>
      <c r="U221">
        <f t="shared" si="40"/>
        <v>137561102.78708875</v>
      </c>
      <c r="V221">
        <f t="shared" si="41"/>
        <v>0.18013813133174306</v>
      </c>
      <c r="W221">
        <f t="shared" si="42"/>
        <v>1.3643391641784317</v>
      </c>
      <c r="X221">
        <f t="shared" si="43"/>
        <v>0.41930457688518724</v>
      </c>
      <c r="Y221">
        <f t="shared" si="44"/>
        <v>-1.0142401970704114</v>
      </c>
      <c r="Z221">
        <f t="shared" si="45"/>
        <v>-0.94954167532495071</v>
      </c>
      <c r="AA221">
        <f t="shared" si="46"/>
        <v>1.3643391641784317</v>
      </c>
      <c r="AB221">
        <f>IFERROR(V144+MATCH(AA221,V221:Z221,0)-1,"")</f>
        <v>2013</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1423</v>
      </c>
      <c r="D223" t="s">
        <v>1424</v>
      </c>
      <c r="E223" t="s">
        <v>1425</v>
      </c>
      <c r="F223" t="s">
        <v>1426</v>
      </c>
      <c r="G223" t="s">
        <v>1427</v>
      </c>
      <c r="I223" t="str">
        <f t="shared" si="31"/>
        <v>N/A</v>
      </c>
      <c r="J223">
        <f t="shared" si="32"/>
        <v>545700000</v>
      </c>
      <c r="K223">
        <f t="shared" si="33"/>
        <v>513200000.00000006</v>
      </c>
      <c r="L223">
        <f t="shared" si="34"/>
        <v>232500000</v>
      </c>
      <c r="M223">
        <f t="shared" si="35"/>
        <v>211400000</v>
      </c>
      <c r="N223">
        <f t="shared" si="36"/>
        <v>330800000</v>
      </c>
      <c r="P223">
        <f t="shared" si="37"/>
        <v>545700000</v>
      </c>
      <c r="Q223">
        <f>IFERROR(J144+MATCH(P223,J223:N223,0)-1,"")</f>
        <v>2012</v>
      </c>
      <c r="R223">
        <f t="shared" si="38"/>
        <v>211400000</v>
      </c>
      <c r="S223" t="str">
        <f>IFERROR(J144+MATCH(R223,J223:N223)-1,"")</f>
        <v/>
      </c>
      <c r="T223">
        <f t="shared" si="39"/>
        <v>366720000</v>
      </c>
      <c r="U223">
        <f t="shared" si="40"/>
        <v>155659715.40511051</v>
      </c>
      <c r="V223">
        <f t="shared" si="41"/>
        <v>1.1498157987389193</v>
      </c>
      <c r="W223">
        <f t="shared" si="42"/>
        <v>0.94102703206658267</v>
      </c>
      <c r="X223">
        <f t="shared" si="43"/>
        <v>-0.86226548500803302</v>
      </c>
      <c r="Y223">
        <f t="shared" si="44"/>
        <v>-0.99781757660145798</v>
      </c>
      <c r="Z223">
        <f t="shared" si="45"/>
        <v>-0.23075976919601063</v>
      </c>
      <c r="AA223">
        <f t="shared" si="46"/>
        <v>1.1498157987389193</v>
      </c>
      <c r="AB223">
        <f>IFERROR(V144+MATCH(AA223,V223:Z223,0)-1,"")</f>
        <v>2012</v>
      </c>
    </row>
    <row r="224" spans="1:28" x14ac:dyDescent="0.3">
      <c r="A224" s="1">
        <v>18</v>
      </c>
      <c r="B224" t="s">
        <v>555</v>
      </c>
      <c r="C224" t="s">
        <v>1423</v>
      </c>
      <c r="D224" t="s">
        <v>1424</v>
      </c>
      <c r="E224" t="s">
        <v>1425</v>
      </c>
      <c r="F224" t="s">
        <v>1426</v>
      </c>
      <c r="G224" t="s">
        <v>1427</v>
      </c>
      <c r="I224" t="str">
        <f t="shared" si="31"/>
        <v>N/A</v>
      </c>
      <c r="J224">
        <f t="shared" si="32"/>
        <v>545700000</v>
      </c>
      <c r="K224">
        <f t="shared" si="33"/>
        <v>513200000.00000006</v>
      </c>
      <c r="L224">
        <f t="shared" si="34"/>
        <v>232500000</v>
      </c>
      <c r="M224">
        <f t="shared" si="35"/>
        <v>211400000</v>
      </c>
      <c r="N224">
        <f t="shared" si="36"/>
        <v>330800000</v>
      </c>
      <c r="P224">
        <f t="shared" si="37"/>
        <v>545700000</v>
      </c>
      <c r="Q224">
        <f>IFERROR(J144+MATCH(P224,J224:N224,0)-1,"")</f>
        <v>2012</v>
      </c>
      <c r="R224">
        <f t="shared" si="38"/>
        <v>211400000</v>
      </c>
      <c r="S224" t="str">
        <f>IFERROR(J144+MATCH(R224,J224:N224)-1,"")</f>
        <v/>
      </c>
      <c r="T224">
        <f t="shared" si="39"/>
        <v>366720000</v>
      </c>
      <c r="U224">
        <f t="shared" si="40"/>
        <v>155659715.40511051</v>
      </c>
      <c r="V224">
        <f t="shared" si="41"/>
        <v>1.1498157987389193</v>
      </c>
      <c r="W224">
        <f t="shared" si="42"/>
        <v>0.94102703206658267</v>
      </c>
      <c r="X224">
        <f t="shared" si="43"/>
        <v>-0.86226548500803302</v>
      </c>
      <c r="Y224">
        <f t="shared" si="44"/>
        <v>-0.99781757660145798</v>
      </c>
      <c r="Z224">
        <f t="shared" si="45"/>
        <v>-0.23075976919601063</v>
      </c>
      <c r="AA224">
        <f t="shared" si="46"/>
        <v>1.1498157987389193</v>
      </c>
      <c r="AB224">
        <f>IFERROR(V144+MATCH(AA224,V224:Z224,0)-1,"")</f>
        <v>2012</v>
      </c>
    </row>
    <row r="225" spans="1:28" x14ac:dyDescent="0.3">
      <c r="A225" s="1">
        <v>19</v>
      </c>
      <c r="B225" t="s">
        <v>561</v>
      </c>
      <c r="C225" t="s">
        <v>1428</v>
      </c>
      <c r="D225" t="s">
        <v>1429</v>
      </c>
      <c r="E225" t="s">
        <v>1430</v>
      </c>
      <c r="F225" t="s">
        <v>1431</v>
      </c>
      <c r="G225" t="s">
        <v>1432</v>
      </c>
      <c r="I225" t="str">
        <f t="shared" si="31"/>
        <v>N/A</v>
      </c>
      <c r="J225">
        <f t="shared" si="32"/>
        <v>3950000000</v>
      </c>
      <c r="K225">
        <f t="shared" si="33"/>
        <v>4520000000</v>
      </c>
      <c r="L225">
        <f t="shared" si="34"/>
        <v>3310000000</v>
      </c>
      <c r="M225">
        <f t="shared" si="35"/>
        <v>2900000000</v>
      </c>
      <c r="N225">
        <f t="shared" si="36"/>
        <v>3170000000</v>
      </c>
      <c r="P225">
        <f t="shared" si="37"/>
        <v>4520000000</v>
      </c>
      <c r="Q225">
        <f>IFERROR(J144+MATCH(P225,J225:N225,0)-1,"")</f>
        <v>2013</v>
      </c>
      <c r="R225">
        <f t="shared" si="38"/>
        <v>2900000000</v>
      </c>
      <c r="S225" t="str">
        <f>IFERROR(J144+MATCH(R225,J225:N225)-1,"")</f>
        <v/>
      </c>
      <c r="T225">
        <f t="shared" si="39"/>
        <v>3570000000</v>
      </c>
      <c r="U225">
        <f t="shared" si="40"/>
        <v>656391651.37896144</v>
      </c>
      <c r="V225">
        <f t="shared" si="41"/>
        <v>0.57892265875363891</v>
      </c>
      <c r="W225">
        <f t="shared" si="42"/>
        <v>1.4473066468840972</v>
      </c>
      <c r="X225">
        <f t="shared" si="43"/>
        <v>-0.39610497704196346</v>
      </c>
      <c r="Y225">
        <f t="shared" si="44"/>
        <v>-1.0207320562235211</v>
      </c>
      <c r="Z225">
        <f t="shared" si="45"/>
        <v>-0.60939227237225146</v>
      </c>
      <c r="AA225">
        <f t="shared" si="46"/>
        <v>1.4473066468840972</v>
      </c>
      <c r="AB225">
        <f>IFERROR(V144+MATCH(AA225,V225:Z225,0)-1,"")</f>
        <v>2013</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612</v>
      </c>
      <c r="D228" t="s">
        <v>1433</v>
      </c>
      <c r="E228" t="s">
        <v>1434</v>
      </c>
      <c r="F228" t="s">
        <v>1435</v>
      </c>
      <c r="G228" t="s">
        <v>1234</v>
      </c>
      <c r="I228" t="str">
        <f t="shared" si="31"/>
        <v>N/A</v>
      </c>
      <c r="J228">
        <f t="shared" si="32"/>
        <v>1410000000</v>
      </c>
      <c r="K228">
        <f t="shared" si="33"/>
        <v>1600000000</v>
      </c>
      <c r="L228">
        <f t="shared" si="34"/>
        <v>1530000000</v>
      </c>
      <c r="M228">
        <f t="shared" si="35"/>
        <v>1350000000</v>
      </c>
      <c r="N228">
        <f t="shared" si="36"/>
        <v>1360000000</v>
      </c>
      <c r="P228">
        <f t="shared" si="37"/>
        <v>1600000000</v>
      </c>
      <c r="Q228">
        <f>IFERROR(J144+MATCH(P228,J228:N228,0)-1,"")</f>
        <v>2013</v>
      </c>
      <c r="R228">
        <f t="shared" si="38"/>
        <v>1350000000</v>
      </c>
      <c r="S228" t="str">
        <f>IFERROR(J144+MATCH(R228,J228:N228)-1,"")</f>
        <v/>
      </c>
      <c r="T228">
        <f t="shared" si="39"/>
        <v>1450000000</v>
      </c>
      <c r="U228">
        <f t="shared" si="40"/>
        <v>110227038.42524302</v>
      </c>
      <c r="V228">
        <f t="shared" si="41"/>
        <v>-0.36288736930121157</v>
      </c>
      <c r="W228">
        <f t="shared" si="42"/>
        <v>1.3608276348795434</v>
      </c>
      <c r="X228">
        <f t="shared" si="43"/>
        <v>0.72577473860242314</v>
      </c>
      <c r="Y228">
        <f t="shared" si="44"/>
        <v>-0.90721842325302893</v>
      </c>
      <c r="Z228">
        <f t="shared" si="45"/>
        <v>-0.81649658092772603</v>
      </c>
      <c r="AA228">
        <f t="shared" si="46"/>
        <v>1.3608276348795434</v>
      </c>
      <c r="AB228">
        <f>IFERROR(V144+MATCH(AA228,V228:Z228,0)-1,"")</f>
        <v>2013</v>
      </c>
    </row>
    <row r="229" spans="1:28" x14ac:dyDescent="0.3">
      <c r="A229" s="1">
        <v>1</v>
      </c>
      <c r="B229" t="s">
        <v>573</v>
      </c>
      <c r="C229" t="s">
        <v>1436</v>
      </c>
      <c r="D229" t="s">
        <v>1437</v>
      </c>
      <c r="E229" t="s">
        <v>1438</v>
      </c>
      <c r="F229" t="s">
        <v>1439</v>
      </c>
      <c r="G229" t="s">
        <v>1440</v>
      </c>
      <c r="I229" t="str">
        <f t="shared" si="31"/>
        <v>N/A</v>
      </c>
      <c r="J229">
        <f t="shared" si="32"/>
        <v>2580000000</v>
      </c>
      <c r="K229">
        <f t="shared" si="33"/>
        <v>2960000000</v>
      </c>
      <c r="L229">
        <f t="shared" si="34"/>
        <v>2970000000</v>
      </c>
      <c r="M229">
        <f t="shared" si="35"/>
        <v>2830000000</v>
      </c>
      <c r="N229">
        <f t="shared" si="36"/>
        <v>3040000000</v>
      </c>
      <c r="P229">
        <f t="shared" si="37"/>
        <v>3040000000</v>
      </c>
      <c r="Q229">
        <f>IFERROR(J144+MATCH(P229,J229:N229,0)-1,"")</f>
        <v>2016</v>
      </c>
      <c r="R229">
        <f t="shared" si="38"/>
        <v>2580000000</v>
      </c>
      <c r="S229">
        <f>IFERROR(J144+MATCH(R229,J229:N229)-1,"")</f>
        <v>2012</v>
      </c>
      <c r="T229">
        <f t="shared" si="39"/>
        <v>2876000000</v>
      </c>
      <c r="U229">
        <f t="shared" si="40"/>
        <v>182016482.77010518</v>
      </c>
      <c r="V229">
        <f t="shared" si="41"/>
        <v>-1.6262263477196239</v>
      </c>
      <c r="W229">
        <f t="shared" si="42"/>
        <v>0.4614966662447581</v>
      </c>
      <c r="X229">
        <f t="shared" si="43"/>
        <v>0.51643674555961028</v>
      </c>
      <c r="Y229">
        <f t="shared" si="44"/>
        <v>-0.25272436484831995</v>
      </c>
      <c r="Z229">
        <f t="shared" si="45"/>
        <v>0.90101730076357545</v>
      </c>
      <c r="AA229">
        <f t="shared" si="46"/>
        <v>-1.6262263477196239</v>
      </c>
      <c r="AB229">
        <f>IFERROR(V144+MATCH(AA229,V229:Z229,0)-1,"")</f>
        <v>2012</v>
      </c>
    </row>
    <row r="230" spans="1:28" x14ac:dyDescent="0.3">
      <c r="A230" s="1">
        <v>2</v>
      </c>
      <c r="B230" t="s">
        <v>579</v>
      </c>
      <c r="C230" t="s">
        <v>1441</v>
      </c>
      <c r="D230" t="s">
        <v>1442</v>
      </c>
      <c r="E230" t="s">
        <v>1443</v>
      </c>
      <c r="F230" t="s">
        <v>1444</v>
      </c>
      <c r="G230" t="s">
        <v>1445</v>
      </c>
      <c r="I230" t="str">
        <f t="shared" si="31"/>
        <v>N/A</v>
      </c>
      <c r="J230">
        <f t="shared" si="32"/>
        <v>618800000</v>
      </c>
      <c r="K230">
        <f t="shared" si="33"/>
        <v>714800000</v>
      </c>
      <c r="L230">
        <f t="shared" si="34"/>
        <v>688400000</v>
      </c>
      <c r="M230">
        <f t="shared" si="35"/>
        <v>637400000</v>
      </c>
      <c r="N230">
        <f t="shared" si="36"/>
        <v>681800000</v>
      </c>
      <c r="P230">
        <f t="shared" si="37"/>
        <v>714800000</v>
      </c>
      <c r="Q230">
        <f>IFERROR(J144+MATCH(P230,J230:N230,0)-1,"")</f>
        <v>2013</v>
      </c>
      <c r="R230">
        <f t="shared" si="38"/>
        <v>618800000</v>
      </c>
      <c r="S230">
        <f>IFERROR(J144+MATCH(R230,J230:N230)-1,"")</f>
        <v>2012</v>
      </c>
      <c r="T230">
        <f t="shared" si="39"/>
        <v>668240000</v>
      </c>
      <c r="U230">
        <f t="shared" si="40"/>
        <v>39222289.581308231</v>
      </c>
      <c r="V230">
        <f t="shared" si="41"/>
        <v>-1.2605077502553834</v>
      </c>
      <c r="W230">
        <f t="shared" si="42"/>
        <v>1.1870801143181766</v>
      </c>
      <c r="X230">
        <f t="shared" si="43"/>
        <v>0.51399345156044762</v>
      </c>
      <c r="Y230">
        <f t="shared" si="44"/>
        <v>-0.78628760149425614</v>
      </c>
      <c r="Z230">
        <f t="shared" si="45"/>
        <v>0.34572178587101532</v>
      </c>
      <c r="AA230">
        <f t="shared" si="46"/>
        <v>-1.2605077502553834</v>
      </c>
      <c r="AB230">
        <f>IFERROR(V144+MATCH(AA230,V230:Z230,0)-1,"")</f>
        <v>2012</v>
      </c>
    </row>
    <row r="231" spans="1:28" x14ac:dyDescent="0.3">
      <c r="A231" s="1">
        <v>3</v>
      </c>
      <c r="B231" t="s">
        <v>585</v>
      </c>
      <c r="C231" t="s">
        <v>1446</v>
      </c>
      <c r="D231" t="s">
        <v>1447</v>
      </c>
      <c r="E231" t="s">
        <v>1448</v>
      </c>
      <c r="F231" t="s">
        <v>1449</v>
      </c>
      <c r="G231" t="s">
        <v>1450</v>
      </c>
      <c r="I231" t="str">
        <f t="shared" si="31"/>
        <v>N/A</v>
      </c>
      <c r="J231">
        <f t="shared" si="32"/>
        <v>100100000</v>
      </c>
      <c r="K231">
        <f t="shared" si="33"/>
        <v>109300000</v>
      </c>
      <c r="L231">
        <f t="shared" si="34"/>
        <v>113600000</v>
      </c>
      <c r="M231">
        <f t="shared" si="35"/>
        <v>105700000</v>
      </c>
      <c r="N231">
        <f t="shared" si="36"/>
        <v>112100000</v>
      </c>
      <c r="P231">
        <f t="shared" si="37"/>
        <v>113600000</v>
      </c>
      <c r="Q231">
        <f>IFERROR(J144+MATCH(P231,J231:N231,0)-1,"")</f>
        <v>2014</v>
      </c>
      <c r="R231">
        <f t="shared" si="38"/>
        <v>100100000</v>
      </c>
      <c r="S231">
        <f>IFERROR(J144+MATCH(R231,J231:N231)-1,"")</f>
        <v>2012</v>
      </c>
      <c r="T231">
        <f t="shared" si="39"/>
        <v>108160000</v>
      </c>
      <c r="U231">
        <f t="shared" si="40"/>
        <v>5418302.3171469495</v>
      </c>
      <c r="V231">
        <f t="shared" si="41"/>
        <v>-1.4875508098713948</v>
      </c>
      <c r="W231">
        <f t="shared" si="42"/>
        <v>0.21039800536642558</v>
      </c>
      <c r="X231">
        <f t="shared" si="43"/>
        <v>1.0040045168362763</v>
      </c>
      <c r="Y231">
        <f t="shared" si="44"/>
        <v>-0.45401674842228679</v>
      </c>
      <c r="Z231">
        <f t="shared" si="45"/>
        <v>0.7271650360909796</v>
      </c>
      <c r="AA231">
        <f t="shared" si="46"/>
        <v>-1.4875508098713948</v>
      </c>
      <c r="AB231">
        <f>IFERROR(V144+MATCH(AA231,V231:Z231,0)-1,"")</f>
        <v>2012</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1451</v>
      </c>
      <c r="D233" t="s">
        <v>1452</v>
      </c>
      <c r="E233" t="s">
        <v>1453</v>
      </c>
      <c r="F233" t="s">
        <v>1454</v>
      </c>
      <c r="G233" t="s">
        <v>1455</v>
      </c>
      <c r="I233" t="str">
        <f t="shared" si="31"/>
        <v>N/A</v>
      </c>
      <c r="J233">
        <f t="shared" si="32"/>
        <v>244500000</v>
      </c>
      <c r="K233">
        <f t="shared" si="33"/>
        <v>288700000</v>
      </c>
      <c r="L233">
        <f t="shared" si="34"/>
        <v>127600000</v>
      </c>
      <c r="M233">
        <f t="shared" si="35"/>
        <v>120000000</v>
      </c>
      <c r="N233">
        <f t="shared" si="36"/>
        <v>126400000</v>
      </c>
      <c r="P233">
        <f t="shared" si="37"/>
        <v>288700000</v>
      </c>
      <c r="Q233">
        <f>IFERROR(J144+MATCH(P233,J233:N233,0)-1,"")</f>
        <v>2013</v>
      </c>
      <c r="R233">
        <f t="shared" si="38"/>
        <v>120000000</v>
      </c>
      <c r="S233" t="str">
        <f>IFERROR(J144+MATCH(R233,J233:N233)-1,"")</f>
        <v/>
      </c>
      <c r="T233">
        <f t="shared" si="39"/>
        <v>181440000</v>
      </c>
      <c r="U233">
        <f t="shared" si="40"/>
        <v>79347797.701007426</v>
      </c>
      <c r="V233">
        <f t="shared" si="41"/>
        <v>0.79472905143023731</v>
      </c>
      <c r="W233">
        <f t="shared" si="42"/>
        <v>1.351770346597007</v>
      </c>
      <c r="X233">
        <f t="shared" si="43"/>
        <v>-0.67853174958775742</v>
      </c>
      <c r="Y233">
        <f t="shared" si="44"/>
        <v>-0.77431260577027883</v>
      </c>
      <c r="Z233">
        <f t="shared" si="45"/>
        <v>-0.69365504266920808</v>
      </c>
      <c r="AA233">
        <f t="shared" si="46"/>
        <v>1.351770346597007</v>
      </c>
      <c r="AB233">
        <f>IFERROR(V144+MATCH(AA233,V233:Z233,0)-1,"")</f>
        <v>2013</v>
      </c>
    </row>
    <row r="234" spans="1:28" x14ac:dyDescent="0.3">
      <c r="A234" s="1">
        <v>6</v>
      </c>
      <c r="B234" t="s">
        <v>599</v>
      </c>
      <c r="C234" t="s">
        <v>1456</v>
      </c>
      <c r="D234" t="s">
        <v>1234</v>
      </c>
      <c r="E234" t="s">
        <v>1235</v>
      </c>
      <c r="F234" t="s">
        <v>1457</v>
      </c>
      <c r="G234" t="s">
        <v>636</v>
      </c>
      <c r="I234" t="str">
        <f t="shared" si="31"/>
        <v>pos_trend</v>
      </c>
      <c r="J234">
        <f t="shared" si="32"/>
        <v>1170000000</v>
      </c>
      <c r="K234">
        <f t="shared" si="33"/>
        <v>1360000000</v>
      </c>
      <c r="L234">
        <f t="shared" si="34"/>
        <v>1440000000</v>
      </c>
      <c r="M234">
        <f t="shared" si="35"/>
        <v>1480000000</v>
      </c>
      <c r="N234">
        <f t="shared" si="36"/>
        <v>1680000000</v>
      </c>
      <c r="P234">
        <f t="shared" si="37"/>
        <v>1680000000</v>
      </c>
      <c r="Q234">
        <f>IFERROR(J144+MATCH(P234,J234:N234,0)-1,"")</f>
        <v>2016</v>
      </c>
      <c r="R234">
        <f t="shared" si="38"/>
        <v>1170000000</v>
      </c>
      <c r="S234">
        <f>IFERROR(J144+MATCH(R234,J234:N234)-1,"")</f>
        <v>2012</v>
      </c>
      <c r="T234">
        <f t="shared" si="39"/>
        <v>1426000000</v>
      </c>
      <c r="U234">
        <f t="shared" si="40"/>
        <v>185418445.68434933</v>
      </c>
      <c r="V234">
        <f t="shared" si="41"/>
        <v>-1.3806609102732235</v>
      </c>
      <c r="W234">
        <f t="shared" si="42"/>
        <v>-0.35595164092981546</v>
      </c>
      <c r="X234">
        <f t="shared" si="43"/>
        <v>7.5504893530566913E-2</v>
      </c>
      <c r="Y234">
        <f t="shared" si="44"/>
        <v>0.29123316076075811</v>
      </c>
      <c r="Z234">
        <f t="shared" si="45"/>
        <v>1.369874496911714</v>
      </c>
      <c r="AA234">
        <f t="shared" si="46"/>
        <v>-1.3806609102732235</v>
      </c>
      <c r="AB234">
        <f>IFERROR(V144+MATCH(AA234,V234:Z234,0)-1,"")</f>
        <v>2012</v>
      </c>
    </row>
    <row r="235" spans="1:28" x14ac:dyDescent="0.3">
      <c r="A235" s="1">
        <v>7</v>
      </c>
      <c r="B235" t="s">
        <v>605</v>
      </c>
      <c r="C235" t="s">
        <v>1458</v>
      </c>
      <c r="D235" t="s">
        <v>1459</v>
      </c>
      <c r="E235" t="s">
        <v>1460</v>
      </c>
      <c r="F235" t="s">
        <v>1461</v>
      </c>
      <c r="G235" t="s">
        <v>1462</v>
      </c>
      <c r="I235" t="str">
        <f t="shared" si="31"/>
        <v>N/A</v>
      </c>
      <c r="J235">
        <f t="shared" si="32"/>
        <v>390300000</v>
      </c>
      <c r="K235">
        <f t="shared" si="33"/>
        <v>416100000</v>
      </c>
      <c r="L235">
        <f t="shared" si="34"/>
        <v>424100000</v>
      </c>
      <c r="M235">
        <f t="shared" si="35"/>
        <v>392900000</v>
      </c>
      <c r="N235">
        <f t="shared" si="36"/>
        <v>414900000</v>
      </c>
      <c r="P235">
        <f t="shared" si="37"/>
        <v>424100000</v>
      </c>
      <c r="Q235">
        <f>IFERROR(J144+MATCH(P235,J235:N235,0)-1,"")</f>
        <v>2014</v>
      </c>
      <c r="R235">
        <f t="shared" si="38"/>
        <v>390300000</v>
      </c>
      <c r="S235">
        <f>IFERROR(J144+MATCH(R235,J235:N235)-1,"")</f>
        <v>2012</v>
      </c>
      <c r="T235">
        <f t="shared" si="39"/>
        <v>407660000</v>
      </c>
      <c r="U235">
        <f t="shared" si="40"/>
        <v>15109202.493844604</v>
      </c>
      <c r="V235">
        <f t="shared" si="41"/>
        <v>-1.1489686505341601</v>
      </c>
      <c r="W235">
        <f t="shared" si="42"/>
        <v>0.55859996604310547</v>
      </c>
      <c r="X235">
        <f t="shared" si="43"/>
        <v>1.0880786068422574</v>
      </c>
      <c r="Y235">
        <f t="shared" si="44"/>
        <v>-0.97688809227443563</v>
      </c>
      <c r="Z235">
        <f t="shared" si="45"/>
        <v>0.47917816992323264</v>
      </c>
      <c r="AA235">
        <f t="shared" si="46"/>
        <v>-1.1489686505341601</v>
      </c>
      <c r="AB235">
        <f>IFERROR(V144+MATCH(AA235,V235:Z235,0)-1,"")</f>
        <v>2012</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1463</v>
      </c>
      <c r="D238" t="s">
        <v>1464</v>
      </c>
      <c r="E238" t="s">
        <v>1406</v>
      </c>
      <c r="F238" t="s">
        <v>1465</v>
      </c>
      <c r="G238" t="s">
        <v>638</v>
      </c>
      <c r="I238" t="str">
        <f t="shared" si="31"/>
        <v>N/A</v>
      </c>
      <c r="J238">
        <f t="shared" si="32"/>
        <v>1800000000</v>
      </c>
      <c r="K238">
        <f t="shared" si="33"/>
        <v>1740000000</v>
      </c>
      <c r="L238">
        <f t="shared" si="34"/>
        <v>1750000000</v>
      </c>
      <c r="M238">
        <f t="shared" si="35"/>
        <v>1620000000</v>
      </c>
      <c r="N238">
        <f t="shared" si="36"/>
        <v>1980000000</v>
      </c>
      <c r="P238">
        <f t="shared" si="37"/>
        <v>1980000000</v>
      </c>
      <c r="Q238">
        <f>IFERROR(J144+MATCH(P238,J238:N238,0)-1,"")</f>
        <v>2016</v>
      </c>
      <c r="R238">
        <f t="shared" si="38"/>
        <v>1620000000</v>
      </c>
      <c r="S238" t="str">
        <f>IFERROR(J144+MATCH(R238,J238:N238)-1,"")</f>
        <v/>
      </c>
      <c r="T238">
        <f t="shared" si="39"/>
        <v>1778000000</v>
      </c>
      <c r="U238">
        <f t="shared" si="40"/>
        <v>130843417.870369</v>
      </c>
      <c r="V238">
        <f t="shared" si="41"/>
        <v>0.16813990614182933</v>
      </c>
      <c r="W238">
        <f t="shared" si="42"/>
        <v>-0.29042347424497794</v>
      </c>
      <c r="X238">
        <f t="shared" si="43"/>
        <v>-0.21399624418051008</v>
      </c>
      <c r="Y238">
        <f t="shared" si="44"/>
        <v>-1.2075502350185925</v>
      </c>
      <c r="Z238">
        <f t="shared" si="45"/>
        <v>1.5438300473022513</v>
      </c>
      <c r="AA238">
        <f t="shared" si="46"/>
        <v>1.5438300473022513</v>
      </c>
      <c r="AB238">
        <f>IFERROR(V144+MATCH(AA238,V238:Z238,0)-1,"")</f>
        <v>2016</v>
      </c>
    </row>
    <row r="239" spans="1:28" x14ac:dyDescent="0.3">
      <c r="A239" s="1">
        <v>11</v>
      </c>
      <c r="B239" t="s">
        <v>614</v>
      </c>
      <c r="C239" t="s">
        <v>254</v>
      </c>
      <c r="D239" t="s">
        <v>1466</v>
      </c>
      <c r="E239" t="s">
        <v>1467</v>
      </c>
      <c r="F239" t="s">
        <v>1468</v>
      </c>
      <c r="G239" t="s">
        <v>1469</v>
      </c>
      <c r="I239" t="str">
        <f t="shared" si="31"/>
        <v>N/A</v>
      </c>
      <c r="J239" t="str">
        <f t="shared" si="32"/>
        <v>N/A</v>
      </c>
      <c r="K239">
        <f t="shared" si="33"/>
        <v>1180000000</v>
      </c>
      <c r="L239">
        <f t="shared" si="34"/>
        <v>1190000000</v>
      </c>
      <c r="M239">
        <f t="shared" si="35"/>
        <v>1110000000</v>
      </c>
      <c r="N239">
        <f t="shared" si="36"/>
        <v>1380000000</v>
      </c>
      <c r="P239">
        <f t="shared" si="37"/>
        <v>1380000000</v>
      </c>
      <c r="Q239">
        <f>IFERROR(J144+MATCH(P239,J239:N239,0)-1,"")</f>
        <v>2016</v>
      </c>
      <c r="R239">
        <f t="shared" si="38"/>
        <v>1110000000</v>
      </c>
      <c r="S239" t="str">
        <f>IFERROR(J144+MATCH(R239,J239:N239)-1,"")</f>
        <v/>
      </c>
      <c r="T239">
        <f t="shared" si="39"/>
        <v>1215000000</v>
      </c>
      <c r="U239">
        <f t="shared" si="40"/>
        <v>115614301.30683084</v>
      </c>
      <c r="V239" t="str">
        <f t="shared" si="41"/>
        <v/>
      </c>
      <c r="W239">
        <f t="shared" si="42"/>
        <v>-0.3027307141450683</v>
      </c>
      <c r="X239">
        <f t="shared" si="43"/>
        <v>-0.21623622438933449</v>
      </c>
      <c r="Y239">
        <f t="shared" si="44"/>
        <v>-0.90819214243520485</v>
      </c>
      <c r="Z239">
        <f t="shared" si="45"/>
        <v>1.4271590809696075</v>
      </c>
      <c r="AA239">
        <f t="shared" si="46"/>
        <v>1.4271590809696075</v>
      </c>
      <c r="AB239">
        <f>IFERROR(V144+MATCH(AA239,V239:Z239,0)-1,"")</f>
        <v>2016</v>
      </c>
    </row>
    <row r="240" spans="1:28" x14ac:dyDescent="0.3">
      <c r="A240" s="1">
        <v>12</v>
      </c>
      <c r="B240" t="s">
        <v>620</v>
      </c>
      <c r="C240" t="s">
        <v>254</v>
      </c>
      <c r="D240" t="s">
        <v>1470</v>
      </c>
      <c r="E240" t="s">
        <v>1471</v>
      </c>
      <c r="F240" t="s">
        <v>1472</v>
      </c>
      <c r="G240" t="s">
        <v>1473</v>
      </c>
      <c r="I240" t="str">
        <f t="shared" si="31"/>
        <v>N/A</v>
      </c>
      <c r="J240" t="str">
        <f t="shared" si="32"/>
        <v>N/A</v>
      </c>
      <c r="K240">
        <f t="shared" si="33"/>
        <v>565600000</v>
      </c>
      <c r="L240">
        <f t="shared" si="34"/>
        <v>553800000</v>
      </c>
      <c r="M240">
        <f t="shared" si="35"/>
        <v>507700000</v>
      </c>
      <c r="N240">
        <f t="shared" si="36"/>
        <v>607300000</v>
      </c>
      <c r="P240">
        <f t="shared" si="37"/>
        <v>607300000</v>
      </c>
      <c r="Q240">
        <f>IFERROR(J144+MATCH(P240,J240:N240,0)-1,"")</f>
        <v>2016</v>
      </c>
      <c r="R240">
        <f t="shared" si="38"/>
        <v>507700000</v>
      </c>
      <c r="S240" t="str">
        <f>IFERROR(J144+MATCH(R240,J240:N240)-1,"")</f>
        <v/>
      </c>
      <c r="T240">
        <f t="shared" si="39"/>
        <v>558600000</v>
      </c>
      <c r="U240">
        <f t="shared" si="40"/>
        <v>40965595.320951946</v>
      </c>
      <c r="V240" t="str">
        <f t="shared" si="41"/>
        <v/>
      </c>
      <c r="W240">
        <f t="shared" si="42"/>
        <v>0.17087509519042274</v>
      </c>
      <c r="X240">
        <f t="shared" si="43"/>
        <v>-0.11717149384486131</v>
      </c>
      <c r="Y240">
        <f t="shared" si="44"/>
        <v>-1.2425060493132167</v>
      </c>
      <c r="Z240">
        <f t="shared" si="45"/>
        <v>1.1888024479676553</v>
      </c>
      <c r="AA240">
        <f t="shared" si="46"/>
        <v>-1.2425060493132167</v>
      </c>
      <c r="AB240">
        <f>IFERROR(V144+MATCH(AA240,V240:Z240,0)-1,"")</f>
        <v>2015</v>
      </c>
    </row>
    <row r="241" spans="1:28" x14ac:dyDescent="0.3">
      <c r="A241" s="1">
        <v>13</v>
      </c>
      <c r="B241" t="s">
        <v>626</v>
      </c>
      <c r="C241" t="s">
        <v>1474</v>
      </c>
      <c r="D241" t="s">
        <v>1475</v>
      </c>
      <c r="E241" t="s">
        <v>1476</v>
      </c>
      <c r="F241" t="s">
        <v>1477</v>
      </c>
      <c r="G241" t="s">
        <v>1478</v>
      </c>
      <c r="I241" t="str">
        <f t="shared" si="31"/>
        <v>N/A</v>
      </c>
      <c r="J241">
        <f t="shared" si="32"/>
        <v>131199999.99999999</v>
      </c>
      <c r="K241">
        <f t="shared" si="33"/>
        <v>134600000</v>
      </c>
      <c r="L241">
        <f t="shared" si="34"/>
        <v>141100000</v>
      </c>
      <c r="M241">
        <f t="shared" si="35"/>
        <v>136500000</v>
      </c>
      <c r="N241">
        <f t="shared" si="36"/>
        <v>143100000</v>
      </c>
      <c r="P241">
        <f t="shared" si="37"/>
        <v>143100000</v>
      </c>
      <c r="Q241">
        <f>IFERROR(J144+MATCH(P241,J241:N241,0)-1,"")</f>
        <v>2016</v>
      </c>
      <c r="R241">
        <f t="shared" si="38"/>
        <v>131199999.99999999</v>
      </c>
      <c r="S241">
        <f>IFERROR(J144+MATCH(R241,J241:N241)-1,"")</f>
        <v>2012</v>
      </c>
      <c r="T241">
        <f t="shared" si="39"/>
        <v>137300000</v>
      </c>
      <c r="U241">
        <f t="shared" si="40"/>
        <v>4827525.2459205268</v>
      </c>
      <c r="V241">
        <f t="shared" si="41"/>
        <v>-1.2635873846863432</v>
      </c>
      <c r="W241">
        <f t="shared" si="42"/>
        <v>-0.55929277682838008</v>
      </c>
      <c r="X241">
        <f t="shared" si="43"/>
        <v>0.78715279701772012</v>
      </c>
      <c r="Y241">
        <f t="shared" si="44"/>
        <v>-0.16571637831952002</v>
      </c>
      <c r="Z241">
        <f t="shared" si="45"/>
        <v>1.2014437428165203</v>
      </c>
      <c r="AA241">
        <f t="shared" si="46"/>
        <v>-1.2635873846863432</v>
      </c>
      <c r="AB241">
        <f>IFERROR(V144+MATCH(AA241,V241:Z241,0)-1,"")</f>
        <v>2012</v>
      </c>
    </row>
    <row r="242" spans="1:28" x14ac:dyDescent="0.3">
      <c r="A242" s="1">
        <v>14</v>
      </c>
      <c r="B242" t="s">
        <v>632</v>
      </c>
      <c r="C242" t="s">
        <v>1474</v>
      </c>
      <c r="D242" t="s">
        <v>1475</v>
      </c>
      <c r="E242" t="s">
        <v>1476</v>
      </c>
      <c r="F242" t="s">
        <v>1477</v>
      </c>
      <c r="G242" t="s">
        <v>1478</v>
      </c>
      <c r="I242" t="str">
        <f t="shared" si="31"/>
        <v>N/A</v>
      </c>
      <c r="J242">
        <f t="shared" si="32"/>
        <v>131199999.99999999</v>
      </c>
      <c r="K242">
        <f t="shared" si="33"/>
        <v>134600000</v>
      </c>
      <c r="L242">
        <f t="shared" si="34"/>
        <v>141100000</v>
      </c>
      <c r="M242">
        <f t="shared" si="35"/>
        <v>136500000</v>
      </c>
      <c r="N242">
        <f t="shared" si="36"/>
        <v>143100000</v>
      </c>
      <c r="P242">
        <f t="shared" si="37"/>
        <v>143100000</v>
      </c>
      <c r="Q242">
        <f>IFERROR(J144+MATCH(P242,J242:N242,0)-1,"")</f>
        <v>2016</v>
      </c>
      <c r="R242">
        <f t="shared" si="38"/>
        <v>131199999.99999999</v>
      </c>
      <c r="S242">
        <f>IFERROR(J144+MATCH(R242,J242:N242)-1,"")</f>
        <v>2012</v>
      </c>
      <c r="T242">
        <f t="shared" si="39"/>
        <v>137300000</v>
      </c>
      <c r="U242">
        <f t="shared" si="40"/>
        <v>4827525.2459205268</v>
      </c>
      <c r="V242">
        <f t="shared" si="41"/>
        <v>-1.2635873846863432</v>
      </c>
      <c r="W242">
        <f t="shared" si="42"/>
        <v>-0.55929277682838008</v>
      </c>
      <c r="X242">
        <f t="shared" si="43"/>
        <v>0.78715279701772012</v>
      </c>
      <c r="Y242">
        <f t="shared" si="44"/>
        <v>-0.16571637831952002</v>
      </c>
      <c r="Z242">
        <f t="shared" si="45"/>
        <v>1.2014437428165203</v>
      </c>
      <c r="AA242">
        <f t="shared" si="46"/>
        <v>-1.2635873846863432</v>
      </c>
      <c r="AB242">
        <f>IFERROR(V144+MATCH(AA242,V242:Z242,0)-1,"")</f>
        <v>2012</v>
      </c>
    </row>
    <row r="243" spans="1:28" x14ac:dyDescent="0.3">
      <c r="A243" s="1">
        <v>15</v>
      </c>
      <c r="B243" t="s">
        <v>635</v>
      </c>
      <c r="C243" t="s">
        <v>1479</v>
      </c>
      <c r="D243" t="s">
        <v>1199</v>
      </c>
      <c r="E243" t="s">
        <v>1480</v>
      </c>
      <c r="F243" t="s">
        <v>1481</v>
      </c>
      <c r="G243" t="s">
        <v>1482</v>
      </c>
      <c r="I243" t="str">
        <f t="shared" si="31"/>
        <v>N/A</v>
      </c>
      <c r="J243">
        <f t="shared" si="32"/>
        <v>7720000000</v>
      </c>
      <c r="K243">
        <f t="shared" si="33"/>
        <v>8439999999.999999</v>
      </c>
      <c r="L243">
        <f t="shared" si="34"/>
        <v>7370000000</v>
      </c>
      <c r="M243">
        <f t="shared" si="35"/>
        <v>6500000000</v>
      </c>
      <c r="N243">
        <f t="shared" si="36"/>
        <v>7170000000</v>
      </c>
      <c r="P243">
        <f t="shared" si="37"/>
        <v>8439999999.999999</v>
      </c>
      <c r="Q243">
        <f>IFERROR(J144+MATCH(P243,J243:N243,0)-1,"")</f>
        <v>2013</v>
      </c>
      <c r="R243">
        <f t="shared" si="38"/>
        <v>6500000000</v>
      </c>
      <c r="S243" t="str">
        <f>IFERROR(J144+MATCH(R243,J243:N243)-1,"")</f>
        <v/>
      </c>
      <c r="T243">
        <f t="shared" si="39"/>
        <v>7440000000</v>
      </c>
      <c r="U243">
        <f t="shared" si="40"/>
        <v>714107834.99412715</v>
      </c>
      <c r="V243">
        <f t="shared" si="41"/>
        <v>0.39209764447172424</v>
      </c>
      <c r="W243">
        <f t="shared" si="42"/>
        <v>1.4003487302561568</v>
      </c>
      <c r="X243">
        <f t="shared" si="43"/>
        <v>-9.802441111793106E-2</v>
      </c>
      <c r="Y243">
        <f t="shared" si="44"/>
        <v>-1.3163278064407886</v>
      </c>
      <c r="Z243">
        <f t="shared" si="45"/>
        <v>-0.37809415716916267</v>
      </c>
      <c r="AA243">
        <f t="shared" si="46"/>
        <v>1.4003487302561568</v>
      </c>
      <c r="AB243">
        <f>IFERROR(V144+MATCH(AA243,V243:Z243,0)-1,"")</f>
        <v>2013</v>
      </c>
    </row>
    <row r="244" spans="1:28" x14ac:dyDescent="0.3">
      <c r="A244" s="1">
        <v>16</v>
      </c>
      <c r="B244" t="s">
        <v>640</v>
      </c>
      <c r="C244" t="s">
        <v>254</v>
      </c>
      <c r="D244" t="s">
        <v>1483</v>
      </c>
      <c r="E244" t="s">
        <v>1484</v>
      </c>
      <c r="F244" t="s">
        <v>1485</v>
      </c>
      <c r="G244" t="s">
        <v>1486</v>
      </c>
      <c r="I244" t="str">
        <f t="shared" si="31"/>
        <v>N/A</v>
      </c>
      <c r="J244" t="str">
        <f t="shared" si="32"/>
        <v>N/A</v>
      </c>
      <c r="K244">
        <f t="shared" si="33"/>
        <v>9.2899999999999996E-2</v>
      </c>
      <c r="L244">
        <f t="shared" si="34"/>
        <v>-0.1268</v>
      </c>
      <c r="M244">
        <f t="shared" si="35"/>
        <v>-0.1182</v>
      </c>
      <c r="N244">
        <f t="shared" si="36"/>
        <v>0.1032</v>
      </c>
      <c r="P244">
        <f t="shared" si="37"/>
        <v>0.1032</v>
      </c>
      <c r="Q244">
        <f>IFERROR(J144+MATCH(P244,J244:N244,0)-1,"")</f>
        <v>2016</v>
      </c>
      <c r="R244">
        <f t="shared" si="38"/>
        <v>-0.1268</v>
      </c>
      <c r="S244">
        <f>IFERROR(J144+MATCH(R244,J244:N244)-1,"")</f>
        <v>2014</v>
      </c>
      <c r="T244">
        <f t="shared" si="39"/>
        <v>-1.2225000000000003E-2</v>
      </c>
      <c r="U244">
        <f t="shared" si="40"/>
        <v>0.12745237999608583</v>
      </c>
      <c r="V244" t="str">
        <f t="shared" si="41"/>
        <v/>
      </c>
      <c r="W244">
        <f t="shared" si="42"/>
        <v>0.82481786533314227</v>
      </c>
      <c r="X244">
        <f t="shared" si="43"/>
        <v>-0.89896320495167448</v>
      </c>
      <c r="Y244">
        <f t="shared" si="44"/>
        <v>-0.8314870228649679</v>
      </c>
      <c r="Z244">
        <f t="shared" si="45"/>
        <v>0.9056323624835001</v>
      </c>
      <c r="AA244">
        <f t="shared" si="46"/>
        <v>0.9056323624835001</v>
      </c>
      <c r="AB244">
        <f>IFERROR(V144+MATCH(AA244,V244:Z244,0)-1,"")</f>
        <v>2016</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1487</v>
      </c>
      <c r="D247" t="s">
        <v>1488</v>
      </c>
      <c r="E247" t="s">
        <v>1489</v>
      </c>
      <c r="F247" t="s">
        <v>1490</v>
      </c>
      <c r="G247" t="s">
        <v>1491</v>
      </c>
      <c r="I247" t="str">
        <f t="shared" si="31"/>
        <v>N/A</v>
      </c>
      <c r="J247">
        <f t="shared" si="32"/>
        <v>251200000</v>
      </c>
      <c r="K247">
        <f t="shared" si="33"/>
        <v>311700000</v>
      </c>
      <c r="L247">
        <f t="shared" si="34"/>
        <v>94300000</v>
      </c>
      <c r="M247">
        <f t="shared" si="35"/>
        <v>306200000</v>
      </c>
      <c r="N247">
        <f t="shared" si="36"/>
        <v>85400000</v>
      </c>
      <c r="P247">
        <f t="shared" si="37"/>
        <v>311700000</v>
      </c>
      <c r="Q247">
        <f>IFERROR(J144+MATCH(P247,J247:N247,0)-1,"")</f>
        <v>2013</v>
      </c>
      <c r="R247">
        <f t="shared" si="38"/>
        <v>85400000</v>
      </c>
      <c r="S247" t="str">
        <f>IFERROR(J144+MATCH(R247,J247:N247)-1,"")</f>
        <v/>
      </c>
      <c r="T247">
        <f t="shared" si="39"/>
        <v>209760000</v>
      </c>
      <c r="U247">
        <f t="shared" si="40"/>
        <v>112033624.41695796</v>
      </c>
      <c r="V247">
        <f t="shared" si="41"/>
        <v>0.36988895267524202</v>
      </c>
      <c r="W247">
        <f t="shared" si="42"/>
        <v>0.90990540144097898</v>
      </c>
      <c r="X247">
        <f t="shared" si="43"/>
        <v>-1.0305834574296198</v>
      </c>
      <c r="Y247">
        <f t="shared" si="44"/>
        <v>0.86081299700773017</v>
      </c>
      <c r="Z247">
        <f t="shared" si="45"/>
        <v>-1.1100238936943314</v>
      </c>
      <c r="AA247">
        <f t="shared" si="46"/>
        <v>-1.1100238936943314</v>
      </c>
      <c r="AB247">
        <f>IFERROR(V144+MATCH(AA247,V247:Z247,0)-1,"")</f>
        <v>2016</v>
      </c>
    </row>
    <row r="248" spans="1:28" x14ac:dyDescent="0.3">
      <c r="A248" s="1">
        <v>1</v>
      </c>
      <c r="B248" t="s">
        <v>651</v>
      </c>
      <c r="C248" t="s">
        <v>254</v>
      </c>
      <c r="D248" t="s">
        <v>1492</v>
      </c>
      <c r="E248" t="s">
        <v>254</v>
      </c>
      <c r="F248" t="s">
        <v>1493</v>
      </c>
      <c r="G248" t="s">
        <v>254</v>
      </c>
      <c r="I248" t="str">
        <f t="shared" si="31"/>
        <v>N/A</v>
      </c>
      <c r="J248" t="str">
        <f t="shared" si="32"/>
        <v>N/A</v>
      </c>
      <c r="K248">
        <f t="shared" si="33"/>
        <v>201200000</v>
      </c>
      <c r="L248" t="str">
        <f t="shared" si="34"/>
        <v>N/A</v>
      </c>
      <c r="M248">
        <f t="shared" si="35"/>
        <v>217200000</v>
      </c>
      <c r="N248" t="str">
        <f t="shared" si="36"/>
        <v>N/A</v>
      </c>
      <c r="P248">
        <f t="shared" si="37"/>
        <v>217200000</v>
      </c>
      <c r="Q248">
        <f>IFERROR(J144+MATCH(P248,J248:N248,0)-1,"")</f>
        <v>2015</v>
      </c>
      <c r="R248">
        <f t="shared" si="38"/>
        <v>201200000</v>
      </c>
      <c r="S248">
        <f>IFERROR(J144+MATCH(R248,J248:N248)-1,"")</f>
        <v>2013</v>
      </c>
      <c r="T248">
        <f t="shared" si="39"/>
        <v>209200000</v>
      </c>
      <c r="U248">
        <f t="shared" si="40"/>
        <v>11313708.49898476</v>
      </c>
      <c r="V248" t="str">
        <f t="shared" si="41"/>
        <v/>
      </c>
      <c r="W248">
        <f t="shared" si="42"/>
        <v>-0.70710678118654757</v>
      </c>
      <c r="X248" t="str">
        <f t="shared" si="43"/>
        <v/>
      </c>
      <c r="Y248">
        <f t="shared" si="44"/>
        <v>0.70710678118654757</v>
      </c>
      <c r="Z248" t="str">
        <f t="shared" si="45"/>
        <v/>
      </c>
      <c r="AA248">
        <f t="shared" si="46"/>
        <v>-0.70710678118654757</v>
      </c>
      <c r="AB248">
        <f>IFERROR(V144+MATCH(AA248,V248:Z248,0)-1,"")</f>
        <v>2013</v>
      </c>
    </row>
    <row r="249" spans="1:28" x14ac:dyDescent="0.3">
      <c r="A249" s="1">
        <v>2</v>
      </c>
      <c r="B249" t="s">
        <v>653</v>
      </c>
      <c r="C249" t="s">
        <v>1487</v>
      </c>
      <c r="D249" t="s">
        <v>1494</v>
      </c>
      <c r="E249" t="s">
        <v>1489</v>
      </c>
      <c r="F249" t="s">
        <v>1495</v>
      </c>
      <c r="G249" t="s">
        <v>1491</v>
      </c>
      <c r="I249" t="str">
        <f t="shared" si="31"/>
        <v>neg_trend</v>
      </c>
      <c r="J249">
        <f t="shared" si="32"/>
        <v>251200000</v>
      </c>
      <c r="K249">
        <f t="shared" si="33"/>
        <v>110500000</v>
      </c>
      <c r="L249">
        <f t="shared" si="34"/>
        <v>94300000</v>
      </c>
      <c r="M249">
        <f t="shared" si="35"/>
        <v>89000000</v>
      </c>
      <c r="N249">
        <f t="shared" si="36"/>
        <v>85400000</v>
      </c>
      <c r="P249">
        <f t="shared" si="37"/>
        <v>251200000</v>
      </c>
      <c r="Q249">
        <f>IFERROR(J144+MATCH(P249,J249:N249,0)-1,"")</f>
        <v>2012</v>
      </c>
      <c r="R249">
        <f t="shared" si="38"/>
        <v>85400000</v>
      </c>
      <c r="S249" t="str">
        <f>IFERROR(J144+MATCH(R249,J249:N249)-1,"")</f>
        <v/>
      </c>
      <c r="T249">
        <f t="shared" si="39"/>
        <v>126080000</v>
      </c>
      <c r="U249">
        <f t="shared" si="40"/>
        <v>70600120.396497905</v>
      </c>
      <c r="V249">
        <f t="shared" si="41"/>
        <v>1.7722349380895182</v>
      </c>
      <c r="W249">
        <f t="shared" si="42"/>
        <v>-0.22067951035353817</v>
      </c>
      <c r="X249">
        <f t="shared" si="43"/>
        <v>-0.45014087541947645</v>
      </c>
      <c r="Y249">
        <f t="shared" si="44"/>
        <v>-0.52521156892870313</v>
      </c>
      <c r="Z249">
        <f t="shared" si="45"/>
        <v>-0.57620298338780052</v>
      </c>
      <c r="AA249">
        <f t="shared" si="46"/>
        <v>1.7722349380895182</v>
      </c>
      <c r="AB249">
        <f>IFERROR(V144+MATCH(AA249,V249:Z249,0)-1,"")</f>
        <v>2012</v>
      </c>
    </row>
    <row r="250" spans="1:28" x14ac:dyDescent="0.3">
      <c r="A250" s="1">
        <v>3</v>
      </c>
      <c r="B250" t="s">
        <v>655</v>
      </c>
      <c r="C250" t="s">
        <v>1496</v>
      </c>
      <c r="D250" t="s">
        <v>1497</v>
      </c>
      <c r="E250" t="s">
        <v>1498</v>
      </c>
      <c r="F250" t="s">
        <v>1499</v>
      </c>
      <c r="G250" t="s">
        <v>1500</v>
      </c>
      <c r="I250" t="str">
        <f t="shared" si="31"/>
        <v>N/A</v>
      </c>
      <c r="J250">
        <f t="shared" si="32"/>
        <v>888300000</v>
      </c>
      <c r="K250">
        <f t="shared" si="33"/>
        <v>960300000</v>
      </c>
      <c r="L250">
        <f t="shared" si="34"/>
        <v>670200000</v>
      </c>
      <c r="M250">
        <f t="shared" si="35"/>
        <v>625600000</v>
      </c>
      <c r="N250">
        <f t="shared" si="36"/>
        <v>722600000</v>
      </c>
      <c r="P250">
        <f t="shared" si="37"/>
        <v>960300000</v>
      </c>
      <c r="Q250">
        <f>IFERROR(J144+MATCH(P250,J250:N250,0)-1,"")</f>
        <v>2013</v>
      </c>
      <c r="R250">
        <f t="shared" si="38"/>
        <v>625600000</v>
      </c>
      <c r="S250" t="str">
        <f>IFERROR(J144+MATCH(R250,J250:N250)-1,"")</f>
        <v/>
      </c>
      <c r="T250">
        <f t="shared" si="39"/>
        <v>773400000</v>
      </c>
      <c r="U250">
        <f t="shared" si="40"/>
        <v>144230145.94737121</v>
      </c>
      <c r="V250">
        <f t="shared" si="41"/>
        <v>0.79664344264011477</v>
      </c>
      <c r="W250">
        <f t="shared" si="42"/>
        <v>1.2958455999080718</v>
      </c>
      <c r="X250">
        <f t="shared" si="43"/>
        <v>-0.71552309208407172</v>
      </c>
      <c r="Y250">
        <f t="shared" si="44"/>
        <v>-1.0247510950583896</v>
      </c>
      <c r="Z250">
        <f t="shared" si="45"/>
        <v>-0.35221485540572522</v>
      </c>
      <c r="AA250">
        <f t="shared" si="46"/>
        <v>1.2958455999080718</v>
      </c>
      <c r="AB250">
        <f>IFERROR(V144+MATCH(AA250,V250:Z250,0)-1,"")</f>
        <v>2013</v>
      </c>
    </row>
    <row r="251" spans="1:28" x14ac:dyDescent="0.3">
      <c r="A251" s="1">
        <v>4</v>
      </c>
      <c r="B251" t="s">
        <v>661</v>
      </c>
      <c r="C251" t="s">
        <v>254</v>
      </c>
      <c r="D251" t="s">
        <v>1501</v>
      </c>
      <c r="E251" t="s">
        <v>1502</v>
      </c>
      <c r="F251" t="s">
        <v>1503</v>
      </c>
      <c r="G251" t="s">
        <v>1504</v>
      </c>
      <c r="I251" t="str">
        <f t="shared" si="31"/>
        <v>N/A</v>
      </c>
      <c r="J251" t="str">
        <f t="shared" si="32"/>
        <v>N/A</v>
      </c>
      <c r="K251">
        <f t="shared" si="33"/>
        <v>8.1099999999999992E-2</v>
      </c>
      <c r="L251">
        <f t="shared" si="34"/>
        <v>-0.30210000000000004</v>
      </c>
      <c r="M251">
        <f t="shared" si="35"/>
        <v>-6.6500000000000004E-2</v>
      </c>
      <c r="N251">
        <f t="shared" si="36"/>
        <v>0.15509999999999999</v>
      </c>
      <c r="P251">
        <f t="shared" si="37"/>
        <v>0.15509999999999999</v>
      </c>
      <c r="Q251">
        <f>IFERROR(J144+MATCH(P251,J251:N251,0)-1,"")</f>
        <v>2016</v>
      </c>
      <c r="R251">
        <f t="shared" si="38"/>
        <v>-0.30210000000000004</v>
      </c>
      <c r="S251">
        <f>IFERROR(J144+MATCH(R251,J251:N251)-1,"")</f>
        <v>2014</v>
      </c>
      <c r="T251">
        <f t="shared" si="39"/>
        <v>-3.3100000000000011E-2</v>
      </c>
      <c r="U251">
        <f t="shared" si="40"/>
        <v>0.20160806862160388</v>
      </c>
      <c r="V251" t="str">
        <f t="shared" si="41"/>
        <v/>
      </c>
      <c r="W251">
        <f t="shared" si="42"/>
        <v>0.56644558315937643</v>
      </c>
      <c r="X251">
        <f t="shared" si="43"/>
        <v>-1.334271995357901</v>
      </c>
      <c r="Y251">
        <f t="shared" si="44"/>
        <v>-0.1656679726578211</v>
      </c>
      <c r="Z251">
        <f t="shared" si="45"/>
        <v>0.9334943848563455</v>
      </c>
      <c r="AA251">
        <f t="shared" si="46"/>
        <v>-1.334271995357901</v>
      </c>
      <c r="AB251">
        <f>IFERROR(V144+MATCH(AA251,V251:Z251,0)-1,"")</f>
        <v>2014</v>
      </c>
    </row>
    <row r="252" spans="1:28" x14ac:dyDescent="0.3">
      <c r="A252" s="1">
        <v>5</v>
      </c>
      <c r="B252" t="s">
        <v>666</v>
      </c>
      <c r="C252" t="s">
        <v>254</v>
      </c>
      <c r="D252" t="s">
        <v>254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1236</v>
      </c>
      <c r="D253" t="s">
        <v>1505</v>
      </c>
      <c r="E253" t="s">
        <v>1506</v>
      </c>
      <c r="F253" t="s">
        <v>611</v>
      </c>
      <c r="G253" t="s">
        <v>1507</v>
      </c>
      <c r="I253" t="str">
        <f t="shared" si="47"/>
        <v>N/A</v>
      </c>
      <c r="J253">
        <f t="shared" si="48"/>
        <v>1330000000</v>
      </c>
      <c r="K253">
        <f t="shared" si="49"/>
        <v>1540000000</v>
      </c>
      <c r="L253">
        <f t="shared" si="50"/>
        <v>1450000000</v>
      </c>
      <c r="M253">
        <f t="shared" si="51"/>
        <v>1250000000</v>
      </c>
      <c r="N253">
        <f t="shared" si="52"/>
        <v>1340000000</v>
      </c>
      <c r="P253">
        <f t="shared" si="37"/>
        <v>1540000000</v>
      </c>
      <c r="Q253">
        <f>IFERROR(J144+MATCH(P253,J253:N253,0)-1,"")</f>
        <v>2013</v>
      </c>
      <c r="R253">
        <f t="shared" si="38"/>
        <v>1250000000</v>
      </c>
      <c r="S253" t="str">
        <f>IFERROR(J144+MATCH(R253,J253:N253)-1,"")</f>
        <v/>
      </c>
      <c r="T253">
        <f t="shared" si="39"/>
        <v>1382000000</v>
      </c>
      <c r="U253">
        <f t="shared" si="40"/>
        <v>113446022.40713422</v>
      </c>
      <c r="V253">
        <f t="shared" si="41"/>
        <v>-0.45836776730155243</v>
      </c>
      <c r="W253">
        <f t="shared" si="42"/>
        <v>1.3927328314162555</v>
      </c>
      <c r="X253">
        <f t="shared" si="43"/>
        <v>0.59940400339433775</v>
      </c>
      <c r="Y253">
        <f t="shared" si="44"/>
        <v>-1.1635489477654792</v>
      </c>
      <c r="Z253">
        <f t="shared" si="45"/>
        <v>-0.37022011974356156</v>
      </c>
      <c r="AA253">
        <f t="shared" si="46"/>
        <v>1.3927328314162555</v>
      </c>
      <c r="AB253">
        <f>IFERROR(V144+MATCH(AA253,V253:Z253,0)-1,"")</f>
        <v>2013</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254</v>
      </c>
      <c r="D255" t="s">
        <v>1508</v>
      </c>
      <c r="E255" t="s">
        <v>1509</v>
      </c>
      <c r="F255" t="s">
        <v>1510</v>
      </c>
      <c r="G255" t="s">
        <v>1511</v>
      </c>
      <c r="I255" t="str">
        <f t="shared" si="47"/>
        <v>N/A</v>
      </c>
      <c r="J255" t="str">
        <f t="shared" si="48"/>
        <v>N/A</v>
      </c>
      <c r="K255">
        <f t="shared" si="49"/>
        <v>276900000</v>
      </c>
      <c r="L255">
        <f t="shared" si="50"/>
        <v>232800000</v>
      </c>
      <c r="M255">
        <f t="shared" si="51"/>
        <v>213700000</v>
      </c>
      <c r="N255">
        <f t="shared" si="52"/>
        <v>234000000</v>
      </c>
      <c r="P255">
        <f t="shared" si="37"/>
        <v>276900000</v>
      </c>
      <c r="Q255">
        <f>IFERROR(J144+MATCH(P255,J255:N255,0)-1,"")</f>
        <v>2013</v>
      </c>
      <c r="R255">
        <f t="shared" si="38"/>
        <v>213700000</v>
      </c>
      <c r="S255" t="str">
        <f>IFERROR(J144+MATCH(R255,J255:N255)-1,"")</f>
        <v/>
      </c>
      <c r="T255">
        <f t="shared" si="39"/>
        <v>239350000</v>
      </c>
      <c r="U255">
        <f t="shared" si="40"/>
        <v>26704868.469999999</v>
      </c>
      <c r="V255" t="str">
        <f t="shared" si="41"/>
        <v/>
      </c>
      <c r="W255">
        <f t="shared" si="42"/>
        <v>1.4061106514036315</v>
      </c>
      <c r="X255">
        <f t="shared" si="43"/>
        <v>-0.24527362893991442</v>
      </c>
      <c r="Y255">
        <f t="shared" si="44"/>
        <v>-0.96049902019981759</v>
      </c>
      <c r="Z255">
        <f t="shared" si="45"/>
        <v>-0.20033800226389956</v>
      </c>
      <c r="AA255">
        <f t="shared" si="46"/>
        <v>1.4061106514036315</v>
      </c>
      <c r="AB255">
        <f>IFERROR(V144+MATCH(AA255,V255:Z255,0)-1,"")</f>
        <v>2013</v>
      </c>
    </row>
    <row r="256" spans="1:28" x14ac:dyDescent="0.3">
      <c r="A256" s="1">
        <v>9</v>
      </c>
      <c r="B256" t="s">
        <v>683</v>
      </c>
      <c r="C256" t="s">
        <v>1236</v>
      </c>
      <c r="D256" t="s">
        <v>1512</v>
      </c>
      <c r="E256" t="s">
        <v>1513</v>
      </c>
      <c r="F256" t="s">
        <v>56</v>
      </c>
      <c r="G256" t="s">
        <v>610</v>
      </c>
      <c r="I256" t="str">
        <f t="shared" si="47"/>
        <v>N/A</v>
      </c>
      <c r="J256">
        <f t="shared" si="48"/>
        <v>1330000000</v>
      </c>
      <c r="K256">
        <f t="shared" si="49"/>
        <v>1260000000</v>
      </c>
      <c r="L256">
        <f t="shared" si="50"/>
        <v>1220000000</v>
      </c>
      <c r="M256">
        <f t="shared" si="51"/>
        <v>1040000000</v>
      </c>
      <c r="N256">
        <f t="shared" si="52"/>
        <v>1100000000</v>
      </c>
      <c r="P256">
        <f t="shared" si="37"/>
        <v>1330000000</v>
      </c>
      <c r="Q256">
        <f>IFERROR(J144+MATCH(P256,J256:N256,0)-1,"")</f>
        <v>2012</v>
      </c>
      <c r="R256">
        <f t="shared" si="38"/>
        <v>1040000000</v>
      </c>
      <c r="S256" t="str">
        <f>IFERROR(J144+MATCH(R256,J256:N256)-1,"")</f>
        <v/>
      </c>
      <c r="T256">
        <f t="shared" si="39"/>
        <v>1190000000</v>
      </c>
      <c r="U256">
        <f t="shared" si="40"/>
        <v>118321595.66199233</v>
      </c>
      <c r="V256">
        <f t="shared" si="41"/>
        <v>1.1832159566199232</v>
      </c>
      <c r="W256">
        <f t="shared" si="42"/>
        <v>0.59160797830996159</v>
      </c>
      <c r="X256">
        <f t="shared" si="43"/>
        <v>0.25354627641855498</v>
      </c>
      <c r="Y256">
        <f t="shared" si="44"/>
        <v>-1.2677313820927749</v>
      </c>
      <c r="Z256">
        <f t="shared" si="45"/>
        <v>-0.76063882925566484</v>
      </c>
      <c r="AA256">
        <f t="shared" si="46"/>
        <v>-1.2677313820927749</v>
      </c>
      <c r="AB256">
        <f>IFERROR(V144+MATCH(AA256,V256:Z256,0)-1,"")</f>
        <v>2015</v>
      </c>
    </row>
    <row r="257" spans="1:28" x14ac:dyDescent="0.3">
      <c r="A257" s="1">
        <v>10</v>
      </c>
      <c r="B257" t="s">
        <v>689</v>
      </c>
      <c r="C257" t="s">
        <v>1514</v>
      </c>
      <c r="D257" t="s">
        <v>1515</v>
      </c>
      <c r="E257" t="s">
        <v>1516</v>
      </c>
      <c r="F257" t="s">
        <v>1517</v>
      </c>
      <c r="G257" t="s">
        <v>1518</v>
      </c>
      <c r="I257" t="str">
        <f t="shared" si="47"/>
        <v>N/A</v>
      </c>
      <c r="J257">
        <f t="shared" si="48"/>
        <v>2460000000</v>
      </c>
      <c r="K257">
        <f t="shared" si="49"/>
        <v>2810000000</v>
      </c>
      <c r="L257">
        <f t="shared" si="50"/>
        <v>2220000000</v>
      </c>
      <c r="M257">
        <f t="shared" si="51"/>
        <v>2190000000</v>
      </c>
      <c r="N257">
        <f t="shared" si="52"/>
        <v>2140000000.0000002</v>
      </c>
      <c r="P257">
        <f t="shared" si="37"/>
        <v>2810000000</v>
      </c>
      <c r="Q257">
        <f>IFERROR(J144+MATCH(P257,J257:N257,0)-1,"")</f>
        <v>2013</v>
      </c>
      <c r="R257">
        <f t="shared" si="38"/>
        <v>2140000000.0000002</v>
      </c>
      <c r="S257" t="str">
        <f>IFERROR(J144+MATCH(R257,J257:N257)-1,"")</f>
        <v/>
      </c>
      <c r="T257">
        <f t="shared" si="39"/>
        <v>2364000000</v>
      </c>
      <c r="U257">
        <f t="shared" si="40"/>
        <v>278082721.50566995</v>
      </c>
      <c r="V257">
        <f t="shared" si="41"/>
        <v>0.34522101725778248</v>
      </c>
      <c r="W257">
        <f t="shared" si="42"/>
        <v>1.6038393093434478</v>
      </c>
      <c r="X257">
        <f t="shared" si="43"/>
        <v>-0.51783152588667369</v>
      </c>
      <c r="Y257">
        <f t="shared" si="44"/>
        <v>-0.62571309377973072</v>
      </c>
      <c r="Z257">
        <f t="shared" si="45"/>
        <v>-0.80551570693482488</v>
      </c>
      <c r="AA257">
        <f t="shared" si="46"/>
        <v>1.6038393093434478</v>
      </c>
      <c r="AB257">
        <f>IFERROR(V144+MATCH(AA257,V257:Z257,0)-1,"")</f>
        <v>2013</v>
      </c>
    </row>
    <row r="258" spans="1:28" x14ac:dyDescent="0.3">
      <c r="A258" s="1">
        <v>11</v>
      </c>
      <c r="B258" t="s">
        <v>695</v>
      </c>
      <c r="C258" t="s">
        <v>252</v>
      </c>
      <c r="D258" t="s">
        <v>1519</v>
      </c>
      <c r="E258" t="s">
        <v>1520</v>
      </c>
      <c r="F258" t="s">
        <v>1521</v>
      </c>
      <c r="G258" t="s">
        <v>1522</v>
      </c>
      <c r="I258" t="str">
        <f t="shared" si="47"/>
        <v>N/A</v>
      </c>
      <c r="J258">
        <f t="shared" si="48"/>
        <v>1050000000</v>
      </c>
      <c r="K258">
        <f t="shared" si="49"/>
        <v>938500000</v>
      </c>
      <c r="L258">
        <f t="shared" si="50"/>
        <v>997600000</v>
      </c>
      <c r="M258">
        <f t="shared" si="51"/>
        <v>925200000</v>
      </c>
      <c r="N258">
        <f t="shared" si="52"/>
        <v>1610000000</v>
      </c>
      <c r="P258">
        <f t="shared" si="37"/>
        <v>1610000000</v>
      </c>
      <c r="Q258">
        <f>IFERROR(J144+MATCH(P258,J258:N258,0)-1,"")</f>
        <v>2016</v>
      </c>
      <c r="R258">
        <f t="shared" si="38"/>
        <v>925200000</v>
      </c>
      <c r="S258" t="str">
        <f>IFERROR(J144+MATCH(R258,J258:N258)-1,"")</f>
        <v/>
      </c>
      <c r="T258">
        <f t="shared" si="39"/>
        <v>1104260000</v>
      </c>
      <c r="U258">
        <f t="shared" si="40"/>
        <v>287068072.06653965</v>
      </c>
      <c r="V258">
        <f t="shared" si="41"/>
        <v>-0.18901440208726189</v>
      </c>
      <c r="W258">
        <f t="shared" si="42"/>
        <v>-0.57742401935098664</v>
      </c>
      <c r="X258">
        <f t="shared" si="43"/>
        <v>-0.37154950472958631</v>
      </c>
      <c r="Y258">
        <f t="shared" si="44"/>
        <v>-0.62375449387661475</v>
      </c>
      <c r="Z258">
        <f t="shared" si="45"/>
        <v>1.7617424200444496</v>
      </c>
      <c r="AA258">
        <f t="shared" si="46"/>
        <v>1.7617424200444496</v>
      </c>
      <c r="AB258">
        <f>IFERROR(V144+MATCH(AA258,V258:Z258,0)-1,"")</f>
        <v>2016</v>
      </c>
    </row>
    <row r="259" spans="1:28" x14ac:dyDescent="0.3">
      <c r="A259" s="1">
        <v>12</v>
      </c>
      <c r="B259" t="s">
        <v>701</v>
      </c>
      <c r="C259" t="s">
        <v>252</v>
      </c>
      <c r="D259" t="s">
        <v>1519</v>
      </c>
      <c r="E259" t="s">
        <v>1520</v>
      </c>
      <c r="F259" t="s">
        <v>1521</v>
      </c>
      <c r="G259" t="s">
        <v>1522</v>
      </c>
      <c r="I259" t="str">
        <f t="shared" si="47"/>
        <v>N/A</v>
      </c>
      <c r="J259">
        <f t="shared" si="48"/>
        <v>1050000000</v>
      </c>
      <c r="K259">
        <f t="shared" si="49"/>
        <v>938500000</v>
      </c>
      <c r="L259">
        <f t="shared" si="50"/>
        <v>997600000</v>
      </c>
      <c r="M259">
        <f t="shared" si="51"/>
        <v>925200000</v>
      </c>
      <c r="N259">
        <f t="shared" si="52"/>
        <v>1610000000</v>
      </c>
      <c r="P259">
        <f t="shared" si="37"/>
        <v>1610000000</v>
      </c>
      <c r="Q259">
        <f>IFERROR(J144+MATCH(P259,J259:N259,0)-1,"")</f>
        <v>2016</v>
      </c>
      <c r="R259">
        <f t="shared" si="38"/>
        <v>925200000</v>
      </c>
      <c r="S259" t="str">
        <f>IFERROR(J144+MATCH(R259,J259:N259)-1,"")</f>
        <v/>
      </c>
      <c r="T259">
        <f t="shared" si="39"/>
        <v>1104260000</v>
      </c>
      <c r="U259">
        <f t="shared" si="40"/>
        <v>287068072.06653965</v>
      </c>
      <c r="V259">
        <f t="shared" si="41"/>
        <v>-0.18901440208726189</v>
      </c>
      <c r="W259">
        <f t="shared" si="42"/>
        <v>-0.57742401935098664</v>
      </c>
      <c r="X259">
        <f t="shared" si="43"/>
        <v>-0.37154950472958631</v>
      </c>
      <c r="Y259">
        <f t="shared" si="44"/>
        <v>-0.62375449387661475</v>
      </c>
      <c r="Z259">
        <f t="shared" si="45"/>
        <v>1.7617424200444496</v>
      </c>
      <c r="AA259">
        <f t="shared" si="46"/>
        <v>1.7617424200444496</v>
      </c>
      <c r="AB259">
        <f>IFERROR(V144+MATCH(AA259,V259:Z259,0)-1,"")</f>
        <v>2016</v>
      </c>
    </row>
    <row r="260" spans="1:28" x14ac:dyDescent="0.3">
      <c r="A260" s="1">
        <v>13</v>
      </c>
      <c r="B260" t="s">
        <v>704</v>
      </c>
      <c r="C260" t="s">
        <v>252</v>
      </c>
      <c r="D260" t="s">
        <v>1519</v>
      </c>
      <c r="E260" t="s">
        <v>1520</v>
      </c>
      <c r="F260" t="s">
        <v>1521</v>
      </c>
      <c r="G260" t="s">
        <v>1522</v>
      </c>
      <c r="I260" t="str">
        <f t="shared" si="47"/>
        <v>N/A</v>
      </c>
      <c r="J260">
        <f t="shared" si="48"/>
        <v>1050000000</v>
      </c>
      <c r="K260">
        <f t="shared" si="49"/>
        <v>938500000</v>
      </c>
      <c r="L260">
        <f t="shared" si="50"/>
        <v>997600000</v>
      </c>
      <c r="M260">
        <f t="shared" si="51"/>
        <v>925200000</v>
      </c>
      <c r="N260">
        <f t="shared" si="52"/>
        <v>1610000000</v>
      </c>
      <c r="P260">
        <f t="shared" si="37"/>
        <v>1610000000</v>
      </c>
      <c r="Q260">
        <f>IFERROR(J144+MATCH(P260,J260:N260,0)-1,"")</f>
        <v>2016</v>
      </c>
      <c r="R260">
        <f t="shared" si="38"/>
        <v>925200000</v>
      </c>
      <c r="S260" t="str">
        <f>IFERROR(J144+MATCH(R260,J260:N260)-1,"")</f>
        <v/>
      </c>
      <c r="T260">
        <f t="shared" si="39"/>
        <v>1104260000</v>
      </c>
      <c r="U260">
        <f t="shared" si="40"/>
        <v>287068072.06653965</v>
      </c>
      <c r="V260">
        <f t="shared" si="41"/>
        <v>-0.18901440208726189</v>
      </c>
      <c r="W260">
        <f t="shared" si="42"/>
        <v>-0.57742401935098664</v>
      </c>
      <c r="X260">
        <f t="shared" si="43"/>
        <v>-0.37154950472958631</v>
      </c>
      <c r="Y260">
        <f t="shared" si="44"/>
        <v>-0.62375449387661475</v>
      </c>
      <c r="Z260">
        <f t="shared" si="45"/>
        <v>1.7617424200444496</v>
      </c>
      <c r="AA260">
        <f t="shared" si="46"/>
        <v>1.7617424200444496</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1523</v>
      </c>
      <c r="D263" t="s">
        <v>1524</v>
      </c>
      <c r="E263" t="s">
        <v>1525</v>
      </c>
      <c r="F263" t="s">
        <v>1526</v>
      </c>
      <c r="G263" t="s">
        <v>1527</v>
      </c>
      <c r="I263" t="str">
        <f t="shared" si="47"/>
        <v>N/A</v>
      </c>
      <c r="J263">
        <f t="shared" si="48"/>
        <v>331600000</v>
      </c>
      <c r="K263">
        <f t="shared" si="49"/>
        <v>246400000</v>
      </c>
      <c r="L263">
        <f t="shared" si="50"/>
        <v>307900000</v>
      </c>
      <c r="M263">
        <f t="shared" si="51"/>
        <v>269000000</v>
      </c>
      <c r="N263">
        <f t="shared" si="52"/>
        <v>302500000</v>
      </c>
      <c r="P263">
        <f t="shared" si="37"/>
        <v>331600000</v>
      </c>
      <c r="Q263">
        <f>IFERROR(J144+MATCH(P263,J263:N263,0)-1,"")</f>
        <v>2012</v>
      </c>
      <c r="R263">
        <f t="shared" si="38"/>
        <v>246400000</v>
      </c>
      <c r="S263" t="str">
        <f>IFERROR(J144+MATCH(R263,J263:N263)-1,"")</f>
        <v/>
      </c>
      <c r="T263">
        <f t="shared" si="39"/>
        <v>291480000</v>
      </c>
      <c r="U263">
        <f t="shared" si="40"/>
        <v>33683185.716318458</v>
      </c>
      <c r="V263">
        <f t="shared" si="41"/>
        <v>1.1910987380437446</v>
      </c>
      <c r="W263">
        <f t="shared" si="42"/>
        <v>-1.3383532181209374</v>
      </c>
      <c r="X263">
        <f t="shared" si="43"/>
        <v>0.48748358122328733</v>
      </c>
      <c r="Y263">
        <f t="shared" si="44"/>
        <v>-0.66739530486598653</v>
      </c>
      <c r="Z263">
        <f t="shared" si="45"/>
        <v>0.32716620371989197</v>
      </c>
      <c r="AA263">
        <f t="shared" si="46"/>
        <v>-1.3383532181209374</v>
      </c>
      <c r="AB263">
        <f>IFERROR(V144+MATCH(AA263,V263:Z263,0)-1,"")</f>
        <v>2013</v>
      </c>
    </row>
    <row r="264" spans="1:28" x14ac:dyDescent="0.3">
      <c r="A264" s="1">
        <v>17</v>
      </c>
      <c r="B264" t="s">
        <v>714</v>
      </c>
      <c r="C264" t="s">
        <v>1528</v>
      </c>
      <c r="D264" t="s">
        <v>1529</v>
      </c>
      <c r="E264" t="s">
        <v>1530</v>
      </c>
      <c r="F264" t="s">
        <v>1531</v>
      </c>
      <c r="G264" t="s">
        <v>1532</v>
      </c>
      <c r="I264" t="str">
        <f t="shared" si="47"/>
        <v>N/A</v>
      </c>
      <c r="J264">
        <f t="shared" si="48"/>
        <v>202700000</v>
      </c>
      <c r="K264">
        <f t="shared" si="49"/>
        <v>226800000</v>
      </c>
      <c r="L264">
        <f t="shared" si="50"/>
        <v>-4200000</v>
      </c>
      <c r="M264">
        <f t="shared" si="51"/>
        <v>-14300000</v>
      </c>
      <c r="N264">
        <f t="shared" si="52"/>
        <v>12700000</v>
      </c>
      <c r="P264">
        <f t="shared" si="37"/>
        <v>226800000</v>
      </c>
      <c r="Q264">
        <f>IFERROR(J144+MATCH(P264,J264:N264,0)-1,"")</f>
        <v>2013</v>
      </c>
      <c r="R264">
        <f t="shared" si="38"/>
        <v>-14300000</v>
      </c>
      <c r="S264" t="str">
        <f>IFERROR(J144+MATCH(R264,J264:N264)-1,"")</f>
        <v/>
      </c>
      <c r="T264">
        <f t="shared" si="39"/>
        <v>84740000</v>
      </c>
      <c r="U264">
        <f t="shared" si="40"/>
        <v>119378193.15101062</v>
      </c>
      <c r="V264">
        <f t="shared" si="41"/>
        <v>0.98812016572225514</v>
      </c>
      <c r="W264">
        <f t="shared" si="42"/>
        <v>1.1899995824220377</v>
      </c>
      <c r="X264">
        <f t="shared" si="43"/>
        <v>-0.74502719175430121</v>
      </c>
      <c r="Y264">
        <f t="shared" si="44"/>
        <v>-0.82963225850400268</v>
      </c>
      <c r="Z264">
        <f t="shared" si="45"/>
        <v>-0.60346029788598898</v>
      </c>
      <c r="AA264">
        <f t="shared" si="46"/>
        <v>1.1899995824220377</v>
      </c>
      <c r="AB264">
        <f>IFERROR(V144+MATCH(AA264,V264:Z264,0)-1,"")</f>
        <v>2013</v>
      </c>
    </row>
    <row r="265" spans="1:28" x14ac:dyDescent="0.3">
      <c r="A265" s="1">
        <v>18</v>
      </c>
      <c r="B265" t="s">
        <v>720</v>
      </c>
      <c r="C265" t="s">
        <v>1533</v>
      </c>
      <c r="D265" t="s">
        <v>1487</v>
      </c>
      <c r="E265" t="s">
        <v>1534</v>
      </c>
      <c r="F265" t="s">
        <v>1535</v>
      </c>
      <c r="G265" t="s">
        <v>1536</v>
      </c>
      <c r="I265" t="str">
        <f t="shared" si="47"/>
        <v>N/A</v>
      </c>
      <c r="J265">
        <f t="shared" si="48"/>
        <v>242700000</v>
      </c>
      <c r="K265">
        <f t="shared" si="49"/>
        <v>251200000</v>
      </c>
      <c r="L265">
        <f t="shared" si="50"/>
        <v>211700000</v>
      </c>
      <c r="M265">
        <f t="shared" si="51"/>
        <v>86400000</v>
      </c>
      <c r="N265">
        <f t="shared" si="52"/>
        <v>112400000</v>
      </c>
      <c r="P265">
        <f t="shared" si="37"/>
        <v>251200000</v>
      </c>
      <c r="Q265">
        <f>IFERROR(J144+MATCH(P265,J265:N265,0)-1,"")</f>
        <v>2013</v>
      </c>
      <c r="R265">
        <f t="shared" si="38"/>
        <v>86400000</v>
      </c>
      <c r="S265" t="str">
        <f>IFERROR(J144+MATCH(R265,J265:N265)-1,"")</f>
        <v/>
      </c>
      <c r="T265">
        <f t="shared" si="39"/>
        <v>180880000</v>
      </c>
      <c r="U265">
        <f t="shared" si="40"/>
        <v>76374845.335358948</v>
      </c>
      <c r="V265">
        <f t="shared" si="41"/>
        <v>0.8094288077252505</v>
      </c>
      <c r="W265">
        <f t="shared" si="42"/>
        <v>0.92072199545842148</v>
      </c>
      <c r="X265">
        <f t="shared" si="43"/>
        <v>0.40353600540427403</v>
      </c>
      <c r="Y265">
        <f t="shared" si="44"/>
        <v>-1.237056514944705</v>
      </c>
      <c r="Z265">
        <f t="shared" si="45"/>
        <v>-0.89663029364324087</v>
      </c>
      <c r="AA265">
        <f t="shared" si="46"/>
        <v>-1.237056514944705</v>
      </c>
      <c r="AB265">
        <f>IFERROR(V144+MATCH(AA265,V265:Z265,0)-1,"")</f>
        <v>2015</v>
      </c>
    </row>
    <row r="266" spans="1:28" x14ac:dyDescent="0.3">
      <c r="A266" s="1">
        <v>19</v>
      </c>
      <c r="B266" t="s">
        <v>725</v>
      </c>
      <c r="C266" t="s">
        <v>1537</v>
      </c>
      <c r="D266" t="s">
        <v>1538</v>
      </c>
      <c r="E266" t="s">
        <v>1539</v>
      </c>
      <c r="F266" t="s">
        <v>1540</v>
      </c>
      <c r="G266" t="s">
        <v>1541</v>
      </c>
      <c r="I266" t="str">
        <f t="shared" si="47"/>
        <v>N/A</v>
      </c>
      <c r="J266">
        <f t="shared" si="48"/>
        <v>40000000</v>
      </c>
      <c r="K266">
        <f t="shared" si="49"/>
        <v>24400000</v>
      </c>
      <c r="L266">
        <f t="shared" si="50"/>
        <v>215900000</v>
      </c>
      <c r="M266">
        <f t="shared" si="51"/>
        <v>100700000</v>
      </c>
      <c r="N266">
        <f t="shared" si="52"/>
        <v>99700000</v>
      </c>
      <c r="P266">
        <f t="shared" si="37"/>
        <v>215900000</v>
      </c>
      <c r="Q266">
        <f>IFERROR(J144+MATCH(P266,J266:N266,0)-1,"")</f>
        <v>2014</v>
      </c>
      <c r="R266">
        <f t="shared" si="38"/>
        <v>24400000</v>
      </c>
      <c r="S266" t="str">
        <f>IFERROR(J144+MATCH(R266,J266:N266)-1,"")</f>
        <v/>
      </c>
      <c r="T266">
        <f t="shared" si="39"/>
        <v>96140000</v>
      </c>
      <c r="U266">
        <f t="shared" si="40"/>
        <v>75289859.875019029</v>
      </c>
      <c r="V266">
        <f t="shared" si="41"/>
        <v>-0.74565154050216398</v>
      </c>
      <c r="W266">
        <f t="shared" si="42"/>
        <v>-0.95285075731430779</v>
      </c>
      <c r="X266">
        <f t="shared" si="43"/>
        <v>1.5906524490655354</v>
      </c>
      <c r="Y266">
        <f t="shared" si="44"/>
        <v>6.0565924914318982E-2</v>
      </c>
      <c r="Z266">
        <f t="shared" si="45"/>
        <v>4.7283923836617447E-2</v>
      </c>
      <c r="AA266">
        <f t="shared" si="46"/>
        <v>1.5906524490655354</v>
      </c>
      <c r="AB266">
        <f>IFERROR(V144+MATCH(AA266,V266:Z266,0)-1,"")</f>
        <v>2014</v>
      </c>
    </row>
    <row r="267" spans="1:28" x14ac:dyDescent="0.3">
      <c r="A267" s="1">
        <v>20</v>
      </c>
      <c r="B267" t="s">
        <v>730</v>
      </c>
      <c r="C267" t="s">
        <v>1542</v>
      </c>
      <c r="D267" t="s">
        <v>1543</v>
      </c>
      <c r="E267" t="s">
        <v>1544</v>
      </c>
      <c r="F267" t="s">
        <v>1545</v>
      </c>
      <c r="G267" t="s">
        <v>1546</v>
      </c>
      <c r="I267" t="str">
        <f t="shared" si="47"/>
        <v>N/A</v>
      </c>
      <c r="J267">
        <f t="shared" si="48"/>
        <v>149100000</v>
      </c>
      <c r="K267">
        <f t="shared" si="49"/>
        <v>145900000</v>
      </c>
      <c r="L267">
        <f t="shared" si="50"/>
        <v>137800000</v>
      </c>
      <c r="M267">
        <f t="shared" si="51"/>
        <v>148400000</v>
      </c>
      <c r="N267">
        <f t="shared" si="52"/>
        <v>161400000</v>
      </c>
      <c r="P267">
        <f t="shared" si="37"/>
        <v>161400000</v>
      </c>
      <c r="Q267">
        <f>IFERROR(J144+MATCH(P267,J267:N267,0)-1,"")</f>
        <v>2016</v>
      </c>
      <c r="R267">
        <f t="shared" si="38"/>
        <v>137800000</v>
      </c>
      <c r="S267">
        <f>IFERROR(J144+MATCH(R267,J267:N267)-1,"")</f>
        <v>2014</v>
      </c>
      <c r="T267">
        <f t="shared" si="39"/>
        <v>148520000</v>
      </c>
      <c r="U267">
        <f t="shared" si="40"/>
        <v>8485693.8431692198</v>
      </c>
      <c r="V267">
        <f t="shared" si="41"/>
        <v>6.8350333009820533E-2</v>
      </c>
      <c r="W267">
        <f t="shared" si="42"/>
        <v>-0.30875495256160312</v>
      </c>
      <c r="X267">
        <f t="shared" si="43"/>
        <v>-1.2633027066642692</v>
      </c>
      <c r="Y267">
        <f t="shared" si="44"/>
        <v>-1.4141448208928386E-2</v>
      </c>
      <c r="Z267">
        <f t="shared" si="45"/>
        <v>1.5178487744249802</v>
      </c>
      <c r="AA267">
        <f t="shared" si="46"/>
        <v>1.5178487744249802</v>
      </c>
      <c r="AB267">
        <f>IFERROR(V144+MATCH(AA267,V267:Z267,0)-1,"")</f>
        <v>2016</v>
      </c>
    </row>
    <row r="268" spans="1:28" x14ac:dyDescent="0.3">
      <c r="A268" s="1">
        <v>21</v>
      </c>
      <c r="B268" t="s">
        <v>735</v>
      </c>
      <c r="C268" t="s">
        <v>1542</v>
      </c>
      <c r="D268" t="s">
        <v>1543</v>
      </c>
      <c r="E268" t="s">
        <v>1544</v>
      </c>
      <c r="F268" t="s">
        <v>1545</v>
      </c>
      <c r="G268" t="s">
        <v>1546</v>
      </c>
      <c r="I268" t="str">
        <f t="shared" si="47"/>
        <v>N/A</v>
      </c>
      <c r="J268">
        <f t="shared" si="48"/>
        <v>149100000</v>
      </c>
      <c r="K268">
        <f t="shared" si="49"/>
        <v>145900000</v>
      </c>
      <c r="L268">
        <f t="shared" si="50"/>
        <v>137800000</v>
      </c>
      <c r="M268">
        <f t="shared" si="51"/>
        <v>148400000</v>
      </c>
      <c r="N268">
        <f t="shared" si="52"/>
        <v>161400000</v>
      </c>
      <c r="P268">
        <f t="shared" si="37"/>
        <v>161400000</v>
      </c>
      <c r="Q268">
        <f>IFERROR(J144+MATCH(P268,J268:N268,0)-1,"")</f>
        <v>2016</v>
      </c>
      <c r="R268">
        <f t="shared" si="38"/>
        <v>137800000</v>
      </c>
      <c r="S268">
        <f>IFERROR(J144+MATCH(R268,J268:N268)-1,"")</f>
        <v>2014</v>
      </c>
      <c r="T268">
        <f t="shared" si="39"/>
        <v>148520000</v>
      </c>
      <c r="U268">
        <f t="shared" si="40"/>
        <v>8485693.8431692198</v>
      </c>
      <c r="V268">
        <f t="shared" si="41"/>
        <v>6.8350333009820533E-2</v>
      </c>
      <c r="W268">
        <f t="shared" si="42"/>
        <v>-0.30875495256160312</v>
      </c>
      <c r="X268">
        <f t="shared" si="43"/>
        <v>-1.2633027066642692</v>
      </c>
      <c r="Y268">
        <f t="shared" si="44"/>
        <v>-1.4141448208928386E-2</v>
      </c>
      <c r="Z268">
        <f t="shared" si="45"/>
        <v>1.5178487744249802</v>
      </c>
      <c r="AA268">
        <f t="shared" si="46"/>
        <v>1.5178487744249802</v>
      </c>
      <c r="AB268">
        <f>IFERROR(V144+MATCH(AA268,V268:Z268,0)-1,"")</f>
        <v>2016</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1547</v>
      </c>
      <c r="D270" t="s">
        <v>1548</v>
      </c>
      <c r="E270" t="s">
        <v>1549</v>
      </c>
      <c r="F270" t="s">
        <v>1550</v>
      </c>
      <c r="G270" t="s">
        <v>1551</v>
      </c>
      <c r="I270" t="str">
        <f t="shared" si="47"/>
        <v>N/A</v>
      </c>
      <c r="J270">
        <f t="shared" si="48"/>
        <v>4240000000</v>
      </c>
      <c r="K270">
        <f t="shared" si="49"/>
        <v>4390000000</v>
      </c>
      <c r="L270">
        <f t="shared" si="50"/>
        <v>3870000000</v>
      </c>
      <c r="M270">
        <f t="shared" si="51"/>
        <v>3610000000</v>
      </c>
      <c r="N270">
        <f t="shared" si="52"/>
        <v>4330000000</v>
      </c>
      <c r="P270">
        <f t="shared" si="37"/>
        <v>4390000000</v>
      </c>
      <c r="Q270">
        <f>IFERROR(J144+MATCH(P270,J270:N270,0)-1,"")</f>
        <v>2013</v>
      </c>
      <c r="R270">
        <f t="shared" si="38"/>
        <v>3610000000</v>
      </c>
      <c r="S270" t="str">
        <f>IFERROR(J144+MATCH(R270,J270:N270)-1,"")</f>
        <v/>
      </c>
      <c r="T270">
        <f t="shared" si="39"/>
        <v>4088000000</v>
      </c>
      <c r="U270">
        <f t="shared" si="40"/>
        <v>334992537.23030907</v>
      </c>
      <c r="V270">
        <f t="shared" si="41"/>
        <v>0.45374145124761162</v>
      </c>
      <c r="W270">
        <f t="shared" si="42"/>
        <v>0.90151262024196521</v>
      </c>
      <c r="X270">
        <f t="shared" si="43"/>
        <v>-0.65076076560512719</v>
      </c>
      <c r="Y270">
        <f t="shared" si="44"/>
        <v>-1.4268974585286733</v>
      </c>
      <c r="Z270">
        <f t="shared" si="45"/>
        <v>0.72240415264422375</v>
      </c>
      <c r="AA270">
        <f t="shared" si="46"/>
        <v>-1.4268974585286733</v>
      </c>
      <c r="AB270">
        <f>IFERROR(V144+MATCH(AA270,V270:Z270,0)-1,"")</f>
        <v>2015</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1552</v>
      </c>
      <c r="D272" t="s">
        <v>1553</v>
      </c>
      <c r="E272" t="s">
        <v>1554</v>
      </c>
      <c r="F272" t="s">
        <v>1555</v>
      </c>
      <c r="G272" t="s">
        <v>1556</v>
      </c>
      <c r="I272" t="str">
        <f t="shared" si="47"/>
        <v>N/A</v>
      </c>
      <c r="J272">
        <f t="shared" si="48"/>
        <v>0.54910000000000003</v>
      </c>
      <c r="K272">
        <f t="shared" si="49"/>
        <v>0.52070000000000005</v>
      </c>
      <c r="L272">
        <f t="shared" si="50"/>
        <v>0.52539999999999998</v>
      </c>
      <c r="M272">
        <f t="shared" si="51"/>
        <v>0.55630000000000002</v>
      </c>
      <c r="N272">
        <f t="shared" si="52"/>
        <v>0.60420000000000007</v>
      </c>
      <c r="P272">
        <f t="shared" si="37"/>
        <v>0.60420000000000007</v>
      </c>
      <c r="Q272">
        <f>IFERROR(J144+MATCH(P272,J272:N272,0)-1,"")</f>
        <v>2016</v>
      </c>
      <c r="R272">
        <f t="shared" si="38"/>
        <v>0.52070000000000005</v>
      </c>
      <c r="S272" t="str">
        <f>IFERROR(J144+MATCH(R272,J272:N272)-1,"")</f>
        <v/>
      </c>
      <c r="T272">
        <f t="shared" si="39"/>
        <v>0.55114000000000007</v>
      </c>
      <c r="U272">
        <f t="shared" si="40"/>
        <v>3.3298993978797639E-2</v>
      </c>
      <c r="V272">
        <f t="shared" si="41"/>
        <v>-6.1263112071763021E-2</v>
      </c>
      <c r="W272">
        <f t="shared" si="42"/>
        <v>-0.91414173111001451</v>
      </c>
      <c r="X272">
        <f t="shared" si="43"/>
        <v>-0.77299632584664402</v>
      </c>
      <c r="Y272">
        <f t="shared" si="44"/>
        <v>0.15495963641680743</v>
      </c>
      <c r="Z272">
        <f t="shared" si="45"/>
        <v>1.5934415326116074</v>
      </c>
      <c r="AA272">
        <f t="shared" si="46"/>
        <v>1.5934415326116074</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1557</v>
      </c>
      <c r="D276" t="s">
        <v>1558</v>
      </c>
      <c r="E276" t="s">
        <v>1557</v>
      </c>
      <c r="F276" t="s">
        <v>1559</v>
      </c>
      <c r="G276" t="s">
        <v>1560</v>
      </c>
      <c r="I276" t="str">
        <f t="shared" si="47"/>
        <v>N/A</v>
      </c>
      <c r="J276">
        <f t="shared" si="48"/>
        <v>3450000000</v>
      </c>
      <c r="K276">
        <f t="shared" si="49"/>
        <v>4010000000</v>
      </c>
      <c r="L276">
        <f t="shared" si="50"/>
        <v>3450000000</v>
      </c>
      <c r="M276">
        <f t="shared" si="51"/>
        <v>2840000000</v>
      </c>
      <c r="N276">
        <f t="shared" si="52"/>
        <v>2780000000</v>
      </c>
      <c r="P276">
        <f t="shared" si="53"/>
        <v>4010000000</v>
      </c>
      <c r="Q276">
        <f>IFERROR(J144+MATCH(P276,J276:N276,0)-1,"")</f>
        <v>2013</v>
      </c>
      <c r="R276">
        <f t="shared" si="54"/>
        <v>2780000000</v>
      </c>
      <c r="S276" t="str">
        <f>IFERROR(J144+MATCH(R276,J276:N276)-1,"")</f>
        <v/>
      </c>
      <c r="T276">
        <f t="shared" si="55"/>
        <v>3306000000</v>
      </c>
      <c r="U276">
        <f t="shared" si="56"/>
        <v>507671153.40543038</v>
      </c>
      <c r="V276">
        <f t="shared" si="57"/>
        <v>0.28364818255686947</v>
      </c>
      <c r="W276">
        <f t="shared" si="58"/>
        <v>1.3867244480558063</v>
      </c>
      <c r="X276">
        <f t="shared" si="59"/>
        <v>0.28364818255686947</v>
      </c>
      <c r="Y276">
        <f t="shared" si="60"/>
        <v>-0.91791703521875812</v>
      </c>
      <c r="Z276">
        <f t="shared" si="61"/>
        <v>-1.0361037779507871</v>
      </c>
      <c r="AA276">
        <f t="shared" si="62"/>
        <v>1.3867244480558063</v>
      </c>
      <c r="AB276">
        <f>IFERROR(V144+MATCH(AA276,V276:Z276,0)-1,"")</f>
        <v>2013</v>
      </c>
    </row>
    <row r="277" spans="1:28" x14ac:dyDescent="0.3">
      <c r="A277" s="1">
        <v>30</v>
      </c>
      <c r="B277" t="s">
        <v>769</v>
      </c>
      <c r="C277" t="s">
        <v>1561</v>
      </c>
      <c r="D277" t="s">
        <v>1561</v>
      </c>
      <c r="E277" t="s">
        <v>1562</v>
      </c>
      <c r="F277" t="s">
        <v>1563</v>
      </c>
      <c r="G277" t="s">
        <v>1563</v>
      </c>
      <c r="I277" t="str">
        <f t="shared" si="47"/>
        <v>N/A</v>
      </c>
      <c r="J277">
        <f t="shared" si="48"/>
        <v>1000000</v>
      </c>
      <c r="K277">
        <f t="shared" si="49"/>
        <v>1000000</v>
      </c>
      <c r="L277">
        <f t="shared" si="50"/>
        <v>900000</v>
      </c>
      <c r="M277">
        <f t="shared" si="51"/>
        <v>800000</v>
      </c>
      <c r="N277">
        <f t="shared" si="52"/>
        <v>800000</v>
      </c>
      <c r="P277">
        <f t="shared" si="53"/>
        <v>1000000</v>
      </c>
      <c r="Q277">
        <f>IFERROR(J144+MATCH(P277,J277:N277,0)-1,"")</f>
        <v>2012</v>
      </c>
      <c r="R277">
        <f t="shared" si="54"/>
        <v>800000</v>
      </c>
      <c r="S277" t="str">
        <f>IFERROR(J144+MATCH(R277,J277:N277)-1,"")</f>
        <v/>
      </c>
      <c r="T277">
        <f t="shared" si="55"/>
        <v>900000</v>
      </c>
      <c r="U277">
        <f t="shared" si="56"/>
        <v>100000</v>
      </c>
      <c r="V277">
        <f t="shared" si="57"/>
        <v>1</v>
      </c>
      <c r="W277">
        <f t="shared" si="58"/>
        <v>1</v>
      </c>
      <c r="X277">
        <f t="shared" si="59"/>
        <v>0</v>
      </c>
      <c r="Y277">
        <f t="shared" si="60"/>
        <v>-1</v>
      </c>
      <c r="Z277">
        <f t="shared" si="61"/>
        <v>-1</v>
      </c>
      <c r="AA277">
        <f t="shared" si="62"/>
        <v>-1</v>
      </c>
      <c r="AB277">
        <f>IFERROR(V144+MATCH(AA277,V277:Z277,0)-1,"")</f>
        <v>2015</v>
      </c>
    </row>
    <row r="278" spans="1:28" x14ac:dyDescent="0.3">
      <c r="A278" s="1">
        <v>31</v>
      </c>
      <c r="B278" t="s">
        <v>773</v>
      </c>
      <c r="C278" t="s">
        <v>1559</v>
      </c>
      <c r="D278" t="s">
        <v>1564</v>
      </c>
      <c r="E278" t="s">
        <v>1565</v>
      </c>
      <c r="F278" t="s">
        <v>1566</v>
      </c>
      <c r="G278" t="s">
        <v>1567</v>
      </c>
      <c r="I278" t="str">
        <f t="shared" si="47"/>
        <v>pos_trend</v>
      </c>
      <c r="J278">
        <f t="shared" si="48"/>
        <v>2840000000</v>
      </c>
      <c r="K278">
        <f t="shared" si="49"/>
        <v>3400000000</v>
      </c>
      <c r="L278">
        <f t="shared" si="50"/>
        <v>3770000000</v>
      </c>
      <c r="M278">
        <f t="shared" si="51"/>
        <v>4000000000</v>
      </c>
      <c r="N278">
        <f t="shared" si="52"/>
        <v>4110000000.0000005</v>
      </c>
      <c r="P278">
        <f t="shared" si="53"/>
        <v>4110000000.0000005</v>
      </c>
      <c r="Q278">
        <f>IFERROR(J144+MATCH(P278,J278:N278,0)-1,"")</f>
        <v>2016</v>
      </c>
      <c r="R278">
        <f t="shared" si="54"/>
        <v>2840000000</v>
      </c>
      <c r="S278">
        <f>IFERROR(J144+MATCH(R278,J278:N278)-1,"")</f>
        <v>2012</v>
      </c>
      <c r="T278">
        <f t="shared" si="55"/>
        <v>3624000000</v>
      </c>
      <c r="U278">
        <f t="shared" si="56"/>
        <v>515684011.77465254</v>
      </c>
      <c r="V278">
        <f t="shared" si="57"/>
        <v>-1.5203108533498575</v>
      </c>
      <c r="W278">
        <f t="shared" si="58"/>
        <v>-0.43437452952853073</v>
      </c>
      <c r="X278">
        <f t="shared" si="59"/>
        <v>0.28311911299627451</v>
      </c>
      <c r="Y278">
        <f t="shared" si="60"/>
        <v>0.72912867456574804</v>
      </c>
      <c r="Z278">
        <f t="shared" si="61"/>
        <v>0.94243759531636673</v>
      </c>
      <c r="AA278">
        <f t="shared" si="62"/>
        <v>-1.5203108533498575</v>
      </c>
      <c r="AB278">
        <f>IFERROR(V144+MATCH(AA278,V278:Z278,0)-1,"")</f>
        <v>2012</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1568</v>
      </c>
      <c r="D280" t="s">
        <v>1569</v>
      </c>
      <c r="E280" t="s">
        <v>1570</v>
      </c>
      <c r="F280" t="s">
        <v>1571</v>
      </c>
      <c r="G280" t="s">
        <v>1572</v>
      </c>
      <c r="I280" t="str">
        <f t="shared" si="47"/>
        <v>N/A</v>
      </c>
      <c r="J280">
        <f t="shared" si="48"/>
        <v>-217200000</v>
      </c>
      <c r="K280">
        <f t="shared" si="49"/>
        <v>-304100000</v>
      </c>
      <c r="L280">
        <f t="shared" si="50"/>
        <v>-653100000</v>
      </c>
      <c r="M280">
        <f t="shared" si="51"/>
        <v>-1210000000</v>
      </c>
      <c r="N280">
        <f t="shared" si="52"/>
        <v>-1130000000</v>
      </c>
      <c r="P280">
        <f t="shared" si="53"/>
        <v>-217200000</v>
      </c>
      <c r="Q280">
        <f>IFERROR(J144+MATCH(P280,J280:N280,0)-1,"")</f>
        <v>2012</v>
      </c>
      <c r="R280">
        <f t="shared" si="54"/>
        <v>-1210000000</v>
      </c>
      <c r="S280" t="str">
        <f>IFERROR(J144+MATCH(R280,J280:N280)-1,"")</f>
        <v/>
      </c>
      <c r="T280">
        <f t="shared" si="55"/>
        <v>-702880000</v>
      </c>
      <c r="U280">
        <f t="shared" si="56"/>
        <v>457436003.17421454</v>
      </c>
      <c r="V280">
        <f t="shared" si="57"/>
        <v>1.0617441491920101</v>
      </c>
      <c r="W280">
        <f t="shared" si="58"/>
        <v>0.87177222001068555</v>
      </c>
      <c r="X280">
        <f t="shared" si="59"/>
        <v>0.10882396587625238</v>
      </c>
      <c r="Y280">
        <f t="shared" si="60"/>
        <v>-1.1086140935147673</v>
      </c>
      <c r="Z280">
        <f t="shared" si="61"/>
        <v>-0.93372624156418071</v>
      </c>
      <c r="AA280">
        <f t="shared" si="62"/>
        <v>-1.1086140935147673</v>
      </c>
      <c r="AB280">
        <f>IFERROR(V144+MATCH(AA280,V280:Z280,0)-1,"")</f>
        <v>2015</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1573</v>
      </c>
      <c r="D284" t="s">
        <v>1574</v>
      </c>
      <c r="E284" t="s">
        <v>1575</v>
      </c>
      <c r="F284" t="s">
        <v>1576</v>
      </c>
      <c r="G284" t="s">
        <v>1577</v>
      </c>
      <c r="I284" t="str">
        <f t="shared" si="47"/>
        <v>N/A</v>
      </c>
      <c r="J284">
        <f t="shared" si="48"/>
        <v>0.4466</v>
      </c>
      <c r="K284">
        <f t="shared" si="49"/>
        <v>0.47520000000000007</v>
      </c>
      <c r="L284">
        <f t="shared" si="50"/>
        <v>0.46799999999999997</v>
      </c>
      <c r="M284">
        <f t="shared" si="51"/>
        <v>0.43680000000000002</v>
      </c>
      <c r="N284">
        <f t="shared" si="52"/>
        <v>0.38729999999999998</v>
      </c>
      <c r="P284">
        <f t="shared" si="53"/>
        <v>0.47520000000000007</v>
      </c>
      <c r="Q284">
        <f>IFERROR(J144+MATCH(P284,J284:N284,0)-1,"")</f>
        <v>2013</v>
      </c>
      <c r="R284">
        <f t="shared" si="54"/>
        <v>0.38729999999999998</v>
      </c>
      <c r="S284" t="str">
        <f>IFERROR(J144+MATCH(R284,J284:N284)-1,"")</f>
        <v/>
      </c>
      <c r="T284">
        <f t="shared" si="55"/>
        <v>0.44278000000000006</v>
      </c>
      <c r="U284">
        <f t="shared" si="56"/>
        <v>3.4696858647433791E-2</v>
      </c>
      <c r="V284">
        <f t="shared" si="57"/>
        <v>0.11009642223857245</v>
      </c>
      <c r="W284">
        <f t="shared" si="58"/>
        <v>0.93437853638078028</v>
      </c>
      <c r="X284">
        <f t="shared" si="59"/>
        <v>0.72686695519812428</v>
      </c>
      <c r="Y284">
        <f t="shared" si="60"/>
        <v>-0.17234989659337147</v>
      </c>
      <c r="Z284">
        <f t="shared" si="61"/>
        <v>-1.5989920172241134</v>
      </c>
      <c r="AA284">
        <f t="shared" si="62"/>
        <v>-1.5989920172241134</v>
      </c>
      <c r="AB284">
        <f>IFERROR(V144+MATCH(AA284,V284:Z284,0)-1,"")</f>
        <v>2016</v>
      </c>
    </row>
    <row r="285" spans="1:28" x14ac:dyDescent="0.3">
      <c r="A285" s="1">
        <v>38</v>
      </c>
      <c r="B285" t="s">
        <v>801</v>
      </c>
      <c r="C285" t="s">
        <v>1557</v>
      </c>
      <c r="D285" t="s">
        <v>1558</v>
      </c>
      <c r="E285" t="s">
        <v>1557</v>
      </c>
      <c r="F285" t="s">
        <v>1559</v>
      </c>
      <c r="G285" t="s">
        <v>1560</v>
      </c>
      <c r="I285" t="str">
        <f t="shared" si="47"/>
        <v>N/A</v>
      </c>
      <c r="J285">
        <f t="shared" si="48"/>
        <v>3450000000</v>
      </c>
      <c r="K285">
        <f t="shared" si="49"/>
        <v>4010000000</v>
      </c>
      <c r="L285">
        <f t="shared" si="50"/>
        <v>3450000000</v>
      </c>
      <c r="M285">
        <f t="shared" si="51"/>
        <v>2840000000</v>
      </c>
      <c r="N285">
        <f t="shared" si="52"/>
        <v>2780000000</v>
      </c>
      <c r="P285">
        <f t="shared" si="53"/>
        <v>4010000000</v>
      </c>
      <c r="Q285">
        <f>IFERROR(J144+MATCH(P285,J285:N285,0)-1,"")</f>
        <v>2013</v>
      </c>
      <c r="R285">
        <f t="shared" si="54"/>
        <v>2780000000</v>
      </c>
      <c r="S285" t="str">
        <f>IFERROR(J144+MATCH(R285,J285:N285)-1,"")</f>
        <v/>
      </c>
      <c r="T285">
        <f t="shared" si="55"/>
        <v>3306000000</v>
      </c>
      <c r="U285">
        <f t="shared" si="56"/>
        <v>507671153.40543038</v>
      </c>
      <c r="V285">
        <f t="shared" si="57"/>
        <v>0.28364818255686947</v>
      </c>
      <c r="W285">
        <f t="shared" si="58"/>
        <v>1.3867244480558063</v>
      </c>
      <c r="X285">
        <f t="shared" si="59"/>
        <v>0.28364818255686947</v>
      </c>
      <c r="Y285">
        <f t="shared" si="60"/>
        <v>-0.91791703521875812</v>
      </c>
      <c r="Z285">
        <f t="shared" si="61"/>
        <v>-1.0361037779507871</v>
      </c>
      <c r="AA285">
        <f t="shared" si="62"/>
        <v>1.3867244480558063</v>
      </c>
      <c r="AB285">
        <f>IFERROR(V144+MATCH(AA285,V285:Z285,0)-1,"")</f>
        <v>2013</v>
      </c>
    </row>
    <row r="286" spans="1:28" x14ac:dyDescent="0.3">
      <c r="A286" s="1">
        <v>39</v>
      </c>
      <c r="B286" t="s">
        <v>802</v>
      </c>
      <c r="C286" t="s">
        <v>1573</v>
      </c>
      <c r="D286" t="s">
        <v>1574</v>
      </c>
      <c r="E286" t="s">
        <v>1575</v>
      </c>
      <c r="F286" t="s">
        <v>1576</v>
      </c>
      <c r="G286" t="s">
        <v>1577</v>
      </c>
      <c r="I286" t="str">
        <f t="shared" si="47"/>
        <v>N/A</v>
      </c>
      <c r="J286">
        <f t="shared" si="48"/>
        <v>0.4466</v>
      </c>
      <c r="K286">
        <f t="shared" si="49"/>
        <v>0.47520000000000007</v>
      </c>
      <c r="L286">
        <f t="shared" si="50"/>
        <v>0.46799999999999997</v>
      </c>
      <c r="M286">
        <f t="shared" si="51"/>
        <v>0.43680000000000002</v>
      </c>
      <c r="N286">
        <f t="shared" si="52"/>
        <v>0.38729999999999998</v>
      </c>
      <c r="P286">
        <f t="shared" si="53"/>
        <v>0.47520000000000007</v>
      </c>
      <c r="Q286">
        <f>IFERROR(J144+MATCH(P286,J286:N286,0)-1,"")</f>
        <v>2013</v>
      </c>
      <c r="R286">
        <f t="shared" si="54"/>
        <v>0.38729999999999998</v>
      </c>
      <c r="S286" t="str">
        <f>IFERROR(J144+MATCH(R286,J286:N286)-1,"")</f>
        <v/>
      </c>
      <c r="T286">
        <f t="shared" si="55"/>
        <v>0.44278000000000006</v>
      </c>
      <c r="U286">
        <f t="shared" si="56"/>
        <v>3.4696858647433791E-2</v>
      </c>
      <c r="V286">
        <f t="shared" si="57"/>
        <v>0.11009642223857245</v>
      </c>
      <c r="W286">
        <f t="shared" si="58"/>
        <v>0.93437853638078028</v>
      </c>
      <c r="X286">
        <f t="shared" si="59"/>
        <v>0.72686695519812428</v>
      </c>
      <c r="Y286">
        <f t="shared" si="60"/>
        <v>-0.17234989659337147</v>
      </c>
      <c r="Z286">
        <f t="shared" si="61"/>
        <v>-1.5989920172241134</v>
      </c>
      <c r="AA286">
        <f t="shared" si="62"/>
        <v>-1.5989920172241134</v>
      </c>
      <c r="AB286">
        <f>IFERROR(V144+MATCH(AA286,V286:Z286,0)-1,"")</f>
        <v>2016</v>
      </c>
    </row>
    <row r="287" spans="1:28" x14ac:dyDescent="0.3">
      <c r="A287" s="1">
        <v>40</v>
      </c>
      <c r="B287" t="s">
        <v>803</v>
      </c>
      <c r="C287" t="s">
        <v>1578</v>
      </c>
      <c r="D287" t="s">
        <v>1579</v>
      </c>
      <c r="E287" t="s">
        <v>1580</v>
      </c>
      <c r="F287" t="s">
        <v>1581</v>
      </c>
      <c r="G287" t="s">
        <v>1582</v>
      </c>
      <c r="I287" t="str">
        <f t="shared" si="47"/>
        <v>N/A</v>
      </c>
      <c r="J287">
        <f t="shared" si="48"/>
        <v>33299999.999999996</v>
      </c>
      <c r="K287">
        <f t="shared" si="49"/>
        <v>34600000</v>
      </c>
      <c r="L287">
        <f t="shared" si="50"/>
        <v>48400000</v>
      </c>
      <c r="M287">
        <f t="shared" si="51"/>
        <v>45000000</v>
      </c>
      <c r="N287">
        <f t="shared" si="52"/>
        <v>61100000</v>
      </c>
      <c r="P287">
        <f t="shared" si="53"/>
        <v>61100000</v>
      </c>
      <c r="Q287">
        <f>IFERROR(J144+MATCH(P287,J287:N287,0)-1,"")</f>
        <v>2016</v>
      </c>
      <c r="R287">
        <f t="shared" si="54"/>
        <v>33299999.999999996</v>
      </c>
      <c r="S287">
        <f>IFERROR(J144+MATCH(R287,J287:N287)-1,"")</f>
        <v>2012</v>
      </c>
      <c r="T287">
        <f t="shared" si="55"/>
        <v>44480000</v>
      </c>
      <c r="U287">
        <f t="shared" si="56"/>
        <v>11340943.523358187</v>
      </c>
      <c r="V287">
        <f t="shared" si="57"/>
        <v>-0.98580863020552933</v>
      </c>
      <c r="W287">
        <f t="shared" si="58"/>
        <v>-0.87117971971651398</v>
      </c>
      <c r="X287">
        <f t="shared" si="59"/>
        <v>0.34565025316687603</v>
      </c>
      <c r="Y287">
        <f t="shared" si="60"/>
        <v>4.5851564195606001E-2</v>
      </c>
      <c r="Z287">
        <f t="shared" si="61"/>
        <v>1.465486532559561</v>
      </c>
      <c r="AA287">
        <f t="shared" si="62"/>
        <v>1.465486532559561</v>
      </c>
      <c r="AB287">
        <f>IFERROR(V144+MATCH(AA287,V287:Z287,0)-1,"")</f>
        <v>2016</v>
      </c>
    </row>
    <row r="288" spans="1:28" x14ac:dyDescent="0.3">
      <c r="A288" s="1">
        <v>41</v>
      </c>
      <c r="B288" t="s">
        <v>804</v>
      </c>
      <c r="C288" t="s">
        <v>1583</v>
      </c>
      <c r="D288" t="s">
        <v>1584</v>
      </c>
      <c r="E288" t="s">
        <v>1585</v>
      </c>
      <c r="F288" t="s">
        <v>22</v>
      </c>
      <c r="G288" t="s">
        <v>1559</v>
      </c>
      <c r="I288" t="str">
        <f t="shared" si="47"/>
        <v>N/A</v>
      </c>
      <c r="J288">
        <f t="shared" si="48"/>
        <v>3480000000</v>
      </c>
      <c r="K288">
        <f t="shared" si="49"/>
        <v>4040000000</v>
      </c>
      <c r="L288">
        <f t="shared" si="50"/>
        <v>3500000000</v>
      </c>
      <c r="M288">
        <f t="shared" si="51"/>
        <v>2880000000</v>
      </c>
      <c r="N288">
        <f t="shared" si="52"/>
        <v>2840000000</v>
      </c>
      <c r="P288">
        <f t="shared" si="53"/>
        <v>4040000000</v>
      </c>
      <c r="Q288">
        <f>IFERROR(J144+MATCH(P288,J288:N288,0)-1,"")</f>
        <v>2013</v>
      </c>
      <c r="R288">
        <f t="shared" si="54"/>
        <v>2840000000</v>
      </c>
      <c r="S288" t="str">
        <f>IFERROR(J144+MATCH(R288,J288:N288)-1,"")</f>
        <v/>
      </c>
      <c r="T288">
        <f t="shared" si="55"/>
        <v>3348000000</v>
      </c>
      <c r="U288">
        <f t="shared" si="56"/>
        <v>499119224.2340501</v>
      </c>
      <c r="V288">
        <f t="shared" si="57"/>
        <v>0.26446587025888979</v>
      </c>
      <c r="W288">
        <f t="shared" si="58"/>
        <v>1.3864422895390283</v>
      </c>
      <c r="X288">
        <f t="shared" si="59"/>
        <v>0.30453645666175183</v>
      </c>
      <c r="Y288">
        <f t="shared" si="60"/>
        <v>-0.93765172182697276</v>
      </c>
      <c r="Z288">
        <f t="shared" si="61"/>
        <v>-1.0177928946326971</v>
      </c>
      <c r="AA288">
        <f t="shared" si="62"/>
        <v>1.3864422895390283</v>
      </c>
      <c r="AB288">
        <f>IFERROR(V144+MATCH(AA288,V288:Z288,0)-1,"")</f>
        <v>2013</v>
      </c>
    </row>
    <row r="289" spans="1:28" x14ac:dyDescent="0.3">
      <c r="A289" s="1">
        <v>42</v>
      </c>
      <c r="B289" t="s">
        <v>805</v>
      </c>
      <c r="C289" t="s">
        <v>1479</v>
      </c>
      <c r="D289" t="s">
        <v>1199</v>
      </c>
      <c r="E289" t="s">
        <v>1480</v>
      </c>
      <c r="F289" t="s">
        <v>1481</v>
      </c>
      <c r="G289" t="s">
        <v>1482</v>
      </c>
      <c r="I289" t="str">
        <f t="shared" si="47"/>
        <v>N/A</v>
      </c>
      <c r="J289">
        <f t="shared" si="48"/>
        <v>7720000000</v>
      </c>
      <c r="K289">
        <f t="shared" si="49"/>
        <v>8439999999.999999</v>
      </c>
      <c r="L289">
        <f t="shared" si="50"/>
        <v>7370000000</v>
      </c>
      <c r="M289">
        <f t="shared" si="51"/>
        <v>6500000000</v>
      </c>
      <c r="N289">
        <f t="shared" si="52"/>
        <v>7170000000</v>
      </c>
      <c r="P289">
        <f t="shared" si="53"/>
        <v>8439999999.999999</v>
      </c>
      <c r="Q289">
        <f>IFERROR(J144+MATCH(P289,J289:N289,0)-1,"")</f>
        <v>2013</v>
      </c>
      <c r="R289">
        <f t="shared" si="54"/>
        <v>6500000000</v>
      </c>
      <c r="S289" t="str">
        <f>IFERROR(J144+MATCH(R289,J289:N289)-1,"")</f>
        <v/>
      </c>
      <c r="T289">
        <f t="shared" si="55"/>
        <v>7440000000</v>
      </c>
      <c r="U289">
        <f t="shared" si="56"/>
        <v>714107834.99412715</v>
      </c>
      <c r="V289">
        <f t="shared" si="57"/>
        <v>0.39209764447172424</v>
      </c>
      <c r="W289">
        <f t="shared" si="58"/>
        <v>1.4003487302561568</v>
      </c>
      <c r="X289">
        <f t="shared" si="59"/>
        <v>-9.802441111793106E-2</v>
      </c>
      <c r="Y289">
        <f t="shared" si="60"/>
        <v>-1.3163278064407886</v>
      </c>
      <c r="Z289">
        <f t="shared" si="61"/>
        <v>-0.37809415716916267</v>
      </c>
      <c r="AA289">
        <f t="shared" si="62"/>
        <v>1.4003487302561568</v>
      </c>
      <c r="AB289">
        <f>IFERROR(V144+MATCH(AA289,V289:Z289,0)-1,"")</f>
        <v>2013</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1586</v>
      </c>
      <c r="D292" t="s">
        <v>1319</v>
      </c>
      <c r="E292" t="s">
        <v>1320</v>
      </c>
      <c r="F292" t="s">
        <v>1321</v>
      </c>
      <c r="G292" t="s">
        <v>1322</v>
      </c>
      <c r="I292" t="str">
        <f t="shared" si="47"/>
        <v>N/A</v>
      </c>
      <c r="J292">
        <f t="shared" si="48"/>
        <v>527799999.99999994</v>
      </c>
      <c r="K292">
        <f t="shared" si="49"/>
        <v>592300000</v>
      </c>
      <c r="L292">
        <f t="shared" si="50"/>
        <v>404200000</v>
      </c>
      <c r="M292">
        <f t="shared" si="51"/>
        <v>264000000</v>
      </c>
      <c r="N292">
        <f t="shared" si="52"/>
        <v>160200000</v>
      </c>
      <c r="P292">
        <f t="shared" si="53"/>
        <v>592300000</v>
      </c>
      <c r="Q292">
        <f>IFERROR(J144+MATCH(P292,J292:N292,0)-1,"")</f>
        <v>2013</v>
      </c>
      <c r="R292">
        <f t="shared" si="54"/>
        <v>160200000</v>
      </c>
      <c r="S292" t="str">
        <f>IFERROR(J144+MATCH(R292,J292:N292)-1,"")</f>
        <v/>
      </c>
      <c r="T292">
        <f t="shared" si="55"/>
        <v>389700000</v>
      </c>
      <c r="U292">
        <f t="shared" si="56"/>
        <v>179443138.62613973</v>
      </c>
      <c r="V292">
        <f t="shared" si="57"/>
        <v>0.76960312362638716</v>
      </c>
      <c r="W292">
        <f t="shared" si="58"/>
        <v>1.1290484637705003</v>
      </c>
      <c r="X292">
        <f t="shared" si="59"/>
        <v>8.0805541582785065E-2</v>
      </c>
      <c r="Y292">
        <f t="shared" si="60"/>
        <v>-0.70050045358317814</v>
      </c>
      <c r="Z292">
        <f t="shared" si="61"/>
        <v>-1.2789566753964947</v>
      </c>
      <c r="AA292">
        <f t="shared" si="62"/>
        <v>-1.2789566753964947</v>
      </c>
      <c r="AB292">
        <f>IFERROR(V144+MATCH(AA292,V292:Z292,0)-1,"")</f>
        <v>2016</v>
      </c>
    </row>
    <row r="293" spans="1:28" x14ac:dyDescent="0.3">
      <c r="A293" s="1">
        <v>1</v>
      </c>
      <c r="B293" t="s">
        <v>424</v>
      </c>
      <c r="C293" t="s">
        <v>254</v>
      </c>
      <c r="D293" t="s">
        <v>1587</v>
      </c>
      <c r="E293" t="s">
        <v>1588</v>
      </c>
      <c r="F293" t="s">
        <v>1589</v>
      </c>
      <c r="G293" t="s">
        <v>1590</v>
      </c>
      <c r="I293" t="str">
        <f t="shared" si="47"/>
        <v>neg_trend</v>
      </c>
      <c r="J293" t="str">
        <f t="shared" si="48"/>
        <v>N/A</v>
      </c>
      <c r="K293">
        <f t="shared" si="49"/>
        <v>0.1222</v>
      </c>
      <c r="L293">
        <f t="shared" si="50"/>
        <v>-0.31760000000000005</v>
      </c>
      <c r="M293">
        <f t="shared" si="51"/>
        <v>-0.34689999999999999</v>
      </c>
      <c r="N293">
        <f t="shared" si="52"/>
        <v>-0.39319999999999999</v>
      </c>
      <c r="P293">
        <f t="shared" si="53"/>
        <v>0.1222</v>
      </c>
      <c r="Q293">
        <f>IFERROR(J144+MATCH(P293,J293:N293,0)-1,"")</f>
        <v>2013</v>
      </c>
      <c r="R293">
        <f t="shared" si="54"/>
        <v>-0.39319999999999999</v>
      </c>
      <c r="S293" t="str">
        <f>IFERROR(J144+MATCH(R293,J293:N293)-1,"")</f>
        <v/>
      </c>
      <c r="T293">
        <f t="shared" si="55"/>
        <v>-0.233875</v>
      </c>
      <c r="U293">
        <f t="shared" si="56"/>
        <v>0.23941483350034937</v>
      </c>
      <c r="V293" t="str">
        <f t="shared" si="57"/>
        <v/>
      </c>
      <c r="W293">
        <f t="shared" si="58"/>
        <v>1.4872720908476225</v>
      </c>
      <c r="X293">
        <f t="shared" si="59"/>
        <v>-0.34970681964815631</v>
      </c>
      <c r="Y293">
        <f t="shared" si="60"/>
        <v>-0.47208854333511902</v>
      </c>
      <c r="Z293">
        <f t="shared" si="61"/>
        <v>-0.6654767278643472</v>
      </c>
      <c r="AA293">
        <f t="shared" si="62"/>
        <v>1.4872720908476225</v>
      </c>
      <c r="AB293">
        <f>IFERROR(V144+MATCH(AA293,V293:Z293,0)-1,"")</f>
        <v>2013</v>
      </c>
    </row>
    <row r="294" spans="1:28" x14ac:dyDescent="0.3">
      <c r="A294" s="1">
        <v>2</v>
      </c>
      <c r="B294" t="s">
        <v>807</v>
      </c>
      <c r="C294" t="s">
        <v>1207</v>
      </c>
      <c r="D294" t="s">
        <v>1208</v>
      </c>
      <c r="E294" t="s">
        <v>1209</v>
      </c>
      <c r="F294" t="s">
        <v>1210</v>
      </c>
      <c r="G294" t="s">
        <v>1211</v>
      </c>
      <c r="I294" t="str">
        <f t="shared" si="47"/>
        <v>N/A</v>
      </c>
      <c r="J294">
        <f t="shared" si="48"/>
        <v>229900000</v>
      </c>
      <c r="K294">
        <f t="shared" si="49"/>
        <v>259399999.99999997</v>
      </c>
      <c r="L294">
        <f t="shared" si="50"/>
        <v>280400000</v>
      </c>
      <c r="M294">
        <f t="shared" si="51"/>
        <v>260100000.00000003</v>
      </c>
      <c r="N294">
        <f t="shared" si="52"/>
        <v>274600000</v>
      </c>
      <c r="P294">
        <f t="shared" si="53"/>
        <v>280400000</v>
      </c>
      <c r="Q294">
        <f>IFERROR(J144+MATCH(P294,J294:N294,0)-1,"")</f>
        <v>2014</v>
      </c>
      <c r="R294">
        <f t="shared" si="54"/>
        <v>229900000</v>
      </c>
      <c r="S294">
        <f>IFERROR(J144+MATCH(R294,J294:N294)-1,"")</f>
        <v>2012</v>
      </c>
      <c r="T294">
        <f t="shared" si="55"/>
        <v>260880000</v>
      </c>
      <c r="U294">
        <f t="shared" si="56"/>
        <v>19569287.161263693</v>
      </c>
      <c r="V294">
        <f t="shared" si="57"/>
        <v>-1.5830929223279615</v>
      </c>
      <c r="W294">
        <f t="shared" si="58"/>
        <v>-7.5628712880743396E-2</v>
      </c>
      <c r="X294">
        <f t="shared" si="59"/>
        <v>0.99748140231897386</v>
      </c>
      <c r="Y294">
        <f t="shared" si="60"/>
        <v>-3.9858375707416488E-2</v>
      </c>
      <c r="Z294">
        <f t="shared" si="61"/>
        <v>0.70109860859714757</v>
      </c>
      <c r="AA294">
        <f t="shared" si="62"/>
        <v>-1.5830929223279615</v>
      </c>
      <c r="AB294">
        <f>IFERROR(V144+MATCH(AA294,V294:Z294,0)-1,"")</f>
        <v>2012</v>
      </c>
    </row>
    <row r="295" spans="1:28" x14ac:dyDescent="0.3">
      <c r="A295" s="1">
        <v>3</v>
      </c>
      <c r="B295" t="s">
        <v>808</v>
      </c>
      <c r="C295" t="s">
        <v>1212</v>
      </c>
      <c r="D295" t="s">
        <v>1213</v>
      </c>
      <c r="E295" t="s">
        <v>1214</v>
      </c>
      <c r="F295" t="s">
        <v>1215</v>
      </c>
      <c r="G295" t="s">
        <v>1216</v>
      </c>
      <c r="I295" t="str">
        <f t="shared" si="47"/>
        <v>N/A</v>
      </c>
      <c r="J295">
        <f t="shared" si="48"/>
        <v>180600000</v>
      </c>
      <c r="K295">
        <f t="shared" si="49"/>
        <v>211600000</v>
      </c>
      <c r="L295">
        <f t="shared" si="50"/>
        <v>239400000</v>
      </c>
      <c r="M295">
        <f t="shared" si="51"/>
        <v>217400000</v>
      </c>
      <c r="N295">
        <f t="shared" si="52"/>
        <v>223400000</v>
      </c>
      <c r="P295">
        <f t="shared" si="53"/>
        <v>239400000</v>
      </c>
      <c r="Q295">
        <f>IFERROR(J144+MATCH(P295,J295:N295,0)-1,"")</f>
        <v>2014</v>
      </c>
      <c r="R295">
        <f t="shared" si="54"/>
        <v>180600000</v>
      </c>
      <c r="S295">
        <f>IFERROR(J144+MATCH(R295,J295:N295)-1,"")</f>
        <v>2012</v>
      </c>
      <c r="T295">
        <f t="shared" si="55"/>
        <v>214480000</v>
      </c>
      <c r="U295">
        <f t="shared" si="56"/>
        <v>21594258.496183656</v>
      </c>
      <c r="V295">
        <f t="shared" si="57"/>
        <v>-1.5689355578468971</v>
      </c>
      <c r="W295">
        <f t="shared" si="58"/>
        <v>-0.13336878413810696</v>
      </c>
      <c r="X295">
        <f t="shared" si="59"/>
        <v>1.1540104516394531</v>
      </c>
      <c r="Y295">
        <f t="shared" si="60"/>
        <v>0.13522112836224731</v>
      </c>
      <c r="Z295">
        <f t="shared" si="61"/>
        <v>0.41307276198330345</v>
      </c>
      <c r="AA295">
        <f t="shared" si="62"/>
        <v>-1.5689355578468971</v>
      </c>
      <c r="AB295">
        <f>IFERROR(V144+MATCH(AA295,V295:Z295,0)-1,"")</f>
        <v>2012</v>
      </c>
    </row>
    <row r="296" spans="1:28" x14ac:dyDescent="0.3">
      <c r="A296" s="1">
        <v>4</v>
      </c>
      <c r="B296" t="s">
        <v>809</v>
      </c>
      <c r="C296" t="s">
        <v>1217</v>
      </c>
      <c r="D296" t="s">
        <v>682</v>
      </c>
      <c r="E296" t="s">
        <v>1218</v>
      </c>
      <c r="F296" t="s">
        <v>1219</v>
      </c>
      <c r="G296" t="s">
        <v>1220</v>
      </c>
      <c r="I296" t="str">
        <f t="shared" si="47"/>
        <v>N/A</v>
      </c>
      <c r="J296">
        <f t="shared" si="48"/>
        <v>49300000</v>
      </c>
      <c r="K296">
        <f t="shared" si="49"/>
        <v>47800000</v>
      </c>
      <c r="L296">
        <f t="shared" si="50"/>
        <v>41000000</v>
      </c>
      <c r="M296">
        <f t="shared" si="51"/>
        <v>42700000</v>
      </c>
      <c r="N296">
        <f t="shared" si="52"/>
        <v>51200000</v>
      </c>
      <c r="P296">
        <f t="shared" si="53"/>
        <v>51200000</v>
      </c>
      <c r="Q296">
        <f>IFERROR(J144+MATCH(P296,J296:N296,0)-1,"")</f>
        <v>2016</v>
      </c>
      <c r="R296">
        <f t="shared" si="54"/>
        <v>41000000</v>
      </c>
      <c r="S296">
        <f>IFERROR(J144+MATCH(R296,J296:N296)-1,"")</f>
        <v>2014</v>
      </c>
      <c r="T296">
        <f t="shared" si="55"/>
        <v>46400000</v>
      </c>
      <c r="U296">
        <f t="shared" si="56"/>
        <v>4366348.5889241593</v>
      </c>
      <c r="V296">
        <f t="shared" si="57"/>
        <v>0.6641705170668798</v>
      </c>
      <c r="W296">
        <f t="shared" si="58"/>
        <v>0.32063404272194196</v>
      </c>
      <c r="X296">
        <f t="shared" si="59"/>
        <v>-1.2367313076417763</v>
      </c>
      <c r="Y296">
        <f t="shared" si="60"/>
        <v>-0.84738997005084671</v>
      </c>
      <c r="Z296">
        <f t="shared" si="61"/>
        <v>1.099316717903801</v>
      </c>
      <c r="AA296">
        <f t="shared" si="62"/>
        <v>-1.2367313076417763</v>
      </c>
      <c r="AB296">
        <f>IFERROR(V144+MATCH(AA296,V296:Z296,0)-1,"")</f>
        <v>2014</v>
      </c>
    </row>
    <row r="297" spans="1:28" x14ac:dyDescent="0.3">
      <c r="A297" s="1">
        <v>5</v>
      </c>
      <c r="B297" t="s">
        <v>810</v>
      </c>
      <c r="C297" t="s">
        <v>1591</v>
      </c>
      <c r="D297" t="s">
        <v>1592</v>
      </c>
      <c r="E297" t="s">
        <v>1593</v>
      </c>
      <c r="F297" t="s">
        <v>1594</v>
      </c>
      <c r="G297" t="s">
        <v>1595</v>
      </c>
      <c r="I297" t="str">
        <f t="shared" si="47"/>
        <v>N/A</v>
      </c>
      <c r="J297">
        <f t="shared" si="48"/>
        <v>-36400000</v>
      </c>
      <c r="K297">
        <f t="shared" si="49"/>
        <v>21700000</v>
      </c>
      <c r="L297">
        <f t="shared" si="50"/>
        <v>3600000</v>
      </c>
      <c r="M297">
        <f t="shared" si="51"/>
        <v>-26800000</v>
      </c>
      <c r="N297">
        <f t="shared" si="52"/>
        <v>2100000</v>
      </c>
      <c r="P297">
        <f t="shared" si="53"/>
        <v>21700000</v>
      </c>
      <c r="Q297">
        <f>IFERROR(J144+MATCH(P297,J297:N297,0)-1,"")</f>
        <v>2013</v>
      </c>
      <c r="R297">
        <f t="shared" si="54"/>
        <v>-36400000</v>
      </c>
      <c r="S297">
        <f>IFERROR(J144+MATCH(R297,J297:N297)-1,"")</f>
        <v>2012</v>
      </c>
      <c r="T297">
        <f t="shared" si="55"/>
        <v>-7160000</v>
      </c>
      <c r="U297">
        <f t="shared" si="56"/>
        <v>23849171.893380281</v>
      </c>
      <c r="V297">
        <f t="shared" si="57"/>
        <v>-1.2260383769599996</v>
      </c>
      <c r="W297">
        <f t="shared" si="58"/>
        <v>1.2101049096807657</v>
      </c>
      <c r="X297">
        <f t="shared" si="59"/>
        <v>0.45116870506462364</v>
      </c>
      <c r="Y297">
        <f t="shared" si="60"/>
        <v>-0.82350867727409005</v>
      </c>
      <c r="Z297">
        <f t="shared" si="61"/>
        <v>0.3882734394887003</v>
      </c>
      <c r="AA297">
        <f t="shared" si="62"/>
        <v>-1.2260383769599996</v>
      </c>
      <c r="AB297">
        <f>IFERROR(V144+MATCH(AA297,V297:Z297,0)-1,"")</f>
        <v>2012</v>
      </c>
    </row>
    <row r="298" spans="1:28" x14ac:dyDescent="0.3">
      <c r="A298" s="1">
        <v>6</v>
      </c>
      <c r="B298" t="s">
        <v>714</v>
      </c>
      <c r="C298" t="s">
        <v>1591</v>
      </c>
      <c r="D298" t="s">
        <v>1592</v>
      </c>
      <c r="E298" t="s">
        <v>1593</v>
      </c>
      <c r="F298" t="s">
        <v>1594</v>
      </c>
      <c r="G298" t="s">
        <v>1595</v>
      </c>
      <c r="I298" t="str">
        <f t="shared" si="47"/>
        <v>N/A</v>
      </c>
      <c r="J298">
        <f t="shared" si="48"/>
        <v>-36400000</v>
      </c>
      <c r="K298">
        <f t="shared" si="49"/>
        <v>21700000</v>
      </c>
      <c r="L298">
        <f t="shared" si="50"/>
        <v>3600000</v>
      </c>
      <c r="M298">
        <f t="shared" si="51"/>
        <v>-26800000</v>
      </c>
      <c r="N298">
        <f t="shared" si="52"/>
        <v>2100000</v>
      </c>
      <c r="P298">
        <f t="shared" si="53"/>
        <v>21700000</v>
      </c>
      <c r="Q298">
        <f>IFERROR(J144+MATCH(P298,J298:N298,0)-1,"")</f>
        <v>2013</v>
      </c>
      <c r="R298">
        <f t="shared" si="54"/>
        <v>-36400000</v>
      </c>
      <c r="S298">
        <f>IFERROR(J144+MATCH(R298,J298:N298)-1,"")</f>
        <v>2012</v>
      </c>
      <c r="T298">
        <f t="shared" si="55"/>
        <v>-7160000</v>
      </c>
      <c r="U298">
        <f t="shared" si="56"/>
        <v>23849171.893380281</v>
      </c>
      <c r="V298">
        <f t="shared" si="57"/>
        <v>-1.2260383769599996</v>
      </c>
      <c r="W298">
        <f t="shared" si="58"/>
        <v>1.2101049096807657</v>
      </c>
      <c r="X298">
        <f t="shared" si="59"/>
        <v>0.45116870506462364</v>
      </c>
      <c r="Y298">
        <f t="shared" si="60"/>
        <v>-0.82350867727409005</v>
      </c>
      <c r="Z298">
        <f t="shared" si="61"/>
        <v>0.3882734394887003</v>
      </c>
      <c r="AA298">
        <f t="shared" si="62"/>
        <v>-1.2260383769599996</v>
      </c>
      <c r="AB298">
        <f>IFERROR(V144+MATCH(AA298,V298:Z298,0)-1,"")</f>
        <v>2012</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1596</v>
      </c>
      <c r="D300" t="s">
        <v>959</v>
      </c>
      <c r="E300" t="s">
        <v>1597</v>
      </c>
      <c r="F300" t="s">
        <v>1324</v>
      </c>
      <c r="G300" t="s">
        <v>1598</v>
      </c>
      <c r="I300" t="str">
        <f t="shared" si="47"/>
        <v>N/A</v>
      </c>
      <c r="J300">
        <f t="shared" si="48"/>
        <v>34900000</v>
      </c>
      <c r="K300">
        <f t="shared" si="49"/>
        <v>28600000</v>
      </c>
      <c r="L300">
        <f t="shared" si="50"/>
        <v>-31000000</v>
      </c>
      <c r="M300">
        <f t="shared" si="51"/>
        <v>-4900000</v>
      </c>
      <c r="N300">
        <f t="shared" si="52"/>
        <v>26300000</v>
      </c>
      <c r="P300">
        <f t="shared" si="53"/>
        <v>34900000</v>
      </c>
      <c r="Q300">
        <f>IFERROR(J144+MATCH(P300,J300:N300,0)-1,"")</f>
        <v>2012</v>
      </c>
      <c r="R300">
        <f t="shared" si="54"/>
        <v>-31000000</v>
      </c>
      <c r="S300">
        <f>IFERROR(J144+MATCH(R300,J300:N300)-1,"")</f>
        <v>2014</v>
      </c>
      <c r="T300">
        <f t="shared" si="55"/>
        <v>10780000</v>
      </c>
      <c r="U300">
        <f t="shared" si="56"/>
        <v>27980475.33549064</v>
      </c>
      <c r="V300">
        <f t="shared" si="57"/>
        <v>0.86202967286284859</v>
      </c>
      <c r="W300">
        <f t="shared" si="58"/>
        <v>0.63687266875688064</v>
      </c>
      <c r="X300">
        <f t="shared" si="59"/>
        <v>-1.4931840684995776</v>
      </c>
      <c r="Y300">
        <f t="shared" si="60"/>
        <v>-0.56039076577485347</v>
      </c>
      <c r="Z300">
        <f t="shared" si="61"/>
        <v>0.55467249265470187</v>
      </c>
      <c r="AA300">
        <f t="shared" si="62"/>
        <v>-1.4931840684995776</v>
      </c>
      <c r="AB300">
        <f>IFERROR(V144+MATCH(AA300,V300:Z300,0)-1,"")</f>
        <v>2014</v>
      </c>
    </row>
    <row r="301" spans="1:28" x14ac:dyDescent="0.3">
      <c r="A301" s="1">
        <v>9</v>
      </c>
      <c r="B301" t="s">
        <v>823</v>
      </c>
      <c r="C301" t="s">
        <v>1599</v>
      </c>
      <c r="D301" t="s">
        <v>1600</v>
      </c>
      <c r="E301" t="s">
        <v>1601</v>
      </c>
      <c r="F301" t="s">
        <v>1602</v>
      </c>
      <c r="G301" t="s">
        <v>1603</v>
      </c>
      <c r="I301" t="str">
        <f t="shared" si="47"/>
        <v>N/A</v>
      </c>
      <c r="J301">
        <f t="shared" si="48"/>
        <v>756200000</v>
      </c>
      <c r="K301">
        <f t="shared" si="49"/>
        <v>902000000</v>
      </c>
      <c r="L301">
        <f t="shared" si="50"/>
        <v>657200000</v>
      </c>
      <c r="M301">
        <f t="shared" si="51"/>
        <v>492400000</v>
      </c>
      <c r="N301">
        <f t="shared" si="52"/>
        <v>463200000</v>
      </c>
      <c r="P301">
        <f t="shared" si="53"/>
        <v>902000000</v>
      </c>
      <c r="Q301">
        <f>IFERROR(J144+MATCH(P301,J301:N301,0)-1,"")</f>
        <v>2013</v>
      </c>
      <c r="R301">
        <f t="shared" si="54"/>
        <v>463200000</v>
      </c>
      <c r="S301" t="str">
        <f>IFERROR(J144+MATCH(R301,J301:N301)-1,"")</f>
        <v/>
      </c>
      <c r="T301">
        <f t="shared" si="55"/>
        <v>654200000</v>
      </c>
      <c r="U301">
        <f t="shared" si="56"/>
        <v>183356265.2324703</v>
      </c>
      <c r="V301">
        <f t="shared" si="57"/>
        <v>0.55629405338660309</v>
      </c>
      <c r="W301">
        <f t="shared" si="58"/>
        <v>1.3514673179333359</v>
      </c>
      <c r="X301">
        <f t="shared" si="59"/>
        <v>1.6361589805488328E-2</v>
      </c>
      <c r="Y301">
        <f t="shared" si="60"/>
        <v>-0.88243507684267042</v>
      </c>
      <c r="Z301">
        <f t="shared" si="61"/>
        <v>-1.0416878842827568</v>
      </c>
      <c r="AA301">
        <f t="shared" si="62"/>
        <v>1.3514673179333359</v>
      </c>
      <c r="AB301">
        <f>IFERROR(V144+MATCH(AA301,V301:Z301,0)-1,"")</f>
        <v>2013</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1604</v>
      </c>
      <c r="D303" t="s">
        <v>1605</v>
      </c>
      <c r="E303" t="s">
        <v>1606</v>
      </c>
      <c r="F303" t="s">
        <v>1607</v>
      </c>
      <c r="G303" t="s">
        <v>1608</v>
      </c>
      <c r="I303" t="str">
        <f t="shared" si="47"/>
        <v>N/A</v>
      </c>
      <c r="J303">
        <f t="shared" si="48"/>
        <v>-89800000</v>
      </c>
      <c r="K303">
        <f t="shared" si="49"/>
        <v>-105000000</v>
      </c>
      <c r="L303">
        <f t="shared" si="50"/>
        <v>-218800000</v>
      </c>
      <c r="M303">
        <f t="shared" si="51"/>
        <v>31800000</v>
      </c>
      <c r="N303">
        <f t="shared" si="52"/>
        <v>-93700000</v>
      </c>
      <c r="P303">
        <f t="shared" si="53"/>
        <v>31800000</v>
      </c>
      <c r="Q303">
        <f>IFERROR(J144+MATCH(P303,J303:N303,0)-1,"")</f>
        <v>2015</v>
      </c>
      <c r="R303">
        <f t="shared" si="54"/>
        <v>-218800000</v>
      </c>
      <c r="S303">
        <f>IFERROR(J144+MATCH(R303,J303:N303)-1,"")</f>
        <v>2014</v>
      </c>
      <c r="T303">
        <f t="shared" si="55"/>
        <v>-95100000</v>
      </c>
      <c r="U303">
        <f t="shared" si="56"/>
        <v>88788174.888326198</v>
      </c>
      <c r="V303">
        <f t="shared" si="57"/>
        <v>5.9692633694364179E-2</v>
      </c>
      <c r="W303">
        <f t="shared" si="58"/>
        <v>-0.11150133463664252</v>
      </c>
      <c r="X303">
        <f t="shared" si="59"/>
        <v>-1.3932035449043112</v>
      </c>
      <c r="Y303">
        <f t="shared" si="60"/>
        <v>1.4292443803424177</v>
      </c>
      <c r="Z303">
        <f t="shared" si="61"/>
        <v>1.5767865504171669E-2</v>
      </c>
      <c r="AA303">
        <f t="shared" si="62"/>
        <v>1.4292443803424177</v>
      </c>
      <c r="AB303">
        <f>IFERROR(V144+MATCH(AA303,V303:Z303,0)-1,"")</f>
        <v>2015</v>
      </c>
    </row>
    <row r="304" spans="1:28" x14ac:dyDescent="0.3">
      <c r="A304" s="1">
        <v>12</v>
      </c>
      <c r="B304" t="s">
        <v>836</v>
      </c>
      <c r="C304" t="s">
        <v>1609</v>
      </c>
      <c r="D304" t="s">
        <v>1610</v>
      </c>
      <c r="E304" t="s">
        <v>1611</v>
      </c>
      <c r="F304" t="s">
        <v>1612</v>
      </c>
      <c r="G304" t="s">
        <v>1613</v>
      </c>
      <c r="I304" t="str">
        <f t="shared" si="47"/>
        <v>N/A</v>
      </c>
      <c r="J304">
        <f t="shared" si="48"/>
        <v>40600000</v>
      </c>
      <c r="K304">
        <f t="shared" si="49"/>
        <v>-36200000</v>
      </c>
      <c r="L304">
        <f t="shared" si="50"/>
        <v>-103900000</v>
      </c>
      <c r="M304">
        <f t="shared" si="51"/>
        <v>3800000</v>
      </c>
      <c r="N304">
        <f t="shared" si="52"/>
        <v>-4500000</v>
      </c>
      <c r="P304">
        <f t="shared" si="53"/>
        <v>40600000</v>
      </c>
      <c r="Q304">
        <f>IFERROR(J144+MATCH(P304,J304:N304,0)-1,"")</f>
        <v>2012</v>
      </c>
      <c r="R304">
        <f t="shared" si="54"/>
        <v>-103900000</v>
      </c>
      <c r="S304">
        <f>IFERROR(J144+MATCH(R304,J304:N304)-1,"")</f>
        <v>2014</v>
      </c>
      <c r="T304">
        <f t="shared" si="55"/>
        <v>-20040000</v>
      </c>
      <c r="U304">
        <f t="shared" si="56"/>
        <v>54269448.126915753</v>
      </c>
      <c r="V304">
        <f t="shared" si="57"/>
        <v>1.1173874452930852</v>
      </c>
      <c r="W304">
        <f t="shared" si="58"/>
        <v>-0.29777343528918626</v>
      </c>
      <c r="X304">
        <f t="shared" si="59"/>
        <v>-1.5452524927816313</v>
      </c>
      <c r="Y304">
        <f t="shared" si="60"/>
        <v>0.43928952334741345</v>
      </c>
      <c r="Z304">
        <f t="shared" si="61"/>
        <v>0.28634895943031902</v>
      </c>
      <c r="AA304">
        <f t="shared" si="62"/>
        <v>-1.5452524927816313</v>
      </c>
      <c r="AB304">
        <f>IFERROR(V144+MATCH(AA304,V304:Z304,0)-1,"")</f>
        <v>2014</v>
      </c>
    </row>
    <row r="305" spans="1:28" x14ac:dyDescent="0.3">
      <c r="A305" s="1">
        <v>13</v>
      </c>
      <c r="B305" t="s">
        <v>655</v>
      </c>
      <c r="C305" t="s">
        <v>1614</v>
      </c>
      <c r="D305" t="s">
        <v>1615</v>
      </c>
      <c r="E305" t="s">
        <v>1616</v>
      </c>
      <c r="F305" t="s">
        <v>1617</v>
      </c>
      <c r="G305" t="s">
        <v>1618</v>
      </c>
      <c r="I305" t="str">
        <f t="shared" si="47"/>
        <v>N/A</v>
      </c>
      <c r="J305">
        <f t="shared" si="48"/>
        <v>-61700000</v>
      </c>
      <c r="K305">
        <f t="shared" si="49"/>
        <v>54700000</v>
      </c>
      <c r="L305">
        <f t="shared" si="50"/>
        <v>-219400000</v>
      </c>
      <c r="M305">
        <f t="shared" si="51"/>
        <v>37300000</v>
      </c>
      <c r="N305">
        <f t="shared" si="52"/>
        <v>62800000</v>
      </c>
      <c r="P305">
        <f t="shared" si="53"/>
        <v>62800000</v>
      </c>
      <c r="Q305">
        <f>IFERROR(J144+MATCH(P305,J305:N305,0)-1,"")</f>
        <v>2016</v>
      </c>
      <c r="R305">
        <f t="shared" si="54"/>
        <v>-219400000</v>
      </c>
      <c r="S305">
        <f>IFERROR(J144+MATCH(R305,J305:N305)-1,"")</f>
        <v>2014</v>
      </c>
      <c r="T305">
        <f t="shared" si="55"/>
        <v>-25260000</v>
      </c>
      <c r="U305">
        <f t="shared" si="56"/>
        <v>119457243.39695773</v>
      </c>
      <c r="V305">
        <f t="shared" si="57"/>
        <v>-0.30504638282091845</v>
      </c>
      <c r="W305">
        <f t="shared" si="58"/>
        <v>0.66936083343470476</v>
      </c>
      <c r="X305">
        <f t="shared" si="59"/>
        <v>-1.6251839945349371</v>
      </c>
      <c r="Y305">
        <f t="shared" si="60"/>
        <v>0.5237020227573177</v>
      </c>
      <c r="Z305">
        <f t="shared" si="61"/>
        <v>0.73716752116383311</v>
      </c>
      <c r="AA305">
        <f t="shared" si="62"/>
        <v>-1.6251839945349371</v>
      </c>
      <c r="AB305">
        <f>IFERROR(V144+MATCH(AA305,V305:Z305,0)-1,"")</f>
        <v>2014</v>
      </c>
    </row>
    <row r="306" spans="1:28" x14ac:dyDescent="0.3">
      <c r="A306" s="1">
        <v>14</v>
      </c>
      <c r="B306" t="s">
        <v>847</v>
      </c>
      <c r="C306" t="s">
        <v>1619</v>
      </c>
      <c r="D306" t="s">
        <v>1620</v>
      </c>
      <c r="E306" t="s">
        <v>1621</v>
      </c>
      <c r="F306" t="s">
        <v>1622</v>
      </c>
      <c r="G306" t="s">
        <v>1623</v>
      </c>
      <c r="I306" t="str">
        <f t="shared" si="47"/>
        <v>N/A</v>
      </c>
      <c r="J306">
        <f t="shared" si="48"/>
        <v>-62300000</v>
      </c>
      <c r="K306">
        <f t="shared" si="49"/>
        <v>110000000</v>
      </c>
      <c r="L306">
        <f t="shared" si="50"/>
        <v>64300000</v>
      </c>
      <c r="M306">
        <f t="shared" si="51"/>
        <v>-92100000</v>
      </c>
      <c r="N306">
        <f t="shared" si="52"/>
        <v>-165900000</v>
      </c>
      <c r="P306">
        <f t="shared" si="53"/>
        <v>110000000</v>
      </c>
      <c r="Q306">
        <f>IFERROR(J144+MATCH(P306,J306:N306,0)-1,"")</f>
        <v>2013</v>
      </c>
      <c r="R306">
        <f t="shared" si="54"/>
        <v>-165900000</v>
      </c>
      <c r="S306" t="str">
        <f>IFERROR(J144+MATCH(R306,J306:N306)-1,"")</f>
        <v/>
      </c>
      <c r="T306">
        <f t="shared" si="55"/>
        <v>-29200000</v>
      </c>
      <c r="U306">
        <f t="shared" si="56"/>
        <v>113861538.72137861</v>
      </c>
      <c r="V306">
        <f t="shared" si="57"/>
        <v>-0.29070395826106249</v>
      </c>
      <c r="W306">
        <f t="shared" si="58"/>
        <v>1.2225374921431995</v>
      </c>
      <c r="X306">
        <f t="shared" si="59"/>
        <v>0.82117281261055419</v>
      </c>
      <c r="Y306">
        <f t="shared" si="60"/>
        <v>-0.55242534666528198</v>
      </c>
      <c r="Z306">
        <f t="shared" si="61"/>
        <v>-1.2005809998274093</v>
      </c>
      <c r="AA306">
        <f t="shared" si="62"/>
        <v>1.2225374921431995</v>
      </c>
      <c r="AB306">
        <f>IFERROR(V144+MATCH(AA306,V306:Z306,0)-1,"")</f>
        <v>2013</v>
      </c>
    </row>
    <row r="307" spans="1:28" x14ac:dyDescent="0.3">
      <c r="A307" s="1">
        <v>15</v>
      </c>
      <c r="B307" t="s">
        <v>853</v>
      </c>
      <c r="C307" t="s">
        <v>1624</v>
      </c>
      <c r="D307" t="s">
        <v>1625</v>
      </c>
      <c r="E307" t="s">
        <v>1626</v>
      </c>
      <c r="F307" t="s">
        <v>1627</v>
      </c>
      <c r="G307" t="s">
        <v>1628</v>
      </c>
      <c r="I307" t="str">
        <f t="shared" si="47"/>
        <v>N/A</v>
      </c>
      <c r="J307">
        <f t="shared" si="48"/>
        <v>666400000</v>
      </c>
      <c r="K307">
        <f t="shared" si="49"/>
        <v>797000000</v>
      </c>
      <c r="L307">
        <f t="shared" si="50"/>
        <v>438400000</v>
      </c>
      <c r="M307">
        <f t="shared" si="51"/>
        <v>524200000.00000006</v>
      </c>
      <c r="N307">
        <f t="shared" si="52"/>
        <v>369500000</v>
      </c>
      <c r="P307">
        <f t="shared" si="53"/>
        <v>797000000</v>
      </c>
      <c r="Q307">
        <f>IFERROR(J144+MATCH(P307,J307:N307,0)-1,"")</f>
        <v>2013</v>
      </c>
      <c r="R307">
        <f t="shared" si="54"/>
        <v>369500000</v>
      </c>
      <c r="S307" t="str">
        <f>IFERROR(J144+MATCH(R307,J307:N307)-1,"")</f>
        <v/>
      </c>
      <c r="T307">
        <f t="shared" si="55"/>
        <v>559100000</v>
      </c>
      <c r="U307">
        <f t="shared" si="56"/>
        <v>173092720.81748557</v>
      </c>
      <c r="V307">
        <f t="shared" si="57"/>
        <v>0.61989897375950609</v>
      </c>
      <c r="W307">
        <f t="shared" si="58"/>
        <v>1.3744078831070503</v>
      </c>
      <c r="X307">
        <f t="shared" si="59"/>
        <v>-0.69731412984876406</v>
      </c>
      <c r="Y307">
        <f t="shared" si="60"/>
        <v>-0.20162604085933575</v>
      </c>
      <c r="Z307">
        <f t="shared" si="61"/>
        <v>-1.0953666861584561</v>
      </c>
      <c r="AA307">
        <f t="shared" si="62"/>
        <v>1.3744078831070503</v>
      </c>
      <c r="AB307">
        <f>IFERROR(V144+MATCH(AA307,V307:Z307,0)-1,"")</f>
        <v>2013</v>
      </c>
    </row>
    <row r="308" spans="1:28" x14ac:dyDescent="0.3">
      <c r="A308" s="1">
        <v>16</v>
      </c>
      <c r="B308" t="s">
        <v>859</v>
      </c>
      <c r="C308" t="s">
        <v>254</v>
      </c>
      <c r="D308" t="s">
        <v>1629</v>
      </c>
      <c r="E308" t="s">
        <v>1630</v>
      </c>
      <c r="F308" t="s">
        <v>1631</v>
      </c>
      <c r="G308" t="s">
        <v>1632</v>
      </c>
      <c r="I308" t="str">
        <f t="shared" si="47"/>
        <v>N/A</v>
      </c>
      <c r="J308" t="str">
        <f t="shared" si="48"/>
        <v>N/A</v>
      </c>
      <c r="K308">
        <f t="shared" si="49"/>
        <v>0.19600000000000001</v>
      </c>
      <c r="L308">
        <f t="shared" si="50"/>
        <v>-0.44990000000000002</v>
      </c>
      <c r="M308">
        <f t="shared" si="51"/>
        <v>0.19570000000000001</v>
      </c>
      <c r="N308">
        <f t="shared" si="52"/>
        <v>-0.29510000000000003</v>
      </c>
      <c r="P308">
        <f t="shared" si="53"/>
        <v>0.19600000000000001</v>
      </c>
      <c r="Q308">
        <f>IFERROR(J144+MATCH(P308,J308:N308,0)-1,"")</f>
        <v>2013</v>
      </c>
      <c r="R308">
        <f t="shared" si="54"/>
        <v>-0.44990000000000002</v>
      </c>
      <c r="S308">
        <f>IFERROR(J144+MATCH(R308,J308:N308)-1,"")</f>
        <v>2014</v>
      </c>
      <c r="T308">
        <f t="shared" si="55"/>
        <v>-8.8325000000000015E-2</v>
      </c>
      <c r="U308">
        <f t="shared" si="56"/>
        <v>0.33416726724800566</v>
      </c>
      <c r="V308" t="str">
        <f t="shared" si="57"/>
        <v/>
      </c>
      <c r="W308">
        <f t="shared" si="58"/>
        <v>0.85084635111489038</v>
      </c>
      <c r="X308">
        <f t="shared" si="59"/>
        <v>-1.0820180054668651</v>
      </c>
      <c r="Y308">
        <f t="shared" si="60"/>
        <v>0.849948597117407</v>
      </c>
      <c r="Z308">
        <f t="shared" si="61"/>
        <v>-0.61877694276543194</v>
      </c>
      <c r="AA308">
        <f t="shared" si="62"/>
        <v>-1.0820180054668651</v>
      </c>
      <c r="AB308">
        <f>IFERROR(V144+MATCH(AA308,V308:Z308,0)-1,"")</f>
        <v>2014</v>
      </c>
    </row>
    <row r="309" spans="1:28" x14ac:dyDescent="0.3">
      <c r="A309" s="1">
        <v>17</v>
      </c>
      <c r="B309" t="s">
        <v>864</v>
      </c>
      <c r="C309" t="s">
        <v>1633</v>
      </c>
      <c r="D309" t="s">
        <v>1634</v>
      </c>
      <c r="E309" t="s">
        <v>1635</v>
      </c>
      <c r="F309" t="s">
        <v>1636</v>
      </c>
      <c r="G309" t="s">
        <v>1637</v>
      </c>
      <c r="I309" t="str">
        <f t="shared" si="47"/>
        <v>N/A</v>
      </c>
      <c r="J309">
        <f t="shared" si="48"/>
        <v>6.6900000000000001E-2</v>
      </c>
      <c r="K309">
        <f t="shared" si="49"/>
        <v>7.3899999999999993E-2</v>
      </c>
      <c r="L309">
        <f t="shared" si="50"/>
        <v>4.5100000000000001E-2</v>
      </c>
      <c r="M309">
        <f t="shared" si="51"/>
        <v>7.0199999999999999E-2</v>
      </c>
      <c r="N309">
        <f t="shared" si="52"/>
        <v>4.99E-2</v>
      </c>
      <c r="P309">
        <f t="shared" si="53"/>
        <v>7.3899999999999993E-2</v>
      </c>
      <c r="Q309">
        <f>IFERROR(J144+MATCH(P309,J309:N309,0)-1,"")</f>
        <v>2013</v>
      </c>
      <c r="R309">
        <f t="shared" si="54"/>
        <v>4.5100000000000001E-2</v>
      </c>
      <c r="S309">
        <f>IFERROR(J144+MATCH(R309,J309:N309)-1,"")</f>
        <v>2014</v>
      </c>
      <c r="T309">
        <f t="shared" si="55"/>
        <v>6.1199999999999997E-2</v>
      </c>
      <c r="U309">
        <f t="shared" si="56"/>
        <v>1.2861570666135589E-2</v>
      </c>
      <c r="V309">
        <f t="shared" si="57"/>
        <v>0.44318070848127883</v>
      </c>
      <c r="W309">
        <f t="shared" si="58"/>
        <v>0.98743771889688348</v>
      </c>
      <c r="X309">
        <f t="shared" si="59"/>
        <v>-1.2517911239558919</v>
      </c>
      <c r="Y309">
        <f t="shared" si="60"/>
        <v>0.69975901339149249</v>
      </c>
      <c r="Z309">
        <f t="shared" si="61"/>
        <v>-0.87858631681376254</v>
      </c>
      <c r="AA309">
        <f t="shared" si="62"/>
        <v>-1.2517911239558919</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1638</v>
      </c>
      <c r="D312" t="s">
        <v>1639</v>
      </c>
      <c r="E312" t="s">
        <v>1640</v>
      </c>
      <c r="F312" t="s">
        <v>1641</v>
      </c>
      <c r="G312" t="s">
        <v>1642</v>
      </c>
      <c r="I312" t="str">
        <f t="shared" si="47"/>
        <v>N/A</v>
      </c>
      <c r="J312">
        <f t="shared" si="48"/>
        <v>-340500000</v>
      </c>
      <c r="K312">
        <f t="shared" si="49"/>
        <v>-391800000</v>
      </c>
      <c r="L312">
        <f t="shared" si="50"/>
        <v>-301500000</v>
      </c>
      <c r="M312">
        <f t="shared" si="51"/>
        <v>-211400000</v>
      </c>
      <c r="N312">
        <f t="shared" si="52"/>
        <v>-201000000</v>
      </c>
      <c r="P312">
        <f t="shared" si="53"/>
        <v>-201000000</v>
      </c>
      <c r="Q312">
        <f>IFERROR(J144+MATCH(P312,J312:N312,0)-1,"")</f>
        <v>2016</v>
      </c>
      <c r="R312">
        <f t="shared" si="54"/>
        <v>-391800000</v>
      </c>
      <c r="S312" t="str">
        <f>IFERROR(J144+MATCH(R312,J312:N312)-1,"")</f>
        <v/>
      </c>
      <c r="T312">
        <f t="shared" si="55"/>
        <v>-289240000</v>
      </c>
      <c r="U312">
        <f t="shared" si="56"/>
        <v>82373861.145390049</v>
      </c>
      <c r="V312">
        <f t="shared" si="57"/>
        <v>-0.62228477926421322</v>
      </c>
      <c r="W312">
        <f t="shared" si="58"/>
        <v>-1.2450551494603534</v>
      </c>
      <c r="X312">
        <f t="shared" si="59"/>
        <v>-0.14883362063556876</v>
      </c>
      <c r="Y312">
        <f t="shared" si="60"/>
        <v>0.94495995352958173</v>
      </c>
      <c r="Z312">
        <f t="shared" si="61"/>
        <v>1.0712135958305535</v>
      </c>
      <c r="AA312">
        <f t="shared" si="62"/>
        <v>-1.2450551494603534</v>
      </c>
      <c r="AB312">
        <f>IFERROR(V144+MATCH(AA312,V312:Z312,0)-1,"")</f>
        <v>2013</v>
      </c>
    </row>
    <row r="313" spans="1:28" x14ac:dyDescent="0.3">
      <c r="A313" s="1">
        <v>1</v>
      </c>
      <c r="B313" t="s">
        <v>876</v>
      </c>
      <c r="C313" t="s">
        <v>1638</v>
      </c>
      <c r="D313" t="s">
        <v>1639</v>
      </c>
      <c r="E313" t="s">
        <v>1640</v>
      </c>
      <c r="F313" t="s">
        <v>1641</v>
      </c>
      <c r="G313" t="s">
        <v>1642</v>
      </c>
      <c r="I313" t="str">
        <f t="shared" si="47"/>
        <v>N/A</v>
      </c>
      <c r="J313">
        <f t="shared" si="48"/>
        <v>-340500000</v>
      </c>
      <c r="K313">
        <f t="shared" si="49"/>
        <v>-391800000</v>
      </c>
      <c r="L313">
        <f t="shared" si="50"/>
        <v>-301500000</v>
      </c>
      <c r="M313">
        <f t="shared" si="51"/>
        <v>-211400000</v>
      </c>
      <c r="N313">
        <f t="shared" si="52"/>
        <v>-201000000</v>
      </c>
      <c r="P313">
        <f t="shared" si="53"/>
        <v>-201000000</v>
      </c>
      <c r="Q313">
        <f>IFERROR(J144+MATCH(P313,J313:N313,0)-1,"")</f>
        <v>2016</v>
      </c>
      <c r="R313">
        <f t="shared" si="54"/>
        <v>-391800000</v>
      </c>
      <c r="S313" t="str">
        <f>IFERROR(J144+MATCH(R313,J313:N313)-1,"")</f>
        <v/>
      </c>
      <c r="T313">
        <f t="shared" si="55"/>
        <v>-289240000</v>
      </c>
      <c r="U313">
        <f t="shared" si="56"/>
        <v>82373861.145390049</v>
      </c>
      <c r="V313">
        <f t="shared" si="57"/>
        <v>-0.62228477926421322</v>
      </c>
      <c r="W313">
        <f t="shared" si="58"/>
        <v>-1.2450551494603534</v>
      </c>
      <c r="X313">
        <f t="shared" si="59"/>
        <v>-0.14883362063556876</v>
      </c>
      <c r="Y313">
        <f t="shared" si="60"/>
        <v>0.94495995352958173</v>
      </c>
      <c r="Z313">
        <f t="shared" si="61"/>
        <v>1.0712135958305535</v>
      </c>
      <c r="AA313">
        <f t="shared" si="62"/>
        <v>-1.2450551494603534</v>
      </c>
      <c r="AB313">
        <f>IFERROR(V144+MATCH(AA313,V313:Z313,0)-1,"")</f>
        <v>2013</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1643</v>
      </c>
      <c r="E315" t="s">
        <v>1644</v>
      </c>
      <c r="F315" t="s">
        <v>1645</v>
      </c>
      <c r="G315" t="s">
        <v>1646</v>
      </c>
      <c r="I315" t="str">
        <f t="shared" si="47"/>
        <v>N/A</v>
      </c>
      <c r="J315" t="str">
        <f t="shared" si="48"/>
        <v>N/A</v>
      </c>
      <c r="K315">
        <f t="shared" si="49"/>
        <v>-0.1507</v>
      </c>
      <c r="L315">
        <f t="shared" si="50"/>
        <v>0.23050000000000001</v>
      </c>
      <c r="M315">
        <f t="shared" si="51"/>
        <v>0.29880000000000001</v>
      </c>
      <c r="N315">
        <f t="shared" si="52"/>
        <v>4.9200000000000001E-2</v>
      </c>
      <c r="P315">
        <f t="shared" si="53"/>
        <v>0.29880000000000001</v>
      </c>
      <c r="Q315">
        <f>IFERROR(J144+MATCH(P315,J315:N315,0)-1,"")</f>
        <v>2015</v>
      </c>
      <c r="R315">
        <f t="shared" si="54"/>
        <v>-0.1507</v>
      </c>
      <c r="S315">
        <f>IFERROR(J144+MATCH(R315,J315:N315)-1,"")</f>
        <v>2013</v>
      </c>
      <c r="T315">
        <f t="shared" si="55"/>
        <v>0.10695000000000002</v>
      </c>
      <c r="U315">
        <f t="shared" si="56"/>
        <v>0.20148582249544672</v>
      </c>
      <c r="V315" t="str">
        <f t="shared" si="57"/>
        <v/>
      </c>
      <c r="W315">
        <f t="shared" si="58"/>
        <v>-1.2787500222544073</v>
      </c>
      <c r="X315">
        <f t="shared" si="59"/>
        <v>0.61319450902205308</v>
      </c>
      <c r="Y315">
        <f t="shared" si="60"/>
        <v>0.95217617608968752</v>
      </c>
      <c r="Z315">
        <f t="shared" si="61"/>
        <v>-0.28662066285733367</v>
      </c>
      <c r="AA315">
        <f t="shared" si="62"/>
        <v>-1.2787500222544073</v>
      </c>
      <c r="AB315">
        <f>IFERROR(V144+MATCH(AA315,V315:Z315,0)-1,"")</f>
        <v>2013</v>
      </c>
    </row>
    <row r="316" spans="1:28" x14ac:dyDescent="0.3">
      <c r="A316" s="1">
        <v>4</v>
      </c>
      <c r="B316" t="s">
        <v>893</v>
      </c>
      <c r="C316" t="s">
        <v>1647</v>
      </c>
      <c r="D316" t="s">
        <v>1648</v>
      </c>
      <c r="E316" t="s">
        <v>1649</v>
      </c>
      <c r="F316" t="s">
        <v>1650</v>
      </c>
      <c r="G316" t="s">
        <v>1651</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-3.4200000000000001E-2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-3.6299999999999999E-2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-3.1000000000000003E-2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-2.8300000000000002E-2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-2.7099999999999999E-2</v>
      </c>
      <c r="P316">
        <f t="shared" si="53"/>
        <v>-2.7099999999999999E-2</v>
      </c>
      <c r="Q316">
        <f>IFERROR(J144+MATCH(P316,J316:N316,0)-1,"")</f>
        <v>2016</v>
      </c>
      <c r="R316">
        <f t="shared" si="54"/>
        <v>-3.6299999999999999E-2</v>
      </c>
      <c r="S316" t="str">
        <f>IFERROR(J144+MATCH(R316,J316:N316)-1,"")</f>
        <v/>
      </c>
      <c r="T316">
        <f t="shared" si="55"/>
        <v>-3.1379999999999998E-2</v>
      </c>
      <c r="U316">
        <f t="shared" si="56"/>
        <v>3.8764674640708644E-3</v>
      </c>
      <c r="V316">
        <f t="shared" si="57"/>
        <v>-0.72746644364675916</v>
      </c>
      <c r="W316">
        <f t="shared" si="58"/>
        <v>-1.2691967740220043</v>
      </c>
      <c r="X316">
        <f t="shared" si="59"/>
        <v>9.8027393115519335E-2</v>
      </c>
      <c r="Y316">
        <f t="shared" si="60"/>
        <v>0.7945378178836926</v>
      </c>
      <c r="Z316">
        <f t="shared" si="61"/>
        <v>1.104098006669548</v>
      </c>
      <c r="AA316">
        <f t="shared" si="62"/>
        <v>-1.2691967740220043</v>
      </c>
      <c r="AB316">
        <f>IFERROR(V144+MATCH(AA316,V316:Z316,0)-1,"")</f>
        <v>2013</v>
      </c>
    </row>
    <row r="317" spans="1:28" x14ac:dyDescent="0.3">
      <c r="A317" s="1">
        <v>5</v>
      </c>
      <c r="B317" t="s">
        <v>899</v>
      </c>
      <c r="C317" t="s">
        <v>1652</v>
      </c>
      <c r="D317" t="s">
        <v>1251</v>
      </c>
      <c r="E317" t="s">
        <v>1653</v>
      </c>
      <c r="F317" t="s">
        <v>1654</v>
      </c>
      <c r="G317" t="s">
        <v>1655</v>
      </c>
      <c r="I317" t="str">
        <f t="shared" si="63"/>
        <v>N/A</v>
      </c>
      <c r="J317">
        <f t="shared" si="64"/>
        <v>-2900000</v>
      </c>
      <c r="K317">
        <f t="shared" si="65"/>
        <v>-9500000</v>
      </c>
      <c r="L317">
        <f t="shared" si="66"/>
        <v>-130300000.00000001</v>
      </c>
      <c r="M317">
        <f t="shared" si="67"/>
        <v>-25400000</v>
      </c>
      <c r="N317">
        <f t="shared" si="68"/>
        <v>-395600000</v>
      </c>
      <c r="P317">
        <f t="shared" si="53"/>
        <v>-2900000</v>
      </c>
      <c r="Q317">
        <f>IFERROR(J144+MATCH(P317,J317:N317,0)-1,"")</f>
        <v>2012</v>
      </c>
      <c r="R317">
        <f t="shared" si="54"/>
        <v>-395600000</v>
      </c>
      <c r="S317" t="str">
        <f>IFERROR(J144+MATCH(R317,J317:N317)-1,"")</f>
        <v/>
      </c>
      <c r="T317">
        <f t="shared" si="55"/>
        <v>-112740000</v>
      </c>
      <c r="U317">
        <f t="shared" si="56"/>
        <v>166335302.92755052</v>
      </c>
      <c r="V317">
        <f t="shared" si="57"/>
        <v>0.66035290204053809</v>
      </c>
      <c r="W317">
        <f t="shared" si="58"/>
        <v>0.62067401317065873</v>
      </c>
      <c r="X317">
        <f t="shared" si="59"/>
        <v>-0.10556989220531554</v>
      </c>
      <c r="Y317">
        <f t="shared" si="60"/>
        <v>0.52508396271140378</v>
      </c>
      <c r="Z317">
        <f t="shared" si="61"/>
        <v>-1.7005409857172851</v>
      </c>
      <c r="AA317">
        <f t="shared" si="62"/>
        <v>-1.7005409857172851</v>
      </c>
      <c r="AB317">
        <f>IFERROR(V144+MATCH(AA317,V317:Z317,0)-1,"")</f>
        <v>2016</v>
      </c>
    </row>
    <row r="318" spans="1:28" x14ac:dyDescent="0.3">
      <c r="A318" s="1">
        <v>6</v>
      </c>
      <c r="B318" t="s">
        <v>904</v>
      </c>
      <c r="C318" t="s">
        <v>1562</v>
      </c>
      <c r="D318" t="s">
        <v>1656</v>
      </c>
      <c r="E318" t="s">
        <v>1657</v>
      </c>
      <c r="F318" t="s">
        <v>1296</v>
      </c>
      <c r="G318" t="s">
        <v>1657</v>
      </c>
      <c r="I318" t="str">
        <f t="shared" si="63"/>
        <v>N/A</v>
      </c>
      <c r="J318">
        <f t="shared" si="64"/>
        <v>900000</v>
      </c>
      <c r="K318">
        <f t="shared" si="65"/>
        <v>2600000</v>
      </c>
      <c r="L318">
        <f t="shared" si="66"/>
        <v>2800000</v>
      </c>
      <c r="M318">
        <f t="shared" si="67"/>
        <v>1500000</v>
      </c>
      <c r="N318">
        <f t="shared" si="68"/>
        <v>2800000</v>
      </c>
      <c r="P318">
        <f t="shared" si="53"/>
        <v>2800000</v>
      </c>
      <c r="Q318">
        <f>IFERROR(J144+MATCH(P318,J318:N318,0)-1,"")</f>
        <v>2014</v>
      </c>
      <c r="R318">
        <f t="shared" si="54"/>
        <v>900000</v>
      </c>
      <c r="S318">
        <f>IFERROR(J144+MATCH(R318,J318:N318)-1,"")</f>
        <v>2012</v>
      </c>
      <c r="T318">
        <f t="shared" si="55"/>
        <v>2120000</v>
      </c>
      <c r="U318">
        <f t="shared" si="56"/>
        <v>870057.46936624823</v>
      </c>
      <c r="V318">
        <f t="shared" si="57"/>
        <v>-1.4022062253987093</v>
      </c>
      <c r="W318">
        <f t="shared" si="58"/>
        <v>0.55168769523883643</v>
      </c>
      <c r="X318">
        <f t="shared" si="59"/>
        <v>0.78155756825501821</v>
      </c>
      <c r="Y318">
        <f t="shared" si="60"/>
        <v>-0.71259660635016364</v>
      </c>
      <c r="Z318">
        <f t="shared" si="61"/>
        <v>0.78155756825501821</v>
      </c>
      <c r="AA318">
        <f t="shared" si="62"/>
        <v>-1.4022062253987093</v>
      </c>
      <c r="AB318">
        <f>IFERROR(V144+MATCH(AA318,V318:Z318,0)-1,"")</f>
        <v>2012</v>
      </c>
    </row>
    <row r="319" spans="1:28" x14ac:dyDescent="0.3">
      <c r="A319" s="1">
        <v>7</v>
      </c>
      <c r="B319" t="s">
        <v>906</v>
      </c>
      <c r="C319" t="s">
        <v>1658</v>
      </c>
      <c r="D319" t="s">
        <v>1659</v>
      </c>
      <c r="E319" t="s">
        <v>1660</v>
      </c>
      <c r="F319" t="s">
        <v>1661</v>
      </c>
      <c r="G319" t="s">
        <v>1613</v>
      </c>
      <c r="I319" t="str">
        <f t="shared" si="63"/>
        <v>N/A</v>
      </c>
      <c r="J319">
        <f t="shared" si="64"/>
        <v>-35900000</v>
      </c>
      <c r="K319">
        <f t="shared" si="65"/>
        <v>-10000000</v>
      </c>
      <c r="L319">
        <f t="shared" si="66"/>
        <v>-3900000</v>
      </c>
      <c r="M319">
        <f t="shared" si="67"/>
        <v>-3800000</v>
      </c>
      <c r="N319">
        <f t="shared" si="68"/>
        <v>-4500000</v>
      </c>
      <c r="P319">
        <f t="shared" si="53"/>
        <v>-3800000</v>
      </c>
      <c r="Q319">
        <f>IFERROR(J144+MATCH(P319,J319:N319,0)-1,"")</f>
        <v>2015</v>
      </c>
      <c r="R319">
        <f t="shared" si="54"/>
        <v>-35900000</v>
      </c>
      <c r="S319">
        <f>IFERROR(J144+MATCH(R319,J319:N319)-1,"")</f>
        <v>2012</v>
      </c>
      <c r="T319">
        <f t="shared" si="55"/>
        <v>-11620000</v>
      </c>
      <c r="U319">
        <f t="shared" si="56"/>
        <v>13816548.049350098</v>
      </c>
      <c r="V319">
        <f t="shared" si="57"/>
        <v>-1.7573130360258169</v>
      </c>
      <c r="W319">
        <f t="shared" si="58"/>
        <v>0.11725070503961382</v>
      </c>
      <c r="X319">
        <f t="shared" si="59"/>
        <v>0.55875027339865346</v>
      </c>
      <c r="Y319">
        <f t="shared" si="60"/>
        <v>0.56598797124060496</v>
      </c>
      <c r="Z319">
        <f t="shared" si="61"/>
        <v>0.51532408634694471</v>
      </c>
      <c r="AA319">
        <f t="shared" si="62"/>
        <v>-1.7573130360258169</v>
      </c>
      <c r="AB319">
        <f>IFERROR(V144+MATCH(AA319,V319:Z319,0)-1,"")</f>
        <v>2012</v>
      </c>
    </row>
    <row r="320" spans="1:28" x14ac:dyDescent="0.3">
      <c r="A320" s="1">
        <v>8</v>
      </c>
      <c r="B320" t="s">
        <v>908</v>
      </c>
      <c r="C320" t="s">
        <v>1658</v>
      </c>
      <c r="D320" t="s">
        <v>1659</v>
      </c>
      <c r="E320" t="s">
        <v>1660</v>
      </c>
      <c r="F320" t="s">
        <v>1661</v>
      </c>
      <c r="G320" t="s">
        <v>1613</v>
      </c>
      <c r="I320" t="str">
        <f t="shared" si="63"/>
        <v>N/A</v>
      </c>
      <c r="J320">
        <f t="shared" si="64"/>
        <v>-35900000</v>
      </c>
      <c r="K320">
        <f t="shared" si="65"/>
        <v>-10000000</v>
      </c>
      <c r="L320">
        <f t="shared" si="66"/>
        <v>-3900000</v>
      </c>
      <c r="M320">
        <f t="shared" si="67"/>
        <v>-3800000</v>
      </c>
      <c r="N320">
        <f t="shared" si="68"/>
        <v>-4500000</v>
      </c>
      <c r="P320">
        <f t="shared" si="53"/>
        <v>-3800000</v>
      </c>
      <c r="Q320">
        <f>IFERROR(J144+MATCH(P320,J320:N320,0)-1,"")</f>
        <v>2015</v>
      </c>
      <c r="R320">
        <f t="shared" si="54"/>
        <v>-35900000</v>
      </c>
      <c r="S320">
        <f>IFERROR(J144+MATCH(R320,J320:N320)-1,"")</f>
        <v>2012</v>
      </c>
      <c r="T320">
        <f t="shared" si="55"/>
        <v>-11620000</v>
      </c>
      <c r="U320">
        <f t="shared" si="56"/>
        <v>13816548.049350098</v>
      </c>
      <c r="V320">
        <f t="shared" si="57"/>
        <v>-1.7573130360258169</v>
      </c>
      <c r="W320">
        <f t="shared" si="58"/>
        <v>0.11725070503961382</v>
      </c>
      <c r="X320">
        <f t="shared" si="59"/>
        <v>0.55875027339865346</v>
      </c>
      <c r="Y320">
        <f t="shared" si="60"/>
        <v>0.56598797124060496</v>
      </c>
      <c r="Z320">
        <f t="shared" si="61"/>
        <v>0.51532408634694471</v>
      </c>
      <c r="AA320">
        <f t="shared" si="62"/>
        <v>-1.7573130360258169</v>
      </c>
      <c r="AB320">
        <f>IFERROR(V144+MATCH(AA320,V320:Z320,0)-1,"")</f>
        <v>2012</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254</v>
      </c>
      <c r="D322" t="s">
        <v>254</v>
      </c>
      <c r="E322" t="s">
        <v>254</v>
      </c>
      <c r="F322" t="s">
        <v>1662</v>
      </c>
      <c r="G322" t="s">
        <v>254</v>
      </c>
      <c r="I322" t="str">
        <f t="shared" si="63"/>
        <v>N/A</v>
      </c>
      <c r="J322" t="str">
        <f t="shared" si="64"/>
        <v>N/A</v>
      </c>
      <c r="K322" t="str">
        <f t="shared" si="65"/>
        <v>N/A</v>
      </c>
      <c r="L322" t="str">
        <f t="shared" si="66"/>
        <v>N/A</v>
      </c>
      <c r="M322">
        <f t="shared" si="67"/>
        <v>-1700000</v>
      </c>
      <c r="N322" t="str">
        <f t="shared" si="68"/>
        <v>N/A</v>
      </c>
      <c r="P322">
        <f t="shared" si="53"/>
        <v>-1700000</v>
      </c>
      <c r="Q322">
        <f>IFERROR(J144+MATCH(P322,J322:N322,0)-1,"")</f>
        <v>2015</v>
      </c>
      <c r="R322">
        <f t="shared" si="54"/>
        <v>-1700000</v>
      </c>
      <c r="S322">
        <f>IFERROR(J144+MATCH(R322,J322:N322)-1,"")</f>
        <v>2015</v>
      </c>
      <c r="T322">
        <f t="shared" si="55"/>
        <v>-1700000</v>
      </c>
      <c r="U322" t="str">
        <f t="shared" si="56"/>
        <v/>
      </c>
      <c r="V322" t="str">
        <f t="shared" si="57"/>
        <v/>
      </c>
      <c r="W322" t="str">
        <f t="shared" si="58"/>
        <v/>
      </c>
      <c r="X322" t="str">
        <f t="shared" si="59"/>
        <v/>
      </c>
      <c r="Y322" t="e">
        <f t="shared" si="60"/>
        <v>#VALUE!</v>
      </c>
      <c r="Z322" t="str">
        <f t="shared" si="61"/>
        <v/>
      </c>
      <c r="AA322" t="e">
        <f t="shared" si="62"/>
        <v>#VALUE!</v>
      </c>
      <c r="AB322" t="str">
        <f>IFERROR(V144+MATCH(AA322,V322:Z322,0)-1,"")</f>
        <v/>
      </c>
    </row>
    <row r="323" spans="1:28" x14ac:dyDescent="0.3">
      <c r="A323" s="1">
        <v>11</v>
      </c>
      <c r="B323" t="s">
        <v>914</v>
      </c>
      <c r="C323" t="s">
        <v>1663</v>
      </c>
      <c r="D323" t="s">
        <v>254</v>
      </c>
      <c r="E323" t="s">
        <v>254</v>
      </c>
      <c r="F323" t="s">
        <v>254</v>
      </c>
      <c r="G323" t="s">
        <v>1664</v>
      </c>
      <c r="I323" t="str">
        <f t="shared" si="63"/>
        <v>N/A</v>
      </c>
      <c r="J323">
        <f t="shared" si="64"/>
        <v>3700000</v>
      </c>
      <c r="K323" t="str">
        <f t="shared" si="65"/>
        <v>N/A</v>
      </c>
      <c r="L323" t="str">
        <f t="shared" si="66"/>
        <v>N/A</v>
      </c>
      <c r="M323" t="str">
        <f t="shared" si="67"/>
        <v>N/A</v>
      </c>
      <c r="N323">
        <f t="shared" si="68"/>
        <v>400000</v>
      </c>
      <c r="P323">
        <f t="shared" si="53"/>
        <v>3700000</v>
      </c>
      <c r="Q323">
        <f>IFERROR(J144+MATCH(P323,J323:N323,0)-1,"")</f>
        <v>2012</v>
      </c>
      <c r="R323">
        <f t="shared" si="54"/>
        <v>400000</v>
      </c>
      <c r="S323">
        <f>IFERROR(J144+MATCH(R323,J323:N323)-1,"")</f>
        <v>2016</v>
      </c>
      <c r="T323">
        <f t="shared" si="55"/>
        <v>2050000</v>
      </c>
      <c r="U323">
        <f t="shared" si="56"/>
        <v>2333452.3779156068</v>
      </c>
      <c r="V323">
        <f t="shared" si="57"/>
        <v>0.70710678118654757</v>
      </c>
      <c r="W323" t="str">
        <f t="shared" si="58"/>
        <v/>
      </c>
      <c r="X323" t="str">
        <f t="shared" si="59"/>
        <v/>
      </c>
      <c r="Y323" t="str">
        <f t="shared" si="60"/>
        <v/>
      </c>
      <c r="Z323">
        <f t="shared" si="61"/>
        <v>-0.70710678118654757</v>
      </c>
      <c r="AA323">
        <f t="shared" si="62"/>
        <v>-0.70710678118654757</v>
      </c>
      <c r="AB323">
        <f>IFERROR(V144+MATCH(AA323,V323:Z323,0)-1,"")</f>
        <v>2016</v>
      </c>
    </row>
    <row r="324" spans="1:28" x14ac:dyDescent="0.3">
      <c r="A324" s="1">
        <v>12</v>
      </c>
      <c r="B324" t="s">
        <v>915</v>
      </c>
      <c r="C324" t="s">
        <v>1665</v>
      </c>
      <c r="D324" t="s">
        <v>1666</v>
      </c>
      <c r="E324" t="s">
        <v>1667</v>
      </c>
      <c r="F324" t="s">
        <v>1668</v>
      </c>
      <c r="G324" t="s">
        <v>1669</v>
      </c>
      <c r="I324" t="str">
        <f t="shared" si="63"/>
        <v>N/A</v>
      </c>
      <c r="J324">
        <f t="shared" si="64"/>
        <v>-374700000</v>
      </c>
      <c r="K324">
        <f t="shared" si="65"/>
        <v>-408700000</v>
      </c>
      <c r="L324">
        <f t="shared" si="66"/>
        <v>-432900000</v>
      </c>
      <c r="M324">
        <f t="shared" si="67"/>
        <v>-240800000</v>
      </c>
      <c r="N324">
        <f t="shared" si="68"/>
        <v>-597900000</v>
      </c>
      <c r="P324">
        <f t="shared" si="53"/>
        <v>-240800000</v>
      </c>
      <c r="Q324">
        <f>IFERROR(J144+MATCH(P324,J324:N324,0)-1,"")</f>
        <v>2015</v>
      </c>
      <c r="R324">
        <f t="shared" si="54"/>
        <v>-597900000</v>
      </c>
      <c r="S324" t="str">
        <f>IFERROR(J144+MATCH(R324,J324:N324)-1,"")</f>
        <v/>
      </c>
      <c r="T324">
        <f t="shared" si="55"/>
        <v>-411000000</v>
      </c>
      <c r="U324">
        <f t="shared" si="56"/>
        <v>128162240.92922221</v>
      </c>
      <c r="V324">
        <f t="shared" si="57"/>
        <v>0.28323474790087921</v>
      </c>
      <c r="W324">
        <f t="shared" si="58"/>
        <v>1.7946003310524029E-2</v>
      </c>
      <c r="X324">
        <f t="shared" si="59"/>
        <v>-0.17087716195672881</v>
      </c>
      <c r="Y324">
        <f t="shared" si="60"/>
        <v>1.3280042449787781</v>
      </c>
      <c r="Z324">
        <f t="shared" si="61"/>
        <v>-1.4583078342334526</v>
      </c>
      <c r="AA324">
        <f t="shared" si="62"/>
        <v>-1.4583078342334526</v>
      </c>
      <c r="AB324">
        <f>IFERROR(V144+MATCH(AA324,V324:Z324,0)-1,"")</f>
        <v>2016</v>
      </c>
    </row>
    <row r="325" spans="1:28" x14ac:dyDescent="0.3">
      <c r="A325" s="1">
        <v>13</v>
      </c>
      <c r="B325" t="s">
        <v>921</v>
      </c>
      <c r="C325" t="s">
        <v>254</v>
      </c>
      <c r="D325" t="s">
        <v>1670</v>
      </c>
      <c r="E325" t="s">
        <v>1671</v>
      </c>
      <c r="F325" t="s">
        <v>1672</v>
      </c>
      <c r="G325" t="s">
        <v>1673</v>
      </c>
      <c r="I325" t="str">
        <f t="shared" si="63"/>
        <v>N/A</v>
      </c>
      <c r="J325" t="str">
        <f t="shared" si="64"/>
        <v>N/A</v>
      </c>
      <c r="K325">
        <f t="shared" si="65"/>
        <v>-9.0700000000000003E-2</v>
      </c>
      <c r="L325">
        <f t="shared" si="66"/>
        <v>-5.9200000000000003E-2</v>
      </c>
      <c r="M325">
        <f t="shared" si="67"/>
        <v>0.44380000000000003</v>
      </c>
      <c r="N325">
        <f t="shared" si="68"/>
        <v>-1.4830000000000001</v>
      </c>
      <c r="P325">
        <f t="shared" si="53"/>
        <v>0.44380000000000003</v>
      </c>
      <c r="Q325">
        <f>IFERROR(J144+MATCH(P325,J325:N325,0)-1,"")</f>
        <v>2015</v>
      </c>
      <c r="R325">
        <f t="shared" si="54"/>
        <v>-1.4830000000000001</v>
      </c>
      <c r="S325" t="str">
        <f>IFERROR(J144+MATCH(R325,J325:N325)-1,"")</f>
        <v/>
      </c>
      <c r="T325">
        <f t="shared" si="55"/>
        <v>-0.29727500000000001</v>
      </c>
      <c r="U325">
        <f t="shared" si="56"/>
        <v>0.82754433264931504</v>
      </c>
      <c r="V325" t="str">
        <f t="shared" si="57"/>
        <v/>
      </c>
      <c r="W325">
        <f t="shared" si="58"/>
        <v>0.24962408882514747</v>
      </c>
      <c r="X325">
        <f t="shared" si="59"/>
        <v>0.28768851481082891</v>
      </c>
      <c r="Y325">
        <f t="shared" si="60"/>
        <v>0.89551093610599619</v>
      </c>
      <c r="Z325">
        <f t="shared" si="61"/>
        <v>-1.4328235397419726</v>
      </c>
      <c r="AA325">
        <f t="shared" si="62"/>
        <v>-1.4328235397419726</v>
      </c>
      <c r="AB325">
        <f>IFERROR(V144+MATCH(AA325,V325:Z325,0)-1,"")</f>
        <v>2016</v>
      </c>
    </row>
    <row r="326" spans="1:28" x14ac:dyDescent="0.3">
      <c r="A326" s="1">
        <v>14</v>
      </c>
      <c r="B326" t="s">
        <v>926</v>
      </c>
      <c r="C326" t="s">
        <v>1232</v>
      </c>
      <c r="D326" t="s">
        <v>1674</v>
      </c>
      <c r="E326" t="s">
        <v>1675</v>
      </c>
      <c r="F326" t="s">
        <v>1676</v>
      </c>
      <c r="G326" t="s">
        <v>1677</v>
      </c>
      <c r="I326" t="str">
        <f t="shared" si="63"/>
        <v>N/A</v>
      </c>
      <c r="J326">
        <f t="shared" si="64"/>
        <v>-3.7600000000000001E-2</v>
      </c>
      <c r="K326">
        <f t="shared" si="65"/>
        <v>-3.7900000000000003E-2</v>
      </c>
      <c r="L326">
        <f t="shared" si="66"/>
        <v>-4.4500000000000005E-2</v>
      </c>
      <c r="M326">
        <f t="shared" si="67"/>
        <v>-3.2199999999999999E-2</v>
      </c>
      <c r="N326">
        <f t="shared" si="68"/>
        <v>-8.0700000000000008E-2</v>
      </c>
      <c r="P326">
        <f t="shared" si="53"/>
        <v>-3.2199999999999999E-2</v>
      </c>
      <c r="Q326">
        <f>IFERROR(J144+MATCH(P326,J326:N326,0)-1,"")</f>
        <v>2015</v>
      </c>
      <c r="R326">
        <f t="shared" si="54"/>
        <v>-8.0700000000000008E-2</v>
      </c>
      <c r="S326" t="str">
        <f>IFERROR(J144+MATCH(R326,J326:N326)-1,"")</f>
        <v/>
      </c>
      <c r="T326">
        <f t="shared" si="55"/>
        <v>-4.658000000000001E-2</v>
      </c>
      <c r="U326">
        <f t="shared" si="56"/>
        <v>1.9565709800566891E-2</v>
      </c>
      <c r="V326">
        <f t="shared" si="57"/>
        <v>0.45896622670647119</v>
      </c>
      <c r="W326">
        <f t="shared" si="58"/>
        <v>0.44363327926638857</v>
      </c>
      <c r="X326">
        <f t="shared" si="59"/>
        <v>0.10630843558457256</v>
      </c>
      <c r="Y326">
        <f t="shared" si="60"/>
        <v>0.73495928062795701</v>
      </c>
      <c r="Z326">
        <f t="shared" si="61"/>
        <v>-1.7438672221853875</v>
      </c>
      <c r="AA326">
        <f t="shared" si="62"/>
        <v>-1.7438672221853875</v>
      </c>
      <c r="AB326">
        <f>IFERROR(V144+MATCH(AA326,V326:Z326,0)-1,"")</f>
        <v>2016</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1678</v>
      </c>
      <c r="E329" t="s">
        <v>1679</v>
      </c>
      <c r="F329" t="s">
        <v>1680</v>
      </c>
      <c r="G329" t="s">
        <v>1681</v>
      </c>
      <c r="I329" t="str">
        <f t="shared" si="63"/>
        <v>neg_trend</v>
      </c>
      <c r="J329" t="str">
        <f t="shared" si="64"/>
        <v>N/A</v>
      </c>
      <c r="K329">
        <f t="shared" si="65"/>
        <v>-38900000</v>
      </c>
      <c r="L329">
        <f t="shared" si="66"/>
        <v>-40800000</v>
      </c>
      <c r="M329">
        <f t="shared" si="67"/>
        <v>-42000000</v>
      </c>
      <c r="N329">
        <f t="shared" si="68"/>
        <v>-42500000</v>
      </c>
      <c r="P329">
        <f t="shared" si="53"/>
        <v>-38900000</v>
      </c>
      <c r="Q329">
        <f>IFERROR(J144+MATCH(P329,J329:N329,0)-1,"")</f>
        <v>2013</v>
      </c>
      <c r="R329">
        <f t="shared" si="54"/>
        <v>-42500000</v>
      </c>
      <c r="S329" t="str">
        <f>IFERROR(J144+MATCH(R329,J329:N329)-1,"")</f>
        <v/>
      </c>
      <c r="T329">
        <f t="shared" si="55"/>
        <v>-41050000</v>
      </c>
      <c r="U329">
        <f t="shared" si="56"/>
        <v>1601041.3278030439</v>
      </c>
      <c r="V329" t="str">
        <f t="shared" si="57"/>
        <v/>
      </c>
      <c r="W329">
        <f t="shared" si="58"/>
        <v>1.3428760161677022</v>
      </c>
      <c r="X329">
        <f t="shared" si="59"/>
        <v>0.15614837397298864</v>
      </c>
      <c r="Y329">
        <f t="shared" si="60"/>
        <v>-0.59336382109735686</v>
      </c>
      <c r="Z329">
        <f t="shared" si="61"/>
        <v>-0.90566056904333414</v>
      </c>
      <c r="AA329">
        <f t="shared" si="62"/>
        <v>1.3428760161677022</v>
      </c>
      <c r="AB329">
        <f>IFERROR(V144+MATCH(AA329,V329:Z329,0)-1,"")</f>
        <v>2013</v>
      </c>
    </row>
    <row r="330" spans="1:28" x14ac:dyDescent="0.3">
      <c r="A330" s="1">
        <v>1</v>
      </c>
      <c r="B330" t="s">
        <v>933</v>
      </c>
      <c r="C330" t="s">
        <v>254</v>
      </c>
      <c r="D330" t="s">
        <v>1678</v>
      </c>
      <c r="E330" t="s">
        <v>1679</v>
      </c>
      <c r="F330" t="s">
        <v>1680</v>
      </c>
      <c r="G330" t="s">
        <v>1681</v>
      </c>
      <c r="I330" t="str">
        <f t="shared" si="63"/>
        <v>neg_trend</v>
      </c>
      <c r="J330" t="str">
        <f t="shared" si="64"/>
        <v>N/A</v>
      </c>
      <c r="K330">
        <f t="shared" si="65"/>
        <v>-38900000</v>
      </c>
      <c r="L330">
        <f t="shared" si="66"/>
        <v>-40800000</v>
      </c>
      <c r="M330">
        <f t="shared" si="67"/>
        <v>-42000000</v>
      </c>
      <c r="N330">
        <f t="shared" si="68"/>
        <v>-42500000</v>
      </c>
      <c r="P330">
        <f t="shared" si="53"/>
        <v>-38900000</v>
      </c>
      <c r="Q330">
        <f>IFERROR(J144+MATCH(P330,J330:N330,0)-1,"")</f>
        <v>2013</v>
      </c>
      <c r="R330">
        <f t="shared" si="54"/>
        <v>-42500000</v>
      </c>
      <c r="S330" t="str">
        <f>IFERROR(J144+MATCH(R330,J330:N330)-1,"")</f>
        <v/>
      </c>
      <c r="T330">
        <f t="shared" si="55"/>
        <v>-41050000</v>
      </c>
      <c r="U330">
        <f t="shared" si="56"/>
        <v>1601041.3278030439</v>
      </c>
      <c r="V330" t="str">
        <f t="shared" si="57"/>
        <v/>
      </c>
      <c r="W330">
        <f t="shared" si="58"/>
        <v>1.3428760161677022</v>
      </c>
      <c r="X330">
        <f t="shared" si="59"/>
        <v>0.15614837397298864</v>
      </c>
      <c r="Y330">
        <f t="shared" si="60"/>
        <v>-0.59336382109735686</v>
      </c>
      <c r="Z330">
        <f t="shared" si="61"/>
        <v>-0.90566056904333414</v>
      </c>
      <c r="AA330">
        <f t="shared" si="62"/>
        <v>1.3428760161677022</v>
      </c>
      <c r="AB330">
        <f>IFERROR(V144+MATCH(AA330,V330:Z330,0)-1,"")</f>
        <v>2013</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1682</v>
      </c>
      <c r="D332" t="s">
        <v>1683</v>
      </c>
      <c r="E332" t="s">
        <v>1684</v>
      </c>
      <c r="F332" t="s">
        <v>1685</v>
      </c>
      <c r="G332" t="s">
        <v>1686</v>
      </c>
      <c r="I332" t="str">
        <f t="shared" si="63"/>
        <v>N/A</v>
      </c>
      <c r="J332">
        <f t="shared" si="64"/>
        <v>-17600000</v>
      </c>
      <c r="K332">
        <f t="shared" si="65"/>
        <v>-1000000</v>
      </c>
      <c r="L332">
        <f t="shared" si="66"/>
        <v>-499700000</v>
      </c>
      <c r="M332">
        <f t="shared" si="67"/>
        <v>-287500000</v>
      </c>
      <c r="N332">
        <f t="shared" si="68"/>
        <v>-212500000</v>
      </c>
      <c r="P332">
        <f t="shared" si="53"/>
        <v>-1000000</v>
      </c>
      <c r="Q332">
        <f>IFERROR(J144+MATCH(P332,J332:N332,0)-1,"")</f>
        <v>2013</v>
      </c>
      <c r="R332">
        <f t="shared" si="54"/>
        <v>-499700000</v>
      </c>
      <c r="S332">
        <f>IFERROR(J144+MATCH(R332,J332:N332)-1,"")</f>
        <v>2014</v>
      </c>
      <c r="T332">
        <f t="shared" si="55"/>
        <v>-203660000</v>
      </c>
      <c r="U332">
        <f t="shared" si="56"/>
        <v>206419701.09463874</v>
      </c>
      <c r="V332">
        <f t="shared" si="57"/>
        <v>0.90136745191146128</v>
      </c>
      <c r="W332">
        <f t="shared" si="58"/>
        <v>0.9817861324539221</v>
      </c>
      <c r="X332">
        <f t="shared" si="59"/>
        <v>-1.4341654329994036</v>
      </c>
      <c r="Y332">
        <f t="shared" si="60"/>
        <v>-0.40616278172770565</v>
      </c>
      <c r="Z332">
        <f t="shared" si="61"/>
        <v>-4.282536963827431E-2</v>
      </c>
      <c r="AA332">
        <f t="shared" si="62"/>
        <v>-1.4341654329994036</v>
      </c>
      <c r="AB332">
        <f>IFERROR(V144+MATCH(AA332,V332:Z332,0)-1,"")</f>
        <v>2014</v>
      </c>
    </row>
    <row r="333" spans="1:28" x14ac:dyDescent="0.3">
      <c r="A333" s="1">
        <v>4</v>
      </c>
      <c r="B333" t="s">
        <v>940</v>
      </c>
      <c r="C333" t="s">
        <v>1682</v>
      </c>
      <c r="D333" t="s">
        <v>1683</v>
      </c>
      <c r="E333" t="s">
        <v>1684</v>
      </c>
      <c r="F333" t="s">
        <v>1685</v>
      </c>
      <c r="G333" t="s">
        <v>1686</v>
      </c>
      <c r="I333" t="str">
        <f t="shared" si="63"/>
        <v>N/A</v>
      </c>
      <c r="J333">
        <f t="shared" si="64"/>
        <v>-17600000</v>
      </c>
      <c r="K333">
        <f t="shared" si="65"/>
        <v>-1000000</v>
      </c>
      <c r="L333">
        <f t="shared" si="66"/>
        <v>-499700000</v>
      </c>
      <c r="M333">
        <f t="shared" si="67"/>
        <v>-287500000</v>
      </c>
      <c r="N333">
        <f t="shared" si="68"/>
        <v>-212500000</v>
      </c>
      <c r="P333">
        <f t="shared" si="53"/>
        <v>-1000000</v>
      </c>
      <c r="Q333">
        <f>IFERROR(J144+MATCH(P333,J333:N333,0)-1,"")</f>
        <v>2013</v>
      </c>
      <c r="R333">
        <f t="shared" si="54"/>
        <v>-499700000</v>
      </c>
      <c r="S333">
        <f>IFERROR(J144+MATCH(R333,J333:N333)-1,"")</f>
        <v>2014</v>
      </c>
      <c r="T333">
        <f t="shared" si="55"/>
        <v>-203660000</v>
      </c>
      <c r="U333">
        <f t="shared" si="56"/>
        <v>206419701.09463874</v>
      </c>
      <c r="V333">
        <f t="shared" si="57"/>
        <v>0.90136745191146128</v>
      </c>
      <c r="W333">
        <f t="shared" si="58"/>
        <v>0.9817861324539221</v>
      </c>
      <c r="X333">
        <f t="shared" si="59"/>
        <v>-1.4341654329994036</v>
      </c>
      <c r="Y333">
        <f t="shared" si="60"/>
        <v>-0.40616278172770565</v>
      </c>
      <c r="Z333">
        <f t="shared" si="61"/>
        <v>-4.282536963827431E-2</v>
      </c>
      <c r="AA333">
        <f t="shared" si="62"/>
        <v>-1.4341654329994036</v>
      </c>
      <c r="AB333">
        <f>IFERROR(V144+MATCH(AA333,V333:Z333,0)-1,"")</f>
        <v>2014</v>
      </c>
    </row>
    <row r="334" spans="1:28" x14ac:dyDescent="0.3">
      <c r="A334" s="1">
        <v>5</v>
      </c>
      <c r="B334" t="s">
        <v>946</v>
      </c>
      <c r="C334" t="s">
        <v>254</v>
      </c>
      <c r="D334" t="s">
        <v>254</v>
      </c>
      <c r="E334" t="s">
        <v>254</v>
      </c>
      <c r="F334" t="s">
        <v>254</v>
      </c>
      <c r="G334" t="s">
        <v>254</v>
      </c>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254</v>
      </c>
      <c r="D336" t="s">
        <v>254</v>
      </c>
      <c r="E336" t="s">
        <v>254</v>
      </c>
      <c r="F336" t="s">
        <v>254</v>
      </c>
      <c r="G336" t="s">
        <v>254</v>
      </c>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1:28" x14ac:dyDescent="0.3">
      <c r="A337" s="1">
        <v>8</v>
      </c>
      <c r="B337" t="s">
        <v>964</v>
      </c>
      <c r="C337" t="s">
        <v>1687</v>
      </c>
      <c r="D337" t="s">
        <v>1688</v>
      </c>
      <c r="E337" t="s">
        <v>1689</v>
      </c>
      <c r="F337" t="s">
        <v>1690</v>
      </c>
      <c r="G337" t="s">
        <v>1691</v>
      </c>
      <c r="I337" t="str">
        <f t="shared" si="63"/>
        <v>N/A</v>
      </c>
      <c r="J337">
        <f t="shared" si="64"/>
        <v>-222700000</v>
      </c>
      <c r="K337">
        <f t="shared" si="65"/>
        <v>-58200000</v>
      </c>
      <c r="L337">
        <f t="shared" si="66"/>
        <v>-102000000</v>
      </c>
      <c r="M337">
        <f t="shared" si="67"/>
        <v>181700000</v>
      </c>
      <c r="N337">
        <f t="shared" si="68"/>
        <v>493000000</v>
      </c>
      <c r="P337">
        <f t="shared" ref="P337:P353" si="69">MAX(J337:N337)</f>
        <v>493000000</v>
      </c>
      <c r="Q337">
        <f>IFERROR(J144+MATCH(P337,J337:N337,0)-1,"")</f>
        <v>2016</v>
      </c>
      <c r="R337">
        <f t="shared" ref="R337:R400" si="70">IF(Q337="","",MIN(J337:N337))</f>
        <v>-222700000</v>
      </c>
      <c r="S337">
        <f>IFERROR(J144+MATCH(R337,J337:N337)-1,"")</f>
        <v>2012</v>
      </c>
      <c r="T337">
        <f t="shared" ref="T337:T353" si="71">IFERROR(AVERAGE(J337:N337),"")</f>
        <v>58360000</v>
      </c>
      <c r="U337">
        <f t="shared" ref="U337:U353" si="72">IFERROR(STDEV(J337:N337),"")</f>
        <v>283910625.02132601</v>
      </c>
      <c r="V337">
        <f t="shared" ref="V337:V400" si="73">IF(C337="-","",IF(ISBLANK(B337),"",IF(OR(ISNUMBER(FIND("Growth",B337)),ISNUMBER(FIND("Margin",B337))),"",(J337-T337)/U337)))</f>
        <v>-0.98995942817880844</v>
      </c>
      <c r="W337">
        <f t="shared" ref="W337:W353" si="74">IF(OR(D337="-",ISBLANK(D337)),"",(K337-T337)/U337)</f>
        <v>-0.4105517361009105</v>
      </c>
      <c r="X337">
        <f t="shared" ref="X337:X353" si="75">IF(OR(E337="-",ISBLANK(E337)),"",(L337-T337)/U337)</f>
        <v>-0.56482563830766996</v>
      </c>
      <c r="Y337">
        <f t="shared" ref="Y337:Y353" si="76">IF(OR(F337="-",ISBLANK(F337)),"",(M337-T337)/U337)</f>
        <v>0.43443249082606644</v>
      </c>
      <c r="Z337">
        <f t="shared" ref="Z337:Z353" si="77">IFERROR(IF(OR(G337="-",ISBLANK(G337)),"",(N337-T337)/U337),"")</f>
        <v>1.5309043117613226</v>
      </c>
      <c r="AA337">
        <f t="shared" ref="AA337:AA400" si="78">IF(MAX(MAX(V337:Z337),ABS(MIN(V337:Z337)))=ABS(MIN(V337:Z337)),MIN(V337:Z337),MAX(V337:Z337))</f>
        <v>1.5309043117613226</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1687</v>
      </c>
      <c r="D339" t="s">
        <v>1688</v>
      </c>
      <c r="E339" t="s">
        <v>1689</v>
      </c>
      <c r="F339" t="s">
        <v>1690</v>
      </c>
      <c r="G339" t="s">
        <v>1691</v>
      </c>
      <c r="I339" t="str">
        <f t="shared" si="63"/>
        <v>N/A</v>
      </c>
      <c r="J339">
        <f t="shared" si="64"/>
        <v>-222700000</v>
      </c>
      <c r="K339">
        <f t="shared" si="65"/>
        <v>-58200000</v>
      </c>
      <c r="L339">
        <f t="shared" si="66"/>
        <v>-102000000</v>
      </c>
      <c r="M339">
        <f t="shared" si="67"/>
        <v>181700000</v>
      </c>
      <c r="N339">
        <f t="shared" si="68"/>
        <v>493000000</v>
      </c>
      <c r="P339">
        <f t="shared" si="69"/>
        <v>493000000</v>
      </c>
      <c r="Q339">
        <f>IFERROR(J144+MATCH(P339,J339:N339,0)-1,"")</f>
        <v>2016</v>
      </c>
      <c r="R339">
        <f t="shared" si="70"/>
        <v>-222700000</v>
      </c>
      <c r="S339">
        <f>IFERROR(J144+MATCH(R339,J339:N339)-1,"")</f>
        <v>2012</v>
      </c>
      <c r="T339">
        <f t="shared" si="71"/>
        <v>58360000</v>
      </c>
      <c r="U339">
        <f t="shared" si="72"/>
        <v>283910625.02132601</v>
      </c>
      <c r="V339">
        <f t="shared" si="73"/>
        <v>-0.98995942817880844</v>
      </c>
      <c r="W339">
        <f t="shared" si="74"/>
        <v>-0.4105517361009105</v>
      </c>
      <c r="X339">
        <f t="shared" si="75"/>
        <v>-0.56482563830766996</v>
      </c>
      <c r="Y339">
        <f t="shared" si="76"/>
        <v>0.43443249082606644</v>
      </c>
      <c r="Z339">
        <f t="shared" si="77"/>
        <v>1.5309043117613226</v>
      </c>
      <c r="AA339">
        <f t="shared" si="78"/>
        <v>1.5309043117613226</v>
      </c>
      <c r="AB339">
        <f>IFERROR(V144+MATCH(AA339,V339:Z339,0)-1,"")</f>
        <v>2016</v>
      </c>
    </row>
    <row r="340" spans="1:28" x14ac:dyDescent="0.3">
      <c r="A340" s="1">
        <v>11</v>
      </c>
      <c r="B340" t="s">
        <v>972</v>
      </c>
      <c r="C340" t="s">
        <v>1692</v>
      </c>
      <c r="D340" t="s">
        <v>749</v>
      </c>
      <c r="E340" t="s">
        <v>1693</v>
      </c>
      <c r="F340" t="s">
        <v>1694</v>
      </c>
      <c r="G340" t="s">
        <v>1695</v>
      </c>
      <c r="I340" t="str">
        <f t="shared" si="63"/>
        <v>pos_trend</v>
      </c>
      <c r="J340">
        <f t="shared" si="64"/>
        <v>926100000</v>
      </c>
      <c r="K340">
        <f t="shared" si="65"/>
        <v>1140000000</v>
      </c>
      <c r="L340">
        <f t="shared" si="66"/>
        <v>1690000000</v>
      </c>
      <c r="M340">
        <f t="shared" si="67"/>
        <v>1950000000</v>
      </c>
      <c r="N340">
        <f t="shared" si="68"/>
        <v>3120000000</v>
      </c>
      <c r="P340">
        <f t="shared" si="69"/>
        <v>3120000000</v>
      </c>
      <c r="Q340">
        <f>IFERROR(J144+MATCH(P340,J340:N340,0)-1,"")</f>
        <v>2016</v>
      </c>
      <c r="R340">
        <f t="shared" si="70"/>
        <v>926100000</v>
      </c>
      <c r="S340">
        <f>IFERROR(J144+MATCH(R340,J340:N340)-1,"")</f>
        <v>2012</v>
      </c>
      <c r="T340">
        <f t="shared" si="71"/>
        <v>1765220000</v>
      </c>
      <c r="U340">
        <f t="shared" si="72"/>
        <v>861721092.92972517</v>
      </c>
      <c r="V340">
        <f t="shared" si="73"/>
        <v>-0.9737721484188292</v>
      </c>
      <c r="W340">
        <f t="shared" si="74"/>
        <v>-0.72554798197447368</v>
      </c>
      <c r="X340">
        <f t="shared" si="75"/>
        <v>-8.7290424497168853E-2</v>
      </c>
      <c r="Y340">
        <f t="shared" si="76"/>
        <v>0.21443132994664799</v>
      </c>
      <c r="Z340">
        <f t="shared" si="77"/>
        <v>1.5721792249438238</v>
      </c>
      <c r="AA340">
        <f t="shared" si="78"/>
        <v>1.5721792249438238</v>
      </c>
      <c r="AB340">
        <f>IFERROR(V144+MATCH(AA340,V340:Z340,0)-1,"")</f>
        <v>2016</v>
      </c>
    </row>
    <row r="341" spans="1:28" x14ac:dyDescent="0.3">
      <c r="A341" s="1">
        <v>12</v>
      </c>
      <c r="B341" t="s">
        <v>978</v>
      </c>
      <c r="C341" t="s">
        <v>1696</v>
      </c>
      <c r="D341" t="s">
        <v>1697</v>
      </c>
      <c r="E341" t="s">
        <v>1698</v>
      </c>
      <c r="F341" t="s">
        <v>1699</v>
      </c>
      <c r="G341" t="s">
        <v>1700</v>
      </c>
      <c r="I341" t="str">
        <f t="shared" si="63"/>
        <v>N/A</v>
      </c>
      <c r="J341">
        <f t="shared" si="64"/>
        <v>-1150000000</v>
      </c>
      <c r="K341">
        <f t="shared" si="65"/>
        <v>-1190000000</v>
      </c>
      <c r="L341">
        <f t="shared" si="66"/>
        <v>-1790000000</v>
      </c>
      <c r="M341">
        <f t="shared" si="67"/>
        <v>-1770000000</v>
      </c>
      <c r="N341">
        <f t="shared" si="68"/>
        <v>-2620000000</v>
      </c>
      <c r="P341">
        <f t="shared" si="69"/>
        <v>-1150000000</v>
      </c>
      <c r="Q341">
        <f>IFERROR(J144+MATCH(P341,J341:N341,0)-1,"")</f>
        <v>2012</v>
      </c>
      <c r="R341">
        <f t="shared" si="70"/>
        <v>-2620000000</v>
      </c>
      <c r="S341" t="str">
        <f>IFERROR(J144+MATCH(R341,J341:N341)-1,"")</f>
        <v/>
      </c>
      <c r="T341">
        <f t="shared" si="71"/>
        <v>-1704000000</v>
      </c>
      <c r="U341">
        <f t="shared" si="72"/>
        <v>596221435.3744756</v>
      </c>
      <c r="V341">
        <f t="shared" si="73"/>
        <v>0.92918497580021242</v>
      </c>
      <c r="W341">
        <f t="shared" si="74"/>
        <v>0.86209580787239926</v>
      </c>
      <c r="X341">
        <f t="shared" si="75"/>
        <v>-0.1442417110447983</v>
      </c>
      <c r="Y341">
        <f t="shared" si="76"/>
        <v>-0.11069712708089173</v>
      </c>
      <c r="Z341">
        <f t="shared" si="77"/>
        <v>-1.5363419455469216</v>
      </c>
      <c r="AA341">
        <f t="shared" si="78"/>
        <v>-1.5363419455469216</v>
      </c>
      <c r="AB341">
        <f>IFERROR(V144+MATCH(AA341,V341:Z341,0)-1,"")</f>
        <v>2016</v>
      </c>
    </row>
    <row r="342" spans="1:28" x14ac:dyDescent="0.3">
      <c r="A342" s="1">
        <v>13</v>
      </c>
      <c r="B342" t="s">
        <v>817</v>
      </c>
      <c r="C342" t="s">
        <v>1701</v>
      </c>
      <c r="D342" t="s">
        <v>1702</v>
      </c>
      <c r="E342" t="s">
        <v>1703</v>
      </c>
      <c r="F342" t="s">
        <v>1704</v>
      </c>
      <c r="G342" t="s">
        <v>1705</v>
      </c>
      <c r="I342" t="str">
        <f t="shared" si="63"/>
        <v>N/A</v>
      </c>
      <c r="J342">
        <f t="shared" si="64"/>
        <v>-1300000</v>
      </c>
      <c r="K342">
        <f t="shared" si="65"/>
        <v>-8700000</v>
      </c>
      <c r="L342">
        <f t="shared" si="66"/>
        <v>-19500000</v>
      </c>
      <c r="M342">
        <f t="shared" si="67"/>
        <v>-5600000</v>
      </c>
      <c r="N342">
        <f t="shared" si="68"/>
        <v>-2000000</v>
      </c>
      <c r="P342">
        <f t="shared" si="69"/>
        <v>-1300000</v>
      </c>
      <c r="Q342">
        <f>IFERROR(J144+MATCH(P342,J342:N342,0)-1,"")</f>
        <v>2012</v>
      </c>
      <c r="R342">
        <f t="shared" si="70"/>
        <v>-19500000</v>
      </c>
      <c r="S342">
        <f>IFERROR(J144+MATCH(R342,J342:N342)-1,"")</f>
        <v>2014</v>
      </c>
      <c r="T342">
        <f t="shared" si="71"/>
        <v>-7420000</v>
      </c>
      <c r="U342">
        <f t="shared" si="72"/>
        <v>7377465.6895169634</v>
      </c>
      <c r="V342">
        <f t="shared" si="73"/>
        <v>0.82955316331680617</v>
      </c>
      <c r="W342">
        <f t="shared" si="74"/>
        <v>-0.17350131520351503</v>
      </c>
      <c r="X342">
        <f t="shared" si="75"/>
        <v>-1.637418662233173</v>
      </c>
      <c r="Y342">
        <f t="shared" si="76"/>
        <v>0.24669718255499792</v>
      </c>
      <c r="Z342">
        <f t="shared" si="77"/>
        <v>0.73466963156488396</v>
      </c>
      <c r="AA342">
        <f t="shared" si="78"/>
        <v>-1.637418662233173</v>
      </c>
      <c r="AB342">
        <f>IFERROR(V144+MATCH(AA342,V342:Z342,0)-1,"")</f>
        <v>2014</v>
      </c>
    </row>
    <row r="343" spans="1:28" x14ac:dyDescent="0.3">
      <c r="A343" s="1">
        <v>14</v>
      </c>
      <c r="B343" t="s">
        <v>910</v>
      </c>
      <c r="C343" t="s">
        <v>1701</v>
      </c>
      <c r="D343" t="s">
        <v>1706</v>
      </c>
      <c r="E343" t="s">
        <v>1703</v>
      </c>
      <c r="F343" t="s">
        <v>1707</v>
      </c>
      <c r="G343" t="s">
        <v>1705</v>
      </c>
      <c r="I343" t="str">
        <f t="shared" si="63"/>
        <v>N/A</v>
      </c>
      <c r="J343">
        <f t="shared" si="64"/>
        <v>-1300000</v>
      </c>
      <c r="K343">
        <f t="shared" si="65"/>
        <v>-20100000</v>
      </c>
      <c r="L343">
        <f t="shared" si="66"/>
        <v>-19500000</v>
      </c>
      <c r="M343">
        <f t="shared" si="67"/>
        <v>-6300000</v>
      </c>
      <c r="N343">
        <f t="shared" si="68"/>
        <v>-2000000</v>
      </c>
      <c r="P343">
        <f t="shared" si="69"/>
        <v>-1300000</v>
      </c>
      <c r="Q343">
        <f>IFERROR(J144+MATCH(P343,J343:N343,0)-1,"")</f>
        <v>2012</v>
      </c>
      <c r="R343">
        <f t="shared" si="70"/>
        <v>-20100000</v>
      </c>
      <c r="S343" t="str">
        <f>IFERROR(J144+MATCH(R343,J343:N343)-1,"")</f>
        <v/>
      </c>
      <c r="T343">
        <f t="shared" si="71"/>
        <v>-9840000</v>
      </c>
      <c r="U343">
        <f t="shared" si="72"/>
        <v>9293976.5439772867</v>
      </c>
      <c r="V343">
        <f t="shared" si="73"/>
        <v>0.91887470982849839</v>
      </c>
      <c r="W343">
        <f t="shared" si="74"/>
        <v>-1.1039408106370485</v>
      </c>
      <c r="X343">
        <f t="shared" si="75"/>
        <v>-1.039382868494531</v>
      </c>
      <c r="Y343">
        <f t="shared" si="76"/>
        <v>0.38089185864085295</v>
      </c>
      <c r="Z343">
        <f t="shared" si="77"/>
        <v>0.84355711066222805</v>
      </c>
      <c r="AA343">
        <f t="shared" si="78"/>
        <v>-1.1039408106370485</v>
      </c>
      <c r="AB343">
        <f>IFERROR(V144+MATCH(AA343,V343:Z343,0)-1,"")</f>
        <v>2013</v>
      </c>
    </row>
    <row r="344" spans="1:28" x14ac:dyDescent="0.3">
      <c r="A344" s="1">
        <v>15</v>
      </c>
      <c r="B344" t="s">
        <v>914</v>
      </c>
      <c r="C344" t="s">
        <v>254</v>
      </c>
      <c r="D344" t="s">
        <v>1708</v>
      </c>
      <c r="E344" t="s">
        <v>254</v>
      </c>
      <c r="F344" t="s">
        <v>1709</v>
      </c>
      <c r="G344" t="s">
        <v>254</v>
      </c>
      <c r="I344" t="str">
        <f t="shared" si="63"/>
        <v>N/A</v>
      </c>
      <c r="J344" t="str">
        <f t="shared" si="64"/>
        <v>N/A</v>
      </c>
      <c r="K344">
        <f t="shared" si="65"/>
        <v>11400000</v>
      </c>
      <c r="L344" t="str">
        <f t="shared" si="66"/>
        <v>N/A</v>
      </c>
      <c r="M344">
        <f t="shared" si="67"/>
        <v>700000</v>
      </c>
      <c r="N344" t="str">
        <f t="shared" si="68"/>
        <v>N/A</v>
      </c>
      <c r="P344">
        <f t="shared" si="69"/>
        <v>11400000</v>
      </c>
      <c r="Q344">
        <f>IFERROR(J144+MATCH(P344,J344:N344,0)-1,"")</f>
        <v>2013</v>
      </c>
      <c r="R344">
        <f t="shared" si="70"/>
        <v>700000</v>
      </c>
      <c r="S344">
        <f>IFERROR(J144+MATCH(R344,J344:N344)-1,"")</f>
        <v>2015</v>
      </c>
      <c r="T344">
        <f t="shared" si="71"/>
        <v>6050000</v>
      </c>
      <c r="U344">
        <f t="shared" si="72"/>
        <v>7566042.5586960586</v>
      </c>
      <c r="V344" t="str">
        <f t="shared" si="73"/>
        <v/>
      </c>
      <c r="W344">
        <f t="shared" si="74"/>
        <v>0.70710678118654757</v>
      </c>
      <c r="X344" t="str">
        <f t="shared" si="75"/>
        <v/>
      </c>
      <c r="Y344">
        <f t="shared" si="76"/>
        <v>-0.70710678118654757</v>
      </c>
      <c r="Z344" t="str">
        <f t="shared" si="77"/>
        <v/>
      </c>
      <c r="AA344">
        <f t="shared" si="78"/>
        <v>-0.70710678118654757</v>
      </c>
      <c r="AB344">
        <f>IFERROR(V144+MATCH(AA344,V344:Z344,0)-1,"")</f>
        <v>2015</v>
      </c>
    </row>
    <row r="345" spans="1:28" x14ac:dyDescent="0.3">
      <c r="A345" s="1">
        <v>16</v>
      </c>
      <c r="B345" t="s">
        <v>990</v>
      </c>
      <c r="C345" t="s">
        <v>1710</v>
      </c>
      <c r="D345" t="s">
        <v>1711</v>
      </c>
      <c r="E345" t="s">
        <v>1712</v>
      </c>
      <c r="F345" t="s">
        <v>1713</v>
      </c>
      <c r="G345" t="s">
        <v>1714</v>
      </c>
      <c r="I345" t="str">
        <f t="shared" si="63"/>
        <v>N/A</v>
      </c>
      <c r="J345">
        <f t="shared" si="64"/>
        <v>-241600000</v>
      </c>
      <c r="K345">
        <f t="shared" si="65"/>
        <v>-106800000</v>
      </c>
      <c r="L345">
        <f t="shared" si="66"/>
        <v>-662000000</v>
      </c>
      <c r="M345">
        <f t="shared" si="67"/>
        <v>-153400000</v>
      </c>
      <c r="N345">
        <f t="shared" si="68"/>
        <v>236000000</v>
      </c>
      <c r="P345">
        <f t="shared" si="69"/>
        <v>236000000</v>
      </c>
      <c r="Q345">
        <f>IFERROR(J144+MATCH(P345,J345:N345,0)-1,"")</f>
        <v>2016</v>
      </c>
      <c r="R345">
        <f t="shared" si="70"/>
        <v>-662000000</v>
      </c>
      <c r="S345">
        <f>IFERROR(J144+MATCH(R345,J345:N345)-1,"")</f>
        <v>2014</v>
      </c>
      <c r="T345">
        <f t="shared" si="71"/>
        <v>-185560000</v>
      </c>
      <c r="U345">
        <f t="shared" si="72"/>
        <v>322135760.20057136</v>
      </c>
      <c r="V345">
        <f t="shared" si="73"/>
        <v>-0.17396392118995985</v>
      </c>
      <c r="W345">
        <f t="shared" si="74"/>
        <v>0.2444931911656181</v>
      </c>
      <c r="X345">
        <f t="shared" si="75"/>
        <v>-1.4790037582395517</v>
      </c>
      <c r="Y345">
        <f t="shared" si="76"/>
        <v>9.9833684965544414E-2</v>
      </c>
      <c r="Z345">
        <f t="shared" si="77"/>
        <v>1.308640803298349</v>
      </c>
      <c r="AA345">
        <f t="shared" si="78"/>
        <v>-1.4790037582395517</v>
      </c>
      <c r="AB345">
        <f>IFERROR(V144+MATCH(AA345,V345:Z345,0)-1,"")</f>
        <v>2014</v>
      </c>
    </row>
    <row r="346" spans="1:28" x14ac:dyDescent="0.3">
      <c r="A346" s="1">
        <v>17</v>
      </c>
      <c r="B346" t="s">
        <v>996</v>
      </c>
      <c r="C346" t="s">
        <v>254</v>
      </c>
      <c r="D346" t="s">
        <v>1715</v>
      </c>
      <c r="E346" t="s">
        <v>1716</v>
      </c>
      <c r="F346" t="s">
        <v>1717</v>
      </c>
      <c r="G346" t="s">
        <v>1718</v>
      </c>
      <c r="I346" t="str">
        <f t="shared" si="63"/>
        <v>N/A</v>
      </c>
      <c r="J346" t="str">
        <f t="shared" si="64"/>
        <v>N/A</v>
      </c>
      <c r="K346">
        <f t="shared" si="65"/>
        <v>0.55789999999999995</v>
      </c>
      <c r="L346">
        <f t="shared" si="66"/>
        <v>-5.1985000000000001</v>
      </c>
      <c r="M346">
        <f t="shared" si="67"/>
        <v>0.76829999999999998</v>
      </c>
      <c r="N346">
        <f t="shared" si="68"/>
        <v>2.5385</v>
      </c>
      <c r="P346">
        <f t="shared" si="69"/>
        <v>2.5385</v>
      </c>
      <c r="Q346">
        <f>IFERROR(J144+MATCH(P346,J346:N346,0)-1,"")</f>
        <v>2016</v>
      </c>
      <c r="R346">
        <f t="shared" si="70"/>
        <v>-5.1985000000000001</v>
      </c>
      <c r="S346">
        <f>IFERROR(J144+MATCH(R346,J346:N346)-1,"")</f>
        <v>2014</v>
      </c>
      <c r="T346">
        <f t="shared" si="71"/>
        <v>-0.33345000000000002</v>
      </c>
      <c r="U346">
        <f t="shared" si="72"/>
        <v>3.3627947796438602</v>
      </c>
      <c r="V346" t="str">
        <f t="shared" si="73"/>
        <v/>
      </c>
      <c r="W346">
        <f t="shared" si="74"/>
        <v>0.26506226469591437</v>
      </c>
      <c r="X346">
        <f t="shared" si="75"/>
        <v>-1.4467281885441841</v>
      </c>
      <c r="Y346">
        <f t="shared" si="76"/>
        <v>0.32762927035252559</v>
      </c>
      <c r="Z346">
        <f t="shared" si="77"/>
        <v>0.85403665349574398</v>
      </c>
      <c r="AA346">
        <f t="shared" si="78"/>
        <v>-1.4467281885441841</v>
      </c>
      <c r="AB346">
        <f>IFERROR(V144+MATCH(AA346,V346:Z346,0)-1,"")</f>
        <v>2014</v>
      </c>
    </row>
    <row r="347" spans="1:28" x14ac:dyDescent="0.3">
      <c r="A347" s="1">
        <v>18</v>
      </c>
      <c r="B347" t="s">
        <v>1001</v>
      </c>
      <c r="C347" t="s">
        <v>1719</v>
      </c>
      <c r="D347" t="s">
        <v>1720</v>
      </c>
      <c r="E347" t="s">
        <v>1721</v>
      </c>
      <c r="F347" t="s">
        <v>1722</v>
      </c>
      <c r="G347" t="s">
        <v>1723</v>
      </c>
      <c r="I347" t="str">
        <f t="shared" si="63"/>
        <v>N/A</v>
      </c>
      <c r="J347">
        <f t="shared" si="64"/>
        <v>-2.4300000000000002E-2</v>
      </c>
      <c r="K347">
        <f t="shared" si="65"/>
        <v>-9.9000000000000008E-3</v>
      </c>
      <c r="L347">
        <f t="shared" si="66"/>
        <v>-6.8099999999999994E-2</v>
      </c>
      <c r="M347">
        <f t="shared" si="67"/>
        <v>-2.0499999999999997E-2</v>
      </c>
      <c r="N347">
        <f t="shared" si="68"/>
        <v>3.1800000000000002E-2</v>
      </c>
      <c r="P347">
        <f t="shared" si="69"/>
        <v>3.1800000000000002E-2</v>
      </c>
      <c r="Q347">
        <f>IFERROR(J144+MATCH(P347,J347:N347,0)-1,"")</f>
        <v>2016</v>
      </c>
      <c r="R347">
        <f t="shared" si="70"/>
        <v>-6.8099999999999994E-2</v>
      </c>
      <c r="S347">
        <f>IFERROR(J144+MATCH(R347,J347:N347)-1,"")</f>
        <v>2014</v>
      </c>
      <c r="T347">
        <f t="shared" si="71"/>
        <v>-1.8200000000000001E-2</v>
      </c>
      <c r="U347">
        <f t="shared" si="72"/>
        <v>3.5712042786712715E-2</v>
      </c>
      <c r="V347">
        <f t="shared" si="73"/>
        <v>-0.17081072725051763</v>
      </c>
      <c r="W347">
        <f t="shared" si="74"/>
        <v>0.23241459609496656</v>
      </c>
      <c r="X347">
        <f t="shared" si="75"/>
        <v>-1.3972877524263652</v>
      </c>
      <c r="Y347">
        <f t="shared" si="76"/>
        <v>-6.440404470101474E-2</v>
      </c>
      <c r="Z347">
        <f t="shared" si="77"/>
        <v>1.4000879282829313</v>
      </c>
      <c r="AA347">
        <f t="shared" si="78"/>
        <v>1.4000879282829313</v>
      </c>
      <c r="AB347">
        <f>IFERROR(V144+MATCH(AA347,V347:Z347,0)-1,"")</f>
        <v>2016</v>
      </c>
    </row>
    <row r="348" spans="1:28" x14ac:dyDescent="0.3">
      <c r="A348" s="1">
        <v>19</v>
      </c>
      <c r="B348" t="s">
        <v>1007</v>
      </c>
      <c r="C348" t="s">
        <v>1724</v>
      </c>
      <c r="D348" t="s">
        <v>1725</v>
      </c>
      <c r="E348" t="s">
        <v>1303</v>
      </c>
      <c r="F348" t="s">
        <v>1726</v>
      </c>
      <c r="G348" t="s">
        <v>1727</v>
      </c>
      <c r="I348" t="str">
        <f t="shared" si="63"/>
        <v>N/A</v>
      </c>
      <c r="J348">
        <f t="shared" si="64"/>
        <v>6800000</v>
      </c>
      <c r="K348">
        <f t="shared" si="65"/>
        <v>-15600000</v>
      </c>
      <c r="L348">
        <f t="shared" si="66"/>
        <v>-27000000</v>
      </c>
      <c r="M348">
        <f t="shared" si="67"/>
        <v>-67000000</v>
      </c>
      <c r="N348">
        <f t="shared" si="68"/>
        <v>-4600000</v>
      </c>
      <c r="P348">
        <f t="shared" si="69"/>
        <v>6800000</v>
      </c>
      <c r="Q348">
        <f>IFERROR(J144+MATCH(P348,J348:N348,0)-1,"")</f>
        <v>2012</v>
      </c>
      <c r="R348">
        <f t="shared" si="70"/>
        <v>-67000000</v>
      </c>
      <c r="S348" t="str">
        <f>IFERROR(J144+MATCH(R348,J348:N348)-1,"")</f>
        <v/>
      </c>
      <c r="T348">
        <f t="shared" si="71"/>
        <v>-21480000</v>
      </c>
      <c r="U348">
        <f t="shared" si="72"/>
        <v>28380486.253762461</v>
      </c>
      <c r="V348">
        <f t="shared" si="73"/>
        <v>0.99645931881279382</v>
      </c>
      <c r="W348">
        <f t="shared" si="74"/>
        <v>0.20718461084226406</v>
      </c>
      <c r="X348">
        <f t="shared" si="75"/>
        <v>-0.19449983874988055</v>
      </c>
      <c r="Y348">
        <f t="shared" si="76"/>
        <v>-1.6039189601258266</v>
      </c>
      <c r="Z348">
        <f t="shared" si="77"/>
        <v>0.59477486922064915</v>
      </c>
      <c r="AA348">
        <f t="shared" si="78"/>
        <v>-1.6039189601258266</v>
      </c>
      <c r="AB348">
        <f>IFERROR(V144+MATCH(AA348,V348:Z348,0)-1,"")</f>
        <v>2015</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550</v>
      </c>
      <c r="D350" t="s">
        <v>1728</v>
      </c>
      <c r="E350" t="s">
        <v>1729</v>
      </c>
      <c r="F350" t="s">
        <v>1730</v>
      </c>
      <c r="G350" t="s">
        <v>652</v>
      </c>
      <c r="I350" t="str">
        <f t="shared" si="63"/>
        <v>N/A</v>
      </c>
      <c r="J350">
        <f t="shared" si="64"/>
        <v>56900000</v>
      </c>
      <c r="K350">
        <f t="shared" si="65"/>
        <v>265899999.99999997</v>
      </c>
      <c r="L350">
        <f t="shared" si="66"/>
        <v>-683500000</v>
      </c>
      <c r="M350">
        <f t="shared" si="67"/>
        <v>63000000</v>
      </c>
      <c r="N350">
        <f t="shared" si="68"/>
        <v>3000000</v>
      </c>
      <c r="P350">
        <f t="shared" si="69"/>
        <v>265899999.99999997</v>
      </c>
      <c r="Q350">
        <f>IFERROR(J144+MATCH(P350,J350:N350,0)-1,"")</f>
        <v>2013</v>
      </c>
      <c r="R350">
        <f t="shared" si="70"/>
        <v>-683500000</v>
      </c>
      <c r="S350">
        <f>IFERROR(J144+MATCH(R350,J350:N350)-1,"")</f>
        <v>2014</v>
      </c>
      <c r="T350">
        <f t="shared" si="71"/>
        <v>-58940000</v>
      </c>
      <c r="U350">
        <f t="shared" si="72"/>
        <v>363222057.42493117</v>
      </c>
      <c r="V350">
        <f t="shared" si="73"/>
        <v>0.31892336280800127</v>
      </c>
      <c r="W350">
        <f t="shared" si="74"/>
        <v>0.8943289466035147</v>
      </c>
      <c r="X350">
        <f t="shared" si="75"/>
        <v>-1.7194990976809847</v>
      </c>
      <c r="Y350">
        <f t="shared" si="76"/>
        <v>0.33571749707188947</v>
      </c>
      <c r="Z350">
        <f t="shared" si="77"/>
        <v>0.17052929119757942</v>
      </c>
      <c r="AA350">
        <f t="shared" si="78"/>
        <v>-1.7194990976809847</v>
      </c>
      <c r="AB350">
        <f>IFERROR(V144+MATCH(AA350,V350:Z350,0)-1,"")</f>
        <v>2014</v>
      </c>
    </row>
    <row r="351" spans="1:28" x14ac:dyDescent="0.3">
      <c r="A351" s="1">
        <v>22</v>
      </c>
      <c r="B351" t="s">
        <v>1021</v>
      </c>
      <c r="C351" t="s">
        <v>1731</v>
      </c>
      <c r="D351" t="s">
        <v>1732</v>
      </c>
      <c r="E351" t="s">
        <v>1733</v>
      </c>
      <c r="F351" t="s">
        <v>1734</v>
      </c>
      <c r="G351" t="s">
        <v>1735</v>
      </c>
      <c r="I351" t="str">
        <f t="shared" si="63"/>
        <v>N/A</v>
      </c>
      <c r="J351">
        <f t="shared" si="64"/>
        <v>325900000</v>
      </c>
      <c r="K351">
        <f t="shared" si="65"/>
        <v>405200000</v>
      </c>
      <c r="L351">
        <f t="shared" si="66"/>
        <v>136900000</v>
      </c>
      <c r="M351">
        <f t="shared" si="67"/>
        <v>312800000</v>
      </c>
      <c r="N351">
        <f t="shared" si="68"/>
        <v>168500000</v>
      </c>
      <c r="P351">
        <f t="shared" si="69"/>
        <v>405200000</v>
      </c>
      <c r="Q351">
        <f>IFERROR(J144+MATCH(P351,J351:N351,0)-1,"")</f>
        <v>2013</v>
      </c>
      <c r="R351">
        <f t="shared" si="70"/>
        <v>136900000</v>
      </c>
      <c r="S351">
        <f>IFERROR(J144+MATCH(R351,J351:N351)-1,"")</f>
        <v>2014</v>
      </c>
      <c r="T351">
        <f t="shared" si="71"/>
        <v>269860000</v>
      </c>
      <c r="U351">
        <f t="shared" si="72"/>
        <v>113196126.25880799</v>
      </c>
      <c r="V351">
        <f t="shared" si="73"/>
        <v>0.49506994498974233</v>
      </c>
      <c r="W351">
        <f t="shared" si="74"/>
        <v>1.1956239535137712</v>
      </c>
      <c r="X351">
        <f t="shared" si="75"/>
        <v>-1.1745984990334786</v>
      </c>
      <c r="Y351">
        <f t="shared" si="76"/>
        <v>0.37934160310241855</v>
      </c>
      <c r="Z351">
        <f t="shared" si="77"/>
        <v>-0.89543700257245329</v>
      </c>
      <c r="AA351">
        <f t="shared" si="78"/>
        <v>1.1956239535137712</v>
      </c>
      <c r="AB351">
        <f>IFERROR(V144+MATCH(AA351,V351:Z351,0)-1,"")</f>
        <v>2013</v>
      </c>
    </row>
    <row r="352" spans="1:28" x14ac:dyDescent="0.3">
      <c r="A352" s="1">
        <v>23</v>
      </c>
      <c r="B352" t="s">
        <v>1027</v>
      </c>
      <c r="C352" t="s">
        <v>254</v>
      </c>
      <c r="D352" t="s">
        <v>1736</v>
      </c>
      <c r="E352" t="s">
        <v>1737</v>
      </c>
      <c r="F352" t="s">
        <v>1738</v>
      </c>
      <c r="G352" t="s">
        <v>1739</v>
      </c>
      <c r="I352" t="str">
        <f t="shared" si="63"/>
        <v>N/A</v>
      </c>
      <c r="J352" t="str">
        <f t="shared" si="64"/>
        <v>N/A</v>
      </c>
      <c r="K352">
        <f t="shared" si="65"/>
        <v>0.24329999999999999</v>
      </c>
      <c r="L352">
        <f t="shared" si="66"/>
        <v>-0.66209999999999991</v>
      </c>
      <c r="M352">
        <f t="shared" si="67"/>
        <v>1.2849000000000002</v>
      </c>
      <c r="N352">
        <f t="shared" si="68"/>
        <v>-0.46130000000000004</v>
      </c>
      <c r="P352">
        <f t="shared" si="69"/>
        <v>1.2849000000000002</v>
      </c>
      <c r="Q352">
        <f>IFERROR(J144+MATCH(P352,J352:N352,0)-1,"")</f>
        <v>2015</v>
      </c>
      <c r="R352">
        <f t="shared" si="70"/>
        <v>-0.66209999999999991</v>
      </c>
      <c r="S352">
        <f>IFERROR(J144+MATCH(R352,J352:N352)-1,"")</f>
        <v>2014</v>
      </c>
      <c r="T352">
        <f t="shared" si="71"/>
        <v>0.10120000000000004</v>
      </c>
      <c r="U352">
        <f t="shared" si="72"/>
        <v>0.87946408681651123</v>
      </c>
      <c r="V352" t="str">
        <f t="shared" si="73"/>
        <v/>
      </c>
      <c r="W352">
        <f t="shared" si="74"/>
        <v>0.16157567105937695</v>
      </c>
      <c r="X352">
        <f t="shared" si="75"/>
        <v>-0.86791491709797652</v>
      </c>
      <c r="Y352">
        <f t="shared" si="76"/>
        <v>1.3459332993172737</v>
      </c>
      <c r="Z352">
        <f t="shared" si="77"/>
        <v>-0.63959405327867402</v>
      </c>
      <c r="AA352">
        <f t="shared" si="78"/>
        <v>1.3459332993172737</v>
      </c>
      <c r="AB352">
        <f>IFERROR(V144+MATCH(AA352,V352:Z352,0)-1,"")</f>
        <v>2015</v>
      </c>
    </row>
    <row r="353" spans="1:28" x14ac:dyDescent="0.3">
      <c r="A353" s="1">
        <v>24</v>
      </c>
      <c r="B353" t="s">
        <v>1032</v>
      </c>
      <c r="C353" t="s">
        <v>254</v>
      </c>
      <c r="D353" t="s">
        <v>254</v>
      </c>
      <c r="E353" t="s">
        <v>254</v>
      </c>
      <c r="F353" t="s">
        <v>254</v>
      </c>
      <c r="G353" t="s">
        <v>1740</v>
      </c>
      <c r="I353" t="str">
        <f t="shared" si="63"/>
        <v>N/A</v>
      </c>
      <c r="J353" t="str">
        <f t="shared" si="64"/>
        <v>N/A</v>
      </c>
      <c r="K353" t="str">
        <f t="shared" si="65"/>
        <v>N/A</v>
      </c>
      <c r="L353" t="str">
        <f t="shared" si="66"/>
        <v>N/A</v>
      </c>
      <c r="M353" t="str">
        <f t="shared" si="67"/>
        <v>N/A</v>
      </c>
      <c r="N353">
        <f t="shared" si="68"/>
        <v>2.6700000000000002E-2</v>
      </c>
      <c r="P353">
        <f t="shared" si="69"/>
        <v>2.6700000000000002E-2</v>
      </c>
      <c r="Q353">
        <f>IFERROR(J144+MATCH(P353,J353:N353,0)-1,"")</f>
        <v>2016</v>
      </c>
      <c r="R353">
        <f t="shared" si="70"/>
        <v>2.6700000000000002E-2</v>
      </c>
      <c r="S353">
        <f>IFERROR(J144+MATCH(R353,J353:N353)-1,"")</f>
        <v>2016</v>
      </c>
      <c r="T353">
        <f t="shared" si="71"/>
        <v>2.6700000000000002E-2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1741</v>
      </c>
      <c r="C355" t="s">
        <v>1742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1743</v>
      </c>
      <c r="C356" t="s">
        <v>1744</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1745</v>
      </c>
      <c r="C357" t="s">
        <v>1746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1747</v>
      </c>
      <c r="C358" t="s">
        <v>1748</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1749</v>
      </c>
      <c r="C359" t="s">
        <v>1750</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1751</v>
      </c>
      <c r="C360" t="s">
        <v>1752</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1753</v>
      </c>
      <c r="I363" t="str">
        <f t="shared" si="63"/>
        <v>N/A</v>
      </c>
      <c r="J363">
        <f t="shared" si="64"/>
        <v>40710000000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1754</v>
      </c>
      <c r="I365" t="str">
        <f t="shared" si="63"/>
        <v>N/A</v>
      </c>
      <c r="J365">
        <f t="shared" si="64"/>
        <v>23.02</v>
      </c>
      <c r="K365" t="str">
        <f t="shared" si="65"/>
        <v>N/A</v>
      </c>
      <c r="L365" t="str">
        <f t="shared" si="66"/>
        <v>N/A</v>
      </c>
      <c r="M365" t="str">
        <f t="shared" si="67"/>
        <v>N/A</v>
      </c>
      <c r="N365" t="str">
        <f t="shared" si="68"/>
        <v>N/A</v>
      </c>
    </row>
    <row r="366" spans="1:28" x14ac:dyDescent="0.3">
      <c r="A366" s="1">
        <v>3</v>
      </c>
      <c r="B366" t="s">
        <v>124</v>
      </c>
      <c r="C366" t="s">
        <v>1755</v>
      </c>
      <c r="I366" t="str">
        <f t="shared" si="63"/>
        <v>N/A</v>
      </c>
      <c r="J366">
        <f t="shared" si="64"/>
        <v>18.12</v>
      </c>
      <c r="K366" t="str">
        <f t="shared" si="65"/>
        <v>N/A</v>
      </c>
      <c r="L366" t="str">
        <f t="shared" si="66"/>
        <v>N/A</v>
      </c>
      <c r="M366" t="str">
        <f t="shared" si="67"/>
        <v>N/A</v>
      </c>
      <c r="N366" t="str">
        <f t="shared" si="68"/>
        <v>N/A</v>
      </c>
    </row>
    <row r="367" spans="1:28" x14ac:dyDescent="0.3">
      <c r="A367" s="1">
        <v>4</v>
      </c>
      <c r="B367" t="s">
        <v>126</v>
      </c>
      <c r="C367" t="s">
        <v>1756</v>
      </c>
      <c r="I367" t="str">
        <f t="shared" si="63"/>
        <v>N/A</v>
      </c>
      <c r="J367">
        <f t="shared" si="64"/>
        <v>0.75</v>
      </c>
      <c r="K367" t="str">
        <f t="shared" si="65"/>
        <v>N/A</v>
      </c>
      <c r="L367" t="str">
        <f t="shared" si="66"/>
        <v>N/A</v>
      </c>
      <c r="M367" t="str">
        <f t="shared" si="67"/>
        <v>N/A</v>
      </c>
      <c r="N367" t="str">
        <f t="shared" si="68"/>
        <v>N/A</v>
      </c>
    </row>
    <row r="368" spans="1:28" x14ac:dyDescent="0.3">
      <c r="A368" s="1">
        <v>5</v>
      </c>
      <c r="B368" t="s">
        <v>128</v>
      </c>
      <c r="C368" t="s">
        <v>1757</v>
      </c>
      <c r="I368" t="str">
        <f t="shared" si="63"/>
        <v>N/A</v>
      </c>
      <c r="J368">
        <f t="shared" si="64"/>
        <v>1.52</v>
      </c>
      <c r="K368" t="str">
        <f t="shared" si="65"/>
        <v>N/A</v>
      </c>
      <c r="L368" t="str">
        <f t="shared" si="66"/>
        <v>N/A</v>
      </c>
      <c r="M368" t="str">
        <f t="shared" si="67"/>
        <v>N/A</v>
      </c>
      <c r="N368" t="str">
        <f t="shared" si="68"/>
        <v>N/A</v>
      </c>
    </row>
    <row r="369" spans="1:14" x14ac:dyDescent="0.3">
      <c r="A369" s="1">
        <v>6</v>
      </c>
      <c r="B369" t="s">
        <v>130</v>
      </c>
      <c r="C369" t="s">
        <v>1758</v>
      </c>
      <c r="I369" t="str">
        <f t="shared" si="63"/>
        <v>N/A</v>
      </c>
      <c r="J369">
        <f t="shared" si="64"/>
        <v>5.32</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1759</v>
      </c>
      <c r="I374" t="str">
        <f t="shared" si="63"/>
        <v>N/A</v>
      </c>
      <c r="J374">
        <f t="shared" si="64"/>
        <v>978740000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1760</v>
      </c>
      <c r="I376" t="str">
        <f t="shared" si="63"/>
        <v>N/A</v>
      </c>
      <c r="J376">
        <f t="shared" si="64"/>
        <v>39.67</v>
      </c>
      <c r="K376" t="str">
        <f t="shared" si="65"/>
        <v>N/A</v>
      </c>
      <c r="L376" t="str">
        <f t="shared" si="66"/>
        <v>N/A</v>
      </c>
      <c r="M376" t="str">
        <f t="shared" si="67"/>
        <v>N/A</v>
      </c>
      <c r="N376" t="str">
        <f t="shared" si="68"/>
        <v>N/A</v>
      </c>
    </row>
    <row r="377" spans="1:14" x14ac:dyDescent="0.3">
      <c r="A377" s="1">
        <v>3</v>
      </c>
      <c r="B377" t="s">
        <v>124</v>
      </c>
      <c r="C377" t="s">
        <v>1761</v>
      </c>
      <c r="I377" t="str">
        <f t="shared" si="63"/>
        <v>N/A</v>
      </c>
      <c r="J377">
        <f t="shared" si="64"/>
        <v>29.92</v>
      </c>
      <c r="K377" t="str">
        <f t="shared" si="65"/>
        <v>N/A</v>
      </c>
      <c r="L377" t="str">
        <f t="shared" si="66"/>
        <v>N/A</v>
      </c>
      <c r="M377" t="str">
        <f t="shared" si="67"/>
        <v>N/A</v>
      </c>
      <c r="N377" t="str">
        <f t="shared" si="68"/>
        <v>N/A</v>
      </c>
    </row>
    <row r="378" spans="1:14" x14ac:dyDescent="0.3">
      <c r="A378" s="1">
        <v>4</v>
      </c>
      <c r="B378" t="s">
        <v>126</v>
      </c>
      <c r="C378" t="s">
        <v>1762</v>
      </c>
      <c r="I378" t="str">
        <f t="shared" si="63"/>
        <v>N/A</v>
      </c>
      <c r="J378">
        <f t="shared" si="64"/>
        <v>3.46</v>
      </c>
      <c r="K378" t="str">
        <f t="shared" si="65"/>
        <v>N/A</v>
      </c>
      <c r="L378" t="str">
        <f t="shared" si="66"/>
        <v>N/A</v>
      </c>
      <c r="M378" t="str">
        <f t="shared" si="67"/>
        <v>N/A</v>
      </c>
      <c r="N378" t="str">
        <f t="shared" si="68"/>
        <v>N/A</v>
      </c>
    </row>
    <row r="379" spans="1:14" x14ac:dyDescent="0.3">
      <c r="A379" s="1">
        <v>5</v>
      </c>
      <c r="B379" t="s">
        <v>128</v>
      </c>
      <c r="C379" t="s">
        <v>1763</v>
      </c>
      <c r="I379" t="str">
        <f t="shared" si="63"/>
        <v>N/A</v>
      </c>
      <c r="J379">
        <f t="shared" si="64"/>
        <v>1.89</v>
      </c>
      <c r="K379" t="str">
        <f t="shared" si="65"/>
        <v>N/A</v>
      </c>
      <c r="L379" t="str">
        <f t="shared" si="66"/>
        <v>N/A</v>
      </c>
      <c r="M379" t="str">
        <f t="shared" si="67"/>
        <v>N/A</v>
      </c>
      <c r="N379" t="str">
        <f t="shared" si="68"/>
        <v>N/A</v>
      </c>
    </row>
    <row r="380" spans="1:14" x14ac:dyDescent="0.3">
      <c r="A380" s="1">
        <v>6</v>
      </c>
      <c r="B380" t="s">
        <v>130</v>
      </c>
      <c r="C380" t="s">
        <v>1764</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3.71</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610</v>
      </c>
      <c r="I385" t="str">
        <f t="shared" si="79"/>
        <v>N/A</v>
      </c>
      <c r="J385">
        <f t="shared" si="80"/>
        <v>1100000000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1765</v>
      </c>
      <c r="I387" t="str">
        <f t="shared" si="79"/>
        <v>N/A</v>
      </c>
      <c r="J387">
        <f t="shared" si="80"/>
        <v>25.39</v>
      </c>
      <c r="K387" t="str">
        <f t="shared" si="81"/>
        <v>N/A</v>
      </c>
      <c r="L387" t="str">
        <f t="shared" si="82"/>
        <v>N/A</v>
      </c>
      <c r="M387" t="str">
        <f t="shared" si="83"/>
        <v>N/A</v>
      </c>
      <c r="N387" t="str">
        <f t="shared" si="84"/>
        <v>N/A</v>
      </c>
    </row>
    <row r="388" spans="1:14" x14ac:dyDescent="0.3">
      <c r="A388" s="1">
        <v>3</v>
      </c>
      <c r="B388" t="s">
        <v>124</v>
      </c>
      <c r="C388" t="s">
        <v>1766</v>
      </c>
      <c r="I388" t="str">
        <f t="shared" si="79"/>
        <v>N/A</v>
      </c>
      <c r="J388">
        <f t="shared" si="80"/>
        <v>21.36</v>
      </c>
      <c r="K388" t="str">
        <f t="shared" si="81"/>
        <v>N/A</v>
      </c>
      <c r="L388" t="str">
        <f t="shared" si="82"/>
        <v>N/A</v>
      </c>
      <c r="M388" t="str">
        <f t="shared" si="83"/>
        <v>N/A</v>
      </c>
      <c r="N388" t="str">
        <f t="shared" si="84"/>
        <v>N/A</v>
      </c>
    </row>
    <row r="389" spans="1:14" x14ac:dyDescent="0.3">
      <c r="A389" s="1">
        <v>4</v>
      </c>
      <c r="B389" t="s">
        <v>126</v>
      </c>
      <c r="C389" t="s">
        <v>1062</v>
      </c>
      <c r="I389" t="str">
        <f t="shared" si="79"/>
        <v>N/A</v>
      </c>
      <c r="J389">
        <f t="shared" si="80"/>
        <v>3.38</v>
      </c>
      <c r="K389" t="str">
        <f t="shared" si="81"/>
        <v>N/A</v>
      </c>
      <c r="L389" t="str">
        <f t="shared" si="82"/>
        <v>N/A</v>
      </c>
      <c r="M389" t="str">
        <f t="shared" si="83"/>
        <v>N/A</v>
      </c>
      <c r="N389" t="str">
        <f t="shared" si="84"/>
        <v>N/A</v>
      </c>
    </row>
    <row r="390" spans="1:14" x14ac:dyDescent="0.3">
      <c r="A390" s="1">
        <v>5</v>
      </c>
      <c r="B390" t="s">
        <v>128</v>
      </c>
      <c r="C390" t="s">
        <v>1767</v>
      </c>
      <c r="I390" t="str">
        <f t="shared" si="79"/>
        <v>N/A</v>
      </c>
      <c r="J390">
        <f t="shared" si="80"/>
        <v>1.3</v>
      </c>
      <c r="K390" t="str">
        <f t="shared" si="81"/>
        <v>N/A</v>
      </c>
      <c r="L390" t="str">
        <f t="shared" si="82"/>
        <v>N/A</v>
      </c>
      <c r="M390" t="str">
        <f t="shared" si="83"/>
        <v>N/A</v>
      </c>
      <c r="N390" t="str">
        <f t="shared" si="84"/>
        <v>N/A</v>
      </c>
    </row>
    <row r="391" spans="1:14" x14ac:dyDescent="0.3">
      <c r="A391" s="1">
        <v>6</v>
      </c>
      <c r="B391" t="s">
        <v>130</v>
      </c>
      <c r="C391" t="s">
        <v>1768</v>
      </c>
      <c r="I391" t="str">
        <f t="shared" si="79"/>
        <v>N/A</v>
      </c>
      <c r="J391">
        <f t="shared" si="80"/>
        <v>2.72</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1769</v>
      </c>
      <c r="I396" t="str">
        <f t="shared" si="79"/>
        <v>N/A</v>
      </c>
      <c r="J396">
        <f t="shared" si="80"/>
        <v>67470000000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1770</v>
      </c>
      <c r="I398" t="str">
        <f t="shared" si="79"/>
        <v>N/A</v>
      </c>
      <c r="J398">
        <f t="shared" si="80"/>
        <v>-460</v>
      </c>
      <c r="K398" t="str">
        <f t="shared" si="81"/>
        <v>N/A</v>
      </c>
      <c r="L398" t="str">
        <f t="shared" si="82"/>
        <v>N/A</v>
      </c>
      <c r="M398" t="str">
        <f t="shared" si="83"/>
        <v>N/A</v>
      </c>
      <c r="N398" t="str">
        <f t="shared" si="84"/>
        <v>N/A</v>
      </c>
    </row>
    <row r="399" spans="1:14" x14ac:dyDescent="0.3">
      <c r="A399" s="1">
        <v>3</v>
      </c>
      <c r="B399" t="s">
        <v>124</v>
      </c>
      <c r="C399" t="s">
        <v>1771</v>
      </c>
      <c r="I399" t="str">
        <f t="shared" si="79"/>
        <v>N/A</v>
      </c>
      <c r="J399">
        <f t="shared" si="80"/>
        <v>21.33</v>
      </c>
      <c r="K399" t="str">
        <f t="shared" si="81"/>
        <v>N/A</v>
      </c>
      <c r="L399" t="str">
        <f t="shared" si="82"/>
        <v>N/A</v>
      </c>
      <c r="M399" t="str">
        <f t="shared" si="83"/>
        <v>N/A</v>
      </c>
      <c r="N399" t="str">
        <f t="shared" si="84"/>
        <v>N/A</v>
      </c>
    </row>
    <row r="400" spans="1:14" x14ac:dyDescent="0.3">
      <c r="A400" s="1">
        <v>4</v>
      </c>
      <c r="B400" t="s">
        <v>126</v>
      </c>
      <c r="C400" t="s">
        <v>1772</v>
      </c>
    </row>
    <row r="401" spans="1:3" x14ac:dyDescent="0.3">
      <c r="A401" s="1">
        <v>5</v>
      </c>
      <c r="B401" t="s">
        <v>128</v>
      </c>
      <c r="C401" t="s">
        <v>1773</v>
      </c>
    </row>
    <row r="402" spans="1:3" x14ac:dyDescent="0.3">
      <c r="A402" s="1">
        <v>6</v>
      </c>
      <c r="B402" t="s">
        <v>130</v>
      </c>
      <c r="C402" t="s">
        <v>1774</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9.0361445783132821E-3</v>
      </c>
      <c r="AL454">
        <f ca="1">Z455-Y455</f>
        <v>-8.0197332540037081E-3</v>
      </c>
      <c r="AM454">
        <f ca="1">AA455-Z455</f>
        <v>-5.3671476027566667E-3</v>
      </c>
      <c r="AN454">
        <f ca="1">AB455-AA455</f>
        <v>-6.4495498864554079E-3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0.20783132530120479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0.21686746987951808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0.20884773662551437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0.2034805890227577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0.19703103913630229</v>
      </c>
      <c r="AK455" t="str">
        <f>"Max " &amp; AK452</f>
        <v>Max Change in Gross Margin / Sales</v>
      </c>
      <c r="AL455">
        <f ca="1">MAX(AK454:AN454)</f>
        <v>9.0361445783132821E-3</v>
      </c>
    </row>
    <row r="456" spans="2:40" x14ac:dyDescent="0.3">
      <c r="X456" t="str">
        <f>"Max " &amp; X453</f>
        <v>Max Gross Margin</v>
      </c>
      <c r="Y456">
        <f ca="1">MAX(X455:AB455)</f>
        <v>0.21686746987951808</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2013</v>
      </c>
      <c r="AK457" t="str">
        <f>"Min " &amp; AK452</f>
        <v>Min Change in Gross Margin / Sales</v>
      </c>
      <c r="AL457">
        <f ca="1">MIN(AK454:AN454)</f>
        <v>-8.0197332540037081E-3</v>
      </c>
    </row>
    <row r="458" spans="2:40" x14ac:dyDescent="0.3">
      <c r="X458" t="str">
        <f>"Min " &amp; X453</f>
        <v>Min Gross Margin</v>
      </c>
      <c r="Y458">
        <f ca="1">MIN(X455:AB455)</f>
        <v>0.19703103913630229</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4.8202811244979889E-2</v>
      </c>
      <c r="R462">
        <f ca="1">Y455-Y463-Y471</f>
        <v>5.9369786839666358E-2</v>
      </c>
      <c r="S462">
        <f ca="1">Z455-Z463-Z471</f>
        <v>4.3168724279835369E-2</v>
      </c>
      <c r="T462">
        <f ca="1">AA455-AA463-AA471</f>
        <v>1.7389558232931736E-2</v>
      </c>
      <c r="U462">
        <f ca="1">AB455-AB463-AB471</f>
        <v>3.4278002699055232E-3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5.9369786839666358E-2</v>
      </c>
      <c r="S463" t="str">
        <f>"GM Effect on Max"</f>
        <v>GM Effect on Max</v>
      </c>
      <c r="T463" t="str">
        <f ca="1">IF(R464=Y457,"Max OM in same year as Max GM","Inconclusive Effect")</f>
        <v>Max OM in same year as Max GM</v>
      </c>
      <c r="U463" t="str">
        <f>"Correlation with GM"</f>
        <v>Correlation with GM</v>
      </c>
      <c r="V463">
        <f ca="1">CORREL(Q462:U462,X455:AB455)</f>
        <v>0.95178714172223455</v>
      </c>
      <c r="X463">
        <f ca="1">(INDIRECT("J" &amp; MATCH("SG&amp;A Expense",B145:B403,0) +144))/(INDIRECT("J" &amp; MATCH("Sales/Revenue",B145:B403,0) +144))</f>
        <v>0.13654618473895583</v>
      </c>
      <c r="Y463">
        <f ca="1">(INDIRECT("K" &amp; MATCH("SG&amp;A Expense",B145:B403,0) +144))/(INDIRECT("K" &amp; MATCH("Sales/Revenue",B145:B403,0) +144))</f>
        <v>0.1334569045412419</v>
      </c>
      <c r="Z463">
        <f ca="1">(INDIRECT("L" &amp; MATCH("SG&amp;A Expense",B145:B403,0) +144))/(INDIRECT("L" &amp; MATCH("Sales/Revenue",B145:B403,0) +144))</f>
        <v>0.1368312757201646</v>
      </c>
      <c r="AA463">
        <f ca="1">(INDIRECT("M" &amp; MATCH("SG&amp;A Expense",B145:B403,0) +144))/(INDIRECT("M" &amp; MATCH("Sales/Revenue",B145:B403,0) +144))</f>
        <v>0.15127175368139223</v>
      </c>
      <c r="AB463">
        <f ca="1">(INDIRECT("N" &amp; MATCH("SG&amp;A Expense",B145:B403,0) +144))/(INDIRECT("N" &amp; MATCH("Sales/Revenue",B145:B403,0) +144))</f>
        <v>0.15654520917678813</v>
      </c>
      <c r="AE463">
        <f ca="1">R462-Q462</f>
        <v>1.1166975594686469E-2</v>
      </c>
      <c r="AF463">
        <f ca="1">S462-R462</f>
        <v>-1.6201062559830989E-2</v>
      </c>
      <c r="AG463">
        <f ca="1">T462-S462</f>
        <v>-2.5779166046903633E-2</v>
      </c>
      <c r="AH463">
        <f ca="1">U462-T462</f>
        <v>-1.3961757963026213E-2</v>
      </c>
      <c r="AK463">
        <f ca="1">Y463-X463</f>
        <v>-3.0892801977139284E-3</v>
      </c>
      <c r="AL463">
        <f ca="1">Z463-Y463</f>
        <v>3.3743711789226971E-3</v>
      </c>
      <c r="AM463">
        <f ca="1">AA463-Z463</f>
        <v>1.4440477961227632E-2</v>
      </c>
      <c r="AN463">
        <f ca="1">AB463-AA463</f>
        <v>5.2734554953959012E-3</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Max OM in same year as Min SGA</v>
      </c>
      <c r="U464" t="str">
        <f>"Correlation with SGA"</f>
        <v>Correlation with SGA</v>
      </c>
      <c r="V464">
        <f ca="1">CORREL(Q462:U462,X463:AB463)</f>
        <v>-0.99032977592902849</v>
      </c>
      <c r="X464" t="str">
        <f>"Max " &amp; X461</f>
        <v>Max SGA / Sales</v>
      </c>
      <c r="Y464">
        <f ca="1">MAX(X463:AB463)</f>
        <v>0.15654520917678813</v>
      </c>
      <c r="AE464" t="str">
        <f>"Max " &amp; AE461</f>
        <v>Max Change in Operating Margin</v>
      </c>
      <c r="AF464">
        <f ca="1">MAX(AE463:AH463)</f>
        <v>1.1166975594686469E-2</v>
      </c>
      <c r="AK464" t="str">
        <f>"Max " &amp; AK461</f>
        <v>Max Change in SGA / Sales</v>
      </c>
      <c r="AL464">
        <f ca="1">MAX(AK463:AN463)</f>
        <v>1.4440477961227632E-2</v>
      </c>
    </row>
    <row r="465" spans="4:40" x14ac:dyDescent="0.3">
      <c r="J465" t="str">
        <f>"EOY Pretax ROIC"</f>
        <v>EOY Pretax ROIC</v>
      </c>
      <c r="Q465" t="str">
        <f>"Min " &amp; Q460</f>
        <v>Min Operating Margin</v>
      </c>
      <c r="R465">
        <f ca="1">MIN(Q462:U462)</f>
        <v>3.4278002699055232E-3</v>
      </c>
      <c r="S465" t="str">
        <f>"Dep Effect on Max"</f>
        <v>Dep Effect on Max</v>
      </c>
      <c r="T465" t="str">
        <f ca="1">IF(R464=Y475,"Max OM in same year as Min Depr","Inconclusive Effect")</f>
        <v>Inconclusive Effect</v>
      </c>
      <c r="U465" t="str">
        <f>"Correlation with Dep"</f>
        <v>Correlation with Dep</v>
      </c>
      <c r="V465">
        <f ca="1">CORREL(Q462:U462,X471:AB471)</f>
        <v>-0.95846360066443126</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0.1334569045412419</v>
      </c>
      <c r="AE466" t="str">
        <f>"Min " &amp; AE461</f>
        <v>Min Change in Operating Margin</v>
      </c>
      <c r="AF466">
        <f ca="1">MIN(AE463:AH463)</f>
        <v>-2.5779166046903633E-2</v>
      </c>
      <c r="AK466" t="str">
        <f>"Min " &amp; AK461</f>
        <v>Min Change in SGA / Sales</v>
      </c>
      <c r="AL466">
        <f ca="1">MIN(AK463:AN463)</f>
        <v>-3.0892801977139284E-3</v>
      </c>
    </row>
    <row r="467" spans="4:40" x14ac:dyDescent="0.3">
      <c r="J467">
        <f ca="1">Q462*(1/Q490)</f>
        <v>0.10214893617021271</v>
      </c>
      <c r="K467">
        <f ca="1">R462*(1/R490)</f>
        <v>0.12685148514851485</v>
      </c>
      <c r="L467">
        <f ca="1">S462*(1/S490)</f>
        <v>9.6018306636155556E-2</v>
      </c>
      <c r="M467">
        <f ca="1">T462*(1/T490)</f>
        <v>3.5298913043478278E-2</v>
      </c>
      <c r="N467">
        <f ca="1">U462*(1/U490)</f>
        <v>5.8123569794050175E-3</v>
      </c>
      <c r="S467" t="str">
        <f>"SGA Effect on Min"</f>
        <v>SGA Effect on Min</v>
      </c>
      <c r="T467" t="str">
        <f ca="1">IF(R466=Y465,"Min OM in same year as Max SGA","Inconclusive Effect")</f>
        <v>Min OM in same year as Max SGA</v>
      </c>
      <c r="X467" t="str">
        <f>X466 &amp; " Year"</f>
        <v>Min SGA / Sales Year</v>
      </c>
      <c r="Y467">
        <f ca="1">VALUE(X462)+MATCH(Y466,X463:AB463,0)-1</f>
        <v>2013</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0.12685148514851485</v>
      </c>
      <c r="L468" t="str">
        <f>"OM Effect on Max"</f>
        <v>OM Effect on Max</v>
      </c>
      <c r="M468" t="str">
        <f ca="1">IF(K469=R464,"Max ROIC in same year as Max OM","Inconclusive Effect")</f>
        <v>Max ROIC in same year as Max OM</v>
      </c>
      <c r="N468" t="str">
        <f>"Correlation with OM"</f>
        <v>Correlation with OM</v>
      </c>
      <c r="O468">
        <f ca="1">CORREL(J467:N467,Q462:U462)</f>
        <v>0.99921415546506875</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Inconclusive Effect</v>
      </c>
      <c r="N469" t="str">
        <f>"Correlation with IC"</f>
        <v>Correlation with IC</v>
      </c>
      <c r="O469">
        <f ca="1">CORREL(J467:N467,Q490:U490)</f>
        <v>-0.84270447754303646</v>
      </c>
      <c r="X469" t="str">
        <f>"Depreciation / Sales"</f>
        <v>Depreciation / Sales</v>
      </c>
    </row>
    <row r="470" spans="4:40" x14ac:dyDescent="0.3">
      <c r="J470" t="str">
        <f>"Min " &amp; J465</f>
        <v>Min EOY Pretax ROIC</v>
      </c>
      <c r="K470">
        <f ca="1">MIN(J467:N467)</f>
        <v>5.8123569794050175E-3</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2.3082329317269078E-2</v>
      </c>
      <c r="Y471">
        <f ca="1">(INDIRECT("K" &amp; MATCH("Depreciation &amp; Amortization Expense",B145:B403,0) +144))/(INDIRECT("K" &amp; MATCH("Sales/Revenue",B145:B403,0) +144))</f>
        <v>2.4040778498609822E-2</v>
      </c>
      <c r="Z471">
        <f ca="1">(INDIRECT("L" &amp; MATCH("Depreciation &amp; Amortization Expense",B145:B403,0) +144))/(INDIRECT("L" &amp; MATCH("Sales/Revenue",B145:B403,0) +144))</f>
        <v>2.8847736625514403E-2</v>
      </c>
      <c r="AA471">
        <f ca="1">(INDIRECT("M" &amp; MATCH("Depreciation &amp; Amortization Expense",B145:B403,0) +144))/(INDIRECT("M" &amp; MATCH("Sales/Revenue",B145:B403,0) +144))</f>
        <v>3.4819277108433737E-2</v>
      </c>
      <c r="AB471">
        <f ca="1">(INDIRECT("N" &amp; MATCH("Depreciation &amp; Amortization Expense",B145:B403,0) +144))/(INDIRECT("N" &amp; MATCH("Sales/Revenue",B145:B403,0) +144))</f>
        <v>3.705802968960864E-2</v>
      </c>
    </row>
    <row r="472" spans="4:40" x14ac:dyDescent="0.3">
      <c r="Q472">
        <f ca="1">K467-J467</f>
        <v>2.4702548978302138E-2</v>
      </c>
      <c r="R472">
        <f ca="1">L467-K467</f>
        <v>-3.0833178512359297E-2</v>
      </c>
      <c r="S472">
        <f ca="1">M467-L467</f>
        <v>-6.0719393592677279E-2</v>
      </c>
      <c r="T472">
        <f ca="1">N467-M467</f>
        <v>-2.9486556064073261E-2</v>
      </c>
      <c r="X472" t="str">
        <f>"Max " &amp; X469</f>
        <v>Max Depreciation / Sales</v>
      </c>
      <c r="Y472">
        <f ca="1">MAX(X471:AB471)</f>
        <v>3.705802968960864E-2</v>
      </c>
      <c r="AK472" t="str">
        <f>"Change in Depreciation / Sales"</f>
        <v>Change in Depreciation / Sales</v>
      </c>
    </row>
    <row r="473" spans="4:40" x14ac:dyDescent="0.3">
      <c r="Q473" t="str">
        <f>"Max " &amp; Q470</f>
        <v>Max Change in EOY Pretax ROIC</v>
      </c>
      <c r="R473">
        <f ca="1">MAX(Q472:T472)</f>
        <v>2.4702548978302138E-2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2.3082329317269078E-2</v>
      </c>
      <c r="AK474">
        <f ca="1">Y471-X471</f>
        <v>9.5844918134074461E-4</v>
      </c>
      <c r="AL474">
        <f ca="1">Z471-Y471</f>
        <v>4.8069581269045807E-3</v>
      </c>
      <c r="AM474">
        <f ca="1">AA471-Z471</f>
        <v>5.9715404829193339E-3</v>
      </c>
      <c r="AN474">
        <f ca="1">AB471-AA471</f>
        <v>2.2387525811749034E-3</v>
      </c>
    </row>
    <row r="475" spans="4:40" x14ac:dyDescent="0.3">
      <c r="D475" t="str">
        <f>"EOY ROIC"</f>
        <v>EOY ROIC</v>
      </c>
      <c r="K475" t="str">
        <f>"Change in EOY ROIC"</f>
        <v>Change in EOY ROIC</v>
      </c>
      <c r="Q475" t="str">
        <f>"Min " &amp; Q470</f>
        <v>Min Change in EOY Pretax ROIC</v>
      </c>
      <c r="R475">
        <f ca="1">MIN(Q472:T472)</f>
        <v>-6.0719393592677279E-2</v>
      </c>
      <c r="X475" t="str">
        <f>X474 &amp; " Year"</f>
        <v>Min Depreciation / Sales Year</v>
      </c>
      <c r="Y475">
        <f ca="1">VALUE(X470)+MATCH(Y474,X471:AB471,0)-1</f>
        <v>2012</v>
      </c>
      <c r="AK475" t="str">
        <f>"Max " &amp; AK472</f>
        <v>Max Change in Depreciation / Sales</v>
      </c>
      <c r="AL475">
        <f ca="1">MAX(AK474:AN474)</f>
        <v>5.9715404829193339E-3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14-15</v>
      </c>
    </row>
    <row r="477" spans="4:40" x14ac:dyDescent="0.3">
      <c r="D477">
        <f ca="1">J467*(1-J487)</f>
        <v>7.870296696603106E-2</v>
      </c>
      <c r="E477">
        <f ca="1">K467*(1-K487)</f>
        <v>8.5995381347255095E-2</v>
      </c>
      <c r="F477">
        <f ca="1">L467*(1-L487)</f>
        <v>6.2581133805716976E-2</v>
      </c>
      <c r="G477">
        <f ca="1">M467*(1-M487)</f>
        <v>2.6139388363262905E-2</v>
      </c>
      <c r="H477">
        <f ca="1">N467*(1-N487)</f>
        <v>3.1969381726644486E-3</v>
      </c>
      <c r="K477">
        <f ca="1">E477-D477</f>
        <v>7.2924143812240355E-3</v>
      </c>
      <c r="L477">
        <f ca="1">F477-E477</f>
        <v>-2.3414247541538119E-2</v>
      </c>
      <c r="M477">
        <f ca="1">G477-F477</f>
        <v>-3.6441745442454071E-2</v>
      </c>
      <c r="N477">
        <f ca="1">H477-G477</f>
        <v>-2.2942450190598457E-2</v>
      </c>
      <c r="AK477" t="str">
        <f>"Min " &amp; AK472</f>
        <v>Min Change in Depreciation / Sales</v>
      </c>
      <c r="AL477">
        <f ca="1">MIN(AK474:AN474)</f>
        <v>9.5844918134074461E-4</v>
      </c>
    </row>
    <row r="478" spans="4:40" x14ac:dyDescent="0.3">
      <c r="D478" t="str">
        <f>"Max " &amp; D475</f>
        <v>Max EOY ROIC</v>
      </c>
      <c r="E478">
        <f ca="1">MAX(D477:H477)</f>
        <v>8.5995381347255095E-2</v>
      </c>
      <c r="F478" t="str">
        <f>"Cash Tax  Effect on Max"</f>
        <v>Cash Tax  Effect on Max</v>
      </c>
      <c r="G478" t="str">
        <f ca="1">IF(E479=K491,"Max ROIC in same year as Min Cash Tax","Inconclusive Effect")</f>
        <v>Inconclusive Effect</v>
      </c>
      <c r="K478" t="str">
        <f>"Max " &amp; K475</f>
        <v>Max Change in EOY ROIC</v>
      </c>
      <c r="L478">
        <f ca="1">MAX(K477:N477)</f>
        <v>7.2924143812240355E-3</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3.1969381726644486E-3</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-3.6441745442454071E-2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14-15</v>
      </c>
      <c r="Q481">
        <f ca="1">K487-J487</f>
        <v>9.2550948764053426E-2</v>
      </c>
      <c r="R481">
        <f ca="1">L487-K487</f>
        <v>2.6159231107435177E-2</v>
      </c>
      <c r="S481">
        <f ca="1">M487-L487</f>
        <v>-8.8752866930594698E-2</v>
      </c>
      <c r="T481">
        <f ca="1">N487-M487</f>
        <v>0.19049098797430036</v>
      </c>
      <c r="X481" t="str">
        <f>"Op WC / Sales"</f>
        <v>Op WC / Sales</v>
      </c>
    </row>
    <row r="482" spans="4:40" x14ac:dyDescent="0.3">
      <c r="D482" t="str">
        <f>"Correlation with OM"</f>
        <v>Correlation with OM</v>
      </c>
      <c r="E482">
        <f ca="1">CORREL(D477:H477,Q462:U462)</f>
        <v>0.9942734374218517</v>
      </c>
      <c r="Q482" t="str">
        <f>"Max " &amp; Q479</f>
        <v>Max Change in Cash Tax Rate</v>
      </c>
      <c r="R482">
        <f ca="1">MAX(Q481:T481)</f>
        <v>0.19049098797430036</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-0.83643063535438278</v>
      </c>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0.14959839357429719</v>
      </c>
      <c r="Y483">
        <f ca="1">(INDIRECT("K" &amp; MATCH("Total Current Assets",B145:B403,0) +144) - INDIRECT("K" &amp; MATCH("Total Current Liabilities",B145:B403,0) +144))/(INDIRECT("K" &amp; MATCH("Sales/Revenue",B145:B403,0) +144))</f>
        <v>0.15848007414272475</v>
      </c>
      <c r="Z483">
        <f ca="1">(INDIRECT("L" &amp; MATCH("Total Current Assets",B145:B403,0) +144) - INDIRECT("L" &amp; MATCH("Total Current Liabilities",B145:B403,0) +144))/(INDIRECT("L" &amp; MATCH("Sales/Revenue",B145:B403,0) +144))</f>
        <v>0.11213991769547325</v>
      </c>
      <c r="AA483">
        <f ca="1">(INDIRECT("M" &amp; MATCH("Total Current Assets",B145:B403,0) +144) - INDIRECT("M" &amp; MATCH("Total Current Liabilities",B145:B403,0) +144))/(INDIRECT("M" &amp; MATCH("Sales/Revenue",B145:B403,0) +144))</f>
        <v>9.5046854082998664E-2</v>
      </c>
      <c r="AB483">
        <f ca="1">(INDIRECT("N" &amp; MATCH("Total Current Assets",B145:B403,0) +144) - INDIRECT("N" &amp; MATCH("Total Current Liabilities",B145:B403,0) +144))/(INDIRECT("N" &amp; MATCH("Sales/Revenue",B145:B403,0) +144))</f>
        <v>0.1390013495276653</v>
      </c>
      <c r="AK483" t="str">
        <f>K476</f>
        <v>12-13</v>
      </c>
      <c r="AL483" t="str">
        <f>L476</f>
        <v>13-14</v>
      </c>
      <c r="AM483" t="str">
        <f>M476</f>
        <v>14-15</v>
      </c>
      <c r="AN483" t="str">
        <f>N476</f>
        <v>15-16</v>
      </c>
    </row>
    <row r="484" spans="4:40" x14ac:dyDescent="0.3">
      <c r="D484" t="str">
        <f>"Correlation with GM"</f>
        <v>Correlation with GM</v>
      </c>
      <c r="E484">
        <f ca="1">CORREL(D477:H477,X455:AB455)</f>
        <v>0.92172298526650331</v>
      </c>
      <c r="Q484" t="str">
        <f>"Min " &amp; Q479</f>
        <v>Min Change in Cash Tax Rate</v>
      </c>
      <c r="R484">
        <f ca="1">MIN(Q481:T481)</f>
        <v>-8.8752866930594698E-2</v>
      </c>
      <c r="X484" t="str">
        <f>"Max " &amp; X481</f>
        <v>Max Op WC / Sales</v>
      </c>
      <c r="Y484">
        <f ca="1">MAX(X483:AB483)</f>
        <v>0.15848007414272475</v>
      </c>
      <c r="AK484">
        <f ca="1">Y483-X483</f>
        <v>8.8816805684275579E-3</v>
      </c>
      <c r="AL484">
        <f ca="1">Z483-Y483</f>
        <v>-4.6340156447251493E-2</v>
      </c>
      <c r="AM484">
        <f ca="1">AA483-Z483</f>
        <v>-1.709306361247459E-2</v>
      </c>
      <c r="AN484">
        <f ca="1">AB483-AA483</f>
        <v>4.3954495444666633E-2</v>
      </c>
    </row>
    <row r="485" spans="4:40" x14ac:dyDescent="0.3">
      <c r="D485" t="str">
        <f>"Correlation with SGA"</f>
        <v>Correlation with SGA</v>
      </c>
      <c r="E485">
        <f ca="1">CORREL(D477:H477,X463:AB463)</f>
        <v>-0.98582428609372852</v>
      </c>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2013</v>
      </c>
      <c r="AK485" t="str">
        <f>"Max " &amp; AK482</f>
        <v>Max Change in Op WC / Sales</v>
      </c>
      <c r="AL485">
        <f ca="1">MAX(AK484:AN484)</f>
        <v>4.3954495444666633E-2</v>
      </c>
    </row>
    <row r="486" spans="4:40" x14ac:dyDescent="0.3">
      <c r="D486" t="str">
        <f>"Correlation with Dep"</f>
        <v>Correlation with Dep</v>
      </c>
      <c r="E486">
        <f ca="1">CORREL(D477:H477,X471:AB471)</f>
        <v>-0.97975195781740143</v>
      </c>
      <c r="J486" t="str">
        <f>D476</f>
        <v>2012</v>
      </c>
      <c r="K486" t="str">
        <f>E476</f>
        <v>2013</v>
      </c>
      <c r="L486" t="str">
        <f>F476</f>
        <v>2014</v>
      </c>
      <c r="M486" t="str">
        <f>G476</f>
        <v>2015</v>
      </c>
      <c r="N486" t="str">
        <f>H476</f>
        <v>2016</v>
      </c>
      <c r="X486" t="str">
        <f>"Min " &amp; X481</f>
        <v>Min Op WC / Sales</v>
      </c>
      <c r="Y486">
        <f ca="1">MIN(X483:AB483)</f>
        <v>9.5046854082998664E-2</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0.47058760714409092</v>
      </c>
      <c r="J487">
        <f ca="1">(INDIRECT("J" &amp; MATCH("Income Tax",B145:B403,0) +144))/(INDIRECT("J" &amp; MATCH("Pretax Income",B145:B403,0) +144))</f>
        <v>0.22952729693741677</v>
      </c>
      <c r="K487">
        <f ca="1">(INDIRECT("K" &amp; MATCH("Income Tax",B145:B403,0) +144))/(INDIRECT("K" &amp; MATCH("Pretax Income",B145:B403,0) +144))</f>
        <v>0.3220782457014702</v>
      </c>
      <c r="L487">
        <f ca="1">(INDIRECT("L" &amp; MATCH("Income Tax",B145:B403,0) +144))/(INDIRECT("L" &amp; MATCH("Pretax Income",B145:B403,0) +144))</f>
        <v>0.34823747680890538</v>
      </c>
      <c r="M487">
        <f ca="1">(INDIRECT("M" &amp; MATCH("Income Tax",B145:B403,0) +144))/(INDIRECT("M" &amp; MATCH("Pretax Income",B145:B403,0) +144))</f>
        <v>0.25948460987831068</v>
      </c>
      <c r="N487">
        <f ca="1">(INDIRECT("N" &amp; MATCH("Income Tax",B145:B403,0) +144))/(INDIRECT("N" &amp; MATCH("Pretax Income",B145:B403,0) +144))</f>
        <v>0.44997559785261104</v>
      </c>
      <c r="X487" t="str">
        <f>X486 &amp; " Year"</f>
        <v>Min Op WC / Sales Year</v>
      </c>
      <c r="Y487">
        <f ca="1">VALUE(X482)+MATCH(Y486,X483:AB483,0)-1</f>
        <v>2015</v>
      </c>
      <c r="AK487" t="str">
        <f>"Min " &amp; AK482</f>
        <v>Min Change in Op WC / Sales</v>
      </c>
      <c r="AL487">
        <f ca="1">MIN(AK484:AN484)</f>
        <v>-4.6340156447251493E-2</v>
      </c>
    </row>
    <row r="488" spans="4:40" x14ac:dyDescent="0.3">
      <c r="D488" t="str">
        <f>"Correlation with PPE"</f>
        <v>Correlation with PPE</v>
      </c>
      <c r="E488">
        <f ca="1">CORREL(D477:H477,X491:AB491)</f>
        <v>-0.96398164161574007</v>
      </c>
      <c r="J488" t="str">
        <f>"Max " &amp; J485</f>
        <v>Max Cash Tax Rate</v>
      </c>
      <c r="K488">
        <f ca="1">MAX(J487:N487)</f>
        <v>0.44997559785261104</v>
      </c>
      <c r="Q488" t="str">
        <f>"Invested Capital / Sales"</f>
        <v>Invested Capital / Sales</v>
      </c>
      <c r="AK488" t="str">
        <f>AK487 &amp; " Year"</f>
        <v>Min Change in Op WC / Sales Year</v>
      </c>
      <c r="AL488" t="str">
        <f ca="1">IF(MATCH(AL487,AK484:AN484,0)=1,AK483,IF(MATCH(AL487,AK484:AN484,0)=2,AL483,IF(MATCH(AL487,AK484:AN484,0)=3,AM483,AN483)))</f>
        <v>13-14</v>
      </c>
    </row>
    <row r="489" spans="4:40" x14ac:dyDescent="0.3">
      <c r="D489" t="str">
        <f>"Correlation with Intangibles"</f>
        <v>Correlation with Intangibles</v>
      </c>
      <c r="E489">
        <f ca="1">CORREL(D477:H477,X499:AB499)</f>
        <v>-0.96551146292757728</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0.22952729693741677</v>
      </c>
      <c r="Q490">
        <f ca="1">SUM(X483,X491,X499)</f>
        <v>0.4718875502008032</v>
      </c>
      <c r="R490">
        <f ca="1">SUM(Y483,Y491,Y499)</f>
        <v>0.46802594995366076</v>
      </c>
      <c r="S490">
        <f ca="1">SUM(Z483,Z491,Z499)</f>
        <v>0.44958847736625518</v>
      </c>
      <c r="T490">
        <f ca="1">SUM(AA483,AA491,AA499)</f>
        <v>0.49263721552878181</v>
      </c>
      <c r="U490">
        <f ca="1">SUM(AB483,AB491,AB499)</f>
        <v>0.58974358974358976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0.58974358974358976</v>
      </c>
      <c r="S491" t="str">
        <f>"Op WC Effect on Max"</f>
        <v>Op WC Effect on Max</v>
      </c>
      <c r="T491" t="str">
        <f ca="1">IF(R492=Y485,"Max IC in same year as Max Op WC","Inconclusive Effect")</f>
        <v>Inconclusive Effect</v>
      </c>
      <c r="U491" t="str">
        <f>"Correlation with Op WC"</f>
        <v>Correlation with Op WC</v>
      </c>
      <c r="V491">
        <f ca="1">CORREL(Q490:U490,X483:AB483)</f>
        <v>8.9731725385858191E-2</v>
      </c>
      <c r="X491">
        <f ca="1">(INDIRECT("J" &amp; MATCH("Net Property, Plant &amp; Equipment",B145:B403,0) +144))/(INDIRECT("J" &amp; MATCH("Sales/Revenue",B145:B403,0) +144))</f>
        <v>0.14156626506024098</v>
      </c>
      <c r="Y491">
        <f ca="1">(INDIRECT("K" &amp; MATCH("Net Property, Plant &amp; Equipment",B145:B403,0) +144))/(INDIRECT("K" &amp; MATCH("Sales/Revenue",B145:B403,0) +144))</f>
        <v>0.14828544949026876</v>
      </c>
      <c r="Z491">
        <f ca="1">(INDIRECT("L" &amp; MATCH("Net Property, Plant &amp; Equipment",B145:B403,0) +144))/(INDIRECT("L" &amp; MATCH("Sales/Revenue",B145:B403,0) +144))</f>
        <v>0.15740740740740741</v>
      </c>
      <c r="AA491">
        <f ca="1">(INDIRECT("M" &amp; MATCH("Net Property, Plant &amp; Equipment",B145:B403,0) +144))/(INDIRECT("M" &amp; MATCH("Sales/Revenue",B145:B403,0) +144))</f>
        <v>0.18072289156626506</v>
      </c>
      <c r="AB491">
        <f ca="1">(INDIRECT("N" &amp; MATCH("Net Property, Plant &amp; Equipment",B145:B403,0) +144))/(INDIRECT("N" &amp; MATCH("Sales/Revenue",B145:B403,0) +144))</f>
        <v>0.18353576248313092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Max IC in same year as Max PPE</v>
      </c>
      <c r="U492" t="str">
        <f>"Correlation with PPE"</f>
        <v>Correlation with PPE</v>
      </c>
      <c r="V492">
        <f ca="1">CORREL(Q490:U490,X491:AB491)</f>
        <v>0.72393608788678487</v>
      </c>
      <c r="X492" t="str">
        <f>"Max " &amp; X489</f>
        <v>Max PPE / Sales</v>
      </c>
      <c r="Y492">
        <f ca="1">MAX(X491:AB491)</f>
        <v>0.18353576248313092</v>
      </c>
      <c r="AE492">
        <f ca="1">R490-Q490</f>
        <v>-3.8616002471424382E-3</v>
      </c>
      <c r="AF492">
        <f ca="1">S490-R490</f>
        <v>-1.8437472587405579E-2</v>
      </c>
      <c r="AG492">
        <f ca="1">T490-S490</f>
        <v>4.3048738162526634E-2</v>
      </c>
      <c r="AH492">
        <f ca="1">U490-T490</f>
        <v>9.7106374214807945E-2</v>
      </c>
      <c r="AK492">
        <f ca="1">Y491-X491</f>
        <v>6.7191844300277803E-3</v>
      </c>
      <c r="AL492">
        <f ca="1">Z491-Y491</f>
        <v>9.1219579171386567E-3</v>
      </c>
      <c r="AM492">
        <f ca="1">AA491-Z491</f>
        <v>2.3315484158857647E-2</v>
      </c>
      <c r="AN492">
        <f ca="1">AB491-AA491</f>
        <v>2.8128709168658561E-3</v>
      </c>
    </row>
    <row r="493" spans="4:40" x14ac:dyDescent="0.3">
      <c r="Q493" t="str">
        <f>"Min " &amp; Q488</f>
        <v>Min Invested Capital / Sales</v>
      </c>
      <c r="R493">
        <f ca="1">MIN(Q490:U490)</f>
        <v>0.44958847736625518</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0.93618354943575677</v>
      </c>
      <c r="X493" t="str">
        <f>X492 &amp; " Year"</f>
        <v>Max PPE / Sales Year</v>
      </c>
      <c r="Y493">
        <f ca="1">VALUE(X490)+MATCH(Y492,X491:AB491,0)-1</f>
        <v>2016</v>
      </c>
      <c r="AE493" t="str">
        <f>"Max " &amp; AE490</f>
        <v>Max Change in Invested Capital / Sales</v>
      </c>
      <c r="AF493">
        <f ca="1">MAX(AE492:AH492)</f>
        <v>9.7106374214807945E-2</v>
      </c>
      <c r="AK493" t="str">
        <f>"Max " &amp; AK490</f>
        <v>Max Change in PPE / Sales</v>
      </c>
      <c r="AL493">
        <f ca="1">MAX(AK492:AN492)</f>
        <v>2.3315484158857647E-2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0.14156626506024098</v>
      </c>
      <c r="AE494" t="str">
        <f>AE493 &amp; " Year"</f>
        <v>Max Change in Invested Capital / Sales Year</v>
      </c>
      <c r="AF494" t="str">
        <f ca="1">IF(MATCH(AF493,AE492:AH492,0)=1,AE491,IF(MATCH(AF493,AE492:AH492,0)=2,AF491,IF(MATCH(AF493,AE492:AH492,0)=3,AG491,AH491)))</f>
        <v>15-16</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2012</v>
      </c>
      <c r="AE495" t="str">
        <f>"Min " &amp; AE490</f>
        <v>Min Change in Invested Capital / Sales</v>
      </c>
      <c r="AF495">
        <f ca="1">MIN(AE492:AH492)</f>
        <v>-1.8437472587405579E-2</v>
      </c>
      <c r="AK495" t="str">
        <f>"Min " &amp; AK490</f>
        <v>Min Change in PPE / Sales</v>
      </c>
      <c r="AL495">
        <f ca="1">MIN(AK492:AN492)</f>
        <v>2.8128709168658561E-3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0.18072289156626506</v>
      </c>
      <c r="Y499">
        <f ca="1">(INDIRECT("K" &amp; MATCH("Intangible Assets",B145:B403,0) +144))/(INDIRECT("K" &amp; MATCH("Sales/Revenue",B145:B403,0) +144))</f>
        <v>0.16126042632066728</v>
      </c>
      <c r="Z499">
        <f ca="1">(INDIRECT("L" &amp; MATCH("Intangible Assets",B145:B403,0) +144))/(INDIRECT("L" &amp; MATCH("Sales/Revenue",B145:B403,0) +144))</f>
        <v>0.1800411522633745</v>
      </c>
      <c r="AA499">
        <f ca="1">(INDIRECT("M" &amp; MATCH("Intangible Assets",B145:B403,0) +144))/(INDIRECT("M" &amp; MATCH("Sales/Revenue",B145:B403,0) +144))</f>
        <v>0.21686746987951808</v>
      </c>
      <c r="AB499">
        <f ca="1">(INDIRECT("N" &amp; MATCH("Intangible Assets",B145:B403,0) +144))/(INDIRECT("N" &amp; MATCH("Sales/Revenue",B145:B403,0) +144))</f>
        <v>0.26720647773279355</v>
      </c>
      <c r="AK499" t="str">
        <f>K476</f>
        <v>12-13</v>
      </c>
      <c r="AL499" t="str">
        <f>L476</f>
        <v>13-14</v>
      </c>
      <c r="AM499" t="str">
        <f>M476</f>
        <v>14-15</v>
      </c>
      <c r="AN499" t="str">
        <f>N476</f>
        <v>15-16</v>
      </c>
    </row>
    <row r="500" spans="3:40" x14ac:dyDescent="0.3">
      <c r="X500" t="str">
        <f>"Max " &amp; X497</f>
        <v>Max Intangibles / Sales</v>
      </c>
      <c r="Y500">
        <f ca="1">MAX(X499:AB499)</f>
        <v>0.26720647773279355</v>
      </c>
      <c r="AK500">
        <f ca="1">Y499-X499</f>
        <v>-1.9462465245597776E-2</v>
      </c>
      <c r="AL500">
        <f ca="1">Z499-Y499</f>
        <v>1.8780725942707216E-2</v>
      </c>
      <c r="AM500">
        <f ca="1">AA499-Z499</f>
        <v>3.6826317616143578E-2</v>
      </c>
      <c r="AN500">
        <f ca="1">AB499-AA499</f>
        <v>5.0339007853275469E-2</v>
      </c>
    </row>
    <row r="501" spans="3:40" x14ac:dyDescent="0.3">
      <c r="X501" t="str">
        <f>X500 &amp; " Year"</f>
        <v>Max Intangibles / Sales Year</v>
      </c>
      <c r="Y501">
        <f ca="1">VALUE(X498)+MATCH(Y500,X499:AB499,0)-1</f>
        <v>2016</v>
      </c>
      <c r="AK501" t="str">
        <f>"Max " &amp; AK498</f>
        <v>Max Change in Intagibles / Sales</v>
      </c>
      <c r="AL501">
        <f ca="1">MAX(AK500:AN500)</f>
        <v>5.0339007853275469E-2</v>
      </c>
    </row>
    <row r="502" spans="3:40" x14ac:dyDescent="0.3">
      <c r="X502" t="str">
        <f>"Min " &amp; X497</f>
        <v>Min Intangibles / Sales</v>
      </c>
      <c r="Y502">
        <f ca="1">MIN(X499:AB499)</f>
        <v>0.16126042632066728</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2013</v>
      </c>
      <c r="AK503" t="str">
        <f>"Min " &amp; AK498</f>
        <v>Min Change in Intagibles / Sales</v>
      </c>
      <c r="AL503">
        <f ca="1">MIN(AK500:AN500)</f>
        <v>-1.9462465245597776E-2</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7.870296696603106E-2</v>
      </c>
      <c r="E508">
        <f t="shared" ca="1" si="85"/>
        <v>8.5995381347255095E-2</v>
      </c>
      <c r="F508">
        <f t="shared" ca="1" si="85"/>
        <v>6.2581133805716976E-2</v>
      </c>
      <c r="G508">
        <f t="shared" ca="1" si="85"/>
        <v>2.6139388363262905E-2</v>
      </c>
      <c r="H508">
        <f t="shared" ca="1" si="85"/>
        <v>3.1969381726644486E-3</v>
      </c>
      <c r="I508">
        <f t="shared" ref="I508:I518" ca="1" si="86">AVERAGE(D508:H508)</f>
        <v>5.1323161730986097E-2</v>
      </c>
      <c r="J508">
        <f t="shared" ref="J508:J518" ca="1" si="87">STDEV(D508:H508)</f>
        <v>3.5457419245080432E-2</v>
      </c>
      <c r="K508">
        <f t="shared" ref="K508:K518" ca="1" si="88">(D508-I508)/J508</f>
        <v>0.77218832667422055</v>
      </c>
      <c r="L508">
        <f t="shared" ref="L508:L518" ca="1" si="89">(E508-I508)/J508</f>
        <v>0.97785513876844332</v>
      </c>
      <c r="M508">
        <f t="shared" ref="M508:M518" ca="1" si="90">(F508-I508)/J508</f>
        <v>0.31750680998287478</v>
      </c>
      <c r="N508">
        <f t="shared" ref="N508:N518" ca="1" si="91">(G508-I508)/J508</f>
        <v>-0.71025398644085846</v>
      </c>
      <c r="O508">
        <f t="shared" ref="O508:O518" ca="1" si="92">(H508-I508)/J508</f>
        <v>-1.35729628898468</v>
      </c>
      <c r="P508">
        <f ca="1">K507 + MATCH(IF(MAX(MAX(K508:O508),ABS(MIN(K508:O508)))=ABS(MIN(K508:O508)), MIN(K508:O508),MAX(K508:O508)),K508:O508,0) - 1</f>
        <v>2016</v>
      </c>
    </row>
    <row r="509" spans="3:40" x14ac:dyDescent="0.3">
      <c r="C509" t="str">
        <f>J465</f>
        <v>EOY Pretax ROIC</v>
      </c>
      <c r="D509">
        <f ca="1">J467</f>
        <v>0.10214893617021271</v>
      </c>
      <c r="E509">
        <f ca="1">K467</f>
        <v>0.12685148514851485</v>
      </c>
      <c r="F509">
        <f ca="1">L467</f>
        <v>9.6018306636155556E-2</v>
      </c>
      <c r="G509">
        <f ca="1">M467</f>
        <v>3.5298913043478278E-2</v>
      </c>
      <c r="H509">
        <f ca="1">N467</f>
        <v>5.8123569794050175E-3</v>
      </c>
      <c r="I509">
        <f t="shared" ca="1" si="86"/>
        <v>7.3225999595553287E-2</v>
      </c>
      <c r="J509">
        <f t="shared" ca="1" si="87"/>
        <v>5.0534100680214189E-2</v>
      </c>
      <c r="K509">
        <f t="shared" ca="1" si="88"/>
        <v>0.57234493511000062</v>
      </c>
      <c r="L509">
        <f t="shared" ca="1" si="89"/>
        <v>1.0611742334608867</v>
      </c>
      <c r="M509">
        <f t="shared" ca="1" si="90"/>
        <v>0.45102825090001508</v>
      </c>
      <c r="N509">
        <f t="shared" ca="1" si="91"/>
        <v>-0.75052461687370542</v>
      </c>
      <c r="O509">
        <f t="shared" ca="1" si="92"/>
        <v>-1.3340228025971974</v>
      </c>
      <c r="P509">
        <f ca="1">K507 + MATCH(IF(MAX(MAX(K509:O509),ABS(MIN(K509:O509)))=ABS(MIN(K509:O509)), MIN(K509:O509),MAX(K509:O509)),K509:O509,0) - 1</f>
        <v>2016</v>
      </c>
    </row>
    <row r="510" spans="3:40" x14ac:dyDescent="0.3">
      <c r="C510" t="str">
        <f>J485</f>
        <v>Cash Tax Rate</v>
      </c>
      <c r="D510">
        <f ca="1">J487</f>
        <v>0.22952729693741677</v>
      </c>
      <c r="E510">
        <f ca="1">K487</f>
        <v>0.3220782457014702</v>
      </c>
      <c r="F510">
        <f ca="1">L487</f>
        <v>0.34823747680890538</v>
      </c>
      <c r="G510">
        <f ca="1">M487</f>
        <v>0.25948460987831068</v>
      </c>
      <c r="H510">
        <f ca="1">N487</f>
        <v>0.44997559785261104</v>
      </c>
      <c r="I510">
        <f t="shared" ca="1" si="86"/>
        <v>0.32186064543574278</v>
      </c>
      <c r="J510">
        <f t="shared" ca="1" si="87"/>
        <v>8.5914845446982746E-2</v>
      </c>
      <c r="K510">
        <f t="shared" ca="1" si="88"/>
        <v>-1.074707729705503</v>
      </c>
      <c r="L510">
        <f t="shared" ca="1" si="89"/>
        <v>2.5327434926447449E-3</v>
      </c>
      <c r="M510">
        <f t="shared" ca="1" si="90"/>
        <v>0.30701133472258296</v>
      </c>
      <c r="N510">
        <f t="shared" ca="1" si="91"/>
        <v>-0.72602162330518039</v>
      </c>
      <c r="O510">
        <f t="shared" ca="1" si="92"/>
        <v>1.4911852747954579</v>
      </c>
      <c r="P510">
        <f ca="1">K507 + MATCH(IF(MAX(MAX(K510:O510),ABS(MIN(K510:O510)))=ABS(MIN(K510:O510)), MIN(K510:O510),MAX(K510:O510)),K510:O510,0) - 1</f>
        <v>2016</v>
      </c>
    </row>
    <row r="511" spans="3:40" x14ac:dyDescent="0.3">
      <c r="C511" t="str">
        <f>Q460</f>
        <v>Operating Margin</v>
      </c>
      <c r="D511">
        <f ca="1">Q462</f>
        <v>4.8202811244979889E-2</v>
      </c>
      <c r="E511">
        <f ca="1">R462</f>
        <v>5.9369786839666358E-2</v>
      </c>
      <c r="F511">
        <f ca="1">S462</f>
        <v>4.3168724279835369E-2</v>
      </c>
      <c r="G511">
        <f ca="1">T462</f>
        <v>1.7389558232931736E-2</v>
      </c>
      <c r="H511">
        <f ca="1">U462</f>
        <v>3.4278002699055232E-3</v>
      </c>
      <c r="I511">
        <f t="shared" ca="1" si="86"/>
        <v>3.4311736173463774E-2</v>
      </c>
      <c r="J511">
        <f t="shared" ca="1" si="87"/>
        <v>2.3127319944683405E-2</v>
      </c>
      <c r="K511">
        <f t="shared" ca="1" si="88"/>
        <v>0.60063488137584431</v>
      </c>
      <c r="L511">
        <f t="shared" ca="1" si="89"/>
        <v>1.0834826830837796</v>
      </c>
      <c r="M511">
        <f t="shared" ca="1" si="90"/>
        <v>0.38296647114996446</v>
      </c>
      <c r="N511">
        <f t="shared" ca="1" si="91"/>
        <v>-0.73169645168601438</v>
      </c>
      <c r="O511">
        <f t="shared" ca="1" si="92"/>
        <v>-1.3353875839235738</v>
      </c>
      <c r="P511">
        <f ca="1">K507 + MATCH(IF(MAX(MAX(K511:O511),ABS(MIN(K511:O511)))=ABS(MIN(K511:O511)), MIN(K511:O511),MAX(K511:O511)),K511:O511,0) - 1</f>
        <v>2016</v>
      </c>
    </row>
    <row r="512" spans="3:40" x14ac:dyDescent="0.3">
      <c r="C512" t="str">
        <f>Q488</f>
        <v>Invested Capital / Sales</v>
      </c>
      <c r="D512">
        <f ca="1">Q490</f>
        <v>0.4718875502008032</v>
      </c>
      <c r="E512">
        <f ca="1">R490</f>
        <v>0.46802594995366076</v>
      </c>
      <c r="F512">
        <f ca="1">S490</f>
        <v>0.44958847736625518</v>
      </c>
      <c r="G512">
        <f ca="1">T490</f>
        <v>0.49263721552878181</v>
      </c>
      <c r="H512">
        <f ca="1">U490</f>
        <v>0.58974358974358976</v>
      </c>
      <c r="I512">
        <f t="shared" ca="1" si="86"/>
        <v>0.49437655655861812</v>
      </c>
      <c r="J512">
        <f t="shared" ca="1" si="87"/>
        <v>5.5461649450034373E-2</v>
      </c>
      <c r="K512">
        <f t="shared" ca="1" si="88"/>
        <v>-0.40548751399965771</v>
      </c>
      <c r="L512">
        <f t="shared" ca="1" si="89"/>
        <v>-0.47511400880164462</v>
      </c>
      <c r="M512">
        <f t="shared" ca="1" si="90"/>
        <v>-0.80755043595868359</v>
      </c>
      <c r="N512">
        <f t="shared" ca="1" si="91"/>
        <v>-3.1361148596982948E-2</v>
      </c>
      <c r="O512">
        <f t="shared" ca="1" si="92"/>
        <v>1.7195131073569709</v>
      </c>
      <c r="P512">
        <f ca="1">K507 + MATCH(IF(MAX(MAX(K512:O512),ABS(MIN(K512:O512)))=ABS(MIN(K512:O512)), MIN(K512:O512),MAX(K512:O512)),K512:O512,0) - 1</f>
        <v>2016</v>
      </c>
    </row>
    <row r="513" spans="3:16" x14ac:dyDescent="0.3">
      <c r="C513" t="str">
        <f>X453</f>
        <v>Gross Margin</v>
      </c>
      <c r="D513">
        <f ca="1">X455</f>
        <v>0.20783132530120479</v>
      </c>
      <c r="E513">
        <f ca="1">Y455</f>
        <v>0.21686746987951808</v>
      </c>
      <c r="F513">
        <f ca="1">Z455</f>
        <v>0.20884773662551437</v>
      </c>
      <c r="G513">
        <f ca="1">AA455</f>
        <v>0.2034805890227577</v>
      </c>
      <c r="H513">
        <f ca="1">AB455</f>
        <v>0.19703103913630229</v>
      </c>
      <c r="I513">
        <f t="shared" ca="1" si="86"/>
        <v>0.20681163199305944</v>
      </c>
      <c r="J513">
        <f t="shared" ca="1" si="87"/>
        <v>7.2983082973961041E-3</v>
      </c>
      <c r="K513">
        <f t="shared" ca="1" si="88"/>
        <v>0.13971639270283573</v>
      </c>
      <c r="L513">
        <f t="shared" ca="1" si="89"/>
        <v>1.3778313379891569</v>
      </c>
      <c r="M513">
        <f t="shared" ca="1" si="90"/>
        <v>0.27898309436741325</v>
      </c>
      <c r="N513">
        <f t="shared" ca="1" si="91"/>
        <v>-0.45641302539797973</v>
      </c>
      <c r="O513">
        <f t="shared" ca="1" si="92"/>
        <v>-1.3401177996614186</v>
      </c>
      <c r="P513">
        <f ca="1">K507 + MATCH(IF(MAX(MAX(K513:O513),ABS(MIN(K513:O513)))=ABS(MIN(K513:O513)), MIN(K513:O513),MAX(K513:O513)),K513:O513,0) - 1</f>
        <v>2013</v>
      </c>
    </row>
    <row r="514" spans="3:16" x14ac:dyDescent="0.3">
      <c r="C514" t="str">
        <f>X461</f>
        <v>SGA / Sales</v>
      </c>
      <c r="D514">
        <f ca="1">X463</f>
        <v>0.13654618473895583</v>
      </c>
      <c r="E514">
        <f ca="1">Y463</f>
        <v>0.1334569045412419</v>
      </c>
      <c r="F514">
        <f ca="1">Z463</f>
        <v>0.1368312757201646</v>
      </c>
      <c r="G514">
        <f ca="1">AA463</f>
        <v>0.15127175368139223</v>
      </c>
      <c r="H514">
        <f ca="1">AB463</f>
        <v>0.15654520917678813</v>
      </c>
      <c r="I514">
        <f t="shared" ca="1" si="86"/>
        <v>0.14293026557170854</v>
      </c>
      <c r="J514">
        <f t="shared" ca="1" si="87"/>
        <v>1.0279176131327507E-2</v>
      </c>
      <c r="K514">
        <f t="shared" ca="1" si="88"/>
        <v>-0.62106931053512748</v>
      </c>
      <c r="L514">
        <f t="shared" ca="1" si="89"/>
        <v>-0.92160703439986713</v>
      </c>
      <c r="M514">
        <f t="shared" ca="1" si="90"/>
        <v>-0.5933345020673646</v>
      </c>
      <c r="N514">
        <f t="shared" ca="1" si="91"/>
        <v>0.81149383988679868</v>
      </c>
      <c r="O514">
        <f t="shared" ca="1" si="92"/>
        <v>1.3245170071155579</v>
      </c>
      <c r="P514">
        <f ca="1">K507 + MATCH(IF(MAX(MAX(K514:O514),ABS(MIN(K514:O514)))=ABS(MIN(K514:O514)), MIN(K514:O514),MAX(K514:O514)),K514:O514,0) - 1</f>
        <v>2016</v>
      </c>
    </row>
    <row r="515" spans="3:16" x14ac:dyDescent="0.3">
      <c r="C515" t="str">
        <f>X469</f>
        <v>Depreciation / Sales</v>
      </c>
      <c r="D515">
        <f ca="1">X471</f>
        <v>2.3082329317269078E-2</v>
      </c>
      <c r="E515">
        <f ca="1">Y471</f>
        <v>2.4040778498609822E-2</v>
      </c>
      <c r="F515">
        <f ca="1">Z471</f>
        <v>2.8847736625514403E-2</v>
      </c>
      <c r="G515">
        <f ca="1">AA471</f>
        <v>3.4819277108433737E-2</v>
      </c>
      <c r="H515">
        <f ca="1">AB471</f>
        <v>3.705802968960864E-2</v>
      </c>
      <c r="I515">
        <f t="shared" ca="1" si="86"/>
        <v>2.9569630247887134E-2</v>
      </c>
      <c r="J515">
        <f t="shared" ca="1" si="87"/>
        <v>6.2611764827213041E-3</v>
      </c>
      <c r="K515">
        <f t="shared" ca="1" si="88"/>
        <v>-1.0361153288875946</v>
      </c>
      <c r="L515">
        <f t="shared" ca="1" si="89"/>
        <v>-0.88303719988328755</v>
      </c>
      <c r="M515">
        <f t="shared" ca="1" si="90"/>
        <v>-0.1152968015459889</v>
      </c>
      <c r="N515">
        <f t="shared" ca="1" si="91"/>
        <v>0.83844416061962546</v>
      </c>
      <c r="O515">
        <f t="shared" ca="1" si="92"/>
        <v>1.1960051696972471</v>
      </c>
      <c r="P515">
        <f ca="1">K507 + MATCH(IF(MAX(MAX(K515:O515),ABS(MIN(K515:O515)))=ABS(MIN(K515:O515)), MIN(K515:O515),MAX(K515:O515)),K515:O515,0) - 1</f>
        <v>2016</v>
      </c>
    </row>
    <row r="516" spans="3:16" x14ac:dyDescent="0.3">
      <c r="C516" t="str">
        <f>X481</f>
        <v>Op WC / Sales</v>
      </c>
      <c r="D516">
        <f ca="1">X483</f>
        <v>0.14959839357429719</v>
      </c>
      <c r="E516">
        <f ca="1">Y483</f>
        <v>0.15848007414272475</v>
      </c>
      <c r="F516">
        <f ca="1">Z483</f>
        <v>0.11213991769547325</v>
      </c>
      <c r="G516">
        <f ca="1">AA483</f>
        <v>9.5046854082998664E-2</v>
      </c>
      <c r="H516">
        <f ca="1">AB483</f>
        <v>0.1390013495276653</v>
      </c>
      <c r="I516">
        <f t="shared" ca="1" si="86"/>
        <v>0.13085331780463183</v>
      </c>
      <c r="J516">
        <f t="shared" ca="1" si="87"/>
        <v>2.6520275923472621E-2</v>
      </c>
      <c r="K516">
        <f t="shared" ca="1" si="88"/>
        <v>0.70682054077251999</v>
      </c>
      <c r="L516">
        <f t="shared" ca="1" si="89"/>
        <v>1.0417220551480375</v>
      </c>
      <c r="M516">
        <f t="shared" ca="1" si="90"/>
        <v>-0.7056261466946383</v>
      </c>
      <c r="N516">
        <f t="shared" ca="1" si="91"/>
        <v>-1.3501542678121801</v>
      </c>
      <c r="O516">
        <f t="shared" ca="1" si="92"/>
        <v>0.30723781858626098</v>
      </c>
      <c r="P516">
        <f ca="1">K507 + MATCH(IF(MAX(MAX(K516:O516),ABS(MIN(K516:O516)))=ABS(MIN(K516:O516)), MIN(K516:O516),MAX(K516:O516)),K516:O516,0) - 1</f>
        <v>2015</v>
      </c>
    </row>
    <row r="517" spans="3:16" x14ac:dyDescent="0.3">
      <c r="C517" t="str">
        <f>X489</f>
        <v>PPE / Sales</v>
      </c>
      <c r="D517">
        <f ca="1">X491</f>
        <v>0.14156626506024098</v>
      </c>
      <c r="E517">
        <f ca="1">Y491</f>
        <v>0.14828544949026876</v>
      </c>
      <c r="F517">
        <f ca="1">Z491</f>
        <v>0.15740740740740741</v>
      </c>
      <c r="G517">
        <f ca="1">AA491</f>
        <v>0.18072289156626506</v>
      </c>
      <c r="H517">
        <f ca="1">AB491</f>
        <v>0.18353576248313092</v>
      </c>
      <c r="I517">
        <f t="shared" ca="1" si="86"/>
        <v>0.16230355520146261</v>
      </c>
      <c r="J517">
        <f t="shared" ca="1" si="87"/>
        <v>1.8977574473072842E-2</v>
      </c>
      <c r="K517">
        <f t="shared" ca="1" si="88"/>
        <v>-1.0927260578345059</v>
      </c>
      <c r="L517">
        <f t="shared" ca="1" si="89"/>
        <v>-0.73866687922021101</v>
      </c>
      <c r="M517">
        <f t="shared" ca="1" si="90"/>
        <v>-0.25799650007972896</v>
      </c>
      <c r="N517">
        <f t="shared" ca="1" si="91"/>
        <v>0.97058432788328797</v>
      </c>
      <c r="O517">
        <f t="shared" ca="1" si="92"/>
        <v>1.1188051092511608</v>
      </c>
      <c r="P517">
        <f ca="1">K507 + MATCH(IF(MAX(MAX(K517:O517),ABS(MIN(K517:O517)))=ABS(MIN(K517:O517)), MIN(K517:O517),MAX(K517:O517)),K517:O517,0) - 1</f>
        <v>2016</v>
      </c>
    </row>
    <row r="518" spans="3:16" x14ac:dyDescent="0.3">
      <c r="C518" t="str">
        <f>X497</f>
        <v>Intangibles / Sales</v>
      </c>
      <c r="D518">
        <f ca="1">X499</f>
        <v>0.18072289156626506</v>
      </c>
      <c r="E518">
        <f ca="1">Y499</f>
        <v>0.16126042632066728</v>
      </c>
      <c r="F518">
        <f ca="1">Z499</f>
        <v>0.1800411522633745</v>
      </c>
      <c r="G518">
        <f ca="1">AA499</f>
        <v>0.21686746987951808</v>
      </c>
      <c r="H518">
        <f ca="1">AB499</f>
        <v>0.26720647773279355</v>
      </c>
      <c r="I518">
        <f t="shared" ca="1" si="86"/>
        <v>0.20121968355252368</v>
      </c>
      <c r="J518">
        <f t="shared" ca="1" si="87"/>
        <v>4.2025293368814526E-2</v>
      </c>
      <c r="K518">
        <f t="shared" ca="1" si="88"/>
        <v>-0.4877251374875245</v>
      </c>
      <c r="L518">
        <f t="shared" ca="1" si="89"/>
        <v>-0.95083826973373931</v>
      </c>
      <c r="M518">
        <f t="shared" ca="1" si="90"/>
        <v>-0.50394725631743031</v>
      </c>
      <c r="N518">
        <f t="shared" ca="1" si="91"/>
        <v>0.37234210811258883</v>
      </c>
      <c r="O518">
        <f t="shared" ca="1" si="92"/>
        <v>1.5701685554261073</v>
      </c>
      <c r="P518">
        <f ca="1">K507 + MATCH(IF(MAX(MAX(K518:O518),ABS(MIN(K518:O518)))=ABS(MIN(K518:O518)), MIN(K518:O518),MAX(K518:O518)),K518:O518,0) - 1</f>
        <v>2016</v>
      </c>
    </row>
    <row r="519" spans="3:16" x14ac:dyDescent="0.3">
      <c r="I519" t="str">
        <f>"Max SD"</f>
        <v>Max SD</v>
      </c>
      <c r="J519">
        <f ca="1">MAX(J508:J518)</f>
        <v>8.5914845446982746E-2</v>
      </c>
    </row>
    <row r="520" spans="3:16" x14ac:dyDescent="0.3">
      <c r="I520" t="str">
        <f>"Max SD Item"</f>
        <v>Max SD Item</v>
      </c>
      <c r="J520" t="str">
        <f ca="1">INDIRECT("C" &amp; 507 + MATCH(J519,J508:J518,0))</f>
        <v>Cash Tax Rate</v>
      </c>
    </row>
    <row r="521" spans="3:16" x14ac:dyDescent="0.3">
      <c r="I521" t="str">
        <f>"Min SD"</f>
        <v>Min SD</v>
      </c>
      <c r="J521">
        <f ca="1">MIN(J508:J518)</f>
        <v>6.2611764827213041E-3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1775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ATN International</v>
      </c>
    </row>
    <row r="2" spans="1:16" x14ac:dyDescent="0.3">
      <c r="B2" t="s">
        <v>2</v>
      </c>
      <c r="C2" t="s">
        <v>1776</v>
      </c>
      <c r="K2" t="str">
        <f>LEFT(C1,FIND("(",C1) - 2)</f>
        <v>ATN International,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$65.81, up .61%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$65.81, up .61% after opening up a fraction over yesterday's closing price</v>
      </c>
    </row>
    <row r="5" spans="1:16" x14ac:dyDescent="0.3">
      <c r="J5">
        <f ca="1">RANDBETWEEN(1,2)</f>
        <v>1</v>
      </c>
      <c r="K5" t="str">
        <f>"The one year target estimate for " &amp; D1 &amp; " is " &amp; TEXT(C23,"$####.00")</f>
        <v>The one year target estimate for ATN International is $79.50</v>
      </c>
      <c r="L5" t="str">
        <f>D1 &amp; " is expected to be trading at " &amp; TEXT(C23, "$####.00") &amp; ", based on target estimates"</f>
        <v>ATN International is expected to be trading at $79.50, based on target estimates</v>
      </c>
    </row>
    <row r="6" spans="1:16" x14ac:dyDescent="0.3">
      <c r="K6" t="str">
        <f>" which would be " &amp; IF(OR(LEFT(ABS((C23-C2)/C2*100),1)="8",LEFT(ABS((C23-C2)/C2*100),2)="18"), "an ", "a ")  &amp;TEXT(ABS((C23-C2)/C2),"####.00%")&amp;IF((C23-C2)&gt;0," increase over"," decrease from")&amp;" the current price"</f>
        <v xml:space="preserve"> which would be a 20.80% increase over the current price</v>
      </c>
    </row>
    <row r="7" spans="1:16" x14ac:dyDescent="0.3">
      <c r="A7" s="1">
        <v>0</v>
      </c>
      <c r="B7" t="s">
        <v>5</v>
      </c>
      <c r="C7" t="s">
        <v>1777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2 analyst estimates (Yahoo Finance)</v>
      </c>
    </row>
    <row r="8" spans="1:16" x14ac:dyDescent="0.3">
      <c r="A8" s="1">
        <v>1</v>
      </c>
      <c r="B8" t="s">
        <v>7</v>
      </c>
      <c r="C8" t="s">
        <v>1778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1779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1780</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$0.51 in the 2 months leading up to the earnings report</v>
      </c>
    </row>
    <row r="11" spans="1:16" x14ac:dyDescent="0.3">
      <c r="A11" s="1">
        <v>4</v>
      </c>
      <c r="B11" t="s">
        <v>13</v>
      </c>
      <c r="C11" t="s">
        <v>1781</v>
      </c>
      <c r="K11" t="str">
        <f>IF(B145="Interest Income",U42, K42)</f>
        <v>No positive trends</v>
      </c>
    </row>
    <row r="12" spans="1:16" x14ac:dyDescent="0.3">
      <c r="A12" s="1">
        <v>5</v>
      </c>
      <c r="B12" t="s">
        <v>15</v>
      </c>
      <c r="C12" t="s">
        <v>1782</v>
      </c>
      <c r="D12" t="str">
        <f>LEFT(C12,FIND("-",C12)-2)</f>
        <v>60.99</v>
      </c>
      <c r="E12" t="str">
        <f>TRIM(RIGHT(C12,FIND("-",C12)-1))</f>
        <v>87.82</v>
      </c>
      <c r="K12" t="str">
        <f ca="1">D78</f>
        <v>There are some indications that ATN International may be overvalued. The company has a higher trailing p/e, peg ratio, and price/sales than the comparable average</v>
      </c>
    </row>
    <row r="13" spans="1:16" x14ac:dyDescent="0.3">
      <c r="A13" s="1">
        <v>6</v>
      </c>
      <c r="B13" t="s">
        <v>17</v>
      </c>
      <c r="C13" t="s">
        <v>1783</v>
      </c>
      <c r="K13" t="str">
        <f ca="1">D89</f>
        <v>There are some indications that ATN International may be undervalued. The company has a lower forward p/e than the comparable average</v>
      </c>
    </row>
    <row r="14" spans="1:16" x14ac:dyDescent="0.3">
      <c r="A14" s="1">
        <v>7</v>
      </c>
      <c r="B14" t="s">
        <v>19</v>
      </c>
      <c r="C14" t="s">
        <v>1784</v>
      </c>
    </row>
    <row r="16" spans="1:16" x14ac:dyDescent="0.3">
      <c r="A16" s="1">
        <v>0</v>
      </c>
      <c r="B16" t="s">
        <v>21</v>
      </c>
      <c r="C16" t="s">
        <v>59</v>
      </c>
    </row>
    <row r="17" spans="1:23" x14ac:dyDescent="0.3">
      <c r="A17" s="1">
        <v>1</v>
      </c>
      <c r="B17" t="s">
        <v>23</v>
      </c>
      <c r="C17" t="s">
        <v>1785</v>
      </c>
      <c r="K17" t="str">
        <f ca="1">K2 &amp; IF(J3=1, K3,IF(J3=2,L3,IF(J3=3,M3,IF(J3=4,N3,IF(J3=5,O3,IF(J3=6,P3)))))) &amp; ". " &amp; IF(J4=1,K4,IF(J4=2,L4)) &amp; ". " &amp; IF(J5=1,K5,IF(J5=2,L5)) &amp; K6 &amp; ". " &amp; K7 &amp; ". " &amp; K8 &amp; ". " &amp; K9 &amp; "."</f>
        <v>ATN International, Inc. reports earnings on Jul 27, 2017. The current stock price is $65.81, up .61% after opening up a fraction over yesterday's closing price. The one year target estimate for ATN International is $79.50 which would be a 20.80% increase over the current price. Earnings are expected to increase by 25.% over last quarter based on the average of 2 analyst estimates (Yahoo Finance). The stock is trading in the low end of its 52-week range. Over the last 4 quarters, there has been a, positive earnings surprise 1 time, and a negative earnings surprise 3 times.</v>
      </c>
    </row>
    <row r="18" spans="1:23" x14ac:dyDescent="0.3">
      <c r="A18" s="1">
        <v>2</v>
      </c>
      <c r="B18" t="s">
        <v>25</v>
      </c>
      <c r="C18" t="s">
        <v>1786</v>
      </c>
    </row>
    <row r="19" spans="1:23" x14ac:dyDescent="0.3">
      <c r="A19" s="1">
        <v>3</v>
      </c>
      <c r="B19" t="s">
        <v>27</v>
      </c>
      <c r="C19" t="s">
        <v>1787</v>
      </c>
    </row>
    <row r="20" spans="1:23" x14ac:dyDescent="0.3">
      <c r="A20" s="1">
        <v>4</v>
      </c>
      <c r="B20" t="s">
        <v>29</v>
      </c>
      <c r="C20" t="s">
        <v>30</v>
      </c>
    </row>
    <row r="21" spans="1:23" x14ac:dyDescent="0.3">
      <c r="A21" s="1">
        <v>5</v>
      </c>
      <c r="B21" t="s">
        <v>31</v>
      </c>
      <c r="C21" t="s">
        <v>1788</v>
      </c>
    </row>
    <row r="22" spans="1:23" x14ac:dyDescent="0.3">
      <c r="A22" s="1">
        <v>6</v>
      </c>
      <c r="B22" t="s">
        <v>33</v>
      </c>
      <c r="C22" t="s">
        <v>1789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1790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2</v>
      </c>
      <c r="D27">
        <v>2</v>
      </c>
      <c r="E27">
        <v>2</v>
      </c>
      <c r="F27">
        <v>2</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0.44</v>
      </c>
      <c r="D28">
        <v>0.55000000000000004</v>
      </c>
      <c r="E28">
        <v>0.73</v>
      </c>
      <c r="F28">
        <v>2.4900000000000002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0.41</v>
      </c>
      <c r="D29">
        <v>0.51</v>
      </c>
      <c r="E29">
        <v>-0.28999999999999998</v>
      </c>
      <c r="F29">
        <v>2.0699999999999998</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0.46</v>
      </c>
      <c r="D30">
        <v>0.59</v>
      </c>
      <c r="E30">
        <v>1.74</v>
      </c>
      <c r="F30">
        <v>2.91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-0.19</v>
      </c>
      <c r="D31">
        <v>0.44</v>
      </c>
      <c r="E31">
        <v>0.77</v>
      </c>
      <c r="F31">
        <v>0.73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1791</v>
      </c>
      <c r="D34" t="s">
        <v>1791</v>
      </c>
      <c r="E34" t="s">
        <v>1791</v>
      </c>
      <c r="F34" t="s">
        <v>1791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1792</v>
      </c>
      <c r="D35" t="s">
        <v>1793</v>
      </c>
      <c r="E35" t="s">
        <v>1794</v>
      </c>
      <c r="F35" t="s">
        <v>1795</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1796</v>
      </c>
      <c r="D36" t="s">
        <v>1797</v>
      </c>
      <c r="E36" t="s">
        <v>1798</v>
      </c>
      <c r="F36" t="s">
        <v>1799</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1800</v>
      </c>
      <c r="D37" t="s">
        <v>1801</v>
      </c>
      <c r="E37" t="s">
        <v>1802</v>
      </c>
      <c r="F37" t="s">
        <v>1803</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1804</v>
      </c>
      <c r="D38" t="s">
        <v>1805</v>
      </c>
      <c r="E38" t="s">
        <v>1806</v>
      </c>
      <c r="F38" t="s">
        <v>1794</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1807</v>
      </c>
      <c r="D39" t="s">
        <v>1808</v>
      </c>
      <c r="E39" t="s">
        <v>1809</v>
      </c>
      <c r="F39" t="s">
        <v>1131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1810</v>
      </c>
      <c r="D42" t="s">
        <v>1811</v>
      </c>
      <c r="E42" t="s">
        <v>1115</v>
      </c>
      <c r="F42" t="s">
        <v>1812</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1813</v>
      </c>
      <c r="D43" t="s">
        <v>1814</v>
      </c>
      <c r="E43" t="s">
        <v>1815</v>
      </c>
      <c r="F43" t="s">
        <v>439</v>
      </c>
    </row>
    <row r="44" spans="1:23" x14ac:dyDescent="0.3">
      <c r="A44" s="1">
        <v>2</v>
      </c>
      <c r="B44" t="s">
        <v>82</v>
      </c>
      <c r="C44" t="s">
        <v>1816</v>
      </c>
      <c r="D44" t="s">
        <v>85</v>
      </c>
      <c r="E44" t="s">
        <v>1817</v>
      </c>
      <c r="F44" t="s">
        <v>1818</v>
      </c>
    </row>
    <row r="45" spans="1:23" x14ac:dyDescent="0.3">
      <c r="A45" s="1">
        <v>3</v>
      </c>
      <c r="B45" t="s">
        <v>87</v>
      </c>
      <c r="C45" t="s">
        <v>1819</v>
      </c>
      <c r="D45" t="s">
        <v>1820</v>
      </c>
      <c r="E45" t="s">
        <v>1821</v>
      </c>
      <c r="F45" t="s">
        <v>1822</v>
      </c>
    </row>
    <row r="47" spans="1:23" x14ac:dyDescent="0.3">
      <c r="B47" s="1" t="s">
        <v>92</v>
      </c>
      <c r="C47" s="1" t="s">
        <v>37</v>
      </c>
      <c r="D47" s="1" t="s">
        <v>38</v>
      </c>
      <c r="E47" s="1" t="s">
        <v>39</v>
      </c>
      <c r="F47" s="1" t="s">
        <v>40</v>
      </c>
    </row>
    <row r="48" spans="1:23" x14ac:dyDescent="0.3">
      <c r="A48" s="1">
        <v>0</v>
      </c>
      <c r="B48" t="s">
        <v>93</v>
      </c>
      <c r="C48">
        <v>0.44</v>
      </c>
      <c r="D48">
        <v>0.55000000000000004</v>
      </c>
      <c r="E48">
        <v>0.73</v>
      </c>
      <c r="F48">
        <v>2.4900000000000002</v>
      </c>
    </row>
    <row r="49" spans="1:14" x14ac:dyDescent="0.3">
      <c r="A49" s="1">
        <v>1</v>
      </c>
      <c r="B49" t="s">
        <v>94</v>
      </c>
      <c r="C49">
        <v>0.44</v>
      </c>
      <c r="D49">
        <v>0.55000000000000004</v>
      </c>
      <c r="E49">
        <v>0.73</v>
      </c>
      <c r="F49">
        <v>2.4900000000000002</v>
      </c>
    </row>
    <row r="50" spans="1:14" x14ac:dyDescent="0.3">
      <c r="A50" s="1">
        <v>2</v>
      </c>
      <c r="B50" t="s">
        <v>95</v>
      </c>
      <c r="C50">
        <v>0.44</v>
      </c>
      <c r="D50">
        <v>0.55000000000000004</v>
      </c>
      <c r="E50">
        <v>0.73</v>
      </c>
      <c r="F50">
        <v>2.4900000000000002</v>
      </c>
    </row>
    <row r="51" spans="1:14" x14ac:dyDescent="0.3">
      <c r="A51" s="1">
        <v>3</v>
      </c>
      <c r="B51" t="s">
        <v>96</v>
      </c>
      <c r="C51">
        <v>0.44</v>
      </c>
      <c r="D51">
        <v>0.55000000000000004</v>
      </c>
      <c r="E51">
        <v>0.73</v>
      </c>
      <c r="F51">
        <v>2.4900000000000002</v>
      </c>
    </row>
    <row r="52" spans="1:14" x14ac:dyDescent="0.3">
      <c r="A52" s="1">
        <v>4</v>
      </c>
      <c r="B52" t="s">
        <v>97</v>
      </c>
      <c r="C52">
        <v>0.48</v>
      </c>
      <c r="D52">
        <v>0.59</v>
      </c>
      <c r="E52">
        <v>1.94</v>
      </c>
      <c r="F52">
        <v>3</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1823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1824</v>
      </c>
      <c r="F61">
        <v>0.19</v>
      </c>
      <c r="I61" t="str">
        <f t="shared" si="4"/>
        <v>N/A</v>
      </c>
      <c r="J61">
        <f t="shared" si="5"/>
        <v>3.3160000000000003</v>
      </c>
      <c r="K61" t="str">
        <f t="shared" si="6"/>
        <v>N/A</v>
      </c>
      <c r="L61" t="str">
        <f t="shared" si="7"/>
        <v>N/A</v>
      </c>
      <c r="M61">
        <f t="shared" si="8"/>
        <v>0.19</v>
      </c>
      <c r="N61" t="str">
        <f t="shared" si="9"/>
        <v>N/A</v>
      </c>
    </row>
    <row r="62" spans="1:14" x14ac:dyDescent="0.3">
      <c r="A62" s="1">
        <v>1</v>
      </c>
      <c r="B62" t="s">
        <v>110</v>
      </c>
      <c r="C62" t="s">
        <v>1825</v>
      </c>
      <c r="F62">
        <v>0.22</v>
      </c>
      <c r="I62" t="str">
        <f t="shared" si="4"/>
        <v>N/A</v>
      </c>
      <c r="J62">
        <f t="shared" si="5"/>
        <v>0.25</v>
      </c>
      <c r="K62" t="str">
        <f t="shared" si="6"/>
        <v>N/A</v>
      </c>
      <c r="L62" t="str">
        <f t="shared" si="7"/>
        <v>N/A</v>
      </c>
      <c r="M62">
        <f t="shared" si="8"/>
        <v>0.22</v>
      </c>
      <c r="N62" t="str">
        <f t="shared" si="9"/>
        <v>N/A</v>
      </c>
    </row>
    <row r="63" spans="1:14" x14ac:dyDescent="0.3">
      <c r="A63" s="1">
        <v>2</v>
      </c>
      <c r="B63" t="s">
        <v>112</v>
      </c>
      <c r="C63" t="s">
        <v>1826</v>
      </c>
      <c r="F63">
        <v>0.08</v>
      </c>
      <c r="I63" t="str">
        <f t="shared" si="4"/>
        <v>N/A</v>
      </c>
      <c r="J63">
        <f t="shared" si="5"/>
        <v>-5.2000000000000005E-2</v>
      </c>
      <c r="K63" t="str">
        <f t="shared" si="6"/>
        <v>N/A</v>
      </c>
      <c r="L63" t="str">
        <f t="shared" si="7"/>
        <v>N/A</v>
      </c>
      <c r="M63">
        <f t="shared" si="8"/>
        <v>0.08</v>
      </c>
      <c r="N63" t="str">
        <f t="shared" si="9"/>
        <v>N/A</v>
      </c>
    </row>
    <row r="64" spans="1:14" x14ac:dyDescent="0.3">
      <c r="A64" s="1">
        <v>3</v>
      </c>
      <c r="B64" t="s">
        <v>114</v>
      </c>
      <c r="C64" t="s">
        <v>1827</v>
      </c>
      <c r="F64">
        <v>0.12</v>
      </c>
      <c r="I64" t="str">
        <f t="shared" si="4"/>
        <v>N/A</v>
      </c>
      <c r="J64">
        <f t="shared" si="5"/>
        <v>2.411</v>
      </c>
      <c r="K64" t="str">
        <f t="shared" si="6"/>
        <v>N/A</v>
      </c>
      <c r="L64" t="str">
        <f t="shared" si="7"/>
        <v>N/A</v>
      </c>
      <c r="M64">
        <f t="shared" si="8"/>
        <v>0.12</v>
      </c>
      <c r="N64" t="str">
        <f t="shared" si="9"/>
        <v>N/A</v>
      </c>
    </row>
    <row r="65" spans="1:14" x14ac:dyDescent="0.3">
      <c r="A65" s="1">
        <v>4</v>
      </c>
      <c r="B65" t="s">
        <v>116</v>
      </c>
      <c r="C65" t="s">
        <v>1828</v>
      </c>
      <c r="F65">
        <v>0.09</v>
      </c>
      <c r="I65" t="str">
        <f t="shared" si="4"/>
        <v>N/A</v>
      </c>
      <c r="J65">
        <f t="shared" si="5"/>
        <v>0.03</v>
      </c>
      <c r="K65" t="str">
        <f t="shared" si="6"/>
        <v>N/A</v>
      </c>
      <c r="L65" t="str">
        <f t="shared" si="7"/>
        <v>N/A</v>
      </c>
      <c r="M65">
        <f t="shared" si="8"/>
        <v>0.09</v>
      </c>
      <c r="N65" t="str">
        <f t="shared" si="9"/>
        <v>N/A</v>
      </c>
    </row>
    <row r="66" spans="1:14" x14ac:dyDescent="0.3">
      <c r="A66" s="1">
        <v>5</v>
      </c>
      <c r="B66" t="s">
        <v>118</v>
      </c>
      <c r="C66" t="s">
        <v>1829</v>
      </c>
      <c r="I66" t="str">
        <f t="shared" si="4"/>
        <v>N/A</v>
      </c>
      <c r="J66">
        <f t="shared" si="5"/>
        <v>-0.16159999999999999</v>
      </c>
      <c r="K66" t="str">
        <f t="shared" si="6"/>
        <v>N/A</v>
      </c>
      <c r="L66" t="str">
        <f t="shared" si="7"/>
        <v>N/A</v>
      </c>
      <c r="M66" t="str">
        <f t="shared" si="8"/>
        <v>N/A</v>
      </c>
      <c r="N66" t="str">
        <f t="shared" si="9"/>
        <v>N/A</v>
      </c>
    </row>
    <row r="67" spans="1:14" x14ac:dyDescent="0.3">
      <c r="D67" t="s">
        <v>120</v>
      </c>
      <c r="E67" t="str">
        <f>C1</f>
        <v>ATN International, Inc. (ATNI)</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59</v>
      </c>
      <c r="D68">
        <f ca="1">IFERROR(AVERAGE(VALUE(INDIRECT("J"&amp;(MATCH(B68,B69:B500,0)+68))),VALUE(INDIRECT("J"&amp;(MATCH(B68,B69:B500,0)+79))),VALUE(INDIRECT("J"&amp;(MATCH(B68,B69:B500,0)+90))),VALUE(INDIRECT("J"&amp;(MATCH(B68,B69:B500,0)+101)))),"")</f>
        <v>1298217500</v>
      </c>
      <c r="E68" t="str">
        <f t="shared" ref="E68:E76" ca="1" si="10">IFERROR(IF(AND(C68&lt;&gt;"",D68&lt;&gt;0),IF(VALUE(J68)&gt;VALUE(K68),"above average","below average"),"no data"),"no data")</f>
        <v>below average</v>
      </c>
      <c r="I68" t="str">
        <f t="shared" ca="1" si="4"/>
        <v>N/A</v>
      </c>
      <c r="J68">
        <f t="shared" si="5"/>
        <v>1070000000.0000001</v>
      </c>
      <c r="K68">
        <f t="shared" ca="1" si="6"/>
        <v>1298217500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1786</v>
      </c>
      <c r="D70">
        <f ca="1">IFERROR(AVERAGE(VALUE(INDIRECT("J"&amp;(MATCH(B70,B71:B502,0)+70))),VALUE(INDIRECT("J"&amp;(MATCH(B70,B71:B502,0)+81))),VALUE(INDIRECT("J"&amp;(MATCH(B70,B71:B502,0)+92))),VALUE(INDIRECT("J"&amp;(MATCH(B70,B71:B502,0)+103)))),"")</f>
        <v>-6.9274999999999993</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83.2</v>
      </c>
      <c r="K70">
        <f t="shared" ca="1" si="6"/>
        <v>-6.9275000000000002</v>
      </c>
      <c r="L70" t="str">
        <f t="shared" ca="1" si="7"/>
        <v>N/A</v>
      </c>
      <c r="M70" t="str">
        <f t="shared" ca="1" si="8"/>
        <v>N/A</v>
      </c>
      <c r="N70" t="str">
        <f t="shared" ca="1" si="9"/>
        <v>N/A</v>
      </c>
    </row>
    <row r="71" spans="1:14" x14ac:dyDescent="0.3">
      <c r="A71" s="1">
        <v>3</v>
      </c>
      <c r="B71" t="s">
        <v>124</v>
      </c>
      <c r="C71" t="s">
        <v>1830</v>
      </c>
      <c r="D71">
        <f ca="1">IFERROR(AVERAGE(VALUE(INDIRECT("J"&amp;(MATCH(B71,B72:B503,0)+71))),VALUE(INDIRECT("J"&amp;(MATCH(B71,B72:B503,0)+82))),VALUE(INDIRECT("J"&amp;(MATCH(B71,B72:B503,0)+93))),VALUE(INDIRECT("J"&amp;(MATCH(B71,B72:B503,0)+104)))),"")</f>
        <v>82.477500000000006</v>
      </c>
      <c r="E71" t="str">
        <f t="shared" ca="1" si="10"/>
        <v>below average</v>
      </c>
      <c r="F71" t="str">
        <f t="shared" ca="1" si="11"/>
        <v/>
      </c>
      <c r="G71" t="str">
        <f t="shared" ref="G71:G76" ca="1" si="12">IF(F71&lt;&gt;"", G70 &amp; ", " &amp; IFERROR(LEFT(F71,FIND("(",F71) - 2),F71),G70)</f>
        <v>trailing p/e</v>
      </c>
      <c r="I71" t="str">
        <f t="shared" ca="1" si="4"/>
        <v>N/A</v>
      </c>
      <c r="J71">
        <f t="shared" si="5"/>
        <v>26.43</v>
      </c>
      <c r="K71">
        <f t="shared" ca="1" si="6"/>
        <v>82.477500000000006</v>
      </c>
      <c r="L71" t="str">
        <f t="shared" ca="1" si="7"/>
        <v>N/A</v>
      </c>
      <c r="M71" t="str">
        <f t="shared" ca="1" si="8"/>
        <v>N/A</v>
      </c>
      <c r="N71" t="str">
        <f t="shared" ca="1" si="9"/>
        <v>N/A</v>
      </c>
    </row>
    <row r="72" spans="1:14" x14ac:dyDescent="0.3">
      <c r="A72" s="1">
        <v>4</v>
      </c>
      <c r="B72" t="s">
        <v>126</v>
      </c>
      <c r="C72" t="s">
        <v>1831</v>
      </c>
      <c r="D72">
        <f ca="1">IFERROR(AVERAGE(VALUE(INDIRECT("J"&amp;(MATCH(B72,B73:B504,0)+72))),VALUE(INDIRECT("J"&amp;(MATCH(B72,B73:B504,0)+83))),VALUE(INDIRECT("J"&amp;(MATCH(B72,B73:B504,0)+94))),VALUE(INDIRECT("J"&amp;(MATCH(B72,B73:B504,0)+105)))),"")</f>
        <v>4.0925000000000002</v>
      </c>
      <c r="E72" t="str">
        <f t="shared" ca="1" si="10"/>
        <v>above average</v>
      </c>
      <c r="F72" t="str">
        <f t="shared" ca="1" si="11"/>
        <v>peg ratio (5 yr expected)</v>
      </c>
      <c r="G72" t="str">
        <f t="shared" ca="1" si="12"/>
        <v>trailing p/e, peg ratio</v>
      </c>
      <c r="I72" t="str">
        <f t="shared" ca="1" si="4"/>
        <v>N/A</v>
      </c>
      <c r="J72">
        <f t="shared" si="5"/>
        <v>30.28</v>
      </c>
      <c r="K72">
        <f t="shared" ca="1" si="6"/>
        <v>4.0925000000000002</v>
      </c>
      <c r="L72" t="str">
        <f t="shared" ca="1" si="7"/>
        <v>N/A</v>
      </c>
      <c r="M72" t="str">
        <f t="shared" ca="1" si="8"/>
        <v>N/A</v>
      </c>
      <c r="N72" t="str">
        <f t="shared" ca="1" si="9"/>
        <v>N/A</v>
      </c>
    </row>
    <row r="73" spans="1:14" x14ac:dyDescent="0.3">
      <c r="A73" s="1">
        <v>5</v>
      </c>
      <c r="B73" t="s">
        <v>128</v>
      </c>
      <c r="C73" t="s">
        <v>1832</v>
      </c>
      <c r="D73">
        <f ca="1">IFERROR(AVERAGE(VALUE(INDIRECT("J"&amp;(MATCH(B73,B74:B505,0)+73))),VALUE(INDIRECT("J"&amp;(MATCH(B73,B74:B505,0)+84))),VALUE(INDIRECT("J"&amp;(MATCH(B73,B74:B505,0)+95))),VALUE(INDIRECT("J"&amp;(MATCH(B73,B74:B505,0)+106)))),"")</f>
        <v>1.39</v>
      </c>
      <c r="E73" t="str">
        <f t="shared" ca="1" si="10"/>
        <v>above average</v>
      </c>
      <c r="F73" t="str">
        <f t="shared" ca="1" si="11"/>
        <v>price/sales (ttm)</v>
      </c>
      <c r="G73" t="str">
        <f t="shared" ca="1" si="12"/>
        <v>trailing p/e, peg ratio, price/sales</v>
      </c>
      <c r="I73" t="str">
        <f t="shared" ca="1" si="4"/>
        <v>N/A</v>
      </c>
      <c r="J73">
        <f t="shared" si="5"/>
        <v>2.15</v>
      </c>
      <c r="K73">
        <f t="shared" ca="1" si="6"/>
        <v>1.39</v>
      </c>
      <c r="L73" t="str">
        <f t="shared" ca="1" si="7"/>
        <v>N/A</v>
      </c>
      <c r="M73" t="str">
        <f t="shared" ca="1" si="8"/>
        <v>N/A</v>
      </c>
      <c r="N73" t="str">
        <f t="shared" ca="1" si="9"/>
        <v>N/A</v>
      </c>
    </row>
    <row r="74" spans="1:14" x14ac:dyDescent="0.3">
      <c r="A74" s="1">
        <v>6</v>
      </c>
      <c r="B74" t="s">
        <v>130</v>
      </c>
      <c r="C74" t="s">
        <v>1833</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trailing p/e, peg ratio, price/sales</v>
      </c>
      <c r="I74" t="str">
        <f t="shared" ca="1" si="4"/>
        <v>N/A</v>
      </c>
      <c r="J74">
        <f t="shared" si="5"/>
        <v>1.56</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peg ratio, and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ATN International may be overvalued. The company has a higher trailing p/e, peg ratio, and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1834</v>
      </c>
      <c r="F81" t="str">
        <f t="shared" ref="F81:F87" ca="1" si="13">IF(E70="below average",LOWER(TRIM(IF(ISNUMBER(VALUE(RIGHT(B70,1))),REPLACE(B70,LEN(B70),1,""),B70))),"")</f>
        <v/>
      </c>
      <c r="G81" t="str">
        <f ca="1">IFERROR(LEFT(F81,FIND("(",F81) - 2),F81)</f>
        <v/>
      </c>
      <c r="I81" t="str">
        <f t="shared" ca="1" si="4"/>
        <v>N/A</v>
      </c>
      <c r="J81">
        <f t="shared" si="5"/>
        <v>2.5899999999999999E-2</v>
      </c>
      <c r="K81" t="str">
        <f t="shared" si="6"/>
        <v>N/A</v>
      </c>
      <c r="L81" t="str">
        <f t="shared" si="7"/>
        <v>N/A</v>
      </c>
      <c r="M81" t="str">
        <f t="shared" ca="1" si="8"/>
        <v>N/A</v>
      </c>
      <c r="N81" t="str">
        <f t="shared" ca="1" si="9"/>
        <v>N/A</v>
      </c>
    </row>
    <row r="82" spans="1:14" x14ac:dyDescent="0.3">
      <c r="A82" s="1">
        <v>1</v>
      </c>
      <c r="B82" t="s">
        <v>140</v>
      </c>
      <c r="C82" t="s">
        <v>1835</v>
      </c>
      <c r="F82" t="str">
        <f t="shared" ca="1" si="13"/>
        <v>forward p/e</v>
      </c>
      <c r="G82" t="str">
        <f t="shared" ref="G82:G87" ca="1" si="14">IF(F82&lt;&gt;"", G81 &amp; ", " &amp; IFERROR(LEFT(F82,FIND("(",F82) - 2),F82),G81)</f>
        <v>, forward p/e</v>
      </c>
      <c r="I82" t="str">
        <f t="shared" ca="1" si="4"/>
        <v>N/A</v>
      </c>
      <c r="J82">
        <f t="shared" si="5"/>
        <v>0.1454</v>
      </c>
      <c r="K82" t="str">
        <f t="shared" si="6"/>
        <v>N/A</v>
      </c>
      <c r="L82" t="str">
        <f t="shared" si="7"/>
        <v>N/A</v>
      </c>
      <c r="M82" t="str">
        <f t="shared" ca="1" si="8"/>
        <v>N/A</v>
      </c>
      <c r="N82" t="str">
        <f t="shared" ca="1" si="9"/>
        <v>N/A</v>
      </c>
    </row>
    <row r="83" spans="1:14" x14ac:dyDescent="0.3">
      <c r="F83" t="str">
        <f t="shared" ca="1" si="13"/>
        <v/>
      </c>
      <c r="G83" t="str">
        <f t="shared" ca="1" si="14"/>
        <v>, forward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1836</v>
      </c>
      <c r="F84" t="str">
        <f t="shared" ca="1" si="13"/>
        <v/>
      </c>
      <c r="G84" t="str">
        <f t="shared" ca="1" si="14"/>
        <v>, forward p/e</v>
      </c>
      <c r="I84" t="str">
        <f t="shared" ca="1" si="4"/>
        <v>N/A</v>
      </c>
      <c r="J84">
        <f t="shared" si="5"/>
        <v>4.1900000000000007E-2</v>
      </c>
      <c r="K84" t="str">
        <f t="shared" si="6"/>
        <v>N/A</v>
      </c>
      <c r="L84" t="str">
        <f t="shared" si="7"/>
        <v>N/A</v>
      </c>
      <c r="M84" t="str">
        <f t="shared" ca="1" si="8"/>
        <v>N/A</v>
      </c>
      <c r="N84" t="str">
        <f t="shared" ca="1" si="9"/>
        <v>N/A</v>
      </c>
    </row>
    <row r="85" spans="1:14" x14ac:dyDescent="0.3">
      <c r="A85" s="1">
        <v>1</v>
      </c>
      <c r="B85" t="s">
        <v>144</v>
      </c>
      <c r="C85" t="s">
        <v>1837</v>
      </c>
      <c r="F85" t="str">
        <f t="shared" ca="1" si="13"/>
        <v/>
      </c>
      <c r="G85" t="str">
        <f t="shared" ca="1" si="14"/>
        <v>, forward p/e</v>
      </c>
      <c r="I85" t="str">
        <f t="shared" ca="1" si="4"/>
        <v>N/A</v>
      </c>
      <c r="J85">
        <f t="shared" si="5"/>
        <v>3.1699999999999999E-2</v>
      </c>
      <c r="K85" t="str">
        <f t="shared" si="6"/>
        <v>N/A</v>
      </c>
      <c r="L85" t="str">
        <f t="shared" si="7"/>
        <v>N/A</v>
      </c>
      <c r="M85" t="str">
        <f t="shared" ca="1" si="8"/>
        <v>N/A</v>
      </c>
      <c r="N85" t="str">
        <f t="shared" ca="1" si="9"/>
        <v>N/A</v>
      </c>
    </row>
    <row r="86" spans="1:14" x14ac:dyDescent="0.3">
      <c r="F86" t="str">
        <f t="shared" ca="1" si="13"/>
        <v/>
      </c>
      <c r="G86" t="str">
        <f t="shared" ca="1" si="14"/>
        <v>, forward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1838</v>
      </c>
      <c r="F87" t="str">
        <f t="shared" ca="1" si="13"/>
        <v/>
      </c>
      <c r="G87" t="str">
        <f t="shared" ca="1" si="14"/>
        <v>, forward p/e</v>
      </c>
      <c r="I87" t="str">
        <f t="shared" ca="1" si="4"/>
        <v>N/A</v>
      </c>
      <c r="J87">
        <f t="shared" si="5"/>
        <v>495430000</v>
      </c>
      <c r="K87" t="str">
        <f t="shared" si="6"/>
        <v>N/A</v>
      </c>
      <c r="L87" t="str">
        <f t="shared" si="7"/>
        <v>N/A</v>
      </c>
      <c r="M87" t="str">
        <f t="shared" ca="1" si="8"/>
        <v>N/A</v>
      </c>
      <c r="N87" t="str">
        <f t="shared" ca="1" si="9"/>
        <v>N/A</v>
      </c>
    </row>
    <row r="88" spans="1:14" x14ac:dyDescent="0.3">
      <c r="A88" s="1">
        <v>1</v>
      </c>
      <c r="B88" t="s">
        <v>147</v>
      </c>
      <c r="C88" t="s">
        <v>1839</v>
      </c>
      <c r="F88" t="str">
        <f ca="1">IF(F87="",IF(F86="",IF(F85="",IF(F84="",IF(F83="",IF(F82="",IFERROR(LEFT(F81,FIND("(",F81) - 2),F81),IFERROR(LEFT(F82,FIND("(",F82) - 2),F82)),IFERROR(LEFT(F83,FIND("(",F83) - 2),F83)),IFERROR(LEFT(F84,FIND("(",F84) - 2),F84)),IFERROR(LEFT(F85,FIND("(",F85) - 2),F85)),IFERROR(LEFT(F86,FIND("(",F86) - 2),F86)),IFERROR(LEFT(F87,FIND("(",F87) - 2),F87))</f>
        <v>forward p/e</v>
      </c>
      <c r="G88" t="str">
        <f ca="1">TRIM(IF(LEFT(G87,1)=",",REPLACE(G87,1,1,""),SUBSTITUTE(G87,F88, "and " &amp; F88)))</f>
        <v>forward p/e</v>
      </c>
      <c r="I88" t="str">
        <f t="shared" ca="1" si="4"/>
        <v>N/A</v>
      </c>
      <c r="J88">
        <f t="shared" si="5"/>
        <v>30.68</v>
      </c>
      <c r="K88" t="str">
        <f t="shared" si="6"/>
        <v>N/A</v>
      </c>
      <c r="L88" t="str">
        <f t="shared" si="7"/>
        <v>N/A</v>
      </c>
      <c r="M88" t="str">
        <f t="shared" ca="1" si="8"/>
        <v>N/A</v>
      </c>
      <c r="N88" t="str">
        <f t="shared" ca="1" si="9"/>
        <v>N/A</v>
      </c>
    </row>
    <row r="89" spans="1:14" x14ac:dyDescent="0.3">
      <c r="A89" s="1">
        <v>2</v>
      </c>
      <c r="B89" t="s">
        <v>149</v>
      </c>
      <c r="C89" t="s">
        <v>1840</v>
      </c>
      <c r="D89" t="str">
        <f ca="1">IF(COUNTIF(E70:E76,"=below average")&gt;0,"There are some indications that "&amp;D1&amp;" may be undervalued. The company has a lower " &amp; G88 &amp; " than the comparable average", "Inconclusive")</f>
        <v>There are some indications that ATN International may be undervalued. The company has a lower forward p/e than the comparable average</v>
      </c>
      <c r="I89" t="str">
        <f t="shared" ca="1" si="4"/>
        <v>N/A</v>
      </c>
      <c r="J89">
        <f t="shared" si="5"/>
        <v>0.42799999999999999</v>
      </c>
      <c r="K89" t="str">
        <f t="shared" ca="1" si="6"/>
        <v>N/A</v>
      </c>
      <c r="L89" t="str">
        <f t="shared" si="7"/>
        <v>N/A</v>
      </c>
      <c r="M89" t="str">
        <f t="shared" si="8"/>
        <v>N/A</v>
      </c>
      <c r="N89" t="str">
        <f t="shared" si="9"/>
        <v>N/A</v>
      </c>
    </row>
    <row r="90" spans="1:14" x14ac:dyDescent="0.3">
      <c r="A90" s="1">
        <v>3</v>
      </c>
      <c r="B90" t="s">
        <v>151</v>
      </c>
      <c r="C90" t="s">
        <v>1841</v>
      </c>
      <c r="I90" t="str">
        <f t="shared" si="4"/>
        <v>N/A</v>
      </c>
      <c r="J90">
        <f t="shared" si="5"/>
        <v>340580000</v>
      </c>
      <c r="K90" t="str">
        <f t="shared" si="6"/>
        <v>N/A</v>
      </c>
      <c r="L90" t="str">
        <f t="shared" si="7"/>
        <v>N/A</v>
      </c>
      <c r="M90" t="str">
        <f t="shared" si="8"/>
        <v>N/A</v>
      </c>
      <c r="N90" t="str">
        <f t="shared" si="9"/>
        <v>N/A</v>
      </c>
    </row>
    <row r="91" spans="1:14" x14ac:dyDescent="0.3">
      <c r="A91" s="1">
        <v>4</v>
      </c>
      <c r="B91" t="s">
        <v>153</v>
      </c>
      <c r="C91" t="s">
        <v>1842</v>
      </c>
      <c r="I91" t="str">
        <f t="shared" si="4"/>
        <v>N/A</v>
      </c>
      <c r="J91">
        <f t="shared" si="5"/>
        <v>155960000</v>
      </c>
      <c r="K91" t="str">
        <f t="shared" si="6"/>
        <v>N/A</v>
      </c>
      <c r="L91" t="str">
        <f t="shared" si="7"/>
        <v>N/A</v>
      </c>
      <c r="M91" t="str">
        <f t="shared" si="8"/>
        <v>N/A</v>
      </c>
      <c r="N91" t="str">
        <f t="shared" si="9"/>
        <v>N/A</v>
      </c>
    </row>
    <row r="92" spans="1:14" x14ac:dyDescent="0.3">
      <c r="A92" s="1">
        <v>5</v>
      </c>
      <c r="B92" t="s">
        <v>155</v>
      </c>
      <c r="C92" t="s">
        <v>1843</v>
      </c>
      <c r="I92" t="str">
        <f t="shared" si="4"/>
        <v>N/A</v>
      </c>
      <c r="J92">
        <f t="shared" si="5"/>
        <v>12840000</v>
      </c>
      <c r="K92" t="str">
        <f t="shared" si="6"/>
        <v>N/A</v>
      </c>
      <c r="L92" t="str">
        <f t="shared" si="7"/>
        <v>N/A</v>
      </c>
      <c r="M92" t="str">
        <f t="shared" si="8"/>
        <v>N/A</v>
      </c>
      <c r="N92" t="str">
        <f t="shared" si="9"/>
        <v>N/A</v>
      </c>
    </row>
    <row r="93" spans="1:14" x14ac:dyDescent="0.3">
      <c r="A93" s="1">
        <v>6</v>
      </c>
      <c r="B93" t="s">
        <v>157</v>
      </c>
      <c r="C93" t="s">
        <v>1787</v>
      </c>
      <c r="I93" t="str">
        <f t="shared" si="4"/>
        <v>N/A</v>
      </c>
      <c r="J93">
        <f t="shared" si="5"/>
        <v>0.79</v>
      </c>
      <c r="K93" t="str">
        <f t="shared" si="6"/>
        <v>N/A</v>
      </c>
      <c r="L93" t="str">
        <f t="shared" si="7"/>
        <v>N/A</v>
      </c>
      <c r="M93" t="str">
        <f t="shared" si="8"/>
        <v>N/A</v>
      </c>
      <c r="N93" t="str">
        <f t="shared" si="9"/>
        <v>N/A</v>
      </c>
    </row>
    <row r="94" spans="1:14" x14ac:dyDescent="0.3">
      <c r="A94" s="1">
        <v>7</v>
      </c>
      <c r="B94" t="s">
        <v>158</v>
      </c>
      <c r="C94" t="s">
        <v>1844</v>
      </c>
      <c r="I94" t="str">
        <f t="shared" si="4"/>
        <v>N/A</v>
      </c>
      <c r="J94">
        <f t="shared" si="5"/>
        <v>0.121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1845</v>
      </c>
      <c r="I96" t="str">
        <f t="shared" si="4"/>
        <v>N/A</v>
      </c>
      <c r="J96">
        <f t="shared" si="5"/>
        <v>274250000</v>
      </c>
      <c r="K96" t="str">
        <f t="shared" si="6"/>
        <v>N/A</v>
      </c>
      <c r="L96" t="str">
        <f t="shared" si="7"/>
        <v>N/A</v>
      </c>
      <c r="M96" t="str">
        <f t="shared" si="8"/>
        <v>N/A</v>
      </c>
      <c r="N96" t="str">
        <f t="shared" si="9"/>
        <v>N/A</v>
      </c>
    </row>
    <row r="97" spans="1:14" x14ac:dyDescent="0.3">
      <c r="A97" s="1">
        <v>1</v>
      </c>
      <c r="B97" t="s">
        <v>161</v>
      </c>
      <c r="C97" t="s">
        <v>1846</v>
      </c>
      <c r="I97" t="str">
        <f t="shared" si="4"/>
        <v>N/A</v>
      </c>
      <c r="J97">
        <f t="shared" si="5"/>
        <v>16.97</v>
      </c>
      <c r="K97" t="str">
        <f t="shared" si="6"/>
        <v>N/A</v>
      </c>
      <c r="L97" t="str">
        <f t="shared" si="7"/>
        <v>N/A</v>
      </c>
      <c r="M97" t="str">
        <f t="shared" si="8"/>
        <v>N/A</v>
      </c>
      <c r="N97" t="str">
        <f t="shared" si="9"/>
        <v>N/A</v>
      </c>
    </row>
    <row r="98" spans="1:14" x14ac:dyDescent="0.3">
      <c r="A98" s="1">
        <v>2</v>
      </c>
      <c r="B98" t="s">
        <v>163</v>
      </c>
      <c r="C98" t="s">
        <v>1847</v>
      </c>
      <c r="I98" t="str">
        <f t="shared" si="4"/>
        <v>N/A</v>
      </c>
      <c r="J98">
        <f t="shared" si="5"/>
        <v>152400000</v>
      </c>
      <c r="K98" t="str">
        <f t="shared" si="6"/>
        <v>N/A</v>
      </c>
      <c r="L98" t="str">
        <f t="shared" si="7"/>
        <v>N/A</v>
      </c>
      <c r="M98" t="str">
        <f t="shared" si="8"/>
        <v>N/A</v>
      </c>
      <c r="N98" t="str">
        <f t="shared" si="9"/>
        <v>N/A</v>
      </c>
    </row>
    <row r="99" spans="1:14" x14ac:dyDescent="0.3">
      <c r="A99" s="1">
        <v>3</v>
      </c>
      <c r="B99" t="s">
        <v>165</v>
      </c>
      <c r="C99" t="s">
        <v>1848</v>
      </c>
      <c r="I99" t="str">
        <f t="shared" si="4"/>
        <v>N/A</v>
      </c>
      <c r="J99">
        <f t="shared" si="5"/>
        <v>18.72</v>
      </c>
      <c r="K99" t="str">
        <f t="shared" si="6"/>
        <v>N/A</v>
      </c>
      <c r="L99" t="str">
        <f t="shared" si="7"/>
        <v>N/A</v>
      </c>
      <c r="M99" t="str">
        <f t="shared" si="8"/>
        <v>N/A</v>
      </c>
      <c r="N99" t="str">
        <f t="shared" si="9"/>
        <v>N/A</v>
      </c>
    </row>
    <row r="100" spans="1:14" x14ac:dyDescent="0.3">
      <c r="A100" s="1">
        <v>4</v>
      </c>
      <c r="B100" t="s">
        <v>167</v>
      </c>
      <c r="C100" t="s">
        <v>1849</v>
      </c>
      <c r="I100" t="str">
        <f t="shared" si="4"/>
        <v>N/A</v>
      </c>
      <c r="J100">
        <f t="shared" si="5"/>
        <v>2.33</v>
      </c>
      <c r="K100" t="str">
        <f t="shared" si="6"/>
        <v>N/A</v>
      </c>
      <c r="L100" t="str">
        <f t="shared" si="7"/>
        <v>N/A</v>
      </c>
      <c r="M100" t="str">
        <f t="shared" si="8"/>
        <v>N/A</v>
      </c>
      <c r="N100" t="str">
        <f t="shared" si="9"/>
        <v>N/A</v>
      </c>
    </row>
    <row r="101" spans="1:14" x14ac:dyDescent="0.3">
      <c r="A101" s="1">
        <v>5</v>
      </c>
      <c r="B101" t="s">
        <v>169</v>
      </c>
      <c r="C101" t="s">
        <v>1850</v>
      </c>
      <c r="I101" t="str">
        <f t="shared" si="4"/>
        <v>N/A</v>
      </c>
      <c r="J101">
        <f t="shared" si="5"/>
        <v>42.06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1851</v>
      </c>
      <c r="I103" t="str">
        <f t="shared" si="4"/>
        <v>N/A</v>
      </c>
      <c r="J103">
        <f t="shared" si="5"/>
        <v>115420000</v>
      </c>
      <c r="K103" t="str">
        <f t="shared" si="6"/>
        <v>N/A</v>
      </c>
      <c r="L103" t="str">
        <f t="shared" si="7"/>
        <v>N/A</v>
      </c>
      <c r="M103" t="str">
        <f t="shared" si="8"/>
        <v>N/A</v>
      </c>
      <c r="N103" t="str">
        <f t="shared" si="9"/>
        <v>N/A</v>
      </c>
    </row>
    <row r="104" spans="1:14" x14ac:dyDescent="0.3">
      <c r="A104" s="1">
        <v>1</v>
      </c>
      <c r="B104" t="s">
        <v>173</v>
      </c>
      <c r="C104" t="s">
        <v>1852</v>
      </c>
      <c r="I104" t="str">
        <f t="shared" si="4"/>
        <v>N/A</v>
      </c>
      <c r="J104">
        <f t="shared" si="5"/>
        <v>20500000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1785</v>
      </c>
      <c r="I106" t="str">
        <f t="shared" si="4"/>
        <v>N/A</v>
      </c>
      <c r="J106">
        <f t="shared" si="5"/>
        <v>0.31</v>
      </c>
      <c r="K106" t="str">
        <f t="shared" si="6"/>
        <v>N/A</v>
      </c>
      <c r="L106" t="str">
        <f t="shared" si="7"/>
        <v>N/A</v>
      </c>
      <c r="M106" t="str">
        <f t="shared" si="8"/>
        <v>N/A</v>
      </c>
      <c r="N106" t="str">
        <f t="shared" si="9"/>
        <v>N/A</v>
      </c>
    </row>
    <row r="107" spans="1:14" x14ac:dyDescent="0.3">
      <c r="A107" s="1">
        <v>1</v>
      </c>
      <c r="B107" t="s">
        <v>175</v>
      </c>
      <c r="C107" t="s">
        <v>1853</v>
      </c>
      <c r="I107" t="str">
        <f t="shared" si="4"/>
        <v>N/A</v>
      </c>
      <c r="J107">
        <f t="shared" si="5"/>
        <v>-0.18079999999999999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1854</v>
      </c>
      <c r="I109" t="str">
        <f t="shared" si="4"/>
        <v>N/A</v>
      </c>
      <c r="J109">
        <f t="shared" si="5"/>
        <v>87.82</v>
      </c>
      <c r="K109" t="str">
        <f t="shared" si="6"/>
        <v>N/A</v>
      </c>
      <c r="L109" t="str">
        <f t="shared" si="7"/>
        <v>N/A</v>
      </c>
      <c r="M109" t="str">
        <f t="shared" si="8"/>
        <v>N/A</v>
      </c>
      <c r="N109" t="str">
        <f t="shared" si="9"/>
        <v>N/A</v>
      </c>
    </row>
    <row r="110" spans="1:14" x14ac:dyDescent="0.3">
      <c r="A110" s="1">
        <v>4</v>
      </c>
      <c r="B110" t="s">
        <v>181</v>
      </c>
      <c r="C110" t="s">
        <v>1855</v>
      </c>
      <c r="I110" t="str">
        <f t="shared" si="4"/>
        <v>N/A</v>
      </c>
      <c r="J110">
        <f t="shared" si="5"/>
        <v>60.99</v>
      </c>
      <c r="K110" t="str">
        <f t="shared" si="6"/>
        <v>N/A</v>
      </c>
      <c r="L110" t="str">
        <f t="shared" si="7"/>
        <v>N/A</v>
      </c>
      <c r="M110" t="str">
        <f t="shared" si="8"/>
        <v>N/A</v>
      </c>
      <c r="N110" t="str">
        <f t="shared" si="9"/>
        <v>N/A</v>
      </c>
    </row>
    <row r="111" spans="1:14" x14ac:dyDescent="0.3">
      <c r="A111" s="1">
        <v>5</v>
      </c>
      <c r="B111" t="s">
        <v>183</v>
      </c>
      <c r="C111" t="s">
        <v>1856</v>
      </c>
      <c r="I111" t="str">
        <f t="shared" si="4"/>
        <v>N/A</v>
      </c>
      <c r="J111">
        <f t="shared" si="5"/>
        <v>67.66</v>
      </c>
      <c r="K111" t="str">
        <f t="shared" si="6"/>
        <v>N/A</v>
      </c>
      <c r="L111" t="str">
        <f t="shared" si="7"/>
        <v>N/A</v>
      </c>
      <c r="M111" t="str">
        <f t="shared" si="8"/>
        <v>N/A</v>
      </c>
      <c r="N111" t="str">
        <f t="shared" si="9"/>
        <v>N/A</v>
      </c>
    </row>
    <row r="112" spans="1:14" x14ac:dyDescent="0.3">
      <c r="A112" s="1">
        <v>6</v>
      </c>
      <c r="B112" t="s">
        <v>185</v>
      </c>
      <c r="C112" t="s">
        <v>1857</v>
      </c>
      <c r="I112" t="str">
        <f t="shared" si="4"/>
        <v>N/A</v>
      </c>
      <c r="J112">
        <f t="shared" si="5"/>
        <v>71.05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1858</v>
      </c>
      <c r="I114" t="str">
        <f t="shared" si="4"/>
        <v>N/A</v>
      </c>
      <c r="J114">
        <f t="shared" si="5"/>
        <v>75840</v>
      </c>
      <c r="K114" t="str">
        <f t="shared" si="6"/>
        <v>N/A</v>
      </c>
      <c r="L114" t="str">
        <f t="shared" si="7"/>
        <v>N/A</v>
      </c>
      <c r="M114" t="str">
        <f t="shared" si="8"/>
        <v>N/A</v>
      </c>
      <c r="N114" t="str">
        <f t="shared" si="9"/>
        <v>N/A</v>
      </c>
    </row>
    <row r="115" spans="1:14" x14ac:dyDescent="0.3">
      <c r="A115" s="1">
        <v>1</v>
      </c>
      <c r="B115" t="s">
        <v>189</v>
      </c>
      <c r="C115" t="s">
        <v>1859</v>
      </c>
      <c r="I115" t="str">
        <f t="shared" si="4"/>
        <v>N/A</v>
      </c>
      <c r="J115">
        <f t="shared" si="5"/>
        <v>125970</v>
      </c>
      <c r="K115" t="str">
        <f t="shared" si="6"/>
        <v>N/A</v>
      </c>
      <c r="L115" t="str">
        <f t="shared" si="7"/>
        <v>N/A</v>
      </c>
      <c r="M115" t="str">
        <f t="shared" si="8"/>
        <v>N/A</v>
      </c>
      <c r="N115" t="str">
        <f t="shared" si="9"/>
        <v>N/A</v>
      </c>
    </row>
    <row r="116" spans="1:14" x14ac:dyDescent="0.3">
      <c r="A116" s="1">
        <v>2</v>
      </c>
      <c r="B116" t="s">
        <v>191</v>
      </c>
      <c r="C116" t="s">
        <v>1860</v>
      </c>
      <c r="I116" t="str">
        <f t="shared" si="4"/>
        <v>N/A</v>
      </c>
      <c r="J116">
        <f t="shared" si="5"/>
        <v>16190000.000000002</v>
      </c>
      <c r="K116" t="str">
        <f t="shared" si="6"/>
        <v>N/A</v>
      </c>
      <c r="L116" t="str">
        <f t="shared" si="7"/>
        <v>N/A</v>
      </c>
      <c r="M116" t="str">
        <f t="shared" si="8"/>
        <v>N/A</v>
      </c>
      <c r="N116" t="str">
        <f t="shared" si="9"/>
        <v>N/A</v>
      </c>
    </row>
    <row r="117" spans="1:14" x14ac:dyDescent="0.3">
      <c r="A117" s="1">
        <v>3</v>
      </c>
      <c r="B117" t="s">
        <v>193</v>
      </c>
      <c r="C117" t="s">
        <v>1861</v>
      </c>
      <c r="I117" t="str">
        <f t="shared" si="4"/>
        <v>N/A</v>
      </c>
      <c r="J117">
        <f t="shared" si="5"/>
        <v>11020000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1862</v>
      </c>
      <c r="I120" t="str">
        <f t="shared" si="4"/>
        <v>N/A</v>
      </c>
      <c r="J120">
        <f t="shared" si="5"/>
        <v>364760</v>
      </c>
      <c r="K120" t="str">
        <f t="shared" si="6"/>
        <v>N/A</v>
      </c>
      <c r="L120" t="str">
        <f t="shared" si="7"/>
        <v>N/A</v>
      </c>
      <c r="M120" t="str">
        <f t="shared" si="8"/>
        <v>N/A</v>
      </c>
      <c r="N120" t="str">
        <f t="shared" si="9"/>
        <v>N/A</v>
      </c>
    </row>
    <row r="121" spans="1:14" x14ac:dyDescent="0.3">
      <c r="A121" s="1">
        <v>7</v>
      </c>
      <c r="B121" t="s">
        <v>201</v>
      </c>
      <c r="C121" t="s">
        <v>1863</v>
      </c>
      <c r="I121" t="str">
        <f t="shared" si="4"/>
        <v>N/A</v>
      </c>
      <c r="J121">
        <f t="shared" si="5"/>
        <v>5.08</v>
      </c>
      <c r="K121" t="str">
        <f t="shared" si="6"/>
        <v>N/A</v>
      </c>
      <c r="L121" t="str">
        <f t="shared" si="7"/>
        <v>N/A</v>
      </c>
      <c r="M121" t="str">
        <f t="shared" si="8"/>
        <v>N/A</v>
      </c>
      <c r="N121" t="str">
        <f t="shared" si="9"/>
        <v>N/A</v>
      </c>
    </row>
    <row r="122" spans="1:14" x14ac:dyDescent="0.3">
      <c r="A122" s="1">
        <v>8</v>
      </c>
      <c r="B122" t="s">
        <v>203</v>
      </c>
      <c r="C122" t="s">
        <v>1864</v>
      </c>
      <c r="I122" t="str">
        <f t="shared" si="4"/>
        <v>N/A</v>
      </c>
      <c r="J122">
        <f t="shared" si="5"/>
        <v>3.3000000000000002E-2</v>
      </c>
      <c r="K122" t="str">
        <f t="shared" si="6"/>
        <v>N/A</v>
      </c>
      <c r="L122" t="str">
        <f t="shared" si="7"/>
        <v>N/A</v>
      </c>
      <c r="M122" t="str">
        <f t="shared" si="8"/>
        <v>N/A</v>
      </c>
      <c r="N122" t="str">
        <f t="shared" si="9"/>
        <v>N/A</v>
      </c>
    </row>
    <row r="123" spans="1:14" x14ac:dyDescent="0.3">
      <c r="A123" s="1">
        <v>9</v>
      </c>
      <c r="B123" t="s">
        <v>205</v>
      </c>
      <c r="C123" t="s">
        <v>1865</v>
      </c>
      <c r="I123" t="str">
        <f t="shared" si="4"/>
        <v>N/A</v>
      </c>
      <c r="J123">
        <f t="shared" si="5"/>
        <v>300710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1866</v>
      </c>
      <c r="I125" t="str">
        <f t="shared" si="15"/>
        <v>N/A</v>
      </c>
      <c r="J125">
        <f t="shared" si="16"/>
        <v>1.36</v>
      </c>
      <c r="K125" t="str">
        <f t="shared" si="17"/>
        <v>N/A</v>
      </c>
      <c r="L125" t="str">
        <f t="shared" si="18"/>
        <v>N/A</v>
      </c>
      <c r="M125" t="str">
        <f t="shared" si="19"/>
        <v>N/A</v>
      </c>
      <c r="N125" t="str">
        <f t="shared" si="20"/>
        <v>N/A</v>
      </c>
    </row>
    <row r="126" spans="1:14" x14ac:dyDescent="0.3">
      <c r="A126" s="1">
        <v>1</v>
      </c>
      <c r="B126" t="s">
        <v>208</v>
      </c>
      <c r="C126" t="s">
        <v>1867</v>
      </c>
      <c r="I126" t="str">
        <f t="shared" si="15"/>
        <v>N/A</v>
      </c>
      <c r="J126">
        <f t="shared" si="16"/>
        <v>2.0499999999999997E-2</v>
      </c>
      <c r="K126" t="str">
        <f t="shared" si="17"/>
        <v>N/A</v>
      </c>
      <c r="L126" t="str">
        <f t="shared" si="18"/>
        <v>N/A</v>
      </c>
      <c r="M126" t="str">
        <f t="shared" si="19"/>
        <v>N/A</v>
      </c>
      <c r="N126" t="str">
        <f t="shared" si="20"/>
        <v>N/A</v>
      </c>
    </row>
    <row r="127" spans="1:14" x14ac:dyDescent="0.3">
      <c r="A127" s="1">
        <v>2</v>
      </c>
      <c r="B127" t="s">
        <v>209</v>
      </c>
      <c r="C127" t="s">
        <v>1868</v>
      </c>
      <c r="I127" t="str">
        <f t="shared" si="15"/>
        <v>N/A</v>
      </c>
      <c r="J127">
        <f t="shared" si="16"/>
        <v>1.34</v>
      </c>
      <c r="K127" t="str">
        <f t="shared" si="17"/>
        <v>N/A</v>
      </c>
      <c r="L127" t="str">
        <f t="shared" si="18"/>
        <v>N/A</v>
      </c>
      <c r="M127" t="str">
        <f t="shared" si="19"/>
        <v>N/A</v>
      </c>
      <c r="N127" t="str">
        <f t="shared" si="20"/>
        <v>N/A</v>
      </c>
    </row>
    <row r="128" spans="1:14" x14ac:dyDescent="0.3">
      <c r="A128" s="1">
        <v>3</v>
      </c>
      <c r="B128" t="s">
        <v>210</v>
      </c>
      <c r="C128" t="s">
        <v>1867</v>
      </c>
      <c r="I128" t="str">
        <f t="shared" si="15"/>
        <v>N/A</v>
      </c>
      <c r="J128">
        <f t="shared" si="16"/>
        <v>2.0499999999999997E-2</v>
      </c>
      <c r="K128" t="str">
        <f t="shared" si="17"/>
        <v>N/A</v>
      </c>
      <c r="L128" t="str">
        <f t="shared" si="18"/>
        <v>N/A</v>
      </c>
      <c r="M128" t="str">
        <f t="shared" si="19"/>
        <v>N/A</v>
      </c>
      <c r="N128" t="str">
        <f t="shared" si="20"/>
        <v>N/A</v>
      </c>
    </row>
    <row r="129" spans="1:28" x14ac:dyDescent="0.3">
      <c r="A129" s="1">
        <v>4</v>
      </c>
      <c r="B129" t="s">
        <v>211</v>
      </c>
      <c r="C129" t="s">
        <v>1869</v>
      </c>
      <c r="I129" t="str">
        <f t="shared" si="15"/>
        <v>N/A</v>
      </c>
      <c r="J129">
        <f t="shared" si="16"/>
        <v>1.86</v>
      </c>
      <c r="K129" t="str">
        <f t="shared" si="17"/>
        <v>N/A</v>
      </c>
      <c r="L129" t="str">
        <f t="shared" si="18"/>
        <v>N/A</v>
      </c>
      <c r="M129" t="str">
        <f t="shared" si="19"/>
        <v>N/A</v>
      </c>
      <c r="N129" t="str">
        <f t="shared" si="20"/>
        <v>N/A</v>
      </c>
    </row>
    <row r="130" spans="1:28" x14ac:dyDescent="0.3">
      <c r="A130" s="1">
        <v>5</v>
      </c>
      <c r="B130" t="s">
        <v>212</v>
      </c>
      <c r="C130" t="s">
        <v>1870</v>
      </c>
      <c r="I130" t="str">
        <f t="shared" si="15"/>
        <v>N/A</v>
      </c>
      <c r="J130">
        <f t="shared" si="16"/>
        <v>1.6962000000000002</v>
      </c>
      <c r="K130" t="str">
        <f t="shared" si="17"/>
        <v>N/A</v>
      </c>
      <c r="L130" t="str">
        <f t="shared" si="18"/>
        <v>N/A</v>
      </c>
      <c r="M130" t="str">
        <f t="shared" si="19"/>
        <v>N/A</v>
      </c>
      <c r="N130" t="str">
        <f t="shared" si="20"/>
        <v>N/A</v>
      </c>
    </row>
    <row r="131" spans="1:28" x14ac:dyDescent="0.3">
      <c r="A131" s="1">
        <v>6</v>
      </c>
      <c r="B131" t="s">
        <v>213</v>
      </c>
      <c r="C131" t="s">
        <v>1871</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1872</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1873</v>
      </c>
      <c r="I133" t="str">
        <f t="shared" si="15"/>
        <v>N/A</v>
      </c>
      <c r="J133">
        <f t="shared" si="16"/>
        <v>42857</v>
      </c>
      <c r="K133" t="str">
        <f t="shared" si="17"/>
        <v>N/A</v>
      </c>
      <c r="L133" t="str">
        <f t="shared" si="18"/>
        <v>N/A</v>
      </c>
      <c r="M133" t="str">
        <f t="shared" si="19"/>
        <v>N/A</v>
      </c>
      <c r="N133" t="str">
        <f t="shared" si="20"/>
        <v>N/A</v>
      </c>
    </row>
    <row r="134" spans="1:28" x14ac:dyDescent="0.3">
      <c r="A134" s="1">
        <v>9</v>
      </c>
      <c r="B134" t="s">
        <v>217</v>
      </c>
      <c r="C134" t="s">
        <v>1874</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1875</v>
      </c>
      <c r="C138" t="s">
        <v>225</v>
      </c>
      <c r="D138" t="s">
        <v>587</v>
      </c>
      <c r="E138" t="s">
        <v>1876</v>
      </c>
      <c r="F138">
        <v>52</v>
      </c>
      <c r="I138" t="str">
        <f t="shared" si="15"/>
        <v>N/A</v>
      </c>
      <c r="J138" t="str">
        <f t="shared" si="16"/>
        <v>N/A</v>
      </c>
      <c r="K138">
        <f t="shared" si="17"/>
        <v>1340000</v>
      </c>
      <c r="L138">
        <f t="shared" si="18"/>
        <v>313100</v>
      </c>
      <c r="M138">
        <f t="shared" si="19"/>
        <v>52</v>
      </c>
      <c r="N138" t="str">
        <f t="shared" si="20"/>
        <v>N/A</v>
      </c>
    </row>
    <row r="139" spans="1:28" x14ac:dyDescent="0.3">
      <c r="A139" s="1">
        <v>1</v>
      </c>
      <c r="B139" t="s">
        <v>1877</v>
      </c>
      <c r="C139" t="s">
        <v>1878</v>
      </c>
      <c r="D139" t="s">
        <v>1879</v>
      </c>
      <c r="E139" t="s">
        <v>1880</v>
      </c>
      <c r="F139">
        <v>55</v>
      </c>
      <c r="I139" t="str">
        <f t="shared" si="15"/>
        <v>N/A</v>
      </c>
      <c r="J139" t="str">
        <f t="shared" si="16"/>
        <v>N/A</v>
      </c>
      <c r="K139">
        <f t="shared" si="17"/>
        <v>696890</v>
      </c>
      <c r="L139">
        <f t="shared" si="18"/>
        <v>269540</v>
      </c>
      <c r="M139">
        <f t="shared" si="19"/>
        <v>55</v>
      </c>
      <c r="N139" t="str">
        <f t="shared" si="20"/>
        <v>N/A</v>
      </c>
    </row>
    <row r="140" spans="1:28" x14ac:dyDescent="0.3">
      <c r="A140" s="1">
        <v>2</v>
      </c>
      <c r="B140" t="s">
        <v>1881</v>
      </c>
      <c r="C140" t="s">
        <v>1882</v>
      </c>
      <c r="D140" t="s">
        <v>1883</v>
      </c>
      <c r="F140">
        <v>52</v>
      </c>
      <c r="I140" t="str">
        <f t="shared" si="15"/>
        <v>N/A</v>
      </c>
      <c r="J140" t="str">
        <f t="shared" si="16"/>
        <v>N/A</v>
      </c>
      <c r="K140">
        <f t="shared" si="17"/>
        <v>490430</v>
      </c>
      <c r="L140" t="str">
        <f t="shared" si="18"/>
        <v>N/A</v>
      </c>
      <c r="M140">
        <f t="shared" si="19"/>
        <v>52</v>
      </c>
      <c r="N140" t="str">
        <f t="shared" si="20"/>
        <v>N/A</v>
      </c>
    </row>
    <row r="141" spans="1:28" x14ac:dyDescent="0.3">
      <c r="A141" s="1">
        <v>3</v>
      </c>
      <c r="B141" t="s">
        <v>1884</v>
      </c>
      <c r="C141" t="s">
        <v>1885</v>
      </c>
      <c r="D141" t="s">
        <v>1886</v>
      </c>
      <c r="F141">
        <v>57</v>
      </c>
      <c r="I141" t="str">
        <f t="shared" si="15"/>
        <v>N/A</v>
      </c>
      <c r="J141" t="str">
        <f t="shared" si="16"/>
        <v>N/A</v>
      </c>
      <c r="K141">
        <f t="shared" si="17"/>
        <v>445020</v>
      </c>
      <c r="L141" t="str">
        <f t="shared" si="18"/>
        <v>N/A</v>
      </c>
      <c r="M141">
        <f t="shared" si="19"/>
        <v>57</v>
      </c>
      <c r="N141" t="str">
        <f t="shared" si="20"/>
        <v>N/A</v>
      </c>
    </row>
    <row r="142" spans="1:28" x14ac:dyDescent="0.3">
      <c r="A142" s="1">
        <v>4</v>
      </c>
      <c r="B142" t="s">
        <v>1887</v>
      </c>
      <c r="C142" t="s">
        <v>1888</v>
      </c>
      <c r="D142" t="s">
        <v>1889</v>
      </c>
      <c r="E142" t="s">
        <v>1890</v>
      </c>
      <c r="F142">
        <v>54</v>
      </c>
      <c r="I142" t="str">
        <f t="shared" si="15"/>
        <v>N/A</v>
      </c>
      <c r="J142" t="str">
        <f t="shared" si="16"/>
        <v>N/A</v>
      </c>
      <c r="K142">
        <f t="shared" si="17"/>
        <v>452010</v>
      </c>
      <c r="L142">
        <f t="shared" si="18"/>
        <v>716850</v>
      </c>
      <c r="M142">
        <f t="shared" si="19"/>
        <v>54</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1891</v>
      </c>
      <c r="D145" t="s">
        <v>1892</v>
      </c>
      <c r="E145" t="s">
        <v>1893</v>
      </c>
      <c r="F145" t="s">
        <v>1894</v>
      </c>
      <c r="G145" t="s">
        <v>1806</v>
      </c>
      <c r="I145" t="str">
        <f t="shared" si="15"/>
        <v>N/A</v>
      </c>
      <c r="J145">
        <f t="shared" si="16"/>
        <v>741370000</v>
      </c>
      <c r="K145">
        <f t="shared" si="17"/>
        <v>292840000</v>
      </c>
      <c r="L145">
        <f t="shared" si="18"/>
        <v>336350000</v>
      </c>
      <c r="M145">
        <f t="shared" si="19"/>
        <v>355370000</v>
      </c>
      <c r="N145">
        <f t="shared" si="20"/>
        <v>457000000</v>
      </c>
      <c r="P145">
        <f t="shared" ref="P145:P208" si="21">MAX(J145:N145)</f>
        <v>741370000</v>
      </c>
      <c r="Q145">
        <f>IFERROR(J144+MATCH(P145,J145:N145,0)-1,"")</f>
        <v>2012</v>
      </c>
      <c r="R145">
        <f t="shared" ref="R145:R208" si="22">IF(Q145="","",MIN(J145:N145))</f>
        <v>292840000</v>
      </c>
      <c r="S145" t="str">
        <f>IFERROR(J144+MATCH(R145,J145:N145)-1,"")</f>
        <v/>
      </c>
      <c r="T145">
        <f t="shared" ref="T145:T208" si="23">IFERROR(AVERAGE(J145:N145),"")</f>
        <v>436586000</v>
      </c>
      <c r="U145">
        <f t="shared" ref="U145:U208" si="24">IFERROR(STDEV(J145:N145),"")</f>
        <v>180704333.73331144</v>
      </c>
      <c r="V145">
        <f t="shared" ref="V145:V208" si="25">IF(C145="-","",IF(ISBLANK(B145),"",IF(OR(ISNUMBER(FIND("Growth",B145)),ISNUMBER(FIND("Margin",B145))),"",(J145-T145)/U145)))</f>
        <v>1.6866446626001168</v>
      </c>
      <c r="W145">
        <f t="shared" ref="W145:W208" si="26">IF(OR(D145="-",ISBLANK(D145)),"",(K145-T145)/U145)</f>
        <v>-0.79547621814175418</v>
      </c>
      <c r="X145">
        <f t="shared" ref="X145:X208" si="27">IF(OR(E145="-",ISBLANK(E145)),"",(L145-T145)/U145)</f>
        <v>-0.55469615990467125</v>
      </c>
      <c r="Y145">
        <f t="shared" ref="Y145:Y208" si="28">IF(OR(F145="-",ISBLANK(F145)),"",(M145-T145)/U145)</f>
        <v>-0.44944135163831139</v>
      </c>
      <c r="Z145">
        <f t="shared" ref="Z145:Z208" si="29">IFERROR(IF(OR(G145="-",ISBLANK(G145)),"",(N145-T145)/U145),"")</f>
        <v>0.11296906708461989</v>
      </c>
      <c r="AA145">
        <f t="shared" ref="AA145:AA208" si="30">IF(MAX(MAX(V145:Z145),ABS(MIN(V145:Z145)))=ABS(MIN(V145:Z145)),MIN(V145:Z145),MAX(V145:Z145))</f>
        <v>1.6866446626001168</v>
      </c>
      <c r="AB145">
        <f>IFERROR(V144+MATCH(AA145,V145:Z145,0)-1,"")</f>
        <v>2012</v>
      </c>
    </row>
    <row r="146" spans="1:28" x14ac:dyDescent="0.3">
      <c r="A146" s="1">
        <v>1</v>
      </c>
      <c r="B146" t="s">
        <v>253</v>
      </c>
      <c r="C146" t="s">
        <v>254</v>
      </c>
      <c r="D146" t="s">
        <v>1895</v>
      </c>
      <c r="E146" t="s">
        <v>1896</v>
      </c>
      <c r="F146" t="s">
        <v>1897</v>
      </c>
      <c r="G146" t="s">
        <v>1898</v>
      </c>
      <c r="I146" t="str">
        <f t="shared" si="15"/>
        <v>N/A</v>
      </c>
      <c r="J146" t="str">
        <f t="shared" si="16"/>
        <v>N/A</v>
      </c>
      <c r="K146">
        <f t="shared" si="17"/>
        <v>-0.60499999999999998</v>
      </c>
      <c r="L146">
        <f t="shared" si="18"/>
        <v>0.14860000000000001</v>
      </c>
      <c r="M146">
        <f t="shared" si="19"/>
        <v>5.6600000000000004E-2</v>
      </c>
      <c r="N146">
        <f t="shared" si="20"/>
        <v>0.28600000000000003</v>
      </c>
      <c r="P146">
        <f t="shared" si="21"/>
        <v>0.28600000000000003</v>
      </c>
      <c r="Q146">
        <f>IFERROR(J144+MATCH(P146,J146:N146,0)-1,"")</f>
        <v>2016</v>
      </c>
      <c r="R146">
        <f t="shared" si="22"/>
        <v>-0.60499999999999998</v>
      </c>
      <c r="S146">
        <f>IFERROR(J144+MATCH(R146,J146:N146)-1,"")</f>
        <v>2013</v>
      </c>
      <c r="T146">
        <f t="shared" si="23"/>
        <v>-2.8449999999999989E-2</v>
      </c>
      <c r="U146">
        <f t="shared" si="24"/>
        <v>0.39575620020411556</v>
      </c>
      <c r="V146" t="str">
        <f t="shared" si="25"/>
        <v/>
      </c>
      <c r="W146">
        <f t="shared" si="26"/>
        <v>-1.4568312504077967</v>
      </c>
      <c r="X146">
        <f t="shared" si="27"/>
        <v>0.44737138649674857</v>
      </c>
      <c r="Y146">
        <f t="shared" si="28"/>
        <v>0.21490503485765863</v>
      </c>
      <c r="Z146">
        <f t="shared" si="29"/>
        <v>0.79455482905338948</v>
      </c>
      <c r="AA146">
        <f t="shared" si="30"/>
        <v>-1.4568312504077967</v>
      </c>
      <c r="AB146">
        <f>IFERROR(V144+MATCH(AA146,V146:Z146,0)-1,"")</f>
        <v>2013</v>
      </c>
    </row>
    <row r="147" spans="1:28" x14ac:dyDescent="0.3">
      <c r="A147" s="1">
        <v>2</v>
      </c>
      <c r="B147" t="s">
        <v>259</v>
      </c>
      <c r="C147" t="s">
        <v>1899</v>
      </c>
      <c r="D147" t="s">
        <v>1900</v>
      </c>
      <c r="E147" t="s">
        <v>1901</v>
      </c>
      <c r="F147" t="s">
        <v>1902</v>
      </c>
      <c r="G147" t="s">
        <v>1903</v>
      </c>
      <c r="I147" t="str">
        <f t="shared" si="15"/>
        <v>N/A</v>
      </c>
      <c r="J147">
        <f t="shared" si="16"/>
        <v>442560000</v>
      </c>
      <c r="K147">
        <f t="shared" si="17"/>
        <v>156260000</v>
      </c>
      <c r="L147">
        <f t="shared" si="18"/>
        <v>168970000</v>
      </c>
      <c r="M147">
        <f t="shared" si="19"/>
        <v>191060000</v>
      </c>
      <c r="N147">
        <f t="shared" si="20"/>
        <v>259649999.99999997</v>
      </c>
      <c r="P147">
        <f t="shared" si="21"/>
        <v>442560000</v>
      </c>
      <c r="Q147">
        <f>IFERROR(J144+MATCH(P147,J147:N147,0)-1,"")</f>
        <v>2012</v>
      </c>
      <c r="R147">
        <f t="shared" si="22"/>
        <v>156260000</v>
      </c>
      <c r="S147" t="str">
        <f>IFERROR(J144+MATCH(R147,J147:N147)-1,"")</f>
        <v/>
      </c>
      <c r="T147">
        <f t="shared" si="23"/>
        <v>243700000</v>
      </c>
      <c r="U147">
        <f t="shared" si="24"/>
        <v>118111174.53484239</v>
      </c>
      <c r="V147">
        <f t="shared" si="25"/>
        <v>1.6836679576100311</v>
      </c>
      <c r="W147">
        <f t="shared" si="26"/>
        <v>-0.74031945194318172</v>
      </c>
      <c r="X147">
        <f t="shared" si="27"/>
        <v>-0.63270897350999511</v>
      </c>
      <c r="Y147">
        <f t="shared" si="28"/>
        <v>-0.44568179266112862</v>
      </c>
      <c r="Z147">
        <f t="shared" si="29"/>
        <v>0.13504226050427409</v>
      </c>
      <c r="AA147">
        <f t="shared" si="30"/>
        <v>1.6836679576100311</v>
      </c>
      <c r="AB147">
        <f>IFERROR(V144+MATCH(AA147,V147:Z147,0)-1,"")</f>
        <v>2012</v>
      </c>
    </row>
    <row r="148" spans="1:28" x14ac:dyDescent="0.3">
      <c r="A148" s="1">
        <v>3</v>
      </c>
      <c r="B148" t="s">
        <v>265</v>
      </c>
      <c r="C148" t="s">
        <v>1904</v>
      </c>
      <c r="D148" t="s">
        <v>1905</v>
      </c>
      <c r="E148" t="s">
        <v>1906</v>
      </c>
      <c r="F148" t="s">
        <v>1907</v>
      </c>
      <c r="G148" t="s">
        <v>1908</v>
      </c>
      <c r="I148" t="str">
        <f t="shared" si="15"/>
        <v>N/A</v>
      </c>
      <c r="J148">
        <f t="shared" si="16"/>
        <v>337070000</v>
      </c>
      <c r="K148">
        <f t="shared" si="17"/>
        <v>107530000</v>
      </c>
      <c r="L148">
        <f t="shared" si="18"/>
        <v>117740000</v>
      </c>
      <c r="M148">
        <f t="shared" si="19"/>
        <v>134169999.99999999</v>
      </c>
      <c r="N148">
        <f t="shared" si="20"/>
        <v>183670000</v>
      </c>
      <c r="P148">
        <f t="shared" si="21"/>
        <v>337070000</v>
      </c>
      <c r="Q148">
        <f>IFERROR(J144+MATCH(P148,J148:N148,0)-1,"")</f>
        <v>2012</v>
      </c>
      <c r="R148">
        <f t="shared" si="22"/>
        <v>107530000</v>
      </c>
      <c r="S148" t="str">
        <f>IFERROR(J144+MATCH(R148,J148:N148)-1,"")</f>
        <v/>
      </c>
      <c r="T148">
        <f t="shared" si="23"/>
        <v>176036000</v>
      </c>
      <c r="U148">
        <f t="shared" si="24"/>
        <v>94649993.026941106</v>
      </c>
      <c r="V148">
        <f t="shared" si="25"/>
        <v>1.7013630413492307</v>
      </c>
      <c r="W148">
        <f t="shared" si="26"/>
        <v>-0.72378240937112903</v>
      </c>
      <c r="X148">
        <f t="shared" si="27"/>
        <v>-0.61591129735642636</v>
      </c>
      <c r="Y148">
        <f t="shared" si="28"/>
        <v>-0.44232438546596942</v>
      </c>
      <c r="Z148">
        <f t="shared" si="29"/>
        <v>8.0655050844293918E-2</v>
      </c>
      <c r="AA148">
        <f t="shared" si="30"/>
        <v>1.7013630413492307</v>
      </c>
      <c r="AB148">
        <f>IFERROR(V144+MATCH(AA148,V148:Z148,0)-1,"")</f>
        <v>2012</v>
      </c>
    </row>
    <row r="149" spans="1:28" x14ac:dyDescent="0.3">
      <c r="A149" s="1">
        <v>4</v>
      </c>
      <c r="B149" t="s">
        <v>271</v>
      </c>
      <c r="C149" t="s">
        <v>1909</v>
      </c>
      <c r="D149" t="s">
        <v>1910</v>
      </c>
      <c r="E149" t="s">
        <v>1911</v>
      </c>
      <c r="F149" t="s">
        <v>1912</v>
      </c>
      <c r="G149" t="s">
        <v>1913</v>
      </c>
      <c r="I149" t="str">
        <f t="shared" si="15"/>
        <v>N/A</v>
      </c>
      <c r="J149">
        <f t="shared" si="16"/>
        <v>105490000</v>
      </c>
      <c r="K149">
        <f t="shared" si="17"/>
        <v>48740000</v>
      </c>
      <c r="L149">
        <f t="shared" si="18"/>
        <v>51230000</v>
      </c>
      <c r="M149">
        <f t="shared" si="19"/>
        <v>56890000</v>
      </c>
      <c r="N149">
        <f t="shared" si="20"/>
        <v>75980000</v>
      </c>
      <c r="P149">
        <f t="shared" si="21"/>
        <v>105490000</v>
      </c>
      <c r="Q149">
        <f>IFERROR(J144+MATCH(P149,J149:N149,0)-1,"")</f>
        <v>2012</v>
      </c>
      <c r="R149">
        <f t="shared" si="22"/>
        <v>48740000</v>
      </c>
      <c r="S149" t="str">
        <f>IFERROR(J144+MATCH(R149,J149:N149)-1,"")</f>
        <v/>
      </c>
      <c r="T149">
        <f t="shared" si="23"/>
        <v>67666000</v>
      </c>
      <c r="U149">
        <f t="shared" si="24"/>
        <v>23686680.434370704</v>
      </c>
      <c r="V149">
        <f t="shared" si="25"/>
        <v>1.5968468061533541</v>
      </c>
      <c r="W149">
        <f t="shared" si="26"/>
        <v>-0.79901445255018977</v>
      </c>
      <c r="X149">
        <f t="shared" si="27"/>
        <v>-0.69389208190399021</v>
      </c>
      <c r="Y149">
        <f t="shared" si="28"/>
        <v>-0.45493922332668524</v>
      </c>
      <c r="Z149">
        <f t="shared" si="29"/>
        <v>0.35099895162751127</v>
      </c>
      <c r="AA149">
        <f t="shared" si="30"/>
        <v>1.5968468061533541</v>
      </c>
      <c r="AB149">
        <f>IFERROR(V144+MATCH(AA149,V149:Z149,0)-1,"")</f>
        <v>2012</v>
      </c>
    </row>
    <row r="150" spans="1:28" x14ac:dyDescent="0.3">
      <c r="A150" s="1">
        <v>5</v>
      </c>
      <c r="B150" t="s">
        <v>277</v>
      </c>
      <c r="C150" t="s">
        <v>1914</v>
      </c>
      <c r="D150" t="s">
        <v>1915</v>
      </c>
      <c r="E150" t="s">
        <v>1916</v>
      </c>
      <c r="F150" t="s">
        <v>1917</v>
      </c>
      <c r="G150" t="s">
        <v>254</v>
      </c>
      <c r="I150" t="str">
        <f t="shared" si="15"/>
        <v>N/A</v>
      </c>
      <c r="J150">
        <f t="shared" si="16"/>
        <v>96500000</v>
      </c>
      <c r="K150">
        <f t="shared" si="17"/>
        <v>48340000</v>
      </c>
      <c r="L150">
        <f t="shared" si="18"/>
        <v>50300000</v>
      </c>
      <c r="M150">
        <f t="shared" si="19"/>
        <v>55900000</v>
      </c>
      <c r="N150" t="str">
        <f t="shared" si="20"/>
        <v>N/A</v>
      </c>
      <c r="P150">
        <f t="shared" si="21"/>
        <v>96500000</v>
      </c>
      <c r="Q150">
        <f>IFERROR(J144+MATCH(P150,J150:N150,0)-1,"")</f>
        <v>2012</v>
      </c>
      <c r="R150">
        <f t="shared" si="22"/>
        <v>48340000</v>
      </c>
      <c r="S150" t="str">
        <f>IFERROR(J144+MATCH(R150,J150:N150)-1,"")</f>
        <v/>
      </c>
      <c r="T150">
        <f t="shared" si="23"/>
        <v>62760000</v>
      </c>
      <c r="U150">
        <f t="shared" si="24"/>
        <v>22720293.425335273</v>
      </c>
      <c r="V150">
        <f t="shared" si="25"/>
        <v>1.4850160325120059</v>
      </c>
      <c r="W150">
        <f t="shared" si="26"/>
        <v>-0.63467490186197761</v>
      </c>
      <c r="X150">
        <f t="shared" si="27"/>
        <v>-0.54840841034675736</v>
      </c>
      <c r="Y150">
        <f t="shared" si="28"/>
        <v>-0.3019327203032709</v>
      </c>
      <c r="Z150" t="str">
        <f t="shared" si="29"/>
        <v/>
      </c>
      <c r="AA150">
        <f t="shared" si="30"/>
        <v>1.4850160325120059</v>
      </c>
      <c r="AB150">
        <f>IFERROR(V144+MATCH(AA150,V150:Z150,0)-1,"")</f>
        <v>2012</v>
      </c>
    </row>
    <row r="151" spans="1:28" x14ac:dyDescent="0.3">
      <c r="A151" s="1">
        <v>6</v>
      </c>
      <c r="B151" t="s">
        <v>283</v>
      </c>
      <c r="C151" t="s">
        <v>1918</v>
      </c>
      <c r="D151" t="s">
        <v>1664</v>
      </c>
      <c r="E151" t="s">
        <v>1919</v>
      </c>
      <c r="F151" t="s">
        <v>1920</v>
      </c>
      <c r="G151" t="s">
        <v>254</v>
      </c>
      <c r="I151" t="str">
        <f t="shared" si="15"/>
        <v>N/A</v>
      </c>
      <c r="J151">
        <f t="shared" si="16"/>
        <v>8990000</v>
      </c>
      <c r="K151">
        <f t="shared" si="17"/>
        <v>400000</v>
      </c>
      <c r="L151">
        <f t="shared" si="18"/>
        <v>934000</v>
      </c>
      <c r="M151">
        <f t="shared" si="19"/>
        <v>990000</v>
      </c>
      <c r="N151" t="str">
        <f t="shared" si="20"/>
        <v>N/A</v>
      </c>
      <c r="P151">
        <f t="shared" si="21"/>
        <v>8990000</v>
      </c>
      <c r="Q151">
        <f>IFERROR(J144+MATCH(P151,J151:N151,0)-1,"")</f>
        <v>2012</v>
      </c>
      <c r="R151">
        <f t="shared" si="22"/>
        <v>400000</v>
      </c>
      <c r="S151" t="str">
        <f>IFERROR(J144+MATCH(R151,J151:N151)-1,"")</f>
        <v/>
      </c>
      <c r="T151">
        <f t="shared" si="23"/>
        <v>2828500</v>
      </c>
      <c r="U151">
        <f t="shared" si="24"/>
        <v>4116264.7712054024</v>
      </c>
      <c r="V151">
        <f t="shared" si="25"/>
        <v>1.4968667815301087</v>
      </c>
      <c r="W151">
        <f t="shared" si="26"/>
        <v>-0.58997662565055087</v>
      </c>
      <c r="X151">
        <f t="shared" si="27"/>
        <v>-0.46024736145561812</v>
      </c>
      <c r="Y151">
        <f t="shared" si="28"/>
        <v>-0.44664279442393978</v>
      </c>
      <c r="Z151" t="str">
        <f t="shared" si="29"/>
        <v/>
      </c>
      <c r="AA151">
        <f t="shared" si="30"/>
        <v>1.4968667815301087</v>
      </c>
      <c r="AB151">
        <f>IFERROR(V144+MATCH(AA151,V151:Z151,0)-1,"")</f>
        <v>2012</v>
      </c>
    </row>
    <row r="152" spans="1:28" x14ac:dyDescent="0.3">
      <c r="A152" s="1">
        <v>7</v>
      </c>
      <c r="B152" t="s">
        <v>289</v>
      </c>
      <c r="C152" t="s">
        <v>254</v>
      </c>
      <c r="D152" t="s">
        <v>1921</v>
      </c>
      <c r="E152" t="s">
        <v>1922</v>
      </c>
      <c r="F152" t="s">
        <v>1923</v>
      </c>
      <c r="G152" t="s">
        <v>1924</v>
      </c>
      <c r="I152" t="str">
        <f t="shared" si="15"/>
        <v>N/A</v>
      </c>
      <c r="J152" t="str">
        <f t="shared" si="16"/>
        <v>N/A</v>
      </c>
      <c r="K152">
        <f t="shared" si="17"/>
        <v>-0.64690000000000003</v>
      </c>
      <c r="L152">
        <f t="shared" si="18"/>
        <v>8.1300000000000011E-2</v>
      </c>
      <c r="M152">
        <f t="shared" si="19"/>
        <v>0.13070000000000001</v>
      </c>
      <c r="N152">
        <f t="shared" si="20"/>
        <v>0.35899999999999999</v>
      </c>
      <c r="P152">
        <f t="shared" si="21"/>
        <v>0.35899999999999999</v>
      </c>
      <c r="Q152">
        <f>IFERROR(J144+MATCH(P152,J152:N152,0)-1,"")</f>
        <v>2016</v>
      </c>
      <c r="R152">
        <f t="shared" si="22"/>
        <v>-0.64690000000000003</v>
      </c>
      <c r="S152">
        <f>IFERROR(J144+MATCH(R152,J152:N152)-1,"")</f>
        <v>2013</v>
      </c>
      <c r="T152">
        <f t="shared" si="23"/>
        <v>-1.8974999999999992E-2</v>
      </c>
      <c r="U152">
        <f t="shared" si="24"/>
        <v>0.43574173830378016</v>
      </c>
      <c r="V152" t="str">
        <f t="shared" si="25"/>
        <v/>
      </c>
      <c r="W152">
        <f t="shared" si="26"/>
        <v>-1.4410485496393695</v>
      </c>
      <c r="X152">
        <f t="shared" si="27"/>
        <v>0.23012484502940281</v>
      </c>
      <c r="Y152">
        <f t="shared" si="28"/>
        <v>0.34349475123187101</v>
      </c>
      <c r="Z152">
        <f t="shared" si="29"/>
        <v>0.86742895337809534</v>
      </c>
      <c r="AA152">
        <f t="shared" si="30"/>
        <v>-1.4410485496393695</v>
      </c>
      <c r="AB152">
        <f>IFERROR(V144+MATCH(AA152,V152:Z152,0)-1,"")</f>
        <v>2013</v>
      </c>
    </row>
    <row r="153" spans="1:28" x14ac:dyDescent="0.3">
      <c r="A153" s="1">
        <v>8</v>
      </c>
      <c r="B153" t="s">
        <v>294</v>
      </c>
      <c r="C153" t="s">
        <v>1925</v>
      </c>
      <c r="D153" t="s">
        <v>1926</v>
      </c>
      <c r="E153" t="s">
        <v>1927</v>
      </c>
      <c r="F153" t="s">
        <v>1928</v>
      </c>
      <c r="G153" t="s">
        <v>1929</v>
      </c>
      <c r="I153" t="str">
        <f t="shared" si="15"/>
        <v>N/A</v>
      </c>
      <c r="J153">
        <f t="shared" si="16"/>
        <v>298810000</v>
      </c>
      <c r="K153">
        <f t="shared" si="17"/>
        <v>136570000</v>
      </c>
      <c r="L153">
        <f t="shared" si="18"/>
        <v>167380000</v>
      </c>
      <c r="M153">
        <f t="shared" si="19"/>
        <v>164310000</v>
      </c>
      <c r="N153">
        <f t="shared" si="20"/>
        <v>197350000</v>
      </c>
      <c r="P153">
        <f t="shared" si="21"/>
        <v>298810000</v>
      </c>
      <c r="Q153">
        <f>IFERROR(J144+MATCH(P153,J153:N153,0)-1,"")</f>
        <v>2012</v>
      </c>
      <c r="R153">
        <f t="shared" si="22"/>
        <v>136570000</v>
      </c>
      <c r="S153" t="str">
        <f>IFERROR(J144+MATCH(R153,J153:N153)-1,"")</f>
        <v/>
      </c>
      <c r="T153">
        <f t="shared" si="23"/>
        <v>192884000</v>
      </c>
      <c r="U153">
        <f t="shared" si="24"/>
        <v>63004874.255885951</v>
      </c>
      <c r="V153">
        <f t="shared" si="25"/>
        <v>1.6812350036569486</v>
      </c>
      <c r="W153">
        <f t="shared" si="26"/>
        <v>-0.89380386303586845</v>
      </c>
      <c r="X153">
        <f t="shared" si="27"/>
        <v>-0.40479407825526137</v>
      </c>
      <c r="Y153">
        <f t="shared" si="28"/>
        <v>-0.45352046706657145</v>
      </c>
      <c r="Z153">
        <f t="shared" si="29"/>
        <v>7.0883404700752717E-2</v>
      </c>
      <c r="AA153">
        <f t="shared" si="30"/>
        <v>1.6812350036569486</v>
      </c>
      <c r="AB153">
        <f>IFERROR(V144+MATCH(AA153,V153:Z153,0)-1,"")</f>
        <v>2012</v>
      </c>
    </row>
    <row r="154" spans="1:28" x14ac:dyDescent="0.3">
      <c r="A154" s="1">
        <v>9</v>
      </c>
      <c r="B154" t="s">
        <v>300</v>
      </c>
      <c r="C154" t="s">
        <v>254</v>
      </c>
      <c r="D154" t="s">
        <v>1930</v>
      </c>
      <c r="E154" t="s">
        <v>1931</v>
      </c>
      <c r="F154" t="s">
        <v>1932</v>
      </c>
      <c r="G154" t="s">
        <v>1933</v>
      </c>
      <c r="I154" t="str">
        <f t="shared" si="15"/>
        <v>N/A</v>
      </c>
      <c r="J154" t="str">
        <f t="shared" si="16"/>
        <v>N/A</v>
      </c>
      <c r="K154">
        <f t="shared" si="17"/>
        <v>-0.54290000000000005</v>
      </c>
      <c r="L154">
        <f t="shared" si="18"/>
        <v>0.22559999999999999</v>
      </c>
      <c r="M154">
        <f t="shared" si="19"/>
        <v>-1.83E-2</v>
      </c>
      <c r="N154">
        <f t="shared" si="20"/>
        <v>0.2011</v>
      </c>
      <c r="P154">
        <f t="shared" si="21"/>
        <v>0.22559999999999999</v>
      </c>
      <c r="Q154">
        <f>IFERROR(J144+MATCH(P154,J154:N154,0)-1,"")</f>
        <v>2014</v>
      </c>
      <c r="R154">
        <f t="shared" si="22"/>
        <v>-0.54290000000000005</v>
      </c>
      <c r="S154">
        <f>IFERROR(J144+MATCH(R154,J154:N154)-1,"")</f>
        <v>2013</v>
      </c>
      <c r="T154">
        <f t="shared" si="23"/>
        <v>-3.3625000000000002E-2</v>
      </c>
      <c r="U154">
        <f t="shared" si="24"/>
        <v>0.35678626071267566</v>
      </c>
      <c r="V154" t="str">
        <f t="shared" si="25"/>
        <v/>
      </c>
      <c r="W154">
        <f t="shared" si="26"/>
        <v>-1.4273952113030648</v>
      </c>
      <c r="X154">
        <f t="shared" si="27"/>
        <v>0.72655544381726356</v>
      </c>
      <c r="Y154">
        <f t="shared" si="28"/>
        <v>4.2952887169445716E-2</v>
      </c>
      <c r="Z154">
        <f t="shared" si="29"/>
        <v>0.65788688031635534</v>
      </c>
      <c r="AA154">
        <f t="shared" si="30"/>
        <v>-1.4273952113030648</v>
      </c>
      <c r="AB154">
        <f>IFERROR(V144+MATCH(AA154,V154:Z154,0)-1,"")</f>
        <v>2013</v>
      </c>
    </row>
    <row r="155" spans="1:28" x14ac:dyDescent="0.3">
      <c r="A155" s="1">
        <v>10</v>
      </c>
      <c r="B155" t="s">
        <v>305</v>
      </c>
      <c r="C155" t="s">
        <v>254</v>
      </c>
      <c r="D155" t="s">
        <v>254</v>
      </c>
      <c r="E155" t="s">
        <v>254</v>
      </c>
      <c r="F155" t="s">
        <v>254</v>
      </c>
      <c r="G155" t="s">
        <v>1934</v>
      </c>
      <c r="I155" t="str">
        <f t="shared" si="15"/>
        <v>N/A</v>
      </c>
      <c r="J155" t="str">
        <f t="shared" si="16"/>
        <v>N/A</v>
      </c>
      <c r="K155" t="str">
        <f t="shared" si="17"/>
        <v>N/A</v>
      </c>
      <c r="L155" t="str">
        <f t="shared" si="18"/>
        <v>N/A</v>
      </c>
      <c r="M155" t="str">
        <f t="shared" si="19"/>
        <v>N/A</v>
      </c>
      <c r="N155">
        <f t="shared" si="20"/>
        <v>0.43180000000000002</v>
      </c>
      <c r="P155">
        <f t="shared" si="21"/>
        <v>0.43180000000000002</v>
      </c>
      <c r="Q155">
        <f>IFERROR(J144+MATCH(P155,J155:N155,0)-1,"")</f>
        <v>2016</v>
      </c>
      <c r="R155">
        <f t="shared" si="22"/>
        <v>0.43180000000000002</v>
      </c>
      <c r="S155">
        <f>IFERROR(J144+MATCH(R155,J155:N155)-1,"")</f>
        <v>2016</v>
      </c>
      <c r="T155">
        <f t="shared" si="23"/>
        <v>0.43180000000000002</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1935</v>
      </c>
      <c r="D158" t="s">
        <v>1936</v>
      </c>
      <c r="E158" t="s">
        <v>1937</v>
      </c>
      <c r="F158" t="s">
        <v>1938</v>
      </c>
      <c r="G158" t="s">
        <v>1939</v>
      </c>
      <c r="I158" t="str">
        <f t="shared" si="15"/>
        <v>N/A</v>
      </c>
      <c r="J158">
        <f t="shared" si="16"/>
        <v>206740000</v>
      </c>
      <c r="K158">
        <f t="shared" si="17"/>
        <v>70850000</v>
      </c>
      <c r="L158">
        <f t="shared" si="18"/>
        <v>78840000</v>
      </c>
      <c r="M158">
        <f t="shared" si="19"/>
        <v>81360000</v>
      </c>
      <c r="N158">
        <f t="shared" si="20"/>
        <v>125340000</v>
      </c>
      <c r="P158">
        <f t="shared" si="21"/>
        <v>206740000</v>
      </c>
      <c r="Q158">
        <f>IFERROR(J144+MATCH(P158,J158:N158,0)-1,"")</f>
        <v>2012</v>
      </c>
      <c r="R158">
        <f t="shared" si="22"/>
        <v>70850000</v>
      </c>
      <c r="S158" t="str">
        <f>IFERROR(J144+MATCH(R158,J158:N158)-1,"")</f>
        <v/>
      </c>
      <c r="T158">
        <f t="shared" si="23"/>
        <v>112626000</v>
      </c>
      <c r="U158">
        <f t="shared" si="24"/>
        <v>56752492.280075245</v>
      </c>
      <c r="V158">
        <f t="shared" si="25"/>
        <v>1.6583236474540113</v>
      </c>
      <c r="W158">
        <f t="shared" si="26"/>
        <v>-0.73610864160527423</v>
      </c>
      <c r="X158">
        <f t="shared" si="27"/>
        <v>-0.59532187297194072</v>
      </c>
      <c r="Y158">
        <f t="shared" si="28"/>
        <v>-0.55091853668207835</v>
      </c>
      <c r="Z158">
        <f t="shared" si="29"/>
        <v>0.22402540380528188</v>
      </c>
      <c r="AA158">
        <f t="shared" si="30"/>
        <v>1.6583236474540113</v>
      </c>
      <c r="AB158">
        <f>IFERROR(V144+MATCH(AA158,V158:Z158,0)-1,"")</f>
        <v>2012</v>
      </c>
    </row>
    <row r="159" spans="1:28"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320</v>
      </c>
      <c r="C160" t="s">
        <v>1935</v>
      </c>
      <c r="D160" t="s">
        <v>1936</v>
      </c>
      <c r="E160" t="s">
        <v>1937</v>
      </c>
      <c r="F160" t="s">
        <v>1938</v>
      </c>
      <c r="G160" t="s">
        <v>1939</v>
      </c>
      <c r="I160" t="str">
        <f t="shared" si="15"/>
        <v>N/A</v>
      </c>
      <c r="J160">
        <f t="shared" si="16"/>
        <v>206740000</v>
      </c>
      <c r="K160">
        <f t="shared" si="17"/>
        <v>70850000</v>
      </c>
      <c r="L160">
        <f t="shared" si="18"/>
        <v>78840000</v>
      </c>
      <c r="M160">
        <f t="shared" si="19"/>
        <v>81360000</v>
      </c>
      <c r="N160">
        <f t="shared" si="20"/>
        <v>125340000</v>
      </c>
      <c r="P160">
        <f t="shared" si="21"/>
        <v>206740000</v>
      </c>
      <c r="Q160">
        <f>IFERROR(J144+MATCH(P160,J160:N160,0)-1,"")</f>
        <v>2012</v>
      </c>
      <c r="R160">
        <f t="shared" si="22"/>
        <v>70850000</v>
      </c>
      <c r="S160" t="str">
        <f>IFERROR(J144+MATCH(R160,J160:N160)-1,"")</f>
        <v/>
      </c>
      <c r="T160">
        <f t="shared" si="23"/>
        <v>112626000</v>
      </c>
      <c r="U160">
        <f t="shared" si="24"/>
        <v>56752492.280075245</v>
      </c>
      <c r="V160">
        <f t="shared" si="25"/>
        <v>1.6583236474540113</v>
      </c>
      <c r="W160">
        <f t="shared" si="26"/>
        <v>-0.73610864160527423</v>
      </c>
      <c r="X160">
        <f t="shared" si="27"/>
        <v>-0.59532187297194072</v>
      </c>
      <c r="Y160">
        <f t="shared" si="28"/>
        <v>-0.55091853668207835</v>
      </c>
      <c r="Z160">
        <f t="shared" si="29"/>
        <v>0.22402540380528188</v>
      </c>
      <c r="AA160">
        <f t="shared" si="30"/>
        <v>1.6583236474540113</v>
      </c>
      <c r="AB160">
        <f>IFERROR(V144+MATCH(AA160,V160:Z160,0)-1,"")</f>
        <v>2012</v>
      </c>
    </row>
    <row r="161" spans="1:28" x14ac:dyDescent="0.3">
      <c r="A161" s="1">
        <v>3</v>
      </c>
      <c r="B161" t="s">
        <v>326</v>
      </c>
      <c r="C161" t="s">
        <v>254</v>
      </c>
      <c r="D161" t="s">
        <v>1940</v>
      </c>
      <c r="E161" t="s">
        <v>1941</v>
      </c>
      <c r="F161" t="s">
        <v>143</v>
      </c>
      <c r="G161" t="s">
        <v>1942</v>
      </c>
      <c r="I161" t="str">
        <f t="shared" si="15"/>
        <v>N/A</v>
      </c>
      <c r="J161" t="str">
        <f t="shared" si="16"/>
        <v>N/A</v>
      </c>
      <c r="K161">
        <f t="shared" si="17"/>
        <v>-0.65730000000000011</v>
      </c>
      <c r="L161">
        <f t="shared" si="18"/>
        <v>0.1128</v>
      </c>
      <c r="M161">
        <f t="shared" si="19"/>
        <v>3.1899999999999998E-2</v>
      </c>
      <c r="N161">
        <f t="shared" si="20"/>
        <v>0.54070000000000007</v>
      </c>
      <c r="P161">
        <f t="shared" si="21"/>
        <v>0.54070000000000007</v>
      </c>
      <c r="Q161">
        <f>IFERROR(J144+MATCH(P161,J161:N161,0)-1,"")</f>
        <v>2016</v>
      </c>
      <c r="R161">
        <f t="shared" si="22"/>
        <v>-0.65730000000000011</v>
      </c>
      <c r="S161">
        <f>IFERROR(J144+MATCH(R161,J161:N161)-1,"")</f>
        <v>2013</v>
      </c>
      <c r="T161">
        <f t="shared" si="23"/>
        <v>7.0250000000000035E-3</v>
      </c>
      <c r="U161">
        <f t="shared" si="24"/>
        <v>0.49596499456446863</v>
      </c>
      <c r="V161" t="str">
        <f t="shared" si="25"/>
        <v/>
      </c>
      <c r="W161">
        <f t="shared" si="26"/>
        <v>-1.3394594523417458</v>
      </c>
      <c r="X161">
        <f t="shared" si="27"/>
        <v>0.21327110009626032</v>
      </c>
      <c r="Y161">
        <f t="shared" si="28"/>
        <v>5.0154749372672884E-2</v>
      </c>
      <c r="Z161">
        <f t="shared" si="29"/>
        <v>1.0760336028728126</v>
      </c>
      <c r="AA161">
        <f t="shared" si="30"/>
        <v>-1.3394594523417458</v>
      </c>
      <c r="AB161">
        <f>IFERROR(V144+MATCH(AA161,V161:Z161,0)-1,"")</f>
        <v>2013</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1943</v>
      </c>
      <c r="D163" t="s">
        <v>1944</v>
      </c>
      <c r="E163" t="s">
        <v>1945</v>
      </c>
      <c r="F163" t="s">
        <v>1946</v>
      </c>
      <c r="G163" t="s">
        <v>1947</v>
      </c>
      <c r="I163" t="str">
        <f t="shared" si="15"/>
        <v>N/A</v>
      </c>
      <c r="J163">
        <f t="shared" si="16"/>
        <v>4220000</v>
      </c>
      <c r="K163">
        <f t="shared" si="17"/>
        <v>12820000</v>
      </c>
      <c r="L163">
        <f t="shared" si="18"/>
        <v>2960000</v>
      </c>
      <c r="M163">
        <f t="shared" si="19"/>
        <v>7180000</v>
      </c>
      <c r="N163">
        <f t="shared" si="20"/>
        <v>29490000</v>
      </c>
      <c r="P163">
        <f t="shared" si="21"/>
        <v>29490000</v>
      </c>
      <c r="Q163">
        <f>IFERROR(J144+MATCH(P163,J163:N163,0)-1,"")</f>
        <v>2016</v>
      </c>
      <c r="R163">
        <f t="shared" si="22"/>
        <v>2960000</v>
      </c>
      <c r="S163">
        <f>IFERROR(J144+MATCH(R163,J163:N163)-1,"")</f>
        <v>2014</v>
      </c>
      <c r="T163">
        <f t="shared" si="23"/>
        <v>11334000</v>
      </c>
      <c r="U163">
        <f t="shared" si="24"/>
        <v>10837863.258041227</v>
      </c>
      <c r="V163">
        <f t="shared" si="25"/>
        <v>-0.65640245042967471</v>
      </c>
      <c r="W163">
        <f t="shared" si="26"/>
        <v>0.13711189785472261</v>
      </c>
      <c r="X163">
        <f t="shared" si="27"/>
        <v>-0.7726615293643655</v>
      </c>
      <c r="Y163">
        <f t="shared" si="28"/>
        <v>-0.38328588404341707</v>
      </c>
      <c r="Z163">
        <f t="shared" si="29"/>
        <v>1.6752379659827348</v>
      </c>
      <c r="AA163">
        <f t="shared" si="30"/>
        <v>1.6752379659827348</v>
      </c>
      <c r="AB163">
        <f>IFERROR(V144+MATCH(AA163,V163:Z163,0)-1,"")</f>
        <v>2016</v>
      </c>
    </row>
    <row r="164" spans="1:28" x14ac:dyDescent="0.3">
      <c r="A164" s="1">
        <v>6</v>
      </c>
      <c r="B164" t="s">
        <v>338</v>
      </c>
      <c r="C164" t="s">
        <v>1948</v>
      </c>
      <c r="D164" t="s">
        <v>1315</v>
      </c>
      <c r="E164" t="s">
        <v>1949</v>
      </c>
      <c r="F164" t="s">
        <v>1950</v>
      </c>
      <c r="G164" t="s">
        <v>1951</v>
      </c>
      <c r="I164" t="str">
        <f t="shared" si="15"/>
        <v>N/A</v>
      </c>
      <c r="J164">
        <f t="shared" si="16"/>
        <v>87860000</v>
      </c>
      <c r="K164">
        <f t="shared" si="17"/>
        <v>52900000</v>
      </c>
      <c r="L164">
        <f t="shared" si="18"/>
        <v>85580000</v>
      </c>
      <c r="M164">
        <f t="shared" si="19"/>
        <v>75770000</v>
      </c>
      <c r="N164">
        <f t="shared" si="20"/>
        <v>42520000</v>
      </c>
      <c r="P164">
        <f t="shared" si="21"/>
        <v>87860000</v>
      </c>
      <c r="Q164">
        <f>IFERROR(J144+MATCH(P164,J164:N164,0)-1,"")</f>
        <v>2012</v>
      </c>
      <c r="R164">
        <f t="shared" si="22"/>
        <v>42520000</v>
      </c>
      <c r="S164" t="str">
        <f>IFERROR(J144+MATCH(R164,J164:N164)-1,"")</f>
        <v/>
      </c>
      <c r="T164">
        <f t="shared" si="23"/>
        <v>68926000</v>
      </c>
      <c r="U164">
        <f t="shared" si="24"/>
        <v>20228704.357916746</v>
      </c>
      <c r="V164">
        <f t="shared" si="25"/>
        <v>0.93599667408209231</v>
      </c>
      <c r="W164">
        <f t="shared" si="26"/>
        <v>-0.79224055660925374</v>
      </c>
      <c r="X164">
        <f t="shared" si="27"/>
        <v>0.82328555034135231</v>
      </c>
      <c r="Y164">
        <f t="shared" si="28"/>
        <v>0.33833111003580013</v>
      </c>
      <c r="Z164">
        <f t="shared" si="29"/>
        <v>-1.3053727778499908</v>
      </c>
      <c r="AA164">
        <f t="shared" si="30"/>
        <v>-1.3053727778499908</v>
      </c>
      <c r="AB164">
        <f>IFERROR(V144+MATCH(AA164,V164:Z164,0)-1,"")</f>
        <v>2016</v>
      </c>
    </row>
    <row r="165" spans="1:28" x14ac:dyDescent="0.3">
      <c r="A165" s="1">
        <v>7</v>
      </c>
      <c r="B165" t="s">
        <v>344</v>
      </c>
      <c r="C165" t="s">
        <v>1952</v>
      </c>
      <c r="D165" t="s">
        <v>1953</v>
      </c>
      <c r="E165" t="s">
        <v>1954</v>
      </c>
      <c r="F165" t="s">
        <v>1955</v>
      </c>
      <c r="G165" t="s">
        <v>1956</v>
      </c>
      <c r="I165" t="str">
        <f t="shared" si="15"/>
        <v>N/A</v>
      </c>
      <c r="J165">
        <f t="shared" si="16"/>
        <v>10500000</v>
      </c>
      <c r="K165">
        <f t="shared" si="17"/>
        <v>1570000</v>
      </c>
      <c r="L165">
        <f t="shared" si="18"/>
        <v>1010000</v>
      </c>
      <c r="M165">
        <f t="shared" si="19"/>
        <v>-16219999.999999998</v>
      </c>
      <c r="N165">
        <f t="shared" si="20"/>
        <v>6980000</v>
      </c>
      <c r="P165">
        <f t="shared" si="21"/>
        <v>10500000</v>
      </c>
      <c r="Q165">
        <f>IFERROR(J144+MATCH(P165,J165:N165,0)-1,"")</f>
        <v>2012</v>
      </c>
      <c r="R165">
        <f t="shared" si="22"/>
        <v>-16219999.999999998</v>
      </c>
      <c r="S165" t="str">
        <f>IFERROR(J144+MATCH(R165,J165:N165)-1,"")</f>
        <v/>
      </c>
      <c r="T165">
        <f t="shared" si="23"/>
        <v>768000.00000000035</v>
      </c>
      <c r="U165">
        <f t="shared" si="24"/>
        <v>10278553.886612648</v>
      </c>
      <c r="V165">
        <f t="shared" si="25"/>
        <v>0.94682579936419753</v>
      </c>
      <c r="W165">
        <f t="shared" si="26"/>
        <v>7.8026540391500837E-2</v>
      </c>
      <c r="X165">
        <f t="shared" si="27"/>
        <v>2.3544168048308209E-2</v>
      </c>
      <c r="Y165">
        <f t="shared" si="28"/>
        <v>-1.6527616810109933</v>
      </c>
      <c r="Z165">
        <f t="shared" si="29"/>
        <v>0.60436517320698679</v>
      </c>
      <c r="AA165">
        <f t="shared" si="30"/>
        <v>-1.6527616810109933</v>
      </c>
      <c r="AB165">
        <f>IFERROR(V144+MATCH(AA165,V165:Z165,0)-1,"")</f>
        <v>2015</v>
      </c>
    </row>
    <row r="166" spans="1:28" x14ac:dyDescent="0.3">
      <c r="A166" s="1">
        <v>8</v>
      </c>
      <c r="B166" t="s">
        <v>350</v>
      </c>
      <c r="C166" t="s">
        <v>1957</v>
      </c>
      <c r="D166" t="s">
        <v>254</v>
      </c>
      <c r="E166" t="s">
        <v>254</v>
      </c>
      <c r="F166" t="s">
        <v>1958</v>
      </c>
      <c r="G166" t="s">
        <v>1959</v>
      </c>
      <c r="I166" t="str">
        <f t="shared" si="15"/>
        <v>N/A</v>
      </c>
      <c r="J166">
        <f t="shared" si="16"/>
        <v>406000</v>
      </c>
      <c r="K166" t="str">
        <f t="shared" si="17"/>
        <v>N/A</v>
      </c>
      <c r="L166" t="str">
        <f t="shared" si="18"/>
        <v>N/A</v>
      </c>
      <c r="M166">
        <f t="shared" si="19"/>
        <v>588000</v>
      </c>
      <c r="N166">
        <f t="shared" si="20"/>
        <v>1240000</v>
      </c>
      <c r="P166">
        <f t="shared" si="21"/>
        <v>1240000</v>
      </c>
      <c r="Q166">
        <f>IFERROR(J144+MATCH(P166,J166:N166,0)-1,"")</f>
        <v>2016</v>
      </c>
      <c r="R166">
        <f t="shared" si="22"/>
        <v>406000</v>
      </c>
      <c r="S166">
        <f>IFERROR(J144+MATCH(R166,J166:N166)-1,"")</f>
        <v>2012</v>
      </c>
      <c r="T166">
        <f t="shared" si="23"/>
        <v>744666.66666666663</v>
      </c>
      <c r="U166">
        <f t="shared" si="24"/>
        <v>438517.19844646158</v>
      </c>
      <c r="V166">
        <f t="shared" si="25"/>
        <v>-0.77229962215042824</v>
      </c>
      <c r="W166" t="str">
        <f t="shared" si="26"/>
        <v/>
      </c>
      <c r="X166" t="str">
        <f t="shared" si="27"/>
        <v/>
      </c>
      <c r="Y166">
        <f t="shared" si="28"/>
        <v>-0.35726458898691066</v>
      </c>
      <c r="Z166">
        <f t="shared" si="29"/>
        <v>1.1295642111373392</v>
      </c>
      <c r="AA166">
        <f t="shared" si="30"/>
        <v>1.1295642111373392</v>
      </c>
      <c r="AB166">
        <f>IFERROR(V144+MATCH(AA166,V166:Z166,0)-1,"")</f>
        <v>2016</v>
      </c>
    </row>
    <row r="167" spans="1:28" x14ac:dyDescent="0.3">
      <c r="A167" s="1">
        <v>9</v>
      </c>
      <c r="B167" t="s">
        <v>356</v>
      </c>
      <c r="C167" t="s">
        <v>988</v>
      </c>
      <c r="D167" t="s">
        <v>254</v>
      </c>
      <c r="E167" t="s">
        <v>254</v>
      </c>
      <c r="F167" t="s">
        <v>254</v>
      </c>
      <c r="G167" t="s">
        <v>254</v>
      </c>
      <c r="I167" t="str">
        <f t="shared" si="15"/>
        <v>N/A</v>
      </c>
      <c r="J167">
        <f t="shared" si="16"/>
        <v>3540000</v>
      </c>
      <c r="K167" t="str">
        <f t="shared" si="17"/>
        <v>N/A</v>
      </c>
      <c r="L167" t="str">
        <f t="shared" si="18"/>
        <v>N/A</v>
      </c>
      <c r="M167" t="str">
        <f t="shared" si="19"/>
        <v>N/A</v>
      </c>
      <c r="N167" t="str">
        <f t="shared" si="20"/>
        <v>N/A</v>
      </c>
      <c r="P167">
        <f t="shared" si="21"/>
        <v>3540000</v>
      </c>
      <c r="Q167">
        <f>IFERROR(J144+MATCH(P167,J167:N167,0)-1,"")</f>
        <v>2012</v>
      </c>
      <c r="R167">
        <f t="shared" si="22"/>
        <v>3540000</v>
      </c>
      <c r="S167">
        <f>IFERROR(J144+MATCH(R167,J167:N167)-1,"")</f>
        <v>2012</v>
      </c>
      <c r="T167">
        <f t="shared" si="23"/>
        <v>3540000</v>
      </c>
      <c r="U167" t="str">
        <f t="shared" si="24"/>
        <v/>
      </c>
      <c r="V167" t="e">
        <f t="shared" si="25"/>
        <v>#VALUE!</v>
      </c>
      <c r="W167" t="str">
        <f t="shared" si="26"/>
        <v/>
      </c>
      <c r="X167" t="str">
        <f t="shared" si="27"/>
        <v/>
      </c>
      <c r="Y167" t="str">
        <f t="shared" si="28"/>
        <v/>
      </c>
      <c r="Z167" t="str">
        <f t="shared" si="29"/>
        <v/>
      </c>
      <c r="AA167" t="e">
        <f t="shared" si="30"/>
        <v>#VALUE!</v>
      </c>
      <c r="AB167" t="str">
        <f>IFERROR(V144+MATCH(AA167,V167:Z167,0)-1,"")</f>
        <v/>
      </c>
    </row>
    <row r="168" spans="1:28" x14ac:dyDescent="0.3">
      <c r="A168" s="1">
        <v>10</v>
      </c>
      <c r="B168" t="s">
        <v>357</v>
      </c>
      <c r="C168" t="s">
        <v>1960</v>
      </c>
      <c r="D168" t="s">
        <v>1961</v>
      </c>
      <c r="E168" t="s">
        <v>1962</v>
      </c>
      <c r="F168" t="s">
        <v>1963</v>
      </c>
      <c r="G168" t="s">
        <v>1964</v>
      </c>
      <c r="I168" t="str">
        <f t="shared" si="15"/>
        <v>N/A</v>
      </c>
      <c r="J168">
        <f t="shared" si="16"/>
        <v>10670000</v>
      </c>
      <c r="K168">
        <f t="shared" si="17"/>
        <v>8000000</v>
      </c>
      <c r="L168">
        <f t="shared" si="18"/>
        <v>420000</v>
      </c>
      <c r="M168">
        <f t="shared" si="19"/>
        <v>3940000</v>
      </c>
      <c r="N168">
        <f t="shared" si="20"/>
        <v>5360000</v>
      </c>
      <c r="P168">
        <f t="shared" si="21"/>
        <v>10670000</v>
      </c>
      <c r="Q168">
        <f>IFERROR(J144+MATCH(P168,J168:N168,0)-1,"")</f>
        <v>2012</v>
      </c>
      <c r="R168">
        <f t="shared" si="22"/>
        <v>420000</v>
      </c>
      <c r="S168">
        <f>IFERROR(J144+MATCH(R168,J168:N168)-1,"")</f>
        <v>2014</v>
      </c>
      <c r="T168">
        <f t="shared" si="23"/>
        <v>5678000</v>
      </c>
      <c r="U168">
        <f t="shared" si="24"/>
        <v>3907687.2955752229</v>
      </c>
      <c r="V168">
        <f t="shared" si="25"/>
        <v>1.2774819534952484</v>
      </c>
      <c r="W168">
        <f t="shared" si="26"/>
        <v>0.59421336058012153</v>
      </c>
      <c r="X168">
        <f t="shared" si="27"/>
        <v>-1.345552906946718</v>
      </c>
      <c r="Y168">
        <f t="shared" si="28"/>
        <v>-0.44476434999494024</v>
      </c>
      <c r="Z168">
        <f t="shared" si="29"/>
        <v>-8.137805713371174E-2</v>
      </c>
      <c r="AA168">
        <f t="shared" si="30"/>
        <v>-1.345552906946718</v>
      </c>
      <c r="AB168">
        <f>IFERROR(V144+MATCH(AA168,V168:Z168,0)-1,"")</f>
        <v>2014</v>
      </c>
    </row>
    <row r="169" spans="1:28" x14ac:dyDescent="0.3">
      <c r="A169" s="1">
        <v>11</v>
      </c>
      <c r="B169" t="s">
        <v>363</v>
      </c>
      <c r="C169" t="s">
        <v>254</v>
      </c>
      <c r="D169" t="s">
        <v>1965</v>
      </c>
      <c r="E169" t="s">
        <v>1966</v>
      </c>
      <c r="F169" t="s">
        <v>1967</v>
      </c>
      <c r="G169" t="s">
        <v>1968</v>
      </c>
      <c r="I169" t="str">
        <f t="shared" si="15"/>
        <v>N/A</v>
      </c>
      <c r="J169" t="str">
        <f t="shared" si="16"/>
        <v>N/A</v>
      </c>
      <c r="K169">
        <f t="shared" si="17"/>
        <v>-0.2505</v>
      </c>
      <c r="L169">
        <f t="shared" si="18"/>
        <v>-0.94750000000000001</v>
      </c>
      <c r="M169">
        <f t="shared" si="19"/>
        <v>8.3904999999999994</v>
      </c>
      <c r="N169">
        <f t="shared" si="20"/>
        <v>0.35950000000000004</v>
      </c>
      <c r="P169">
        <f t="shared" si="21"/>
        <v>8.3904999999999994</v>
      </c>
      <c r="Q169">
        <f>IFERROR(J144+MATCH(P169,J169:N169,0)-1,"")</f>
        <v>2015</v>
      </c>
      <c r="R169">
        <f t="shared" si="22"/>
        <v>-0.94750000000000001</v>
      </c>
      <c r="S169">
        <f>IFERROR(J144+MATCH(R169,J169:N169)-1,"")</f>
        <v>2014</v>
      </c>
      <c r="T169">
        <f t="shared" si="23"/>
        <v>1.8879999999999997</v>
      </c>
      <c r="U169">
        <f t="shared" si="24"/>
        <v>4.3677630048649236</v>
      </c>
      <c r="V169" t="str">
        <f t="shared" si="25"/>
        <v/>
      </c>
      <c r="W169">
        <f t="shared" si="26"/>
        <v>-0.48960989816024469</v>
      </c>
      <c r="X169">
        <f t="shared" si="27"/>
        <v>-0.64918815348766612</v>
      </c>
      <c r="Y169">
        <f t="shared" si="28"/>
        <v>1.4887483576277725</v>
      </c>
      <c r="Z169">
        <f t="shared" si="29"/>
        <v>-0.3499503059798616</v>
      </c>
      <c r="AA169">
        <f t="shared" si="30"/>
        <v>1.4887483576277725</v>
      </c>
      <c r="AB169">
        <f>IFERROR(V144+MATCH(AA169,V169:Z169,0)-1,"")</f>
        <v>2015</v>
      </c>
    </row>
    <row r="170" spans="1:28" x14ac:dyDescent="0.3">
      <c r="A170" s="1">
        <v>12</v>
      </c>
      <c r="B170" t="s">
        <v>368</v>
      </c>
      <c r="C170" t="s">
        <v>1960</v>
      </c>
      <c r="D170" t="s">
        <v>1961</v>
      </c>
      <c r="E170" t="s">
        <v>1962</v>
      </c>
      <c r="F170" t="s">
        <v>1963</v>
      </c>
      <c r="G170" t="s">
        <v>1964</v>
      </c>
      <c r="I170" t="str">
        <f t="shared" si="15"/>
        <v>N/A</v>
      </c>
      <c r="J170">
        <f t="shared" si="16"/>
        <v>10670000</v>
      </c>
      <c r="K170">
        <f t="shared" si="17"/>
        <v>8000000</v>
      </c>
      <c r="L170">
        <f t="shared" si="18"/>
        <v>420000</v>
      </c>
      <c r="M170">
        <f t="shared" si="19"/>
        <v>3940000</v>
      </c>
      <c r="N170">
        <f t="shared" si="20"/>
        <v>5360000</v>
      </c>
      <c r="P170">
        <f t="shared" si="21"/>
        <v>10670000</v>
      </c>
      <c r="Q170">
        <f>IFERROR(J144+MATCH(P170,J170:N170,0)-1,"")</f>
        <v>2012</v>
      </c>
      <c r="R170">
        <f t="shared" si="22"/>
        <v>420000</v>
      </c>
      <c r="S170">
        <f>IFERROR(J144+MATCH(R170,J170:N170)-1,"")</f>
        <v>2014</v>
      </c>
      <c r="T170">
        <f t="shared" si="23"/>
        <v>5678000</v>
      </c>
      <c r="U170">
        <f t="shared" si="24"/>
        <v>3907687.2955752229</v>
      </c>
      <c r="V170">
        <f t="shared" si="25"/>
        <v>1.2774819534952484</v>
      </c>
      <c r="W170">
        <f t="shared" si="26"/>
        <v>0.59421336058012153</v>
      </c>
      <c r="X170">
        <f t="shared" si="27"/>
        <v>-1.345552906946718</v>
      </c>
      <c r="Y170">
        <f t="shared" si="28"/>
        <v>-0.44476434999494024</v>
      </c>
      <c r="Z170">
        <f t="shared" si="29"/>
        <v>-8.137805713371174E-2</v>
      </c>
      <c r="AA170">
        <f t="shared" si="30"/>
        <v>-1.345552906946718</v>
      </c>
      <c r="AB170">
        <f>IFERROR(V144+MATCH(AA170,V170:Z170,0)-1,"")</f>
        <v>2014</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1969</v>
      </c>
      <c r="D172" t="s">
        <v>1970</v>
      </c>
      <c r="E172" t="s">
        <v>1971</v>
      </c>
      <c r="F172" t="s">
        <v>1972</v>
      </c>
      <c r="G172" t="s">
        <v>1973</v>
      </c>
      <c r="I172" t="str">
        <f t="shared" si="15"/>
        <v>N/A</v>
      </c>
      <c r="J172">
        <f t="shared" si="16"/>
        <v>91620000</v>
      </c>
      <c r="K172">
        <f t="shared" si="17"/>
        <v>46470000</v>
      </c>
      <c r="L172">
        <f t="shared" si="18"/>
        <v>86170000</v>
      </c>
      <c r="M172">
        <f t="shared" si="19"/>
        <v>56200000</v>
      </c>
      <c r="N172">
        <f t="shared" si="20"/>
        <v>45370000</v>
      </c>
      <c r="P172">
        <f t="shared" si="21"/>
        <v>91620000</v>
      </c>
      <c r="Q172">
        <f>IFERROR(J144+MATCH(P172,J172:N172,0)-1,"")</f>
        <v>2012</v>
      </c>
      <c r="R172">
        <f t="shared" si="22"/>
        <v>45370000</v>
      </c>
      <c r="S172" t="str">
        <f>IFERROR(J144+MATCH(R172,J172:N172)-1,"")</f>
        <v/>
      </c>
      <c r="T172">
        <f t="shared" si="23"/>
        <v>65166000</v>
      </c>
      <c r="U172">
        <f t="shared" si="24"/>
        <v>22151711.672013067</v>
      </c>
      <c r="V172">
        <f t="shared" si="25"/>
        <v>1.194219227465954</v>
      </c>
      <c r="W172">
        <f t="shared" si="26"/>
        <v>-0.84399798430118222</v>
      </c>
      <c r="X172">
        <f t="shared" si="27"/>
        <v>0.94818857842651005</v>
      </c>
      <c r="Y172">
        <f t="shared" si="28"/>
        <v>-0.40475427509865214</v>
      </c>
      <c r="Z172">
        <f t="shared" si="29"/>
        <v>-0.89365554649262968</v>
      </c>
      <c r="AA172">
        <f t="shared" si="30"/>
        <v>1.194219227465954</v>
      </c>
      <c r="AB172">
        <f>IFERROR(V144+MATCH(AA172,V172:Z172,0)-1,"")</f>
        <v>2012</v>
      </c>
    </row>
    <row r="173" spans="1:28" x14ac:dyDescent="0.3">
      <c r="A173" s="1">
        <v>15</v>
      </c>
      <c r="B173" t="s">
        <v>376</v>
      </c>
      <c r="C173" t="s">
        <v>254</v>
      </c>
      <c r="D173" t="s">
        <v>1974</v>
      </c>
      <c r="E173" t="s">
        <v>1975</v>
      </c>
      <c r="F173" t="s">
        <v>1976</v>
      </c>
      <c r="G173" t="s">
        <v>1977</v>
      </c>
      <c r="I173" t="str">
        <f t="shared" si="15"/>
        <v>N/A</v>
      </c>
      <c r="J173" t="str">
        <f t="shared" si="16"/>
        <v>N/A</v>
      </c>
      <c r="K173">
        <f t="shared" si="17"/>
        <v>-0.49280000000000002</v>
      </c>
      <c r="L173">
        <f t="shared" si="18"/>
        <v>0.85420000000000007</v>
      </c>
      <c r="M173">
        <f t="shared" si="19"/>
        <v>-0.3478</v>
      </c>
      <c r="N173">
        <f t="shared" si="20"/>
        <v>-0.19260000000000002</v>
      </c>
      <c r="P173">
        <f t="shared" si="21"/>
        <v>0.85420000000000007</v>
      </c>
      <c r="Q173">
        <f>IFERROR(J144+MATCH(P173,J173:N173,0)-1,"")</f>
        <v>2014</v>
      </c>
      <c r="R173">
        <f t="shared" si="22"/>
        <v>-0.49280000000000002</v>
      </c>
      <c r="S173">
        <f>IFERROR(J144+MATCH(R173,J173:N173)-1,"")</f>
        <v>2013</v>
      </c>
      <c r="T173">
        <f t="shared" si="23"/>
        <v>-4.4749999999999991E-2</v>
      </c>
      <c r="U173">
        <f t="shared" si="24"/>
        <v>0.61170767255827896</v>
      </c>
      <c r="V173" t="str">
        <f t="shared" si="25"/>
        <v/>
      </c>
      <c r="W173">
        <f t="shared" si="26"/>
        <v>-0.7324577083137912</v>
      </c>
      <c r="X173">
        <f t="shared" si="27"/>
        <v>1.4695745048291098</v>
      </c>
      <c r="Y173">
        <f t="shared" si="28"/>
        <v>-0.49541637876240247</v>
      </c>
      <c r="Z173">
        <f t="shared" si="29"/>
        <v>-0.24170041775291609</v>
      </c>
      <c r="AA173">
        <f t="shared" si="30"/>
        <v>1.4695745048291098</v>
      </c>
      <c r="AB173">
        <f>IFERROR(V144+MATCH(AA173,V173:Z173,0)-1,"")</f>
        <v>2014</v>
      </c>
    </row>
    <row r="174" spans="1:28" x14ac:dyDescent="0.3">
      <c r="A174" s="1">
        <v>16</v>
      </c>
      <c r="B174" t="s">
        <v>381</v>
      </c>
      <c r="C174" t="s">
        <v>254</v>
      </c>
      <c r="D174" t="s">
        <v>254</v>
      </c>
      <c r="E174" t="s">
        <v>254</v>
      </c>
      <c r="F174" t="s">
        <v>254</v>
      </c>
      <c r="G174" t="s">
        <v>869</v>
      </c>
      <c r="I174" t="str">
        <f t="shared" si="15"/>
        <v>N/A</v>
      </c>
      <c r="J174" t="str">
        <f t="shared" si="16"/>
        <v>N/A</v>
      </c>
      <c r="K174" t="str">
        <f t="shared" si="17"/>
        <v>N/A</v>
      </c>
      <c r="L174" t="str">
        <f t="shared" si="18"/>
        <v>N/A</v>
      </c>
      <c r="M174" t="str">
        <f t="shared" si="19"/>
        <v>N/A</v>
      </c>
      <c r="N174">
        <f t="shared" si="20"/>
        <v>9.9299999999999999E-2</v>
      </c>
      <c r="P174">
        <f t="shared" si="21"/>
        <v>9.9299999999999999E-2</v>
      </c>
      <c r="Q174">
        <f>IFERROR(J144+MATCH(P174,J174:N174,0)-1,"")</f>
        <v>2016</v>
      </c>
      <c r="R174">
        <f t="shared" si="22"/>
        <v>9.9299999999999999E-2</v>
      </c>
      <c r="S174">
        <f>IFERROR(J144+MATCH(R174,J174:N174)-1,"")</f>
        <v>2016</v>
      </c>
      <c r="T174">
        <f t="shared" si="23"/>
        <v>9.9299999999999999E-2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1978</v>
      </c>
      <c r="D175" t="s">
        <v>1979</v>
      </c>
      <c r="E175" t="s">
        <v>1980</v>
      </c>
      <c r="F175" t="s">
        <v>1981</v>
      </c>
      <c r="G175" t="s">
        <v>1982</v>
      </c>
      <c r="I175" t="str">
        <f t="shared" si="15"/>
        <v>N/A</v>
      </c>
      <c r="J175">
        <f t="shared" si="16"/>
        <v>38460000</v>
      </c>
      <c r="K175">
        <f t="shared" si="17"/>
        <v>9540000</v>
      </c>
      <c r="L175">
        <f t="shared" si="18"/>
        <v>28150000</v>
      </c>
      <c r="M175">
        <f t="shared" si="19"/>
        <v>24140000</v>
      </c>
      <c r="N175">
        <f t="shared" si="20"/>
        <v>21160000</v>
      </c>
      <c r="P175">
        <f t="shared" si="21"/>
        <v>38460000</v>
      </c>
      <c r="Q175">
        <f>IFERROR(J144+MATCH(P175,J175:N175,0)-1,"")</f>
        <v>2012</v>
      </c>
      <c r="R175">
        <f t="shared" si="22"/>
        <v>9540000</v>
      </c>
      <c r="S175" t="str">
        <f>IFERROR(J144+MATCH(R175,J175:N175)-1,"")</f>
        <v/>
      </c>
      <c r="T175">
        <f t="shared" si="23"/>
        <v>24290000</v>
      </c>
      <c r="U175">
        <f t="shared" si="24"/>
        <v>10524618.757940831</v>
      </c>
      <c r="V175">
        <f t="shared" si="25"/>
        <v>1.3463670585985574</v>
      </c>
      <c r="W175">
        <f t="shared" si="26"/>
        <v>-1.4014759431424646</v>
      </c>
      <c r="X175">
        <f t="shared" si="27"/>
        <v>0.36675912817151957</v>
      </c>
      <c r="Y175">
        <f t="shared" si="28"/>
        <v>-1.4252297726872521E-2</v>
      </c>
      <c r="Z175">
        <f t="shared" si="29"/>
        <v>-0.29739794590073992</v>
      </c>
      <c r="AA175">
        <f t="shared" si="30"/>
        <v>-1.4014759431424646</v>
      </c>
      <c r="AB175">
        <f>IFERROR(V144+MATCH(AA175,V175:Z175,0)-1,"")</f>
        <v>2013</v>
      </c>
    </row>
    <row r="176" spans="1:28" x14ac:dyDescent="0.3">
      <c r="A176" s="1">
        <v>18</v>
      </c>
      <c r="B176" t="s">
        <v>389</v>
      </c>
      <c r="C176" t="s">
        <v>1983</v>
      </c>
      <c r="D176" t="s">
        <v>1656</v>
      </c>
      <c r="E176" t="s">
        <v>1984</v>
      </c>
      <c r="F176" t="s">
        <v>1985</v>
      </c>
      <c r="G176" t="s">
        <v>1986</v>
      </c>
      <c r="I176" t="str">
        <f t="shared" si="15"/>
        <v>N/A</v>
      </c>
      <c r="J176">
        <f t="shared" si="16"/>
        <v>20000000</v>
      </c>
      <c r="K176">
        <f t="shared" si="17"/>
        <v>2600000</v>
      </c>
      <c r="L176">
        <f t="shared" si="18"/>
        <v>16110000</v>
      </c>
      <c r="M176">
        <f t="shared" si="19"/>
        <v>-1690000</v>
      </c>
      <c r="N176">
        <f t="shared" si="20"/>
        <v>16270000</v>
      </c>
      <c r="P176">
        <f t="shared" si="21"/>
        <v>20000000</v>
      </c>
      <c r="Q176">
        <f>IFERROR(J144+MATCH(P176,J176:N176,0)-1,"")</f>
        <v>2012</v>
      </c>
      <c r="R176">
        <f t="shared" si="22"/>
        <v>-1690000</v>
      </c>
      <c r="S176" t="str">
        <f>IFERROR(J144+MATCH(R176,J176:N176)-1,"")</f>
        <v/>
      </c>
      <c r="T176">
        <f t="shared" si="23"/>
        <v>10658000</v>
      </c>
      <c r="U176">
        <f t="shared" si="24"/>
        <v>9564207.7560036313</v>
      </c>
      <c r="V176">
        <f t="shared" si="25"/>
        <v>0.97676673680952331</v>
      </c>
      <c r="W176">
        <f t="shared" si="26"/>
        <v>-0.84251620265587013</v>
      </c>
      <c r="X176">
        <f t="shared" si="27"/>
        <v>0.57004198769915659</v>
      </c>
      <c r="Y176">
        <f t="shared" si="28"/>
        <v>-1.2910635480757859</v>
      </c>
      <c r="Z176">
        <f t="shared" si="29"/>
        <v>0.58677102622297628</v>
      </c>
      <c r="AA176">
        <f t="shared" si="30"/>
        <v>-1.2910635480757859</v>
      </c>
      <c r="AB176">
        <f>IFERROR(V144+MATCH(AA176,V176:Z176,0)-1,"")</f>
        <v>2015</v>
      </c>
    </row>
    <row r="177" spans="1:28" x14ac:dyDescent="0.3">
      <c r="A177" s="1">
        <v>19</v>
      </c>
      <c r="B177" t="s">
        <v>395</v>
      </c>
      <c r="C177" t="s">
        <v>1987</v>
      </c>
      <c r="D177" t="s">
        <v>1988</v>
      </c>
      <c r="E177" t="s">
        <v>1989</v>
      </c>
      <c r="F177" t="s">
        <v>1990</v>
      </c>
      <c r="G177" t="s">
        <v>1991</v>
      </c>
      <c r="I177" t="str">
        <f t="shared" si="15"/>
        <v>N/A</v>
      </c>
      <c r="J177">
        <f t="shared" si="16"/>
        <v>11100000</v>
      </c>
      <c r="K177">
        <f t="shared" si="17"/>
        <v>11790000</v>
      </c>
      <c r="L177">
        <f t="shared" si="18"/>
        <v>12150000</v>
      </c>
      <c r="M177">
        <f t="shared" si="19"/>
        <v>7960000</v>
      </c>
      <c r="N177">
        <f t="shared" si="20"/>
        <v>10530000</v>
      </c>
      <c r="P177">
        <f t="shared" si="21"/>
        <v>12150000</v>
      </c>
      <c r="Q177">
        <f>IFERROR(J144+MATCH(P177,J177:N177,0)-1,"")</f>
        <v>2014</v>
      </c>
      <c r="R177">
        <f t="shared" si="22"/>
        <v>7960000</v>
      </c>
      <c r="S177" t="str">
        <f>IFERROR(J144+MATCH(R177,J177:N177)-1,"")</f>
        <v/>
      </c>
      <c r="T177">
        <f t="shared" si="23"/>
        <v>10706000</v>
      </c>
      <c r="U177">
        <f t="shared" si="24"/>
        <v>1657326.1598128474</v>
      </c>
      <c r="V177">
        <f t="shared" si="25"/>
        <v>0.23773232424237617</v>
      </c>
      <c r="W177">
        <f t="shared" si="26"/>
        <v>0.65406558243333957</v>
      </c>
      <c r="X177">
        <f t="shared" si="27"/>
        <v>0.87128293453297256</v>
      </c>
      <c r="Y177">
        <f t="shared" si="28"/>
        <v>-1.6568856912933121</v>
      </c>
      <c r="Z177">
        <f t="shared" si="29"/>
        <v>-0.10619514991537617</v>
      </c>
      <c r="AA177">
        <f t="shared" si="30"/>
        <v>-1.6568856912933121</v>
      </c>
      <c r="AB177">
        <f>IFERROR(V144+MATCH(AA177,V177:Z177,0)-1,"")</f>
        <v>2015</v>
      </c>
    </row>
    <row r="178" spans="1:28" x14ac:dyDescent="0.3">
      <c r="A178" s="1">
        <v>20</v>
      </c>
      <c r="B178" t="s">
        <v>401</v>
      </c>
      <c r="C178" t="s">
        <v>1992</v>
      </c>
      <c r="D178" t="s">
        <v>1993</v>
      </c>
      <c r="E178" t="s">
        <v>1994</v>
      </c>
      <c r="F178" t="s">
        <v>1995</v>
      </c>
      <c r="G178" t="s">
        <v>1996</v>
      </c>
      <c r="I178" t="str">
        <f t="shared" si="15"/>
        <v>N/A</v>
      </c>
      <c r="J178">
        <f t="shared" si="16"/>
        <v>7890000</v>
      </c>
      <c r="K178">
        <f t="shared" si="17"/>
        <v>-5100000</v>
      </c>
      <c r="L178">
        <f t="shared" si="18"/>
        <v>5670000</v>
      </c>
      <c r="M178">
        <f t="shared" si="19"/>
        <v>18400000</v>
      </c>
      <c r="N178">
        <f t="shared" si="20"/>
        <v>-2170000</v>
      </c>
      <c r="P178">
        <f t="shared" si="21"/>
        <v>18400000</v>
      </c>
      <c r="Q178">
        <f>IFERROR(J144+MATCH(P178,J178:N178,0)-1,"")</f>
        <v>2015</v>
      </c>
      <c r="R178">
        <f t="shared" si="22"/>
        <v>-5100000</v>
      </c>
      <c r="S178" t="str">
        <f>IFERROR(J144+MATCH(R178,J178:N178)-1,"")</f>
        <v/>
      </c>
      <c r="T178">
        <f t="shared" si="23"/>
        <v>4938000</v>
      </c>
      <c r="U178">
        <f t="shared" si="24"/>
        <v>9243385.2024028506</v>
      </c>
      <c r="V178">
        <f t="shared" si="25"/>
        <v>0.31936351621834574</v>
      </c>
      <c r="W178">
        <f t="shared" si="26"/>
        <v>-1.0859657777099441</v>
      </c>
      <c r="X178">
        <f t="shared" si="27"/>
        <v>7.9191766216744272E-2</v>
      </c>
      <c r="Y178">
        <f t="shared" si="28"/>
        <v>1.4563928371718735</v>
      </c>
      <c r="Z178">
        <f t="shared" si="29"/>
        <v>-0.76898234189701953</v>
      </c>
      <c r="AA178">
        <f t="shared" si="30"/>
        <v>1.4563928371718735</v>
      </c>
      <c r="AB178">
        <f>IFERROR(V144+MATCH(AA178,V178:Z178,0)-1,"")</f>
        <v>2015</v>
      </c>
    </row>
    <row r="179" spans="1:28" x14ac:dyDescent="0.3">
      <c r="A179" s="1">
        <v>21</v>
      </c>
      <c r="B179" t="s">
        <v>407</v>
      </c>
      <c r="C179" t="s">
        <v>1997</v>
      </c>
      <c r="D179" t="s">
        <v>1998</v>
      </c>
      <c r="E179" t="s">
        <v>1999</v>
      </c>
      <c r="F179" t="s">
        <v>2000</v>
      </c>
      <c r="G179" t="s">
        <v>2001</v>
      </c>
      <c r="I179" t="str">
        <f t="shared" si="15"/>
        <v>N/A</v>
      </c>
      <c r="J179">
        <f t="shared" si="16"/>
        <v>-537000</v>
      </c>
      <c r="K179">
        <f t="shared" si="17"/>
        <v>255000</v>
      </c>
      <c r="L179">
        <f t="shared" si="18"/>
        <v>-5780000</v>
      </c>
      <c r="M179">
        <f t="shared" si="19"/>
        <v>-527000</v>
      </c>
      <c r="N179">
        <f t="shared" si="20"/>
        <v>-3470000</v>
      </c>
      <c r="P179">
        <f t="shared" si="21"/>
        <v>255000</v>
      </c>
      <c r="Q179">
        <f>IFERROR(J144+MATCH(P179,J179:N179,0)-1,"")</f>
        <v>2013</v>
      </c>
      <c r="R179">
        <f t="shared" si="22"/>
        <v>-5780000</v>
      </c>
      <c r="S179">
        <f>IFERROR(J144+MATCH(R179,J179:N179)-1,"")</f>
        <v>2014</v>
      </c>
      <c r="T179">
        <f t="shared" si="23"/>
        <v>-2011800</v>
      </c>
      <c r="U179">
        <f t="shared" si="24"/>
        <v>2541836.2850506324</v>
      </c>
      <c r="V179">
        <f t="shared" si="25"/>
        <v>0.58021045992370923</v>
      </c>
      <c r="W179">
        <f t="shared" si="26"/>
        <v>0.89179622359307309</v>
      </c>
      <c r="X179">
        <f t="shared" si="27"/>
        <v>-1.4824715589127484</v>
      </c>
      <c r="Y179">
        <f t="shared" si="28"/>
        <v>0.58414462360640329</v>
      </c>
      <c r="Z179">
        <f t="shared" si="29"/>
        <v>-0.57367974821043721</v>
      </c>
      <c r="AA179">
        <f t="shared" si="30"/>
        <v>-1.4824715589127484</v>
      </c>
      <c r="AB179">
        <f>IFERROR(V144+MATCH(AA179,V179:Z179,0)-1,"")</f>
        <v>2014</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2002</v>
      </c>
      <c r="D183" t="s">
        <v>2003</v>
      </c>
      <c r="E183" t="s">
        <v>2004</v>
      </c>
      <c r="F183" t="s">
        <v>2005</v>
      </c>
      <c r="G183" t="s">
        <v>2006</v>
      </c>
      <c r="I183" t="str">
        <f t="shared" si="15"/>
        <v>N/A</v>
      </c>
      <c r="J183">
        <f t="shared" si="16"/>
        <v>53170000</v>
      </c>
      <c r="K183">
        <f t="shared" si="17"/>
        <v>36940000</v>
      </c>
      <c r="L183">
        <f t="shared" si="18"/>
        <v>58020000</v>
      </c>
      <c r="M183">
        <f t="shared" si="19"/>
        <v>32060000.000000004</v>
      </c>
      <c r="N183">
        <f t="shared" si="20"/>
        <v>24210000</v>
      </c>
      <c r="P183">
        <f t="shared" si="21"/>
        <v>58020000</v>
      </c>
      <c r="Q183">
        <f>IFERROR(J144+MATCH(P183,J183:N183,0)-1,"")</f>
        <v>2014</v>
      </c>
      <c r="R183">
        <f t="shared" si="22"/>
        <v>24210000</v>
      </c>
      <c r="S183" t="str">
        <f>IFERROR(J144+MATCH(R183,J183:N183)-1,"")</f>
        <v/>
      </c>
      <c r="T183">
        <f t="shared" si="23"/>
        <v>40880000</v>
      </c>
      <c r="U183">
        <f t="shared" si="24"/>
        <v>14283107.154957565</v>
      </c>
      <c r="V183">
        <f t="shared" si="25"/>
        <v>0.86045703267963147</v>
      </c>
      <c r="W183">
        <f t="shared" si="26"/>
        <v>-0.27585034245384443</v>
      </c>
      <c r="X183">
        <f t="shared" si="27"/>
        <v>1.2000190024514958</v>
      </c>
      <c r="Y183">
        <f t="shared" si="28"/>
        <v>-0.61751269554388499</v>
      </c>
      <c r="Z183">
        <f t="shared" si="29"/>
        <v>-1.1671129971333978</v>
      </c>
      <c r="AA183">
        <f t="shared" si="30"/>
        <v>1.2000190024514958</v>
      </c>
      <c r="AB183">
        <f>IFERROR(V144+MATCH(AA183,V183:Z183,0)-1,"")</f>
        <v>2014</v>
      </c>
    </row>
    <row r="184" spans="1:28" x14ac:dyDescent="0.3">
      <c r="A184" s="1">
        <v>26</v>
      </c>
      <c r="B184" t="s">
        <v>422</v>
      </c>
      <c r="C184" t="s">
        <v>2007</v>
      </c>
      <c r="D184" t="s">
        <v>2008</v>
      </c>
      <c r="E184" t="s">
        <v>2009</v>
      </c>
      <c r="F184" t="s">
        <v>2010</v>
      </c>
      <c r="G184" t="s">
        <v>2011</v>
      </c>
      <c r="I184" t="str">
        <f t="shared" si="15"/>
        <v>N/A</v>
      </c>
      <c r="J184">
        <f t="shared" si="16"/>
        <v>4240000</v>
      </c>
      <c r="K184">
        <f t="shared" si="17"/>
        <v>7990000</v>
      </c>
      <c r="L184">
        <f t="shared" si="18"/>
        <v>10970000</v>
      </c>
      <c r="M184">
        <f t="shared" si="19"/>
        <v>16219999.999999998</v>
      </c>
      <c r="N184">
        <f t="shared" si="20"/>
        <v>12110000</v>
      </c>
      <c r="P184">
        <f t="shared" si="21"/>
        <v>16219999.999999998</v>
      </c>
      <c r="Q184">
        <f>IFERROR(J144+MATCH(P184,J184:N184,0)-1,"")</f>
        <v>2015</v>
      </c>
      <c r="R184">
        <f t="shared" si="22"/>
        <v>4240000</v>
      </c>
      <c r="S184">
        <f>IFERROR(J144+MATCH(R184,J184:N184)-1,"")</f>
        <v>2012</v>
      </c>
      <c r="T184">
        <f t="shared" si="23"/>
        <v>10306000</v>
      </c>
      <c r="U184">
        <f t="shared" si="24"/>
        <v>4495300.8798077134</v>
      </c>
      <c r="V184">
        <f t="shared" si="25"/>
        <v>-1.3494091190308652</v>
      </c>
      <c r="W184">
        <f t="shared" si="26"/>
        <v>-0.51520466859140845</v>
      </c>
      <c r="X184">
        <f t="shared" si="27"/>
        <v>0.14770980135781314</v>
      </c>
      <c r="Y184">
        <f t="shared" si="28"/>
        <v>1.3155960319730522</v>
      </c>
      <c r="Z184">
        <f t="shared" si="29"/>
        <v>0.40130795429140798</v>
      </c>
      <c r="AA184">
        <f t="shared" si="30"/>
        <v>-1.3494091190308652</v>
      </c>
      <c r="AB184">
        <f>IFERROR(V144+MATCH(AA184,V184:Z184,0)-1,"")</f>
        <v>2012</v>
      </c>
    </row>
    <row r="185" spans="1:28" x14ac:dyDescent="0.3">
      <c r="A185" s="1">
        <v>27</v>
      </c>
      <c r="B185" t="s">
        <v>423</v>
      </c>
      <c r="C185" t="s">
        <v>2012</v>
      </c>
      <c r="D185" t="s">
        <v>2013</v>
      </c>
      <c r="E185" t="s">
        <v>2014</v>
      </c>
      <c r="F185" t="s">
        <v>2015</v>
      </c>
      <c r="G185" t="s">
        <v>2016</v>
      </c>
      <c r="I185" t="str">
        <f t="shared" si="15"/>
        <v>N/A</v>
      </c>
      <c r="J185">
        <f t="shared" si="16"/>
        <v>48930000</v>
      </c>
      <c r="K185">
        <f t="shared" si="17"/>
        <v>28950000</v>
      </c>
      <c r="L185">
        <f t="shared" si="18"/>
        <v>47050000</v>
      </c>
      <c r="M185">
        <f t="shared" si="19"/>
        <v>15850000</v>
      </c>
      <c r="N185">
        <f t="shared" si="20"/>
        <v>12100000</v>
      </c>
      <c r="P185">
        <f t="shared" si="21"/>
        <v>48930000</v>
      </c>
      <c r="Q185">
        <f>IFERROR(J144+MATCH(P185,J185:N185,0)-1,"")</f>
        <v>2012</v>
      </c>
      <c r="R185">
        <f t="shared" si="22"/>
        <v>12100000</v>
      </c>
      <c r="S185" t="str">
        <f>IFERROR(J144+MATCH(R185,J185:N185)-1,"")</f>
        <v/>
      </c>
      <c r="T185">
        <f t="shared" si="23"/>
        <v>30576000</v>
      </c>
      <c r="U185">
        <f t="shared" si="24"/>
        <v>17096224.144529693</v>
      </c>
      <c r="V185">
        <f t="shared" si="25"/>
        <v>1.0735703886915147</v>
      </c>
      <c r="W185">
        <f t="shared" si="26"/>
        <v>-9.5108720279634018E-2</v>
      </c>
      <c r="X185">
        <f t="shared" si="27"/>
        <v>0.96360458664618132</v>
      </c>
      <c r="Y185">
        <f t="shared" si="28"/>
        <v>-0.86135978772318</v>
      </c>
      <c r="Z185">
        <f t="shared" si="29"/>
        <v>-1.0807064673348821</v>
      </c>
      <c r="AA185">
        <f t="shared" si="30"/>
        <v>-1.0807064673348821</v>
      </c>
      <c r="AB185">
        <f>IFERROR(V144+MATCH(AA185,V185:Z185,0)-1,"")</f>
        <v>2016</v>
      </c>
    </row>
    <row r="186" spans="1:28" x14ac:dyDescent="0.3">
      <c r="A186" s="1">
        <v>28</v>
      </c>
      <c r="B186" t="s">
        <v>424</v>
      </c>
      <c r="C186" t="s">
        <v>254</v>
      </c>
      <c r="D186" t="s">
        <v>2017</v>
      </c>
      <c r="E186" t="s">
        <v>2018</v>
      </c>
      <c r="F186" t="s">
        <v>2019</v>
      </c>
      <c r="G186" t="s">
        <v>2020</v>
      </c>
      <c r="I186" t="str">
        <f t="shared" si="15"/>
        <v>N/A</v>
      </c>
      <c r="J186" t="str">
        <f t="shared" si="16"/>
        <v>N/A</v>
      </c>
      <c r="K186">
        <f t="shared" si="17"/>
        <v>-0.40840000000000004</v>
      </c>
      <c r="L186">
        <f t="shared" si="18"/>
        <v>0.62530000000000008</v>
      </c>
      <c r="M186">
        <f t="shared" si="19"/>
        <v>-0.6631999999999999</v>
      </c>
      <c r="N186">
        <f t="shared" si="20"/>
        <v>-0.2364</v>
      </c>
      <c r="P186">
        <f t="shared" si="21"/>
        <v>0.62530000000000008</v>
      </c>
      <c r="Q186">
        <f>IFERROR(J144+MATCH(P186,J186:N186,0)-1,"")</f>
        <v>2014</v>
      </c>
      <c r="R186">
        <f t="shared" si="22"/>
        <v>-0.6631999999999999</v>
      </c>
      <c r="S186" t="str">
        <f>IFERROR(J144+MATCH(R186,J186:N186)-1,"")</f>
        <v/>
      </c>
      <c r="T186">
        <f t="shared" si="23"/>
        <v>-0.17067499999999997</v>
      </c>
      <c r="U186">
        <f t="shared" si="24"/>
        <v>0.55886492926884102</v>
      </c>
      <c r="V186" t="str">
        <f t="shared" si="25"/>
        <v/>
      </c>
      <c r="W186">
        <f t="shared" si="26"/>
        <v>-0.42537111840425196</v>
      </c>
      <c r="X186">
        <f t="shared" si="27"/>
        <v>1.4242708001759361</v>
      </c>
      <c r="Y186">
        <f t="shared" si="28"/>
        <v>-0.8812952364793526</v>
      </c>
      <c r="Z186">
        <f t="shared" si="29"/>
        <v>-0.11760444529233133</v>
      </c>
      <c r="AA186">
        <f t="shared" si="30"/>
        <v>1.4242708001759361</v>
      </c>
      <c r="AB186">
        <f>IFERROR(V144+MATCH(AA186,V186:Z186,0)-1,"")</f>
        <v>2014</v>
      </c>
    </row>
    <row r="187" spans="1:28" x14ac:dyDescent="0.3">
      <c r="A187" s="1">
        <v>29</v>
      </c>
      <c r="B187" t="s">
        <v>429</v>
      </c>
      <c r="C187" t="s">
        <v>254</v>
      </c>
      <c r="D187" t="s">
        <v>254</v>
      </c>
      <c r="E187" t="s">
        <v>254</v>
      </c>
      <c r="F187" t="s">
        <v>254</v>
      </c>
      <c r="G187" t="s">
        <v>2021</v>
      </c>
      <c r="I187" t="str">
        <f t="shared" si="15"/>
        <v>N/A</v>
      </c>
      <c r="J187" t="str">
        <f t="shared" si="16"/>
        <v>N/A</v>
      </c>
      <c r="K187" t="str">
        <f t="shared" si="17"/>
        <v>N/A</v>
      </c>
      <c r="L187" t="str">
        <f t="shared" si="18"/>
        <v>N/A</v>
      </c>
      <c r="M187" t="str">
        <f t="shared" si="19"/>
        <v>N/A</v>
      </c>
      <c r="N187">
        <f t="shared" si="20"/>
        <v>2.6499999999999999E-2</v>
      </c>
      <c r="P187">
        <f t="shared" si="21"/>
        <v>2.6499999999999999E-2</v>
      </c>
      <c r="Q187">
        <f>IFERROR(J144+MATCH(P187,J187:N187,0)-1,"")</f>
        <v>2016</v>
      </c>
      <c r="R187">
        <f t="shared" si="22"/>
        <v>2.6499999999999999E-2</v>
      </c>
      <c r="S187">
        <f>IFERROR(J144+MATCH(R187,J187:N187)-1,"")</f>
        <v>2016</v>
      </c>
      <c r="T187">
        <f t="shared" si="23"/>
        <v>2.6499999999999999E-2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2022</v>
      </c>
      <c r="E188" t="s">
        <v>2023</v>
      </c>
      <c r="F188" t="s">
        <v>1175</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282770000</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1100000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1090000</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282770000</v>
      </c>
      <c r="Q188">
        <f>IFERROR(J144+MATCH(P188,J188:N188,0)-1,"")</f>
        <v>2013</v>
      </c>
      <c r="R188">
        <f t="shared" si="22"/>
        <v>1090000</v>
      </c>
      <c r="S188" t="str">
        <f>IFERROR(J144+MATCH(R188,J188:N188)-1,"")</f>
        <v/>
      </c>
      <c r="T188">
        <f t="shared" si="23"/>
        <v>94986666.666666672</v>
      </c>
      <c r="U188">
        <f t="shared" si="24"/>
        <v>162625137.15085173</v>
      </c>
      <c r="V188" t="str">
        <f t="shared" si="25"/>
        <v/>
      </c>
      <c r="W188">
        <f t="shared" si="26"/>
        <v>1.1547005378334885</v>
      </c>
      <c r="X188">
        <f t="shared" si="27"/>
        <v>-0.57731952336235093</v>
      </c>
      <c r="Y188">
        <f t="shared" si="28"/>
        <v>-0.57738101447113765</v>
      </c>
      <c r="Z188" t="str">
        <f t="shared" si="29"/>
        <v/>
      </c>
      <c r="AA188">
        <f t="shared" si="30"/>
        <v>1.1547005378334885</v>
      </c>
      <c r="AB188">
        <f>IFERROR(V144+MATCH(AA188,V188:Z188,0)-1,"")</f>
        <v>2013</v>
      </c>
    </row>
    <row r="189" spans="1:28" x14ac:dyDescent="0.3">
      <c r="A189" s="1">
        <v>31</v>
      </c>
      <c r="B189" t="s">
        <v>432</v>
      </c>
      <c r="C189" t="s">
        <v>254</v>
      </c>
      <c r="D189" t="s">
        <v>2024</v>
      </c>
      <c r="E189" t="s">
        <v>2023</v>
      </c>
      <c r="F189" t="s">
        <v>1175</v>
      </c>
      <c r="G189" t="s">
        <v>254</v>
      </c>
      <c r="I189" t="str">
        <f t="shared" si="31"/>
        <v>N/A</v>
      </c>
      <c r="J189" t="str">
        <f t="shared" si="32"/>
        <v>N/A</v>
      </c>
      <c r="K189">
        <f t="shared" si="33"/>
        <v>278200000</v>
      </c>
      <c r="L189">
        <f t="shared" si="34"/>
        <v>1100000</v>
      </c>
      <c r="M189">
        <f t="shared" si="35"/>
        <v>1090000</v>
      </c>
      <c r="N189" t="str">
        <f t="shared" si="36"/>
        <v>N/A</v>
      </c>
      <c r="P189">
        <f t="shared" si="21"/>
        <v>278200000</v>
      </c>
      <c r="Q189">
        <f>IFERROR(J144+MATCH(P189,J189:N189,0)-1,"")</f>
        <v>2013</v>
      </c>
      <c r="R189">
        <f t="shared" si="22"/>
        <v>1090000</v>
      </c>
      <c r="S189" t="str">
        <f>IFERROR(J144+MATCH(R189,J189:N189)-1,"")</f>
        <v/>
      </c>
      <c r="T189">
        <f t="shared" si="23"/>
        <v>93463333.333333328</v>
      </c>
      <c r="U189">
        <f t="shared" si="24"/>
        <v>159986646.42192277</v>
      </c>
      <c r="V189" t="str">
        <f t="shared" si="25"/>
        <v/>
      </c>
      <c r="W189">
        <f t="shared" si="26"/>
        <v>1.1547005378153388</v>
      </c>
      <c r="X189">
        <f t="shared" si="27"/>
        <v>-0.57731901629933091</v>
      </c>
      <c r="Y189">
        <f t="shared" si="28"/>
        <v>-0.57738152151600775</v>
      </c>
      <c r="Z189" t="str">
        <f t="shared" si="29"/>
        <v/>
      </c>
      <c r="AA189">
        <f t="shared" si="30"/>
        <v>1.1547005378153388</v>
      </c>
      <c r="AB189">
        <f>IFERROR(V144+MATCH(AA189,V189:Z189,0)-1,"")</f>
        <v>2013</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2025</v>
      </c>
      <c r="E191" t="s">
        <v>254</v>
      </c>
      <c r="F191" t="s">
        <v>254</v>
      </c>
      <c r="G191" t="s">
        <v>254</v>
      </c>
      <c r="I191" t="str">
        <f t="shared" si="31"/>
        <v>N/A</v>
      </c>
      <c r="J191" t="str">
        <f t="shared" si="32"/>
        <v>N/A</v>
      </c>
      <c r="K191">
        <f t="shared" si="33"/>
        <v>4570000</v>
      </c>
      <c r="L191" t="str">
        <f t="shared" si="34"/>
        <v>N/A</v>
      </c>
      <c r="M191" t="str">
        <f t="shared" si="35"/>
        <v>N/A</v>
      </c>
      <c r="N191" t="str">
        <f t="shared" si="36"/>
        <v>N/A</v>
      </c>
      <c r="P191">
        <f t="shared" si="21"/>
        <v>4570000</v>
      </c>
      <c r="Q191">
        <f>IFERROR(J144+MATCH(P191,J191:N191,0)-1,"")</f>
        <v>2013</v>
      </c>
      <c r="R191">
        <f t="shared" si="22"/>
        <v>4570000</v>
      </c>
      <c r="S191">
        <f>IFERROR(J144+MATCH(R191,J191:N191)-1,"")</f>
        <v>2013</v>
      </c>
      <c r="T191">
        <f t="shared" si="23"/>
        <v>4570000</v>
      </c>
      <c r="U191" t="str">
        <f t="shared" si="24"/>
        <v/>
      </c>
      <c r="V191" t="str">
        <f t="shared" si="25"/>
        <v/>
      </c>
      <c r="W191" t="e">
        <f t="shared" si="26"/>
        <v>#VALUE!</v>
      </c>
      <c r="X191" t="str">
        <f t="shared" si="27"/>
        <v/>
      </c>
      <c r="Y191" t="str">
        <f t="shared" si="28"/>
        <v/>
      </c>
      <c r="Z191" t="str">
        <f t="shared" si="29"/>
        <v/>
      </c>
      <c r="AA191" t="e">
        <f t="shared" si="30"/>
        <v>#VALUE!</v>
      </c>
      <c r="AB191" t="str">
        <f>IFERROR(V144+MATCH(AA191,V191:Z191,0)-1,"")</f>
        <v/>
      </c>
    </row>
    <row r="192" spans="1:28" x14ac:dyDescent="0.3">
      <c r="A192" s="1">
        <v>34</v>
      </c>
      <c r="B192" t="s">
        <v>435</v>
      </c>
      <c r="C192" t="s">
        <v>2012</v>
      </c>
      <c r="D192" t="s">
        <v>2026</v>
      </c>
      <c r="E192" t="s">
        <v>2027</v>
      </c>
      <c r="F192" t="s">
        <v>2028</v>
      </c>
      <c r="G192" t="s">
        <v>2016</v>
      </c>
      <c r="I192" t="str">
        <f t="shared" si="31"/>
        <v>N/A</v>
      </c>
      <c r="J192">
        <f t="shared" si="32"/>
        <v>48930000</v>
      </c>
      <c r="K192">
        <f t="shared" si="33"/>
        <v>311720000</v>
      </c>
      <c r="L192">
        <f t="shared" si="34"/>
        <v>48150000</v>
      </c>
      <c r="M192">
        <f t="shared" si="35"/>
        <v>16940000</v>
      </c>
      <c r="N192">
        <f t="shared" si="36"/>
        <v>12100000</v>
      </c>
      <c r="P192">
        <f t="shared" si="21"/>
        <v>311720000</v>
      </c>
      <c r="Q192">
        <f>IFERROR(J144+MATCH(P192,J192:N192,0)-1,"")</f>
        <v>2013</v>
      </c>
      <c r="R192">
        <f t="shared" si="22"/>
        <v>12100000</v>
      </c>
      <c r="S192" t="str">
        <f>IFERROR(J144+MATCH(R192,J192:N192)-1,"")</f>
        <v/>
      </c>
      <c r="T192">
        <f t="shared" si="23"/>
        <v>87568000</v>
      </c>
      <c r="U192">
        <f t="shared" si="24"/>
        <v>126465930.47141194</v>
      </c>
      <c r="V192">
        <f t="shared" si="25"/>
        <v>-0.30552101942375898</v>
      </c>
      <c r="W192">
        <f t="shared" si="26"/>
        <v>1.7724299276845183</v>
      </c>
      <c r="X192">
        <f t="shared" si="27"/>
        <v>-0.31168868843226177</v>
      </c>
      <c r="Y192">
        <f t="shared" si="28"/>
        <v>-0.55847452145197085</v>
      </c>
      <c r="Z192">
        <f t="shared" si="29"/>
        <v>-0.5967456983765268</v>
      </c>
      <c r="AA192">
        <f t="shared" si="30"/>
        <v>1.7724299276845183</v>
      </c>
      <c r="AB192">
        <f>IFERROR(V144+MATCH(AA192,V192:Z192,0)-1,"")</f>
        <v>2013</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2012</v>
      </c>
      <c r="D194" t="s">
        <v>2029</v>
      </c>
      <c r="E194" t="s">
        <v>2014</v>
      </c>
      <c r="F194" t="s">
        <v>2015</v>
      </c>
      <c r="G194" t="s">
        <v>2016</v>
      </c>
      <c r="I194" t="str">
        <f t="shared" si="31"/>
        <v>N/A</v>
      </c>
      <c r="J194">
        <f t="shared" si="32"/>
        <v>48930000</v>
      </c>
      <c r="K194">
        <f t="shared" si="33"/>
        <v>33509999.999999996</v>
      </c>
      <c r="L194">
        <f t="shared" si="34"/>
        <v>47050000</v>
      </c>
      <c r="M194">
        <f t="shared" si="35"/>
        <v>15850000</v>
      </c>
      <c r="N194">
        <f t="shared" si="36"/>
        <v>12100000</v>
      </c>
      <c r="P194">
        <f t="shared" si="21"/>
        <v>48930000</v>
      </c>
      <c r="Q194">
        <f>IFERROR(J144+MATCH(P194,J194:N194,0)-1,"")</f>
        <v>2012</v>
      </c>
      <c r="R194">
        <f t="shared" si="22"/>
        <v>12100000</v>
      </c>
      <c r="S194" t="str">
        <f>IFERROR(J144+MATCH(R194,J194:N194)-1,"")</f>
        <v/>
      </c>
      <c r="T194">
        <f t="shared" si="23"/>
        <v>31488000</v>
      </c>
      <c r="U194">
        <f t="shared" si="24"/>
        <v>17109421.965688962</v>
      </c>
      <c r="V194">
        <f t="shared" si="25"/>
        <v>1.0194382975051983</v>
      </c>
      <c r="W194">
        <f t="shared" si="26"/>
        <v>0.11818049750920234</v>
      </c>
      <c r="X194">
        <f t="shared" si="27"/>
        <v>0.90955732059258665</v>
      </c>
      <c r="Y194">
        <f t="shared" si="28"/>
        <v>-0.91399931753160712</v>
      </c>
      <c r="Z194">
        <f t="shared" si="29"/>
        <v>-1.1331767980753804</v>
      </c>
      <c r="AA194">
        <f t="shared" si="30"/>
        <v>-1.1331767980753804</v>
      </c>
      <c r="AB194">
        <f>IFERROR(V144+MATCH(AA194,V194:Z194,0)-1,"")</f>
        <v>2016</v>
      </c>
    </row>
    <row r="195" spans="1:28" x14ac:dyDescent="0.3">
      <c r="A195" s="1">
        <v>37</v>
      </c>
      <c r="B195" t="s">
        <v>438</v>
      </c>
      <c r="C195" t="s">
        <v>2030</v>
      </c>
      <c r="D195" t="s">
        <v>2031</v>
      </c>
      <c r="E195" t="s">
        <v>2032</v>
      </c>
      <c r="F195" t="s">
        <v>2033</v>
      </c>
      <c r="G195" t="s">
        <v>1756</v>
      </c>
      <c r="I195" t="str">
        <f t="shared" si="31"/>
        <v>N/A</v>
      </c>
      <c r="J195">
        <f t="shared" si="32"/>
        <v>3.15</v>
      </c>
      <c r="K195">
        <f t="shared" si="33"/>
        <v>2.13</v>
      </c>
      <c r="L195">
        <f t="shared" si="34"/>
        <v>2.96</v>
      </c>
      <c r="M195">
        <f t="shared" si="35"/>
        <v>0.99</v>
      </c>
      <c r="N195">
        <f t="shared" si="36"/>
        <v>0.75</v>
      </c>
      <c r="P195">
        <f t="shared" si="21"/>
        <v>3.15</v>
      </c>
      <c r="Q195">
        <f>IFERROR(J144+MATCH(P195,J195:N195,0)-1,"")</f>
        <v>2012</v>
      </c>
      <c r="R195">
        <f t="shared" si="22"/>
        <v>0.75</v>
      </c>
      <c r="S195" t="str">
        <f>IFERROR(J144+MATCH(R195,J195:N195)-1,"")</f>
        <v/>
      </c>
      <c r="T195">
        <f t="shared" si="23"/>
        <v>1.9959999999999998</v>
      </c>
      <c r="U195">
        <f t="shared" si="24"/>
        <v>1.1003999272991618</v>
      </c>
      <c r="V195">
        <f t="shared" si="25"/>
        <v>1.048709629445719</v>
      </c>
      <c r="W195">
        <f t="shared" si="26"/>
        <v>0.12177390844517023</v>
      </c>
      <c r="X195">
        <f t="shared" si="27"/>
        <v>0.8760451323965972</v>
      </c>
      <c r="Y195">
        <f t="shared" si="28"/>
        <v>-0.91421307384956063</v>
      </c>
      <c r="Z195">
        <f t="shared" si="29"/>
        <v>-1.132315596437925</v>
      </c>
      <c r="AA195">
        <f t="shared" si="30"/>
        <v>-1.132315596437925</v>
      </c>
      <c r="AB195">
        <f>IFERROR(V144+MATCH(AA195,V195:Z195,0)-1,"")</f>
        <v>2016</v>
      </c>
    </row>
    <row r="196" spans="1:28" x14ac:dyDescent="0.3">
      <c r="A196" s="1">
        <v>38</v>
      </c>
      <c r="B196" t="s">
        <v>444</v>
      </c>
      <c r="C196" t="s">
        <v>254</v>
      </c>
      <c r="D196" t="s">
        <v>2034</v>
      </c>
      <c r="E196" t="s">
        <v>2035</v>
      </c>
      <c r="F196" t="s">
        <v>2036</v>
      </c>
      <c r="G196" t="s">
        <v>2037</v>
      </c>
      <c r="I196" t="str">
        <f t="shared" si="31"/>
        <v>N/A</v>
      </c>
      <c r="J196" t="str">
        <f t="shared" si="32"/>
        <v>N/A</v>
      </c>
      <c r="K196">
        <f t="shared" si="33"/>
        <v>-0.32250000000000001</v>
      </c>
      <c r="L196">
        <f t="shared" si="34"/>
        <v>0.38680000000000003</v>
      </c>
      <c r="M196">
        <f t="shared" si="35"/>
        <v>-0.66579999999999995</v>
      </c>
      <c r="N196">
        <f t="shared" si="36"/>
        <v>-0.24149999999999999</v>
      </c>
      <c r="P196">
        <f t="shared" si="21"/>
        <v>0.38680000000000003</v>
      </c>
      <c r="Q196">
        <f>IFERROR(J144+MATCH(P196,J196:N196,0)-1,"")</f>
        <v>2014</v>
      </c>
      <c r="R196">
        <f t="shared" si="22"/>
        <v>-0.66579999999999995</v>
      </c>
      <c r="S196" t="str">
        <f>IFERROR(J144+MATCH(R196,J196:N196)-1,"")</f>
        <v/>
      </c>
      <c r="T196">
        <f t="shared" si="23"/>
        <v>-0.21074999999999999</v>
      </c>
      <c r="U196">
        <f t="shared" si="24"/>
        <v>0.43877485874496802</v>
      </c>
      <c r="V196" t="str">
        <f t="shared" si="25"/>
        <v/>
      </c>
      <c r="W196">
        <f t="shared" si="26"/>
        <v>-0.25468642464985258</v>
      </c>
      <c r="X196">
        <f t="shared" si="27"/>
        <v>1.3618601615169521</v>
      </c>
      <c r="Y196">
        <f t="shared" si="28"/>
        <v>-1.0370922374668043</v>
      </c>
      <c r="Z196">
        <f t="shared" si="29"/>
        <v>-7.0081499400294997E-2</v>
      </c>
      <c r="AA196">
        <f t="shared" si="30"/>
        <v>1.3618601615169521</v>
      </c>
      <c r="AB196">
        <f>IFERROR(V144+MATCH(AA196,V196:Z196,0)-1,"")</f>
        <v>2014</v>
      </c>
    </row>
    <row r="197" spans="1:28" x14ac:dyDescent="0.3">
      <c r="A197" s="1">
        <v>39</v>
      </c>
      <c r="B197" t="s">
        <v>449</v>
      </c>
      <c r="C197" t="s">
        <v>2038</v>
      </c>
      <c r="D197" t="s">
        <v>2039</v>
      </c>
      <c r="E197" t="s">
        <v>2040</v>
      </c>
      <c r="F197" t="s">
        <v>2041</v>
      </c>
      <c r="G197" t="s">
        <v>2042</v>
      </c>
      <c r="I197" t="str">
        <f t="shared" si="31"/>
        <v>pos_trend</v>
      </c>
      <c r="J197">
        <f t="shared" si="32"/>
        <v>15530000</v>
      </c>
      <c r="K197">
        <f t="shared" si="33"/>
        <v>15700000</v>
      </c>
      <c r="L197">
        <f t="shared" si="34"/>
        <v>15900000</v>
      </c>
      <c r="M197">
        <f t="shared" si="35"/>
        <v>16020000</v>
      </c>
      <c r="N197">
        <f t="shared" si="36"/>
        <v>16129999.999999998</v>
      </c>
      <c r="P197">
        <f t="shared" si="21"/>
        <v>16129999.999999998</v>
      </c>
      <c r="Q197">
        <f>IFERROR(J144+MATCH(P197,J197:N197,0)-1,"")</f>
        <v>2016</v>
      </c>
      <c r="R197">
        <f t="shared" si="22"/>
        <v>15530000</v>
      </c>
      <c r="S197">
        <f>IFERROR(J144+MATCH(R197,J197:N197)-1,"")</f>
        <v>2012</v>
      </c>
      <c r="T197">
        <f t="shared" si="23"/>
        <v>15856000</v>
      </c>
      <c r="U197">
        <f t="shared" si="24"/>
        <v>242136.32523848987</v>
      </c>
      <c r="V197">
        <f t="shared" si="25"/>
        <v>-1.3463490026905687</v>
      </c>
      <c r="W197">
        <f t="shared" si="26"/>
        <v>-0.64426516693168312</v>
      </c>
      <c r="X197">
        <f t="shared" si="27"/>
        <v>0.18171581631406447</v>
      </c>
      <c r="Y197">
        <f t="shared" si="28"/>
        <v>0.67730440626151311</v>
      </c>
      <c r="Z197">
        <f t="shared" si="29"/>
        <v>1.1315939470466665</v>
      </c>
      <c r="AA197">
        <f t="shared" si="30"/>
        <v>-1.3463490026905687</v>
      </c>
      <c r="AB197">
        <f>IFERROR(V144+MATCH(AA197,V197:Z197,0)-1,"")</f>
        <v>2012</v>
      </c>
    </row>
    <row r="198" spans="1:28" x14ac:dyDescent="0.3">
      <c r="A198" s="1">
        <v>40</v>
      </c>
      <c r="B198" t="s">
        <v>455</v>
      </c>
      <c r="C198" t="s">
        <v>2043</v>
      </c>
      <c r="D198" t="s">
        <v>2044</v>
      </c>
      <c r="E198" t="s">
        <v>2045</v>
      </c>
      <c r="F198" t="s">
        <v>2046</v>
      </c>
      <c r="G198" t="s">
        <v>1756</v>
      </c>
      <c r="I198" t="str">
        <f t="shared" si="31"/>
        <v>N/A</v>
      </c>
      <c r="J198">
        <f t="shared" si="32"/>
        <v>3.13</v>
      </c>
      <c r="K198">
        <f t="shared" si="33"/>
        <v>2.12</v>
      </c>
      <c r="L198">
        <f t="shared" si="34"/>
        <v>2.94</v>
      </c>
      <c r="M198">
        <f t="shared" si="35"/>
        <v>0.98</v>
      </c>
      <c r="N198">
        <f t="shared" si="36"/>
        <v>0.75</v>
      </c>
      <c r="P198">
        <f t="shared" si="21"/>
        <v>3.13</v>
      </c>
      <c r="Q198">
        <f>IFERROR(J144+MATCH(P198,J198:N198,0)-1,"")</f>
        <v>2012</v>
      </c>
      <c r="R198">
        <f t="shared" si="22"/>
        <v>0.75</v>
      </c>
      <c r="S198" t="str">
        <f>IFERROR(J144+MATCH(R198,J198:N198)-1,"")</f>
        <v/>
      </c>
      <c r="T198">
        <f t="shared" si="23"/>
        <v>1.984</v>
      </c>
      <c r="U198">
        <f t="shared" si="24"/>
        <v>1.0927625542632762</v>
      </c>
      <c r="V198">
        <f t="shared" si="25"/>
        <v>1.0487182192773943</v>
      </c>
      <c r="W198">
        <f t="shared" si="26"/>
        <v>0.1244552162493244</v>
      </c>
      <c r="X198">
        <f t="shared" si="27"/>
        <v>0.87484696128201478</v>
      </c>
      <c r="Y198">
        <f t="shared" si="28"/>
        <v>-0.91877233172295281</v>
      </c>
      <c r="Z198">
        <f t="shared" si="29"/>
        <v>-1.1292480650857806</v>
      </c>
      <c r="AA198">
        <f t="shared" si="30"/>
        <v>-1.1292480650857806</v>
      </c>
      <c r="AB198">
        <f>IFERROR(V144+MATCH(AA198,V198:Z198,0)-1,"")</f>
        <v>2016</v>
      </c>
    </row>
    <row r="199" spans="1:28" x14ac:dyDescent="0.3">
      <c r="A199" s="1">
        <v>41</v>
      </c>
      <c r="B199" t="s">
        <v>461</v>
      </c>
      <c r="C199" t="s">
        <v>254</v>
      </c>
      <c r="D199" t="s">
        <v>2047</v>
      </c>
      <c r="E199" t="s">
        <v>2048</v>
      </c>
      <c r="F199" t="s">
        <v>2036</v>
      </c>
      <c r="G199" t="s">
        <v>2049</v>
      </c>
      <c r="I199" t="str">
        <f t="shared" si="31"/>
        <v>N/A</v>
      </c>
      <c r="J199" t="str">
        <f t="shared" si="32"/>
        <v>N/A</v>
      </c>
      <c r="K199">
        <f t="shared" si="33"/>
        <v>-0.32310000000000005</v>
      </c>
      <c r="L199">
        <f t="shared" si="34"/>
        <v>0.38670000000000004</v>
      </c>
      <c r="M199">
        <f t="shared" si="35"/>
        <v>-0.66579999999999995</v>
      </c>
      <c r="N199">
        <f t="shared" si="36"/>
        <v>-0.24050000000000002</v>
      </c>
      <c r="P199">
        <f t="shared" si="21"/>
        <v>0.38670000000000004</v>
      </c>
      <c r="Q199">
        <f>IFERROR(J144+MATCH(P199,J199:N199,0)-1,"")</f>
        <v>2014</v>
      </c>
      <c r="R199">
        <f t="shared" si="22"/>
        <v>-0.66579999999999995</v>
      </c>
      <c r="S199" t="str">
        <f>IFERROR(J144+MATCH(R199,J199:N199)-1,"")</f>
        <v/>
      </c>
      <c r="T199">
        <f t="shared" si="23"/>
        <v>-0.210675</v>
      </c>
      <c r="U199">
        <f t="shared" si="24"/>
        <v>0.4387575516918959</v>
      </c>
      <c r="V199" t="str">
        <f t="shared" si="25"/>
        <v/>
      </c>
      <c r="W199">
        <f t="shared" si="26"/>
        <v>-0.25623490596680848</v>
      </c>
      <c r="X199">
        <f t="shared" si="27"/>
        <v>1.3615150273686647</v>
      </c>
      <c r="Y199">
        <f t="shared" si="28"/>
        <v>-1.0373040834168881</v>
      </c>
      <c r="Z199">
        <f t="shared" si="29"/>
        <v>-6.7976037984968318E-2</v>
      </c>
      <c r="AA199">
        <f t="shared" si="30"/>
        <v>1.3615150273686647</v>
      </c>
      <c r="AB199">
        <f>IFERROR(V144+MATCH(AA199,V199:Z199,0)-1,"")</f>
        <v>2014</v>
      </c>
    </row>
    <row r="200" spans="1:28" x14ac:dyDescent="0.3">
      <c r="A200" s="1">
        <v>42</v>
      </c>
      <c r="B200" t="s">
        <v>466</v>
      </c>
      <c r="C200" t="s">
        <v>2050</v>
      </c>
      <c r="D200" t="s">
        <v>2051</v>
      </c>
      <c r="E200" t="s">
        <v>2052</v>
      </c>
      <c r="F200" t="s">
        <v>2053</v>
      </c>
      <c r="G200" t="s">
        <v>2054</v>
      </c>
      <c r="I200" t="str">
        <f t="shared" si="31"/>
        <v>pos_trend</v>
      </c>
      <c r="J200">
        <f t="shared" si="32"/>
        <v>15620000</v>
      </c>
      <c r="K200">
        <f t="shared" si="33"/>
        <v>15820000</v>
      </c>
      <c r="L200">
        <f t="shared" si="34"/>
        <v>16010000.000000002</v>
      </c>
      <c r="M200">
        <f t="shared" si="35"/>
        <v>16140000</v>
      </c>
      <c r="N200">
        <f t="shared" si="36"/>
        <v>16230000</v>
      </c>
      <c r="P200">
        <f t="shared" si="21"/>
        <v>16230000</v>
      </c>
      <c r="Q200">
        <f>IFERROR(J144+MATCH(P200,J200:N200,0)-1,"")</f>
        <v>2016</v>
      </c>
      <c r="R200">
        <f t="shared" si="22"/>
        <v>15620000</v>
      </c>
      <c r="S200">
        <f>IFERROR(J144+MATCH(R200,J200:N200)-1,"")</f>
        <v>2012</v>
      </c>
      <c r="T200">
        <f t="shared" si="23"/>
        <v>15964000</v>
      </c>
      <c r="U200">
        <f t="shared" si="24"/>
        <v>246434.57549621572</v>
      </c>
      <c r="V200">
        <f t="shared" si="25"/>
        <v>-1.3959080186184447</v>
      </c>
      <c r="W200">
        <f t="shared" si="26"/>
        <v>-0.58433358918911638</v>
      </c>
      <c r="X200">
        <f t="shared" si="27"/>
        <v>0.18666211876875308</v>
      </c>
      <c r="Y200">
        <f t="shared" si="28"/>
        <v>0.71418549789780894</v>
      </c>
      <c r="Z200">
        <f t="shared" si="29"/>
        <v>1.0793939911410066</v>
      </c>
      <c r="AA200">
        <f t="shared" si="30"/>
        <v>-1.3959080186184447</v>
      </c>
      <c r="AB200">
        <f>IFERROR(V144+MATCH(AA200,V200:Z200,0)-1,"")</f>
        <v>2012</v>
      </c>
    </row>
    <row r="201" spans="1:28" x14ac:dyDescent="0.3">
      <c r="A201" s="1">
        <v>43</v>
      </c>
      <c r="B201" t="s">
        <v>153</v>
      </c>
      <c r="C201" t="s">
        <v>2055</v>
      </c>
      <c r="D201" t="s">
        <v>2056</v>
      </c>
      <c r="E201" t="s">
        <v>2057</v>
      </c>
      <c r="F201" t="s">
        <v>2058</v>
      </c>
      <c r="G201" t="s">
        <v>2059</v>
      </c>
      <c r="I201" t="str">
        <f t="shared" si="31"/>
        <v>N/A</v>
      </c>
      <c r="J201">
        <f t="shared" si="32"/>
        <v>197560000</v>
      </c>
      <c r="K201">
        <f t="shared" si="33"/>
        <v>114460000</v>
      </c>
      <c r="L201">
        <f t="shared" si="34"/>
        <v>139770000</v>
      </c>
      <c r="M201">
        <f t="shared" si="35"/>
        <v>139840000</v>
      </c>
      <c r="N201">
        <f t="shared" si="36"/>
        <v>147990000</v>
      </c>
      <c r="P201">
        <f t="shared" si="21"/>
        <v>197560000</v>
      </c>
      <c r="Q201">
        <f>IFERROR(J144+MATCH(P201,J201:N201,0)-1,"")</f>
        <v>2012</v>
      </c>
      <c r="R201">
        <f t="shared" si="22"/>
        <v>114460000</v>
      </c>
      <c r="S201" t="str">
        <f>IFERROR(J144+MATCH(R201,J201:N201)-1,"")</f>
        <v/>
      </c>
      <c r="T201">
        <f t="shared" si="23"/>
        <v>147924000</v>
      </c>
      <c r="U201">
        <f t="shared" si="24"/>
        <v>30477101.732284192</v>
      </c>
      <c r="V201">
        <f t="shared" si="25"/>
        <v>1.6286325529248378</v>
      </c>
      <c r="W201">
        <f t="shared" si="26"/>
        <v>-1.0980046690119425</v>
      </c>
      <c r="X201">
        <f t="shared" si="27"/>
        <v>-0.26754512524274976</v>
      </c>
      <c r="Y201">
        <f t="shared" si="28"/>
        <v>-0.26524831891861528</v>
      </c>
      <c r="Z201">
        <f t="shared" si="29"/>
        <v>2.165560248469645E-3</v>
      </c>
      <c r="AA201">
        <f t="shared" si="30"/>
        <v>1.6286325529248378</v>
      </c>
      <c r="AB201">
        <f>IFERROR(V144+MATCH(AA201,V201:Z201,0)-1,"")</f>
        <v>2012</v>
      </c>
    </row>
    <row r="202" spans="1:28" x14ac:dyDescent="0.3">
      <c r="A202" s="1">
        <v>44</v>
      </c>
      <c r="B202" t="s">
        <v>477</v>
      </c>
      <c r="C202" t="s">
        <v>254</v>
      </c>
      <c r="D202" t="s">
        <v>2060</v>
      </c>
      <c r="E202" t="s">
        <v>2061</v>
      </c>
      <c r="F202" t="s">
        <v>2062</v>
      </c>
      <c r="G202" t="s">
        <v>2063</v>
      </c>
      <c r="I202" t="str">
        <f t="shared" si="31"/>
        <v>N/A</v>
      </c>
      <c r="J202" t="str">
        <f t="shared" si="32"/>
        <v>N/A</v>
      </c>
      <c r="K202">
        <f t="shared" si="33"/>
        <v>-0.42060000000000003</v>
      </c>
      <c r="L202">
        <f t="shared" si="34"/>
        <v>0.22109999999999999</v>
      </c>
      <c r="M202">
        <f t="shared" si="35"/>
        <v>5.0000000000000001E-4</v>
      </c>
      <c r="N202">
        <f t="shared" si="36"/>
        <v>5.8200000000000002E-2</v>
      </c>
      <c r="P202">
        <f t="shared" si="21"/>
        <v>0.22109999999999999</v>
      </c>
      <c r="Q202">
        <f>IFERROR(J144+MATCH(P202,J202:N202,0)-1,"")</f>
        <v>2014</v>
      </c>
      <c r="R202">
        <f t="shared" si="22"/>
        <v>-0.42060000000000003</v>
      </c>
      <c r="S202">
        <f>IFERROR(J144+MATCH(R202,J202:N202)-1,"")</f>
        <v>2013</v>
      </c>
      <c r="T202">
        <f t="shared" si="23"/>
        <v>-3.5200000000000009E-2</v>
      </c>
      <c r="U202">
        <f t="shared" si="24"/>
        <v>0.27338672242813844</v>
      </c>
      <c r="V202" t="str">
        <f t="shared" si="25"/>
        <v/>
      </c>
      <c r="W202">
        <f t="shared" si="26"/>
        <v>-1.4097246441853262</v>
      </c>
      <c r="X202">
        <f t="shared" si="27"/>
        <v>0.93749980878230166</v>
      </c>
      <c r="Y202">
        <f t="shared" si="28"/>
        <v>0.13058424960408968</v>
      </c>
      <c r="Z202">
        <f t="shared" si="29"/>
        <v>0.3416405857989348</v>
      </c>
      <c r="AA202">
        <f t="shared" si="30"/>
        <v>-1.4097246441853262</v>
      </c>
      <c r="AB202">
        <f>IFERROR(V144+MATCH(AA202,V202:Z202,0)-1,"")</f>
        <v>2013</v>
      </c>
    </row>
    <row r="203" spans="1:28" x14ac:dyDescent="0.3">
      <c r="A203" s="1">
        <v>45</v>
      </c>
      <c r="B203" t="s">
        <v>482</v>
      </c>
      <c r="C203" t="s">
        <v>254</v>
      </c>
      <c r="D203" t="s">
        <v>254</v>
      </c>
      <c r="E203" t="s">
        <v>254</v>
      </c>
      <c r="F203" t="s">
        <v>254</v>
      </c>
      <c r="G203" t="s">
        <v>2064</v>
      </c>
      <c r="I203" t="str">
        <f t="shared" si="31"/>
        <v>N/A</v>
      </c>
      <c r="J203" t="str">
        <f t="shared" si="32"/>
        <v>N/A</v>
      </c>
      <c r="K203" t="str">
        <f t="shared" si="33"/>
        <v>N/A</v>
      </c>
      <c r="L203" t="str">
        <f t="shared" si="34"/>
        <v>N/A</v>
      </c>
      <c r="M203" t="str">
        <f t="shared" si="35"/>
        <v>N/A</v>
      </c>
      <c r="N203">
        <f t="shared" si="36"/>
        <v>0.32380000000000003</v>
      </c>
      <c r="P203">
        <f t="shared" si="21"/>
        <v>0.32380000000000003</v>
      </c>
      <c r="Q203">
        <f>IFERROR(J144+MATCH(P203,J203:N203,0)-1,"")</f>
        <v>2016</v>
      </c>
      <c r="R203">
        <f t="shared" si="22"/>
        <v>0.32380000000000003</v>
      </c>
      <c r="S203">
        <f>IFERROR(J144+MATCH(R203,J203:N203)-1,"")</f>
        <v>2016</v>
      </c>
      <c r="T203">
        <f t="shared" si="23"/>
        <v>0.32380000000000003</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2065</v>
      </c>
      <c r="D206" t="s">
        <v>2066</v>
      </c>
      <c r="E206" t="s">
        <v>2067</v>
      </c>
      <c r="F206" t="s">
        <v>2068</v>
      </c>
      <c r="G206" t="s">
        <v>2069</v>
      </c>
      <c r="I206" t="str">
        <f t="shared" si="31"/>
        <v>N/A</v>
      </c>
      <c r="J206">
        <f t="shared" si="32"/>
        <v>136650000</v>
      </c>
      <c r="K206">
        <f t="shared" si="33"/>
        <v>395610000</v>
      </c>
      <c r="L206">
        <f t="shared" si="34"/>
        <v>365920000</v>
      </c>
      <c r="M206">
        <f t="shared" si="35"/>
        <v>392870000</v>
      </c>
      <c r="N206">
        <f t="shared" si="36"/>
        <v>279480000</v>
      </c>
      <c r="P206">
        <f t="shared" si="21"/>
        <v>395610000</v>
      </c>
      <c r="Q206">
        <f>IFERROR(J144+MATCH(P206,J206:N206,0)-1,"")</f>
        <v>2013</v>
      </c>
      <c r="R206">
        <f t="shared" si="22"/>
        <v>136650000</v>
      </c>
      <c r="S206">
        <f>IFERROR(J144+MATCH(R206,J206:N206)-1,"")</f>
        <v>2012</v>
      </c>
      <c r="T206">
        <f t="shared" si="23"/>
        <v>314106000</v>
      </c>
      <c r="U206">
        <f t="shared" si="24"/>
        <v>109796347.98116018</v>
      </c>
      <c r="V206">
        <f t="shared" si="25"/>
        <v>-1.6162286201946303</v>
      </c>
      <c r="W206">
        <f t="shared" si="26"/>
        <v>0.74231977200175336</v>
      </c>
      <c r="X206">
        <f t="shared" si="27"/>
        <v>0.47191004940246922</v>
      </c>
      <c r="Y206">
        <f t="shared" si="28"/>
        <v>0.71736447931323744</v>
      </c>
      <c r="Z206">
        <f t="shared" si="29"/>
        <v>-0.31536568052282971</v>
      </c>
      <c r="AA206">
        <f t="shared" si="30"/>
        <v>-1.6162286201946303</v>
      </c>
      <c r="AB206">
        <f>IFERROR(V144+MATCH(AA206,V206:Z206,0)-1,"")</f>
        <v>2012</v>
      </c>
    </row>
    <row r="207" spans="1:28" x14ac:dyDescent="0.3">
      <c r="A207" s="1">
        <v>1</v>
      </c>
      <c r="B207" t="s">
        <v>490</v>
      </c>
      <c r="C207" t="s">
        <v>2065</v>
      </c>
      <c r="D207" t="s">
        <v>2066</v>
      </c>
      <c r="E207" t="s">
        <v>2067</v>
      </c>
      <c r="F207" t="s">
        <v>2068</v>
      </c>
      <c r="G207" t="s">
        <v>2070</v>
      </c>
      <c r="I207" t="str">
        <f t="shared" si="31"/>
        <v>N/A</v>
      </c>
      <c r="J207">
        <f t="shared" si="32"/>
        <v>136650000</v>
      </c>
      <c r="K207">
        <f t="shared" si="33"/>
        <v>395610000</v>
      </c>
      <c r="L207">
        <f t="shared" si="34"/>
        <v>365920000</v>
      </c>
      <c r="M207">
        <f t="shared" si="35"/>
        <v>392870000</v>
      </c>
      <c r="N207">
        <f t="shared" si="36"/>
        <v>270250000</v>
      </c>
      <c r="P207">
        <f t="shared" si="21"/>
        <v>395610000</v>
      </c>
      <c r="Q207">
        <f>IFERROR(J144+MATCH(P207,J207:N207,0)-1,"")</f>
        <v>2013</v>
      </c>
      <c r="R207">
        <f t="shared" si="22"/>
        <v>136650000</v>
      </c>
      <c r="S207">
        <f>IFERROR(J144+MATCH(R207,J207:N207)-1,"")</f>
        <v>2012</v>
      </c>
      <c r="T207">
        <f t="shared" si="23"/>
        <v>312260000</v>
      </c>
      <c r="U207">
        <f t="shared" si="24"/>
        <v>110598714.27824105</v>
      </c>
      <c r="V207">
        <f t="shared" si="25"/>
        <v>-1.5878123099894763</v>
      </c>
      <c r="W207">
        <f t="shared" si="26"/>
        <v>0.75362539740118928</v>
      </c>
      <c r="X207">
        <f t="shared" si="27"/>
        <v>0.48517743040849209</v>
      </c>
      <c r="Y207">
        <f t="shared" si="28"/>
        <v>0.72885114918428151</v>
      </c>
      <c r="Z207">
        <f t="shared" si="29"/>
        <v>-0.37984166700448663</v>
      </c>
      <c r="AA207">
        <f t="shared" si="30"/>
        <v>-1.5878123099894763</v>
      </c>
      <c r="AB207">
        <f>IFERROR(V144+MATCH(AA207,V207:Z207,0)-1,"")</f>
        <v>2012</v>
      </c>
    </row>
    <row r="208" spans="1:28" x14ac:dyDescent="0.3">
      <c r="A208" s="1">
        <v>2</v>
      </c>
      <c r="B208" t="s">
        <v>491</v>
      </c>
      <c r="C208" t="s">
        <v>254</v>
      </c>
      <c r="D208" t="s">
        <v>254</v>
      </c>
      <c r="E208" t="s">
        <v>254</v>
      </c>
      <c r="F208" t="s">
        <v>254</v>
      </c>
      <c r="G208" t="s">
        <v>2071</v>
      </c>
      <c r="I208" t="str">
        <f t="shared" si="31"/>
        <v>N/A</v>
      </c>
      <c r="J208" t="str">
        <f t="shared" si="32"/>
        <v>N/A</v>
      </c>
      <c r="K208" t="str">
        <f t="shared" si="33"/>
        <v>N/A</v>
      </c>
      <c r="L208" t="str">
        <f t="shared" si="34"/>
        <v>N/A</v>
      </c>
      <c r="M208" t="str">
        <f t="shared" si="35"/>
        <v>N/A</v>
      </c>
      <c r="N208">
        <f t="shared" si="36"/>
        <v>9240000</v>
      </c>
      <c r="P208">
        <f t="shared" si="21"/>
        <v>9240000</v>
      </c>
      <c r="Q208">
        <f>IFERROR(J144+MATCH(P208,J208:N208,0)-1,"")</f>
        <v>2016</v>
      </c>
      <c r="R208">
        <f t="shared" si="22"/>
        <v>9240000</v>
      </c>
      <c r="S208">
        <f>IFERROR(J144+MATCH(R208,J208:N208)-1,"")</f>
        <v>2016</v>
      </c>
      <c r="T208">
        <f t="shared" si="23"/>
        <v>9240000</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2072</v>
      </c>
      <c r="E209" t="s">
        <v>2073</v>
      </c>
      <c r="F209" t="s">
        <v>2074</v>
      </c>
      <c r="G209" t="s">
        <v>2075</v>
      </c>
      <c r="I209" t="str">
        <f t="shared" si="31"/>
        <v>N/A</v>
      </c>
      <c r="J209" t="str">
        <f t="shared" si="32"/>
        <v>N/A</v>
      </c>
      <c r="K209">
        <f t="shared" si="33"/>
        <v>1.8951</v>
      </c>
      <c r="L209">
        <f t="shared" si="34"/>
        <v>-7.4999999999999997E-2</v>
      </c>
      <c r="M209">
        <f t="shared" si="35"/>
        <v>7.3700000000000002E-2</v>
      </c>
      <c r="N209">
        <f t="shared" si="36"/>
        <v>-0.28860000000000002</v>
      </c>
      <c r="P209">
        <f t="shared" ref="P209:P272" si="37">MAX(J209:N209)</f>
        <v>1.8951</v>
      </c>
      <c r="Q209">
        <f>IFERROR(J144+MATCH(P209,J209:N209,0)-1,"")</f>
        <v>2013</v>
      </c>
      <c r="R209">
        <f t="shared" ref="R209:R272" si="38">IF(Q209="","",MIN(J209:N209))</f>
        <v>-0.28860000000000002</v>
      </c>
      <c r="S209" t="str">
        <f>IFERROR(J144+MATCH(R209,J209:N209)-1,"")</f>
        <v/>
      </c>
      <c r="T209">
        <f t="shared" ref="T209:T272" si="39">IFERROR(AVERAGE(J209:N209),"")</f>
        <v>0.40130000000000005</v>
      </c>
      <c r="U209">
        <f t="shared" ref="U209:U272" si="40">IFERROR(STDEV(J209:N209),"")</f>
        <v>1.0069067980702087</v>
      </c>
      <c r="V209" t="str">
        <f t="shared" ref="V209:V272" si="41">IF(C209="-","",IF(ISBLANK(B209),"",IF(OR(ISNUMBER(FIND("Growth",B209)),ISNUMBER(FIND("Margin",B209))),"",(J209-T209)/U209)))</f>
        <v/>
      </c>
      <c r="W209">
        <f t="shared" ref="W209:W272" si="42">IF(OR(D209="-",ISBLANK(D209)),"",(K209-T209)/U209)</f>
        <v>1.4835533962656211</v>
      </c>
      <c r="X209">
        <f t="shared" ref="X209:X272" si="43">IF(OR(E209="-",ISBLANK(E209)),"",(L209-T209)/U209)</f>
        <v>-0.47303285757217528</v>
      </c>
      <c r="Y209">
        <f t="shared" ref="Y209:Y272" si="44">IF(OR(F209="-",ISBLANK(F209)),"",(M209-T209)/U209)</f>
        <v>-0.32535285353903975</v>
      </c>
      <c r="Z209">
        <f t="shared" ref="Z209:Z272" si="45">IFERROR(IF(OR(G209="-",ISBLANK(G209)),"",(N209-T209)/U209),"")</f>
        <v>-0.68516768515440629</v>
      </c>
      <c r="AA209">
        <f t="shared" ref="AA209:AA272" si="46">IF(MAX(MAX(V209:Z209),ABS(MIN(V209:Z209)))=ABS(MIN(V209:Z209)),MIN(V209:Z209),MAX(V209:Z209))</f>
        <v>1.4835533962656211</v>
      </c>
      <c r="AB209">
        <f>IFERROR(V144+MATCH(AA209,V209:Z209,0)-1,"")</f>
        <v>2013</v>
      </c>
    </row>
    <row r="210" spans="1:28" x14ac:dyDescent="0.3">
      <c r="A210" s="1">
        <v>4</v>
      </c>
      <c r="B210" t="s">
        <v>497</v>
      </c>
      <c r="C210" t="s">
        <v>2076</v>
      </c>
      <c r="D210" t="s">
        <v>2077</v>
      </c>
      <c r="E210" t="s">
        <v>2078</v>
      </c>
      <c r="F210" t="s">
        <v>2079</v>
      </c>
      <c r="G210" t="s">
        <v>2080</v>
      </c>
      <c r="I210" t="str">
        <f t="shared" si="31"/>
        <v>N/A</v>
      </c>
      <c r="J210">
        <f t="shared" si="32"/>
        <v>0.15</v>
      </c>
      <c r="K210">
        <f t="shared" si="33"/>
        <v>0.46020000000000005</v>
      </c>
      <c r="L210">
        <f t="shared" si="34"/>
        <v>0.39560000000000001</v>
      </c>
      <c r="M210">
        <f t="shared" si="35"/>
        <v>0.41570000000000001</v>
      </c>
      <c r="N210">
        <f t="shared" si="36"/>
        <v>0.23320000000000002</v>
      </c>
      <c r="P210">
        <f t="shared" si="37"/>
        <v>0.46020000000000005</v>
      </c>
      <c r="Q210">
        <f>IFERROR(J144+MATCH(P210,J210:N210,0)-1,"")</f>
        <v>2013</v>
      </c>
      <c r="R210">
        <f t="shared" si="38"/>
        <v>0.15</v>
      </c>
      <c r="S210">
        <f>IFERROR(J144+MATCH(R210,J210:N210)-1,"")</f>
        <v>2012</v>
      </c>
      <c r="T210">
        <f t="shared" si="39"/>
        <v>0.33094000000000001</v>
      </c>
      <c r="U210">
        <f t="shared" si="40"/>
        <v>0.13263268073894907</v>
      </c>
      <c r="V210">
        <f t="shared" si="41"/>
        <v>-1.3642188259478116</v>
      </c>
      <c r="W210">
        <f t="shared" si="42"/>
        <v>0.97457126916112613</v>
      </c>
      <c r="X210">
        <f t="shared" si="43"/>
        <v>0.48751182317776875</v>
      </c>
      <c r="Y210">
        <f t="shared" si="44"/>
        <v>0.6390581833057174</v>
      </c>
      <c r="Z210">
        <f t="shared" si="45"/>
        <v>-0.73692244969680043</v>
      </c>
      <c r="AA210">
        <f t="shared" si="46"/>
        <v>-1.3642188259478116</v>
      </c>
      <c r="AB210">
        <f>IFERROR(V144+MATCH(AA210,V210:Z210,0)-1,"")</f>
        <v>2012</v>
      </c>
    </row>
    <row r="211" spans="1:28" x14ac:dyDescent="0.3">
      <c r="A211" s="1">
        <v>5</v>
      </c>
      <c r="B211" t="s">
        <v>503</v>
      </c>
      <c r="C211" t="s">
        <v>2081</v>
      </c>
      <c r="D211" t="s">
        <v>2082</v>
      </c>
      <c r="E211" t="s">
        <v>2083</v>
      </c>
      <c r="F211" t="s">
        <v>2084</v>
      </c>
      <c r="G211" t="s">
        <v>2085</v>
      </c>
      <c r="I211" t="str">
        <f t="shared" si="31"/>
        <v>N/A</v>
      </c>
      <c r="J211">
        <f t="shared" si="32"/>
        <v>73090000</v>
      </c>
      <c r="K211">
        <f t="shared" si="33"/>
        <v>37680000</v>
      </c>
      <c r="L211">
        <f t="shared" si="34"/>
        <v>52870000</v>
      </c>
      <c r="M211">
        <f t="shared" si="35"/>
        <v>39020000</v>
      </c>
      <c r="N211">
        <f t="shared" si="36"/>
        <v>45420000</v>
      </c>
      <c r="P211">
        <f t="shared" si="37"/>
        <v>73090000</v>
      </c>
      <c r="Q211">
        <f>IFERROR(J144+MATCH(P211,J211:N211,0)-1,"")</f>
        <v>2012</v>
      </c>
      <c r="R211">
        <f t="shared" si="38"/>
        <v>37680000</v>
      </c>
      <c r="S211" t="str">
        <f>IFERROR(J144+MATCH(R211,J211:N211)-1,"")</f>
        <v/>
      </c>
      <c r="T211">
        <f t="shared" si="39"/>
        <v>49616000</v>
      </c>
      <c r="U211">
        <f t="shared" si="40"/>
        <v>14439242.708674164</v>
      </c>
      <c r="V211">
        <f t="shared" si="41"/>
        <v>1.6257085273522229</v>
      </c>
      <c r="W211">
        <f t="shared" si="42"/>
        <v>-0.82663614988822243</v>
      </c>
      <c r="X211">
        <f t="shared" si="43"/>
        <v>0.225358079066377</v>
      </c>
      <c r="Y211">
        <f t="shared" si="44"/>
        <v>-0.73383349901270156</v>
      </c>
      <c r="Z211">
        <f t="shared" si="45"/>
        <v>-0.29059695751767606</v>
      </c>
      <c r="AA211">
        <f t="shared" si="46"/>
        <v>1.6257085273522229</v>
      </c>
      <c r="AB211">
        <f>IFERROR(V144+MATCH(AA211,V211:Z211,0)-1,"")</f>
        <v>2012</v>
      </c>
    </row>
    <row r="212" spans="1:28" x14ac:dyDescent="0.3">
      <c r="A212" s="1">
        <v>6</v>
      </c>
      <c r="B212" t="s">
        <v>509</v>
      </c>
      <c r="C212" t="s">
        <v>2081</v>
      </c>
      <c r="D212" t="s">
        <v>2082</v>
      </c>
      <c r="E212" t="s">
        <v>2083</v>
      </c>
      <c r="F212" t="s">
        <v>2084</v>
      </c>
      <c r="G212" t="s">
        <v>2085</v>
      </c>
      <c r="I212" t="str">
        <f t="shared" si="31"/>
        <v>N/A</v>
      </c>
      <c r="J212">
        <f t="shared" si="32"/>
        <v>73090000</v>
      </c>
      <c r="K212">
        <f t="shared" si="33"/>
        <v>37680000</v>
      </c>
      <c r="L212">
        <f t="shared" si="34"/>
        <v>52870000</v>
      </c>
      <c r="M212">
        <f t="shared" si="35"/>
        <v>39020000</v>
      </c>
      <c r="N212">
        <f t="shared" si="36"/>
        <v>45420000</v>
      </c>
      <c r="P212">
        <f t="shared" si="37"/>
        <v>73090000</v>
      </c>
      <c r="Q212">
        <f>IFERROR(J144+MATCH(P212,J212:N212,0)-1,"")</f>
        <v>2012</v>
      </c>
      <c r="R212">
        <f t="shared" si="38"/>
        <v>37680000</v>
      </c>
      <c r="S212" t="str">
        <f>IFERROR(J144+MATCH(R212,J212:N212)-1,"")</f>
        <v/>
      </c>
      <c r="T212">
        <f t="shared" si="39"/>
        <v>49616000</v>
      </c>
      <c r="U212">
        <f t="shared" si="40"/>
        <v>14439242.708674164</v>
      </c>
      <c r="V212">
        <f t="shared" si="41"/>
        <v>1.6257085273522229</v>
      </c>
      <c r="W212">
        <f t="shared" si="42"/>
        <v>-0.82663614988822243</v>
      </c>
      <c r="X212">
        <f t="shared" si="43"/>
        <v>0.225358079066377</v>
      </c>
      <c r="Y212">
        <f t="shared" si="44"/>
        <v>-0.73383349901270156</v>
      </c>
      <c r="Z212">
        <f t="shared" si="45"/>
        <v>-0.29059695751767606</v>
      </c>
      <c r="AA212">
        <f t="shared" si="46"/>
        <v>1.6257085273522229</v>
      </c>
      <c r="AB212">
        <f>IFERROR(V144+MATCH(AA212,V212:Z212,0)-1,"")</f>
        <v>2012</v>
      </c>
    </row>
    <row r="213" spans="1:28" x14ac:dyDescent="0.3">
      <c r="A213" s="1">
        <v>7</v>
      </c>
      <c r="B213" t="s">
        <v>515</v>
      </c>
      <c r="C213" t="s">
        <v>2086</v>
      </c>
      <c r="D213" t="s">
        <v>2087</v>
      </c>
      <c r="E213" t="s">
        <v>2088</v>
      </c>
      <c r="F213" t="s">
        <v>2089</v>
      </c>
      <c r="G213" t="s">
        <v>2090</v>
      </c>
      <c r="I213" t="str">
        <f t="shared" si="31"/>
        <v>N/A</v>
      </c>
      <c r="J213">
        <f t="shared" si="32"/>
        <v>87690000</v>
      </c>
      <c r="K213">
        <f t="shared" si="33"/>
        <v>47380000</v>
      </c>
      <c r="L213">
        <f t="shared" si="34"/>
        <v>64220000</v>
      </c>
      <c r="M213">
        <f t="shared" si="35"/>
        <v>48310000</v>
      </c>
      <c r="N213">
        <f t="shared" si="36"/>
        <v>58570000</v>
      </c>
      <c r="P213">
        <f t="shared" si="37"/>
        <v>87690000</v>
      </c>
      <c r="Q213">
        <f>IFERROR(J144+MATCH(P213,J213:N213,0)-1,"")</f>
        <v>2012</v>
      </c>
      <c r="R213">
        <f t="shared" si="38"/>
        <v>47380000</v>
      </c>
      <c r="S213" t="str">
        <f>IFERROR(J144+MATCH(R213,J213:N213)-1,"")</f>
        <v/>
      </c>
      <c r="T213">
        <f t="shared" si="39"/>
        <v>61234000</v>
      </c>
      <c r="U213">
        <f t="shared" si="40"/>
        <v>16392804.214044649</v>
      </c>
      <c r="V213">
        <f t="shared" si="41"/>
        <v>1.6138788491924791</v>
      </c>
      <c r="W213">
        <f t="shared" si="42"/>
        <v>-0.84512691172938481</v>
      </c>
      <c r="X213">
        <f t="shared" si="43"/>
        <v>0.18215309357759082</v>
      </c>
      <c r="Y213">
        <f t="shared" si="44"/>
        <v>-0.7883947024101754</v>
      </c>
      <c r="Z213">
        <f t="shared" si="45"/>
        <v>-0.16251032863050968</v>
      </c>
      <c r="AA213">
        <f t="shared" si="46"/>
        <v>1.6138788491924791</v>
      </c>
      <c r="AB213">
        <f>IFERROR(V144+MATCH(AA213,V213:Z213,0)-1,"")</f>
        <v>2012</v>
      </c>
    </row>
    <row r="214" spans="1:28" x14ac:dyDescent="0.3">
      <c r="A214" s="1">
        <v>8</v>
      </c>
      <c r="B214" t="s">
        <v>521</v>
      </c>
      <c r="C214" t="s">
        <v>2091</v>
      </c>
      <c r="D214" t="s">
        <v>2092</v>
      </c>
      <c r="E214" t="s">
        <v>2093</v>
      </c>
      <c r="F214" t="s">
        <v>2094</v>
      </c>
      <c r="G214" t="s">
        <v>2095</v>
      </c>
      <c r="I214" t="str">
        <f t="shared" si="31"/>
        <v>N/A</v>
      </c>
      <c r="J214">
        <f t="shared" si="32"/>
        <v>-14600000</v>
      </c>
      <c r="K214">
        <f t="shared" si="33"/>
        <v>-9700000</v>
      </c>
      <c r="L214">
        <f t="shared" si="34"/>
        <v>-11340000</v>
      </c>
      <c r="M214">
        <f t="shared" si="35"/>
        <v>-9290000</v>
      </c>
      <c r="N214">
        <f t="shared" si="36"/>
        <v>-13150000</v>
      </c>
      <c r="P214">
        <f t="shared" si="37"/>
        <v>-9290000</v>
      </c>
      <c r="Q214">
        <f>IFERROR(J144+MATCH(P214,J214:N214,0)-1,"")</f>
        <v>2015</v>
      </c>
      <c r="R214">
        <f t="shared" si="38"/>
        <v>-14600000</v>
      </c>
      <c r="S214">
        <f>IFERROR(J144+MATCH(R214,J214:N214)-1,"")</f>
        <v>2012</v>
      </c>
      <c r="T214">
        <f t="shared" si="39"/>
        <v>-11616000</v>
      </c>
      <c r="U214">
        <f t="shared" si="40"/>
        <v>2259143.6430647788</v>
      </c>
      <c r="V214">
        <f t="shared" si="41"/>
        <v>-1.3208544791564796</v>
      </c>
      <c r="W214">
        <f t="shared" si="42"/>
        <v>0.84810897522245798</v>
      </c>
      <c r="X214">
        <f t="shared" si="43"/>
        <v>0.12217018640991567</v>
      </c>
      <c r="Y214">
        <f t="shared" si="44"/>
        <v>1.0295936724255936</v>
      </c>
      <c r="Z214">
        <f t="shared" si="45"/>
        <v>-0.67901835490148776</v>
      </c>
      <c r="AA214">
        <f t="shared" si="46"/>
        <v>-1.3208544791564796</v>
      </c>
      <c r="AB214">
        <f>IFERROR(V144+MATCH(AA214,V214:Z214,0)-1,"")</f>
        <v>2012</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2096</v>
      </c>
      <c r="E216" t="s">
        <v>2097</v>
      </c>
      <c r="F216" t="s">
        <v>2098</v>
      </c>
      <c r="G216" t="s">
        <v>2099</v>
      </c>
      <c r="I216" t="str">
        <f t="shared" si="31"/>
        <v>N/A</v>
      </c>
      <c r="J216" t="str">
        <f t="shared" si="32"/>
        <v>N/A</v>
      </c>
      <c r="K216">
        <f t="shared" si="33"/>
        <v>-0.48450000000000004</v>
      </c>
      <c r="L216">
        <f t="shared" si="34"/>
        <v>0.4032</v>
      </c>
      <c r="M216">
        <f t="shared" si="35"/>
        <v>-0.26200000000000001</v>
      </c>
      <c r="N216">
        <f t="shared" si="36"/>
        <v>0.16399999999999998</v>
      </c>
      <c r="P216">
        <f t="shared" si="37"/>
        <v>0.4032</v>
      </c>
      <c r="Q216">
        <f>IFERROR(J144+MATCH(P216,J216:N216,0)-1,"")</f>
        <v>2014</v>
      </c>
      <c r="R216">
        <f t="shared" si="38"/>
        <v>-0.48450000000000004</v>
      </c>
      <c r="S216">
        <f>IFERROR(J144+MATCH(R216,J216:N216)-1,"")</f>
        <v>2013</v>
      </c>
      <c r="T216">
        <f t="shared" si="39"/>
        <v>-4.4825000000000018E-2</v>
      </c>
      <c r="U216">
        <f t="shared" si="40"/>
        <v>0.40200056695648251</v>
      </c>
      <c r="V216" t="str">
        <f t="shared" si="41"/>
        <v/>
      </c>
      <c r="W216">
        <f t="shared" si="42"/>
        <v>-1.0937173629598285</v>
      </c>
      <c r="X216">
        <f t="shared" si="43"/>
        <v>1.1144884779441113</v>
      </c>
      <c r="Y216">
        <f t="shared" si="44"/>
        <v>-0.54023555649241084</v>
      </c>
      <c r="Z216">
        <f t="shared" si="45"/>
        <v>0.51946444150812798</v>
      </c>
      <c r="AA216">
        <f t="shared" si="46"/>
        <v>1.1144884779441113</v>
      </c>
      <c r="AB216">
        <f>IFERROR(V144+MATCH(AA216,V216:Z216,0)-1,"")</f>
        <v>2014</v>
      </c>
    </row>
    <row r="217" spans="1:28" x14ac:dyDescent="0.3">
      <c r="A217" s="1">
        <v>11</v>
      </c>
      <c r="B217" t="s">
        <v>538</v>
      </c>
      <c r="C217" t="s">
        <v>2100</v>
      </c>
      <c r="D217" t="s">
        <v>2101</v>
      </c>
      <c r="E217" t="s">
        <v>2102</v>
      </c>
      <c r="F217" t="s">
        <v>2103</v>
      </c>
      <c r="G217" t="s">
        <v>2104</v>
      </c>
      <c r="I217" t="str">
        <f t="shared" si="31"/>
        <v>N/A</v>
      </c>
      <c r="J217">
        <f t="shared" si="32"/>
        <v>10.14</v>
      </c>
      <c r="K217">
        <f t="shared" si="33"/>
        <v>7.77</v>
      </c>
      <c r="L217">
        <f t="shared" si="34"/>
        <v>6.36</v>
      </c>
      <c r="M217">
        <f t="shared" si="35"/>
        <v>9.11</v>
      </c>
      <c r="N217">
        <f t="shared" si="36"/>
        <v>10.06</v>
      </c>
      <c r="P217">
        <f t="shared" si="37"/>
        <v>10.14</v>
      </c>
      <c r="Q217">
        <f>IFERROR(J144+MATCH(P217,J217:N217,0)-1,"")</f>
        <v>2012</v>
      </c>
      <c r="R217">
        <f t="shared" si="38"/>
        <v>6.36</v>
      </c>
      <c r="S217">
        <f>IFERROR(J144+MATCH(R217,J217:N217)-1,"")</f>
        <v>2014</v>
      </c>
      <c r="T217">
        <f t="shared" si="39"/>
        <v>8.6879999999999988</v>
      </c>
      <c r="U217">
        <f t="shared" si="40"/>
        <v>1.6148591269829087</v>
      </c>
      <c r="V217">
        <f t="shared" si="41"/>
        <v>0.89914963834202577</v>
      </c>
      <c r="W217">
        <f t="shared" si="42"/>
        <v>-0.56847063911706475</v>
      </c>
      <c r="X217">
        <f t="shared" si="43"/>
        <v>-1.4416118168458898</v>
      </c>
      <c r="Y217">
        <f t="shared" si="44"/>
        <v>0.26132310425642902</v>
      </c>
      <c r="Z217">
        <f t="shared" si="45"/>
        <v>0.84960971336450364</v>
      </c>
      <c r="AA217">
        <f t="shared" si="46"/>
        <v>-1.4416118168458898</v>
      </c>
      <c r="AB217">
        <f>IFERROR(V144+MATCH(AA217,V217:Z217,0)-1,"")</f>
        <v>2014</v>
      </c>
    </row>
    <row r="218" spans="1:28" x14ac:dyDescent="0.3">
      <c r="A218" s="1">
        <v>12</v>
      </c>
      <c r="B218" t="s">
        <v>544</v>
      </c>
      <c r="C218" t="s">
        <v>2105</v>
      </c>
      <c r="D218" t="s">
        <v>2106</v>
      </c>
      <c r="E218" t="s">
        <v>2107</v>
      </c>
      <c r="F218" t="s">
        <v>2108</v>
      </c>
      <c r="G218" t="s">
        <v>2109</v>
      </c>
      <c r="I218" t="str">
        <f t="shared" si="31"/>
        <v>N/A</v>
      </c>
      <c r="J218">
        <f t="shared" si="32"/>
        <v>27080000</v>
      </c>
      <c r="K218">
        <f t="shared" si="33"/>
        <v>7270000</v>
      </c>
      <c r="L218">
        <f t="shared" si="34"/>
        <v>10550000</v>
      </c>
      <c r="M218">
        <f t="shared" si="35"/>
        <v>8220000.0000000009</v>
      </c>
      <c r="N218">
        <f t="shared" si="36"/>
        <v>14370000</v>
      </c>
      <c r="P218">
        <f t="shared" si="37"/>
        <v>27080000</v>
      </c>
      <c r="Q218">
        <f>IFERROR(J144+MATCH(P218,J218:N218,0)-1,"")</f>
        <v>2012</v>
      </c>
      <c r="R218">
        <f t="shared" si="38"/>
        <v>7270000</v>
      </c>
      <c r="S218" t="str">
        <f>IFERROR(J144+MATCH(R218,J218:N218)-1,"")</f>
        <v/>
      </c>
      <c r="T218">
        <f t="shared" si="39"/>
        <v>13498000</v>
      </c>
      <c r="U218">
        <f t="shared" si="40"/>
        <v>8071045.1615636498</v>
      </c>
      <c r="V218">
        <f t="shared" si="41"/>
        <v>1.6828056005287773</v>
      </c>
      <c r="W218">
        <f t="shared" si="42"/>
        <v>-0.77164727434054081</v>
      </c>
      <c r="X218">
        <f t="shared" si="43"/>
        <v>-0.36525628849645381</v>
      </c>
      <c r="Y218">
        <f t="shared" si="44"/>
        <v>-0.65394256807472284</v>
      </c>
      <c r="Z218">
        <f t="shared" si="45"/>
        <v>0.1080405303829402</v>
      </c>
      <c r="AA218">
        <f t="shared" si="46"/>
        <v>1.6828056005287773</v>
      </c>
      <c r="AB218">
        <f>IFERROR(V144+MATCH(AA218,V218:Z218,0)-1,"")</f>
        <v>2012</v>
      </c>
    </row>
    <row r="219" spans="1:28" x14ac:dyDescent="0.3">
      <c r="A219" s="1">
        <v>13</v>
      </c>
      <c r="B219" t="s">
        <v>545</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2105</v>
      </c>
      <c r="D221" t="s">
        <v>2106</v>
      </c>
      <c r="E221" t="s">
        <v>2107</v>
      </c>
      <c r="F221" t="s">
        <v>2108</v>
      </c>
      <c r="G221" t="s">
        <v>2109</v>
      </c>
      <c r="I221" t="str">
        <f t="shared" si="31"/>
        <v>N/A</v>
      </c>
      <c r="J221">
        <f t="shared" si="32"/>
        <v>27080000</v>
      </c>
      <c r="K221">
        <f t="shared" si="33"/>
        <v>7270000</v>
      </c>
      <c r="L221">
        <f t="shared" si="34"/>
        <v>10550000</v>
      </c>
      <c r="M221">
        <f t="shared" si="35"/>
        <v>8220000.0000000009</v>
      </c>
      <c r="N221">
        <f t="shared" si="36"/>
        <v>14370000</v>
      </c>
      <c r="P221">
        <f t="shared" si="37"/>
        <v>27080000</v>
      </c>
      <c r="Q221">
        <f>IFERROR(J144+MATCH(P221,J221:N221,0)-1,"")</f>
        <v>2012</v>
      </c>
      <c r="R221">
        <f t="shared" si="38"/>
        <v>7270000</v>
      </c>
      <c r="S221" t="str">
        <f>IFERROR(J144+MATCH(R221,J221:N221)-1,"")</f>
        <v/>
      </c>
      <c r="T221">
        <f t="shared" si="39"/>
        <v>13498000</v>
      </c>
      <c r="U221">
        <f t="shared" si="40"/>
        <v>8071045.1615636498</v>
      </c>
      <c r="V221">
        <f t="shared" si="41"/>
        <v>1.6828056005287773</v>
      </c>
      <c r="W221">
        <f t="shared" si="42"/>
        <v>-0.77164727434054081</v>
      </c>
      <c r="X221">
        <f t="shared" si="43"/>
        <v>-0.36525628849645381</v>
      </c>
      <c r="Y221">
        <f t="shared" si="44"/>
        <v>-0.65394256807472284</v>
      </c>
      <c r="Z221">
        <f t="shared" si="45"/>
        <v>0.1080405303829402</v>
      </c>
      <c r="AA221">
        <f t="shared" si="46"/>
        <v>1.6828056005287773</v>
      </c>
      <c r="AB221">
        <f>IFERROR(V144+MATCH(AA221,V221:Z221,0)-1,"")</f>
        <v>2012</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814</v>
      </c>
      <c r="D223" t="s">
        <v>2110</v>
      </c>
      <c r="E223" t="s">
        <v>2111</v>
      </c>
      <c r="F223" t="s">
        <v>2112</v>
      </c>
      <c r="G223" t="s">
        <v>2113</v>
      </c>
      <c r="I223" t="str">
        <f t="shared" si="31"/>
        <v>N/A</v>
      </c>
      <c r="J223">
        <f t="shared" si="32"/>
        <v>19330000</v>
      </c>
      <c r="K223">
        <f t="shared" si="33"/>
        <v>31450000</v>
      </c>
      <c r="L223">
        <f t="shared" si="34"/>
        <v>22040000</v>
      </c>
      <c r="M223">
        <f t="shared" si="35"/>
        <v>28380000</v>
      </c>
      <c r="N223">
        <f t="shared" si="36"/>
        <v>28100000</v>
      </c>
      <c r="P223">
        <f t="shared" si="37"/>
        <v>31450000</v>
      </c>
      <c r="Q223">
        <f>IFERROR(J144+MATCH(P223,J223:N223,0)-1,"")</f>
        <v>2013</v>
      </c>
      <c r="R223">
        <f t="shared" si="38"/>
        <v>19330000</v>
      </c>
      <c r="S223">
        <f>IFERROR(J144+MATCH(R223,J223:N223)-1,"")</f>
        <v>2012</v>
      </c>
      <c r="T223">
        <f t="shared" si="39"/>
        <v>25860000</v>
      </c>
      <c r="U223">
        <f t="shared" si="40"/>
        <v>4996233.5814090995</v>
      </c>
      <c r="V223">
        <f t="shared" si="41"/>
        <v>-1.3069845301664877</v>
      </c>
      <c r="W223">
        <f t="shared" si="42"/>
        <v>1.1188428060690148</v>
      </c>
      <c r="X223">
        <f t="shared" si="43"/>
        <v>-0.76457594260887951</v>
      </c>
      <c r="Y223">
        <f t="shared" si="44"/>
        <v>0.50437994119748075</v>
      </c>
      <c r="Z223">
        <f t="shared" si="45"/>
        <v>0.44833772550887174</v>
      </c>
      <c r="AA223">
        <f t="shared" si="46"/>
        <v>-1.3069845301664877</v>
      </c>
      <c r="AB223">
        <f>IFERROR(V144+MATCH(AA223,V223:Z223,0)-1,"")</f>
        <v>2012</v>
      </c>
    </row>
    <row r="224" spans="1:28" x14ac:dyDescent="0.3">
      <c r="A224" s="1">
        <v>18</v>
      </c>
      <c r="B224" t="s">
        <v>555</v>
      </c>
      <c r="C224" t="s">
        <v>814</v>
      </c>
      <c r="D224" t="s">
        <v>2110</v>
      </c>
      <c r="E224" t="s">
        <v>2111</v>
      </c>
      <c r="F224" t="s">
        <v>2112</v>
      </c>
      <c r="G224" t="s">
        <v>2113</v>
      </c>
      <c r="I224" t="str">
        <f t="shared" si="31"/>
        <v>N/A</v>
      </c>
      <c r="J224">
        <f t="shared" si="32"/>
        <v>19330000</v>
      </c>
      <c r="K224">
        <f t="shared" si="33"/>
        <v>31450000</v>
      </c>
      <c r="L224">
        <f t="shared" si="34"/>
        <v>22040000</v>
      </c>
      <c r="M224">
        <f t="shared" si="35"/>
        <v>28380000</v>
      </c>
      <c r="N224">
        <f t="shared" si="36"/>
        <v>28100000</v>
      </c>
      <c r="P224">
        <f t="shared" si="37"/>
        <v>31450000</v>
      </c>
      <c r="Q224">
        <f>IFERROR(J144+MATCH(P224,J224:N224,0)-1,"")</f>
        <v>2013</v>
      </c>
      <c r="R224">
        <f t="shared" si="38"/>
        <v>19330000</v>
      </c>
      <c r="S224">
        <f>IFERROR(J144+MATCH(R224,J224:N224)-1,"")</f>
        <v>2012</v>
      </c>
      <c r="T224">
        <f t="shared" si="39"/>
        <v>25860000</v>
      </c>
      <c r="U224">
        <f t="shared" si="40"/>
        <v>4996233.5814090995</v>
      </c>
      <c r="V224">
        <f t="shared" si="41"/>
        <v>-1.3069845301664877</v>
      </c>
      <c r="W224">
        <f t="shared" si="42"/>
        <v>1.1188428060690148</v>
      </c>
      <c r="X224">
        <f t="shared" si="43"/>
        <v>-0.76457594260887951</v>
      </c>
      <c r="Y224">
        <f t="shared" si="44"/>
        <v>0.50437994119748075</v>
      </c>
      <c r="Z224">
        <f t="shared" si="45"/>
        <v>0.44833772550887174</v>
      </c>
      <c r="AA224">
        <f t="shared" si="46"/>
        <v>-1.3069845301664877</v>
      </c>
      <c r="AB224">
        <f>IFERROR(V144+MATCH(AA224,V224:Z224,0)-1,"")</f>
        <v>2012</v>
      </c>
    </row>
    <row r="225" spans="1:28" x14ac:dyDescent="0.3">
      <c r="A225" s="1">
        <v>19</v>
      </c>
      <c r="B225" t="s">
        <v>561</v>
      </c>
      <c r="C225" t="s">
        <v>2114</v>
      </c>
      <c r="D225" t="s">
        <v>2115</v>
      </c>
      <c r="E225" t="s">
        <v>2116</v>
      </c>
      <c r="F225" t="s">
        <v>2117</v>
      </c>
      <c r="G225" t="s">
        <v>2118</v>
      </c>
      <c r="I225" t="str">
        <f t="shared" si="31"/>
        <v>N/A</v>
      </c>
      <c r="J225">
        <f t="shared" si="32"/>
        <v>256149999.99999997</v>
      </c>
      <c r="K225">
        <f t="shared" si="33"/>
        <v>472000000</v>
      </c>
      <c r="L225">
        <f t="shared" si="34"/>
        <v>451370000</v>
      </c>
      <c r="M225">
        <f t="shared" si="35"/>
        <v>468490000</v>
      </c>
      <c r="N225">
        <f t="shared" si="36"/>
        <v>367370000</v>
      </c>
      <c r="P225">
        <f t="shared" si="37"/>
        <v>472000000</v>
      </c>
      <c r="Q225">
        <f>IFERROR(J144+MATCH(P225,J225:N225,0)-1,"")</f>
        <v>2013</v>
      </c>
      <c r="R225">
        <f t="shared" si="38"/>
        <v>256149999.99999997</v>
      </c>
      <c r="S225">
        <f>IFERROR(J144+MATCH(R225,J225:N225)-1,"")</f>
        <v>2012</v>
      </c>
      <c r="T225">
        <f t="shared" si="39"/>
        <v>403076000</v>
      </c>
      <c r="U225">
        <f t="shared" si="40"/>
        <v>92498631.773664623</v>
      </c>
      <c r="V225">
        <f t="shared" si="41"/>
        <v>-1.5884126844115274</v>
      </c>
      <c r="W225">
        <f t="shared" si="42"/>
        <v>0.74513534609517784</v>
      </c>
      <c r="X225">
        <f t="shared" si="43"/>
        <v>0.52210502008473847</v>
      </c>
      <c r="Y225">
        <f t="shared" si="44"/>
        <v>0.70718883885830719</v>
      </c>
      <c r="Z225">
        <f t="shared" si="45"/>
        <v>-0.38601652062669634</v>
      </c>
      <c r="AA225">
        <f t="shared" si="46"/>
        <v>-1.5884126844115274</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2119</v>
      </c>
      <c r="D228" t="s">
        <v>2120</v>
      </c>
      <c r="E228" t="s">
        <v>2121</v>
      </c>
      <c r="F228" t="s">
        <v>2122</v>
      </c>
      <c r="G228" t="s">
        <v>2123</v>
      </c>
      <c r="I228" t="str">
        <f t="shared" si="31"/>
        <v>N/A</v>
      </c>
      <c r="J228">
        <f t="shared" si="32"/>
        <v>450550000</v>
      </c>
      <c r="K228">
        <f t="shared" si="33"/>
        <v>254630000</v>
      </c>
      <c r="L228">
        <f t="shared" si="34"/>
        <v>369580000</v>
      </c>
      <c r="M228">
        <f t="shared" si="35"/>
        <v>373500000</v>
      </c>
      <c r="N228">
        <f t="shared" si="36"/>
        <v>647710000</v>
      </c>
      <c r="P228">
        <f t="shared" si="37"/>
        <v>647710000</v>
      </c>
      <c r="Q228">
        <f>IFERROR(J144+MATCH(P228,J228:N228,0)-1,"")</f>
        <v>2016</v>
      </c>
      <c r="R228">
        <f t="shared" si="38"/>
        <v>254630000</v>
      </c>
      <c r="S228" t="str">
        <f>IFERROR(J144+MATCH(R228,J228:N228)-1,"")</f>
        <v/>
      </c>
      <c r="T228">
        <f t="shared" si="39"/>
        <v>419194000</v>
      </c>
      <c r="U228">
        <f t="shared" si="40"/>
        <v>145631007.79023677</v>
      </c>
      <c r="V228">
        <f t="shared" si="41"/>
        <v>0.21531128896096352</v>
      </c>
      <c r="W228">
        <f t="shared" si="42"/>
        <v>-1.1300066002223499</v>
      </c>
      <c r="X228">
        <f t="shared" si="43"/>
        <v>-0.34068294076123373</v>
      </c>
      <c r="Y228">
        <f t="shared" si="44"/>
        <v>-0.31376559630636136</v>
      </c>
      <c r="Z228">
        <f t="shared" si="45"/>
        <v>1.5691438483289815</v>
      </c>
      <c r="AA228">
        <f t="shared" si="46"/>
        <v>1.5691438483289815</v>
      </c>
      <c r="AB228">
        <f>IFERROR(V144+MATCH(AA228,V228:Z228,0)-1,"")</f>
        <v>2016</v>
      </c>
    </row>
    <row r="229" spans="1:28" x14ac:dyDescent="0.3">
      <c r="A229" s="1">
        <v>1</v>
      </c>
      <c r="B229" t="s">
        <v>573</v>
      </c>
      <c r="C229" t="s">
        <v>2124</v>
      </c>
      <c r="D229" t="s">
        <v>2125</v>
      </c>
      <c r="E229" t="s">
        <v>2126</v>
      </c>
      <c r="F229" t="s">
        <v>2127</v>
      </c>
      <c r="G229" t="s">
        <v>749</v>
      </c>
      <c r="I229" t="str">
        <f t="shared" si="31"/>
        <v>N/A</v>
      </c>
      <c r="J229">
        <f t="shared" si="32"/>
        <v>869340000</v>
      </c>
      <c r="K229">
        <f t="shared" si="33"/>
        <v>606910000</v>
      </c>
      <c r="L229">
        <f t="shared" si="34"/>
        <v>763420000</v>
      </c>
      <c r="M229">
        <f t="shared" si="35"/>
        <v>807250000</v>
      </c>
      <c r="N229">
        <f t="shared" si="36"/>
        <v>1140000000</v>
      </c>
      <c r="P229">
        <f t="shared" si="37"/>
        <v>1140000000</v>
      </c>
      <c r="Q229">
        <f>IFERROR(J144+MATCH(P229,J229:N229,0)-1,"")</f>
        <v>2016</v>
      </c>
      <c r="R229">
        <f t="shared" si="38"/>
        <v>606910000</v>
      </c>
      <c r="S229" t="str">
        <f>IFERROR(J144+MATCH(R229,J229:N229)-1,"")</f>
        <v/>
      </c>
      <c r="T229">
        <f t="shared" si="39"/>
        <v>837384000</v>
      </c>
      <c r="U229">
        <f t="shared" si="40"/>
        <v>194996554.6618709</v>
      </c>
      <c r="V229">
        <f t="shared" si="41"/>
        <v>0.16387981857121803</v>
      </c>
      <c r="W229">
        <f t="shared" si="42"/>
        <v>-1.1819388316867849</v>
      </c>
      <c r="X229">
        <f t="shared" si="43"/>
        <v>-0.37930926589064867</v>
      </c>
      <c r="Y229">
        <f t="shared" si="44"/>
        <v>-0.15453606373842421</v>
      </c>
      <c r="Z229">
        <f t="shared" si="45"/>
        <v>1.55190434274464</v>
      </c>
      <c r="AA229">
        <f t="shared" si="46"/>
        <v>1.55190434274464</v>
      </c>
      <c r="AB229">
        <f>IFERROR(V144+MATCH(AA229,V229:Z229,0)-1,"")</f>
        <v>2016</v>
      </c>
    </row>
    <row r="230" spans="1:28" x14ac:dyDescent="0.3">
      <c r="A230" s="1">
        <v>2</v>
      </c>
      <c r="B230" t="s">
        <v>579</v>
      </c>
      <c r="C230" t="s">
        <v>2128</v>
      </c>
      <c r="D230" t="s">
        <v>2129</v>
      </c>
      <c r="E230" t="s">
        <v>2130</v>
      </c>
      <c r="F230" t="s">
        <v>2131</v>
      </c>
      <c r="G230" t="s">
        <v>2132</v>
      </c>
      <c r="I230" t="str">
        <f t="shared" si="31"/>
        <v>N/A</v>
      </c>
      <c r="J230">
        <f t="shared" si="32"/>
        <v>29620000</v>
      </c>
      <c r="K230">
        <f t="shared" si="33"/>
        <v>18000000</v>
      </c>
      <c r="L230">
        <f t="shared" si="34"/>
        <v>18080000</v>
      </c>
      <c r="M230">
        <f t="shared" si="35"/>
        <v>18540000</v>
      </c>
      <c r="N230">
        <f t="shared" si="36"/>
        <v>43610000</v>
      </c>
      <c r="P230">
        <f t="shared" si="37"/>
        <v>43610000</v>
      </c>
      <c r="Q230">
        <f>IFERROR(J144+MATCH(P230,J230:N230,0)-1,"")</f>
        <v>2016</v>
      </c>
      <c r="R230">
        <f t="shared" si="38"/>
        <v>18000000</v>
      </c>
      <c r="S230" t="str">
        <f>IFERROR(J144+MATCH(R230,J230:N230)-1,"")</f>
        <v/>
      </c>
      <c r="T230">
        <f t="shared" si="39"/>
        <v>25570000</v>
      </c>
      <c r="U230">
        <f t="shared" si="40"/>
        <v>11232430.725359494</v>
      </c>
      <c r="V230">
        <f t="shared" si="41"/>
        <v>0.36056309618329563</v>
      </c>
      <c r="W230">
        <f t="shared" si="42"/>
        <v>-0.67394139212532045</v>
      </c>
      <c r="X230">
        <f t="shared" si="43"/>
        <v>-0.66681915812663806</v>
      </c>
      <c r="Y230">
        <f t="shared" si="44"/>
        <v>-0.62586631263421433</v>
      </c>
      <c r="Z230">
        <f t="shared" si="45"/>
        <v>1.6060637667028772</v>
      </c>
      <c r="AA230">
        <f t="shared" si="46"/>
        <v>1.6060637667028772</v>
      </c>
      <c r="AB230">
        <f>IFERROR(V144+MATCH(AA230,V230:Z230,0)-1,"")</f>
        <v>2016</v>
      </c>
    </row>
    <row r="231" spans="1:28" x14ac:dyDescent="0.3">
      <c r="A231" s="1">
        <v>3</v>
      </c>
      <c r="B231" t="s">
        <v>585</v>
      </c>
      <c r="C231" t="s">
        <v>2133</v>
      </c>
      <c r="D231" t="s">
        <v>2134</v>
      </c>
      <c r="E231" t="s">
        <v>2135</v>
      </c>
      <c r="F231" t="s">
        <v>2136</v>
      </c>
      <c r="G231" t="s">
        <v>2137</v>
      </c>
      <c r="I231" t="str">
        <f t="shared" si="31"/>
        <v>N/A</v>
      </c>
      <c r="J231">
        <f t="shared" si="32"/>
        <v>6840000</v>
      </c>
      <c r="K231">
        <f t="shared" si="33"/>
        <v>1160000</v>
      </c>
      <c r="L231">
        <f t="shared" si="34"/>
        <v>1150000</v>
      </c>
      <c r="M231">
        <f t="shared" si="35"/>
        <v>1200000</v>
      </c>
      <c r="N231">
        <f t="shared" si="36"/>
        <v>10240000</v>
      </c>
      <c r="P231">
        <f t="shared" si="37"/>
        <v>10240000</v>
      </c>
      <c r="Q231">
        <f>IFERROR(J144+MATCH(P231,J231:N231,0)-1,"")</f>
        <v>2016</v>
      </c>
      <c r="R231">
        <f t="shared" si="38"/>
        <v>1150000</v>
      </c>
      <c r="S231">
        <f>IFERROR(J144+MATCH(R231,J231:N231)-1,"")</f>
        <v>2014</v>
      </c>
      <c r="T231">
        <f t="shared" si="39"/>
        <v>4118000</v>
      </c>
      <c r="U231">
        <f t="shared" si="40"/>
        <v>4211937.7963118115</v>
      </c>
      <c r="V231">
        <f t="shared" si="41"/>
        <v>0.64625835699271783</v>
      </c>
      <c r="W231">
        <f t="shared" si="42"/>
        <v>-0.70228957383705337</v>
      </c>
      <c r="X231">
        <f t="shared" si="43"/>
        <v>-0.70466377794062696</v>
      </c>
      <c r="Y231">
        <f t="shared" si="44"/>
        <v>-0.69279275742275925</v>
      </c>
      <c r="Z231">
        <f t="shared" si="45"/>
        <v>1.4534877522077219</v>
      </c>
      <c r="AA231">
        <f t="shared" si="46"/>
        <v>1.4534877522077219</v>
      </c>
      <c r="AB231">
        <f>IFERROR(V144+MATCH(AA231,V231:Z231,0)-1,"")</f>
        <v>2016</v>
      </c>
    </row>
    <row r="232" spans="1:28" x14ac:dyDescent="0.3">
      <c r="A232" s="1">
        <v>4</v>
      </c>
      <c r="B232" t="s">
        <v>589</v>
      </c>
      <c r="C232" t="s">
        <v>2138</v>
      </c>
      <c r="D232" t="s">
        <v>2139</v>
      </c>
      <c r="E232" t="s">
        <v>2140</v>
      </c>
      <c r="F232" t="s">
        <v>2141</v>
      </c>
      <c r="G232" t="s">
        <v>2142</v>
      </c>
      <c r="I232" t="str">
        <f t="shared" si="31"/>
        <v>N/A</v>
      </c>
      <c r="J232">
        <f t="shared" si="32"/>
        <v>53580000</v>
      </c>
      <c r="K232">
        <f t="shared" si="33"/>
        <v>46680000</v>
      </c>
      <c r="L232">
        <f t="shared" si="34"/>
        <v>46760000</v>
      </c>
      <c r="M232">
        <f t="shared" si="35"/>
        <v>54670000</v>
      </c>
      <c r="N232">
        <f t="shared" si="36"/>
        <v>44150000</v>
      </c>
      <c r="P232">
        <f t="shared" si="37"/>
        <v>54670000</v>
      </c>
      <c r="Q232">
        <f>IFERROR(J144+MATCH(P232,J232:N232,0)-1,"")</f>
        <v>2015</v>
      </c>
      <c r="R232">
        <f t="shared" si="38"/>
        <v>44150000</v>
      </c>
      <c r="S232" t="str">
        <f>IFERROR(J144+MATCH(R232,J232:N232)-1,"")</f>
        <v/>
      </c>
      <c r="T232">
        <f t="shared" si="39"/>
        <v>49168000</v>
      </c>
      <c r="U232">
        <f t="shared" si="40"/>
        <v>4661187.6169062322</v>
      </c>
      <c r="V232">
        <f t="shared" si="41"/>
        <v>0.94653988695876068</v>
      </c>
      <c r="W232">
        <f t="shared" si="42"/>
        <v>-0.53376954640829477</v>
      </c>
      <c r="X232">
        <f t="shared" si="43"/>
        <v>-0.51660653848519844</v>
      </c>
      <c r="Y232">
        <f t="shared" si="44"/>
        <v>1.1803858699109477</v>
      </c>
      <c r="Z232">
        <f t="shared" si="45"/>
        <v>-1.0765496719762151</v>
      </c>
      <c r="AA232">
        <f t="shared" si="46"/>
        <v>1.1803858699109477</v>
      </c>
      <c r="AB232">
        <f>IFERROR(V144+MATCH(AA232,V232:Z232,0)-1,"")</f>
        <v>2015</v>
      </c>
    </row>
    <row r="233" spans="1:28" x14ac:dyDescent="0.3">
      <c r="A233" s="1">
        <v>5</v>
      </c>
      <c r="B233" t="s">
        <v>593</v>
      </c>
      <c r="C233" t="s">
        <v>2143</v>
      </c>
      <c r="D233" t="s">
        <v>2144</v>
      </c>
      <c r="E233" t="s">
        <v>2145</v>
      </c>
      <c r="F233" t="s">
        <v>2146</v>
      </c>
      <c r="G233" t="s">
        <v>2147</v>
      </c>
      <c r="I233" t="str">
        <f t="shared" si="31"/>
        <v>N/A</v>
      </c>
      <c r="J233">
        <f t="shared" si="32"/>
        <v>11090000</v>
      </c>
      <c r="K233">
        <f t="shared" si="33"/>
        <v>5780000</v>
      </c>
      <c r="L233">
        <f t="shared" si="34"/>
        <v>119560000</v>
      </c>
      <c r="M233">
        <f t="shared" si="35"/>
        <v>129620000</v>
      </c>
      <c r="N233">
        <f t="shared" si="36"/>
        <v>123910000</v>
      </c>
      <c r="P233">
        <f t="shared" si="37"/>
        <v>129620000</v>
      </c>
      <c r="Q233">
        <f>IFERROR(J144+MATCH(P233,J233:N233,0)-1,"")</f>
        <v>2015</v>
      </c>
      <c r="R233">
        <f t="shared" si="38"/>
        <v>5780000</v>
      </c>
      <c r="S233" t="str">
        <f>IFERROR(J144+MATCH(R233,J233:N233)-1,"")</f>
        <v/>
      </c>
      <c r="T233">
        <f t="shared" si="39"/>
        <v>77992000</v>
      </c>
      <c r="U233">
        <f t="shared" si="40"/>
        <v>63624410.174083345</v>
      </c>
      <c r="V233">
        <f t="shared" si="41"/>
        <v>-1.051514659498592</v>
      </c>
      <c r="W233">
        <f t="shared" si="42"/>
        <v>-1.1349731935026206</v>
      </c>
      <c r="X233">
        <f t="shared" si="43"/>
        <v>0.65333415093775182</v>
      </c>
      <c r="Y233">
        <f t="shared" si="44"/>
        <v>0.81144956564218274</v>
      </c>
      <c r="Z233">
        <f t="shared" si="45"/>
        <v>0.72170413642127806</v>
      </c>
      <c r="AA233">
        <f t="shared" si="46"/>
        <v>-1.1349731935026206</v>
      </c>
      <c r="AB233">
        <f>IFERROR(V144+MATCH(AA233,V233:Z233,0)-1,"")</f>
        <v>2013</v>
      </c>
    </row>
    <row r="234" spans="1:28" x14ac:dyDescent="0.3">
      <c r="A234" s="1">
        <v>6</v>
      </c>
      <c r="B234" t="s">
        <v>599</v>
      </c>
      <c r="C234" t="s">
        <v>2148</v>
      </c>
      <c r="D234" t="s">
        <v>2149</v>
      </c>
      <c r="E234" t="s">
        <v>2150</v>
      </c>
      <c r="F234" t="s">
        <v>2151</v>
      </c>
      <c r="G234" t="s">
        <v>2152</v>
      </c>
      <c r="I234" t="str">
        <f t="shared" si="31"/>
        <v>N/A</v>
      </c>
      <c r="J234">
        <f t="shared" si="32"/>
        <v>418800000</v>
      </c>
      <c r="K234">
        <f t="shared" si="33"/>
        <v>352280000</v>
      </c>
      <c r="L234">
        <f t="shared" si="34"/>
        <v>393840000</v>
      </c>
      <c r="M234">
        <f t="shared" si="35"/>
        <v>433740000</v>
      </c>
      <c r="N234">
        <f t="shared" si="36"/>
        <v>490650000</v>
      </c>
      <c r="P234">
        <f t="shared" si="37"/>
        <v>490650000</v>
      </c>
      <c r="Q234">
        <f>IFERROR(J144+MATCH(P234,J234:N234,0)-1,"")</f>
        <v>2016</v>
      </c>
      <c r="R234">
        <f t="shared" si="38"/>
        <v>352280000</v>
      </c>
      <c r="S234" t="str">
        <f>IFERROR(J144+MATCH(R234,J234:N234)-1,"")</f>
        <v/>
      </c>
      <c r="T234">
        <f t="shared" si="39"/>
        <v>417862000</v>
      </c>
      <c r="U234">
        <f t="shared" si="40"/>
        <v>51061577.727289237</v>
      </c>
      <c r="V234">
        <f t="shared" si="41"/>
        <v>1.8369976834826579E-2</v>
      </c>
      <c r="W234">
        <f t="shared" si="42"/>
        <v>-1.2843708110678003</v>
      </c>
      <c r="X234">
        <f t="shared" si="43"/>
        <v>-0.47045158158443928</v>
      </c>
      <c r="Y234">
        <f t="shared" si="44"/>
        <v>0.31095788079251213</v>
      </c>
      <c r="Z234">
        <f t="shared" si="45"/>
        <v>1.4254945350249009</v>
      </c>
      <c r="AA234">
        <f t="shared" si="46"/>
        <v>1.4254945350249009</v>
      </c>
      <c r="AB234">
        <f>IFERROR(V144+MATCH(AA234,V234:Z234,0)-1,"")</f>
        <v>2016</v>
      </c>
    </row>
    <row r="235" spans="1:28" x14ac:dyDescent="0.3">
      <c r="A235" s="1">
        <v>7</v>
      </c>
      <c r="B235" t="s">
        <v>605</v>
      </c>
      <c r="C235" t="s">
        <v>254</v>
      </c>
      <c r="D235" t="s">
        <v>2153</v>
      </c>
      <c r="E235" t="s">
        <v>2154</v>
      </c>
      <c r="F235" t="s">
        <v>2154</v>
      </c>
      <c r="G235" t="s">
        <v>2155</v>
      </c>
      <c r="I235" t="str">
        <f t="shared" si="31"/>
        <v>N/A</v>
      </c>
      <c r="J235" t="str">
        <f t="shared" si="32"/>
        <v>N/A</v>
      </c>
      <c r="K235">
        <f t="shared" si="33"/>
        <v>39000000</v>
      </c>
      <c r="L235">
        <f t="shared" si="34"/>
        <v>5480000</v>
      </c>
      <c r="M235">
        <f t="shared" si="35"/>
        <v>5480000</v>
      </c>
      <c r="N235">
        <f t="shared" si="36"/>
        <v>20110000</v>
      </c>
      <c r="P235">
        <f t="shared" si="37"/>
        <v>39000000</v>
      </c>
      <c r="Q235">
        <f>IFERROR(J144+MATCH(P235,J235:N235,0)-1,"")</f>
        <v>2013</v>
      </c>
      <c r="R235">
        <f t="shared" si="38"/>
        <v>5480000</v>
      </c>
      <c r="S235">
        <f>IFERROR(J144+MATCH(R235,J235:N235)-1,"")</f>
        <v>2015</v>
      </c>
      <c r="T235">
        <f t="shared" si="39"/>
        <v>17517500</v>
      </c>
      <c r="U235">
        <f t="shared" si="40"/>
        <v>15895719.28748953</v>
      </c>
      <c r="V235" t="str">
        <f t="shared" si="41"/>
        <v/>
      </c>
      <c r="W235">
        <f t="shared" si="42"/>
        <v>1.351464479931239</v>
      </c>
      <c r="X235">
        <f t="shared" si="43"/>
        <v>-0.75727935189909401</v>
      </c>
      <c r="Y235">
        <f t="shared" si="44"/>
        <v>-0.75727935189909401</v>
      </c>
      <c r="Z235">
        <f t="shared" si="45"/>
        <v>0.16309422386694922</v>
      </c>
      <c r="AA235">
        <f t="shared" si="46"/>
        <v>1.351464479931239</v>
      </c>
      <c r="AB235">
        <f>IFERROR(V144+MATCH(AA235,V235:Z235,0)-1,"")</f>
        <v>2013</v>
      </c>
    </row>
    <row r="236" spans="1:28" x14ac:dyDescent="0.3">
      <c r="A236" s="1">
        <v>8</v>
      </c>
      <c r="B236" t="s">
        <v>606</v>
      </c>
      <c r="C236" t="s">
        <v>254</v>
      </c>
      <c r="D236" t="s">
        <v>2153</v>
      </c>
      <c r="E236" t="s">
        <v>2154</v>
      </c>
      <c r="F236" t="s">
        <v>2154</v>
      </c>
      <c r="G236" t="s">
        <v>2155</v>
      </c>
      <c r="I236" t="str">
        <f t="shared" si="31"/>
        <v>N/A</v>
      </c>
      <c r="J236" t="str">
        <f t="shared" si="32"/>
        <v>N/A</v>
      </c>
      <c r="K236">
        <f t="shared" si="33"/>
        <v>39000000</v>
      </c>
      <c r="L236">
        <f t="shared" si="34"/>
        <v>5480000</v>
      </c>
      <c r="M236">
        <f t="shared" si="35"/>
        <v>5480000</v>
      </c>
      <c r="N236">
        <f t="shared" si="36"/>
        <v>20110000</v>
      </c>
      <c r="P236">
        <f t="shared" si="37"/>
        <v>39000000</v>
      </c>
      <c r="Q236">
        <f>IFERROR(J144+MATCH(P236,J236:N236,0)-1,"")</f>
        <v>2013</v>
      </c>
      <c r="R236">
        <f t="shared" si="38"/>
        <v>5480000</v>
      </c>
      <c r="S236">
        <f>IFERROR(J144+MATCH(R236,J236:N236)-1,"")</f>
        <v>2015</v>
      </c>
      <c r="T236">
        <f t="shared" si="39"/>
        <v>17517500</v>
      </c>
      <c r="U236">
        <f t="shared" si="40"/>
        <v>15895719.28748953</v>
      </c>
      <c r="V236" t="str">
        <f t="shared" si="41"/>
        <v/>
      </c>
      <c r="W236">
        <f t="shared" si="42"/>
        <v>1.351464479931239</v>
      </c>
      <c r="X236">
        <f t="shared" si="43"/>
        <v>-0.75727935189909401</v>
      </c>
      <c r="Y236">
        <f t="shared" si="44"/>
        <v>-0.75727935189909401</v>
      </c>
      <c r="Z236">
        <f t="shared" si="45"/>
        <v>0.16309422386694922</v>
      </c>
      <c r="AA236">
        <f t="shared" si="46"/>
        <v>1.351464479931239</v>
      </c>
      <c r="AB236">
        <f>IFERROR(V144+MATCH(AA236,V236:Z236,0)-1,"")</f>
        <v>2013</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2156</v>
      </c>
      <c r="D238" t="s">
        <v>2157</v>
      </c>
      <c r="E238" t="s">
        <v>2158</v>
      </c>
      <c r="F238" t="s">
        <v>2159</v>
      </c>
      <c r="G238" t="s">
        <v>2160</v>
      </c>
      <c r="I238" t="str">
        <f t="shared" si="31"/>
        <v>N/A</v>
      </c>
      <c r="J238">
        <f t="shared" si="32"/>
        <v>180900000</v>
      </c>
      <c r="K238">
        <f t="shared" si="33"/>
        <v>86990000</v>
      </c>
      <c r="L238">
        <f t="shared" si="34"/>
        <v>91080000</v>
      </c>
      <c r="M238">
        <f t="shared" si="35"/>
        <v>90040000</v>
      </c>
      <c r="N238">
        <f t="shared" si="36"/>
        <v>131090000</v>
      </c>
      <c r="P238">
        <f t="shared" si="37"/>
        <v>180900000</v>
      </c>
      <c r="Q238">
        <f>IFERROR(J144+MATCH(P238,J238:N238,0)-1,"")</f>
        <v>2012</v>
      </c>
      <c r="R238">
        <f t="shared" si="38"/>
        <v>86990000</v>
      </c>
      <c r="S238" t="str">
        <f>IFERROR(J144+MATCH(R238,J238:N238)-1,"")</f>
        <v/>
      </c>
      <c r="T238">
        <f t="shared" si="39"/>
        <v>116020000</v>
      </c>
      <c r="U238">
        <f t="shared" si="40"/>
        <v>40546961.045188084</v>
      </c>
      <c r="V238">
        <f t="shared" si="41"/>
        <v>1.6001199184248025</v>
      </c>
      <c r="W238">
        <f t="shared" si="42"/>
        <v>-0.71595994500419258</v>
      </c>
      <c r="X238">
        <f t="shared" si="43"/>
        <v>-0.61508925347587196</v>
      </c>
      <c r="Y238">
        <f t="shared" si="44"/>
        <v>-0.64073852467133741</v>
      </c>
      <c r="Z238">
        <f t="shared" si="45"/>
        <v>0.37166780472659944</v>
      </c>
      <c r="AA238">
        <f t="shared" si="46"/>
        <v>1.6001199184248025</v>
      </c>
      <c r="AB238">
        <f>IFERROR(V144+MATCH(AA238,V238:Z238,0)-1,"")</f>
        <v>2012</v>
      </c>
    </row>
    <row r="239" spans="1:28" x14ac:dyDescent="0.3">
      <c r="A239" s="1">
        <v>11</v>
      </c>
      <c r="B239" t="s">
        <v>614</v>
      </c>
      <c r="C239" t="s">
        <v>2161</v>
      </c>
      <c r="D239" t="s">
        <v>2161</v>
      </c>
      <c r="E239" t="s">
        <v>2161</v>
      </c>
      <c r="F239" t="s">
        <v>2161</v>
      </c>
      <c r="G239" t="s">
        <v>2162</v>
      </c>
      <c r="I239" t="str">
        <f t="shared" si="31"/>
        <v>N/A</v>
      </c>
      <c r="J239">
        <f t="shared" si="32"/>
        <v>45080000</v>
      </c>
      <c r="K239">
        <f t="shared" si="33"/>
        <v>45080000</v>
      </c>
      <c r="L239">
        <f t="shared" si="34"/>
        <v>45080000</v>
      </c>
      <c r="M239">
        <f t="shared" si="35"/>
        <v>45080000</v>
      </c>
      <c r="N239">
        <f t="shared" si="36"/>
        <v>62870000</v>
      </c>
      <c r="P239">
        <f t="shared" si="37"/>
        <v>62870000</v>
      </c>
      <c r="Q239">
        <f>IFERROR(J144+MATCH(P239,J239:N239,0)-1,"")</f>
        <v>2016</v>
      </c>
      <c r="R239">
        <f t="shared" si="38"/>
        <v>45080000</v>
      </c>
      <c r="S239">
        <f>IFERROR(J144+MATCH(R239,J239:N239)-1,"")</f>
        <v>2015</v>
      </c>
      <c r="T239">
        <f t="shared" si="39"/>
        <v>48638000</v>
      </c>
      <c r="U239">
        <f t="shared" si="40"/>
        <v>7955929.863944252</v>
      </c>
      <c r="V239">
        <f t="shared" si="41"/>
        <v>-0.44721359549995793</v>
      </c>
      <c r="W239">
        <f t="shared" si="42"/>
        <v>-0.44721359549995793</v>
      </c>
      <c r="X239">
        <f t="shared" si="43"/>
        <v>-0.44721359549995793</v>
      </c>
      <c r="Y239">
        <f t="shared" si="44"/>
        <v>-0.44721359549995793</v>
      </c>
      <c r="Z239">
        <f t="shared" si="45"/>
        <v>1.7888543819998317</v>
      </c>
      <c r="AA239">
        <f t="shared" si="46"/>
        <v>1.7888543819998317</v>
      </c>
      <c r="AB239">
        <f>IFERROR(V144+MATCH(AA239,V239:Z239,0)-1,"")</f>
        <v>2016</v>
      </c>
    </row>
    <row r="240" spans="1:28" x14ac:dyDescent="0.3">
      <c r="A240" s="1">
        <v>12</v>
      </c>
      <c r="B240" t="s">
        <v>620</v>
      </c>
      <c r="C240" t="s">
        <v>2163</v>
      </c>
      <c r="D240" t="s">
        <v>2164</v>
      </c>
      <c r="E240" t="s">
        <v>2165</v>
      </c>
      <c r="F240" t="s">
        <v>2166</v>
      </c>
      <c r="G240" t="s">
        <v>2167</v>
      </c>
      <c r="I240" t="str">
        <f t="shared" si="31"/>
        <v>N/A</v>
      </c>
      <c r="J240">
        <f t="shared" si="32"/>
        <v>135830000</v>
      </c>
      <c r="K240">
        <f t="shared" si="33"/>
        <v>41910000</v>
      </c>
      <c r="L240">
        <f t="shared" si="34"/>
        <v>46000000</v>
      </c>
      <c r="M240">
        <f t="shared" si="35"/>
        <v>44970000</v>
      </c>
      <c r="N240">
        <f t="shared" si="36"/>
        <v>68220000</v>
      </c>
      <c r="P240">
        <f t="shared" si="37"/>
        <v>135830000</v>
      </c>
      <c r="Q240">
        <f>IFERROR(J144+MATCH(P240,J240:N240,0)-1,"")</f>
        <v>2012</v>
      </c>
      <c r="R240">
        <f t="shared" si="38"/>
        <v>41910000</v>
      </c>
      <c r="S240" t="str">
        <f>IFERROR(J144+MATCH(R240,J240:N240)-1,"")</f>
        <v/>
      </c>
      <c r="T240">
        <f t="shared" si="39"/>
        <v>67386000</v>
      </c>
      <c r="U240">
        <f t="shared" si="40"/>
        <v>39667812.266370326</v>
      </c>
      <c r="V240">
        <f t="shared" si="41"/>
        <v>1.7254291600554341</v>
      </c>
      <c r="W240">
        <f t="shared" si="42"/>
        <v>-0.64223355270837823</v>
      </c>
      <c r="X240">
        <f t="shared" si="43"/>
        <v>-0.53912728678840383</v>
      </c>
      <c r="Y240">
        <f t="shared" si="44"/>
        <v>-0.56509292343817741</v>
      </c>
      <c r="Z240">
        <f t="shared" si="45"/>
        <v>2.1024602879525334E-2</v>
      </c>
      <c r="AA240">
        <f t="shared" si="46"/>
        <v>1.7254291600554341</v>
      </c>
      <c r="AB240">
        <f>IFERROR(V144+MATCH(AA240,V240:Z240,0)-1,"")</f>
        <v>2012</v>
      </c>
    </row>
    <row r="241" spans="1:28" x14ac:dyDescent="0.3">
      <c r="A241" s="1">
        <v>13</v>
      </c>
      <c r="B241" t="s">
        <v>626</v>
      </c>
      <c r="C241" t="s">
        <v>2168</v>
      </c>
      <c r="D241" t="s">
        <v>2169</v>
      </c>
      <c r="E241" t="s">
        <v>2170</v>
      </c>
      <c r="F241" t="s">
        <v>2171</v>
      </c>
      <c r="G241" t="s">
        <v>2172</v>
      </c>
      <c r="I241" t="str">
        <f t="shared" si="31"/>
        <v>N/A</v>
      </c>
      <c r="J241">
        <f t="shared" si="32"/>
        <v>23270000</v>
      </c>
      <c r="K241">
        <f t="shared" si="33"/>
        <v>7100000</v>
      </c>
      <c r="L241">
        <f t="shared" si="34"/>
        <v>7520000</v>
      </c>
      <c r="M241">
        <f t="shared" si="35"/>
        <v>7490000</v>
      </c>
      <c r="N241">
        <f t="shared" si="36"/>
        <v>31930000</v>
      </c>
      <c r="P241">
        <f t="shared" si="37"/>
        <v>31930000</v>
      </c>
      <c r="Q241">
        <f>IFERROR(J144+MATCH(P241,J241:N241,0)-1,"")</f>
        <v>2016</v>
      </c>
      <c r="R241">
        <f t="shared" si="38"/>
        <v>7100000</v>
      </c>
      <c r="S241" t="str">
        <f>IFERROR(J144+MATCH(R241,J241:N241)-1,"")</f>
        <v/>
      </c>
      <c r="T241">
        <f t="shared" si="39"/>
        <v>15462000</v>
      </c>
      <c r="U241">
        <f t="shared" si="40"/>
        <v>11496859.136303272</v>
      </c>
      <c r="V241">
        <f t="shared" si="41"/>
        <v>0.67914200804156355</v>
      </c>
      <c r="W241">
        <f t="shared" si="42"/>
        <v>-0.72732908187033229</v>
      </c>
      <c r="X241">
        <f t="shared" si="43"/>
        <v>-0.69079736524924407</v>
      </c>
      <c r="Y241">
        <f t="shared" si="44"/>
        <v>-0.69340677357932179</v>
      </c>
      <c r="Z241">
        <f t="shared" si="45"/>
        <v>1.4323912126573346</v>
      </c>
      <c r="AA241">
        <f t="shared" si="46"/>
        <v>1.4323912126573346</v>
      </c>
      <c r="AB241">
        <f>IFERROR(V144+MATCH(AA241,V241:Z241,0)-1,"")</f>
        <v>2016</v>
      </c>
    </row>
    <row r="242" spans="1:28" x14ac:dyDescent="0.3">
      <c r="A242" s="1">
        <v>14</v>
      </c>
      <c r="B242" t="s">
        <v>632</v>
      </c>
      <c r="C242" t="s">
        <v>2168</v>
      </c>
      <c r="D242" t="s">
        <v>2169</v>
      </c>
      <c r="E242" t="s">
        <v>2170</v>
      </c>
      <c r="F242" t="s">
        <v>2171</v>
      </c>
      <c r="G242" t="s">
        <v>2172</v>
      </c>
      <c r="I242" t="str">
        <f t="shared" si="31"/>
        <v>N/A</v>
      </c>
      <c r="J242">
        <f t="shared" si="32"/>
        <v>23270000</v>
      </c>
      <c r="K242">
        <f t="shared" si="33"/>
        <v>7100000</v>
      </c>
      <c r="L242">
        <f t="shared" si="34"/>
        <v>7520000</v>
      </c>
      <c r="M242">
        <f t="shared" si="35"/>
        <v>7490000</v>
      </c>
      <c r="N242">
        <f t="shared" si="36"/>
        <v>31930000</v>
      </c>
      <c r="P242">
        <f t="shared" si="37"/>
        <v>31930000</v>
      </c>
      <c r="Q242">
        <f>IFERROR(J144+MATCH(P242,J242:N242,0)-1,"")</f>
        <v>2016</v>
      </c>
      <c r="R242">
        <f t="shared" si="38"/>
        <v>7100000</v>
      </c>
      <c r="S242" t="str">
        <f>IFERROR(J144+MATCH(R242,J242:N242)-1,"")</f>
        <v/>
      </c>
      <c r="T242">
        <f t="shared" si="39"/>
        <v>15462000</v>
      </c>
      <c r="U242">
        <f t="shared" si="40"/>
        <v>11496859.136303272</v>
      </c>
      <c r="V242">
        <f t="shared" si="41"/>
        <v>0.67914200804156355</v>
      </c>
      <c r="W242">
        <f t="shared" si="42"/>
        <v>-0.72732908187033229</v>
      </c>
      <c r="X242">
        <f t="shared" si="43"/>
        <v>-0.69079736524924407</v>
      </c>
      <c r="Y242">
        <f t="shared" si="44"/>
        <v>-0.69340677357932179</v>
      </c>
      <c r="Z242">
        <f t="shared" si="45"/>
        <v>1.4323912126573346</v>
      </c>
      <c r="AA242">
        <f t="shared" si="46"/>
        <v>1.4323912126573346</v>
      </c>
      <c r="AB242">
        <f>IFERROR(V144+MATCH(AA242,V242:Z242,0)-1,"")</f>
        <v>2016</v>
      </c>
    </row>
    <row r="243" spans="1:28" x14ac:dyDescent="0.3">
      <c r="A243" s="1">
        <v>15</v>
      </c>
      <c r="B243" t="s">
        <v>635</v>
      </c>
      <c r="C243" t="s">
        <v>2173</v>
      </c>
      <c r="D243" t="s">
        <v>2174</v>
      </c>
      <c r="E243" t="s">
        <v>2175</v>
      </c>
      <c r="F243" t="s">
        <v>2176</v>
      </c>
      <c r="G243" t="s">
        <v>2177</v>
      </c>
      <c r="I243" t="str">
        <f t="shared" si="31"/>
        <v>N/A</v>
      </c>
      <c r="J243">
        <f t="shared" si="32"/>
        <v>910880000</v>
      </c>
      <c r="K243">
        <f t="shared" si="33"/>
        <v>859720000</v>
      </c>
      <c r="L243">
        <f t="shared" si="34"/>
        <v>925030000</v>
      </c>
      <c r="M243">
        <f t="shared" si="35"/>
        <v>945000000</v>
      </c>
      <c r="N243">
        <f t="shared" si="36"/>
        <v>1200000000</v>
      </c>
      <c r="P243">
        <f t="shared" si="37"/>
        <v>1200000000</v>
      </c>
      <c r="Q243">
        <f>IFERROR(J144+MATCH(P243,J243:N243,0)-1,"")</f>
        <v>2016</v>
      </c>
      <c r="R243">
        <f t="shared" si="38"/>
        <v>859720000</v>
      </c>
      <c r="S243" t="str">
        <f>IFERROR(J144+MATCH(R243,J243:N243)-1,"")</f>
        <v/>
      </c>
      <c r="T243">
        <f t="shared" si="39"/>
        <v>968126000</v>
      </c>
      <c r="U243">
        <f t="shared" si="40"/>
        <v>133404080.07253751</v>
      </c>
      <c r="V243">
        <f t="shared" si="41"/>
        <v>-0.4291173101217961</v>
      </c>
      <c r="W243">
        <f t="shared" si="42"/>
        <v>-0.81261382666148607</v>
      </c>
      <c r="X243">
        <f t="shared" si="43"/>
        <v>-0.3230485902422689</v>
      </c>
      <c r="Y243">
        <f t="shared" si="44"/>
        <v>-0.17335301879391848</v>
      </c>
      <c r="Z243">
        <f t="shared" si="45"/>
        <v>1.7381327458194695</v>
      </c>
      <c r="AA243">
        <f t="shared" si="46"/>
        <v>1.7381327458194695</v>
      </c>
      <c r="AB243">
        <f>IFERROR(V144+MATCH(AA243,V243:Z243,0)-1,"")</f>
        <v>2016</v>
      </c>
    </row>
    <row r="244" spans="1:28" x14ac:dyDescent="0.3">
      <c r="A244" s="1">
        <v>16</v>
      </c>
      <c r="B244" t="s">
        <v>640</v>
      </c>
      <c r="C244" t="s">
        <v>254</v>
      </c>
      <c r="D244" t="s">
        <v>2178</v>
      </c>
      <c r="E244" t="s">
        <v>2179</v>
      </c>
      <c r="F244" t="s">
        <v>1337</v>
      </c>
      <c r="G244" t="s">
        <v>2180</v>
      </c>
      <c r="I244" t="str">
        <f t="shared" si="31"/>
        <v>N/A</v>
      </c>
      <c r="J244" t="str">
        <f t="shared" si="32"/>
        <v>N/A</v>
      </c>
      <c r="K244">
        <f t="shared" si="33"/>
        <v>-5.62E-2</v>
      </c>
      <c r="L244">
        <f t="shared" si="34"/>
        <v>7.5999999999999998E-2</v>
      </c>
      <c r="M244">
        <f t="shared" si="35"/>
        <v>2.1600000000000001E-2</v>
      </c>
      <c r="N244">
        <f t="shared" si="36"/>
        <v>0.26800000000000002</v>
      </c>
      <c r="P244">
        <f t="shared" si="37"/>
        <v>0.26800000000000002</v>
      </c>
      <c r="Q244">
        <f>IFERROR(J144+MATCH(P244,J244:N244,0)-1,"")</f>
        <v>2016</v>
      </c>
      <c r="R244">
        <f t="shared" si="38"/>
        <v>-5.62E-2</v>
      </c>
      <c r="S244">
        <f>IFERROR(J144+MATCH(R244,J244:N244)-1,"")</f>
        <v>2013</v>
      </c>
      <c r="T244">
        <f t="shared" si="39"/>
        <v>7.7350000000000002E-2</v>
      </c>
      <c r="U244">
        <f t="shared" si="40"/>
        <v>0.13819419910642658</v>
      </c>
      <c r="V244" t="str">
        <f t="shared" si="41"/>
        <v/>
      </c>
      <c r="W244">
        <f t="shared" si="42"/>
        <v>-0.96639367544762156</v>
      </c>
      <c r="X244">
        <f t="shared" si="43"/>
        <v>-9.7688615638659142E-3</v>
      </c>
      <c r="Y244">
        <f t="shared" si="44"/>
        <v>-0.40341780161890606</v>
      </c>
      <c r="Z244">
        <f t="shared" si="45"/>
        <v>1.3795803386303935</v>
      </c>
      <c r="AA244">
        <f t="shared" si="46"/>
        <v>1.3795803386303935</v>
      </c>
      <c r="AB244">
        <f>IFERROR(V144+MATCH(AA244,V244:Z244,0)-1,"")</f>
        <v>2016</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2181</v>
      </c>
      <c r="D247" t="s">
        <v>254</v>
      </c>
      <c r="E247" t="s">
        <v>2182</v>
      </c>
      <c r="F247" t="s">
        <v>2183</v>
      </c>
      <c r="G247" t="s">
        <v>2184</v>
      </c>
      <c r="I247" t="str">
        <f t="shared" si="31"/>
        <v>N/A</v>
      </c>
      <c r="J247">
        <f t="shared" si="32"/>
        <v>15680000</v>
      </c>
      <c r="K247" t="str">
        <f t="shared" si="33"/>
        <v>N/A</v>
      </c>
      <c r="L247">
        <f t="shared" si="34"/>
        <v>6080000</v>
      </c>
      <c r="M247">
        <f t="shared" si="35"/>
        <v>6280000</v>
      </c>
      <c r="N247">
        <f t="shared" si="36"/>
        <v>12440000</v>
      </c>
      <c r="P247">
        <f t="shared" si="37"/>
        <v>15680000</v>
      </c>
      <c r="Q247">
        <f>IFERROR(J144+MATCH(P247,J247:N247,0)-1,"")</f>
        <v>2012</v>
      </c>
      <c r="R247">
        <f t="shared" si="38"/>
        <v>6080000</v>
      </c>
      <c r="S247">
        <f>IFERROR(J144+MATCH(R247,J247:N247)-1,"")</f>
        <v>2014</v>
      </c>
      <c r="T247">
        <f t="shared" si="39"/>
        <v>10120000</v>
      </c>
      <c r="U247">
        <f t="shared" si="40"/>
        <v>4738607.3903627004</v>
      </c>
      <c r="V247">
        <f t="shared" si="41"/>
        <v>1.1733405074469418</v>
      </c>
      <c r="W247" t="str">
        <f t="shared" si="42"/>
        <v/>
      </c>
      <c r="X247">
        <f t="shared" si="43"/>
        <v>-0.85257116008734624</v>
      </c>
      <c r="Y247">
        <f t="shared" si="44"/>
        <v>-0.81036466701371523</v>
      </c>
      <c r="Z247">
        <f t="shared" si="45"/>
        <v>0.48959531965411962</v>
      </c>
      <c r="AA247">
        <f t="shared" si="46"/>
        <v>1.1733405074469418</v>
      </c>
      <c r="AB247">
        <f>IFERROR(V144+MATCH(AA247,V247:Z247,0)-1,"")</f>
        <v>2012</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2181</v>
      </c>
      <c r="D249" t="s">
        <v>254</v>
      </c>
      <c r="E249" t="s">
        <v>2182</v>
      </c>
      <c r="F249" t="s">
        <v>2183</v>
      </c>
      <c r="G249" t="s">
        <v>2184</v>
      </c>
      <c r="I249" t="str">
        <f t="shared" si="31"/>
        <v>N/A</v>
      </c>
      <c r="J249">
        <f t="shared" si="32"/>
        <v>15680000</v>
      </c>
      <c r="K249" t="str">
        <f t="shared" si="33"/>
        <v>N/A</v>
      </c>
      <c r="L249">
        <f t="shared" si="34"/>
        <v>6080000</v>
      </c>
      <c r="M249">
        <f t="shared" si="35"/>
        <v>6280000</v>
      </c>
      <c r="N249">
        <f t="shared" si="36"/>
        <v>12440000</v>
      </c>
      <c r="P249">
        <f t="shared" si="37"/>
        <v>15680000</v>
      </c>
      <c r="Q249">
        <f>IFERROR(J144+MATCH(P249,J249:N249,0)-1,"")</f>
        <v>2012</v>
      </c>
      <c r="R249">
        <f t="shared" si="38"/>
        <v>6080000</v>
      </c>
      <c r="S249">
        <f>IFERROR(J144+MATCH(R249,J249:N249)-1,"")</f>
        <v>2014</v>
      </c>
      <c r="T249">
        <f t="shared" si="39"/>
        <v>10120000</v>
      </c>
      <c r="U249">
        <f t="shared" si="40"/>
        <v>4738607.3903627004</v>
      </c>
      <c r="V249">
        <f t="shared" si="41"/>
        <v>1.1733405074469418</v>
      </c>
      <c r="W249" t="str">
        <f t="shared" si="42"/>
        <v/>
      </c>
      <c r="X249">
        <f t="shared" si="43"/>
        <v>-0.85257116008734624</v>
      </c>
      <c r="Y249">
        <f t="shared" si="44"/>
        <v>-0.81036466701371523</v>
      </c>
      <c r="Z249">
        <f t="shared" si="45"/>
        <v>0.48959531965411962</v>
      </c>
      <c r="AA249">
        <f t="shared" si="46"/>
        <v>1.1733405074469418</v>
      </c>
      <c r="AB249">
        <f>IFERROR(V144+MATCH(AA249,V249:Z249,0)-1,"")</f>
        <v>2012</v>
      </c>
    </row>
    <row r="250" spans="1:28" x14ac:dyDescent="0.3">
      <c r="A250" s="1">
        <v>3</v>
      </c>
      <c r="B250" t="s">
        <v>655</v>
      </c>
      <c r="C250" t="s">
        <v>2185</v>
      </c>
      <c r="D250" t="s">
        <v>2186</v>
      </c>
      <c r="E250" t="s">
        <v>2187</v>
      </c>
      <c r="F250" t="s">
        <v>2188</v>
      </c>
      <c r="G250" t="s">
        <v>2189</v>
      </c>
      <c r="I250" t="str">
        <f t="shared" si="31"/>
        <v>N/A</v>
      </c>
      <c r="J250">
        <f t="shared" si="32"/>
        <v>50260000</v>
      </c>
      <c r="K250">
        <f t="shared" si="33"/>
        <v>41710000</v>
      </c>
      <c r="L250">
        <f t="shared" si="34"/>
        <v>61740000</v>
      </c>
      <c r="M250">
        <f t="shared" si="35"/>
        <v>44140000</v>
      </c>
      <c r="N250">
        <f t="shared" si="36"/>
        <v>92710000</v>
      </c>
      <c r="P250">
        <f t="shared" si="37"/>
        <v>92710000</v>
      </c>
      <c r="Q250">
        <f>IFERROR(J144+MATCH(P250,J250:N250,0)-1,"")</f>
        <v>2016</v>
      </c>
      <c r="R250">
        <f t="shared" si="38"/>
        <v>41710000</v>
      </c>
      <c r="S250" t="str">
        <f>IFERROR(J144+MATCH(R250,J250:N250)-1,"")</f>
        <v/>
      </c>
      <c r="T250">
        <f t="shared" si="39"/>
        <v>58112000</v>
      </c>
      <c r="U250">
        <f t="shared" si="40"/>
        <v>20833148.345845379</v>
      </c>
      <c r="V250">
        <f t="shared" si="41"/>
        <v>-0.37689934663984065</v>
      </c>
      <c r="W250">
        <f t="shared" si="42"/>
        <v>-0.78730299077772115</v>
      </c>
      <c r="X250">
        <f t="shared" si="43"/>
        <v>0.17414554630786319</v>
      </c>
      <c r="Y250">
        <f t="shared" si="44"/>
        <v>-0.67066195507537618</v>
      </c>
      <c r="Z250">
        <f t="shared" si="45"/>
        <v>1.6607187461850748</v>
      </c>
      <c r="AA250">
        <f t="shared" si="46"/>
        <v>1.6607187461850748</v>
      </c>
      <c r="AB250">
        <f>IFERROR(V144+MATCH(AA250,V250:Z250,0)-1,"")</f>
        <v>2016</v>
      </c>
    </row>
    <row r="251" spans="1:28" x14ac:dyDescent="0.3">
      <c r="A251" s="1">
        <v>4</v>
      </c>
      <c r="B251" t="s">
        <v>661</v>
      </c>
      <c r="C251" t="s">
        <v>254</v>
      </c>
      <c r="D251" t="s">
        <v>2190</v>
      </c>
      <c r="E251" t="s">
        <v>2191</v>
      </c>
      <c r="F251" t="s">
        <v>2192</v>
      </c>
      <c r="G251" t="s">
        <v>2193</v>
      </c>
      <c r="I251" t="str">
        <f t="shared" si="31"/>
        <v>N/A</v>
      </c>
      <c r="J251" t="str">
        <f t="shared" si="32"/>
        <v>N/A</v>
      </c>
      <c r="K251">
        <f t="shared" si="33"/>
        <v>-0.17010000000000003</v>
      </c>
      <c r="L251">
        <f t="shared" si="34"/>
        <v>0.48020000000000002</v>
      </c>
      <c r="M251">
        <f t="shared" si="35"/>
        <v>-0.28510000000000002</v>
      </c>
      <c r="N251">
        <f t="shared" si="36"/>
        <v>1.1005</v>
      </c>
      <c r="P251">
        <f t="shared" si="37"/>
        <v>1.1005</v>
      </c>
      <c r="Q251">
        <f>IFERROR(J144+MATCH(P251,J251:N251,0)-1,"")</f>
        <v>2016</v>
      </c>
      <c r="R251">
        <f t="shared" si="38"/>
        <v>-0.28510000000000002</v>
      </c>
      <c r="S251" t="str">
        <f>IFERROR(J144+MATCH(R251,J251:N251)-1,"")</f>
        <v/>
      </c>
      <c r="T251">
        <f t="shared" si="39"/>
        <v>0.28137499999999999</v>
      </c>
      <c r="U251">
        <f t="shared" si="40"/>
        <v>0.64166989111743955</v>
      </c>
      <c r="V251" t="str">
        <f t="shared" si="41"/>
        <v/>
      </c>
      <c r="W251">
        <f t="shared" si="42"/>
        <v>-0.70359386695513548</v>
      </c>
      <c r="X251">
        <f t="shared" si="43"/>
        <v>0.30985558579623418</v>
      </c>
      <c r="Y251">
        <f t="shared" si="44"/>
        <v>-0.88281374557486103</v>
      </c>
      <c r="Z251">
        <f t="shared" si="45"/>
        <v>1.2765520267337624</v>
      </c>
      <c r="AA251">
        <f t="shared" si="46"/>
        <v>1.2765520267337624</v>
      </c>
      <c r="AB251">
        <f>IFERROR(V144+MATCH(AA251,V251:Z251,0)-1,"")</f>
        <v>2016</v>
      </c>
    </row>
    <row r="252" spans="1:28" x14ac:dyDescent="0.3">
      <c r="A252" s="1">
        <v>5</v>
      </c>
      <c r="B252" t="s">
        <v>666</v>
      </c>
      <c r="C252" t="s">
        <v>2194</v>
      </c>
      <c r="D252" t="s">
        <v>2195</v>
      </c>
      <c r="E252" t="s">
        <v>2196</v>
      </c>
      <c r="F252" t="s">
        <v>254</v>
      </c>
      <c r="G252" t="s">
        <v>2197</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30150000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1600000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213000</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13530000</v>
      </c>
      <c r="P252">
        <f t="shared" si="37"/>
        <v>30150000</v>
      </c>
      <c r="Q252">
        <f>IFERROR(J144+MATCH(P252,J252:N252,0)-1,"")</f>
        <v>2012</v>
      </c>
      <c r="R252">
        <f t="shared" si="38"/>
        <v>213000</v>
      </c>
      <c r="S252">
        <f>IFERROR(J144+MATCH(R252,J252:N252)-1,"")</f>
        <v>2014</v>
      </c>
      <c r="T252">
        <f t="shared" si="39"/>
        <v>11373250</v>
      </c>
      <c r="U252">
        <f t="shared" si="40"/>
        <v>13871860.08616004</v>
      </c>
      <c r="V252">
        <f t="shared" si="41"/>
        <v>1.3535855958303364</v>
      </c>
      <c r="W252">
        <f t="shared" si="42"/>
        <v>-0.70453781535403281</v>
      </c>
      <c r="X252">
        <f t="shared" si="43"/>
        <v>-0.80452440629318245</v>
      </c>
      <c r="Y252" t="str">
        <f t="shared" si="44"/>
        <v/>
      </c>
      <c r="Z252">
        <f t="shared" si="45"/>
        <v>0.15547662581687877</v>
      </c>
      <c r="AA252">
        <f t="shared" si="46"/>
        <v>1.3535855958303364</v>
      </c>
      <c r="AB252">
        <f>IFERROR(V144+MATCH(AA252,V252:Z252,0)-1,"")</f>
        <v>2012</v>
      </c>
    </row>
    <row r="253" spans="1:28" x14ac:dyDescent="0.3">
      <c r="A253" s="1">
        <v>6</v>
      </c>
      <c r="B253" t="s">
        <v>672</v>
      </c>
      <c r="C253" t="s">
        <v>2198</v>
      </c>
      <c r="D253" t="s">
        <v>2199</v>
      </c>
      <c r="E253" t="s">
        <v>2200</v>
      </c>
      <c r="F253" t="s">
        <v>656</v>
      </c>
      <c r="G253" t="s">
        <v>2201</v>
      </c>
      <c r="I253" t="str">
        <f t="shared" si="47"/>
        <v>N/A</v>
      </c>
      <c r="J253">
        <f t="shared" si="48"/>
        <v>63110000</v>
      </c>
      <c r="K253">
        <f t="shared" si="49"/>
        <v>77760000</v>
      </c>
      <c r="L253">
        <f t="shared" si="50"/>
        <v>36040000</v>
      </c>
      <c r="M253">
        <f t="shared" si="51"/>
        <v>33930000</v>
      </c>
      <c r="N253">
        <f t="shared" si="52"/>
        <v>31430000</v>
      </c>
      <c r="P253">
        <f t="shared" si="37"/>
        <v>77760000</v>
      </c>
      <c r="Q253">
        <f>IFERROR(J144+MATCH(P253,J253:N253,0)-1,"")</f>
        <v>2013</v>
      </c>
      <c r="R253">
        <f t="shared" si="38"/>
        <v>31430000</v>
      </c>
      <c r="S253" t="str">
        <f>IFERROR(J144+MATCH(R253,J253:N253)-1,"")</f>
        <v/>
      </c>
      <c r="T253">
        <f t="shared" si="39"/>
        <v>48454000</v>
      </c>
      <c r="U253">
        <f t="shared" si="40"/>
        <v>20787679.764706787</v>
      </c>
      <c r="V253">
        <f t="shared" si="41"/>
        <v>0.70503298905358736</v>
      </c>
      <c r="W253">
        <f t="shared" si="42"/>
        <v>1.4097773456061975</v>
      </c>
      <c r="X253">
        <f t="shared" si="43"/>
        <v>-0.59718064452178177</v>
      </c>
      <c r="Y253">
        <f t="shared" si="44"/>
        <v>-0.69868307403208951</v>
      </c>
      <c r="Z253">
        <f t="shared" si="45"/>
        <v>-0.81894661610591368</v>
      </c>
      <c r="AA253">
        <f t="shared" si="46"/>
        <v>1.4097773456061975</v>
      </c>
      <c r="AB253">
        <f>IFERROR(V144+MATCH(AA253,V253:Z253,0)-1,"")</f>
        <v>2013</v>
      </c>
    </row>
    <row r="254" spans="1:28" x14ac:dyDescent="0.3">
      <c r="A254" s="1">
        <v>7</v>
      </c>
      <c r="B254" t="s">
        <v>677</v>
      </c>
      <c r="C254" t="s">
        <v>254</v>
      </c>
      <c r="D254" t="s">
        <v>2202</v>
      </c>
      <c r="E254" t="s">
        <v>2203</v>
      </c>
      <c r="F254" t="s">
        <v>2204</v>
      </c>
      <c r="G254" t="s">
        <v>2205</v>
      </c>
      <c r="I254" t="str">
        <f t="shared" si="47"/>
        <v>N/A</v>
      </c>
      <c r="J254" t="str">
        <f t="shared" si="48"/>
        <v>N/A</v>
      </c>
      <c r="K254">
        <f t="shared" si="49"/>
        <v>4280000</v>
      </c>
      <c r="L254">
        <f t="shared" si="50"/>
        <v>4630000</v>
      </c>
      <c r="M254">
        <f t="shared" si="51"/>
        <v>5140000</v>
      </c>
      <c r="N254">
        <f t="shared" si="52"/>
        <v>5490000</v>
      </c>
      <c r="P254">
        <f t="shared" si="37"/>
        <v>5490000</v>
      </c>
      <c r="Q254">
        <f>IFERROR(J144+MATCH(P254,J254:N254,0)-1,"")</f>
        <v>2016</v>
      </c>
      <c r="R254">
        <f t="shared" si="38"/>
        <v>4280000</v>
      </c>
      <c r="S254">
        <f>IFERROR(J144+MATCH(R254,J254:N254)-1,"")</f>
        <v>2013</v>
      </c>
      <c r="T254">
        <f t="shared" si="39"/>
        <v>4885000</v>
      </c>
      <c r="U254">
        <f t="shared" si="40"/>
        <v>536065.9163448714</v>
      </c>
      <c r="V254" t="str">
        <f t="shared" si="41"/>
        <v/>
      </c>
      <c r="W254">
        <f t="shared" si="42"/>
        <v>-1.1285925509406585</v>
      </c>
      <c r="X254">
        <f t="shared" si="43"/>
        <v>-0.47568776940474033</v>
      </c>
      <c r="Y254">
        <f t="shared" si="44"/>
        <v>0.47568776940474033</v>
      </c>
      <c r="Z254">
        <f t="shared" si="45"/>
        <v>1.1285925509406585</v>
      </c>
      <c r="AA254">
        <f t="shared" si="46"/>
        <v>-1.1285925509406585</v>
      </c>
      <c r="AB254">
        <f>IFERROR(V144+MATCH(AA254,V254:Z254,0)-1,"")</f>
        <v>2013</v>
      </c>
    </row>
    <row r="255" spans="1:28" x14ac:dyDescent="0.3">
      <c r="A255" s="1">
        <v>8</v>
      </c>
      <c r="B255" t="s">
        <v>678</v>
      </c>
      <c r="C255" t="s">
        <v>254</v>
      </c>
      <c r="D255" t="s">
        <v>254</v>
      </c>
      <c r="E255" t="s">
        <v>254</v>
      </c>
      <c r="F255" t="s">
        <v>254</v>
      </c>
      <c r="G255" t="s">
        <v>254</v>
      </c>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1:28" x14ac:dyDescent="0.3">
      <c r="A256" s="1">
        <v>9</v>
      </c>
      <c r="B256" t="s">
        <v>683</v>
      </c>
      <c r="C256" t="s">
        <v>2198</v>
      </c>
      <c r="D256" t="s">
        <v>2206</v>
      </c>
      <c r="E256" t="s">
        <v>2207</v>
      </c>
      <c r="F256" t="s">
        <v>2208</v>
      </c>
      <c r="G256" t="s">
        <v>2209</v>
      </c>
      <c r="I256" t="str">
        <f t="shared" si="47"/>
        <v>N/A</v>
      </c>
      <c r="J256">
        <f t="shared" si="48"/>
        <v>63110000</v>
      </c>
      <c r="K256">
        <f t="shared" si="49"/>
        <v>73480000</v>
      </c>
      <c r="L256">
        <f t="shared" si="50"/>
        <v>31410000</v>
      </c>
      <c r="M256">
        <f t="shared" si="51"/>
        <v>28790000</v>
      </c>
      <c r="N256">
        <f t="shared" si="52"/>
        <v>25940000</v>
      </c>
      <c r="P256">
        <f t="shared" si="37"/>
        <v>73480000</v>
      </c>
      <c r="Q256">
        <f>IFERROR(J144+MATCH(P256,J256:N256,0)-1,"")</f>
        <v>2013</v>
      </c>
      <c r="R256">
        <f t="shared" si="38"/>
        <v>25940000</v>
      </c>
      <c r="S256" t="str">
        <f>IFERROR(J144+MATCH(R256,J256:N256)-1,"")</f>
        <v/>
      </c>
      <c r="T256">
        <f t="shared" si="39"/>
        <v>44546000</v>
      </c>
      <c r="U256">
        <f t="shared" si="40"/>
        <v>22072537.914793577</v>
      </c>
      <c r="V256">
        <f t="shared" si="41"/>
        <v>0.84104510644233321</v>
      </c>
      <c r="W256">
        <f t="shared" si="42"/>
        <v>1.310859680553893</v>
      </c>
      <c r="X256">
        <f t="shared" si="43"/>
        <v>-0.59512866398548203</v>
      </c>
      <c r="Y256">
        <f t="shared" si="44"/>
        <v>-0.71382819958550969</v>
      </c>
      <c r="Z256">
        <f t="shared" si="45"/>
        <v>-0.84294792342523439</v>
      </c>
      <c r="AA256">
        <f t="shared" si="46"/>
        <v>1.310859680553893</v>
      </c>
      <c r="AB256">
        <f>IFERROR(V144+MATCH(AA256,V256:Z256,0)-1,"")</f>
        <v>2013</v>
      </c>
    </row>
    <row r="257" spans="1:28" x14ac:dyDescent="0.3">
      <c r="A257" s="1">
        <v>10</v>
      </c>
      <c r="B257" t="s">
        <v>689</v>
      </c>
      <c r="C257" t="s">
        <v>2210</v>
      </c>
      <c r="D257" t="s">
        <v>2211</v>
      </c>
      <c r="E257" t="s">
        <v>2212</v>
      </c>
      <c r="F257" t="s">
        <v>2213</v>
      </c>
      <c r="G257" t="s">
        <v>2214</v>
      </c>
      <c r="I257" t="str">
        <f t="shared" si="47"/>
        <v>N/A</v>
      </c>
      <c r="J257">
        <f t="shared" si="48"/>
        <v>159210000</v>
      </c>
      <c r="K257">
        <f t="shared" si="49"/>
        <v>121070000</v>
      </c>
      <c r="L257">
        <f t="shared" si="50"/>
        <v>104070000</v>
      </c>
      <c r="M257">
        <f t="shared" si="51"/>
        <v>84360000</v>
      </c>
      <c r="N257">
        <f t="shared" si="52"/>
        <v>150110000</v>
      </c>
      <c r="P257">
        <f t="shared" si="37"/>
        <v>159210000</v>
      </c>
      <c r="Q257">
        <f>IFERROR(J144+MATCH(P257,J257:N257,0)-1,"")</f>
        <v>2012</v>
      </c>
      <c r="R257">
        <f t="shared" si="38"/>
        <v>84360000</v>
      </c>
      <c r="S257" t="str">
        <f>IFERROR(J144+MATCH(R257,J257:N257)-1,"")</f>
        <v/>
      </c>
      <c r="T257">
        <f t="shared" si="39"/>
        <v>123764000</v>
      </c>
      <c r="U257">
        <f t="shared" si="40"/>
        <v>31218252.353390958</v>
      </c>
      <c r="V257">
        <f t="shared" si="41"/>
        <v>1.1354255068077128</v>
      </c>
      <c r="W257">
        <f t="shared" si="42"/>
        <v>-8.6295669901821873E-2</v>
      </c>
      <c r="X257">
        <f t="shared" si="43"/>
        <v>-0.63084889496899776</v>
      </c>
      <c r="Y257">
        <f t="shared" si="44"/>
        <v>-1.2622103106204117</v>
      </c>
      <c r="Z257">
        <f t="shared" si="45"/>
        <v>0.84392936868351864</v>
      </c>
      <c r="AA257">
        <f t="shared" si="46"/>
        <v>-1.2622103106204117</v>
      </c>
      <c r="AB257">
        <f>IFERROR(V144+MATCH(AA257,V257:Z257,0)-1,"")</f>
        <v>2015</v>
      </c>
    </row>
    <row r="258" spans="1:28" x14ac:dyDescent="0.3">
      <c r="A258" s="1">
        <v>11</v>
      </c>
      <c r="B258" t="s">
        <v>695</v>
      </c>
      <c r="C258" t="s">
        <v>2215</v>
      </c>
      <c r="D258" t="s">
        <v>254</v>
      </c>
      <c r="E258" t="s">
        <v>2216</v>
      </c>
      <c r="F258" t="s">
        <v>2217</v>
      </c>
      <c r="G258" t="s">
        <v>2218</v>
      </c>
      <c r="I258" t="str">
        <f t="shared" si="47"/>
        <v>N/A</v>
      </c>
      <c r="J258">
        <f t="shared" si="48"/>
        <v>250900000</v>
      </c>
      <c r="K258" t="str">
        <f t="shared" si="49"/>
        <v>N/A</v>
      </c>
      <c r="L258">
        <f t="shared" si="50"/>
        <v>32790000</v>
      </c>
      <c r="M258">
        <f t="shared" si="51"/>
        <v>26580000</v>
      </c>
      <c r="N258">
        <f t="shared" si="52"/>
        <v>144380000</v>
      </c>
      <c r="P258">
        <f t="shared" si="37"/>
        <v>250900000</v>
      </c>
      <c r="Q258">
        <f>IFERROR(J144+MATCH(P258,J258:N258,0)-1,"")</f>
        <v>2012</v>
      </c>
      <c r="R258">
        <f t="shared" si="38"/>
        <v>26580000</v>
      </c>
      <c r="S258" t="str">
        <f>IFERROR(J144+MATCH(R258,J258:N258)-1,"")</f>
        <v/>
      </c>
      <c r="T258">
        <f t="shared" si="39"/>
        <v>113662500</v>
      </c>
      <c r="U258">
        <f t="shared" si="40"/>
        <v>106303683.34007372</v>
      </c>
      <c r="V258">
        <f t="shared" si="41"/>
        <v>1.2909947773019925</v>
      </c>
      <c r="W258" t="str">
        <f t="shared" si="42"/>
        <v/>
      </c>
      <c r="X258">
        <f t="shared" si="43"/>
        <v>-0.76076855908447316</v>
      </c>
      <c r="Y258">
        <f t="shared" si="44"/>
        <v>-0.8191861021543001</v>
      </c>
      <c r="Z258">
        <f t="shared" si="45"/>
        <v>0.28895988393678079</v>
      </c>
      <c r="AA258">
        <f t="shared" si="46"/>
        <v>1.2909947773019925</v>
      </c>
      <c r="AB258">
        <f>IFERROR(V144+MATCH(AA258,V258:Z258,0)-1,"")</f>
        <v>2012</v>
      </c>
    </row>
    <row r="259" spans="1:28" x14ac:dyDescent="0.3">
      <c r="A259" s="1">
        <v>12</v>
      </c>
      <c r="B259" t="s">
        <v>701</v>
      </c>
      <c r="C259" t="s">
        <v>2215</v>
      </c>
      <c r="D259" t="s">
        <v>254</v>
      </c>
      <c r="E259" t="s">
        <v>2216</v>
      </c>
      <c r="F259" t="s">
        <v>2217</v>
      </c>
      <c r="G259" t="s">
        <v>2218</v>
      </c>
      <c r="I259" t="str">
        <f t="shared" si="47"/>
        <v>N/A</v>
      </c>
      <c r="J259">
        <f t="shared" si="48"/>
        <v>250900000</v>
      </c>
      <c r="K259" t="str">
        <f t="shared" si="49"/>
        <v>N/A</v>
      </c>
      <c r="L259">
        <f t="shared" si="50"/>
        <v>32790000</v>
      </c>
      <c r="M259">
        <f t="shared" si="51"/>
        <v>26580000</v>
      </c>
      <c r="N259">
        <f t="shared" si="52"/>
        <v>144380000</v>
      </c>
      <c r="P259">
        <f t="shared" si="37"/>
        <v>250900000</v>
      </c>
      <c r="Q259">
        <f>IFERROR(J144+MATCH(P259,J259:N259,0)-1,"")</f>
        <v>2012</v>
      </c>
      <c r="R259">
        <f t="shared" si="38"/>
        <v>26580000</v>
      </c>
      <c r="S259" t="str">
        <f>IFERROR(J144+MATCH(R259,J259:N259)-1,"")</f>
        <v/>
      </c>
      <c r="T259">
        <f t="shared" si="39"/>
        <v>113662500</v>
      </c>
      <c r="U259">
        <f t="shared" si="40"/>
        <v>106303683.34007372</v>
      </c>
      <c r="V259">
        <f t="shared" si="41"/>
        <v>1.2909947773019925</v>
      </c>
      <c r="W259" t="str">
        <f t="shared" si="42"/>
        <v/>
      </c>
      <c r="X259">
        <f t="shared" si="43"/>
        <v>-0.76076855908447316</v>
      </c>
      <c r="Y259">
        <f t="shared" si="44"/>
        <v>-0.8191861021543001</v>
      </c>
      <c r="Z259">
        <f t="shared" si="45"/>
        <v>0.28895988393678079</v>
      </c>
      <c r="AA259">
        <f t="shared" si="46"/>
        <v>1.2909947773019925</v>
      </c>
      <c r="AB259">
        <f>IFERROR(V144+MATCH(AA259,V259:Z259,0)-1,"")</f>
        <v>2012</v>
      </c>
    </row>
    <row r="260" spans="1:28" x14ac:dyDescent="0.3">
      <c r="A260" s="1">
        <v>13</v>
      </c>
      <c r="B260" t="s">
        <v>704</v>
      </c>
      <c r="C260" t="s">
        <v>2215</v>
      </c>
      <c r="D260" t="s">
        <v>254</v>
      </c>
      <c r="E260" t="s">
        <v>2216</v>
      </c>
      <c r="F260" t="s">
        <v>2217</v>
      </c>
      <c r="G260" t="s">
        <v>2218</v>
      </c>
      <c r="I260" t="str">
        <f t="shared" si="47"/>
        <v>N/A</v>
      </c>
      <c r="J260">
        <f t="shared" si="48"/>
        <v>250900000</v>
      </c>
      <c r="K260" t="str">
        <f t="shared" si="49"/>
        <v>N/A</v>
      </c>
      <c r="L260">
        <f t="shared" si="50"/>
        <v>32790000</v>
      </c>
      <c r="M260">
        <f t="shared" si="51"/>
        <v>26580000</v>
      </c>
      <c r="N260">
        <f t="shared" si="52"/>
        <v>144380000</v>
      </c>
      <c r="P260">
        <f t="shared" si="37"/>
        <v>250900000</v>
      </c>
      <c r="Q260">
        <f>IFERROR(J144+MATCH(P260,J260:N260,0)-1,"")</f>
        <v>2012</v>
      </c>
      <c r="R260">
        <f t="shared" si="38"/>
        <v>26580000</v>
      </c>
      <c r="S260" t="str">
        <f>IFERROR(J144+MATCH(R260,J260:N260)-1,"")</f>
        <v/>
      </c>
      <c r="T260">
        <f t="shared" si="39"/>
        <v>113662500</v>
      </c>
      <c r="U260">
        <f t="shared" si="40"/>
        <v>106303683.34007372</v>
      </c>
      <c r="V260">
        <f t="shared" si="41"/>
        <v>1.2909947773019925</v>
      </c>
      <c r="W260" t="str">
        <f t="shared" si="42"/>
        <v/>
      </c>
      <c r="X260">
        <f t="shared" si="43"/>
        <v>-0.76076855908447316</v>
      </c>
      <c r="Y260">
        <f t="shared" si="44"/>
        <v>-0.8191861021543001</v>
      </c>
      <c r="Z260">
        <f t="shared" si="45"/>
        <v>0.28895988393678079</v>
      </c>
      <c r="AA260">
        <f t="shared" si="46"/>
        <v>1.2909947773019925</v>
      </c>
      <c r="AB260">
        <f>IFERROR(V144+MATCH(AA260,V260:Z260,0)-1,"")</f>
        <v>2012</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254</v>
      </c>
      <c r="F263" t="s">
        <v>1327</v>
      </c>
      <c r="G263" t="s">
        <v>2219</v>
      </c>
      <c r="I263" t="str">
        <f t="shared" si="47"/>
        <v>N/A</v>
      </c>
      <c r="J263" t="str">
        <f t="shared" si="48"/>
        <v>N/A</v>
      </c>
      <c r="K263" t="str">
        <f t="shared" si="49"/>
        <v>N/A</v>
      </c>
      <c r="L263" t="str">
        <f t="shared" si="50"/>
        <v>N/A</v>
      </c>
      <c r="M263">
        <f t="shared" si="51"/>
        <v>100000</v>
      </c>
      <c r="N263">
        <f t="shared" si="52"/>
        <v>3400000</v>
      </c>
      <c r="P263">
        <f t="shared" si="37"/>
        <v>3400000</v>
      </c>
      <c r="Q263">
        <f>IFERROR(J144+MATCH(P263,J263:N263,0)-1,"")</f>
        <v>2016</v>
      </c>
      <c r="R263">
        <f t="shared" si="38"/>
        <v>100000</v>
      </c>
      <c r="S263">
        <f>IFERROR(J144+MATCH(R263,J263:N263)-1,"")</f>
        <v>2015</v>
      </c>
      <c r="T263">
        <f t="shared" si="39"/>
        <v>1750000</v>
      </c>
      <c r="U263">
        <f t="shared" si="40"/>
        <v>2333452.3779156068</v>
      </c>
      <c r="V263" t="str">
        <f t="shared" si="41"/>
        <v/>
      </c>
      <c r="W263" t="str">
        <f t="shared" si="42"/>
        <v/>
      </c>
      <c r="X263" t="str">
        <f t="shared" si="43"/>
        <v/>
      </c>
      <c r="Y263">
        <f t="shared" si="44"/>
        <v>-0.70710678118654757</v>
      </c>
      <c r="Z263">
        <f t="shared" si="45"/>
        <v>0.70710678118654757</v>
      </c>
      <c r="AA263">
        <f t="shared" si="46"/>
        <v>-0.70710678118654757</v>
      </c>
      <c r="AB263">
        <f>IFERROR(V144+MATCH(AA263,V263:Z263,0)-1,"")</f>
        <v>2015</v>
      </c>
    </row>
    <row r="264" spans="1:28" x14ac:dyDescent="0.3">
      <c r="A264" s="1">
        <v>17</v>
      </c>
      <c r="B264" t="s">
        <v>714</v>
      </c>
      <c r="C264" t="s">
        <v>2220</v>
      </c>
      <c r="D264" t="s">
        <v>2221</v>
      </c>
      <c r="E264" t="s">
        <v>2222</v>
      </c>
      <c r="F264" t="s">
        <v>2223</v>
      </c>
      <c r="G264" t="s">
        <v>2224</v>
      </c>
      <c r="I264" t="str">
        <f t="shared" si="47"/>
        <v>N/A</v>
      </c>
      <c r="J264">
        <f t="shared" si="48"/>
        <v>84010000</v>
      </c>
      <c r="K264">
        <f t="shared" si="49"/>
        <v>26010000</v>
      </c>
      <c r="L264">
        <f t="shared" si="50"/>
        <v>30370000</v>
      </c>
      <c r="M264">
        <f t="shared" si="51"/>
        <v>45410000</v>
      </c>
      <c r="N264">
        <f t="shared" si="52"/>
        <v>46620000</v>
      </c>
      <c r="P264">
        <f t="shared" si="37"/>
        <v>84010000</v>
      </c>
      <c r="Q264">
        <f>IFERROR(J144+MATCH(P264,J264:N264,0)-1,"")</f>
        <v>2012</v>
      </c>
      <c r="R264">
        <f t="shared" si="38"/>
        <v>26010000</v>
      </c>
      <c r="S264" t="str">
        <f>IFERROR(J144+MATCH(R264,J264:N264)-1,"")</f>
        <v/>
      </c>
      <c r="T264">
        <f t="shared" si="39"/>
        <v>46484000</v>
      </c>
      <c r="U264">
        <f t="shared" si="40"/>
        <v>22848513.737221509</v>
      </c>
      <c r="V264">
        <f t="shared" si="41"/>
        <v>1.642382538819934</v>
      </c>
      <c r="W264">
        <f t="shared" si="42"/>
        <v>-0.89607579011350336</v>
      </c>
      <c r="X264">
        <f t="shared" si="43"/>
        <v>-0.70525375021436909</v>
      </c>
      <c r="Y264">
        <f t="shared" si="44"/>
        <v>-4.7005245608181236E-2</v>
      </c>
      <c r="Z264">
        <f t="shared" si="45"/>
        <v>5.9522471161197838E-3</v>
      </c>
      <c r="AA264">
        <f t="shared" si="46"/>
        <v>1.642382538819934</v>
      </c>
      <c r="AB264">
        <f>IFERROR(V144+MATCH(AA264,V264:Z264,0)-1,"")</f>
        <v>2012</v>
      </c>
    </row>
    <row r="265" spans="1:28" x14ac:dyDescent="0.3">
      <c r="A265" s="1">
        <v>18</v>
      </c>
      <c r="B265" t="s">
        <v>720</v>
      </c>
      <c r="C265" t="s">
        <v>2220</v>
      </c>
      <c r="D265" t="s">
        <v>2221</v>
      </c>
      <c r="E265" t="s">
        <v>2222</v>
      </c>
      <c r="F265" t="s">
        <v>2223</v>
      </c>
      <c r="G265" t="s">
        <v>2224</v>
      </c>
      <c r="I265" t="str">
        <f t="shared" si="47"/>
        <v>N/A</v>
      </c>
      <c r="J265">
        <f t="shared" si="48"/>
        <v>84010000</v>
      </c>
      <c r="K265">
        <f t="shared" si="49"/>
        <v>26010000</v>
      </c>
      <c r="L265">
        <f t="shared" si="50"/>
        <v>30370000</v>
      </c>
      <c r="M265">
        <f t="shared" si="51"/>
        <v>45410000</v>
      </c>
      <c r="N265">
        <f t="shared" si="52"/>
        <v>46620000</v>
      </c>
      <c r="P265">
        <f t="shared" si="37"/>
        <v>84010000</v>
      </c>
      <c r="Q265">
        <f>IFERROR(J144+MATCH(P265,J265:N265,0)-1,"")</f>
        <v>2012</v>
      </c>
      <c r="R265">
        <f t="shared" si="38"/>
        <v>26010000</v>
      </c>
      <c r="S265" t="str">
        <f>IFERROR(J144+MATCH(R265,J265:N265)-1,"")</f>
        <v/>
      </c>
      <c r="T265">
        <f t="shared" si="39"/>
        <v>46484000</v>
      </c>
      <c r="U265">
        <f t="shared" si="40"/>
        <v>22848513.737221509</v>
      </c>
      <c r="V265">
        <f t="shared" si="41"/>
        <v>1.642382538819934</v>
      </c>
      <c r="W265">
        <f t="shared" si="42"/>
        <v>-0.89607579011350336</v>
      </c>
      <c r="X265">
        <f t="shared" si="43"/>
        <v>-0.70525375021436909</v>
      </c>
      <c r="Y265">
        <f t="shared" si="44"/>
        <v>-4.7005245608181236E-2</v>
      </c>
      <c r="Z265">
        <f t="shared" si="45"/>
        <v>5.9522471161197838E-3</v>
      </c>
      <c r="AA265">
        <f t="shared" si="46"/>
        <v>1.642382538819934</v>
      </c>
      <c r="AB265">
        <f>IFERROR(V144+MATCH(AA265,V265:Z265,0)-1,"")</f>
        <v>2012</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2225</v>
      </c>
      <c r="D267" t="s">
        <v>2226</v>
      </c>
      <c r="E267" t="s">
        <v>2227</v>
      </c>
      <c r="F267" t="s">
        <v>2228</v>
      </c>
      <c r="G267" t="s">
        <v>2229</v>
      </c>
      <c r="I267" t="str">
        <f t="shared" si="47"/>
        <v>N/A</v>
      </c>
      <c r="J267">
        <f t="shared" si="48"/>
        <v>22520000</v>
      </c>
      <c r="K267">
        <f t="shared" si="49"/>
        <v>12780000</v>
      </c>
      <c r="L267">
        <f t="shared" si="50"/>
        <v>19620000</v>
      </c>
      <c r="M267">
        <f t="shared" si="51"/>
        <v>26840000</v>
      </c>
      <c r="N267">
        <f t="shared" si="52"/>
        <v>44540000</v>
      </c>
      <c r="P267">
        <f t="shared" si="37"/>
        <v>44540000</v>
      </c>
      <c r="Q267">
        <f>IFERROR(J144+MATCH(P267,J267:N267,0)-1,"")</f>
        <v>2016</v>
      </c>
      <c r="R267">
        <f t="shared" si="38"/>
        <v>12780000</v>
      </c>
      <c r="S267" t="str">
        <f>IFERROR(J144+MATCH(R267,J267:N267)-1,"")</f>
        <v/>
      </c>
      <c r="T267">
        <f t="shared" si="39"/>
        <v>25260000</v>
      </c>
      <c r="U267">
        <f t="shared" si="40"/>
        <v>11929819.780700797</v>
      </c>
      <c r="V267">
        <f t="shared" si="41"/>
        <v>-0.2296765626277586</v>
      </c>
      <c r="W267">
        <f t="shared" si="42"/>
        <v>-1.0461180662753384</v>
      </c>
      <c r="X267">
        <f t="shared" si="43"/>
        <v>-0.47276489533597027</v>
      </c>
      <c r="Y267">
        <f t="shared" si="44"/>
        <v>0.13244122954447393</v>
      </c>
      <c r="Z267">
        <f t="shared" si="45"/>
        <v>1.6161182946945933</v>
      </c>
      <c r="AA267">
        <f t="shared" si="46"/>
        <v>1.6161182946945933</v>
      </c>
      <c r="AB267">
        <f>IFERROR(V144+MATCH(AA267,V267:Z267,0)-1,"")</f>
        <v>2016</v>
      </c>
    </row>
    <row r="268" spans="1:28" x14ac:dyDescent="0.3">
      <c r="A268" s="1">
        <v>21</v>
      </c>
      <c r="B268" t="s">
        <v>735</v>
      </c>
      <c r="C268" t="s">
        <v>2225</v>
      </c>
      <c r="D268" t="s">
        <v>2226</v>
      </c>
      <c r="E268" t="s">
        <v>2227</v>
      </c>
      <c r="F268" t="s">
        <v>2228</v>
      </c>
      <c r="G268" t="s">
        <v>2229</v>
      </c>
      <c r="I268" t="str">
        <f t="shared" si="47"/>
        <v>N/A</v>
      </c>
      <c r="J268">
        <f t="shared" si="48"/>
        <v>22520000</v>
      </c>
      <c r="K268">
        <f t="shared" si="49"/>
        <v>12780000</v>
      </c>
      <c r="L268">
        <f t="shared" si="50"/>
        <v>19620000</v>
      </c>
      <c r="M268">
        <f t="shared" si="51"/>
        <v>26840000</v>
      </c>
      <c r="N268">
        <f t="shared" si="52"/>
        <v>44540000</v>
      </c>
      <c r="P268">
        <f t="shared" si="37"/>
        <v>44540000</v>
      </c>
      <c r="Q268">
        <f>IFERROR(J144+MATCH(P268,J268:N268,0)-1,"")</f>
        <v>2016</v>
      </c>
      <c r="R268">
        <f t="shared" si="38"/>
        <v>12780000</v>
      </c>
      <c r="S268" t="str">
        <f>IFERROR(J144+MATCH(R268,J268:N268)-1,"")</f>
        <v/>
      </c>
      <c r="T268">
        <f t="shared" si="39"/>
        <v>25260000</v>
      </c>
      <c r="U268">
        <f t="shared" si="40"/>
        <v>11929819.780700797</v>
      </c>
      <c r="V268">
        <f t="shared" si="41"/>
        <v>-0.2296765626277586</v>
      </c>
      <c r="W268">
        <f t="shared" si="42"/>
        <v>-1.0461180662753384</v>
      </c>
      <c r="X268">
        <f t="shared" si="43"/>
        <v>-0.47276489533597027</v>
      </c>
      <c r="Y268">
        <f t="shared" si="44"/>
        <v>0.13244122954447393</v>
      </c>
      <c r="Z268">
        <f t="shared" si="45"/>
        <v>1.6161182946945933</v>
      </c>
      <c r="AA268">
        <f t="shared" si="46"/>
        <v>1.6161182946945933</v>
      </c>
      <c r="AB268">
        <f>IFERROR(V144+MATCH(AA268,V268:Z268,0)-1,"")</f>
        <v>2016</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2230</v>
      </c>
      <c r="D270" t="s">
        <v>2231</v>
      </c>
      <c r="E270" t="s">
        <v>2232</v>
      </c>
      <c r="F270" t="s">
        <v>2233</v>
      </c>
      <c r="G270" t="s">
        <v>2234</v>
      </c>
      <c r="I270" t="str">
        <f t="shared" si="47"/>
        <v>N/A</v>
      </c>
      <c r="J270">
        <f t="shared" si="48"/>
        <v>516640000</v>
      </c>
      <c r="K270">
        <f t="shared" si="49"/>
        <v>159860000</v>
      </c>
      <c r="L270">
        <f t="shared" si="50"/>
        <v>186850000</v>
      </c>
      <c r="M270">
        <f t="shared" si="51"/>
        <v>183280000</v>
      </c>
      <c r="N270">
        <f t="shared" si="52"/>
        <v>389050000</v>
      </c>
      <c r="P270">
        <f t="shared" si="37"/>
        <v>516640000</v>
      </c>
      <c r="Q270">
        <f>IFERROR(J144+MATCH(P270,J270:N270,0)-1,"")</f>
        <v>2012</v>
      </c>
      <c r="R270">
        <f t="shared" si="38"/>
        <v>159860000</v>
      </c>
      <c r="S270" t="str">
        <f>IFERROR(J144+MATCH(R270,J270:N270)-1,"")</f>
        <v/>
      </c>
      <c r="T270">
        <f t="shared" si="39"/>
        <v>287136000</v>
      </c>
      <c r="U270">
        <f t="shared" si="40"/>
        <v>158193773.67646301</v>
      </c>
      <c r="V270">
        <f t="shared" si="41"/>
        <v>1.4507777055080577</v>
      </c>
      <c r="W270">
        <f t="shared" si="42"/>
        <v>-0.80455758176869929</v>
      </c>
      <c r="X270">
        <f t="shared" si="43"/>
        <v>-0.63394404008026473</v>
      </c>
      <c r="Y270">
        <f t="shared" si="44"/>
        <v>-0.6565112999479088</v>
      </c>
      <c r="Z270">
        <f t="shared" si="45"/>
        <v>0.64423521628881508</v>
      </c>
      <c r="AA270">
        <f t="shared" si="46"/>
        <v>1.4507777055080577</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2235</v>
      </c>
      <c r="D272" t="s">
        <v>2236</v>
      </c>
      <c r="E272" t="s">
        <v>2237</v>
      </c>
      <c r="F272" t="s">
        <v>2238</v>
      </c>
      <c r="G272" t="s">
        <v>2239</v>
      </c>
      <c r="I272" t="str">
        <f t="shared" si="47"/>
        <v>N/A</v>
      </c>
      <c r="J272">
        <f t="shared" si="48"/>
        <v>0.56720000000000004</v>
      </c>
      <c r="K272">
        <f t="shared" si="49"/>
        <v>0.18590000000000001</v>
      </c>
      <c r="L272">
        <f t="shared" si="50"/>
        <v>0.20199999999999999</v>
      </c>
      <c r="M272">
        <f t="shared" si="51"/>
        <v>0.19390000000000002</v>
      </c>
      <c r="N272">
        <f t="shared" si="52"/>
        <v>0.32469999999999999</v>
      </c>
      <c r="P272">
        <f t="shared" si="37"/>
        <v>0.56720000000000004</v>
      </c>
      <c r="Q272">
        <f>IFERROR(J144+MATCH(P272,J272:N272,0)-1,"")</f>
        <v>2012</v>
      </c>
      <c r="R272">
        <f t="shared" si="38"/>
        <v>0.18590000000000001</v>
      </c>
      <c r="S272" t="str">
        <f>IFERROR(J144+MATCH(R272,J272:N272)-1,"")</f>
        <v/>
      </c>
      <c r="T272">
        <f t="shared" si="39"/>
        <v>0.29474</v>
      </c>
      <c r="U272">
        <f t="shared" si="40"/>
        <v>0.16259428956762292</v>
      </c>
      <c r="V272">
        <f t="shared" si="41"/>
        <v>1.6757046063827721</v>
      </c>
      <c r="W272">
        <f t="shared" si="42"/>
        <v>-0.66939620259377841</v>
      </c>
      <c r="X272">
        <f t="shared" si="43"/>
        <v>-0.5703767349186607</v>
      </c>
      <c r="Y272">
        <f t="shared" si="44"/>
        <v>-0.62019398263098691</v>
      </c>
      <c r="Z272">
        <f t="shared" si="45"/>
        <v>0.18426231376065413</v>
      </c>
      <c r="AA272">
        <f t="shared" si="46"/>
        <v>1.6757046063827721</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2240</v>
      </c>
      <c r="D276" t="s">
        <v>2241</v>
      </c>
      <c r="E276" t="s">
        <v>2242</v>
      </c>
      <c r="F276" t="s">
        <v>2243</v>
      </c>
      <c r="G276" t="s">
        <v>2244</v>
      </c>
      <c r="I276" t="str">
        <f t="shared" si="47"/>
        <v>N/A</v>
      </c>
      <c r="J276">
        <f t="shared" si="48"/>
        <v>334150000</v>
      </c>
      <c r="K276">
        <f t="shared" si="49"/>
        <v>643330000</v>
      </c>
      <c r="L276">
        <f t="shared" si="50"/>
        <v>677220000</v>
      </c>
      <c r="M276">
        <f t="shared" si="51"/>
        <v>680300000</v>
      </c>
      <c r="N276">
        <f t="shared" si="52"/>
        <v>677060000</v>
      </c>
      <c r="P276">
        <f t="shared" si="53"/>
        <v>680300000</v>
      </c>
      <c r="Q276">
        <f>IFERROR(J144+MATCH(P276,J276:N276,0)-1,"")</f>
        <v>2015</v>
      </c>
      <c r="R276">
        <f t="shared" si="54"/>
        <v>334150000</v>
      </c>
      <c r="S276">
        <f>IFERROR(J144+MATCH(R276,J276:N276)-1,"")</f>
        <v>2012</v>
      </c>
      <c r="T276">
        <f t="shared" si="55"/>
        <v>602412000</v>
      </c>
      <c r="U276">
        <f t="shared" si="56"/>
        <v>150726477.99905628</v>
      </c>
      <c r="V276">
        <f t="shared" si="57"/>
        <v>-1.7797934613829405</v>
      </c>
      <c r="W276">
        <f t="shared" si="58"/>
        <v>0.27147187768997161</v>
      </c>
      <c r="X276">
        <f t="shared" si="59"/>
        <v>0.49631624776947542</v>
      </c>
      <c r="Y276">
        <f t="shared" si="60"/>
        <v>0.516750613654541</v>
      </c>
      <c r="Z276">
        <f t="shared" si="61"/>
        <v>0.49525472226895251</v>
      </c>
      <c r="AA276">
        <f t="shared" si="62"/>
        <v>-1.7797934613829405</v>
      </c>
      <c r="AB276">
        <f>IFERROR(V144+MATCH(AA276,V276:Z276,0)-1,"")</f>
        <v>2012</v>
      </c>
    </row>
    <row r="277" spans="1:28" x14ac:dyDescent="0.3">
      <c r="A277" s="1">
        <v>30</v>
      </c>
      <c r="B277" t="s">
        <v>769</v>
      </c>
      <c r="C277" t="s">
        <v>2245</v>
      </c>
      <c r="D277" t="s">
        <v>2246</v>
      </c>
      <c r="E277" t="s">
        <v>2247</v>
      </c>
      <c r="F277" t="s">
        <v>2248</v>
      </c>
      <c r="G277" t="s">
        <v>2249</v>
      </c>
      <c r="I277" t="str">
        <f t="shared" si="47"/>
        <v>pos_trend</v>
      </c>
      <c r="J277">
        <f t="shared" si="48"/>
        <v>160000</v>
      </c>
      <c r="K277">
        <f t="shared" si="49"/>
        <v>164000</v>
      </c>
      <c r="L277">
        <f t="shared" si="50"/>
        <v>166000</v>
      </c>
      <c r="M277">
        <f t="shared" si="51"/>
        <v>168000</v>
      </c>
      <c r="N277">
        <f t="shared" si="52"/>
        <v>169000</v>
      </c>
      <c r="P277">
        <f t="shared" si="53"/>
        <v>169000</v>
      </c>
      <c r="Q277">
        <f>IFERROR(J144+MATCH(P277,J277:N277,0)-1,"")</f>
        <v>2016</v>
      </c>
      <c r="R277">
        <f t="shared" si="54"/>
        <v>160000</v>
      </c>
      <c r="S277">
        <f>IFERROR(J144+MATCH(R277,J277:N277)-1,"")</f>
        <v>2012</v>
      </c>
      <c r="T277">
        <f t="shared" si="55"/>
        <v>165400</v>
      </c>
      <c r="U277">
        <f t="shared" si="56"/>
        <v>3577.7087639996635</v>
      </c>
      <c r="V277">
        <f t="shared" si="57"/>
        <v>-1.509345884812358</v>
      </c>
      <c r="W277">
        <f t="shared" si="58"/>
        <v>-0.39131189606246319</v>
      </c>
      <c r="X277">
        <f t="shared" si="59"/>
        <v>0.16770509831248423</v>
      </c>
      <c r="Y277">
        <f t="shared" si="60"/>
        <v>0.72672209268743171</v>
      </c>
      <c r="Z277">
        <f t="shared" si="61"/>
        <v>1.0062305898749053</v>
      </c>
      <c r="AA277">
        <f t="shared" si="62"/>
        <v>-1.509345884812358</v>
      </c>
      <c r="AB277">
        <f>IFERROR(V144+MATCH(AA277,V277:Z277,0)-1,"")</f>
        <v>2012</v>
      </c>
    </row>
    <row r="278" spans="1:28" x14ac:dyDescent="0.3">
      <c r="A278" s="1">
        <v>31</v>
      </c>
      <c r="B278" t="s">
        <v>773</v>
      </c>
      <c r="C278" t="s">
        <v>2250</v>
      </c>
      <c r="D278" t="s">
        <v>2251</v>
      </c>
      <c r="E278" t="s">
        <v>2252</v>
      </c>
      <c r="F278" t="s">
        <v>2253</v>
      </c>
      <c r="G278" t="s">
        <v>2254</v>
      </c>
      <c r="I278" t="str">
        <f t="shared" si="47"/>
        <v>N/A</v>
      </c>
      <c r="J278">
        <f t="shared" si="48"/>
        <v>224320000</v>
      </c>
      <c r="K278">
        <f t="shared" si="49"/>
        <v>519650000</v>
      </c>
      <c r="L278">
        <f t="shared" si="50"/>
        <v>549960000</v>
      </c>
      <c r="M278">
        <f t="shared" si="51"/>
        <v>547320000</v>
      </c>
      <c r="N278">
        <f t="shared" si="52"/>
        <v>538110000</v>
      </c>
      <c r="P278">
        <f t="shared" si="53"/>
        <v>549960000</v>
      </c>
      <c r="Q278">
        <f>IFERROR(J144+MATCH(P278,J278:N278,0)-1,"")</f>
        <v>2014</v>
      </c>
      <c r="R278">
        <f t="shared" si="54"/>
        <v>224320000</v>
      </c>
      <c r="S278">
        <f>IFERROR(J144+MATCH(R278,J278:N278)-1,"")</f>
        <v>2012</v>
      </c>
      <c r="T278">
        <f t="shared" si="55"/>
        <v>475872000</v>
      </c>
      <c r="U278">
        <f t="shared" si="56"/>
        <v>141122587.73846233</v>
      </c>
      <c r="V278">
        <f t="shared" si="57"/>
        <v>-1.7825069964433526</v>
      </c>
      <c r="W278">
        <f t="shared" si="58"/>
        <v>0.31021256555422771</v>
      </c>
      <c r="X278">
        <f t="shared" si="59"/>
        <v>0.52499037317332053</v>
      </c>
      <c r="Y278">
        <f t="shared" si="60"/>
        <v>0.50628323321573532</v>
      </c>
      <c r="Z278">
        <f t="shared" si="61"/>
        <v>0.44102082450006913</v>
      </c>
      <c r="AA278">
        <f t="shared" si="62"/>
        <v>-1.7825069964433526</v>
      </c>
      <c r="AB278">
        <f>IFERROR(V144+MATCH(AA278,V278:Z278,0)-1,"")</f>
        <v>2012</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2255</v>
      </c>
      <c r="E280" t="s">
        <v>2256</v>
      </c>
      <c r="F280" t="s">
        <v>2257</v>
      </c>
      <c r="G280" t="s">
        <v>2258</v>
      </c>
      <c r="I280" t="str">
        <f t="shared" si="47"/>
        <v>N/A</v>
      </c>
      <c r="J280" t="str">
        <f t="shared" si="48"/>
        <v>N/A</v>
      </c>
      <c r="K280">
        <f t="shared" si="49"/>
        <v>-253000</v>
      </c>
      <c r="L280">
        <f t="shared" si="50"/>
        <v>-249000</v>
      </c>
      <c r="M280">
        <f t="shared" si="51"/>
        <v>-223000</v>
      </c>
      <c r="N280">
        <f t="shared" si="52"/>
        <v>-910000</v>
      </c>
      <c r="P280">
        <f t="shared" si="53"/>
        <v>-223000</v>
      </c>
      <c r="Q280">
        <f>IFERROR(J144+MATCH(P280,J280:N280,0)-1,"")</f>
        <v>2015</v>
      </c>
      <c r="R280">
        <f t="shared" si="54"/>
        <v>-910000</v>
      </c>
      <c r="S280" t="str">
        <f>IFERROR(J144+MATCH(R280,J280:N280)-1,"")</f>
        <v/>
      </c>
      <c r="T280">
        <f t="shared" si="55"/>
        <v>-408750</v>
      </c>
      <c r="U280">
        <f t="shared" si="56"/>
        <v>334431.23358920892</v>
      </c>
      <c r="V280" t="str">
        <f t="shared" si="57"/>
        <v/>
      </c>
      <c r="W280">
        <f t="shared" si="58"/>
        <v>0.46571607062070047</v>
      </c>
      <c r="X280">
        <f t="shared" si="59"/>
        <v>0.47767667596569441</v>
      </c>
      <c r="Y280">
        <f t="shared" si="60"/>
        <v>0.55542061070815485</v>
      </c>
      <c r="Z280">
        <f t="shared" si="61"/>
        <v>-1.4988133572945497</v>
      </c>
      <c r="AA280">
        <f t="shared" si="62"/>
        <v>-1.4988133572945497</v>
      </c>
      <c r="AB280">
        <f>IFERROR(V144+MATCH(AA280,V280:Z280,0)-1,"")</f>
        <v>2016</v>
      </c>
    </row>
    <row r="281" spans="1:28" x14ac:dyDescent="0.3">
      <c r="A281" s="1">
        <v>34</v>
      </c>
      <c r="B281" t="s">
        <v>786</v>
      </c>
      <c r="C281" t="s">
        <v>254</v>
      </c>
      <c r="D281" t="s">
        <v>254</v>
      </c>
      <c r="E281" t="s">
        <v>254</v>
      </c>
      <c r="F281" t="s">
        <v>254</v>
      </c>
      <c r="G281" t="s">
        <v>2259</v>
      </c>
      <c r="I281" t="str">
        <f t="shared" si="47"/>
        <v>N/A</v>
      </c>
      <c r="J281" t="str">
        <f t="shared" si="48"/>
        <v>N/A</v>
      </c>
      <c r="K281" t="str">
        <f t="shared" si="49"/>
        <v>N/A</v>
      </c>
      <c r="L281" t="str">
        <f t="shared" si="50"/>
        <v>N/A</v>
      </c>
      <c r="M281" t="str">
        <f t="shared" si="51"/>
        <v>N/A</v>
      </c>
      <c r="N281">
        <f t="shared" si="52"/>
        <v>868000</v>
      </c>
      <c r="P281">
        <f t="shared" si="53"/>
        <v>868000</v>
      </c>
      <c r="Q281">
        <f>IFERROR(J144+MATCH(P281,J281:N281,0)-1,"")</f>
        <v>2016</v>
      </c>
      <c r="R281">
        <f t="shared" si="54"/>
        <v>868000</v>
      </c>
      <c r="S281">
        <f>IFERROR(J144+MATCH(R281,J281:N281)-1,"")</f>
        <v>2016</v>
      </c>
      <c r="T281">
        <f t="shared" si="55"/>
        <v>868000</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2260</v>
      </c>
      <c r="D283" t="s">
        <v>2261</v>
      </c>
      <c r="E283" t="s">
        <v>2262</v>
      </c>
      <c r="F283" t="s">
        <v>2263</v>
      </c>
      <c r="G283" t="s">
        <v>2264</v>
      </c>
      <c r="I283" t="str">
        <f t="shared" si="47"/>
        <v>neg_trend</v>
      </c>
      <c r="J283">
        <f t="shared" si="48"/>
        <v>-5290000</v>
      </c>
      <c r="K283">
        <f t="shared" si="49"/>
        <v>-13390000</v>
      </c>
      <c r="L283">
        <f t="shared" si="50"/>
        <v>-15550000</v>
      </c>
      <c r="M283">
        <f t="shared" si="51"/>
        <v>-18250000</v>
      </c>
      <c r="N283">
        <f t="shared" si="52"/>
        <v>-23130000</v>
      </c>
      <c r="P283">
        <f t="shared" si="53"/>
        <v>-5290000</v>
      </c>
      <c r="Q283">
        <f>IFERROR(J144+MATCH(P283,J283:N283,0)-1,"")</f>
        <v>2012</v>
      </c>
      <c r="R283">
        <f t="shared" si="54"/>
        <v>-23130000</v>
      </c>
      <c r="S283" t="str">
        <f>IFERROR(J144+MATCH(R283,J283:N283)-1,"")</f>
        <v/>
      </c>
      <c r="T283">
        <f t="shared" si="55"/>
        <v>-15122000</v>
      </c>
      <c r="U283">
        <f t="shared" si="56"/>
        <v>6590972.6141139446</v>
      </c>
      <c r="V283">
        <f t="shared" si="57"/>
        <v>1.4917373467681692</v>
      </c>
      <c r="W283">
        <f t="shared" si="58"/>
        <v>0.2627836741865815</v>
      </c>
      <c r="X283">
        <f t="shared" si="59"/>
        <v>-6.4937305168508583E-2</v>
      </c>
      <c r="Y283">
        <f t="shared" si="60"/>
        <v>-0.47458852936237117</v>
      </c>
      <c r="Z283">
        <f t="shared" si="61"/>
        <v>-1.2149951864238708</v>
      </c>
      <c r="AA283">
        <f t="shared" si="62"/>
        <v>1.4917373467681692</v>
      </c>
      <c r="AB283">
        <f>IFERROR(V144+MATCH(AA283,V283:Z283,0)-1,"")</f>
        <v>2012</v>
      </c>
    </row>
    <row r="284" spans="1:28" x14ac:dyDescent="0.3">
      <c r="A284" s="1">
        <v>37</v>
      </c>
      <c r="B284" t="s">
        <v>795</v>
      </c>
      <c r="C284" t="s">
        <v>2265</v>
      </c>
      <c r="D284" t="s">
        <v>2266</v>
      </c>
      <c r="E284" t="s">
        <v>2267</v>
      </c>
      <c r="F284" t="s">
        <v>2268</v>
      </c>
      <c r="G284" t="s">
        <v>2269</v>
      </c>
      <c r="I284" t="str">
        <f t="shared" si="47"/>
        <v>N/A</v>
      </c>
      <c r="J284">
        <f t="shared" si="48"/>
        <v>0.36680000000000001</v>
      </c>
      <c r="K284">
        <f t="shared" si="49"/>
        <v>0.74829999999999997</v>
      </c>
      <c r="L284">
        <f t="shared" si="50"/>
        <v>0.73209999999999997</v>
      </c>
      <c r="M284">
        <f t="shared" si="51"/>
        <v>0.71989999999999998</v>
      </c>
      <c r="N284">
        <f t="shared" si="52"/>
        <v>0.56510000000000005</v>
      </c>
      <c r="P284">
        <f t="shared" si="53"/>
        <v>0.74829999999999997</v>
      </c>
      <c r="Q284">
        <f>IFERROR(J144+MATCH(P284,J284:N284,0)-1,"")</f>
        <v>2013</v>
      </c>
      <c r="R284">
        <f t="shared" si="54"/>
        <v>0.36680000000000001</v>
      </c>
      <c r="S284">
        <f>IFERROR(J144+MATCH(R284,J284:N284)-1,"")</f>
        <v>2012</v>
      </c>
      <c r="T284">
        <f t="shared" si="55"/>
        <v>0.62644</v>
      </c>
      <c r="U284">
        <f t="shared" si="56"/>
        <v>0.16272998494438556</v>
      </c>
      <c r="V284">
        <f t="shared" si="57"/>
        <v>-1.5955264795774073</v>
      </c>
      <c r="W284">
        <f t="shared" si="58"/>
        <v>0.74884785395664311</v>
      </c>
      <c r="X284">
        <f t="shared" si="59"/>
        <v>0.64929644057983682</v>
      </c>
      <c r="Y284">
        <f t="shared" si="60"/>
        <v>0.5743256230985383</v>
      </c>
      <c r="Z284">
        <f t="shared" si="61"/>
        <v>-0.37694343805761088</v>
      </c>
      <c r="AA284">
        <f t="shared" si="62"/>
        <v>-1.5955264795774073</v>
      </c>
      <c r="AB284">
        <f>IFERROR(V144+MATCH(AA284,V284:Z284,0)-1,"")</f>
        <v>2012</v>
      </c>
    </row>
    <row r="285" spans="1:28" x14ac:dyDescent="0.3">
      <c r="A285" s="1">
        <v>38</v>
      </c>
      <c r="B285" t="s">
        <v>801</v>
      </c>
      <c r="C285" t="s">
        <v>2240</v>
      </c>
      <c r="D285" t="s">
        <v>2241</v>
      </c>
      <c r="E285" t="s">
        <v>2242</v>
      </c>
      <c r="F285" t="s">
        <v>2243</v>
      </c>
      <c r="G285" t="s">
        <v>2244</v>
      </c>
      <c r="I285" t="str">
        <f t="shared" si="47"/>
        <v>N/A</v>
      </c>
      <c r="J285">
        <f t="shared" si="48"/>
        <v>334150000</v>
      </c>
      <c r="K285">
        <f t="shared" si="49"/>
        <v>643330000</v>
      </c>
      <c r="L285">
        <f t="shared" si="50"/>
        <v>677220000</v>
      </c>
      <c r="M285">
        <f t="shared" si="51"/>
        <v>680300000</v>
      </c>
      <c r="N285">
        <f t="shared" si="52"/>
        <v>677060000</v>
      </c>
      <c r="P285">
        <f t="shared" si="53"/>
        <v>680300000</v>
      </c>
      <c r="Q285">
        <f>IFERROR(J144+MATCH(P285,J285:N285,0)-1,"")</f>
        <v>2015</v>
      </c>
      <c r="R285">
        <f t="shared" si="54"/>
        <v>334150000</v>
      </c>
      <c r="S285">
        <f>IFERROR(J144+MATCH(R285,J285:N285)-1,"")</f>
        <v>2012</v>
      </c>
      <c r="T285">
        <f t="shared" si="55"/>
        <v>602412000</v>
      </c>
      <c r="U285">
        <f t="shared" si="56"/>
        <v>150726477.99905628</v>
      </c>
      <c r="V285">
        <f t="shared" si="57"/>
        <v>-1.7797934613829405</v>
      </c>
      <c r="W285">
        <f t="shared" si="58"/>
        <v>0.27147187768997161</v>
      </c>
      <c r="X285">
        <f t="shared" si="59"/>
        <v>0.49631624776947542</v>
      </c>
      <c r="Y285">
        <f t="shared" si="60"/>
        <v>0.516750613654541</v>
      </c>
      <c r="Z285">
        <f t="shared" si="61"/>
        <v>0.49525472226895251</v>
      </c>
      <c r="AA285">
        <f t="shared" si="62"/>
        <v>-1.7797934613829405</v>
      </c>
      <c r="AB285">
        <f>IFERROR(V144+MATCH(AA285,V285:Z285,0)-1,"")</f>
        <v>2012</v>
      </c>
    </row>
    <row r="286" spans="1:28" x14ac:dyDescent="0.3">
      <c r="A286" s="1">
        <v>39</v>
      </c>
      <c r="B286" t="s">
        <v>802</v>
      </c>
      <c r="C286" t="s">
        <v>2265</v>
      </c>
      <c r="D286" t="s">
        <v>2266</v>
      </c>
      <c r="E286" t="s">
        <v>2267</v>
      </c>
      <c r="F286" t="s">
        <v>2268</v>
      </c>
      <c r="G286" t="s">
        <v>2269</v>
      </c>
      <c r="I286" t="str">
        <f t="shared" si="47"/>
        <v>N/A</v>
      </c>
      <c r="J286">
        <f t="shared" si="48"/>
        <v>0.36680000000000001</v>
      </c>
      <c r="K286">
        <f t="shared" si="49"/>
        <v>0.74829999999999997</v>
      </c>
      <c r="L286">
        <f t="shared" si="50"/>
        <v>0.73209999999999997</v>
      </c>
      <c r="M286">
        <f t="shared" si="51"/>
        <v>0.71989999999999998</v>
      </c>
      <c r="N286">
        <f t="shared" si="52"/>
        <v>0.56510000000000005</v>
      </c>
      <c r="P286">
        <f t="shared" si="53"/>
        <v>0.74829999999999997</v>
      </c>
      <c r="Q286">
        <f>IFERROR(J144+MATCH(P286,J286:N286,0)-1,"")</f>
        <v>2013</v>
      </c>
      <c r="R286">
        <f t="shared" si="54"/>
        <v>0.36680000000000001</v>
      </c>
      <c r="S286">
        <f>IFERROR(J144+MATCH(R286,J286:N286)-1,"")</f>
        <v>2012</v>
      </c>
      <c r="T286">
        <f t="shared" si="55"/>
        <v>0.62644</v>
      </c>
      <c r="U286">
        <f t="shared" si="56"/>
        <v>0.16272998494438556</v>
      </c>
      <c r="V286">
        <f t="shared" si="57"/>
        <v>-1.5955264795774073</v>
      </c>
      <c r="W286">
        <f t="shared" si="58"/>
        <v>0.74884785395664311</v>
      </c>
      <c r="X286">
        <f t="shared" si="59"/>
        <v>0.64929644057983682</v>
      </c>
      <c r="Y286">
        <f t="shared" si="60"/>
        <v>0.5743256230985383</v>
      </c>
      <c r="Z286">
        <f t="shared" si="61"/>
        <v>-0.37694343805761088</v>
      </c>
      <c r="AA286">
        <f t="shared" si="62"/>
        <v>-1.5955264795774073</v>
      </c>
      <c r="AB286">
        <f>IFERROR(V144+MATCH(AA286,V286:Z286,0)-1,"")</f>
        <v>2012</v>
      </c>
    </row>
    <row r="287" spans="1:28" x14ac:dyDescent="0.3">
      <c r="A287" s="1">
        <v>40</v>
      </c>
      <c r="B287" t="s">
        <v>803</v>
      </c>
      <c r="C287" t="s">
        <v>2270</v>
      </c>
      <c r="D287" t="s">
        <v>2271</v>
      </c>
      <c r="E287" t="s">
        <v>2272</v>
      </c>
      <c r="F287" t="s">
        <v>2273</v>
      </c>
      <c r="G287" t="s">
        <v>2274</v>
      </c>
      <c r="I287" t="str">
        <f t="shared" si="47"/>
        <v>N/A</v>
      </c>
      <c r="J287">
        <f t="shared" si="48"/>
        <v>60090000</v>
      </c>
      <c r="K287">
        <f t="shared" si="49"/>
        <v>56530000</v>
      </c>
      <c r="L287">
        <f t="shared" si="50"/>
        <v>60960000</v>
      </c>
      <c r="M287">
        <f t="shared" si="51"/>
        <v>81430000</v>
      </c>
      <c r="N287">
        <f t="shared" si="52"/>
        <v>132110000.00000001</v>
      </c>
      <c r="P287">
        <f t="shared" si="53"/>
        <v>132110000.00000001</v>
      </c>
      <c r="Q287">
        <f>IFERROR(J144+MATCH(P287,J287:N287,0)-1,"")</f>
        <v>2016</v>
      </c>
      <c r="R287">
        <f t="shared" si="54"/>
        <v>56530000</v>
      </c>
      <c r="S287" t="str">
        <f>IFERROR(J144+MATCH(R287,J287:N287)-1,"")</f>
        <v/>
      </c>
      <c r="T287">
        <f t="shared" si="55"/>
        <v>78224000</v>
      </c>
      <c r="U287">
        <f t="shared" si="56"/>
        <v>31668188.77043651</v>
      </c>
      <c r="V287">
        <f t="shared" si="57"/>
        <v>-0.57262510753153006</v>
      </c>
      <c r="W287">
        <f t="shared" si="58"/>
        <v>-0.68504075674363152</v>
      </c>
      <c r="X287">
        <f t="shared" si="59"/>
        <v>-0.5451527438195839</v>
      </c>
      <c r="Y287">
        <f t="shared" si="60"/>
        <v>0.1012372391499992</v>
      </c>
      <c r="Z287">
        <f t="shared" si="61"/>
        <v>1.7015813689447468</v>
      </c>
      <c r="AA287">
        <f t="shared" si="62"/>
        <v>1.7015813689447468</v>
      </c>
      <c r="AB287">
        <f>IFERROR(V144+MATCH(AA287,V287:Z287,0)-1,"")</f>
        <v>2016</v>
      </c>
    </row>
    <row r="288" spans="1:28" x14ac:dyDescent="0.3">
      <c r="A288" s="1">
        <v>41</v>
      </c>
      <c r="B288" t="s">
        <v>804</v>
      </c>
      <c r="C288" t="s">
        <v>2275</v>
      </c>
      <c r="D288" t="s">
        <v>2276</v>
      </c>
      <c r="E288" t="s">
        <v>2277</v>
      </c>
      <c r="F288" t="s">
        <v>2278</v>
      </c>
      <c r="G288" t="s">
        <v>2279</v>
      </c>
      <c r="I288" t="str">
        <f t="shared" si="47"/>
        <v>pos_trend</v>
      </c>
      <c r="J288">
        <f t="shared" si="48"/>
        <v>394240000</v>
      </c>
      <c r="K288">
        <f t="shared" si="49"/>
        <v>699860000</v>
      </c>
      <c r="L288">
        <f t="shared" si="50"/>
        <v>738180000</v>
      </c>
      <c r="M288">
        <f t="shared" si="51"/>
        <v>761720000</v>
      </c>
      <c r="N288">
        <f t="shared" si="52"/>
        <v>809170000</v>
      </c>
      <c r="P288">
        <f t="shared" si="53"/>
        <v>809170000</v>
      </c>
      <c r="Q288">
        <f>IFERROR(J144+MATCH(P288,J288:N288,0)-1,"")</f>
        <v>2016</v>
      </c>
      <c r="R288">
        <f t="shared" si="54"/>
        <v>394240000</v>
      </c>
      <c r="S288">
        <f>IFERROR(J144+MATCH(R288,J288:N288)-1,"")</f>
        <v>2012</v>
      </c>
      <c r="T288">
        <f t="shared" si="55"/>
        <v>680634000</v>
      </c>
      <c r="U288">
        <f t="shared" si="56"/>
        <v>164923578.60536498</v>
      </c>
      <c r="V288">
        <f t="shared" si="57"/>
        <v>-1.7365255012158922</v>
      </c>
      <c r="W288">
        <f t="shared" si="58"/>
        <v>0.11657520508941088</v>
      </c>
      <c r="X288">
        <f t="shared" si="59"/>
        <v>0.34892524456856544</v>
      </c>
      <c r="Y288">
        <f t="shared" si="60"/>
        <v>0.49165801934255549</v>
      </c>
      <c r="Z288">
        <f t="shared" si="61"/>
        <v>0.7793670322153603</v>
      </c>
      <c r="AA288">
        <f t="shared" si="62"/>
        <v>-1.7365255012158922</v>
      </c>
      <c r="AB288">
        <f>IFERROR(V144+MATCH(AA288,V288:Z288,0)-1,"")</f>
        <v>2012</v>
      </c>
    </row>
    <row r="289" spans="1:28" x14ac:dyDescent="0.3">
      <c r="A289" s="1">
        <v>42</v>
      </c>
      <c r="B289" t="s">
        <v>805</v>
      </c>
      <c r="C289" t="s">
        <v>2173</v>
      </c>
      <c r="D289" t="s">
        <v>2174</v>
      </c>
      <c r="E289" t="s">
        <v>2175</v>
      </c>
      <c r="F289" t="s">
        <v>2176</v>
      </c>
      <c r="G289" t="s">
        <v>2177</v>
      </c>
      <c r="I289" t="str">
        <f t="shared" si="47"/>
        <v>N/A</v>
      </c>
      <c r="J289">
        <f t="shared" si="48"/>
        <v>910880000</v>
      </c>
      <c r="K289">
        <f t="shared" si="49"/>
        <v>859720000</v>
      </c>
      <c r="L289">
        <f t="shared" si="50"/>
        <v>925030000</v>
      </c>
      <c r="M289">
        <f t="shared" si="51"/>
        <v>945000000</v>
      </c>
      <c r="N289">
        <f t="shared" si="52"/>
        <v>1200000000</v>
      </c>
      <c r="P289">
        <f t="shared" si="53"/>
        <v>1200000000</v>
      </c>
      <c r="Q289">
        <f>IFERROR(J144+MATCH(P289,J289:N289,0)-1,"")</f>
        <v>2016</v>
      </c>
      <c r="R289">
        <f t="shared" si="54"/>
        <v>859720000</v>
      </c>
      <c r="S289" t="str">
        <f>IFERROR(J144+MATCH(R289,J289:N289)-1,"")</f>
        <v/>
      </c>
      <c r="T289">
        <f t="shared" si="55"/>
        <v>968126000</v>
      </c>
      <c r="U289">
        <f t="shared" si="56"/>
        <v>133404080.07253751</v>
      </c>
      <c r="V289">
        <f t="shared" si="57"/>
        <v>-0.4291173101217961</v>
      </c>
      <c r="W289">
        <f t="shared" si="58"/>
        <v>-0.81261382666148607</v>
      </c>
      <c r="X289">
        <f t="shared" si="59"/>
        <v>-0.3230485902422689</v>
      </c>
      <c r="Y289">
        <f t="shared" si="60"/>
        <v>-0.17335301879391848</v>
      </c>
      <c r="Z289">
        <f t="shared" si="61"/>
        <v>1.7381327458194695</v>
      </c>
      <c r="AA289">
        <f t="shared" si="62"/>
        <v>1.7381327458194695</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2002</v>
      </c>
      <c r="D292" t="s">
        <v>2280</v>
      </c>
      <c r="E292" t="s">
        <v>2281</v>
      </c>
      <c r="F292" t="s">
        <v>2282</v>
      </c>
      <c r="G292" t="s">
        <v>2006</v>
      </c>
      <c r="I292" t="str">
        <f t="shared" si="47"/>
        <v>N/A</v>
      </c>
      <c r="J292">
        <f t="shared" si="48"/>
        <v>53170000</v>
      </c>
      <c r="K292">
        <f t="shared" si="49"/>
        <v>349210000</v>
      </c>
      <c r="L292">
        <f t="shared" si="50"/>
        <v>59120000</v>
      </c>
      <c r="M292">
        <f t="shared" si="51"/>
        <v>33159999.999999996</v>
      </c>
      <c r="N292">
        <f t="shared" si="52"/>
        <v>24210000</v>
      </c>
      <c r="P292">
        <f t="shared" si="53"/>
        <v>349210000</v>
      </c>
      <c r="Q292">
        <f>IFERROR(J144+MATCH(P292,J292:N292,0)-1,"")</f>
        <v>2013</v>
      </c>
      <c r="R292">
        <f t="shared" si="54"/>
        <v>24210000</v>
      </c>
      <c r="S292" t="str">
        <f>IFERROR(J144+MATCH(R292,J292:N292)-1,"")</f>
        <v/>
      </c>
      <c r="T292">
        <f t="shared" si="55"/>
        <v>103774000</v>
      </c>
      <c r="U292">
        <f t="shared" si="56"/>
        <v>137940514.09937546</v>
      </c>
      <c r="V292">
        <f t="shared" si="57"/>
        <v>-0.36685378715888894</v>
      </c>
      <c r="W292">
        <f t="shared" si="58"/>
        <v>1.7792887144322398</v>
      </c>
      <c r="X292">
        <f t="shared" si="59"/>
        <v>-0.32371925167561905</v>
      </c>
      <c r="Y292">
        <f t="shared" si="60"/>
        <v>-0.51191631741438981</v>
      </c>
      <c r="Z292">
        <f t="shared" si="61"/>
        <v>-0.57679935818334194</v>
      </c>
      <c r="AA292">
        <f t="shared" si="62"/>
        <v>1.7792887144322398</v>
      </c>
      <c r="AB292">
        <f>IFERROR(V144+MATCH(AA292,V292:Z292,0)-1,"")</f>
        <v>2013</v>
      </c>
    </row>
    <row r="293" spans="1:28" x14ac:dyDescent="0.3">
      <c r="A293" s="1">
        <v>1</v>
      </c>
      <c r="B293" t="s">
        <v>424</v>
      </c>
      <c r="C293" t="s">
        <v>254</v>
      </c>
      <c r="D293" t="s">
        <v>2283</v>
      </c>
      <c r="E293" t="s">
        <v>2284</v>
      </c>
      <c r="F293" t="s">
        <v>2285</v>
      </c>
      <c r="G293" t="s">
        <v>2286</v>
      </c>
      <c r="I293" t="str">
        <f t="shared" si="47"/>
        <v>N/A</v>
      </c>
      <c r="J293" t="str">
        <f t="shared" si="48"/>
        <v>N/A</v>
      </c>
      <c r="K293">
        <f t="shared" si="49"/>
        <v>5.5680999999999994</v>
      </c>
      <c r="L293">
        <f t="shared" si="50"/>
        <v>-0.83069999999999999</v>
      </c>
      <c r="M293">
        <f t="shared" si="51"/>
        <v>-0.43920000000000003</v>
      </c>
      <c r="N293">
        <f t="shared" si="52"/>
        <v>-0.2697</v>
      </c>
      <c r="P293">
        <f t="shared" si="53"/>
        <v>5.5680999999999994</v>
      </c>
      <c r="Q293">
        <f>IFERROR(J144+MATCH(P293,J293:N293,0)-1,"")</f>
        <v>2013</v>
      </c>
      <c r="R293">
        <f t="shared" si="54"/>
        <v>-0.83069999999999999</v>
      </c>
      <c r="S293">
        <f>IFERROR(J144+MATCH(R293,J293:N293)-1,"")</f>
        <v>2014</v>
      </c>
      <c r="T293">
        <f t="shared" si="55"/>
        <v>1.0071249999999998</v>
      </c>
      <c r="U293">
        <f t="shared" si="56"/>
        <v>3.049712104855145</v>
      </c>
      <c r="V293" t="str">
        <f t="shared" si="57"/>
        <v/>
      </c>
      <c r="W293">
        <f t="shared" si="58"/>
        <v>1.4955428063976668</v>
      </c>
      <c r="X293">
        <f t="shared" si="59"/>
        <v>-0.60262245641946999</v>
      </c>
      <c r="Y293">
        <f t="shared" si="60"/>
        <v>-0.47424968333812523</v>
      </c>
      <c r="Z293">
        <f t="shared" si="61"/>
        <v>-0.41867066664007174</v>
      </c>
      <c r="AA293">
        <f t="shared" si="62"/>
        <v>1.4955428063976668</v>
      </c>
      <c r="AB293">
        <f>IFERROR(V144+MATCH(AA293,V293:Z293,0)-1,"")</f>
        <v>2013</v>
      </c>
    </row>
    <row r="294" spans="1:28" x14ac:dyDescent="0.3">
      <c r="A294" s="1">
        <v>2</v>
      </c>
      <c r="B294" t="s">
        <v>807</v>
      </c>
      <c r="C294" t="s">
        <v>1909</v>
      </c>
      <c r="D294" t="s">
        <v>1910</v>
      </c>
      <c r="E294" t="s">
        <v>1911</v>
      </c>
      <c r="F294" t="s">
        <v>1912</v>
      </c>
      <c r="G294" t="s">
        <v>1913</v>
      </c>
      <c r="I294" t="str">
        <f t="shared" si="47"/>
        <v>N/A</v>
      </c>
      <c r="J294">
        <f t="shared" si="48"/>
        <v>105490000</v>
      </c>
      <c r="K294">
        <f t="shared" si="49"/>
        <v>48740000</v>
      </c>
      <c r="L294">
        <f t="shared" si="50"/>
        <v>51230000</v>
      </c>
      <c r="M294">
        <f t="shared" si="51"/>
        <v>56890000</v>
      </c>
      <c r="N294">
        <f t="shared" si="52"/>
        <v>75980000</v>
      </c>
      <c r="P294">
        <f t="shared" si="53"/>
        <v>105490000</v>
      </c>
      <c r="Q294">
        <f>IFERROR(J144+MATCH(P294,J294:N294,0)-1,"")</f>
        <v>2012</v>
      </c>
      <c r="R294">
        <f t="shared" si="54"/>
        <v>48740000</v>
      </c>
      <c r="S294" t="str">
        <f>IFERROR(J144+MATCH(R294,J294:N294)-1,"")</f>
        <v/>
      </c>
      <c r="T294">
        <f t="shared" si="55"/>
        <v>67666000</v>
      </c>
      <c r="U294">
        <f t="shared" si="56"/>
        <v>23686680.434370704</v>
      </c>
      <c r="V294">
        <f t="shared" si="57"/>
        <v>1.5968468061533541</v>
      </c>
      <c r="W294">
        <f t="shared" si="58"/>
        <v>-0.79901445255018977</v>
      </c>
      <c r="X294">
        <f t="shared" si="59"/>
        <v>-0.69389208190399021</v>
      </c>
      <c r="Y294">
        <f t="shared" si="60"/>
        <v>-0.45493922332668524</v>
      </c>
      <c r="Z294">
        <f t="shared" si="61"/>
        <v>0.35099895162751127</v>
      </c>
      <c r="AA294">
        <f t="shared" si="62"/>
        <v>1.5968468061533541</v>
      </c>
      <c r="AB294">
        <f>IFERROR(V144+MATCH(AA294,V294:Z294,0)-1,"")</f>
        <v>2012</v>
      </c>
    </row>
    <row r="295" spans="1:28" x14ac:dyDescent="0.3">
      <c r="A295" s="1">
        <v>3</v>
      </c>
      <c r="B295" t="s">
        <v>808</v>
      </c>
      <c r="C295" t="s">
        <v>1914</v>
      </c>
      <c r="D295" t="s">
        <v>1915</v>
      </c>
      <c r="E295" t="s">
        <v>1916</v>
      </c>
      <c r="F295" t="s">
        <v>1917</v>
      </c>
      <c r="G295" t="s">
        <v>254</v>
      </c>
      <c r="I295" t="str">
        <f t="shared" si="47"/>
        <v>N/A</v>
      </c>
      <c r="J295">
        <f t="shared" si="48"/>
        <v>96500000</v>
      </c>
      <c r="K295">
        <f t="shared" si="49"/>
        <v>48340000</v>
      </c>
      <c r="L295">
        <f t="shared" si="50"/>
        <v>50300000</v>
      </c>
      <c r="M295">
        <f t="shared" si="51"/>
        <v>55900000</v>
      </c>
      <c r="N295" t="str">
        <f t="shared" si="52"/>
        <v>N/A</v>
      </c>
      <c r="P295">
        <f t="shared" si="53"/>
        <v>96500000</v>
      </c>
      <c r="Q295">
        <f>IFERROR(J144+MATCH(P295,J295:N295,0)-1,"")</f>
        <v>2012</v>
      </c>
      <c r="R295">
        <f t="shared" si="54"/>
        <v>48340000</v>
      </c>
      <c r="S295" t="str">
        <f>IFERROR(J144+MATCH(R295,J295:N295)-1,"")</f>
        <v/>
      </c>
      <c r="T295">
        <f t="shared" si="55"/>
        <v>62760000</v>
      </c>
      <c r="U295">
        <f t="shared" si="56"/>
        <v>22720293.425335273</v>
      </c>
      <c r="V295">
        <f t="shared" si="57"/>
        <v>1.4850160325120059</v>
      </c>
      <c r="W295">
        <f t="shared" si="58"/>
        <v>-0.63467490186197761</v>
      </c>
      <c r="X295">
        <f t="shared" si="59"/>
        <v>-0.54840841034675736</v>
      </c>
      <c r="Y295">
        <f t="shared" si="60"/>
        <v>-0.3019327203032709</v>
      </c>
      <c r="Z295" t="str">
        <f t="shared" si="61"/>
        <v/>
      </c>
      <c r="AA295">
        <f t="shared" si="62"/>
        <v>1.4850160325120059</v>
      </c>
      <c r="AB295">
        <f>IFERROR(V144+MATCH(AA295,V295:Z295,0)-1,"")</f>
        <v>2012</v>
      </c>
    </row>
    <row r="296" spans="1:28" x14ac:dyDescent="0.3">
      <c r="A296" s="1">
        <v>4</v>
      </c>
      <c r="B296" t="s">
        <v>809</v>
      </c>
      <c r="C296" t="s">
        <v>1918</v>
      </c>
      <c r="D296" t="s">
        <v>1664</v>
      </c>
      <c r="E296" t="s">
        <v>1919</v>
      </c>
      <c r="F296" t="s">
        <v>1920</v>
      </c>
      <c r="G296" t="s">
        <v>254</v>
      </c>
      <c r="I296" t="str">
        <f t="shared" si="47"/>
        <v>N/A</v>
      </c>
      <c r="J296">
        <f t="shared" si="48"/>
        <v>8990000</v>
      </c>
      <c r="K296">
        <f t="shared" si="49"/>
        <v>400000</v>
      </c>
      <c r="L296">
        <f t="shared" si="50"/>
        <v>934000</v>
      </c>
      <c r="M296">
        <f t="shared" si="51"/>
        <v>990000</v>
      </c>
      <c r="N296" t="str">
        <f t="shared" si="52"/>
        <v>N/A</v>
      </c>
      <c r="P296">
        <f t="shared" si="53"/>
        <v>8990000</v>
      </c>
      <c r="Q296">
        <f>IFERROR(J144+MATCH(P296,J296:N296,0)-1,"")</f>
        <v>2012</v>
      </c>
      <c r="R296">
        <f t="shared" si="54"/>
        <v>400000</v>
      </c>
      <c r="S296" t="str">
        <f>IFERROR(J144+MATCH(R296,J296:N296)-1,"")</f>
        <v/>
      </c>
      <c r="T296">
        <f t="shared" si="55"/>
        <v>2828500</v>
      </c>
      <c r="U296">
        <f t="shared" si="56"/>
        <v>4116264.7712054024</v>
      </c>
      <c r="V296">
        <f t="shared" si="57"/>
        <v>1.4968667815301087</v>
      </c>
      <c r="W296">
        <f t="shared" si="58"/>
        <v>-0.58997662565055087</v>
      </c>
      <c r="X296">
        <f t="shared" si="59"/>
        <v>-0.46024736145561812</v>
      </c>
      <c r="Y296">
        <f t="shared" si="60"/>
        <v>-0.44664279442393978</v>
      </c>
      <c r="Z296" t="str">
        <f t="shared" si="61"/>
        <v/>
      </c>
      <c r="AA296">
        <f t="shared" si="62"/>
        <v>1.4968667815301087</v>
      </c>
      <c r="AB296">
        <f>IFERROR(V144+MATCH(AA296,V296:Z296,0)-1,"")</f>
        <v>2012</v>
      </c>
    </row>
    <row r="297" spans="1:28" x14ac:dyDescent="0.3">
      <c r="A297" s="1">
        <v>5</v>
      </c>
      <c r="B297" t="s">
        <v>810</v>
      </c>
      <c r="C297" t="s">
        <v>2287</v>
      </c>
      <c r="D297" t="s">
        <v>2288</v>
      </c>
      <c r="E297" t="s">
        <v>2289</v>
      </c>
      <c r="F297" t="s">
        <v>2290</v>
      </c>
      <c r="G297" t="s">
        <v>2291</v>
      </c>
      <c r="I297" t="str">
        <f t="shared" si="47"/>
        <v>N/A</v>
      </c>
      <c r="J297">
        <f t="shared" si="48"/>
        <v>7360000</v>
      </c>
      <c r="K297">
        <f t="shared" si="49"/>
        <v>-4850000</v>
      </c>
      <c r="L297">
        <f t="shared" si="50"/>
        <v>-113000</v>
      </c>
      <c r="M297">
        <f t="shared" si="51"/>
        <v>17870000</v>
      </c>
      <c r="N297">
        <f t="shared" si="52"/>
        <v>-5640000</v>
      </c>
      <c r="P297">
        <f t="shared" si="53"/>
        <v>17870000</v>
      </c>
      <c r="Q297">
        <f>IFERROR(J144+MATCH(P297,J297:N297,0)-1,"")</f>
        <v>2015</v>
      </c>
      <c r="R297">
        <f t="shared" si="54"/>
        <v>-5640000</v>
      </c>
      <c r="S297" t="str">
        <f>IFERROR(J144+MATCH(R297,J297:N297)-1,"")</f>
        <v/>
      </c>
      <c r="T297">
        <f t="shared" si="55"/>
        <v>2925400</v>
      </c>
      <c r="U297">
        <f t="shared" si="56"/>
        <v>9824224.4375828467</v>
      </c>
      <c r="V297">
        <f t="shared" si="57"/>
        <v>0.45139441064022451</v>
      </c>
      <c r="W297">
        <f t="shared" si="58"/>
        <v>-0.79145178832183316</v>
      </c>
      <c r="X297">
        <f t="shared" si="59"/>
        <v>-0.30927632194318722</v>
      </c>
      <c r="Y297">
        <f t="shared" si="60"/>
        <v>1.5211989602791456</v>
      </c>
      <c r="Z297">
        <f t="shared" si="61"/>
        <v>-0.87186526065434966</v>
      </c>
      <c r="AA297">
        <f t="shared" si="62"/>
        <v>1.5211989602791456</v>
      </c>
      <c r="AB297">
        <f>IFERROR(V144+MATCH(AA297,V297:Z297,0)-1,"")</f>
        <v>2015</v>
      </c>
    </row>
    <row r="298" spans="1:28" x14ac:dyDescent="0.3">
      <c r="A298" s="1">
        <v>6</v>
      </c>
      <c r="B298" t="s">
        <v>714</v>
      </c>
      <c r="C298" t="s">
        <v>2287</v>
      </c>
      <c r="D298" t="s">
        <v>2288</v>
      </c>
      <c r="E298" t="s">
        <v>2289</v>
      </c>
      <c r="F298" t="s">
        <v>2290</v>
      </c>
      <c r="G298" t="s">
        <v>2291</v>
      </c>
      <c r="I298" t="str">
        <f t="shared" si="47"/>
        <v>N/A</v>
      </c>
      <c r="J298">
        <f t="shared" si="48"/>
        <v>7360000</v>
      </c>
      <c r="K298">
        <f t="shared" si="49"/>
        <v>-4850000</v>
      </c>
      <c r="L298">
        <f t="shared" si="50"/>
        <v>-113000</v>
      </c>
      <c r="M298">
        <f t="shared" si="51"/>
        <v>17870000</v>
      </c>
      <c r="N298">
        <f t="shared" si="52"/>
        <v>-5640000</v>
      </c>
      <c r="P298">
        <f t="shared" si="53"/>
        <v>17870000</v>
      </c>
      <c r="Q298">
        <f>IFERROR(J144+MATCH(P298,J298:N298,0)-1,"")</f>
        <v>2015</v>
      </c>
      <c r="R298">
        <f t="shared" si="54"/>
        <v>-5640000</v>
      </c>
      <c r="S298" t="str">
        <f>IFERROR(J144+MATCH(R298,J298:N298)-1,"")</f>
        <v/>
      </c>
      <c r="T298">
        <f t="shared" si="55"/>
        <v>2925400</v>
      </c>
      <c r="U298">
        <f t="shared" si="56"/>
        <v>9824224.4375828467</v>
      </c>
      <c r="V298">
        <f t="shared" si="57"/>
        <v>0.45139441064022451</v>
      </c>
      <c r="W298">
        <f t="shared" si="58"/>
        <v>-0.79145178832183316</v>
      </c>
      <c r="X298">
        <f t="shared" si="59"/>
        <v>-0.30927632194318722</v>
      </c>
      <c r="Y298">
        <f t="shared" si="60"/>
        <v>1.5211989602791456</v>
      </c>
      <c r="Z298">
        <f t="shared" si="61"/>
        <v>-0.87186526065434966</v>
      </c>
      <c r="AA298">
        <f t="shared" si="62"/>
        <v>1.5211989602791456</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2292</v>
      </c>
      <c r="D300" t="s">
        <v>2293</v>
      </c>
      <c r="E300" t="s">
        <v>2294</v>
      </c>
      <c r="F300" t="s">
        <v>2295</v>
      </c>
      <c r="G300" t="s">
        <v>2296</v>
      </c>
      <c r="I300" t="str">
        <f t="shared" si="47"/>
        <v>N/A</v>
      </c>
      <c r="J300">
        <f t="shared" si="48"/>
        <v>8150000</v>
      </c>
      <c r="K300">
        <f t="shared" si="49"/>
        <v>-276240000</v>
      </c>
      <c r="L300">
        <f t="shared" si="50"/>
        <v>292000</v>
      </c>
      <c r="M300">
        <f t="shared" si="51"/>
        <v>23900000</v>
      </c>
      <c r="N300">
        <f t="shared" si="52"/>
        <v>-8410000</v>
      </c>
      <c r="P300">
        <f t="shared" si="53"/>
        <v>23900000</v>
      </c>
      <c r="Q300">
        <f>IFERROR(J144+MATCH(P300,J300:N300,0)-1,"")</f>
        <v>2015</v>
      </c>
      <c r="R300">
        <f t="shared" si="54"/>
        <v>-276240000</v>
      </c>
      <c r="S300" t="str">
        <f>IFERROR(J144+MATCH(R300,J300:N300)-1,"")</f>
        <v/>
      </c>
      <c r="T300">
        <f t="shared" si="55"/>
        <v>-50461600</v>
      </c>
      <c r="U300">
        <f t="shared" si="56"/>
        <v>126772550.35219572</v>
      </c>
      <c r="V300">
        <f t="shared" si="57"/>
        <v>0.46233667964529385</v>
      </c>
      <c r="W300">
        <f t="shared" si="58"/>
        <v>-1.7809722954436837</v>
      </c>
      <c r="X300">
        <f t="shared" si="59"/>
        <v>0.40035165230168407</v>
      </c>
      <c r="Y300">
        <f t="shared" si="60"/>
        <v>0.58657493119299731</v>
      </c>
      <c r="Z300">
        <f t="shared" si="61"/>
        <v>0.33170903230370846</v>
      </c>
      <c r="AA300">
        <f t="shared" si="62"/>
        <v>-1.7809722954436837</v>
      </c>
      <c r="AB300">
        <f>IFERROR(V144+MATCH(AA300,V300:Z300,0)-1,"")</f>
        <v>2013</v>
      </c>
    </row>
    <row r="301" spans="1:28" x14ac:dyDescent="0.3">
      <c r="A301" s="1">
        <v>9</v>
      </c>
      <c r="B301" t="s">
        <v>823</v>
      </c>
      <c r="C301" t="s">
        <v>2297</v>
      </c>
      <c r="D301" t="s">
        <v>2298</v>
      </c>
      <c r="E301" t="s">
        <v>2299</v>
      </c>
      <c r="F301" t="s">
        <v>2300</v>
      </c>
      <c r="G301" t="s">
        <v>2301</v>
      </c>
      <c r="I301" t="str">
        <f t="shared" si="47"/>
        <v>N/A</v>
      </c>
      <c r="J301">
        <f t="shared" si="48"/>
        <v>174160000</v>
      </c>
      <c r="K301">
        <f t="shared" si="49"/>
        <v>116850000</v>
      </c>
      <c r="L301">
        <f t="shared" si="50"/>
        <v>110540000</v>
      </c>
      <c r="M301">
        <f t="shared" si="51"/>
        <v>131820000</v>
      </c>
      <c r="N301">
        <f t="shared" si="52"/>
        <v>86150000</v>
      </c>
      <c r="P301">
        <f t="shared" si="53"/>
        <v>174160000</v>
      </c>
      <c r="Q301">
        <f>IFERROR(J144+MATCH(P301,J301:N301,0)-1,"")</f>
        <v>2012</v>
      </c>
      <c r="R301">
        <f t="shared" si="54"/>
        <v>86150000</v>
      </c>
      <c r="S301" t="str">
        <f>IFERROR(J144+MATCH(R301,J301:N301)-1,"")</f>
        <v/>
      </c>
      <c r="T301">
        <f t="shared" si="55"/>
        <v>123904000</v>
      </c>
      <c r="U301">
        <f t="shared" si="56"/>
        <v>32565505.216409586</v>
      </c>
      <c r="V301">
        <f t="shared" si="57"/>
        <v>1.5432280158416294</v>
      </c>
      <c r="W301">
        <f t="shared" si="58"/>
        <v>-0.21660956748939139</v>
      </c>
      <c r="X301">
        <f t="shared" si="59"/>
        <v>-0.41037287495438429</v>
      </c>
      <c r="Y301">
        <f t="shared" si="60"/>
        <v>0.24307929348540153</v>
      </c>
      <c r="Z301">
        <f t="shared" si="61"/>
        <v>-1.1593248668832552</v>
      </c>
      <c r="AA301">
        <f t="shared" si="62"/>
        <v>1.5432280158416294</v>
      </c>
      <c r="AB301">
        <f>IFERROR(V144+MATCH(AA301,V301:Z301,0)-1,"")</f>
        <v>2012</v>
      </c>
    </row>
    <row r="302" spans="1:28" x14ac:dyDescent="0.3">
      <c r="A302" s="1">
        <v>10</v>
      </c>
      <c r="B302" t="s">
        <v>829</v>
      </c>
      <c r="C302" t="s">
        <v>254</v>
      </c>
      <c r="D302" t="s">
        <v>254</v>
      </c>
      <c r="E302" t="s">
        <v>254</v>
      </c>
      <c r="F302" t="s">
        <v>2302</v>
      </c>
      <c r="G302" t="s">
        <v>254</v>
      </c>
      <c r="I302" t="str">
        <f t="shared" si="47"/>
        <v>N/A</v>
      </c>
      <c r="J302" t="str">
        <f t="shared" si="48"/>
        <v>N/A</v>
      </c>
      <c r="K302" t="str">
        <f t="shared" si="49"/>
        <v>N/A</v>
      </c>
      <c r="L302" t="str">
        <f t="shared" si="50"/>
        <v>N/A</v>
      </c>
      <c r="M302">
        <f t="shared" si="51"/>
        <v>-1090000</v>
      </c>
      <c r="N302" t="str">
        <f t="shared" si="52"/>
        <v>N/A</v>
      </c>
      <c r="P302">
        <f t="shared" si="53"/>
        <v>-1090000</v>
      </c>
      <c r="Q302">
        <f>IFERROR(J144+MATCH(P302,J302:N302,0)-1,"")</f>
        <v>2015</v>
      </c>
      <c r="R302">
        <f t="shared" si="54"/>
        <v>-1090000</v>
      </c>
      <c r="S302">
        <f>IFERROR(J144+MATCH(R302,J302:N302)-1,"")</f>
        <v>2015</v>
      </c>
      <c r="T302">
        <f t="shared" si="55"/>
        <v>-1090000</v>
      </c>
      <c r="U302" t="str">
        <f t="shared" si="56"/>
        <v/>
      </c>
      <c r="V302" t="str">
        <f t="shared" si="57"/>
        <v/>
      </c>
      <c r="W302" t="str">
        <f t="shared" si="58"/>
        <v/>
      </c>
      <c r="X302" t="str">
        <f t="shared" si="59"/>
        <v/>
      </c>
      <c r="Y302" t="e">
        <f t="shared" si="60"/>
        <v>#VALUE!</v>
      </c>
      <c r="Z302" t="str">
        <f t="shared" si="61"/>
        <v/>
      </c>
      <c r="AA302" t="e">
        <f t="shared" si="62"/>
        <v>#VALUE!</v>
      </c>
      <c r="AB302" t="str">
        <f>IFERROR(V144+MATCH(AA302,V302:Z302,0)-1,"")</f>
        <v/>
      </c>
    </row>
    <row r="303" spans="1:28" x14ac:dyDescent="0.3">
      <c r="A303" s="1">
        <v>11</v>
      </c>
      <c r="B303" t="s">
        <v>830</v>
      </c>
      <c r="C303" t="s">
        <v>2303</v>
      </c>
      <c r="D303" t="s">
        <v>2304</v>
      </c>
      <c r="E303" t="s">
        <v>2305</v>
      </c>
      <c r="F303" t="s">
        <v>2306</v>
      </c>
      <c r="G303" t="s">
        <v>2307</v>
      </c>
      <c r="I303" t="str">
        <f t="shared" si="47"/>
        <v>N/A</v>
      </c>
      <c r="J303">
        <f t="shared" si="48"/>
        <v>13310000</v>
      </c>
      <c r="K303">
        <f t="shared" si="49"/>
        <v>-228850000</v>
      </c>
      <c r="L303">
        <f t="shared" si="50"/>
        <v>-32560000.000000004</v>
      </c>
      <c r="M303">
        <f t="shared" si="51"/>
        <v>8510000</v>
      </c>
      <c r="N303">
        <f t="shared" si="52"/>
        <v>25510000</v>
      </c>
      <c r="P303">
        <f t="shared" si="53"/>
        <v>25510000</v>
      </c>
      <c r="Q303">
        <f>IFERROR(J144+MATCH(P303,J303:N303,0)-1,"")</f>
        <v>2016</v>
      </c>
      <c r="R303">
        <f t="shared" si="54"/>
        <v>-228850000</v>
      </c>
      <c r="S303" t="str">
        <f>IFERROR(J144+MATCH(R303,J303:N303)-1,"")</f>
        <v/>
      </c>
      <c r="T303">
        <f t="shared" si="55"/>
        <v>-42816000</v>
      </c>
      <c r="U303">
        <f t="shared" si="56"/>
        <v>106262367.65666385</v>
      </c>
      <c r="V303">
        <f t="shared" si="57"/>
        <v>0.52818322457621492</v>
      </c>
      <c r="W303">
        <f t="shared" si="58"/>
        <v>-1.7507044507146701</v>
      </c>
      <c r="X303">
        <f t="shared" si="59"/>
        <v>9.6515824239276959E-2</v>
      </c>
      <c r="Y303">
        <f t="shared" si="60"/>
        <v>0.48301201198372962</v>
      </c>
      <c r="Z303">
        <f t="shared" si="61"/>
        <v>0.64299338991544852</v>
      </c>
      <c r="AA303">
        <f t="shared" si="62"/>
        <v>-1.7507044507146701</v>
      </c>
      <c r="AB303">
        <f>IFERROR(V144+MATCH(AA303,V303:Z303,0)-1,"")</f>
        <v>2013</v>
      </c>
    </row>
    <row r="304" spans="1:28" x14ac:dyDescent="0.3">
      <c r="A304" s="1">
        <v>12</v>
      </c>
      <c r="B304" t="s">
        <v>836</v>
      </c>
      <c r="C304" t="s">
        <v>2308</v>
      </c>
      <c r="D304" t="s">
        <v>2309</v>
      </c>
      <c r="E304" t="s">
        <v>2310</v>
      </c>
      <c r="F304" t="s">
        <v>2311</v>
      </c>
      <c r="G304" t="s">
        <v>1656</v>
      </c>
      <c r="I304" t="str">
        <f t="shared" si="47"/>
        <v>N/A</v>
      </c>
      <c r="J304">
        <f t="shared" si="48"/>
        <v>-15470000</v>
      </c>
      <c r="K304">
        <f t="shared" si="49"/>
        <v>16480000</v>
      </c>
      <c r="L304">
        <f t="shared" si="50"/>
        <v>-17880000</v>
      </c>
      <c r="M304">
        <f t="shared" si="51"/>
        <v>11740000</v>
      </c>
      <c r="N304">
        <f t="shared" si="52"/>
        <v>2600000</v>
      </c>
      <c r="P304">
        <f t="shared" si="53"/>
        <v>16480000</v>
      </c>
      <c r="Q304">
        <f>IFERROR(J144+MATCH(P304,J304:N304,0)-1,"")</f>
        <v>2013</v>
      </c>
      <c r="R304">
        <f t="shared" si="54"/>
        <v>-17880000</v>
      </c>
      <c r="S304">
        <f>IFERROR(J144+MATCH(R304,J304:N304)-1,"")</f>
        <v>2014</v>
      </c>
      <c r="T304">
        <f t="shared" si="55"/>
        <v>-506000</v>
      </c>
      <c r="U304">
        <f t="shared" si="56"/>
        <v>15603790.565115901</v>
      </c>
      <c r="V304">
        <f t="shared" si="57"/>
        <v>-0.95899774721751085</v>
      </c>
      <c r="W304">
        <f t="shared" si="58"/>
        <v>1.0885816448968617</v>
      </c>
      <c r="X304">
        <f t="shared" si="59"/>
        <v>-1.1134473977651052</v>
      </c>
      <c r="Y304">
        <f t="shared" si="60"/>
        <v>0.78480930315595021</v>
      </c>
      <c r="Z304">
        <f t="shared" si="61"/>
        <v>0.19905419692980411</v>
      </c>
      <c r="AA304">
        <f t="shared" si="62"/>
        <v>-1.1134473977651052</v>
      </c>
      <c r="AB304">
        <f>IFERROR(V144+MATCH(AA304,V304:Z304,0)-1,"")</f>
        <v>2014</v>
      </c>
    </row>
    <row r="305" spans="1:28" x14ac:dyDescent="0.3">
      <c r="A305" s="1">
        <v>13</v>
      </c>
      <c r="B305" t="s">
        <v>655</v>
      </c>
      <c r="C305" t="s">
        <v>2312</v>
      </c>
      <c r="D305" t="s">
        <v>2313</v>
      </c>
      <c r="E305" t="s">
        <v>2314</v>
      </c>
      <c r="F305" t="s">
        <v>254</v>
      </c>
      <c r="G305" t="s">
        <v>254</v>
      </c>
      <c r="I305" t="str">
        <f t="shared" si="47"/>
        <v>N/A</v>
      </c>
      <c r="J305">
        <f t="shared" si="48"/>
        <v>-1440000</v>
      </c>
      <c r="K305">
        <f t="shared" si="49"/>
        <v>10470000</v>
      </c>
      <c r="L305">
        <f t="shared" si="50"/>
        <v>7630000</v>
      </c>
      <c r="M305" t="str">
        <f t="shared" si="51"/>
        <v>N/A</v>
      </c>
      <c r="N305" t="str">
        <f t="shared" si="52"/>
        <v>N/A</v>
      </c>
      <c r="P305">
        <f t="shared" si="53"/>
        <v>10470000</v>
      </c>
      <c r="Q305">
        <f>IFERROR(J144+MATCH(P305,J305:N305,0)-1,"")</f>
        <v>2013</v>
      </c>
      <c r="R305">
        <f t="shared" si="54"/>
        <v>-1440000</v>
      </c>
      <c r="S305">
        <f>IFERROR(J144+MATCH(R305,J305:N305)-1,"")</f>
        <v>2012</v>
      </c>
      <c r="T305">
        <f t="shared" si="55"/>
        <v>5553333.333333333</v>
      </c>
      <c r="U305">
        <f t="shared" si="56"/>
        <v>6220645.7328265635</v>
      </c>
      <c r="V305">
        <f t="shared" si="57"/>
        <v>-1.124213407047</v>
      </c>
      <c r="W305">
        <f t="shared" si="58"/>
        <v>0.79037882525944958</v>
      </c>
      <c r="X305">
        <f t="shared" si="59"/>
        <v>0.3338345817875506</v>
      </c>
      <c r="Y305" t="str">
        <f t="shared" si="60"/>
        <v/>
      </c>
      <c r="Z305" t="str">
        <f t="shared" si="61"/>
        <v/>
      </c>
      <c r="AA305">
        <f t="shared" si="62"/>
        <v>-1.124213407047</v>
      </c>
      <c r="AB305">
        <f>IFERROR(V144+MATCH(AA305,V305:Z305,0)-1,"")</f>
        <v>2012</v>
      </c>
    </row>
    <row r="306" spans="1:28" x14ac:dyDescent="0.3">
      <c r="A306" s="1">
        <v>14</v>
      </c>
      <c r="B306" t="s">
        <v>847</v>
      </c>
      <c r="C306" t="s">
        <v>2315</v>
      </c>
      <c r="D306" t="s">
        <v>2316</v>
      </c>
      <c r="E306" t="s">
        <v>2317</v>
      </c>
      <c r="F306" t="s">
        <v>2318</v>
      </c>
      <c r="G306" t="s">
        <v>2319</v>
      </c>
      <c r="I306" t="str">
        <f t="shared" si="47"/>
        <v>N/A</v>
      </c>
      <c r="J306">
        <f t="shared" si="48"/>
        <v>14840000</v>
      </c>
      <c r="K306">
        <f t="shared" si="49"/>
        <v>-13110000</v>
      </c>
      <c r="L306">
        <f t="shared" si="50"/>
        <v>-6650000</v>
      </c>
      <c r="M306">
        <f t="shared" si="51"/>
        <v>-12970000</v>
      </c>
      <c r="N306">
        <f t="shared" si="52"/>
        <v>1360000</v>
      </c>
      <c r="P306">
        <f t="shared" si="53"/>
        <v>14840000</v>
      </c>
      <c r="Q306">
        <f>IFERROR(J144+MATCH(P306,J306:N306,0)-1,"")</f>
        <v>2012</v>
      </c>
      <c r="R306">
        <f t="shared" si="54"/>
        <v>-13110000</v>
      </c>
      <c r="S306" t="str">
        <f>IFERROR(J144+MATCH(R306,J306:N306)-1,"")</f>
        <v/>
      </c>
      <c r="T306">
        <f t="shared" si="55"/>
        <v>-3306000</v>
      </c>
      <c r="U306">
        <f t="shared" si="56"/>
        <v>11744600.035761116</v>
      </c>
      <c r="V306">
        <f t="shared" si="57"/>
        <v>1.5450504865850918</v>
      </c>
      <c r="W306">
        <f t="shared" si="58"/>
        <v>-0.83476661360521554</v>
      </c>
      <c r="X306">
        <f t="shared" si="59"/>
        <v>-0.28472659688860064</v>
      </c>
      <c r="Y306">
        <f t="shared" si="60"/>
        <v>-0.82284624172590803</v>
      </c>
      <c r="Z306">
        <f t="shared" si="61"/>
        <v>0.39728896563463234</v>
      </c>
      <c r="AA306">
        <f t="shared" si="62"/>
        <v>1.5450504865850918</v>
      </c>
      <c r="AB306">
        <f>IFERROR(V144+MATCH(AA306,V306:Z306,0)-1,"")</f>
        <v>2012</v>
      </c>
    </row>
    <row r="307" spans="1:28" x14ac:dyDescent="0.3">
      <c r="A307" s="1">
        <v>15</v>
      </c>
      <c r="B307" t="s">
        <v>853</v>
      </c>
      <c r="C307" t="s">
        <v>2320</v>
      </c>
      <c r="D307" t="s">
        <v>2321</v>
      </c>
      <c r="E307" t="s">
        <v>2322</v>
      </c>
      <c r="F307" t="s">
        <v>2323</v>
      </c>
      <c r="G307" t="s">
        <v>2324</v>
      </c>
      <c r="I307" t="str">
        <f t="shared" si="47"/>
        <v>N/A</v>
      </c>
      <c r="J307">
        <f t="shared" si="48"/>
        <v>187470000</v>
      </c>
      <c r="K307">
        <f t="shared" si="49"/>
        <v>-112000000</v>
      </c>
      <c r="L307">
        <f t="shared" si="50"/>
        <v>77980000</v>
      </c>
      <c r="M307">
        <f t="shared" si="51"/>
        <v>139240000</v>
      </c>
      <c r="N307">
        <f t="shared" si="52"/>
        <v>111660000</v>
      </c>
      <c r="P307">
        <f t="shared" si="53"/>
        <v>187470000</v>
      </c>
      <c r="Q307">
        <f>IFERROR(J144+MATCH(P307,J307:N307,0)-1,"")</f>
        <v>2012</v>
      </c>
      <c r="R307">
        <f t="shared" si="54"/>
        <v>-112000000</v>
      </c>
      <c r="S307" t="str">
        <f>IFERROR(J144+MATCH(R307,J307:N307)-1,"")</f>
        <v/>
      </c>
      <c r="T307">
        <f t="shared" si="55"/>
        <v>80870000</v>
      </c>
      <c r="U307">
        <f t="shared" si="56"/>
        <v>115028072.66054665</v>
      </c>
      <c r="V307">
        <f t="shared" si="57"/>
        <v>0.92673029752121217</v>
      </c>
      <c r="W307">
        <f t="shared" si="58"/>
        <v>-1.6767211302337353</v>
      </c>
      <c r="X307">
        <f t="shared" si="59"/>
        <v>-2.5124301687019727E-2</v>
      </c>
      <c r="Y307">
        <f t="shared" si="60"/>
        <v>0.5074413458378344</v>
      </c>
      <c r="Z307">
        <f t="shared" si="61"/>
        <v>0.26767378856170848</v>
      </c>
      <c r="AA307">
        <f t="shared" si="62"/>
        <v>-1.6767211302337353</v>
      </c>
      <c r="AB307">
        <f>IFERROR(V144+MATCH(AA307,V307:Z307,0)-1,"")</f>
        <v>2013</v>
      </c>
    </row>
    <row r="308" spans="1:28" x14ac:dyDescent="0.3">
      <c r="A308" s="1">
        <v>16</v>
      </c>
      <c r="B308" t="s">
        <v>859</v>
      </c>
      <c r="C308" t="s">
        <v>254</v>
      </c>
      <c r="D308" t="s">
        <v>2325</v>
      </c>
      <c r="E308" t="s">
        <v>1870</v>
      </c>
      <c r="F308" t="s">
        <v>2326</v>
      </c>
      <c r="G308" t="s">
        <v>2327</v>
      </c>
      <c r="I308" t="str">
        <f t="shared" si="47"/>
        <v>N/A</v>
      </c>
      <c r="J308" t="str">
        <f t="shared" si="48"/>
        <v>N/A</v>
      </c>
      <c r="K308">
        <f t="shared" si="49"/>
        <v>-1.5974000000000002</v>
      </c>
      <c r="L308">
        <f t="shared" si="50"/>
        <v>1.6962000000000002</v>
      </c>
      <c r="M308">
        <f t="shared" si="51"/>
        <v>0.78560000000000008</v>
      </c>
      <c r="N308">
        <f t="shared" si="52"/>
        <v>-0.1981</v>
      </c>
      <c r="P308">
        <f t="shared" si="53"/>
        <v>1.6962000000000002</v>
      </c>
      <c r="Q308">
        <f>IFERROR(J144+MATCH(P308,J308:N308,0)-1,"")</f>
        <v>2014</v>
      </c>
      <c r="R308">
        <f t="shared" si="54"/>
        <v>-1.5974000000000002</v>
      </c>
      <c r="S308">
        <f>IFERROR(J144+MATCH(R308,J308:N308)-1,"")</f>
        <v>2013</v>
      </c>
      <c r="T308">
        <f t="shared" si="55"/>
        <v>0.17157500000000003</v>
      </c>
      <c r="U308">
        <f t="shared" si="56"/>
        <v>1.4103711388023603</v>
      </c>
      <c r="V308" t="str">
        <f t="shared" si="57"/>
        <v/>
      </c>
      <c r="W308">
        <f t="shared" si="58"/>
        <v>-1.2542620529672452</v>
      </c>
      <c r="X308">
        <f t="shared" si="59"/>
        <v>1.0810097839173456</v>
      </c>
      <c r="Y308">
        <f t="shared" si="60"/>
        <v>0.43536412729021767</v>
      </c>
      <c r="Z308">
        <f t="shared" si="61"/>
        <v>-0.26211185824031791</v>
      </c>
      <c r="AA308">
        <f t="shared" si="62"/>
        <v>-1.2542620529672452</v>
      </c>
      <c r="AB308">
        <f>IFERROR(V144+MATCH(AA308,V308:Z308,0)-1,"")</f>
        <v>2013</v>
      </c>
    </row>
    <row r="309" spans="1:28" x14ac:dyDescent="0.3">
      <c r="A309" s="1">
        <v>17</v>
      </c>
      <c r="B309" t="s">
        <v>864</v>
      </c>
      <c r="C309" t="s">
        <v>2328</v>
      </c>
      <c r="D309" t="s">
        <v>2329</v>
      </c>
      <c r="E309" t="s">
        <v>2330</v>
      </c>
      <c r="F309" t="s">
        <v>2331</v>
      </c>
      <c r="G309" t="s">
        <v>2332</v>
      </c>
      <c r="I309" t="str">
        <f t="shared" si="47"/>
        <v>N/A</v>
      </c>
      <c r="J309">
        <f t="shared" si="48"/>
        <v>0.25290000000000001</v>
      </c>
      <c r="K309">
        <f t="shared" si="49"/>
        <v>-0.38250000000000001</v>
      </c>
      <c r="L309">
        <f t="shared" si="50"/>
        <v>0.23180000000000001</v>
      </c>
      <c r="M309">
        <f t="shared" si="51"/>
        <v>0.39179999999999998</v>
      </c>
      <c r="N309">
        <f t="shared" si="52"/>
        <v>0.24429999999999999</v>
      </c>
      <c r="P309">
        <f t="shared" si="53"/>
        <v>0.39179999999999998</v>
      </c>
      <c r="Q309">
        <f>IFERROR(J144+MATCH(P309,J309:N309,0)-1,"")</f>
        <v>2015</v>
      </c>
      <c r="R309">
        <f t="shared" si="54"/>
        <v>-0.38250000000000001</v>
      </c>
      <c r="S309" t="str">
        <f>IFERROR(J144+MATCH(R309,J309:N309)-1,"")</f>
        <v/>
      </c>
      <c r="T309">
        <f t="shared" si="55"/>
        <v>0.14765999999999999</v>
      </c>
      <c r="U309">
        <f t="shared" si="56"/>
        <v>0.30338434864046626</v>
      </c>
      <c r="V309">
        <f t="shared" si="57"/>
        <v>0.34688671472870708</v>
      </c>
      <c r="W309">
        <f t="shared" si="58"/>
        <v>-1.7474863234565876</v>
      </c>
      <c r="X309">
        <f t="shared" si="59"/>
        <v>0.27733797203794575</v>
      </c>
      <c r="Y309">
        <f t="shared" si="60"/>
        <v>0.80472180286836292</v>
      </c>
      <c r="Z309">
        <f t="shared" si="61"/>
        <v>0.31853983382157208</v>
      </c>
      <c r="AA309">
        <f t="shared" si="62"/>
        <v>-1.7474863234565876</v>
      </c>
      <c r="AB309">
        <f>IFERROR(V144+MATCH(AA309,V309:Z309,0)-1,"")</f>
        <v>2013</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2333</v>
      </c>
      <c r="D312" t="s">
        <v>2334</v>
      </c>
      <c r="E312" t="s">
        <v>2335</v>
      </c>
      <c r="F312" t="s">
        <v>2336</v>
      </c>
      <c r="G312" t="s">
        <v>2337</v>
      </c>
      <c r="I312" t="str">
        <f t="shared" si="47"/>
        <v>N/A</v>
      </c>
      <c r="J312">
        <f t="shared" si="48"/>
        <v>-77420000</v>
      </c>
      <c r="K312">
        <f t="shared" si="49"/>
        <v>-69320000</v>
      </c>
      <c r="L312">
        <f t="shared" si="50"/>
        <v>-58300000</v>
      </c>
      <c r="M312">
        <f t="shared" si="51"/>
        <v>-64750000</v>
      </c>
      <c r="N312">
        <f t="shared" si="52"/>
        <v>-135140000</v>
      </c>
      <c r="P312">
        <f t="shared" si="53"/>
        <v>-58300000</v>
      </c>
      <c r="Q312">
        <f>IFERROR(J144+MATCH(P312,J312:N312,0)-1,"")</f>
        <v>2014</v>
      </c>
      <c r="R312">
        <f t="shared" si="54"/>
        <v>-135140000</v>
      </c>
      <c r="S312" t="str">
        <f>IFERROR(J144+MATCH(R312,J312:N312)-1,"")</f>
        <v/>
      </c>
      <c r="T312">
        <f t="shared" si="55"/>
        <v>-80986000</v>
      </c>
      <c r="U312">
        <f t="shared" si="56"/>
        <v>31063362.342154786</v>
      </c>
      <c r="V312">
        <f t="shared" si="57"/>
        <v>0.11479761787283185</v>
      </c>
      <c r="W312">
        <f t="shared" si="58"/>
        <v>0.37555496637814256</v>
      </c>
      <c r="X312">
        <f t="shared" si="59"/>
        <v>0.73031372940635542</v>
      </c>
      <c r="Y312">
        <f t="shared" si="60"/>
        <v>0.52267361855953387</v>
      </c>
      <c r="Z312">
        <f t="shared" si="61"/>
        <v>-1.7433399322168637</v>
      </c>
      <c r="AA312">
        <f t="shared" si="62"/>
        <v>-1.7433399322168637</v>
      </c>
      <c r="AB312">
        <f>IFERROR(V144+MATCH(AA312,V312:Z312,0)-1,"")</f>
        <v>2016</v>
      </c>
    </row>
    <row r="313" spans="1:28" x14ac:dyDescent="0.3">
      <c r="A313" s="1">
        <v>1</v>
      </c>
      <c r="B313" t="s">
        <v>876</v>
      </c>
      <c r="C313" t="s">
        <v>2333</v>
      </c>
      <c r="D313" t="s">
        <v>2334</v>
      </c>
      <c r="E313" t="s">
        <v>2335</v>
      </c>
      <c r="F313" t="s">
        <v>2336</v>
      </c>
      <c r="G313" t="s">
        <v>2338</v>
      </c>
      <c r="I313" t="str">
        <f t="shared" si="47"/>
        <v>N/A</v>
      </c>
      <c r="J313">
        <f t="shared" si="48"/>
        <v>-77420000</v>
      </c>
      <c r="K313">
        <f t="shared" si="49"/>
        <v>-69320000</v>
      </c>
      <c r="L313">
        <f t="shared" si="50"/>
        <v>-58300000</v>
      </c>
      <c r="M313">
        <f t="shared" si="51"/>
        <v>-64750000</v>
      </c>
      <c r="N313">
        <f t="shared" si="52"/>
        <v>-124280000</v>
      </c>
      <c r="P313">
        <f t="shared" si="53"/>
        <v>-58300000</v>
      </c>
      <c r="Q313">
        <f>IFERROR(J144+MATCH(P313,J313:N313,0)-1,"")</f>
        <v>2014</v>
      </c>
      <c r="R313">
        <f t="shared" si="54"/>
        <v>-124280000</v>
      </c>
      <c r="S313" t="str">
        <f>IFERROR(J144+MATCH(R313,J313:N313)-1,"")</f>
        <v/>
      </c>
      <c r="T313">
        <f t="shared" si="55"/>
        <v>-78814000</v>
      </c>
      <c r="U313">
        <f t="shared" si="56"/>
        <v>26352688.287914764</v>
      </c>
      <c r="V313">
        <f t="shared" si="57"/>
        <v>5.2897829047645312E-2</v>
      </c>
      <c r="W313">
        <f t="shared" si="58"/>
        <v>0.36026685005620129</v>
      </c>
      <c r="X313">
        <f t="shared" si="59"/>
        <v>0.77844050579870583</v>
      </c>
      <c r="Y313">
        <f t="shared" si="60"/>
        <v>0.53368369277337424</v>
      </c>
      <c r="Z313">
        <f t="shared" si="61"/>
        <v>-1.7252888776759265</v>
      </c>
      <c r="AA313">
        <f t="shared" si="62"/>
        <v>-1.7252888776759265</v>
      </c>
      <c r="AB313">
        <f>IFERROR(V144+MATCH(AA313,V313:Z313,0)-1,"")</f>
        <v>2016</v>
      </c>
    </row>
    <row r="314" spans="1:28" x14ac:dyDescent="0.3">
      <c r="A314" s="1">
        <v>2</v>
      </c>
      <c r="B314" t="s">
        <v>882</v>
      </c>
      <c r="C314" t="s">
        <v>254</v>
      </c>
      <c r="D314" t="s">
        <v>254</v>
      </c>
      <c r="E314" t="s">
        <v>254</v>
      </c>
      <c r="F314" t="s">
        <v>254</v>
      </c>
      <c r="G314" t="s">
        <v>2339</v>
      </c>
      <c r="I314" t="str">
        <f t="shared" si="47"/>
        <v>N/A</v>
      </c>
      <c r="J314" t="str">
        <f t="shared" si="48"/>
        <v>N/A</v>
      </c>
      <c r="K314" t="str">
        <f t="shared" si="49"/>
        <v>N/A</v>
      </c>
      <c r="L314" t="str">
        <f t="shared" si="50"/>
        <v>N/A</v>
      </c>
      <c r="M314" t="str">
        <f t="shared" si="51"/>
        <v>N/A</v>
      </c>
      <c r="N314">
        <f t="shared" si="52"/>
        <v>-10860000</v>
      </c>
      <c r="P314">
        <f t="shared" si="53"/>
        <v>-10860000</v>
      </c>
      <c r="Q314">
        <f>IFERROR(J144+MATCH(P314,J314:N314,0)-1,"")</f>
        <v>2016</v>
      </c>
      <c r="R314">
        <f t="shared" si="54"/>
        <v>-10860000</v>
      </c>
      <c r="S314">
        <f>IFERROR(J144+MATCH(R314,J314:N314)-1,"")</f>
        <v>2016</v>
      </c>
      <c r="T314">
        <f t="shared" si="55"/>
        <v>-10860000</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2340</v>
      </c>
      <c r="E315" t="s">
        <v>2341</v>
      </c>
      <c r="F315" t="s">
        <v>2342</v>
      </c>
      <c r="G315" t="s">
        <v>2343</v>
      </c>
      <c r="I315" t="str">
        <f t="shared" si="47"/>
        <v>N/A</v>
      </c>
      <c r="J315" t="str">
        <f t="shared" si="48"/>
        <v>N/A</v>
      </c>
      <c r="K315">
        <f t="shared" si="49"/>
        <v>0.10470000000000002</v>
      </c>
      <c r="L315">
        <f t="shared" si="50"/>
        <v>0.15890000000000001</v>
      </c>
      <c r="M315">
        <f t="shared" si="51"/>
        <v>-0.11070000000000001</v>
      </c>
      <c r="N315">
        <f t="shared" si="52"/>
        <v>-1.087</v>
      </c>
      <c r="P315">
        <f t="shared" si="53"/>
        <v>0.15890000000000001</v>
      </c>
      <c r="Q315">
        <f>IFERROR(J144+MATCH(P315,J315:N315,0)-1,"")</f>
        <v>2014</v>
      </c>
      <c r="R315">
        <f t="shared" si="54"/>
        <v>-1.087</v>
      </c>
      <c r="S315" t="str">
        <f>IFERROR(J144+MATCH(R315,J315:N315)-1,"")</f>
        <v/>
      </c>
      <c r="T315">
        <f t="shared" si="55"/>
        <v>-0.23352499999999998</v>
      </c>
      <c r="U315">
        <f t="shared" si="56"/>
        <v>0.58077508196661931</v>
      </c>
      <c r="V315" t="str">
        <f t="shared" si="57"/>
        <v/>
      </c>
      <c r="W315">
        <f t="shared" si="58"/>
        <v>0.58236830487751512</v>
      </c>
      <c r="X315">
        <f t="shared" si="59"/>
        <v>0.6756918679623295</v>
      </c>
      <c r="Y315">
        <f t="shared" si="60"/>
        <v>0.21148462427845602</v>
      </c>
      <c r="Z315">
        <f t="shared" si="61"/>
        <v>-1.4695447971183007</v>
      </c>
      <c r="AA315">
        <f t="shared" si="62"/>
        <v>-1.4695447971183007</v>
      </c>
      <c r="AB315">
        <f>IFERROR(V144+MATCH(AA315,V315:Z315,0)-1,"")</f>
        <v>2016</v>
      </c>
    </row>
    <row r="316" spans="1:28" x14ac:dyDescent="0.3">
      <c r="A316" s="1">
        <v>4</v>
      </c>
      <c r="B316" t="s">
        <v>893</v>
      </c>
      <c r="C316" t="s">
        <v>2344</v>
      </c>
      <c r="D316" t="s">
        <v>2345</v>
      </c>
      <c r="E316" t="s">
        <v>2346</v>
      </c>
      <c r="F316" t="s">
        <v>2347</v>
      </c>
      <c r="G316" t="s">
        <v>2348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-0.10439999999999999</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-0.23670000000000002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-0.17329999999999998</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-0.1822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-0.29570000000000002</v>
      </c>
      <c r="P316">
        <f t="shared" si="53"/>
        <v>-0.10439999999999999</v>
      </c>
      <c r="Q316">
        <f>IFERROR(J144+MATCH(P316,J316:N316,0)-1,"")</f>
        <v>2012</v>
      </c>
      <c r="R316">
        <f t="shared" si="54"/>
        <v>-0.29570000000000002</v>
      </c>
      <c r="S316" t="str">
        <f>IFERROR(J144+MATCH(R316,J316:N316)-1,"")</f>
        <v/>
      </c>
      <c r="T316">
        <f t="shared" si="55"/>
        <v>-0.19846</v>
      </c>
      <c r="U316">
        <f t="shared" si="56"/>
        <v>7.1872477347034627E-2</v>
      </c>
      <c r="V316">
        <f t="shared" si="57"/>
        <v>1.3087068022691555</v>
      </c>
      <c r="W316">
        <f t="shared" si="58"/>
        <v>-0.53205345650406688</v>
      </c>
      <c r="X316">
        <f t="shared" si="59"/>
        <v>0.35006446039859634</v>
      </c>
      <c r="Y316">
        <f t="shared" si="60"/>
        <v>0.22623402726872702</v>
      </c>
      <c r="Z316">
        <f t="shared" si="61"/>
        <v>-1.3529518334324122</v>
      </c>
      <c r="AA316">
        <f t="shared" si="62"/>
        <v>-1.3529518334324122</v>
      </c>
      <c r="AB316">
        <f>IFERROR(V144+MATCH(AA316,V316:Z316,0)-1,"")</f>
        <v>2016</v>
      </c>
    </row>
    <row r="317" spans="1:28" x14ac:dyDescent="0.3">
      <c r="A317" s="1">
        <v>5</v>
      </c>
      <c r="B317" t="s">
        <v>899</v>
      </c>
      <c r="C317" t="s">
        <v>254</v>
      </c>
      <c r="D317" t="s">
        <v>254</v>
      </c>
      <c r="E317" t="s">
        <v>2349</v>
      </c>
      <c r="F317" t="s">
        <v>2350</v>
      </c>
      <c r="G317" t="s">
        <v>2351</v>
      </c>
      <c r="I317" t="str">
        <f t="shared" si="63"/>
        <v>N/A</v>
      </c>
      <c r="J317" t="str">
        <f t="shared" si="64"/>
        <v>N/A</v>
      </c>
      <c r="K317" t="str">
        <f t="shared" si="65"/>
        <v>N/A</v>
      </c>
      <c r="L317">
        <f t="shared" si="66"/>
        <v>-50360000</v>
      </c>
      <c r="M317">
        <f t="shared" si="67"/>
        <v>-11970000</v>
      </c>
      <c r="N317">
        <f t="shared" si="68"/>
        <v>-156930000</v>
      </c>
      <c r="P317">
        <f t="shared" si="53"/>
        <v>-11970000</v>
      </c>
      <c r="Q317">
        <f>IFERROR(J144+MATCH(P317,J317:N317,0)-1,"")</f>
        <v>2015</v>
      </c>
      <c r="R317">
        <f t="shared" si="54"/>
        <v>-156930000</v>
      </c>
      <c r="S317" t="str">
        <f>IFERROR(J144+MATCH(R317,J317:N317)-1,"")</f>
        <v/>
      </c>
      <c r="T317">
        <f t="shared" si="55"/>
        <v>-73086666.666666672</v>
      </c>
      <c r="U317">
        <f t="shared" si="56"/>
        <v>75104769.710940018</v>
      </c>
      <c r="V317" t="str">
        <f t="shared" si="57"/>
        <v/>
      </c>
      <c r="W317" t="str">
        <f t="shared" si="58"/>
        <v/>
      </c>
      <c r="X317">
        <f t="shared" si="59"/>
        <v>0.3025995120434572</v>
      </c>
      <c r="Y317">
        <f t="shared" si="60"/>
        <v>0.81375213454338313</v>
      </c>
      <c r="Z317">
        <f t="shared" si="61"/>
        <v>-1.1163516465868402</v>
      </c>
      <c r="AA317">
        <f t="shared" si="62"/>
        <v>-1.1163516465868402</v>
      </c>
      <c r="AB317">
        <f>IFERROR(V144+MATCH(AA317,V317:Z317,0)-1,"")</f>
        <v>2016</v>
      </c>
    </row>
    <row r="318" spans="1:28" x14ac:dyDescent="0.3">
      <c r="A318" s="1">
        <v>6</v>
      </c>
      <c r="B318" t="s">
        <v>904</v>
      </c>
      <c r="C318" t="s">
        <v>2352</v>
      </c>
      <c r="D318" t="s">
        <v>1296</v>
      </c>
      <c r="E318" t="s">
        <v>2353</v>
      </c>
      <c r="F318" t="s">
        <v>581</v>
      </c>
      <c r="G318" t="s">
        <v>2354</v>
      </c>
      <c r="I318" t="str">
        <f t="shared" si="63"/>
        <v>N/A</v>
      </c>
      <c r="J318">
        <f t="shared" si="64"/>
        <v>15160000</v>
      </c>
      <c r="K318">
        <f t="shared" si="65"/>
        <v>1500000</v>
      </c>
      <c r="L318">
        <f t="shared" si="66"/>
        <v>1370000</v>
      </c>
      <c r="M318">
        <f t="shared" si="67"/>
        <v>5870000</v>
      </c>
      <c r="N318">
        <f t="shared" si="68"/>
        <v>1420000</v>
      </c>
      <c r="P318">
        <f t="shared" si="53"/>
        <v>15160000</v>
      </c>
      <c r="Q318">
        <f>IFERROR(J144+MATCH(P318,J318:N318,0)-1,"")</f>
        <v>2012</v>
      </c>
      <c r="R318">
        <f t="shared" si="54"/>
        <v>1370000</v>
      </c>
      <c r="S318">
        <f>IFERROR(J144+MATCH(R318,J318:N318)-1,"")</f>
        <v>2014</v>
      </c>
      <c r="T318">
        <f t="shared" si="55"/>
        <v>5064000</v>
      </c>
      <c r="U318">
        <f t="shared" si="56"/>
        <v>5962493.6058665924</v>
      </c>
      <c r="V318">
        <f t="shared" si="57"/>
        <v>1.6932512917190192</v>
      </c>
      <c r="W318">
        <f t="shared" si="58"/>
        <v>-0.59773649006404361</v>
      </c>
      <c r="X318">
        <f t="shared" si="59"/>
        <v>-0.61953944845582976</v>
      </c>
      <c r="Y318">
        <f t="shared" si="60"/>
        <v>0.13517834202907383</v>
      </c>
      <c r="Z318">
        <f t="shared" si="61"/>
        <v>-0.61115369522821972</v>
      </c>
      <c r="AA318">
        <f t="shared" si="62"/>
        <v>1.6932512917190192</v>
      </c>
      <c r="AB318">
        <f>IFERROR(V144+MATCH(AA318,V318:Z318,0)-1,"")</f>
        <v>2012</v>
      </c>
    </row>
    <row r="319" spans="1:28" x14ac:dyDescent="0.3">
      <c r="A319" s="1">
        <v>7</v>
      </c>
      <c r="B319" t="s">
        <v>906</v>
      </c>
      <c r="C319" t="s">
        <v>254</v>
      </c>
      <c r="D319" t="s">
        <v>254</v>
      </c>
      <c r="E319" t="s">
        <v>254</v>
      </c>
      <c r="F319" t="s">
        <v>254</v>
      </c>
      <c r="G319" t="s">
        <v>2355</v>
      </c>
      <c r="I319" t="str">
        <f t="shared" si="63"/>
        <v>N/A</v>
      </c>
      <c r="J319" t="str">
        <f t="shared" si="64"/>
        <v>N/A</v>
      </c>
      <c r="K319" t="str">
        <f t="shared" si="65"/>
        <v>N/A</v>
      </c>
      <c r="L319" t="str">
        <f t="shared" si="66"/>
        <v>N/A</v>
      </c>
      <c r="M319" t="str">
        <f t="shared" si="67"/>
        <v>N/A</v>
      </c>
      <c r="N319">
        <f t="shared" si="68"/>
        <v>-21530000</v>
      </c>
      <c r="P319">
        <f t="shared" si="53"/>
        <v>-21530000</v>
      </c>
      <c r="Q319">
        <f>IFERROR(J144+MATCH(P319,J319:N319,0)-1,"")</f>
        <v>2016</v>
      </c>
      <c r="R319">
        <f t="shared" si="54"/>
        <v>-21530000</v>
      </c>
      <c r="S319">
        <f>IFERROR(J144+MATCH(R319,J319:N319)-1,"")</f>
        <v>2016</v>
      </c>
      <c r="T319">
        <f t="shared" si="55"/>
        <v>-21530000</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1:28" x14ac:dyDescent="0.3">
      <c r="A320" s="1">
        <v>8</v>
      </c>
      <c r="B320" t="s">
        <v>908</v>
      </c>
      <c r="C320" t="s">
        <v>254</v>
      </c>
      <c r="D320" t="s">
        <v>254</v>
      </c>
      <c r="E320" t="s">
        <v>254</v>
      </c>
      <c r="F320" t="s">
        <v>254</v>
      </c>
      <c r="G320" t="s">
        <v>2355</v>
      </c>
      <c r="I320" t="str">
        <f t="shared" si="63"/>
        <v>N/A</v>
      </c>
      <c r="J320" t="str">
        <f t="shared" si="64"/>
        <v>N/A</v>
      </c>
      <c r="K320" t="str">
        <f t="shared" si="65"/>
        <v>N/A</v>
      </c>
      <c r="L320" t="str">
        <f t="shared" si="66"/>
        <v>N/A</v>
      </c>
      <c r="M320" t="str">
        <f t="shared" si="67"/>
        <v>N/A</v>
      </c>
      <c r="N320">
        <f t="shared" si="68"/>
        <v>-21530000</v>
      </c>
      <c r="P320">
        <f t="shared" si="53"/>
        <v>-21530000</v>
      </c>
      <c r="Q320">
        <f>IFERROR(J144+MATCH(P320,J320:N320,0)-1,"")</f>
        <v>2016</v>
      </c>
      <c r="R320">
        <f t="shared" si="54"/>
        <v>-21530000</v>
      </c>
      <c r="S320">
        <f>IFERROR(J144+MATCH(R320,J320:N320)-1,"")</f>
        <v>2016</v>
      </c>
      <c r="T320">
        <f t="shared" si="55"/>
        <v>-21530000</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254</v>
      </c>
      <c r="D322" t="s">
        <v>254</v>
      </c>
      <c r="E322" t="s">
        <v>2356</v>
      </c>
      <c r="F322" t="s">
        <v>254</v>
      </c>
      <c r="G322" t="s">
        <v>254</v>
      </c>
      <c r="I322" t="str">
        <f t="shared" si="63"/>
        <v>N/A</v>
      </c>
      <c r="J322" t="str">
        <f t="shared" si="64"/>
        <v>N/A</v>
      </c>
      <c r="K322" t="str">
        <f t="shared" si="65"/>
        <v>N/A</v>
      </c>
      <c r="L322">
        <f t="shared" si="66"/>
        <v>-5880000</v>
      </c>
      <c r="M322" t="str">
        <f t="shared" si="67"/>
        <v>N/A</v>
      </c>
      <c r="N322" t="str">
        <f t="shared" si="68"/>
        <v>N/A</v>
      </c>
      <c r="P322">
        <f t="shared" si="53"/>
        <v>-5880000</v>
      </c>
      <c r="Q322">
        <f>IFERROR(J144+MATCH(P322,J322:N322,0)-1,"")</f>
        <v>2014</v>
      </c>
      <c r="R322">
        <f t="shared" si="54"/>
        <v>-5880000</v>
      </c>
      <c r="S322">
        <f>IFERROR(J144+MATCH(R322,J322:N322)-1,"")</f>
        <v>2014</v>
      </c>
      <c r="T322">
        <f t="shared" si="55"/>
        <v>-5880000</v>
      </c>
      <c r="U322" t="str">
        <f t="shared" si="56"/>
        <v/>
      </c>
      <c r="V322" t="str">
        <f t="shared" si="57"/>
        <v/>
      </c>
      <c r="W322" t="str">
        <f t="shared" si="58"/>
        <v/>
      </c>
      <c r="X322" t="e">
        <f t="shared" si="59"/>
        <v>#VALUE!</v>
      </c>
      <c r="Y322" t="str">
        <f t="shared" si="60"/>
        <v/>
      </c>
      <c r="Z322" t="str">
        <f t="shared" si="61"/>
        <v/>
      </c>
      <c r="AA322" t="e">
        <f t="shared" si="62"/>
        <v>#VALUE!</v>
      </c>
      <c r="AB322" t="str">
        <f>IFERROR(V144+MATCH(AA322,V322:Z322,0)-1,"")</f>
        <v/>
      </c>
    </row>
    <row r="323" spans="1:28" x14ac:dyDescent="0.3">
      <c r="A323" s="1">
        <v>11</v>
      </c>
      <c r="B323" t="s">
        <v>914</v>
      </c>
      <c r="C323" t="s">
        <v>254</v>
      </c>
      <c r="D323" t="s">
        <v>2357</v>
      </c>
      <c r="E323" t="s">
        <v>2358</v>
      </c>
      <c r="F323" t="s">
        <v>2359</v>
      </c>
      <c r="G323" t="s">
        <v>254</v>
      </c>
      <c r="I323" t="str">
        <f t="shared" si="63"/>
        <v>N/A</v>
      </c>
      <c r="J323" t="str">
        <f t="shared" si="64"/>
        <v>N/A</v>
      </c>
      <c r="K323">
        <f t="shared" si="65"/>
        <v>710930000</v>
      </c>
      <c r="L323">
        <f t="shared" si="66"/>
        <v>38710000</v>
      </c>
      <c r="M323">
        <f t="shared" si="67"/>
        <v>38880000</v>
      </c>
      <c r="N323" t="str">
        <f t="shared" si="68"/>
        <v>N/A</v>
      </c>
      <c r="P323">
        <f t="shared" si="53"/>
        <v>710930000</v>
      </c>
      <c r="Q323">
        <f>IFERROR(J144+MATCH(P323,J323:N323,0)-1,"")</f>
        <v>2013</v>
      </c>
      <c r="R323">
        <f t="shared" si="54"/>
        <v>38710000</v>
      </c>
      <c r="S323">
        <f>IFERROR(J144+MATCH(R323,J323:N323)-1,"")</f>
        <v>2014</v>
      </c>
      <c r="T323">
        <f t="shared" si="55"/>
        <v>262840000</v>
      </c>
      <c r="U323">
        <f t="shared" si="56"/>
        <v>388057332.49096066</v>
      </c>
      <c r="V323" t="str">
        <f t="shared" si="57"/>
        <v/>
      </c>
      <c r="W323">
        <f t="shared" si="58"/>
        <v>1.1547005106788897</v>
      </c>
      <c r="X323">
        <f t="shared" si="59"/>
        <v>-0.57756929513816324</v>
      </c>
      <c r="Y323">
        <f t="shared" si="60"/>
        <v>-0.57713121554072655</v>
      </c>
      <c r="Z323" t="str">
        <f t="shared" si="61"/>
        <v/>
      </c>
      <c r="AA323">
        <f t="shared" si="62"/>
        <v>1.1547005106788897</v>
      </c>
      <c r="AB323">
        <f>IFERROR(V144+MATCH(AA323,V323:Z323,0)-1,"")</f>
        <v>2013</v>
      </c>
    </row>
    <row r="324" spans="1:28" x14ac:dyDescent="0.3">
      <c r="A324" s="1">
        <v>12</v>
      </c>
      <c r="B324" t="s">
        <v>915</v>
      </c>
      <c r="C324" t="s">
        <v>2360</v>
      </c>
      <c r="D324" t="s">
        <v>2361</v>
      </c>
      <c r="E324" t="s">
        <v>2362</v>
      </c>
      <c r="F324" t="s">
        <v>2363</v>
      </c>
      <c r="G324" t="s">
        <v>2364</v>
      </c>
      <c r="I324" t="str">
        <f t="shared" si="63"/>
        <v>N/A</v>
      </c>
      <c r="J324">
        <f t="shared" si="64"/>
        <v>-62260000</v>
      </c>
      <c r="K324">
        <f t="shared" si="65"/>
        <v>643120000</v>
      </c>
      <c r="L324">
        <f t="shared" si="66"/>
        <v>-74470000</v>
      </c>
      <c r="M324">
        <f t="shared" si="67"/>
        <v>-31970000</v>
      </c>
      <c r="N324">
        <f t="shared" si="68"/>
        <v>-312170000</v>
      </c>
      <c r="P324">
        <f t="shared" si="53"/>
        <v>643120000</v>
      </c>
      <c r="Q324">
        <f>IFERROR(J144+MATCH(P324,J324:N324,0)-1,"")</f>
        <v>2013</v>
      </c>
      <c r="R324">
        <f t="shared" si="54"/>
        <v>-312170000</v>
      </c>
      <c r="S324" t="str">
        <f>IFERROR(J144+MATCH(R324,J324:N324)-1,"")</f>
        <v/>
      </c>
      <c r="T324">
        <f t="shared" si="55"/>
        <v>32450000</v>
      </c>
      <c r="U324">
        <f t="shared" si="56"/>
        <v>359246642.36426759</v>
      </c>
      <c r="V324">
        <f t="shared" si="57"/>
        <v>-0.26363503184524212</v>
      </c>
      <c r="W324">
        <f t="shared" si="58"/>
        <v>1.6998627905916379</v>
      </c>
      <c r="X324">
        <f t="shared" si="59"/>
        <v>-0.29762282340717233</v>
      </c>
      <c r="Y324">
        <f t="shared" si="60"/>
        <v>-0.17931969962486008</v>
      </c>
      <c r="Z324">
        <f t="shared" si="61"/>
        <v>-0.9592852357143633</v>
      </c>
      <c r="AA324">
        <f t="shared" si="62"/>
        <v>1.6998627905916379</v>
      </c>
      <c r="AB324">
        <f>IFERROR(V144+MATCH(AA324,V324:Z324,0)-1,"")</f>
        <v>2013</v>
      </c>
    </row>
    <row r="325" spans="1:28" x14ac:dyDescent="0.3">
      <c r="A325" s="1">
        <v>13</v>
      </c>
      <c r="B325" t="s">
        <v>921</v>
      </c>
      <c r="C325" t="s">
        <v>254</v>
      </c>
      <c r="D325" t="s">
        <v>2365</v>
      </c>
      <c r="E325" t="s">
        <v>2366</v>
      </c>
      <c r="F325" t="s">
        <v>2367</v>
      </c>
      <c r="G325" t="s">
        <v>2368</v>
      </c>
      <c r="I325" t="str">
        <f t="shared" si="63"/>
        <v>N/A</v>
      </c>
      <c r="J325" t="str">
        <f t="shared" si="64"/>
        <v>N/A</v>
      </c>
      <c r="K325">
        <f t="shared" si="65"/>
        <v>11.3299</v>
      </c>
      <c r="L325">
        <f t="shared" si="66"/>
        <v>-1.1157999999999999</v>
      </c>
      <c r="M325">
        <f t="shared" si="67"/>
        <v>0.57069999999999999</v>
      </c>
      <c r="N325">
        <f t="shared" si="68"/>
        <v>-8.7643000000000004</v>
      </c>
      <c r="P325">
        <f t="shared" si="53"/>
        <v>11.3299</v>
      </c>
      <c r="Q325">
        <f>IFERROR(J144+MATCH(P325,J325:N325,0)-1,"")</f>
        <v>2013</v>
      </c>
      <c r="R325">
        <f t="shared" si="54"/>
        <v>-8.7643000000000004</v>
      </c>
      <c r="S325" t="str">
        <f>IFERROR(J144+MATCH(R325,J325:N325)-1,"")</f>
        <v/>
      </c>
      <c r="T325">
        <f t="shared" si="55"/>
        <v>0.50512500000000005</v>
      </c>
      <c r="U325">
        <f t="shared" si="56"/>
        <v>8.2810967785573748</v>
      </c>
      <c r="V325" t="str">
        <f t="shared" si="57"/>
        <v/>
      </c>
      <c r="W325">
        <f t="shared" si="58"/>
        <v>1.3071668269871075</v>
      </c>
      <c r="X325">
        <f t="shared" si="59"/>
        <v>-0.19573796120788439</v>
      </c>
      <c r="Y325">
        <f t="shared" si="60"/>
        <v>7.9186370783392249E-3</v>
      </c>
      <c r="Z325">
        <f t="shared" si="61"/>
        <v>-1.1193475028575621</v>
      </c>
      <c r="AA325">
        <f t="shared" si="62"/>
        <v>1.3071668269871075</v>
      </c>
      <c r="AB325">
        <f>IFERROR(V144+MATCH(AA325,V325:Z325,0)-1,"")</f>
        <v>2013</v>
      </c>
    </row>
    <row r="326" spans="1:28" x14ac:dyDescent="0.3">
      <c r="A326" s="1">
        <v>14</v>
      </c>
      <c r="B326" t="s">
        <v>926</v>
      </c>
      <c r="C326" t="s">
        <v>2369</v>
      </c>
      <c r="D326" t="s">
        <v>2370</v>
      </c>
      <c r="E326" t="s">
        <v>2371</v>
      </c>
      <c r="F326" t="s">
        <v>2372</v>
      </c>
      <c r="G326" t="s">
        <v>2373</v>
      </c>
      <c r="I326" t="str">
        <f t="shared" si="63"/>
        <v>N/A</v>
      </c>
      <c r="J326">
        <f t="shared" si="64"/>
        <v>-8.4000000000000005E-2</v>
      </c>
      <c r="K326">
        <f t="shared" si="65"/>
        <v>2.1962000000000002</v>
      </c>
      <c r="L326">
        <f t="shared" si="66"/>
        <v>-0.22140000000000001</v>
      </c>
      <c r="M326">
        <f t="shared" si="67"/>
        <v>-0.09</v>
      </c>
      <c r="N326">
        <f t="shared" si="68"/>
        <v>-0.68310000000000004</v>
      </c>
      <c r="P326">
        <f t="shared" si="53"/>
        <v>2.1962000000000002</v>
      </c>
      <c r="Q326">
        <f>IFERROR(J144+MATCH(P326,J326:N326,0)-1,"")</f>
        <v>2013</v>
      </c>
      <c r="R326">
        <f t="shared" si="54"/>
        <v>-0.68310000000000004</v>
      </c>
      <c r="S326" t="str">
        <f>IFERROR(J144+MATCH(R326,J326:N326)-1,"")</f>
        <v/>
      </c>
      <c r="T326">
        <f t="shared" si="55"/>
        <v>0.22353999999999999</v>
      </c>
      <c r="U326">
        <f t="shared" si="56"/>
        <v>1.1296286283553547</v>
      </c>
      <c r="V326">
        <f t="shared" si="57"/>
        <v>-0.27224876590437747</v>
      </c>
      <c r="W326">
        <f t="shared" si="58"/>
        <v>1.7462907281944766</v>
      </c>
      <c r="X326">
        <f t="shared" si="59"/>
        <v>-0.39388166060185248</v>
      </c>
      <c r="Y326">
        <f t="shared" si="60"/>
        <v>-0.27756024602217116</v>
      </c>
      <c r="Z326">
        <f t="shared" si="61"/>
        <v>-0.80260005566607528</v>
      </c>
      <c r="AA326">
        <f t="shared" si="62"/>
        <v>1.7462907281944766</v>
      </c>
      <c r="AB326">
        <f>IFERROR(V144+MATCH(AA326,V326:Z326,0)-1,"")</f>
        <v>2013</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2374</v>
      </c>
      <c r="D329" t="s">
        <v>2375</v>
      </c>
      <c r="E329" t="s">
        <v>2376</v>
      </c>
      <c r="F329" t="s">
        <v>2377</v>
      </c>
      <c r="G329" t="s">
        <v>2378</v>
      </c>
      <c r="I329" t="str">
        <f t="shared" si="63"/>
        <v>N/A</v>
      </c>
      <c r="J329">
        <f t="shared" si="64"/>
        <v>-18490000</v>
      </c>
      <c r="K329">
        <f t="shared" si="65"/>
        <v>-12100000</v>
      </c>
      <c r="L329">
        <f t="shared" si="66"/>
        <v>-17490000</v>
      </c>
      <c r="M329">
        <f t="shared" si="67"/>
        <v>-19070000</v>
      </c>
      <c r="N329">
        <f t="shared" si="68"/>
        <v>-20970000</v>
      </c>
      <c r="P329">
        <f t="shared" si="53"/>
        <v>-12100000</v>
      </c>
      <c r="Q329">
        <f>IFERROR(J144+MATCH(P329,J329:N329,0)-1,"")</f>
        <v>2013</v>
      </c>
      <c r="R329">
        <f t="shared" si="54"/>
        <v>-20970000</v>
      </c>
      <c r="S329" t="str">
        <f>IFERROR(J144+MATCH(R329,J329:N329)-1,"")</f>
        <v/>
      </c>
      <c r="T329">
        <f t="shared" si="55"/>
        <v>-17624000</v>
      </c>
      <c r="U329">
        <f t="shared" si="56"/>
        <v>3338005.3924462134</v>
      </c>
      <c r="V329">
        <f t="shared" si="57"/>
        <v>-0.25943636938386228</v>
      </c>
      <c r="W329">
        <f t="shared" si="58"/>
        <v>1.6548804901575696</v>
      </c>
      <c r="X329">
        <f t="shared" si="59"/>
        <v>4.0143733830759289E-2</v>
      </c>
      <c r="Y329">
        <f t="shared" si="60"/>
        <v>-0.43319282924834279</v>
      </c>
      <c r="Z329">
        <f t="shared" si="61"/>
        <v>-1.0023950253561238</v>
      </c>
      <c r="AA329">
        <f t="shared" si="62"/>
        <v>1.6548804901575696</v>
      </c>
      <c r="AB329">
        <f>IFERROR(V144+MATCH(AA329,V329:Z329,0)-1,"")</f>
        <v>2013</v>
      </c>
    </row>
    <row r="330" spans="1:28" x14ac:dyDescent="0.3">
      <c r="A330" s="1">
        <v>1</v>
      </c>
      <c r="B330" t="s">
        <v>933</v>
      </c>
      <c r="C330" t="s">
        <v>2374</v>
      </c>
      <c r="D330" t="s">
        <v>2375</v>
      </c>
      <c r="E330" t="s">
        <v>2376</v>
      </c>
      <c r="F330" t="s">
        <v>2377</v>
      </c>
      <c r="G330" t="s">
        <v>2378</v>
      </c>
      <c r="I330" t="str">
        <f t="shared" si="63"/>
        <v>N/A</v>
      </c>
      <c r="J330">
        <f t="shared" si="64"/>
        <v>-18490000</v>
      </c>
      <c r="K330">
        <f t="shared" si="65"/>
        <v>-12100000</v>
      </c>
      <c r="L330">
        <f t="shared" si="66"/>
        <v>-17490000</v>
      </c>
      <c r="M330">
        <f t="shared" si="67"/>
        <v>-19070000</v>
      </c>
      <c r="N330">
        <f t="shared" si="68"/>
        <v>-20970000</v>
      </c>
      <c r="P330">
        <f t="shared" si="53"/>
        <v>-12100000</v>
      </c>
      <c r="Q330">
        <f>IFERROR(J144+MATCH(P330,J330:N330,0)-1,"")</f>
        <v>2013</v>
      </c>
      <c r="R330">
        <f t="shared" si="54"/>
        <v>-20970000</v>
      </c>
      <c r="S330" t="str">
        <f>IFERROR(J144+MATCH(R330,J330:N330)-1,"")</f>
        <v/>
      </c>
      <c r="T330">
        <f t="shared" si="55"/>
        <v>-17624000</v>
      </c>
      <c r="U330">
        <f t="shared" si="56"/>
        <v>3338005.3924462134</v>
      </c>
      <c r="V330">
        <f t="shared" si="57"/>
        <v>-0.25943636938386228</v>
      </c>
      <c r="W330">
        <f t="shared" si="58"/>
        <v>1.6548804901575696</v>
      </c>
      <c r="X330">
        <f t="shared" si="59"/>
        <v>4.0143733830759289E-2</v>
      </c>
      <c r="Y330">
        <f t="shared" si="60"/>
        <v>-0.43319282924834279</v>
      </c>
      <c r="Z330">
        <f t="shared" si="61"/>
        <v>-1.0023950253561238</v>
      </c>
      <c r="AA330">
        <f t="shared" si="62"/>
        <v>1.6548804901575696</v>
      </c>
      <c r="AB330">
        <f>IFERROR(V144+MATCH(AA330,V330:Z330,0)-1,"")</f>
        <v>2013</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2379</v>
      </c>
      <c r="D332" t="s">
        <v>2136</v>
      </c>
      <c r="E332" t="s">
        <v>2380</v>
      </c>
      <c r="F332" t="s">
        <v>2381</v>
      </c>
      <c r="G332" t="s">
        <v>2001</v>
      </c>
      <c r="I332" t="str">
        <f t="shared" si="63"/>
        <v>N/A</v>
      </c>
      <c r="J332">
        <f t="shared" si="64"/>
        <v>1110000</v>
      </c>
      <c r="K332">
        <f t="shared" si="65"/>
        <v>1200000</v>
      </c>
      <c r="L332">
        <f t="shared" si="66"/>
        <v>-536000</v>
      </c>
      <c r="M332">
        <f t="shared" si="67"/>
        <v>105000</v>
      </c>
      <c r="N332">
        <f t="shared" si="68"/>
        <v>-3470000</v>
      </c>
      <c r="P332">
        <f t="shared" si="53"/>
        <v>1200000</v>
      </c>
      <c r="Q332">
        <f>IFERROR(J144+MATCH(P332,J332:N332,0)-1,"")</f>
        <v>2013</v>
      </c>
      <c r="R332">
        <f t="shared" si="54"/>
        <v>-3470000</v>
      </c>
      <c r="S332" t="str">
        <f>IFERROR(J144+MATCH(R332,J332:N332)-1,"")</f>
        <v/>
      </c>
      <c r="T332">
        <f t="shared" si="55"/>
        <v>-318200</v>
      </c>
      <c r="U332">
        <f t="shared" si="56"/>
        <v>1904275.7678445629</v>
      </c>
      <c r="V332">
        <f t="shared" si="57"/>
        <v>0.74999641549635965</v>
      </c>
      <c r="W332">
        <f t="shared" si="58"/>
        <v>0.79725847780883152</v>
      </c>
      <c r="X332">
        <f t="shared" si="59"/>
        <v>-0.114374190796182</v>
      </c>
      <c r="Y332">
        <f t="shared" si="60"/>
        <v>0.22223671967375674</v>
      </c>
      <c r="Z332">
        <f t="shared" si="61"/>
        <v>-1.6551174221827658</v>
      </c>
      <c r="AA332">
        <f t="shared" si="62"/>
        <v>-1.6551174221827658</v>
      </c>
      <c r="AB332">
        <f>IFERROR(V144+MATCH(AA332,V332:Z332,0)-1,"")</f>
        <v>2016</v>
      </c>
    </row>
    <row r="333" spans="1:28" x14ac:dyDescent="0.3">
      <c r="A333" s="1">
        <v>4</v>
      </c>
      <c r="B333" t="s">
        <v>940</v>
      </c>
      <c r="C333" t="s">
        <v>2382</v>
      </c>
      <c r="D333" t="s">
        <v>2383</v>
      </c>
      <c r="E333" t="s">
        <v>2384</v>
      </c>
      <c r="F333" t="s">
        <v>2385</v>
      </c>
      <c r="G333" t="s">
        <v>2386</v>
      </c>
      <c r="I333" t="str">
        <f t="shared" si="63"/>
        <v>neg_trend</v>
      </c>
      <c r="J333">
        <f t="shared" si="64"/>
        <v>-344000</v>
      </c>
      <c r="K333">
        <f t="shared" si="65"/>
        <v>-1470000</v>
      </c>
      <c r="L333">
        <f t="shared" si="66"/>
        <v>-1670000</v>
      </c>
      <c r="M333">
        <f t="shared" si="67"/>
        <v>-1890000</v>
      </c>
      <c r="N333">
        <f t="shared" si="68"/>
        <v>-4110000.0000000005</v>
      </c>
      <c r="P333">
        <f t="shared" si="53"/>
        <v>-344000</v>
      </c>
      <c r="Q333">
        <f>IFERROR(J144+MATCH(P333,J333:N333,0)-1,"")</f>
        <v>2012</v>
      </c>
      <c r="R333">
        <f t="shared" si="54"/>
        <v>-4110000.0000000005</v>
      </c>
      <c r="S333" t="str">
        <f>IFERROR(J144+MATCH(R333,J333:N333)-1,"")</f>
        <v/>
      </c>
      <c r="T333">
        <f t="shared" si="55"/>
        <v>-1896800</v>
      </c>
      <c r="U333">
        <f t="shared" si="56"/>
        <v>1373233.8475292549</v>
      </c>
      <c r="V333">
        <f t="shared" si="57"/>
        <v>1.1307615252812357</v>
      </c>
      <c r="W333">
        <f t="shared" si="58"/>
        <v>0.31079921367209645</v>
      </c>
      <c r="X333">
        <f t="shared" si="59"/>
        <v>0.16515759526905219</v>
      </c>
      <c r="Y333">
        <f t="shared" si="60"/>
        <v>4.9518150257035045E-3</v>
      </c>
      <c r="Z333">
        <f t="shared" si="61"/>
        <v>-1.611670149248088</v>
      </c>
      <c r="AA333">
        <f t="shared" si="62"/>
        <v>-1.611670149248088</v>
      </c>
      <c r="AB333">
        <f>IFERROR(V144+MATCH(AA333,V333:Z333,0)-1,"")</f>
        <v>2016</v>
      </c>
    </row>
    <row r="334" spans="1:28" x14ac:dyDescent="0.3">
      <c r="A334" s="1">
        <v>5</v>
      </c>
      <c r="B334" t="s">
        <v>946</v>
      </c>
      <c r="C334" t="s">
        <v>1189</v>
      </c>
      <c r="D334" t="s">
        <v>2387</v>
      </c>
      <c r="E334" t="s">
        <v>2388</v>
      </c>
      <c r="F334" t="s">
        <v>2389</v>
      </c>
      <c r="G334" t="s">
        <v>2390</v>
      </c>
      <c r="I334" t="str">
        <f t="shared" si="63"/>
        <v>N/A</v>
      </c>
      <c r="J334">
        <f t="shared" si="64"/>
        <v>1450000</v>
      </c>
      <c r="K334">
        <f t="shared" si="65"/>
        <v>2670000</v>
      </c>
      <c r="L334">
        <f t="shared" si="66"/>
        <v>1130000</v>
      </c>
      <c r="M334">
        <f t="shared" si="67"/>
        <v>2000000</v>
      </c>
      <c r="N334">
        <f t="shared" si="68"/>
        <v>649000</v>
      </c>
      <c r="P334">
        <f t="shared" si="53"/>
        <v>2670000</v>
      </c>
      <c r="Q334">
        <f>IFERROR(J144+MATCH(P334,J334:N334,0)-1,"")</f>
        <v>2013</v>
      </c>
      <c r="R334">
        <f t="shared" si="54"/>
        <v>649000</v>
      </c>
      <c r="S334" t="str">
        <f>IFERROR(J144+MATCH(R334,J334:N334)-1,"")</f>
        <v/>
      </c>
      <c r="T334">
        <f t="shared" si="55"/>
        <v>1579800</v>
      </c>
      <c r="U334">
        <f t="shared" si="56"/>
        <v>782729.32741785015</v>
      </c>
      <c r="V334">
        <f t="shared" si="57"/>
        <v>-0.1658299944224626</v>
      </c>
      <c r="W334">
        <f t="shared" si="58"/>
        <v>1.3928186434466003</v>
      </c>
      <c r="X334">
        <f t="shared" si="59"/>
        <v>-0.57465586665041357</v>
      </c>
      <c r="Y334">
        <f t="shared" si="60"/>
        <v>0.53683947346932814</v>
      </c>
      <c r="Z334">
        <f t="shared" si="61"/>
        <v>-1.1891722558430524</v>
      </c>
      <c r="AA334">
        <f t="shared" si="62"/>
        <v>1.3928186434466003</v>
      </c>
      <c r="AB334">
        <f>IFERROR(V144+MATCH(AA334,V334:Z334,0)-1,"")</f>
        <v>2013</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1189</v>
      </c>
      <c r="D336" t="s">
        <v>2387</v>
      </c>
      <c r="E336" t="s">
        <v>2388</v>
      </c>
      <c r="F336" t="s">
        <v>2389</v>
      </c>
      <c r="G336" t="s">
        <v>2390</v>
      </c>
      <c r="I336" t="str">
        <f t="shared" si="63"/>
        <v>N/A</v>
      </c>
      <c r="J336">
        <f t="shared" si="64"/>
        <v>1450000</v>
      </c>
      <c r="K336">
        <f t="shared" si="65"/>
        <v>2670000</v>
      </c>
      <c r="L336">
        <f t="shared" si="66"/>
        <v>1130000</v>
      </c>
      <c r="M336">
        <f t="shared" si="67"/>
        <v>2000000</v>
      </c>
      <c r="N336">
        <f t="shared" si="68"/>
        <v>649000</v>
      </c>
      <c r="P336">
        <f t="shared" si="53"/>
        <v>2670000</v>
      </c>
      <c r="Q336">
        <f>IFERROR(J144+MATCH(P336,J336:N336,0)-1,"")</f>
        <v>2013</v>
      </c>
      <c r="R336">
        <f t="shared" si="54"/>
        <v>649000</v>
      </c>
      <c r="S336" t="str">
        <f>IFERROR(J144+MATCH(R336,J336:N336)-1,"")</f>
        <v/>
      </c>
      <c r="T336">
        <f t="shared" si="55"/>
        <v>1579800</v>
      </c>
      <c r="U336">
        <f t="shared" si="56"/>
        <v>782729.32741785015</v>
      </c>
      <c r="V336">
        <f t="shared" si="57"/>
        <v>-0.1658299944224626</v>
      </c>
      <c r="W336">
        <f t="shared" si="58"/>
        <v>1.3928186434466003</v>
      </c>
      <c r="X336">
        <f t="shared" si="59"/>
        <v>-0.57465586665041357</v>
      </c>
      <c r="Y336">
        <f t="shared" si="60"/>
        <v>0.53683947346932814</v>
      </c>
      <c r="Z336">
        <f t="shared" si="61"/>
        <v>-1.1891722558430524</v>
      </c>
      <c r="AA336">
        <f t="shared" si="62"/>
        <v>1.3928186434466003</v>
      </c>
      <c r="AB336">
        <f>IFERROR(V144+MATCH(AA336,V336:Z336,0)-1,"")</f>
        <v>2013</v>
      </c>
    </row>
    <row r="337" spans="1:28" x14ac:dyDescent="0.3">
      <c r="A337" s="1">
        <v>8</v>
      </c>
      <c r="B337" t="s">
        <v>964</v>
      </c>
      <c r="C337" t="s">
        <v>2391</v>
      </c>
      <c r="D337" t="s">
        <v>2392</v>
      </c>
      <c r="E337" t="s">
        <v>2393</v>
      </c>
      <c r="F337" t="s">
        <v>2394</v>
      </c>
      <c r="G337" t="s">
        <v>2395</v>
      </c>
      <c r="I337" t="str">
        <f t="shared" si="63"/>
        <v>N/A</v>
      </c>
      <c r="J337">
        <f t="shared" si="64"/>
        <v>-17510000</v>
      </c>
      <c r="K337">
        <f t="shared" si="65"/>
        <v>-272150000</v>
      </c>
      <c r="L337">
        <f t="shared" si="66"/>
        <v>-1950000</v>
      </c>
      <c r="M337">
        <f t="shared" si="67"/>
        <v>-6910000</v>
      </c>
      <c r="N337">
        <f t="shared" si="68"/>
        <v>89470000</v>
      </c>
      <c r="P337">
        <f t="shared" ref="P337:P353" si="69">MAX(J337:N337)</f>
        <v>89470000</v>
      </c>
      <c r="Q337">
        <f>IFERROR(J144+MATCH(P337,J337:N337,0)-1,"")</f>
        <v>2016</v>
      </c>
      <c r="R337">
        <f t="shared" ref="R337:R400" si="70">IF(Q337="","",MIN(J337:N337))</f>
        <v>-272150000</v>
      </c>
      <c r="S337" t="str">
        <f>IFERROR(J144+MATCH(R337,J337:N337)-1,"")</f>
        <v/>
      </c>
      <c r="T337">
        <f t="shared" ref="T337:T353" si="71">IFERROR(AVERAGE(J337:N337),"")</f>
        <v>-41810000</v>
      </c>
      <c r="U337">
        <f t="shared" ref="U337:U353" si="72">IFERROR(STDEV(J337:N337),"")</f>
        <v>135727920.4880116</v>
      </c>
      <c r="V337">
        <f t="shared" ref="V337:V400" si="73">IF(C337="-","",IF(ISBLANK(B337),"",IF(OR(ISNUMBER(FIND("Growth",B337)),ISNUMBER(FIND("Margin",B337))),"",(J337-T337)/U337)))</f>
        <v>0.17903464454939719</v>
      </c>
      <c r="W337">
        <f t="shared" ref="W337:W353" si="74">IF(OR(D337="-",ISBLANK(D337)),"",(K337-T337)/U337)</f>
        <v>-1.6970716059879896</v>
      </c>
      <c r="X337">
        <f t="shared" ref="X337:X353" si="75">IF(OR(E337="-",ISBLANK(E337)),"",(L337-T337)/U337)</f>
        <v>0.29367575850777661</v>
      </c>
      <c r="Y337">
        <f t="shared" ref="Y337:Y353" si="76">IF(OR(F337="-",ISBLANK(F337)),"",(M337-T337)/U337)</f>
        <v>0.25713206151333173</v>
      </c>
      <c r="Z337">
        <f t="shared" ref="Z337:Z353" si="77">IFERROR(IF(OR(G337="-",ISBLANK(G337)),"",(N337-T337)/U337),"")</f>
        <v>0.96722914141748406</v>
      </c>
      <c r="AA337">
        <f t="shared" ref="AA337:AA400" si="78">IF(MAX(MAX(V337:Z337),ABS(MIN(V337:Z337)))=ABS(MIN(V337:Z337)),MIN(V337:Z337),MAX(V337:Z337))</f>
        <v>-1.6970716059879896</v>
      </c>
      <c r="AB337">
        <f>IFERROR(V144+MATCH(AA337,V337:Z337,0)-1,"")</f>
        <v>2013</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2391</v>
      </c>
      <c r="D339" t="s">
        <v>2392</v>
      </c>
      <c r="E339" t="s">
        <v>2393</v>
      </c>
      <c r="F339" t="s">
        <v>2394</v>
      </c>
      <c r="G339" t="s">
        <v>2395</v>
      </c>
      <c r="I339" t="str">
        <f t="shared" si="63"/>
        <v>N/A</v>
      </c>
      <c r="J339">
        <f t="shared" si="64"/>
        <v>-17510000</v>
      </c>
      <c r="K339">
        <f t="shared" si="65"/>
        <v>-272150000</v>
      </c>
      <c r="L339">
        <f t="shared" si="66"/>
        <v>-1950000</v>
      </c>
      <c r="M339">
        <f t="shared" si="67"/>
        <v>-6910000</v>
      </c>
      <c r="N339">
        <f t="shared" si="68"/>
        <v>89470000</v>
      </c>
      <c r="P339">
        <f t="shared" si="69"/>
        <v>89470000</v>
      </c>
      <c r="Q339">
        <f>IFERROR(J144+MATCH(P339,J339:N339,0)-1,"")</f>
        <v>2016</v>
      </c>
      <c r="R339">
        <f t="shared" si="70"/>
        <v>-272150000</v>
      </c>
      <c r="S339" t="str">
        <f>IFERROR(J144+MATCH(R339,J339:N339)-1,"")</f>
        <v/>
      </c>
      <c r="T339">
        <f t="shared" si="71"/>
        <v>-41810000</v>
      </c>
      <c r="U339">
        <f t="shared" si="72"/>
        <v>135727920.4880116</v>
      </c>
      <c r="V339">
        <f t="shared" si="73"/>
        <v>0.17903464454939719</v>
      </c>
      <c r="W339">
        <f t="shared" si="74"/>
        <v>-1.6970716059879896</v>
      </c>
      <c r="X339">
        <f t="shared" si="75"/>
        <v>0.29367575850777661</v>
      </c>
      <c r="Y339">
        <f t="shared" si="76"/>
        <v>0.25713206151333173</v>
      </c>
      <c r="Z339">
        <f t="shared" si="77"/>
        <v>0.96722914141748406</v>
      </c>
      <c r="AA339">
        <f t="shared" si="78"/>
        <v>-1.6970716059879896</v>
      </c>
      <c r="AB339">
        <f>IFERROR(V144+MATCH(AA339,V339:Z339,0)-1,"")</f>
        <v>2013</v>
      </c>
    </row>
    <row r="340" spans="1:28" x14ac:dyDescent="0.3">
      <c r="A340" s="1">
        <v>11</v>
      </c>
      <c r="B340" t="s">
        <v>972</v>
      </c>
      <c r="C340" t="s">
        <v>2396</v>
      </c>
      <c r="D340" t="s">
        <v>2397</v>
      </c>
      <c r="E340" t="s">
        <v>2393</v>
      </c>
      <c r="F340" t="s">
        <v>2398</v>
      </c>
      <c r="G340" t="s">
        <v>2399</v>
      </c>
      <c r="I340" t="str">
        <f t="shared" si="63"/>
        <v>N/A</v>
      </c>
      <c r="J340">
        <f t="shared" si="64"/>
        <v>317810000</v>
      </c>
      <c r="K340">
        <f t="shared" si="65"/>
        <v>-12000</v>
      </c>
      <c r="L340">
        <f t="shared" si="66"/>
        <v>-1950000</v>
      </c>
      <c r="M340">
        <f t="shared" si="67"/>
        <v>-892000</v>
      </c>
      <c r="N340">
        <f t="shared" si="68"/>
        <v>123040000</v>
      </c>
      <c r="P340">
        <f t="shared" si="69"/>
        <v>317810000</v>
      </c>
      <c r="Q340">
        <f>IFERROR(J144+MATCH(P340,J340:N340,0)-1,"")</f>
        <v>2012</v>
      </c>
      <c r="R340">
        <f t="shared" si="70"/>
        <v>-1950000</v>
      </c>
      <c r="S340">
        <f>IFERROR(J144+MATCH(R340,J340:N340)-1,"")</f>
        <v>2014</v>
      </c>
      <c r="T340">
        <f t="shared" si="71"/>
        <v>87599200</v>
      </c>
      <c r="U340">
        <f t="shared" si="72"/>
        <v>139444018.16212842</v>
      </c>
      <c r="V340">
        <f t="shared" si="73"/>
        <v>1.6509191504531882</v>
      </c>
      <c r="W340">
        <f t="shared" si="74"/>
        <v>-0.62828941072349498</v>
      </c>
      <c r="X340">
        <f t="shared" si="75"/>
        <v>-0.6421874611780275</v>
      </c>
      <c r="Y340">
        <f t="shared" si="76"/>
        <v>-0.63460018698767895</v>
      </c>
      <c r="Z340">
        <f t="shared" si="77"/>
        <v>0.25415790843601321</v>
      </c>
      <c r="AA340">
        <f t="shared" si="78"/>
        <v>1.6509191504531882</v>
      </c>
      <c r="AB340">
        <f>IFERROR(V144+MATCH(AA340,V340:Z340,0)-1,"")</f>
        <v>2012</v>
      </c>
    </row>
    <row r="341" spans="1:28" x14ac:dyDescent="0.3">
      <c r="A341" s="1">
        <v>12</v>
      </c>
      <c r="B341" t="s">
        <v>978</v>
      </c>
      <c r="C341" t="s">
        <v>2400</v>
      </c>
      <c r="D341" t="s">
        <v>2401</v>
      </c>
      <c r="E341" t="s">
        <v>254</v>
      </c>
      <c r="F341" t="s">
        <v>2402</v>
      </c>
      <c r="G341" t="s">
        <v>2403</v>
      </c>
      <c r="I341" t="str">
        <f t="shared" si="63"/>
        <v>N/A</v>
      </c>
      <c r="J341">
        <f t="shared" si="64"/>
        <v>-335330000</v>
      </c>
      <c r="K341">
        <f t="shared" si="65"/>
        <v>-272140000</v>
      </c>
      <c r="L341" t="str">
        <f t="shared" si="66"/>
        <v>N/A</v>
      </c>
      <c r="M341">
        <f t="shared" si="67"/>
        <v>-6020000</v>
      </c>
      <c r="N341">
        <f t="shared" si="68"/>
        <v>-33560000</v>
      </c>
      <c r="P341">
        <f t="shared" si="69"/>
        <v>-6020000</v>
      </c>
      <c r="Q341">
        <f>IFERROR(J144+MATCH(P341,J341:N341,0)-1,"")</f>
        <v>2015</v>
      </c>
      <c r="R341">
        <f t="shared" si="70"/>
        <v>-335330000</v>
      </c>
      <c r="S341">
        <f>IFERROR(J144+MATCH(R341,J341:N341)-1,"")</f>
        <v>2012</v>
      </c>
      <c r="T341">
        <f t="shared" si="71"/>
        <v>-161762500</v>
      </c>
      <c r="U341">
        <f t="shared" si="72"/>
        <v>166333477.16259646</v>
      </c>
      <c r="V341">
        <f t="shared" si="73"/>
        <v>-1.0434910816559919</v>
      </c>
      <c r="W341">
        <f t="shared" si="74"/>
        <v>-0.66359161055776128</v>
      </c>
      <c r="X341" t="str">
        <f t="shared" si="75"/>
        <v/>
      </c>
      <c r="Y341">
        <f t="shared" si="76"/>
        <v>0.93632684566412672</v>
      </c>
      <c r="Z341">
        <f t="shared" si="77"/>
        <v>0.77075584654962648</v>
      </c>
      <c r="AA341">
        <f t="shared" si="78"/>
        <v>-1.0434910816559919</v>
      </c>
      <c r="AB341">
        <f>IFERROR(V144+MATCH(AA341,V341:Z341,0)-1,"")</f>
        <v>2012</v>
      </c>
    </row>
    <row r="342" spans="1:28" x14ac:dyDescent="0.3">
      <c r="A342" s="1">
        <v>13</v>
      </c>
      <c r="B342" t="s">
        <v>817</v>
      </c>
      <c r="C342" t="s">
        <v>2404</v>
      </c>
      <c r="D342" t="s">
        <v>2405</v>
      </c>
      <c r="E342" t="s">
        <v>2406</v>
      </c>
      <c r="F342" t="s">
        <v>2407</v>
      </c>
      <c r="G342" t="s">
        <v>2408</v>
      </c>
      <c r="I342" t="str">
        <f t="shared" si="63"/>
        <v>N/A</v>
      </c>
      <c r="J342">
        <f t="shared" si="64"/>
        <v>-2410000</v>
      </c>
      <c r="K342">
        <f t="shared" si="65"/>
        <v>-27430000</v>
      </c>
      <c r="L342">
        <f t="shared" si="66"/>
        <v>-13940000</v>
      </c>
      <c r="M342">
        <f t="shared" si="67"/>
        <v>-15560000</v>
      </c>
      <c r="N342">
        <f t="shared" si="68"/>
        <v>13780000</v>
      </c>
      <c r="P342">
        <f t="shared" si="69"/>
        <v>13780000</v>
      </c>
      <c r="Q342">
        <f>IFERROR(J144+MATCH(P342,J342:N342,0)-1,"")</f>
        <v>2016</v>
      </c>
      <c r="R342">
        <f t="shared" si="70"/>
        <v>-27430000</v>
      </c>
      <c r="S342" t="str">
        <f>IFERROR(J144+MATCH(R342,J342:N342)-1,"")</f>
        <v/>
      </c>
      <c r="T342">
        <f t="shared" si="71"/>
        <v>-9112000</v>
      </c>
      <c r="U342">
        <f t="shared" si="72"/>
        <v>15567561.466074254</v>
      </c>
      <c r="V342">
        <f t="shared" si="73"/>
        <v>0.43051058539935061</v>
      </c>
      <c r="W342">
        <f t="shared" si="74"/>
        <v>-1.1766775445158615</v>
      </c>
      <c r="X342">
        <f t="shared" si="75"/>
        <v>-0.31013206599642862</v>
      </c>
      <c r="Y342">
        <f t="shared" si="76"/>
        <v>-0.41419460678230569</v>
      </c>
      <c r="Z342">
        <f t="shared" si="77"/>
        <v>1.4704936318952453</v>
      </c>
      <c r="AA342">
        <f t="shared" si="78"/>
        <v>1.4704936318952453</v>
      </c>
      <c r="AB342">
        <f>IFERROR(V144+MATCH(AA342,V342:Z342,0)-1,"")</f>
        <v>2016</v>
      </c>
    </row>
    <row r="343" spans="1:28" x14ac:dyDescent="0.3">
      <c r="A343" s="1">
        <v>14</v>
      </c>
      <c r="B343" t="s">
        <v>910</v>
      </c>
      <c r="C343" t="s">
        <v>2001</v>
      </c>
      <c r="D343" t="s">
        <v>2409</v>
      </c>
      <c r="E343" t="s">
        <v>2410</v>
      </c>
      <c r="F343" t="s">
        <v>2411</v>
      </c>
      <c r="G343" t="s">
        <v>2412</v>
      </c>
      <c r="I343" t="str">
        <f t="shared" si="63"/>
        <v>N/A</v>
      </c>
      <c r="J343">
        <f t="shared" si="64"/>
        <v>-3470000</v>
      </c>
      <c r="K343">
        <f t="shared" si="65"/>
        <v>-27830000</v>
      </c>
      <c r="L343">
        <f t="shared" si="66"/>
        <v>-16440000.000000002</v>
      </c>
      <c r="M343">
        <f t="shared" si="67"/>
        <v>-16510000.000000002</v>
      </c>
      <c r="N343">
        <f t="shared" si="68"/>
        <v>-8630000</v>
      </c>
      <c r="P343">
        <f t="shared" si="69"/>
        <v>-3470000</v>
      </c>
      <c r="Q343">
        <f>IFERROR(J144+MATCH(P343,J343:N343,0)-1,"")</f>
        <v>2012</v>
      </c>
      <c r="R343">
        <f t="shared" si="70"/>
        <v>-27830000</v>
      </c>
      <c r="S343" t="str">
        <f>IFERROR(J144+MATCH(R343,J343:N343)-1,"")</f>
        <v/>
      </c>
      <c r="T343">
        <f t="shared" si="71"/>
        <v>-14576000</v>
      </c>
      <c r="U343">
        <f t="shared" si="72"/>
        <v>9240962.0711265765</v>
      </c>
      <c r="V343">
        <f t="shared" si="73"/>
        <v>1.2018229178432343</v>
      </c>
      <c r="W343">
        <f t="shared" si="74"/>
        <v>-1.4342662482526767</v>
      </c>
      <c r="X343">
        <f t="shared" si="75"/>
        <v>-0.20171059957318485</v>
      </c>
      <c r="Y343">
        <f t="shared" si="76"/>
        <v>-0.20928556844127655</v>
      </c>
      <c r="Z343">
        <f t="shared" si="77"/>
        <v>0.64343949842390336</v>
      </c>
      <c r="AA343">
        <f t="shared" si="78"/>
        <v>-1.4342662482526767</v>
      </c>
      <c r="AB343">
        <f>IFERROR(V144+MATCH(AA343,V343:Z343,0)-1,"")</f>
        <v>2013</v>
      </c>
    </row>
    <row r="344" spans="1:28" x14ac:dyDescent="0.3">
      <c r="A344" s="1">
        <v>15</v>
      </c>
      <c r="B344" t="s">
        <v>914</v>
      </c>
      <c r="C344" t="s">
        <v>2413</v>
      </c>
      <c r="D344" t="s">
        <v>2414</v>
      </c>
      <c r="E344" t="s">
        <v>2415</v>
      </c>
      <c r="F344" t="s">
        <v>2416</v>
      </c>
      <c r="G344" t="s">
        <v>2417</v>
      </c>
      <c r="I344" t="str">
        <f t="shared" si="63"/>
        <v>N/A</v>
      </c>
      <c r="J344">
        <f t="shared" si="64"/>
        <v>1060000</v>
      </c>
      <c r="K344">
        <f t="shared" si="65"/>
        <v>408000</v>
      </c>
      <c r="L344">
        <f t="shared" si="66"/>
        <v>2500000</v>
      </c>
      <c r="M344">
        <f t="shared" si="67"/>
        <v>950000</v>
      </c>
      <c r="N344">
        <f t="shared" si="68"/>
        <v>22410000</v>
      </c>
      <c r="P344">
        <f t="shared" si="69"/>
        <v>22410000</v>
      </c>
      <c r="Q344">
        <f>IFERROR(J144+MATCH(P344,J344:N344,0)-1,"")</f>
        <v>2016</v>
      </c>
      <c r="R344">
        <f t="shared" si="70"/>
        <v>408000</v>
      </c>
      <c r="S344" t="str">
        <f>IFERROR(J144+MATCH(R344,J344:N344)-1,"")</f>
        <v/>
      </c>
      <c r="T344">
        <f t="shared" si="71"/>
        <v>5465600</v>
      </c>
      <c r="U344">
        <f t="shared" si="72"/>
        <v>9503772.2405369114</v>
      </c>
      <c r="V344">
        <f t="shared" si="73"/>
        <v>-0.46356329765654269</v>
      </c>
      <c r="W344">
        <f t="shared" si="74"/>
        <v>-0.53216763533405897</v>
      </c>
      <c r="X344">
        <f t="shared" si="75"/>
        <v>-0.3120445150558932</v>
      </c>
      <c r="Y344">
        <f t="shared" si="76"/>
        <v>-0.47513764910520345</v>
      </c>
      <c r="Z344">
        <f t="shared" si="77"/>
        <v>1.7829130971516984</v>
      </c>
      <c r="AA344">
        <f t="shared" si="78"/>
        <v>1.7829130971516984</v>
      </c>
      <c r="AB344">
        <f>IFERROR(V144+MATCH(AA344,V344:Z344,0)-1,"")</f>
        <v>2016</v>
      </c>
    </row>
    <row r="345" spans="1:28" x14ac:dyDescent="0.3">
      <c r="A345" s="1">
        <v>16</v>
      </c>
      <c r="B345" t="s">
        <v>990</v>
      </c>
      <c r="C345" t="s">
        <v>2418</v>
      </c>
      <c r="D345" t="s">
        <v>2419</v>
      </c>
      <c r="E345" t="s">
        <v>2420</v>
      </c>
      <c r="F345" t="s">
        <v>2421</v>
      </c>
      <c r="G345" t="s">
        <v>2422</v>
      </c>
      <c r="I345" t="str">
        <f t="shared" si="63"/>
        <v>N/A</v>
      </c>
      <c r="J345">
        <f t="shared" si="64"/>
        <v>-37300000</v>
      </c>
      <c r="K345">
        <f t="shared" si="65"/>
        <v>-310470000</v>
      </c>
      <c r="L345">
        <f t="shared" si="66"/>
        <v>-33900000</v>
      </c>
      <c r="M345">
        <f t="shared" si="67"/>
        <v>-41440000</v>
      </c>
      <c r="N345">
        <f t="shared" si="68"/>
        <v>78820000</v>
      </c>
      <c r="P345">
        <f t="shared" si="69"/>
        <v>78820000</v>
      </c>
      <c r="Q345">
        <f>IFERROR(J144+MATCH(P345,J345:N345,0)-1,"")</f>
        <v>2016</v>
      </c>
      <c r="R345">
        <f t="shared" si="70"/>
        <v>-310470000</v>
      </c>
      <c r="S345" t="str">
        <f>IFERROR(J144+MATCH(R345,J345:N345)-1,"")</f>
        <v/>
      </c>
      <c r="T345">
        <f t="shared" si="71"/>
        <v>-68858000</v>
      </c>
      <c r="U345">
        <f t="shared" si="72"/>
        <v>144182927.28336459</v>
      </c>
      <c r="V345">
        <f t="shared" si="73"/>
        <v>0.21887473499534829</v>
      </c>
      <c r="W345">
        <f t="shared" si="74"/>
        <v>-1.675732380749607</v>
      </c>
      <c r="X345">
        <f t="shared" si="75"/>
        <v>0.24245589029619702</v>
      </c>
      <c r="Y345">
        <f t="shared" si="76"/>
        <v>0.19016121059960897</v>
      </c>
      <c r="Z345">
        <f t="shared" si="77"/>
        <v>1.0242405448584526</v>
      </c>
      <c r="AA345">
        <f t="shared" si="78"/>
        <v>-1.675732380749607</v>
      </c>
      <c r="AB345">
        <f>IFERROR(V144+MATCH(AA345,V345:Z345,0)-1,"")</f>
        <v>2013</v>
      </c>
    </row>
    <row r="346" spans="1:28" x14ac:dyDescent="0.3">
      <c r="A346" s="1">
        <v>17</v>
      </c>
      <c r="B346" t="s">
        <v>996</v>
      </c>
      <c r="C346" t="s">
        <v>254</v>
      </c>
      <c r="D346" t="s">
        <v>2423</v>
      </c>
      <c r="E346" t="s">
        <v>2424</v>
      </c>
      <c r="F346" t="s">
        <v>2425</v>
      </c>
      <c r="G346" t="s">
        <v>2426</v>
      </c>
      <c r="I346" t="str">
        <f t="shared" si="63"/>
        <v>N/A</v>
      </c>
      <c r="J346" t="str">
        <f t="shared" si="64"/>
        <v>N/A</v>
      </c>
      <c r="K346">
        <f t="shared" si="65"/>
        <v>-7.3235000000000001</v>
      </c>
      <c r="L346">
        <f t="shared" si="66"/>
        <v>0.89080000000000004</v>
      </c>
      <c r="M346">
        <f t="shared" si="67"/>
        <v>-0.22219999999999998</v>
      </c>
      <c r="N346">
        <f t="shared" si="68"/>
        <v>2.9020999999999999</v>
      </c>
      <c r="P346">
        <f t="shared" si="69"/>
        <v>2.9020999999999999</v>
      </c>
      <c r="Q346">
        <f>IFERROR(J144+MATCH(P346,J346:N346,0)-1,"")</f>
        <v>2016</v>
      </c>
      <c r="R346">
        <f t="shared" si="70"/>
        <v>-7.3235000000000001</v>
      </c>
      <c r="S346">
        <f>IFERROR(J144+MATCH(R346,J346:N346)-1,"")</f>
        <v>2013</v>
      </c>
      <c r="T346">
        <f t="shared" si="71"/>
        <v>-0.93820000000000014</v>
      </c>
      <c r="U346">
        <f t="shared" si="72"/>
        <v>4.4488896434953293</v>
      </c>
      <c r="V346" t="str">
        <f t="shared" si="73"/>
        <v/>
      </c>
      <c r="W346">
        <f t="shared" si="74"/>
        <v>-1.4352569993134969</v>
      </c>
      <c r="X346">
        <f t="shared" si="75"/>
        <v>0.4111138163820629</v>
      </c>
      <c r="Y346">
        <f t="shared" si="76"/>
        <v>0.16093903364109191</v>
      </c>
      <c r="Z346">
        <f t="shared" si="77"/>
        <v>0.86320414929034228</v>
      </c>
      <c r="AA346">
        <f t="shared" si="78"/>
        <v>-1.4352569993134969</v>
      </c>
      <c r="AB346">
        <f>IFERROR(V144+MATCH(AA346,V346:Z346,0)-1,"")</f>
        <v>2013</v>
      </c>
    </row>
    <row r="347" spans="1:28" x14ac:dyDescent="0.3">
      <c r="A347" s="1">
        <v>18</v>
      </c>
      <c r="B347" t="s">
        <v>1001</v>
      </c>
      <c r="C347" t="s">
        <v>2427</v>
      </c>
      <c r="D347" t="s">
        <v>2428</v>
      </c>
      <c r="E347" t="s">
        <v>2429</v>
      </c>
      <c r="F347" t="s">
        <v>2430</v>
      </c>
      <c r="G347" t="s">
        <v>2431</v>
      </c>
      <c r="I347" t="str">
        <f t="shared" si="63"/>
        <v>N/A</v>
      </c>
      <c r="J347">
        <f t="shared" si="64"/>
        <v>-5.0300000000000004E-2</v>
      </c>
      <c r="K347">
        <f t="shared" si="65"/>
        <v>-1.0602</v>
      </c>
      <c r="L347">
        <f t="shared" si="66"/>
        <v>-0.1008</v>
      </c>
      <c r="M347">
        <f t="shared" si="67"/>
        <v>-0.11660000000000001</v>
      </c>
      <c r="N347">
        <f t="shared" si="68"/>
        <v>0.17250000000000001</v>
      </c>
      <c r="P347">
        <f t="shared" si="69"/>
        <v>0.17250000000000001</v>
      </c>
      <c r="Q347">
        <f>IFERROR(J144+MATCH(P347,J347:N347,0)-1,"")</f>
        <v>2016</v>
      </c>
      <c r="R347">
        <f t="shared" si="70"/>
        <v>-1.0602</v>
      </c>
      <c r="S347" t="str">
        <f>IFERROR(J144+MATCH(R347,J347:N347)-1,"")</f>
        <v/>
      </c>
      <c r="T347">
        <f t="shared" si="71"/>
        <v>-0.23108000000000001</v>
      </c>
      <c r="U347">
        <f t="shared" si="72"/>
        <v>0.47777524737056026</v>
      </c>
      <c r="V347">
        <f t="shared" si="73"/>
        <v>0.37837874815600875</v>
      </c>
      <c r="W347">
        <f t="shared" si="74"/>
        <v>-1.7353766327641884</v>
      </c>
      <c r="X347">
        <f t="shared" si="75"/>
        <v>0.27268051393829418</v>
      </c>
      <c r="Y347">
        <f t="shared" si="76"/>
        <v>0.23961057135136563</v>
      </c>
      <c r="Z347">
        <f t="shared" si="77"/>
        <v>0.84470679931851989</v>
      </c>
      <c r="AA347">
        <f t="shared" si="78"/>
        <v>-1.7353766327641884</v>
      </c>
      <c r="AB347">
        <f>IFERROR(V144+MATCH(AA347,V347:Z347,0)-1,"")</f>
        <v>2013</v>
      </c>
    </row>
    <row r="348" spans="1:28" x14ac:dyDescent="0.3">
      <c r="A348" s="1">
        <v>19</v>
      </c>
      <c r="B348" t="s">
        <v>1007</v>
      </c>
      <c r="C348" t="s">
        <v>254</v>
      </c>
      <c r="D348" t="s">
        <v>2432</v>
      </c>
      <c r="E348" t="s">
        <v>254</v>
      </c>
      <c r="F348" t="s">
        <v>254</v>
      </c>
      <c r="G348" t="s">
        <v>2433</v>
      </c>
      <c r="I348" t="str">
        <f t="shared" si="63"/>
        <v>N/A</v>
      </c>
      <c r="J348" t="str">
        <f t="shared" si="64"/>
        <v>N/A</v>
      </c>
      <c r="K348">
        <f t="shared" si="65"/>
        <v>-682000</v>
      </c>
      <c r="L348" t="str">
        <f t="shared" si="66"/>
        <v>N/A</v>
      </c>
      <c r="M348" t="str">
        <f t="shared" si="67"/>
        <v>N/A</v>
      </c>
      <c r="N348">
        <f t="shared" si="68"/>
        <v>-626000</v>
      </c>
      <c r="P348">
        <f t="shared" si="69"/>
        <v>-626000</v>
      </c>
      <c r="Q348">
        <f>IFERROR(J144+MATCH(P348,J348:N348,0)-1,"")</f>
        <v>2016</v>
      </c>
      <c r="R348">
        <f t="shared" si="70"/>
        <v>-682000</v>
      </c>
      <c r="S348">
        <f>IFERROR(J144+MATCH(R348,J348:N348)-1,"")</f>
        <v>2013</v>
      </c>
      <c r="T348">
        <f t="shared" si="71"/>
        <v>-654000</v>
      </c>
      <c r="U348">
        <f t="shared" si="72"/>
        <v>39597.979746446661</v>
      </c>
      <c r="V348" t="str">
        <f t="shared" si="73"/>
        <v/>
      </c>
      <c r="W348">
        <f t="shared" si="74"/>
        <v>-0.70710678118654757</v>
      </c>
      <c r="X348" t="str">
        <f t="shared" si="75"/>
        <v/>
      </c>
      <c r="Y348" t="str">
        <f t="shared" si="76"/>
        <v/>
      </c>
      <c r="Z348">
        <f t="shared" si="77"/>
        <v>0.70710678118654757</v>
      </c>
      <c r="AA348">
        <f t="shared" si="78"/>
        <v>-0.70710678118654757</v>
      </c>
      <c r="AB348">
        <f>IFERROR(V144+MATCH(AA348,V348:Z348,0)-1,"")</f>
        <v>2013</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2434</v>
      </c>
      <c r="D350" t="s">
        <v>2435</v>
      </c>
      <c r="E350" t="s">
        <v>2436</v>
      </c>
      <c r="F350" t="s">
        <v>2437</v>
      </c>
      <c r="G350" t="s">
        <v>2438</v>
      </c>
      <c r="I350" t="str">
        <f t="shared" si="63"/>
        <v>N/A</v>
      </c>
      <c r="J350">
        <f t="shared" si="64"/>
        <v>87910000</v>
      </c>
      <c r="K350">
        <f t="shared" si="65"/>
        <v>219960000</v>
      </c>
      <c r="L350">
        <f t="shared" si="66"/>
        <v>-30390000</v>
      </c>
      <c r="M350">
        <f t="shared" si="67"/>
        <v>65830000</v>
      </c>
      <c r="N350">
        <f t="shared" si="68"/>
        <v>-122320000</v>
      </c>
      <c r="P350">
        <f t="shared" si="69"/>
        <v>219960000</v>
      </c>
      <c r="Q350">
        <f>IFERROR(J144+MATCH(P350,J350:N350,0)-1,"")</f>
        <v>2013</v>
      </c>
      <c r="R350">
        <f t="shared" si="70"/>
        <v>-122320000</v>
      </c>
      <c r="S350" t="str">
        <f>IFERROR(J144+MATCH(R350,J350:N350)-1,"")</f>
        <v/>
      </c>
      <c r="T350">
        <f t="shared" si="71"/>
        <v>44198000</v>
      </c>
      <c r="U350">
        <f t="shared" si="72"/>
        <v>128998621.19418176</v>
      </c>
      <c r="V350">
        <f t="shared" si="73"/>
        <v>0.33885633501617263</v>
      </c>
      <c r="W350">
        <f t="shared" si="74"/>
        <v>1.3625106871136652</v>
      </c>
      <c r="X350">
        <f t="shared" si="75"/>
        <v>-0.57820773051304641</v>
      </c>
      <c r="Y350">
        <f t="shared" si="76"/>
        <v>0.16769171483962864</v>
      </c>
      <c r="Z350">
        <f t="shared" si="77"/>
        <v>-1.29085100645642</v>
      </c>
      <c r="AA350">
        <f t="shared" si="78"/>
        <v>1.3625106871136652</v>
      </c>
      <c r="AB350">
        <f>IFERROR(V144+MATCH(AA350,V350:Z350,0)-1,"")</f>
        <v>2013</v>
      </c>
    </row>
    <row r="351" spans="1:28" x14ac:dyDescent="0.3">
      <c r="A351" s="1">
        <v>22</v>
      </c>
      <c r="B351" t="s">
        <v>1021</v>
      </c>
      <c r="C351" t="s">
        <v>2439</v>
      </c>
      <c r="D351" t="s">
        <v>2440</v>
      </c>
      <c r="E351" t="s">
        <v>2441</v>
      </c>
      <c r="F351" t="s">
        <v>2442</v>
      </c>
      <c r="G351" t="s">
        <v>2443</v>
      </c>
      <c r="I351" t="str">
        <f t="shared" si="63"/>
        <v>N/A</v>
      </c>
      <c r="J351">
        <f t="shared" si="64"/>
        <v>110050000</v>
      </c>
      <c r="K351">
        <f t="shared" si="65"/>
        <v>-181320000</v>
      </c>
      <c r="L351">
        <f t="shared" si="66"/>
        <v>19680000</v>
      </c>
      <c r="M351">
        <f t="shared" si="67"/>
        <v>74490000</v>
      </c>
      <c r="N351">
        <f t="shared" si="68"/>
        <v>-12630000</v>
      </c>
      <c r="P351">
        <f t="shared" si="69"/>
        <v>110050000</v>
      </c>
      <c r="Q351">
        <f>IFERROR(J144+MATCH(P351,J351:N351,0)-1,"")</f>
        <v>2012</v>
      </c>
      <c r="R351">
        <f t="shared" si="70"/>
        <v>-181320000</v>
      </c>
      <c r="S351" t="str">
        <f>IFERROR(J144+MATCH(R351,J351:N351)-1,"")</f>
        <v/>
      </c>
      <c r="T351">
        <f t="shared" si="71"/>
        <v>2054000</v>
      </c>
      <c r="U351">
        <f t="shared" si="72"/>
        <v>112984987.6311008</v>
      </c>
      <c r="V351">
        <f t="shared" si="73"/>
        <v>0.95584380070571862</v>
      </c>
      <c r="W351">
        <f t="shared" si="74"/>
        <v>-1.6229943804456688</v>
      </c>
      <c r="X351">
        <f t="shared" si="75"/>
        <v>0.1560030263272621</v>
      </c>
      <c r="Y351">
        <f t="shared" si="76"/>
        <v>0.64111172217414936</v>
      </c>
      <c r="Z351">
        <f t="shared" si="77"/>
        <v>-0.12996416876146127</v>
      </c>
      <c r="AA351">
        <f t="shared" si="78"/>
        <v>-1.6229943804456688</v>
      </c>
      <c r="AB351">
        <f>IFERROR(V144+MATCH(AA351,V351:Z351,0)-1,"")</f>
        <v>2013</v>
      </c>
    </row>
    <row r="352" spans="1:28" x14ac:dyDescent="0.3">
      <c r="A352" s="1">
        <v>23</v>
      </c>
      <c r="B352" t="s">
        <v>1027</v>
      </c>
      <c r="C352" t="s">
        <v>254</v>
      </c>
      <c r="D352" t="s">
        <v>2444</v>
      </c>
      <c r="E352" t="s">
        <v>2445</v>
      </c>
      <c r="F352" t="s">
        <v>2446</v>
      </c>
      <c r="G352" t="s">
        <v>2447</v>
      </c>
      <c r="I352" t="str">
        <f t="shared" si="63"/>
        <v>N/A</v>
      </c>
      <c r="J352" t="str">
        <f t="shared" si="64"/>
        <v>N/A</v>
      </c>
      <c r="K352">
        <f t="shared" si="65"/>
        <v>-2.6476000000000002</v>
      </c>
      <c r="L352">
        <f t="shared" si="66"/>
        <v>1.1085</v>
      </c>
      <c r="M352">
        <f t="shared" si="67"/>
        <v>2.7848000000000002</v>
      </c>
      <c r="N352">
        <f t="shared" si="68"/>
        <v>-1.1695</v>
      </c>
      <c r="P352">
        <f t="shared" si="69"/>
        <v>2.7848000000000002</v>
      </c>
      <c r="Q352">
        <f>IFERROR(J144+MATCH(P352,J352:N352,0)-1,"")</f>
        <v>2015</v>
      </c>
      <c r="R352">
        <f t="shared" si="70"/>
        <v>-2.6476000000000002</v>
      </c>
      <c r="S352">
        <f>IFERROR(J144+MATCH(R352,J352:N352)-1,"")</f>
        <v>2013</v>
      </c>
      <c r="T352">
        <f t="shared" si="71"/>
        <v>1.9050000000000011E-2</v>
      </c>
      <c r="U352">
        <f t="shared" si="72"/>
        <v>2.4055455160940107</v>
      </c>
      <c r="V352" t="str">
        <f t="shared" si="73"/>
        <v/>
      </c>
      <c r="W352">
        <f t="shared" si="74"/>
        <v>-1.1085427326812574</v>
      </c>
      <c r="X352">
        <f t="shared" si="75"/>
        <v>0.45289103561382099</v>
      </c>
      <c r="Y352">
        <f t="shared" si="76"/>
        <v>1.1497392094625045</v>
      </c>
      <c r="Z352">
        <f t="shared" si="77"/>
        <v>-0.4940875123950681</v>
      </c>
      <c r="AA352">
        <f t="shared" si="78"/>
        <v>1.1497392094625045</v>
      </c>
      <c r="AB352">
        <f>IFERROR(V144+MATCH(AA352,V352:Z352,0)-1,"")</f>
        <v>2015</v>
      </c>
    </row>
    <row r="353" spans="1:28" x14ac:dyDescent="0.3">
      <c r="A353" s="1">
        <v>24</v>
      </c>
      <c r="B353" t="s">
        <v>1032</v>
      </c>
      <c r="C353" t="s">
        <v>254</v>
      </c>
      <c r="D353" t="s">
        <v>254</v>
      </c>
      <c r="E353" t="s">
        <v>254</v>
      </c>
      <c r="F353" t="s">
        <v>254</v>
      </c>
      <c r="G353" t="s">
        <v>2448</v>
      </c>
      <c r="I353" t="str">
        <f t="shared" si="63"/>
        <v>N/A</v>
      </c>
      <c r="J353" t="str">
        <f t="shared" si="64"/>
        <v>N/A</v>
      </c>
      <c r="K353" t="str">
        <f t="shared" si="65"/>
        <v>N/A</v>
      </c>
      <c r="L353" t="str">
        <f t="shared" si="66"/>
        <v>N/A</v>
      </c>
      <c r="M353" t="str">
        <f t="shared" si="67"/>
        <v>N/A</v>
      </c>
      <c r="N353">
        <f t="shared" si="68"/>
        <v>-2.58E-2</v>
      </c>
      <c r="P353">
        <f t="shared" si="69"/>
        <v>-2.58E-2</v>
      </c>
      <c r="Q353">
        <f>IFERROR(J144+MATCH(P353,J353:N353,0)-1,"")</f>
        <v>2016</v>
      </c>
      <c r="R353">
        <f t="shared" si="70"/>
        <v>-2.58E-2</v>
      </c>
      <c r="S353">
        <f>IFERROR(J144+MATCH(R353,J353:N353)-1,"")</f>
        <v>2016</v>
      </c>
      <c r="T353">
        <f t="shared" si="71"/>
        <v>-2.58E-2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2449</v>
      </c>
      <c r="C355" t="s">
        <v>2450</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2451</v>
      </c>
      <c r="C356" t="s">
        <v>2452</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2453</v>
      </c>
      <c r="C357" t="s">
        <v>2454</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2455</v>
      </c>
      <c r="C358" t="s">
        <v>2456</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2457</v>
      </c>
      <c r="C359" t="s">
        <v>2458</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2459</v>
      </c>
      <c r="C360" t="s">
        <v>2460</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612</v>
      </c>
      <c r="I363" t="str">
        <f t="shared" si="63"/>
        <v>N/A</v>
      </c>
      <c r="J363">
        <f t="shared" si="64"/>
        <v>1410000000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2461</v>
      </c>
      <c r="I365" t="str">
        <f t="shared" si="63"/>
        <v>N/A</v>
      </c>
      <c r="J365">
        <f t="shared" si="64"/>
        <v>-23.08</v>
      </c>
      <c r="K365" t="str">
        <f t="shared" si="65"/>
        <v>N/A</v>
      </c>
      <c r="L365" t="str">
        <f t="shared" si="66"/>
        <v>N/A</v>
      </c>
      <c r="M365" t="str">
        <f t="shared" si="67"/>
        <v>N/A</v>
      </c>
      <c r="N365" t="str">
        <f t="shared" si="68"/>
        <v>N/A</v>
      </c>
    </row>
    <row r="366" spans="1:28" x14ac:dyDescent="0.3">
      <c r="A366" s="1">
        <v>3</v>
      </c>
      <c r="B366" t="s">
        <v>124</v>
      </c>
      <c r="C366" t="s">
        <v>2462</v>
      </c>
      <c r="I366" t="str">
        <f t="shared" si="63"/>
        <v>N/A</v>
      </c>
      <c r="J366">
        <f t="shared" si="64"/>
        <v>151.54</v>
      </c>
      <c r="K366" t="str">
        <f t="shared" si="65"/>
        <v>N/A</v>
      </c>
      <c r="L366" t="str">
        <f t="shared" si="66"/>
        <v>N/A</v>
      </c>
      <c r="M366" t="str">
        <f t="shared" si="67"/>
        <v>N/A</v>
      </c>
      <c r="N366" t="str">
        <f t="shared" si="68"/>
        <v>N/A</v>
      </c>
    </row>
    <row r="367" spans="1:28" x14ac:dyDescent="0.3">
      <c r="A367" s="1">
        <v>4</v>
      </c>
      <c r="B367" t="s">
        <v>126</v>
      </c>
      <c r="C367" t="s">
        <v>2463</v>
      </c>
      <c r="I367" t="str">
        <f t="shared" si="63"/>
        <v>N/A</v>
      </c>
      <c r="J367">
        <f t="shared" si="64"/>
        <v>-1.87</v>
      </c>
      <c r="K367" t="str">
        <f t="shared" si="65"/>
        <v>N/A</v>
      </c>
      <c r="L367" t="str">
        <f t="shared" si="66"/>
        <v>N/A</v>
      </c>
      <c r="M367" t="str">
        <f t="shared" si="67"/>
        <v>N/A</v>
      </c>
      <c r="N367" t="str">
        <f t="shared" si="68"/>
        <v>N/A</v>
      </c>
    </row>
    <row r="368" spans="1:28" x14ac:dyDescent="0.3">
      <c r="A368" s="1">
        <v>5</v>
      </c>
      <c r="B368" t="s">
        <v>128</v>
      </c>
      <c r="C368" t="s">
        <v>1757</v>
      </c>
      <c r="I368" t="str">
        <f t="shared" si="63"/>
        <v>N/A</v>
      </c>
      <c r="J368">
        <f t="shared" si="64"/>
        <v>1.52</v>
      </c>
      <c r="K368" t="str">
        <f t="shared" si="65"/>
        <v>N/A</v>
      </c>
      <c r="L368" t="str">
        <f t="shared" si="66"/>
        <v>N/A</v>
      </c>
      <c r="M368" t="str">
        <f t="shared" si="67"/>
        <v>N/A</v>
      </c>
      <c r="N368" t="str">
        <f t="shared" si="68"/>
        <v>N/A</v>
      </c>
    </row>
    <row r="369" spans="1:14" x14ac:dyDescent="0.3">
      <c r="A369" s="1">
        <v>6</v>
      </c>
      <c r="B369" t="s">
        <v>130</v>
      </c>
      <c r="I369" t="str">
        <f t="shared" si="63"/>
        <v>N/A</v>
      </c>
      <c r="J369" t="str">
        <f t="shared" si="64"/>
        <v>N/A</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2464</v>
      </c>
      <c r="I374" t="str">
        <f t="shared" si="63"/>
        <v>N/A</v>
      </c>
      <c r="J374">
        <f t="shared" si="64"/>
        <v>1500000000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2465</v>
      </c>
      <c r="I376" t="str">
        <f t="shared" si="63"/>
        <v>N/A</v>
      </c>
      <c r="J376">
        <f t="shared" si="64"/>
        <v>-120.08</v>
      </c>
      <c r="K376" t="str">
        <f t="shared" si="65"/>
        <v>N/A</v>
      </c>
      <c r="L376" t="str">
        <f t="shared" si="66"/>
        <v>N/A</v>
      </c>
      <c r="M376" t="str">
        <f t="shared" si="67"/>
        <v>N/A</v>
      </c>
      <c r="N376" t="str">
        <f t="shared" si="68"/>
        <v>N/A</v>
      </c>
    </row>
    <row r="377" spans="1:14" x14ac:dyDescent="0.3">
      <c r="A377" s="1">
        <v>3</v>
      </c>
      <c r="B377" t="s">
        <v>124</v>
      </c>
      <c r="C377" t="s">
        <v>2466</v>
      </c>
      <c r="I377" t="str">
        <f t="shared" si="63"/>
        <v>N/A</v>
      </c>
      <c r="J377">
        <f t="shared" si="64"/>
        <v>64.89</v>
      </c>
      <c r="K377" t="str">
        <f t="shared" si="65"/>
        <v>N/A</v>
      </c>
      <c r="L377" t="str">
        <f t="shared" si="66"/>
        <v>N/A</v>
      </c>
      <c r="M377" t="str">
        <f t="shared" si="67"/>
        <v>N/A</v>
      </c>
      <c r="N377" t="str">
        <f t="shared" si="68"/>
        <v>N/A</v>
      </c>
    </row>
    <row r="378" spans="1:14" x14ac:dyDescent="0.3">
      <c r="A378" s="1">
        <v>4</v>
      </c>
      <c r="B378" t="s">
        <v>126</v>
      </c>
      <c r="C378" t="s">
        <v>2467</v>
      </c>
      <c r="I378" t="str">
        <f t="shared" si="63"/>
        <v>N/A</v>
      </c>
      <c r="J378">
        <f t="shared" si="64"/>
        <v>15.8</v>
      </c>
      <c r="K378" t="str">
        <f t="shared" si="65"/>
        <v>N/A</v>
      </c>
      <c r="L378" t="str">
        <f t="shared" si="66"/>
        <v>N/A</v>
      </c>
      <c r="M378" t="str">
        <f t="shared" si="67"/>
        <v>N/A</v>
      </c>
      <c r="N378" t="str">
        <f t="shared" si="68"/>
        <v>N/A</v>
      </c>
    </row>
    <row r="379" spans="1:14" x14ac:dyDescent="0.3">
      <c r="A379" s="1">
        <v>5</v>
      </c>
      <c r="B379" t="s">
        <v>128</v>
      </c>
      <c r="C379" t="s">
        <v>2468</v>
      </c>
      <c r="I379" t="str">
        <f t="shared" si="63"/>
        <v>N/A</v>
      </c>
      <c r="J379">
        <f t="shared" si="64"/>
        <v>2.5099999999999998</v>
      </c>
      <c r="K379" t="str">
        <f t="shared" si="65"/>
        <v>N/A</v>
      </c>
      <c r="L379" t="str">
        <f t="shared" si="66"/>
        <v>N/A</v>
      </c>
      <c r="M379" t="str">
        <f t="shared" si="67"/>
        <v>N/A</v>
      </c>
      <c r="N379" t="str">
        <f t="shared" si="68"/>
        <v>N/A</v>
      </c>
    </row>
    <row r="380" spans="1:14" x14ac:dyDescent="0.3">
      <c r="A380" s="1">
        <v>6</v>
      </c>
      <c r="B380" t="s">
        <v>130</v>
      </c>
      <c r="C380" t="s">
        <v>2469</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2470</v>
      </c>
      <c r="I385" t="str">
        <f t="shared" si="79"/>
        <v>N/A</v>
      </c>
      <c r="J385">
        <f t="shared" si="80"/>
        <v>1490000000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2471</v>
      </c>
      <c r="I387" t="str">
        <f t="shared" si="79"/>
        <v>N/A</v>
      </c>
      <c r="J387">
        <f t="shared" si="80"/>
        <v>110</v>
      </c>
      <c r="K387" t="str">
        <f t="shared" si="81"/>
        <v>N/A</v>
      </c>
      <c r="L387" t="str">
        <f t="shared" si="82"/>
        <v>N/A</v>
      </c>
      <c r="M387" t="str">
        <f t="shared" si="83"/>
        <v>N/A</v>
      </c>
      <c r="N387" t="str">
        <f t="shared" si="84"/>
        <v>N/A</v>
      </c>
    </row>
    <row r="388" spans="1:14" x14ac:dyDescent="0.3">
      <c r="A388" s="1">
        <v>3</v>
      </c>
      <c r="B388" t="s">
        <v>124</v>
      </c>
      <c r="C388" t="s">
        <v>2472</v>
      </c>
      <c r="I388" t="str">
        <f t="shared" si="79"/>
        <v>N/A</v>
      </c>
      <c r="J388">
        <f t="shared" si="80"/>
        <v>23.96</v>
      </c>
      <c r="K388" t="str">
        <f t="shared" si="81"/>
        <v>N/A</v>
      </c>
      <c r="L388" t="str">
        <f t="shared" si="82"/>
        <v>N/A</v>
      </c>
      <c r="M388" t="str">
        <f t="shared" si="83"/>
        <v>N/A</v>
      </c>
      <c r="N388" t="str">
        <f t="shared" si="84"/>
        <v>N/A</v>
      </c>
    </row>
    <row r="389" spans="1:14" x14ac:dyDescent="0.3">
      <c r="A389" s="1">
        <v>4</v>
      </c>
      <c r="B389" t="s">
        <v>126</v>
      </c>
      <c r="C389" t="s">
        <v>2473</v>
      </c>
      <c r="I389" t="str">
        <f t="shared" si="79"/>
        <v>N/A</v>
      </c>
      <c r="J389">
        <f t="shared" si="80"/>
        <v>2.44</v>
      </c>
      <c r="K389" t="str">
        <f t="shared" si="81"/>
        <v>N/A</v>
      </c>
      <c r="L389" t="str">
        <f t="shared" si="82"/>
        <v>N/A</v>
      </c>
      <c r="M389" t="str">
        <f t="shared" si="83"/>
        <v>N/A</v>
      </c>
      <c r="N389" t="str">
        <f t="shared" si="84"/>
        <v>N/A</v>
      </c>
    </row>
    <row r="390" spans="1:14" x14ac:dyDescent="0.3">
      <c r="A390" s="1">
        <v>5</v>
      </c>
      <c r="B390" t="s">
        <v>128</v>
      </c>
      <c r="C390" t="s">
        <v>2474</v>
      </c>
      <c r="I390" t="str">
        <f t="shared" si="79"/>
        <v>N/A</v>
      </c>
      <c r="J390">
        <f t="shared" si="80"/>
        <v>1.53</v>
      </c>
      <c r="K390" t="str">
        <f t="shared" si="81"/>
        <v>N/A</v>
      </c>
      <c r="L390" t="str">
        <f t="shared" si="82"/>
        <v>N/A</v>
      </c>
      <c r="M390" t="str">
        <f t="shared" si="83"/>
        <v>N/A</v>
      </c>
      <c r="N390" t="str">
        <f t="shared" si="84"/>
        <v>N/A</v>
      </c>
    </row>
    <row r="391" spans="1:14" x14ac:dyDescent="0.3">
      <c r="A391" s="1">
        <v>6</v>
      </c>
      <c r="B391" t="s">
        <v>130</v>
      </c>
      <c r="C391" t="s">
        <v>2475</v>
      </c>
      <c r="I391" t="str">
        <f t="shared" si="79"/>
        <v>N/A</v>
      </c>
      <c r="J391">
        <f t="shared" si="80"/>
        <v>3.34</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2476</v>
      </c>
      <c r="I396" t="str">
        <f t="shared" si="79"/>
        <v>N/A</v>
      </c>
      <c r="J396">
        <f t="shared" si="80"/>
        <v>792870000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2477</v>
      </c>
      <c r="I398" t="str">
        <f t="shared" si="79"/>
        <v>N/A</v>
      </c>
      <c r="J398">
        <f t="shared" si="80"/>
        <v>5.45</v>
      </c>
      <c r="K398" t="str">
        <f t="shared" si="81"/>
        <v>N/A</v>
      </c>
      <c r="L398" t="str">
        <f t="shared" si="82"/>
        <v>N/A</v>
      </c>
      <c r="M398" t="str">
        <f t="shared" si="83"/>
        <v>N/A</v>
      </c>
      <c r="N398" t="str">
        <f t="shared" si="84"/>
        <v>N/A</v>
      </c>
    </row>
    <row r="399" spans="1:14" x14ac:dyDescent="0.3">
      <c r="A399" s="1">
        <v>3</v>
      </c>
      <c r="B399" t="s">
        <v>124</v>
      </c>
      <c r="C399" t="s">
        <v>2478</v>
      </c>
      <c r="I399" t="str">
        <f t="shared" si="79"/>
        <v>N/A</v>
      </c>
      <c r="J399">
        <f t="shared" si="80"/>
        <v>89.52</v>
      </c>
      <c r="K399" t="str">
        <f t="shared" si="81"/>
        <v>N/A</v>
      </c>
      <c r="L399" t="str">
        <f t="shared" si="82"/>
        <v>N/A</v>
      </c>
      <c r="M399" t="str">
        <f t="shared" si="83"/>
        <v>N/A</v>
      </c>
      <c r="N399" t="str">
        <f t="shared" si="84"/>
        <v>N/A</v>
      </c>
    </row>
    <row r="400" spans="1:14" x14ac:dyDescent="0.3">
      <c r="A400" s="1">
        <v>4</v>
      </c>
      <c r="B400" t="s">
        <v>126</v>
      </c>
      <c r="C400" t="s">
        <v>2479</v>
      </c>
    </row>
    <row r="401" spans="1:3" x14ac:dyDescent="0.3">
      <c r="A401" s="1">
        <v>5</v>
      </c>
      <c r="B401" t="s">
        <v>128</v>
      </c>
      <c r="C401" t="s">
        <v>2480</v>
      </c>
    </row>
    <row r="402" spans="1:3" x14ac:dyDescent="0.3">
      <c r="A402" s="1">
        <v>6</v>
      </c>
      <c r="B402" t="s">
        <v>130</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6.3312776631519962E-2</v>
      </c>
      <c r="AL454">
        <f ca="1">Z455-Y455</f>
        <v>3.1272505949283547E-2</v>
      </c>
      <c r="AM454">
        <f ca="1">AA455-Z455</f>
        <v>-3.5273219884735696E-2</v>
      </c>
      <c r="AN454">
        <f ca="1">AB455-AA455</f>
        <v>-3.0525096381501249E-2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0.40305110808368289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0.46636388471520285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0.49763639066448639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0.4623631707797507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0.43183807439824945</v>
      </c>
      <c r="AK455" t="str">
        <f>"Max " &amp; AK452</f>
        <v>Max Change in Gross Margin / Sales</v>
      </c>
      <c r="AL455">
        <f ca="1">MAX(AK454:AN454)</f>
        <v>6.3312776631519962E-2</v>
      </c>
    </row>
    <row r="456" spans="2:40" x14ac:dyDescent="0.3">
      <c r="X456" t="str">
        <f>"Max " &amp; X453</f>
        <v>Max Gross Margin</v>
      </c>
      <c r="Y456">
        <f ca="1">MAX(X455:AB455)</f>
        <v>0.49763639066448639</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2014</v>
      </c>
      <c r="AK457" t="str">
        <f>"Min " &amp; AK452</f>
        <v>Min Change in Gross Margin / Sales</v>
      </c>
      <c r="AL457">
        <f ca="1">MIN(AK454:AN454)</f>
        <v>-3.5273219884735696E-2</v>
      </c>
    </row>
    <row r="458" spans="2:40" x14ac:dyDescent="0.3">
      <c r="X458" t="str">
        <f>"Min " &amp; X453</f>
        <v>Min Gross Margin</v>
      </c>
      <c r="Y458">
        <f ca="1">MIN(X455:AB455)</f>
        <v>0.40305110808368289</v>
      </c>
      <c r="AK458" t="str">
        <f>AK457 &amp; " Year"</f>
        <v>Min Change in Gross Margin / Sales Year</v>
      </c>
      <c r="AL458" t="str">
        <f ca="1">IF(MATCH(AL457,AK454:AN454,0)=1,AK453,IF(MATCH(AL457,AK454:AN454,0)=2,AL453,IF(MATCH(AL457,AK454:AN454,0)=3,AM453,AN453)))</f>
        <v>14-15</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-1.8101622671540529E-2</v>
      </c>
      <c r="R462">
        <f ca="1">Y455-Y463-Y471</f>
        <v>5.7983881983335622E-2</v>
      </c>
      <c r="S462">
        <f ca="1">Z455-Z463-Z471</f>
        <v>0.11092611862643081</v>
      </c>
      <c r="T462">
        <f ca="1">AA455-AA463-AA471</f>
        <v>7.3332020148014765E-2</v>
      </c>
      <c r="U462">
        <f ca="1">AB455-AB463-AB471</f>
        <v>-8.6870897155361115E-3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0.11092611862643081</v>
      </c>
      <c r="S463" t="str">
        <f>"GM Effect on Max"</f>
        <v>GM Effect on Max</v>
      </c>
      <c r="T463" t="str">
        <f ca="1">IF(R464=Y457,"Max OM in same year as Max GM","Inconclusive Effect")</f>
        <v>Max OM in same year as Max GM</v>
      </c>
      <c r="U463" t="str">
        <f>"Correlation with GM"</f>
        <v>Correlation with GM</v>
      </c>
      <c r="V463">
        <f ca="1">CORREL(Q462:U462,X455:AB455)</f>
        <v>0.96358474432639651</v>
      </c>
      <c r="X463">
        <f ca="1">(INDIRECT("J" &amp; MATCH("SG&amp;A Expense",B145:B403,0) +144))/(INDIRECT("J" &amp; MATCH("Sales/Revenue",B145:B403,0) +144))</f>
        <v>0.27886210664040895</v>
      </c>
      <c r="Y463">
        <f ca="1">(INDIRECT("K" &amp; MATCH("SG&amp;A Expense",B145:B403,0) +144))/(INDIRECT("K" &amp; MATCH("Sales/Revenue",B145:B403,0) +144))</f>
        <v>0.24194099166780494</v>
      </c>
      <c r="Z463">
        <f ca="1">(INDIRECT("L" &amp; MATCH("SG&amp;A Expense",B145:B403,0) +144))/(INDIRECT("L" &amp; MATCH("Sales/Revenue",B145:B403,0) +144))</f>
        <v>0.23439869183885834</v>
      </c>
      <c r="AA463">
        <f ca="1">(INDIRECT("M" &amp; MATCH("SG&amp;A Expense",B145:B403,0) +144))/(INDIRECT("M" &amp; MATCH("Sales/Revenue",B145:B403,0) +144))</f>
        <v>0.22894448040070911</v>
      </c>
      <c r="AB463">
        <f ca="1">(INDIRECT("N" &amp; MATCH("SG&amp;A Expense",B145:B403,0) +144))/(INDIRECT("N" &amp; MATCH("Sales/Revenue",B145:B403,0) +144))</f>
        <v>0.27426695842450766</v>
      </c>
      <c r="AE463">
        <f ca="1">R462-Q462</f>
        <v>7.6085504654876152E-2</v>
      </c>
      <c r="AF463">
        <f ca="1">S462-R462</f>
        <v>5.2942236643095192E-2</v>
      </c>
      <c r="AG463">
        <f ca="1">T462-S462</f>
        <v>-3.7594098478416049E-2</v>
      </c>
      <c r="AH463">
        <f ca="1">U462-T462</f>
        <v>-8.2019109863550876E-2</v>
      </c>
      <c r="AK463">
        <f ca="1">Y463-X463</f>
        <v>-3.6921114972604002E-2</v>
      </c>
      <c r="AL463">
        <f ca="1">Z463-Y463</f>
        <v>-7.5422998289466081E-3</v>
      </c>
      <c r="AM463">
        <f ca="1">AA463-Z463</f>
        <v>-5.4542114381492257E-3</v>
      </c>
      <c r="AN463">
        <f ca="1">AB463-AA463</f>
        <v>4.5322478023798546E-2</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Inconclusive Effect</v>
      </c>
      <c r="U464" t="str">
        <f>"Correlation with SGA"</f>
        <v>Correlation with SGA</v>
      </c>
      <c r="V464">
        <f ca="1">CORREL(Q462:U462,X463:AB463)</f>
        <v>-0.94393675761423401</v>
      </c>
      <c r="X464" t="str">
        <f>"Max " &amp; X461</f>
        <v>Max SGA / Sales</v>
      </c>
      <c r="Y464">
        <f ca="1">MAX(X463:AB463)</f>
        <v>0.27886210664040895</v>
      </c>
      <c r="AE464" t="str">
        <f>"Max " &amp; AE461</f>
        <v>Max Change in Operating Margin</v>
      </c>
      <c r="AF464">
        <f ca="1">MAX(AE463:AH463)</f>
        <v>7.6085504654876152E-2</v>
      </c>
      <c r="AK464" t="str">
        <f>"Max " &amp; AK461</f>
        <v>Max Change in SGA / Sales</v>
      </c>
      <c r="AL464">
        <f ca="1">MAX(AK463:AN463)</f>
        <v>4.5322478023798546E-2</v>
      </c>
    </row>
    <row r="465" spans="4:40" x14ac:dyDescent="0.3">
      <c r="J465" t="str">
        <f>"EOY Pretax ROIC"</f>
        <v>EOY Pretax ROIC</v>
      </c>
      <c r="Q465" t="str">
        <f>"Min " &amp; Q460</f>
        <v>Min Operating Margin</v>
      </c>
      <c r="R465">
        <f ca="1">MIN(Q462:U462)</f>
        <v>-1.8101622671540529E-2</v>
      </c>
      <c r="S465" t="str">
        <f>"Dep Effect on Max"</f>
        <v>Dep Effect on Max</v>
      </c>
      <c r="T465" t="str">
        <f ca="1">IF(R464=Y475,"Max OM in same year as Min Depr","Inconclusive Effect")</f>
        <v>Inconclusive Effect</v>
      </c>
      <c r="U465" t="str">
        <f>"Correlation with Dep"</f>
        <v>Correlation with Dep</v>
      </c>
      <c r="V465">
        <f ca="1">CORREL(Q462:U462,X471:AB471)</f>
        <v>0.14865523192768876</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12-13</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0.22894448040070911</v>
      </c>
      <c r="AE466" t="str">
        <f>"Min " &amp; AE461</f>
        <v>Min Change in Operating Margin</v>
      </c>
      <c r="AF466">
        <f ca="1">MIN(AE463:AH463)</f>
        <v>-8.2019109863550876E-2</v>
      </c>
      <c r="AK466" t="str">
        <f>"Min " &amp; AK461</f>
        <v>Min Change in SGA / Sales</v>
      </c>
      <c r="AL466">
        <f ca="1">MIN(AK463:AN463)</f>
        <v>-3.6921114972604002E-2</v>
      </c>
    </row>
    <row r="467" spans="4:40" x14ac:dyDescent="0.3">
      <c r="J467">
        <f ca="1">Q462*(1/Q490)</f>
        <v>-1.8424195829157459E-2</v>
      </c>
      <c r="K467">
        <f ca="1">R462*(1/R490)</f>
        <v>2.4518085336798789E-2</v>
      </c>
      <c r="L467">
        <f ca="1">S462*(1/S490)</f>
        <v>4.6178028615277984E-2</v>
      </c>
      <c r="M467">
        <f ca="1">T462*(1/T490)</f>
        <v>3.0743095780197488E-2</v>
      </c>
      <c r="N467">
        <f ca="1">U462*(1/U490)</f>
        <v>-3.9857036724695333E-3</v>
      </c>
      <c r="S467" t="str">
        <f>"SGA Effect on Min"</f>
        <v>SGA Effect on Min</v>
      </c>
      <c r="T467" t="str">
        <f ca="1">IF(R466=Y465,"Min OM in same year as Max SGA","Inconclusive Effect")</f>
        <v>Min OM in same year as Max SGA</v>
      </c>
      <c r="X467" t="str">
        <f>X466 &amp; " Year"</f>
        <v>Min SGA / Sales Year</v>
      </c>
      <c r="Y467">
        <f ca="1">VALUE(X462)+MATCH(Y466,X463:AB463,0)-1</f>
        <v>2015</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4.6178028615277984E-2</v>
      </c>
      <c r="L468" t="str">
        <f>"OM Effect on Max"</f>
        <v>OM Effect on Max</v>
      </c>
      <c r="M468" t="str">
        <f ca="1">IF(K469=R464,"Max ROIC in same year as Max OM","Inconclusive Effect")</f>
        <v>Max ROIC in same year as Max OM</v>
      </c>
      <c r="N468" t="str">
        <f>"Correlation with OM"</f>
        <v>Correlation with OM</v>
      </c>
      <c r="O468">
        <f ca="1">CORREL(J467:N467,Q462:U462)</f>
        <v>0.98986907764961329</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2014</v>
      </c>
      <c r="L469" t="str">
        <f>"IC Effect on Max"</f>
        <v>IC Effect on Max</v>
      </c>
      <c r="M469" t="str">
        <f ca="1">IF(K469=R494,"Max ROIC in same year as Min IC","Inconclusive Effect")</f>
        <v>Inconclusive Effect</v>
      </c>
      <c r="N469" t="str">
        <f>"Correlation with IC"</f>
        <v>Correlation with IC</v>
      </c>
      <c r="O469">
        <f ca="1">CORREL(J467:N467,Q490:U490)</f>
        <v>0.81351876577491877</v>
      </c>
      <c r="X469" t="str">
        <f>"Depreciation / Sales"</f>
        <v>Depreciation / Sales</v>
      </c>
    </row>
    <row r="470" spans="4:40" x14ac:dyDescent="0.3">
      <c r="J470" t="str">
        <f>"Min " &amp; J465</f>
        <v>Min EOY Pretax ROIC</v>
      </c>
      <c r="K470">
        <f ca="1">MIN(J467:N467)</f>
        <v>-1.8424195829157459E-2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0.14229062411481447</v>
      </c>
      <c r="Y471">
        <f ca="1">(INDIRECT("K" &amp; MATCH("Depreciation &amp; Amortization Expense",B145:B403,0) +144))/(INDIRECT("K" &amp; MATCH("Sales/Revenue",B145:B403,0) +144))</f>
        <v>0.16643901106406228</v>
      </c>
      <c r="Z471">
        <f ca="1">(INDIRECT("L" &amp; MATCH("Depreciation &amp; Amortization Expense",B145:B403,0) +144))/(INDIRECT("L" &amp; MATCH("Sales/Revenue",B145:B403,0) +144))</f>
        <v>0.15231158019919727</v>
      </c>
      <c r="AA471">
        <f ca="1">(INDIRECT("M" &amp; MATCH("Depreciation &amp; Amortization Expense",B145:B403,0) +144))/(INDIRECT("M" &amp; MATCH("Sales/Revenue",B145:B403,0) +144))</f>
        <v>0.16008667023102682</v>
      </c>
      <c r="AB471">
        <f ca="1">(INDIRECT("N" &amp; MATCH("Depreciation &amp; Amortization Expense",B145:B403,0) +144))/(INDIRECT("N" &amp; MATCH("Sales/Revenue",B145:B403,0) +144))</f>
        <v>0.1662582056892779</v>
      </c>
    </row>
    <row r="472" spans="4:40" x14ac:dyDescent="0.3">
      <c r="Q472">
        <f ca="1">K467-J467</f>
        <v>4.2942281165956248E-2</v>
      </c>
      <c r="R472">
        <f ca="1">L467-K467</f>
        <v>2.1659943278479196E-2</v>
      </c>
      <c r="S472">
        <f ca="1">M467-L467</f>
        <v>-1.5434932835080496E-2</v>
      </c>
      <c r="T472">
        <f ca="1">N467-M467</f>
        <v>-3.472879945266702E-2</v>
      </c>
      <c r="X472" t="str">
        <f>"Max " &amp; X469</f>
        <v>Max Depreciation / Sales</v>
      </c>
      <c r="Y472">
        <f ca="1">MAX(X471:AB471)</f>
        <v>0.16643901106406228</v>
      </c>
      <c r="AK472" t="str">
        <f>"Change in Depreciation / Sales"</f>
        <v>Change in Depreciation / Sales</v>
      </c>
    </row>
    <row r="473" spans="4:40" x14ac:dyDescent="0.3">
      <c r="Q473" t="str">
        <f>"Max " &amp; Q470</f>
        <v>Max Change in EOY Pretax ROIC</v>
      </c>
      <c r="R473">
        <f ca="1">MAX(Q472:T472)</f>
        <v>4.2942281165956248E-2</v>
      </c>
      <c r="X473" t="str">
        <f>X472 &amp; " Year"</f>
        <v>Max Depreciation / Sales Year</v>
      </c>
      <c r="Y473">
        <f ca="1">VALUE(X470)+MATCH(Y472,X471:AB471,0)-1</f>
        <v>2013</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0.14229062411481447</v>
      </c>
      <c r="AK474">
        <f ca="1">Y471-X471</f>
        <v>2.4148386949247813E-2</v>
      </c>
      <c r="AL474">
        <f ca="1">Z471-Y471</f>
        <v>-1.4127430864865009E-2</v>
      </c>
      <c r="AM474">
        <f ca="1">AA471-Z471</f>
        <v>7.7750900318295513E-3</v>
      </c>
      <c r="AN474">
        <f ca="1">AB471-AA471</f>
        <v>6.1715354582510817E-3</v>
      </c>
    </row>
    <row r="475" spans="4:40" x14ac:dyDescent="0.3">
      <c r="D475" t="str">
        <f>"EOY ROIC"</f>
        <v>EOY ROIC</v>
      </c>
      <c r="K475" t="str">
        <f>"Change in EOY ROIC"</f>
        <v>Change in EOY ROIC</v>
      </c>
      <c r="Q475" t="str">
        <f>"Min " &amp; Q470</f>
        <v>Min Change in EOY Pretax ROIC</v>
      </c>
      <c r="R475">
        <f ca="1">MIN(Q472:T472)</f>
        <v>-3.472879945266702E-2</v>
      </c>
      <c r="X475" t="str">
        <f>X474 &amp; " Year"</f>
        <v>Min Depreciation / Sales Year</v>
      </c>
      <c r="Y475">
        <f ca="1">VALUE(X470)+MATCH(Y474,X471:AB471,0)-1</f>
        <v>2012</v>
      </c>
      <c r="AK475" t="str">
        <f>"Max " &amp; AK472</f>
        <v>Max Change in Depreciation / Sales</v>
      </c>
      <c r="AL475">
        <f ca="1">MAX(AK474:AN474)</f>
        <v>2.4148386949247813E-2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12-13</v>
      </c>
    </row>
    <row r="477" spans="4:40" x14ac:dyDescent="0.3">
      <c r="D477">
        <f ca="1">J467*(1-J487)</f>
        <v>-1.0690135890395224E-2</v>
      </c>
      <c r="E477">
        <f ca="1">K467*(1-K487)</f>
        <v>1.9484675951968566E-2</v>
      </c>
      <c r="F477">
        <f ca="1">L467*(1-L487)</f>
        <v>3.1092598587193092E-2</v>
      </c>
      <c r="G477">
        <f ca="1">M467*(1-M487)</f>
        <v>1.7537787379237217E-2</v>
      </c>
      <c r="H477">
        <f ca="1">N467*(1-N487)</f>
        <v>-2.1268213777934186E-3</v>
      </c>
      <c r="K477">
        <f ca="1">E477-D477</f>
        <v>3.0174811842363793E-2</v>
      </c>
      <c r="L477">
        <f ca="1">F477-E477</f>
        <v>1.1607922635224525E-2</v>
      </c>
      <c r="M477">
        <f ca="1">G477-F477</f>
        <v>-1.3554811207955875E-2</v>
      </c>
      <c r="N477">
        <f ca="1">H477-G477</f>
        <v>-1.9664608757030636E-2</v>
      </c>
      <c r="AK477" t="str">
        <f>"Min " &amp; AK472</f>
        <v>Min Change in Depreciation / Sales</v>
      </c>
      <c r="AL477">
        <f ca="1">MIN(AK474:AN474)</f>
        <v>-1.4127430864865009E-2</v>
      </c>
    </row>
    <row r="478" spans="4:40" x14ac:dyDescent="0.3">
      <c r="D478" t="str">
        <f>"Max " &amp; D475</f>
        <v>Max EOY ROIC</v>
      </c>
      <c r="E478">
        <f ca="1">MAX(D477:H477)</f>
        <v>3.1092598587193092E-2</v>
      </c>
      <c r="F478" t="str">
        <f>"Cash Tax  Effect on Max"</f>
        <v>Cash Tax  Effect on Max</v>
      </c>
      <c r="G478" t="str">
        <f ca="1">IF(E479=K491,"Max ROIC in same year as Min Cash Tax","Inconclusive Effect")</f>
        <v>Inconclusive Effect</v>
      </c>
      <c r="K478" t="str">
        <f>"Max " &amp; K475</f>
        <v>Max Change in EOY ROIC</v>
      </c>
      <c r="L478">
        <f ca="1">MAX(K477:N477)</f>
        <v>3.0174811842363793E-2</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-1.0690135890395224E-2</v>
      </c>
      <c r="F480" t="str">
        <f>"Cash Tax  Effect on Min"</f>
        <v>Cash Tax  Effect on Min</v>
      </c>
      <c r="G480" t="str">
        <f ca="1">IF(E481=K489,"Min ROIC in same year as Max Cash Tax","Inconclusive Effect")</f>
        <v>Inconclusive Effect</v>
      </c>
      <c r="K480" t="str">
        <f>"Min " &amp; K475</f>
        <v>Min Change in EOY ROIC</v>
      </c>
      <c r="L480">
        <f ca="1">MIN(K477:N477)</f>
        <v>-1.9664608757030636E-2</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-0.2144836032964631</v>
      </c>
      <c r="R481">
        <f ca="1">L487-K487</f>
        <v>0.12138608106709958</v>
      </c>
      <c r="S481">
        <f ca="1">M487-L487</f>
        <v>0.10285754758552673</v>
      </c>
      <c r="T481">
        <f ca="1">N487-M487</f>
        <v>3.6850114166085579E-2</v>
      </c>
      <c r="X481" t="str">
        <f>"Op WC / Sales"</f>
        <v>Op WC / Sales</v>
      </c>
    </row>
    <row r="482" spans="4:40" x14ac:dyDescent="0.3">
      <c r="D482" t="str">
        <f>"Correlation with OM"</f>
        <v>Correlation with OM</v>
      </c>
      <c r="E482">
        <f ca="1">CORREL(D477:H477,Q462:U462)</f>
        <v>0.9829159412164884</v>
      </c>
      <c r="Q482" t="str">
        <f>"Max " &amp; Q479</f>
        <v>Max Change in Cash Tax Rate</v>
      </c>
      <c r="R482">
        <f ca="1">MAX(Q481:T481)</f>
        <v>0.12138608106709958</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0.80240933957506633</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0.13075792114598644</v>
      </c>
      <c r="Y483">
        <f ca="1">(INDIRECT("K" &amp; MATCH("Total Current Assets",B145:B403,0) +144) - INDIRECT("K" &amp; MATCH("Total Current Liabilities",B145:B403,0) +144))/(INDIRECT("K" &amp; MATCH("Sales/Revenue",B145:B403,0) +144))</f>
        <v>1.1983677093293266</v>
      </c>
      <c r="Z483">
        <f ca="1">(INDIRECT("L" &amp; MATCH("Total Current Assets",B145:B403,0) +144) - INDIRECT("L" &amp; MATCH("Total Current Liabilities",B145:B403,0) +144))/(INDIRECT("L" &amp; MATCH("Sales/Revenue",B145:B403,0) +144))</f>
        <v>1.0325553738665081</v>
      </c>
      <c r="AA483">
        <f ca="1">(INDIRECT("M" &amp; MATCH("Total Current Assets",B145:B403,0) +144) - INDIRECT("M" &amp; MATCH("Total Current Liabilities",B145:B403,0) +144))/(INDIRECT("M" &amp; MATCH("Sales/Revenue",B145:B403,0) +144))</f>
        <v>1.0809297352055605</v>
      </c>
      <c r="AB483">
        <f ca="1">(INDIRECT("N" &amp; MATCH("Total Current Assets",B145:B403,0) +144) - INDIRECT("N" &amp; MATCH("Total Current Liabilities",B145:B403,0) +144))/(INDIRECT("N" &amp; MATCH("Sales/Revenue",B145:B403,0) +144))</f>
        <v>0.47540481400437634</v>
      </c>
      <c r="AK483" t="str">
        <f>K476</f>
        <v>12-13</v>
      </c>
      <c r="AL483" t="str">
        <f>L476</f>
        <v>13-14</v>
      </c>
      <c r="AM483" t="str">
        <f>M476</f>
        <v>14-15</v>
      </c>
      <c r="AN483" t="str">
        <f>N476</f>
        <v>15-16</v>
      </c>
    </row>
    <row r="484" spans="4:40" x14ac:dyDescent="0.3">
      <c r="D484" t="str">
        <f>"Correlation with GM"</f>
        <v>Correlation with GM</v>
      </c>
      <c r="E484">
        <f ca="1">CORREL(D477:H477,X455:AB455)</f>
        <v>0.99020084660232133</v>
      </c>
      <c r="Q484" t="str">
        <f>"Min " &amp; Q479</f>
        <v>Min Change in Cash Tax Rate</v>
      </c>
      <c r="R484">
        <f ca="1">MIN(Q481:T481)</f>
        <v>-0.2144836032964631</v>
      </c>
      <c r="X484" t="str">
        <f>"Max " &amp; X481</f>
        <v>Max Op WC / Sales</v>
      </c>
      <c r="Y484">
        <f ca="1">MAX(X483:AB483)</f>
        <v>1.1983677093293266</v>
      </c>
      <c r="AK484">
        <f ca="1">Y483-X483</f>
        <v>1.0676097881833402</v>
      </c>
      <c r="AL484">
        <f ca="1">Z483-Y483</f>
        <v>-0.16581233546281848</v>
      </c>
      <c r="AM484">
        <f ca="1">AA483-Z483</f>
        <v>4.8374361339052374E-2</v>
      </c>
      <c r="AN484">
        <f ca="1">AB483-AA483</f>
        <v>-0.60552492120118417</v>
      </c>
    </row>
    <row r="485" spans="4:40" x14ac:dyDescent="0.3">
      <c r="D485" t="str">
        <f>"Correlation with SGA"</f>
        <v>Correlation with SGA</v>
      </c>
      <c r="E485">
        <f ca="1">CORREL(D477:H477,X463:AB463)</f>
        <v>-0.92488690171143051</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2013</v>
      </c>
      <c r="AK485" t="str">
        <f>"Max " &amp; AK482</f>
        <v>Max Change in Op WC / Sales</v>
      </c>
      <c r="AL485">
        <f ca="1">MAX(AK484:AN484)</f>
        <v>1.0676097881833402</v>
      </c>
    </row>
    <row r="486" spans="4:40" x14ac:dyDescent="0.3">
      <c r="D486" t="str">
        <f>"Correlation with Dep"</f>
        <v>Correlation with Dep</v>
      </c>
      <c r="E486">
        <f ca="1">CORREL(D477:H477,X471:AB471)</f>
        <v>0.29077672760061057</v>
      </c>
      <c r="J486" t="str">
        <f>D476</f>
        <v>2012</v>
      </c>
      <c r="K486" t="str">
        <f>E476</f>
        <v>2013</v>
      </c>
      <c r="L486" t="str">
        <f>F476</f>
        <v>2014</v>
      </c>
      <c r="M486" t="str">
        <f>G476</f>
        <v>2015</v>
      </c>
      <c r="N486" t="str">
        <f>H476</f>
        <v>2016</v>
      </c>
      <c r="X486" t="str">
        <f>"Min " &amp; X481</f>
        <v>Min Op WC / Sales</v>
      </c>
      <c r="Y486">
        <f ca="1">MIN(X483:AB483)</f>
        <v>0.13075792114598644</v>
      </c>
      <c r="AK486" t="str">
        <f>AK485 &amp; " Year"</f>
        <v>Max Change in Op WC / Sales Year</v>
      </c>
      <c r="AL486" t="str">
        <f ca="1">IF(MATCH(AL485,AK484:AN484,0)=1,AK483,IF(MATCH(AL485,AK484:AN484,0)=2,AL483,IF(MATCH(AL485,AK484:AN484,0)=3,AM483,AN483)))</f>
        <v>12-13</v>
      </c>
    </row>
    <row r="487" spans="4:40" x14ac:dyDescent="0.3">
      <c r="D487" t="str">
        <f>"Correlation with Op WC"</f>
        <v>Correlation with Op WC</v>
      </c>
      <c r="E487">
        <f ca="1">CORREL(D477:H477,X483:AB483)</f>
        <v>0.91605330883166192</v>
      </c>
      <c r="J487">
        <f ca="1">(INDIRECT("J" &amp; MATCH("Income Tax",B145:B403,0) +144))/(INDIRECT("J" &amp; MATCH("Pretax Income",B145:B403,0) +144))</f>
        <v>0.41977734119187948</v>
      </c>
      <c r="K487">
        <f ca="1">(INDIRECT("K" &amp; MATCH("Income Tax",B145:B403,0) +144))/(INDIRECT("K" &amp; MATCH("Pretax Income",B145:B403,0) +144))</f>
        <v>0.20529373789541638</v>
      </c>
      <c r="L487">
        <f ca="1">(INDIRECT("L" &amp; MATCH("Income Tax",B145:B403,0) +144))/(INDIRECT("L" &amp; MATCH("Pretax Income",B145:B403,0) +144))</f>
        <v>0.32667981896251597</v>
      </c>
      <c r="M487">
        <f ca="1">(INDIRECT("M" &amp; MATCH("Income Tax",B145:B403,0) +144))/(INDIRECT("M" &amp; MATCH("Pretax Income",B145:B403,0) +144))</f>
        <v>0.4295373665480427</v>
      </c>
      <c r="N487">
        <f ca="1">(INDIRECT("N" &amp; MATCH("Income Tax",B145:B403,0) +144))/(INDIRECT("N" &amp; MATCH("Pretax Income",B145:B403,0) +144))</f>
        <v>0.46638748071412828</v>
      </c>
      <c r="X487" t="str">
        <f>X486 &amp; " Year"</f>
        <v>Min Op WC / Sales Year</v>
      </c>
      <c r="Y487">
        <f ca="1">VALUE(X482)+MATCH(Y486,X483:AB483,0)-1</f>
        <v>2012</v>
      </c>
      <c r="AK487" t="str">
        <f>"Min " &amp; AK482</f>
        <v>Min Change in Op WC / Sales</v>
      </c>
      <c r="AL487">
        <f ca="1">MIN(AK484:AN484)</f>
        <v>-0.60552492120118417</v>
      </c>
    </row>
    <row r="488" spans="4:40" x14ac:dyDescent="0.3">
      <c r="D488" t="str">
        <f>"Correlation with PPE"</f>
        <v>Correlation with PPE</v>
      </c>
      <c r="E488">
        <f ca="1">CORREL(D477:H477,X491:AB491)</f>
        <v>0.20821170803403816</v>
      </c>
      <c r="J488" t="str">
        <f>"Max " &amp; J485</f>
        <v>Max Cash Tax Rate</v>
      </c>
      <c r="K488">
        <f ca="1">MAX(J487:N487)</f>
        <v>0.46638748071412828</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0.31698988703148728</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0.20529373789541638</v>
      </c>
      <c r="Q490">
        <f ca="1">SUM(X483,X491,X499)</f>
        <v>0.98249187315375586</v>
      </c>
      <c r="R490">
        <f ca="1">SUM(Y483,Y491,Y499)</f>
        <v>2.3649433137549516</v>
      </c>
      <c r="S490">
        <f ca="1">SUM(Z483,Z491,Z499)</f>
        <v>2.4021406273227295</v>
      </c>
      <c r="T490">
        <f ca="1">SUM(AA483,AA491,AA499)</f>
        <v>2.3853167121591583</v>
      </c>
      <c r="U490">
        <f ca="1">SUM(AB483,AB491,AB499)</f>
        <v>2.1795623632385119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2.4021406273227295</v>
      </c>
      <c r="S491" t="str">
        <f>"Op WC Effect on Max"</f>
        <v>Op WC Effect on Max</v>
      </c>
      <c r="T491" t="str">
        <f ca="1">IF(R492=Y485,"Max IC in same year as Max Op WC","Inconclusive Effect")</f>
        <v>Inconclusive Effect</v>
      </c>
      <c r="U491" t="str">
        <f>"Correlation with Op WC"</f>
        <v>Correlation with Op WC</v>
      </c>
      <c r="V491">
        <f ca="1">CORREL(Q490:U490,X483:AB483)</f>
        <v>0.86928893540432906</v>
      </c>
      <c r="X491">
        <f ca="1">(INDIRECT("J" &amp; MATCH("Net Property, Plant &amp; Equipment",B145:B403,0) +144))/(INDIRECT("J" &amp; MATCH("Sales/Revenue",B145:B403,0) +144))</f>
        <v>0.6077262365620405</v>
      </c>
      <c r="Y491">
        <f ca="1">(INDIRECT("K" &amp; MATCH("Net Property, Plant &amp; Equipment",B145:B403,0) +144))/(INDIRECT("K" &amp; MATCH("Sales/Revenue",B145:B403,0) +144))</f>
        <v>0.8695191913672996</v>
      </c>
      <c r="Z491">
        <f ca="1">(INDIRECT("L" &amp; MATCH("Net Property, Plant &amp; Equipment",B145:B403,0) +144))/(INDIRECT("L" &amp; MATCH("Sales/Revenue",B145:B403,0) +144))</f>
        <v>1.0987958971309648</v>
      </c>
      <c r="AA491">
        <f ca="1">(INDIRECT("M" &amp; MATCH("Net Property, Plant &amp; Equipment",B145:B403,0) +144))/(INDIRECT("M" &amp; MATCH("Sales/Revenue",B145:B403,0) +144))</f>
        <v>1.0510172496271493</v>
      </c>
      <c r="AB491">
        <f ca="1">(INDIRECT("N" &amp; MATCH("Net Property, Plant &amp; Equipment",B145:B403,0) +144))/(INDIRECT("N" &amp; MATCH("Sales/Revenue",B145:B403,0) +144))</f>
        <v>1.417308533916849</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2014</v>
      </c>
      <c r="S492" t="str">
        <f>"PPE Effect on Max"</f>
        <v>PPE Effect on Max</v>
      </c>
      <c r="T492" t="str">
        <f ca="1">IF(R492=Y493,"Max IC in same year as Max PPE","Inconclusive Effect")</f>
        <v>Inconclusive Effect</v>
      </c>
      <c r="U492" t="str">
        <f>"Correlation with PPE"</f>
        <v>Correlation with PPE</v>
      </c>
      <c r="V492">
        <f ca="1">CORREL(Q490:U490,X491:AB491)</f>
        <v>0.66204475234590843</v>
      </c>
      <c r="X492" t="str">
        <f>"Max " &amp; X489</f>
        <v>Max PPE / Sales</v>
      </c>
      <c r="Y492">
        <f ca="1">MAX(X491:AB491)</f>
        <v>1.417308533916849</v>
      </c>
      <c r="AE492">
        <f ca="1">R490-Q490</f>
        <v>1.3824514406011956</v>
      </c>
      <c r="AF492">
        <f ca="1">S490-R490</f>
        <v>3.719731356777789E-2</v>
      </c>
      <c r="AG492">
        <f ca="1">T490-S490</f>
        <v>-1.6823915163571179E-2</v>
      </c>
      <c r="AH492">
        <f ca="1">U490-T490</f>
        <v>-0.20575434892064637</v>
      </c>
      <c r="AK492">
        <f ca="1">Y491-X491</f>
        <v>0.2617929548052591</v>
      </c>
      <c r="AL492">
        <f ca="1">Z491-Y491</f>
        <v>0.22927670576366521</v>
      </c>
      <c r="AM492">
        <f ca="1">AA491-Z491</f>
        <v>-4.7778647503815552E-2</v>
      </c>
      <c r="AN492">
        <f ca="1">AB491-AA491</f>
        <v>0.3662912842896997</v>
      </c>
    </row>
    <row r="493" spans="4:40" x14ac:dyDescent="0.3">
      <c r="Q493" t="str">
        <f>"Min " &amp; Q488</f>
        <v>Min Invested Capital / Sales</v>
      </c>
      <c r="R493">
        <f ca="1">MIN(Q490:U490)</f>
        <v>0.98249187315375586</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0.61151875439793579</v>
      </c>
      <c r="X493" t="str">
        <f>X492 &amp; " Year"</f>
        <v>Max PPE / Sales Year</v>
      </c>
      <c r="Y493">
        <f ca="1">VALUE(X490)+MATCH(Y492,X491:AB491,0)-1</f>
        <v>2016</v>
      </c>
      <c r="AE493" t="str">
        <f>"Max " &amp; AE490</f>
        <v>Max Change in Invested Capital / Sales</v>
      </c>
      <c r="AF493">
        <f ca="1">MAX(AE492:AH492)</f>
        <v>1.3824514406011956</v>
      </c>
      <c r="AK493" t="str">
        <f>"Max " &amp; AK490</f>
        <v>Max Change in PPE / Sales</v>
      </c>
      <c r="AL493">
        <f ca="1">MAX(AK492:AN492)</f>
        <v>0.3662912842896997</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Min IC in same year as Min Op WC</v>
      </c>
      <c r="X494" t="str">
        <f>"Min " &amp; X489</f>
        <v>Min PPE / Sales</v>
      </c>
      <c r="Y494">
        <f ca="1">MIN(X491:AB491)</f>
        <v>0.6077262365620405</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2012</v>
      </c>
      <c r="AE495" t="str">
        <f>"Min " &amp; AE490</f>
        <v>Min Change in Invested Capital / Sales</v>
      </c>
      <c r="AF495">
        <f ca="1">MIN(AE492:AH492)</f>
        <v>-0.20575434892064637</v>
      </c>
      <c r="AK495" t="str">
        <f>"Min " &amp; AK490</f>
        <v>Min Change in PPE / Sales</v>
      </c>
      <c r="AL495">
        <f ca="1">MIN(AK492:AN492)</f>
        <v>-4.7778647503815552E-2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0.24400771544572886</v>
      </c>
      <c r="Y499">
        <f ca="1">(INDIRECT("K" &amp; MATCH("Intangible Assets",B145:B403,0) +144))/(INDIRECT("K" &amp; MATCH("Sales/Revenue",B145:B403,0) +144))</f>
        <v>0.29705641305832536</v>
      </c>
      <c r="Z499">
        <f ca="1">(INDIRECT("L" &amp; MATCH("Intangible Assets",B145:B403,0) +144))/(INDIRECT("L" &amp; MATCH("Sales/Revenue",B145:B403,0) +144))</f>
        <v>0.27078935632525641</v>
      </c>
      <c r="AA499">
        <f ca="1">(INDIRECT("M" &amp; MATCH("Intangible Assets",B145:B403,0) +144))/(INDIRECT("M" &amp; MATCH("Sales/Revenue",B145:B403,0) +144))</f>
        <v>0.25336972732644847</v>
      </c>
      <c r="AB499">
        <f ca="1">(INDIRECT("N" &amp; MATCH("Intangible Assets",B145:B403,0) +144))/(INDIRECT("N" &amp; MATCH("Sales/Revenue",B145:B403,0) +144))</f>
        <v>0.28684901531728663</v>
      </c>
      <c r="AK499" t="str">
        <f>K476</f>
        <v>12-13</v>
      </c>
      <c r="AL499" t="str">
        <f>L476</f>
        <v>13-14</v>
      </c>
      <c r="AM499" t="str">
        <f>M476</f>
        <v>14-15</v>
      </c>
      <c r="AN499" t="str">
        <f>N476</f>
        <v>15-16</v>
      </c>
    </row>
    <row r="500" spans="3:40" x14ac:dyDescent="0.3">
      <c r="X500" t="str">
        <f>"Max " &amp; X497</f>
        <v>Max Intangibles / Sales</v>
      </c>
      <c r="Y500">
        <f ca="1">MAX(X499:AB499)</f>
        <v>0.29705641305832536</v>
      </c>
      <c r="AK500">
        <f ca="1">Y499-X499</f>
        <v>5.3048697612596507E-2</v>
      </c>
      <c r="AL500">
        <f ca="1">Z499-Y499</f>
        <v>-2.626705673306895E-2</v>
      </c>
      <c r="AM500">
        <f ca="1">AA499-Z499</f>
        <v>-1.7419628998807946E-2</v>
      </c>
      <c r="AN500">
        <f ca="1">AB499-AA499</f>
        <v>3.3479287990838158E-2</v>
      </c>
    </row>
    <row r="501" spans="3:40" x14ac:dyDescent="0.3">
      <c r="X501" t="str">
        <f>X500 &amp; " Year"</f>
        <v>Max Intangibles / Sales Year</v>
      </c>
      <c r="Y501">
        <f ca="1">VALUE(X498)+MATCH(Y500,X499:AB499,0)-1</f>
        <v>2013</v>
      </c>
      <c r="AK501" t="str">
        <f>"Max " &amp; AK498</f>
        <v>Max Change in Intagibles / Sales</v>
      </c>
      <c r="AL501">
        <f ca="1">MAX(AK500:AN500)</f>
        <v>5.3048697612596507E-2</v>
      </c>
    </row>
    <row r="502" spans="3:40" x14ac:dyDescent="0.3">
      <c r="X502" t="str">
        <f>"Min " &amp; X497</f>
        <v>Min Intangibles / Sales</v>
      </c>
      <c r="Y502">
        <f ca="1">MIN(X499:AB499)</f>
        <v>0.24400771544572886</v>
      </c>
      <c r="AK502" t="str">
        <f>AK501 &amp; " Year"</f>
        <v>Max Change in Intagibles / Sales Year</v>
      </c>
      <c r="AL502" t="str">
        <f ca="1">IF(MATCH(AL501,AK500:AN500,0)=1,AK499,IF(MATCH(AL501,AK500:AN500,0)=2,AL499,IF(MATCH(AL501,AK500:AN500,0)=3,AM499,AN499)))</f>
        <v>12-13</v>
      </c>
    </row>
    <row r="503" spans="3:40" x14ac:dyDescent="0.3">
      <c r="X503" t="str">
        <f>X502 &amp; " Year"</f>
        <v>Min Intangibles / Sales Year</v>
      </c>
      <c r="Y503">
        <f ca="1">VALUE(X498)+MATCH(Y502,X499:AB499,0)-1</f>
        <v>2012</v>
      </c>
      <c r="AK503" t="str">
        <f>"Min " &amp; AK498</f>
        <v>Min Change in Intagibles / Sales</v>
      </c>
      <c r="AL503">
        <f ca="1">MIN(AK500:AN500)</f>
        <v>-2.626705673306895E-2</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-1.0690135890395224E-2</v>
      </c>
      <c r="E508">
        <f t="shared" ca="1" si="85"/>
        <v>1.9484675951968566E-2</v>
      </c>
      <c r="F508">
        <f t="shared" ca="1" si="85"/>
        <v>3.1092598587193092E-2</v>
      </c>
      <c r="G508">
        <f t="shared" ca="1" si="85"/>
        <v>1.7537787379237217E-2</v>
      </c>
      <c r="H508">
        <f t="shared" ca="1" si="85"/>
        <v>-2.1268213777934186E-3</v>
      </c>
      <c r="I508">
        <f t="shared" ref="I508:I518" ca="1" si="86">AVERAGE(D508:H508)</f>
        <v>1.1059620930042046E-2</v>
      </c>
      <c r="J508">
        <f t="shared" ref="J508:J518" ca="1" si="87">STDEV(D508:H508)</f>
        <v>1.7038211239475159E-2</v>
      </c>
      <c r="K508">
        <f t="shared" ref="K508:K518" ca="1" si="88">(D508-I508)/J508</f>
        <v>-1.2765281821395731</v>
      </c>
      <c r="L508">
        <f t="shared" ref="L508:L518" ca="1" si="89">(E508-I508)/J508</f>
        <v>0.49448001926439572</v>
      </c>
      <c r="M508">
        <f t="shared" ref="M508:M518" ca="1" si="90">(F508-I508)/J508</f>
        <v>1.1757676539857325</v>
      </c>
      <c r="N508">
        <f t="shared" ref="N508:N518" ca="1" si="91">(G508-I508)/J508</f>
        <v>0.38021400005806727</v>
      </c>
      <c r="O508">
        <f t="shared" ref="O508:O518" ca="1" si="92">(H508-I508)/J508</f>
        <v>-0.77393349116862209</v>
      </c>
      <c r="P508">
        <f ca="1">K507 + MATCH(IF(MAX(MAX(K508:O508),ABS(MIN(K508:O508)))=ABS(MIN(K508:O508)), MIN(K508:O508),MAX(K508:O508)),K508:O508,0) - 1</f>
        <v>2012</v>
      </c>
    </row>
    <row r="509" spans="3:40" x14ac:dyDescent="0.3">
      <c r="C509" t="str">
        <f>J465</f>
        <v>EOY Pretax ROIC</v>
      </c>
      <c r="D509">
        <f ca="1">J467</f>
        <v>-1.8424195829157459E-2</v>
      </c>
      <c r="E509">
        <f ca="1">K467</f>
        <v>2.4518085336798789E-2</v>
      </c>
      <c r="F509">
        <f ca="1">L467</f>
        <v>4.6178028615277984E-2</v>
      </c>
      <c r="G509">
        <f ca="1">M467</f>
        <v>3.0743095780197488E-2</v>
      </c>
      <c r="H509">
        <f ca="1">N467</f>
        <v>-3.9857036724695333E-3</v>
      </c>
      <c r="I509">
        <f t="shared" ca="1" si="86"/>
        <v>1.5805862046129455E-2</v>
      </c>
      <c r="J509">
        <f t="shared" ca="1" si="87"/>
        <v>2.6386053248524489E-2</v>
      </c>
      <c r="K509">
        <f t="shared" ca="1" si="88"/>
        <v>-1.2972784354250124</v>
      </c>
      <c r="L509">
        <f t="shared" ca="1" si="89"/>
        <v>0.33018288899104387</v>
      </c>
      <c r="M509">
        <f t="shared" ca="1" si="90"/>
        <v>1.1510689485494365</v>
      </c>
      <c r="N509">
        <f t="shared" ca="1" si="91"/>
        <v>0.56610337261800703</v>
      </c>
      <c r="O509">
        <f t="shared" ca="1" si="92"/>
        <v>-0.75007677473347545</v>
      </c>
      <c r="P509">
        <f ca="1">K507 + MATCH(IF(MAX(MAX(K509:O509),ABS(MIN(K509:O509)))=ABS(MIN(K509:O509)), MIN(K509:O509),MAX(K509:O509)),K509:O509,0) - 1</f>
        <v>2012</v>
      </c>
    </row>
    <row r="510" spans="3:40" x14ac:dyDescent="0.3">
      <c r="C510" t="str">
        <f>J485</f>
        <v>Cash Tax Rate</v>
      </c>
      <c r="D510">
        <f ca="1">J487</f>
        <v>0.41977734119187948</v>
      </c>
      <c r="E510">
        <f ca="1">K487</f>
        <v>0.20529373789541638</v>
      </c>
      <c r="F510">
        <f ca="1">L487</f>
        <v>0.32667981896251597</v>
      </c>
      <c r="G510">
        <f ca="1">M487</f>
        <v>0.4295373665480427</v>
      </c>
      <c r="H510">
        <f ca="1">N487</f>
        <v>0.46638748071412828</v>
      </c>
      <c r="I510">
        <f t="shared" ca="1" si="86"/>
        <v>0.3695351490623966</v>
      </c>
      <c r="J510">
        <f t="shared" ca="1" si="87"/>
        <v>0.10525770586949709</v>
      </c>
      <c r="K510">
        <f t="shared" ca="1" si="88"/>
        <v>0.47732554794396964</v>
      </c>
      <c r="L510">
        <f t="shared" ca="1" si="89"/>
        <v>-1.5603742244830376</v>
      </c>
      <c r="M510">
        <f t="shared" ca="1" si="90"/>
        <v>-0.40714672380390332</v>
      </c>
      <c r="N510">
        <f t="shared" ca="1" si="91"/>
        <v>0.57005059145065695</v>
      </c>
      <c r="O510">
        <f t="shared" ca="1" si="92"/>
        <v>0.92014480889231287</v>
      </c>
      <c r="P510">
        <f ca="1">K507 + MATCH(IF(MAX(MAX(K510:O510),ABS(MIN(K510:O510)))=ABS(MIN(K510:O510)), MIN(K510:O510),MAX(K510:O510)),K510:O510,0) - 1</f>
        <v>2013</v>
      </c>
    </row>
    <row r="511" spans="3:40" x14ac:dyDescent="0.3">
      <c r="C511" t="str">
        <f>Q460</f>
        <v>Operating Margin</v>
      </c>
      <c r="D511">
        <f ca="1">Q462</f>
        <v>-1.8101622671540529E-2</v>
      </c>
      <c r="E511">
        <f ca="1">R462</f>
        <v>5.7983881983335622E-2</v>
      </c>
      <c r="F511">
        <f ca="1">S462</f>
        <v>0.11092611862643081</v>
      </c>
      <c r="G511">
        <f ca="1">T462</f>
        <v>7.3332020148014765E-2</v>
      </c>
      <c r="H511">
        <f ca="1">U462</f>
        <v>-8.6870897155361115E-3</v>
      </c>
      <c r="I511">
        <f t="shared" ca="1" si="86"/>
        <v>4.3090661674140912E-2</v>
      </c>
      <c r="J511">
        <f t="shared" ca="1" si="87"/>
        <v>5.5143966569026072E-2</v>
      </c>
      <c r="K511">
        <f t="shared" ca="1" si="88"/>
        <v>-1.1096823125533495</v>
      </c>
      <c r="L511">
        <f t="shared" ca="1" si="89"/>
        <v>0.27007887237404704</v>
      </c>
      <c r="M511">
        <f t="shared" ca="1" si="90"/>
        <v>1.2301519308985027</v>
      </c>
      <c r="N511">
        <f t="shared" ca="1" si="91"/>
        <v>0.54840738444194881</v>
      </c>
      <c r="O511">
        <f t="shared" ca="1" si="92"/>
        <v>-0.93895587516114909</v>
      </c>
      <c r="P511">
        <f ca="1">K507 + MATCH(IF(MAX(MAX(K511:O511),ABS(MIN(K511:O511)))=ABS(MIN(K511:O511)), MIN(K511:O511),MAX(K511:O511)),K511:O511,0) - 1</f>
        <v>2014</v>
      </c>
    </row>
    <row r="512" spans="3:40" x14ac:dyDescent="0.3">
      <c r="C512" t="str">
        <f>Q488</f>
        <v>Invested Capital / Sales</v>
      </c>
      <c r="D512">
        <f ca="1">Q490</f>
        <v>0.98249187315375586</v>
      </c>
      <c r="E512">
        <f ca="1">R490</f>
        <v>2.3649433137549516</v>
      </c>
      <c r="F512">
        <f ca="1">S490</f>
        <v>2.4021406273227295</v>
      </c>
      <c r="G512">
        <f ca="1">T490</f>
        <v>2.3853167121591583</v>
      </c>
      <c r="H512">
        <f ca="1">U490</f>
        <v>2.1795623632385119</v>
      </c>
      <c r="I512">
        <f t="shared" ca="1" si="86"/>
        <v>2.0628909779258215</v>
      </c>
      <c r="J512">
        <f t="shared" ca="1" si="87"/>
        <v>0.61056505182386644</v>
      </c>
      <c r="K512">
        <f t="shared" ca="1" si="88"/>
        <v>-1.7695069535092471</v>
      </c>
      <c r="L512">
        <f t="shared" ca="1" si="89"/>
        <v>0.49470950708175315</v>
      </c>
      <c r="M512">
        <f t="shared" ca="1" si="90"/>
        <v>0.5556322760097534</v>
      </c>
      <c r="N512">
        <f t="shared" ca="1" si="91"/>
        <v>0.52807761150133592</v>
      </c>
      <c r="O512">
        <f t="shared" ca="1" si="92"/>
        <v>0.19108755891640408</v>
      </c>
      <c r="P512">
        <f ca="1">K507 + MATCH(IF(MAX(MAX(K512:O512),ABS(MIN(K512:O512)))=ABS(MIN(K512:O512)), MIN(K512:O512),MAX(K512:O512)),K512:O512,0) - 1</f>
        <v>2012</v>
      </c>
    </row>
    <row r="513" spans="3:16" x14ac:dyDescent="0.3">
      <c r="C513" t="str">
        <f>X453</f>
        <v>Gross Margin</v>
      </c>
      <c r="D513">
        <f ca="1">X455</f>
        <v>0.40305110808368289</v>
      </c>
      <c r="E513">
        <f ca="1">Y455</f>
        <v>0.46636388471520285</v>
      </c>
      <c r="F513">
        <f ca="1">Z455</f>
        <v>0.49763639066448639</v>
      </c>
      <c r="G513">
        <f ca="1">AA455</f>
        <v>0.4623631707797507</v>
      </c>
      <c r="H513">
        <f ca="1">AB455</f>
        <v>0.43183807439824945</v>
      </c>
      <c r="I513">
        <f t="shared" ca="1" si="86"/>
        <v>0.4522505257282744</v>
      </c>
      <c r="J513">
        <f t="shared" ca="1" si="87"/>
        <v>3.6050589779179479E-2</v>
      </c>
      <c r="K513">
        <f t="shared" ca="1" si="88"/>
        <v>-1.3647326700049152</v>
      </c>
      <c r="L513">
        <f t="shared" ca="1" si="89"/>
        <v>0.39148760320918313</v>
      </c>
      <c r="M513">
        <f t="shared" ca="1" si="90"/>
        <v>1.2589493046913749</v>
      </c>
      <c r="N513">
        <f t="shared" ca="1" si="91"/>
        <v>0.28051261056807225</v>
      </c>
      <c r="O513">
        <f t="shared" ca="1" si="92"/>
        <v>-0.56621684846370757</v>
      </c>
      <c r="P513">
        <f ca="1">K507 + MATCH(IF(MAX(MAX(K513:O513),ABS(MIN(K513:O513)))=ABS(MIN(K513:O513)), MIN(K513:O513),MAX(K513:O513)),K513:O513,0) - 1</f>
        <v>2012</v>
      </c>
    </row>
    <row r="514" spans="3:16" x14ac:dyDescent="0.3">
      <c r="C514" t="str">
        <f>X461</f>
        <v>SGA / Sales</v>
      </c>
      <c r="D514">
        <f ca="1">X463</f>
        <v>0.27886210664040895</v>
      </c>
      <c r="E514">
        <f ca="1">Y463</f>
        <v>0.24194099166780494</v>
      </c>
      <c r="F514">
        <f ca="1">Z463</f>
        <v>0.23439869183885834</v>
      </c>
      <c r="G514">
        <f ca="1">AA463</f>
        <v>0.22894448040070911</v>
      </c>
      <c r="H514">
        <f ca="1">AB463</f>
        <v>0.27426695842450766</v>
      </c>
      <c r="I514">
        <f t="shared" ca="1" si="86"/>
        <v>0.25168264579445782</v>
      </c>
      <c r="J514">
        <f t="shared" ca="1" si="87"/>
        <v>2.323485164459043E-2</v>
      </c>
      <c r="K514">
        <f t="shared" ca="1" si="88"/>
        <v>1.1697712239225375</v>
      </c>
      <c r="L514">
        <f t="shared" ca="1" si="89"/>
        <v>-0.41926904787967245</v>
      </c>
      <c r="M514">
        <f t="shared" ca="1" si="90"/>
        <v>-0.74388053859700687</v>
      </c>
      <c r="N514">
        <f t="shared" ca="1" si="91"/>
        <v>-0.97862322262955503</v>
      </c>
      <c r="O514">
        <f t="shared" ca="1" si="92"/>
        <v>0.97200158518369328</v>
      </c>
      <c r="P514">
        <f ca="1">K507 + MATCH(IF(MAX(MAX(K514:O514),ABS(MIN(K514:O514)))=ABS(MIN(K514:O514)), MIN(K514:O514),MAX(K514:O514)),K514:O514,0) - 1</f>
        <v>2012</v>
      </c>
    </row>
    <row r="515" spans="3:16" x14ac:dyDescent="0.3">
      <c r="C515" t="str">
        <f>X469</f>
        <v>Depreciation / Sales</v>
      </c>
      <c r="D515">
        <f ca="1">X471</f>
        <v>0.14229062411481447</v>
      </c>
      <c r="E515">
        <f ca="1">Y471</f>
        <v>0.16643901106406228</v>
      </c>
      <c r="F515">
        <f ca="1">Z471</f>
        <v>0.15231158019919727</v>
      </c>
      <c r="G515">
        <f ca="1">AA471</f>
        <v>0.16008667023102682</v>
      </c>
      <c r="H515">
        <f ca="1">AB471</f>
        <v>0.1662582056892779</v>
      </c>
      <c r="I515">
        <f t="shared" ca="1" si="86"/>
        <v>0.15747721825967576</v>
      </c>
      <c r="J515">
        <f t="shared" ca="1" si="87"/>
        <v>1.0265782585742941E-2</v>
      </c>
      <c r="K515">
        <f t="shared" ca="1" si="88"/>
        <v>-1.4793411041017313</v>
      </c>
      <c r="L515">
        <f t="shared" ca="1" si="89"/>
        <v>0.87297707013906678</v>
      </c>
      <c r="M515">
        <f t="shared" ca="1" si="90"/>
        <v>-0.50318989490898547</v>
      </c>
      <c r="N515">
        <f t="shared" ca="1" si="91"/>
        <v>0.2541892884985758</v>
      </c>
      <c r="O515">
        <f t="shared" ca="1" si="92"/>
        <v>0.85536464037307136</v>
      </c>
      <c r="P515">
        <f ca="1">K507 + MATCH(IF(MAX(MAX(K515:O515),ABS(MIN(K515:O515)))=ABS(MIN(K515:O515)), MIN(K515:O515),MAX(K515:O515)),K515:O515,0) - 1</f>
        <v>2012</v>
      </c>
    </row>
    <row r="516" spans="3:16" x14ac:dyDescent="0.3">
      <c r="C516" t="str">
        <f>X481</f>
        <v>Op WC / Sales</v>
      </c>
      <c r="D516">
        <f ca="1">X483</f>
        <v>0.13075792114598644</v>
      </c>
      <c r="E516">
        <f ca="1">Y483</f>
        <v>1.1983677093293266</v>
      </c>
      <c r="F516">
        <f ca="1">Z483</f>
        <v>1.0325553738665081</v>
      </c>
      <c r="G516">
        <f ca="1">AA483</f>
        <v>1.0809297352055605</v>
      </c>
      <c r="H516">
        <f ca="1">AB483</f>
        <v>0.47540481400437634</v>
      </c>
      <c r="I516">
        <f t="shared" ca="1" si="86"/>
        <v>0.7836031107103516</v>
      </c>
      <c r="J516">
        <f t="shared" ca="1" si="87"/>
        <v>0.45923933162939173</v>
      </c>
      <c r="K516">
        <f t="shared" ca="1" si="88"/>
        <v>-1.4215794349496491</v>
      </c>
      <c r="L516">
        <f t="shared" ca="1" si="89"/>
        <v>0.90315565338748449</v>
      </c>
      <c r="M516">
        <f t="shared" ca="1" si="90"/>
        <v>0.54209699825332491</v>
      </c>
      <c r="N516">
        <f t="shared" ca="1" si="91"/>
        <v>0.64743283951809427</v>
      </c>
      <c r="O516">
        <f t="shared" ca="1" si="92"/>
        <v>-0.67110605620925501</v>
      </c>
      <c r="P516">
        <f ca="1">K507 + MATCH(IF(MAX(MAX(K516:O516),ABS(MIN(K516:O516)))=ABS(MIN(K516:O516)), MIN(K516:O516),MAX(K516:O516)),K516:O516,0) - 1</f>
        <v>2012</v>
      </c>
    </row>
    <row r="517" spans="3:16" x14ac:dyDescent="0.3">
      <c r="C517" t="str">
        <f>X489</f>
        <v>PPE / Sales</v>
      </c>
      <c r="D517">
        <f ca="1">X491</f>
        <v>0.6077262365620405</v>
      </c>
      <c r="E517">
        <f ca="1">Y491</f>
        <v>0.8695191913672996</v>
      </c>
      <c r="F517">
        <f ca="1">Z491</f>
        <v>1.0987958971309648</v>
      </c>
      <c r="G517">
        <f ca="1">AA491</f>
        <v>1.0510172496271493</v>
      </c>
      <c r="H517">
        <f ca="1">AB491</f>
        <v>1.417308533916849</v>
      </c>
      <c r="I517">
        <f t="shared" ca="1" si="86"/>
        <v>1.0088734217208606</v>
      </c>
      <c r="J517">
        <f t="shared" ca="1" si="87"/>
        <v>0.29875577834048012</v>
      </c>
      <c r="K517">
        <f t="shared" ca="1" si="88"/>
        <v>-1.3427261135737718</v>
      </c>
      <c r="L517">
        <f t="shared" ca="1" si="89"/>
        <v>-0.46644865290185111</v>
      </c>
      <c r="M517">
        <f t="shared" ca="1" si="90"/>
        <v>0.30098991192606539</v>
      </c>
      <c r="N517">
        <f t="shared" ca="1" si="91"/>
        <v>0.14106447795047844</v>
      </c>
      <c r="O517">
        <f t="shared" ca="1" si="92"/>
        <v>1.3671203765990798</v>
      </c>
      <c r="P517">
        <f ca="1">K507 + MATCH(IF(MAX(MAX(K517:O517),ABS(MIN(K517:O517)))=ABS(MIN(K517:O517)), MIN(K517:O517),MAX(K517:O517)),K517:O517,0) - 1</f>
        <v>2016</v>
      </c>
    </row>
    <row r="518" spans="3:16" x14ac:dyDescent="0.3">
      <c r="C518" t="str">
        <f>X497</f>
        <v>Intangibles / Sales</v>
      </c>
      <c r="D518">
        <f ca="1">X499</f>
        <v>0.24400771544572886</v>
      </c>
      <c r="E518">
        <f ca="1">Y499</f>
        <v>0.29705641305832536</v>
      </c>
      <c r="F518">
        <f ca="1">Z499</f>
        <v>0.27078935632525641</v>
      </c>
      <c r="G518">
        <f ca="1">AA499</f>
        <v>0.25336972732644847</v>
      </c>
      <c r="H518">
        <f ca="1">AB499</f>
        <v>0.28684901531728663</v>
      </c>
      <c r="I518">
        <f t="shared" ca="1" si="86"/>
        <v>0.27041444549460919</v>
      </c>
      <c r="J518">
        <f t="shared" ca="1" si="87"/>
        <v>2.218032849373499E-2</v>
      </c>
      <c r="K518">
        <f t="shared" ca="1" si="88"/>
        <v>-1.190547293126841</v>
      </c>
      <c r="L518">
        <f t="shared" ca="1" si="89"/>
        <v>1.2011529753151045</v>
      </c>
      <c r="M518">
        <f t="shared" ca="1" si="90"/>
        <v>1.6902852938049152E-2</v>
      </c>
      <c r="N518">
        <f t="shared" ca="1" si="91"/>
        <v>-0.76846103397319554</v>
      </c>
      <c r="O518">
        <f t="shared" ca="1" si="92"/>
        <v>0.74095249884687286</v>
      </c>
      <c r="P518">
        <f ca="1">K507 + MATCH(IF(MAX(MAX(K518:O518),ABS(MIN(K518:O518)))=ABS(MIN(K518:O518)), MIN(K518:O518),MAX(K518:O518)),K518:O518,0) - 1</f>
        <v>2013</v>
      </c>
    </row>
    <row r="519" spans="3:16" x14ac:dyDescent="0.3">
      <c r="I519" t="str">
        <f>"Max SD"</f>
        <v>Max SD</v>
      </c>
      <c r="J519">
        <f ca="1">MAX(J508:J518)</f>
        <v>0.61056505182386644</v>
      </c>
    </row>
    <row r="520" spans="3:16" x14ac:dyDescent="0.3">
      <c r="I520" t="str">
        <f>"Max SD Item"</f>
        <v>Max SD Item</v>
      </c>
      <c r="J520" t="str">
        <f ca="1">INDIRECT("C" &amp; 507 + MATCH(J519,J508:J518,0))</f>
        <v>Invested Capital / Sales</v>
      </c>
    </row>
    <row r="521" spans="3:16" x14ac:dyDescent="0.3">
      <c r="I521" t="str">
        <f>"Min SD"</f>
        <v>Min SD</v>
      </c>
      <c r="J521">
        <f ca="1">MIN(J508:J518)</f>
        <v>1.0265782585742941E-2</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2481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Abaxis</v>
      </c>
    </row>
    <row r="2" spans="1:16" x14ac:dyDescent="0.3">
      <c r="B2" t="s">
        <v>2</v>
      </c>
      <c r="C2" t="s">
        <v>2482</v>
      </c>
      <c r="K2" t="str">
        <f>LEFT(C1,FIND("(",C1) - 2)</f>
        <v>Abaxis, Inc.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$51.80, up .84%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$51.80, up .84% after opening up a fraction over yesterday's closing price</v>
      </c>
    </row>
    <row r="5" spans="1:16" x14ac:dyDescent="0.3">
      <c r="J5">
        <f ca="1">RANDBETWEEN(1,2)</f>
        <v>2</v>
      </c>
      <c r="K5" t="str">
        <f>"The one year target estimate for " &amp; D1 &amp; " is " &amp; TEXT(C23,"$####.00")</f>
        <v>The one year target estimate for Abaxis is $48.75</v>
      </c>
      <c r="L5" t="str">
        <f>D1 &amp; " is expected to be trading at " &amp; TEXT(C23, "$####.00") &amp; ", based on target estimates"</f>
        <v>Abaxis is expected to be trading at $48.75, based on target estimates</v>
      </c>
    </row>
    <row r="6" spans="1:16" x14ac:dyDescent="0.3">
      <c r="K6" t="str">
        <f>" which would be " &amp; IF(OR(LEFT(ABS((C23-C2)/C2*100),1)="8",LEFT(ABS((C23-C2)/C2*100),2)="18"), "an ", "a ")  &amp;TEXT(ABS((C23-C2)/C2),"####.00%")&amp;IF((C23-C2)&gt;0," increase over"," decrease from")&amp;" the current price"</f>
        <v xml:space="preserve"> which would be a 5.89% decrease from the current price</v>
      </c>
    </row>
    <row r="7" spans="1:16" x14ac:dyDescent="0.3">
      <c r="A7" s="1">
        <v>0</v>
      </c>
      <c r="B7" t="s">
        <v>5</v>
      </c>
      <c r="C7" t="s">
        <v>2483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9.09% from last quarter based on the average of 9 analyst estimates (Yahoo Finance)</v>
      </c>
    </row>
    <row r="8" spans="1:16" x14ac:dyDescent="0.3">
      <c r="A8" s="1">
        <v>1</v>
      </c>
      <c r="B8" t="s">
        <v>7</v>
      </c>
      <c r="C8" t="s">
        <v>2484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2485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0 times, and a negative earnings surprise 4 times</v>
      </c>
    </row>
    <row r="10" spans="1:16" x14ac:dyDescent="0.3">
      <c r="A10" s="1">
        <v>3</v>
      </c>
      <c r="B10" t="s">
        <v>11</v>
      </c>
      <c r="C10" t="s">
        <v>2486</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$0.09 in the 2 months leading up to the earnings report</v>
      </c>
    </row>
    <row r="11" spans="1:16" x14ac:dyDescent="0.3">
      <c r="A11" s="1">
        <v>4</v>
      </c>
      <c r="B11" t="s">
        <v>13</v>
      </c>
      <c r="C11" t="s">
        <v>2487</v>
      </c>
      <c r="K11" t="str">
        <f>IF(B145="Interest Income",U42, K42)</f>
        <v>No positive trends</v>
      </c>
    </row>
    <row r="12" spans="1:16" x14ac:dyDescent="0.3">
      <c r="A12" s="1">
        <v>5</v>
      </c>
      <c r="B12" t="s">
        <v>15</v>
      </c>
      <c r="C12" t="s">
        <v>2488</v>
      </c>
      <c r="D12" t="str">
        <f>LEFT(C12,FIND("-",C12)-2)</f>
        <v>44.12</v>
      </c>
      <c r="E12" t="str">
        <f>TRIM(RIGHT(C12,FIND("-",C12)-1))</f>
        <v>55.95</v>
      </c>
      <c r="K12" t="str">
        <f ca="1">D78</f>
        <v>There are some indications that Abaxis may be overvalued. The company has a higher trailing p/e, and price/sales than the comparable average</v>
      </c>
    </row>
    <row r="13" spans="1:16" x14ac:dyDescent="0.3">
      <c r="A13" s="1">
        <v>6</v>
      </c>
      <c r="B13" t="s">
        <v>17</v>
      </c>
      <c r="C13" t="s">
        <v>2489</v>
      </c>
      <c r="K13" t="str">
        <f ca="1">D89</f>
        <v>There are some indications that Abaxis may be undervalued. The company has a lower price/book than the comparable average</v>
      </c>
    </row>
    <row r="14" spans="1:16" x14ac:dyDescent="0.3">
      <c r="A14" s="1">
        <v>7</v>
      </c>
      <c r="B14" t="s">
        <v>19</v>
      </c>
      <c r="C14" t="s">
        <v>2490</v>
      </c>
    </row>
    <row r="16" spans="1:16" x14ac:dyDescent="0.3">
      <c r="A16" s="1">
        <v>0</v>
      </c>
      <c r="B16" t="s">
        <v>21</v>
      </c>
      <c r="C16" t="s">
        <v>1456</v>
      </c>
    </row>
    <row r="17" spans="1:23" x14ac:dyDescent="0.3">
      <c r="A17" s="1">
        <v>1</v>
      </c>
      <c r="B17" t="s">
        <v>23</v>
      </c>
      <c r="C17" t="s">
        <v>2491</v>
      </c>
      <c r="K17" t="str">
        <f ca="1">K2 &amp; IF(J3=1, K3,IF(J3=2,L3,IF(J3=3,M3,IF(J3=4,N3,IF(J3=5,O3,IF(J3=6,P3)))))) &amp; ". " &amp; IF(J4=1,K4,IF(J4=2,L4)) &amp; ". " &amp; IF(J5=1,K5,IF(J5=2,L5)) &amp; K6 &amp; ". " &amp; K7 &amp; ". " &amp; K8 &amp; ". " &amp; K9 &amp; "."</f>
        <v>Abaxis, Inc. will report earnings on Jul 27, 2017. The stock is currently trading at $51.80, up .84% after opening up slightly over yesterday's close. Abaxis is expected to be trading at $48.75, based on target estimates which would be a 5.89% decrease from the current price. Earnings are expected to decrease by 9.09% from last quarter based on the average of 9 analyst estimates (Yahoo Finance). The stock is trading near the middle of its 52 week range. Over the last 4 quarters, there have been positive earnings surprises 0 times, and a negative earnings surprise 4 times.</v>
      </c>
    </row>
    <row r="18" spans="1:23" x14ac:dyDescent="0.3">
      <c r="A18" s="1">
        <v>2</v>
      </c>
      <c r="B18" t="s">
        <v>25</v>
      </c>
      <c r="C18" t="s">
        <v>2492</v>
      </c>
    </row>
    <row r="19" spans="1:23" x14ac:dyDescent="0.3">
      <c r="A19" s="1">
        <v>3</v>
      </c>
      <c r="B19" t="s">
        <v>27</v>
      </c>
      <c r="C19" t="s">
        <v>2493</v>
      </c>
    </row>
    <row r="20" spans="1:23" x14ac:dyDescent="0.3">
      <c r="A20" s="1">
        <v>4</v>
      </c>
      <c r="B20" t="s">
        <v>29</v>
      </c>
      <c r="C20" t="s">
        <v>30</v>
      </c>
    </row>
    <row r="21" spans="1:23" x14ac:dyDescent="0.3">
      <c r="A21" s="1">
        <v>5</v>
      </c>
      <c r="B21" t="s">
        <v>31</v>
      </c>
      <c r="C21" t="s">
        <v>2494</v>
      </c>
    </row>
    <row r="22" spans="1:23" x14ac:dyDescent="0.3">
      <c r="A22" s="1">
        <v>6</v>
      </c>
      <c r="B22" t="s">
        <v>33</v>
      </c>
      <c r="C22" t="s">
        <v>2495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2496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2497</v>
      </c>
      <c r="F26" s="1" t="s">
        <v>2498</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0.33</v>
      </c>
      <c r="D28">
        <v>0.3</v>
      </c>
      <c r="E28">
        <v>1.22</v>
      </c>
      <c r="F28">
        <v>1.44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0.3</v>
      </c>
      <c r="D29">
        <v>0.25</v>
      </c>
      <c r="E29">
        <v>1.1399999999999999</v>
      </c>
      <c r="F29">
        <v>1.27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0.36</v>
      </c>
      <c r="D30">
        <v>0.38</v>
      </c>
      <c r="E30">
        <v>1.38</v>
      </c>
      <c r="F30">
        <v>1.59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0.3</v>
      </c>
      <c r="D31">
        <v>0.34</v>
      </c>
      <c r="E31">
        <v>1.27</v>
      </c>
      <c r="F31">
        <v>1.22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2497</v>
      </c>
      <c r="F33" s="1" t="s">
        <v>2498</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2499</v>
      </c>
      <c r="D34" t="s">
        <v>2499</v>
      </c>
      <c r="E34" t="s">
        <v>2500</v>
      </c>
      <c r="F34" t="s">
        <v>2501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2502</v>
      </c>
      <c r="D35" t="s">
        <v>2503</v>
      </c>
      <c r="E35" t="s">
        <v>2504</v>
      </c>
      <c r="F35" t="s">
        <v>2505</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2506</v>
      </c>
      <c r="D36" t="s">
        <v>2507</v>
      </c>
      <c r="E36" t="s">
        <v>2508</v>
      </c>
      <c r="F36" t="s">
        <v>2509</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2510</v>
      </c>
      <c r="D37" t="s">
        <v>2511</v>
      </c>
      <c r="E37" t="s">
        <v>2512</v>
      </c>
      <c r="F37" t="s">
        <v>2513</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2514</v>
      </c>
      <c r="D38" t="s">
        <v>2515</v>
      </c>
      <c r="E38" t="s">
        <v>2516</v>
      </c>
      <c r="F38" t="s">
        <v>2504</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2517</v>
      </c>
      <c r="D39" t="s">
        <v>2518</v>
      </c>
      <c r="E39" t="s">
        <v>2519</v>
      </c>
      <c r="F39" t="s">
        <v>2520</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2521</v>
      </c>
      <c r="D42" t="s">
        <v>2522</v>
      </c>
      <c r="E42" t="s">
        <v>1785</v>
      </c>
      <c r="F42" t="s">
        <v>2523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2524</v>
      </c>
      <c r="D43" t="s">
        <v>2523</v>
      </c>
      <c r="E43" t="s">
        <v>2524</v>
      </c>
      <c r="F43" t="s">
        <v>28</v>
      </c>
    </row>
    <row r="44" spans="1:23" x14ac:dyDescent="0.3">
      <c r="A44" s="1">
        <v>2</v>
      </c>
      <c r="B44" t="s">
        <v>82</v>
      </c>
      <c r="C44" t="s">
        <v>1114</v>
      </c>
      <c r="D44" t="s">
        <v>1817</v>
      </c>
      <c r="E44" t="s">
        <v>1817</v>
      </c>
      <c r="F44" t="s">
        <v>1817</v>
      </c>
    </row>
    <row r="45" spans="1:23" x14ac:dyDescent="0.3">
      <c r="A45" s="1">
        <v>3</v>
      </c>
      <c r="B45" t="s">
        <v>87</v>
      </c>
      <c r="C45" t="s">
        <v>2525</v>
      </c>
      <c r="D45" t="s">
        <v>2526</v>
      </c>
      <c r="E45" t="s">
        <v>2527</v>
      </c>
      <c r="F45" t="s">
        <v>2526</v>
      </c>
    </row>
    <row r="47" spans="1:23" x14ac:dyDescent="0.3">
      <c r="B47" s="1" t="s">
        <v>92</v>
      </c>
      <c r="C47" s="1" t="s">
        <v>37</v>
      </c>
      <c r="D47" s="1" t="s">
        <v>38</v>
      </c>
      <c r="E47" s="1" t="s">
        <v>2497</v>
      </c>
      <c r="F47" s="1" t="s">
        <v>2498</v>
      </c>
    </row>
    <row r="48" spans="1:23" x14ac:dyDescent="0.3">
      <c r="A48" s="1">
        <v>0</v>
      </c>
      <c r="B48" t="s">
        <v>93</v>
      </c>
      <c r="C48">
        <v>0.33</v>
      </c>
      <c r="D48">
        <v>0.3</v>
      </c>
      <c r="E48">
        <v>1.22</v>
      </c>
      <c r="F48">
        <v>1.44</v>
      </c>
    </row>
    <row r="49" spans="1:14" x14ac:dyDescent="0.3">
      <c r="A49" s="1">
        <v>1</v>
      </c>
      <c r="B49" t="s">
        <v>94</v>
      </c>
      <c r="C49">
        <v>0.33</v>
      </c>
      <c r="D49">
        <v>0.3</v>
      </c>
      <c r="E49">
        <v>1.22</v>
      </c>
      <c r="F49">
        <v>1.44</v>
      </c>
    </row>
    <row r="50" spans="1:14" x14ac:dyDescent="0.3">
      <c r="A50" s="1">
        <v>2</v>
      </c>
      <c r="B50" t="s">
        <v>95</v>
      </c>
      <c r="C50">
        <v>0.33</v>
      </c>
      <c r="D50">
        <v>0.3</v>
      </c>
      <c r="E50">
        <v>1.22</v>
      </c>
      <c r="F50">
        <v>1.44</v>
      </c>
    </row>
    <row r="51" spans="1:14" x14ac:dyDescent="0.3">
      <c r="A51" s="1">
        <v>3</v>
      </c>
      <c r="B51" t="s">
        <v>96</v>
      </c>
      <c r="C51">
        <v>0.33</v>
      </c>
      <c r="D51">
        <v>0.31</v>
      </c>
      <c r="E51">
        <v>1.22</v>
      </c>
      <c r="F51">
        <v>1.43</v>
      </c>
    </row>
    <row r="52" spans="1:14" x14ac:dyDescent="0.3">
      <c r="A52" s="1">
        <v>4</v>
      </c>
      <c r="B52" t="s">
        <v>97</v>
      </c>
      <c r="C52">
        <v>0.33</v>
      </c>
      <c r="D52">
        <v>0.35</v>
      </c>
      <c r="E52">
        <v>1.38</v>
      </c>
      <c r="F52">
        <v>1.53</v>
      </c>
    </row>
    <row r="54" spans="1:14" x14ac:dyDescent="0.3">
      <c r="B54" s="1" t="s">
        <v>98</v>
      </c>
      <c r="C54" s="1" t="s">
        <v>37</v>
      </c>
      <c r="D54" s="1" t="s">
        <v>38</v>
      </c>
      <c r="E54" s="1" t="s">
        <v>2497</v>
      </c>
      <c r="F54" s="1" t="s">
        <v>2498</v>
      </c>
    </row>
    <row r="55" spans="1:14" x14ac:dyDescent="0.3">
      <c r="A55" s="1">
        <v>0</v>
      </c>
      <c r="B55" t="s">
        <v>99</v>
      </c>
    </row>
    <row r="56" spans="1:14" x14ac:dyDescent="0.3">
      <c r="A56" s="1">
        <v>1</v>
      </c>
      <c r="B56" t="s">
        <v>100</v>
      </c>
      <c r="E56">
        <v>1</v>
      </c>
    </row>
    <row r="57" spans="1:14" x14ac:dyDescent="0.3">
      <c r="A57" s="1">
        <v>2</v>
      </c>
      <c r="B57" t="s">
        <v>101</v>
      </c>
    </row>
    <row r="58" spans="1:14" x14ac:dyDescent="0.3">
      <c r="A58" s="1">
        <v>3</v>
      </c>
      <c r="B58" t="s">
        <v>102</v>
      </c>
    </row>
    <row r="60" spans="1:14" x14ac:dyDescent="0.3">
      <c r="B60" s="1" t="s">
        <v>103</v>
      </c>
      <c r="C60" s="1" t="s">
        <v>2528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330</v>
      </c>
      <c r="F61">
        <v>0.19</v>
      </c>
      <c r="I61" t="str">
        <f t="shared" si="4"/>
        <v>N/A</v>
      </c>
      <c r="J61">
        <f t="shared" si="5"/>
        <v>0.1</v>
      </c>
      <c r="K61" t="str">
        <f t="shared" si="6"/>
        <v>N/A</v>
      </c>
      <c r="L61" t="str">
        <f t="shared" si="7"/>
        <v>N/A</v>
      </c>
      <c r="M61">
        <f t="shared" si="8"/>
        <v>0.19</v>
      </c>
      <c r="N61" t="str">
        <f t="shared" si="9"/>
        <v>N/A</v>
      </c>
    </row>
    <row r="62" spans="1:14" x14ac:dyDescent="0.3">
      <c r="A62" s="1">
        <v>1</v>
      </c>
      <c r="B62" t="s">
        <v>110</v>
      </c>
      <c r="C62" t="s">
        <v>2529</v>
      </c>
      <c r="F62">
        <v>0.22</v>
      </c>
      <c r="I62" t="str">
        <f t="shared" si="4"/>
        <v>N/A</v>
      </c>
      <c r="J62">
        <f t="shared" si="5"/>
        <v>-0.11800000000000001</v>
      </c>
      <c r="K62" t="str">
        <f t="shared" si="6"/>
        <v>N/A</v>
      </c>
      <c r="L62" t="str">
        <f t="shared" si="7"/>
        <v>N/A</v>
      </c>
      <c r="M62">
        <f t="shared" si="8"/>
        <v>0.22</v>
      </c>
      <c r="N62" t="str">
        <f t="shared" si="9"/>
        <v>N/A</v>
      </c>
    </row>
    <row r="63" spans="1:14" x14ac:dyDescent="0.3">
      <c r="A63" s="1">
        <v>2</v>
      </c>
      <c r="B63" t="s">
        <v>112</v>
      </c>
      <c r="C63" t="s">
        <v>2530</v>
      </c>
      <c r="F63">
        <v>0.08</v>
      </c>
      <c r="I63" t="str">
        <f t="shared" si="4"/>
        <v>N/A</v>
      </c>
      <c r="J63">
        <f t="shared" si="5"/>
        <v>-3.9E-2</v>
      </c>
      <c r="K63" t="str">
        <f t="shared" si="6"/>
        <v>N/A</v>
      </c>
      <c r="L63" t="str">
        <f t="shared" si="7"/>
        <v>N/A</v>
      </c>
      <c r="M63">
        <f t="shared" si="8"/>
        <v>0.08</v>
      </c>
      <c r="N63" t="str">
        <f t="shared" si="9"/>
        <v>N/A</v>
      </c>
    </row>
    <row r="64" spans="1:14" x14ac:dyDescent="0.3">
      <c r="A64" s="1">
        <v>3</v>
      </c>
      <c r="B64" t="s">
        <v>114</v>
      </c>
      <c r="C64" t="s">
        <v>2531</v>
      </c>
      <c r="F64">
        <v>0.12</v>
      </c>
      <c r="I64" t="str">
        <f t="shared" si="4"/>
        <v>N/A</v>
      </c>
      <c r="J64">
        <f t="shared" si="5"/>
        <v>0.18</v>
      </c>
      <c r="K64" t="str">
        <f t="shared" si="6"/>
        <v>N/A</v>
      </c>
      <c r="L64" t="str">
        <f t="shared" si="7"/>
        <v>N/A</v>
      </c>
      <c r="M64">
        <f t="shared" si="8"/>
        <v>0.12</v>
      </c>
      <c r="N64" t="str">
        <f t="shared" si="9"/>
        <v>N/A</v>
      </c>
    </row>
    <row r="65" spans="1:14" x14ac:dyDescent="0.3">
      <c r="A65" s="1">
        <v>4</v>
      </c>
      <c r="B65" t="s">
        <v>116</v>
      </c>
      <c r="C65" t="s">
        <v>2532</v>
      </c>
      <c r="F65">
        <v>0.09</v>
      </c>
      <c r="I65" t="str">
        <f t="shared" si="4"/>
        <v>N/A</v>
      </c>
      <c r="J65">
        <f t="shared" si="5"/>
        <v>6.3299999999999995E-2</v>
      </c>
      <c r="K65" t="str">
        <f t="shared" si="6"/>
        <v>N/A</v>
      </c>
      <c r="L65" t="str">
        <f t="shared" si="7"/>
        <v>N/A</v>
      </c>
      <c r="M65">
        <f t="shared" si="8"/>
        <v>0.09</v>
      </c>
      <c r="N65" t="str">
        <f t="shared" si="9"/>
        <v>N/A</v>
      </c>
    </row>
    <row r="66" spans="1:14" x14ac:dyDescent="0.3">
      <c r="A66" s="1">
        <v>5</v>
      </c>
      <c r="B66" t="s">
        <v>118</v>
      </c>
      <c r="C66" t="s">
        <v>2533</v>
      </c>
      <c r="I66" t="str">
        <f t="shared" si="4"/>
        <v>N/A</v>
      </c>
      <c r="J66">
        <f t="shared" si="5"/>
        <v>0.16870000000000002</v>
      </c>
      <c r="K66" t="str">
        <f t="shared" si="6"/>
        <v>N/A</v>
      </c>
      <c r="L66" t="str">
        <f t="shared" si="7"/>
        <v>N/A</v>
      </c>
      <c r="M66" t="str">
        <f t="shared" si="8"/>
        <v>N/A</v>
      </c>
      <c r="N66" t="str">
        <f t="shared" si="9"/>
        <v>N/A</v>
      </c>
    </row>
    <row r="67" spans="1:14" x14ac:dyDescent="0.3">
      <c r="D67" t="s">
        <v>120</v>
      </c>
      <c r="E67" t="str">
        <f>C1</f>
        <v>Abaxis, Inc. (ABAX)</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1456</v>
      </c>
      <c r="D68">
        <f ca="1">IFERROR(AVERAGE(VALUE(INDIRECT("J"&amp;(MATCH(B68,B69:B500,0)+68))),VALUE(INDIRECT("J"&amp;(MATCH(B68,B69:B500,0)+79))),VALUE(INDIRECT("J"&amp;(MATCH(B68,B69:B500,0)+90))),VALUE(INDIRECT("J"&amp;(MATCH(B68,B69:B500,0)+101)))),"")</f>
        <v>2090000000</v>
      </c>
      <c r="E68" t="str">
        <f t="shared" ref="E68:E76" ca="1" si="10">IFERROR(IF(AND(C68&lt;&gt;"",D68&lt;&gt;0),IF(VALUE(J68)&gt;VALUE(K68),"above average","below average"),"no data"),"no data")</f>
        <v>below average</v>
      </c>
      <c r="I68" t="str">
        <f t="shared" ca="1" si="4"/>
        <v>N/A</v>
      </c>
      <c r="J68">
        <f t="shared" si="5"/>
        <v>1170000000</v>
      </c>
      <c r="K68">
        <f t="shared" ca="1" si="6"/>
        <v>2090000000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2492</v>
      </c>
      <c r="D70">
        <f ca="1">IFERROR(AVERAGE(VALUE(INDIRECT("J"&amp;(MATCH(B70,B71:B502,0)+70))),VALUE(INDIRECT("J"&amp;(MATCH(B70,B71:B502,0)+81))),VALUE(INDIRECT("J"&amp;(MATCH(B70,B71:B502,0)+92))),VALUE(INDIRECT("J"&amp;(MATCH(B70,B71:B502,0)+103)))),"")</f>
        <v>13.395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36.049999999999997</v>
      </c>
      <c r="K70">
        <f t="shared" ca="1" si="6"/>
        <v>13.395</v>
      </c>
      <c r="L70" t="str">
        <f t="shared" ca="1" si="7"/>
        <v>N/A</v>
      </c>
      <c r="M70" t="str">
        <f t="shared" ca="1" si="8"/>
        <v>N/A</v>
      </c>
      <c r="N70" t="str">
        <f t="shared" ca="1" si="9"/>
        <v>N/A</v>
      </c>
    </row>
    <row r="71" spans="1:14" x14ac:dyDescent="0.3">
      <c r="A71" s="1">
        <v>3</v>
      </c>
      <c r="B71" t="s">
        <v>124</v>
      </c>
      <c r="C71" t="s">
        <v>2534</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trailing p/e</v>
      </c>
      <c r="I71" t="str">
        <f t="shared" ca="1" si="4"/>
        <v>N/A</v>
      </c>
      <c r="J71">
        <f t="shared" si="5"/>
        <v>35.97</v>
      </c>
      <c r="K71" t="str">
        <f t="shared" ca="1" si="6"/>
        <v>N/A</v>
      </c>
      <c r="L71" t="str">
        <f t="shared" ca="1" si="7"/>
        <v>N/A</v>
      </c>
      <c r="M71" t="str">
        <f t="shared" ca="1" si="8"/>
        <v>N/A</v>
      </c>
      <c r="N71" t="str">
        <f t="shared" ca="1" si="9"/>
        <v>N/A</v>
      </c>
    </row>
    <row r="72" spans="1:14" x14ac:dyDescent="0.3">
      <c r="A72" s="1">
        <v>4</v>
      </c>
      <c r="B72" t="s">
        <v>126</v>
      </c>
      <c r="C72" t="s">
        <v>2535</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trailing p/e</v>
      </c>
      <c r="I72" t="str">
        <f t="shared" ca="1" si="4"/>
        <v>N/A</v>
      </c>
      <c r="J72">
        <f t="shared" si="5"/>
        <v>6.71</v>
      </c>
      <c r="K72" t="str">
        <f t="shared" ca="1" si="6"/>
        <v>N/A</v>
      </c>
      <c r="L72" t="str">
        <f t="shared" ca="1" si="7"/>
        <v>N/A</v>
      </c>
      <c r="M72" t="str">
        <f t="shared" ca="1" si="8"/>
        <v>N/A</v>
      </c>
      <c r="N72" t="str">
        <f t="shared" ca="1" si="9"/>
        <v>N/A</v>
      </c>
    </row>
    <row r="73" spans="1:14" x14ac:dyDescent="0.3">
      <c r="A73" s="1">
        <v>5</v>
      </c>
      <c r="B73" t="s">
        <v>128</v>
      </c>
      <c r="C73" t="s">
        <v>2536</v>
      </c>
      <c r="D73">
        <f ca="1">IFERROR(AVERAGE(VALUE(INDIRECT("J"&amp;(MATCH(B73,B74:B505,0)+73))),VALUE(INDIRECT("J"&amp;(MATCH(B73,B74:B505,0)+84))),VALUE(INDIRECT("J"&amp;(MATCH(B73,B74:B505,0)+95))),VALUE(INDIRECT("J"&amp;(MATCH(B73,B74:B505,0)+106)))),"")</f>
        <v>3.36</v>
      </c>
      <c r="E73" t="str">
        <f t="shared" ca="1" si="10"/>
        <v>above average</v>
      </c>
      <c r="F73" t="str">
        <f t="shared" ca="1" si="11"/>
        <v>price/sales (ttm)</v>
      </c>
      <c r="G73" t="str">
        <f t="shared" ca="1" si="12"/>
        <v>trailing p/e, price/sales</v>
      </c>
      <c r="I73" t="str">
        <f t="shared" ca="1" si="4"/>
        <v>N/A</v>
      </c>
      <c r="J73">
        <f t="shared" si="5"/>
        <v>5.16</v>
      </c>
      <c r="K73">
        <f t="shared" ca="1" si="6"/>
        <v>3.36</v>
      </c>
      <c r="L73" t="str">
        <f t="shared" ca="1" si="7"/>
        <v>N/A</v>
      </c>
      <c r="M73" t="str">
        <f t="shared" ca="1" si="8"/>
        <v>N/A</v>
      </c>
      <c r="N73" t="str">
        <f t="shared" ca="1" si="9"/>
        <v>N/A</v>
      </c>
    </row>
    <row r="74" spans="1:14" x14ac:dyDescent="0.3">
      <c r="A74" s="1">
        <v>6</v>
      </c>
      <c r="B74" t="s">
        <v>130</v>
      </c>
      <c r="C74" t="s">
        <v>1340</v>
      </c>
      <c r="D74">
        <f ca="1">IFERROR(AVERAGE(VALUE(INDIRECT("J"&amp;(MATCH(B74,B75:B506,0)+74))),VALUE(INDIRECT("J"&amp;(MATCH(B74,B75:B506,0)+85))),VALUE(INDIRECT("J"&amp;(MATCH(B74,B75:B506,0)+96))),VALUE(INDIRECT("J"&amp;(MATCH(B74,B75:B506,0)+107)))),"")</f>
        <v>9.2375000000000007</v>
      </c>
      <c r="E74" t="str">
        <f t="shared" ca="1" si="10"/>
        <v>below average</v>
      </c>
      <c r="F74" t="str">
        <f t="shared" ca="1" si="11"/>
        <v/>
      </c>
      <c r="G74" t="str">
        <f t="shared" ca="1" si="12"/>
        <v>trailing p/e, price/sales</v>
      </c>
      <c r="I74" t="str">
        <f t="shared" ca="1" si="4"/>
        <v>N/A</v>
      </c>
      <c r="J74">
        <f t="shared" si="5"/>
        <v>4.3899999999999997</v>
      </c>
      <c r="K74">
        <f t="shared" ca="1" si="6"/>
        <v>9.2375000000000007</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and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137</v>
      </c>
      <c r="D78" t="str">
        <f ca="1">IF(COUNTIF(E70:E76,"=above average")&gt;0,"There are some indications that "&amp;D1&amp;" may be overvalued. The company has a higher " &amp; G77 &amp; " than the comparable average", "Inconclusive")</f>
        <v>There are some indications that Abaxis may be overvalued. The company has a higher trailing p/e, and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2537</v>
      </c>
      <c r="F81" t="str">
        <f t="shared" ref="F81:F87" ca="1" si="13">IF(E70="below average",LOWER(TRIM(IF(ISNUMBER(VALUE(RIGHT(B70,1))),REPLACE(B70,LEN(B70),1,""),B70))),"")</f>
        <v/>
      </c>
      <c r="G81" t="str">
        <f ca="1">IFERROR(LEFT(F81,FIND("(",F81) - 2),F81)</f>
        <v/>
      </c>
      <c r="I81" t="str">
        <f t="shared" ca="1" si="4"/>
        <v>N/A</v>
      </c>
      <c r="J81">
        <f t="shared" si="5"/>
        <v>0.14400000000000002</v>
      </c>
      <c r="K81" t="str">
        <f t="shared" si="6"/>
        <v>N/A</v>
      </c>
      <c r="L81" t="str">
        <f t="shared" si="7"/>
        <v>N/A</v>
      </c>
      <c r="M81" t="str">
        <f t="shared" ca="1" si="8"/>
        <v>N/A</v>
      </c>
      <c r="N81" t="str">
        <f t="shared" ca="1" si="9"/>
        <v>N/A</v>
      </c>
    </row>
    <row r="82" spans="1:14" x14ac:dyDescent="0.3">
      <c r="A82" s="1">
        <v>1</v>
      </c>
      <c r="B82" t="s">
        <v>140</v>
      </c>
      <c r="C82" t="s">
        <v>2538</v>
      </c>
      <c r="F82" t="str">
        <f t="shared" ca="1" si="13"/>
        <v/>
      </c>
      <c r="G82" t="str">
        <f t="shared" ref="G82:G87" ca="1" si="14">IF(F82&lt;&gt;"", G81 &amp; ", " &amp; IFERROR(LEFT(F82,FIND("(",F82) - 2),F82),G81)</f>
        <v/>
      </c>
      <c r="I82" t="str">
        <f t="shared" ca="1" si="4"/>
        <v>N/A</v>
      </c>
      <c r="J82">
        <f t="shared" si="5"/>
        <v>0.19579999999999997</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2539</v>
      </c>
      <c r="F84" t="str">
        <f t="shared" ca="1" si="13"/>
        <v/>
      </c>
      <c r="G84" t="str">
        <f t="shared" ca="1" si="14"/>
        <v/>
      </c>
      <c r="I84" t="str">
        <f t="shared" ca="1" si="4"/>
        <v>N/A</v>
      </c>
      <c r="J84">
        <f t="shared" si="5"/>
        <v>9.6400000000000013E-2</v>
      </c>
      <c r="K84" t="str">
        <f t="shared" si="6"/>
        <v>N/A</v>
      </c>
      <c r="L84" t="str">
        <f t="shared" si="7"/>
        <v>N/A</v>
      </c>
      <c r="M84" t="str">
        <f t="shared" ca="1" si="8"/>
        <v>N/A</v>
      </c>
      <c r="N84" t="str">
        <f t="shared" ca="1" si="9"/>
        <v>N/A</v>
      </c>
    </row>
    <row r="85" spans="1:14" x14ac:dyDescent="0.3">
      <c r="A85" s="1">
        <v>1</v>
      </c>
      <c r="B85" t="s">
        <v>144</v>
      </c>
      <c r="C85" t="s">
        <v>2540</v>
      </c>
      <c r="F85" t="str">
        <f t="shared" ca="1" si="13"/>
        <v>price/book (mrq)</v>
      </c>
      <c r="G85" t="str">
        <f t="shared" ca="1" si="14"/>
        <v>, price/book</v>
      </c>
      <c r="I85" t="str">
        <f t="shared" ca="1" si="4"/>
        <v>N/A</v>
      </c>
      <c r="J85">
        <f t="shared" si="5"/>
        <v>0.13039999999999999</v>
      </c>
      <c r="K85" t="str">
        <f t="shared" si="6"/>
        <v>N/A</v>
      </c>
      <c r="L85" t="str">
        <f t="shared" si="7"/>
        <v>N/A</v>
      </c>
      <c r="M85" t="str">
        <f t="shared" ca="1" si="8"/>
        <v>N/A</v>
      </c>
      <c r="N85" t="str">
        <f t="shared" ca="1" si="9"/>
        <v>N/A</v>
      </c>
    </row>
    <row r="86" spans="1:14" x14ac:dyDescent="0.3">
      <c r="F86" t="str">
        <f t="shared" ca="1" si="13"/>
        <v/>
      </c>
      <c r="G86" t="str">
        <f t="shared" ca="1" si="14"/>
        <v>,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2516</v>
      </c>
      <c r="F87" t="str">
        <f t="shared" ca="1" si="13"/>
        <v/>
      </c>
      <c r="G87" t="str">
        <f t="shared" ca="1" si="14"/>
        <v>, price/book</v>
      </c>
      <c r="I87" t="str">
        <f t="shared" ca="1" si="4"/>
        <v>N/A</v>
      </c>
      <c r="J87">
        <f t="shared" si="5"/>
        <v>227220000</v>
      </c>
      <c r="K87" t="str">
        <f t="shared" si="6"/>
        <v>N/A</v>
      </c>
      <c r="L87" t="str">
        <f t="shared" si="7"/>
        <v>N/A</v>
      </c>
      <c r="M87" t="str">
        <f t="shared" ca="1" si="8"/>
        <v>N/A</v>
      </c>
      <c r="N87" t="str">
        <f t="shared" ca="1" si="9"/>
        <v>N/A</v>
      </c>
    </row>
    <row r="88" spans="1:14" x14ac:dyDescent="0.3">
      <c r="A88" s="1">
        <v>1</v>
      </c>
      <c r="B88" t="s">
        <v>147</v>
      </c>
      <c r="C88" t="s">
        <v>1402</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price/book</v>
      </c>
      <c r="I88" t="str">
        <f t="shared" ca="1" si="4"/>
        <v>N/A</v>
      </c>
      <c r="J88">
        <f t="shared" si="5"/>
        <v>10.09</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There are some indications that Abaxis may be undervalued. The company has a lower price/book than the comparable average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C90" t="s">
        <v>2541</v>
      </c>
      <c r="I90" t="str">
        <f t="shared" si="4"/>
        <v>N/A</v>
      </c>
      <c r="J90">
        <f t="shared" si="5"/>
        <v>125840000</v>
      </c>
      <c r="K90" t="str">
        <f t="shared" si="6"/>
        <v>N/A</v>
      </c>
      <c r="L90" t="str">
        <f t="shared" si="7"/>
        <v>N/A</v>
      </c>
      <c r="M90" t="str">
        <f t="shared" si="8"/>
        <v>N/A</v>
      </c>
      <c r="N90" t="str">
        <f t="shared" si="9"/>
        <v>N/A</v>
      </c>
    </row>
    <row r="91" spans="1:14" x14ac:dyDescent="0.3">
      <c r="A91" s="1">
        <v>4</v>
      </c>
      <c r="B91" t="s">
        <v>153</v>
      </c>
      <c r="C91" t="s">
        <v>2542</v>
      </c>
      <c r="I91" t="str">
        <f t="shared" si="4"/>
        <v>N/A</v>
      </c>
      <c r="J91">
        <f t="shared" si="5"/>
        <v>51830000</v>
      </c>
      <c r="K91" t="str">
        <f t="shared" si="6"/>
        <v>N/A</v>
      </c>
      <c r="L91" t="str">
        <f t="shared" si="7"/>
        <v>N/A</v>
      </c>
      <c r="M91" t="str">
        <f t="shared" si="8"/>
        <v>N/A</v>
      </c>
      <c r="N91" t="str">
        <f t="shared" si="9"/>
        <v>N/A</v>
      </c>
    </row>
    <row r="92" spans="1:14" x14ac:dyDescent="0.3">
      <c r="A92" s="1">
        <v>5</v>
      </c>
      <c r="B92" t="s">
        <v>155</v>
      </c>
      <c r="C92" t="s">
        <v>2543</v>
      </c>
      <c r="I92" t="str">
        <f t="shared" si="4"/>
        <v>N/A</v>
      </c>
      <c r="J92">
        <f t="shared" si="5"/>
        <v>32780000</v>
      </c>
      <c r="K92" t="str">
        <f t="shared" si="6"/>
        <v>N/A</v>
      </c>
      <c r="L92" t="str">
        <f t="shared" si="7"/>
        <v>N/A</v>
      </c>
      <c r="M92" t="str">
        <f t="shared" si="8"/>
        <v>N/A</v>
      </c>
      <c r="N92" t="str">
        <f t="shared" si="9"/>
        <v>N/A</v>
      </c>
    </row>
    <row r="93" spans="1:14" x14ac:dyDescent="0.3">
      <c r="A93" s="1">
        <v>6</v>
      </c>
      <c r="B93" t="s">
        <v>157</v>
      </c>
      <c r="C93" t="s">
        <v>2493</v>
      </c>
      <c r="I93" t="str">
        <f t="shared" si="4"/>
        <v>N/A</v>
      </c>
      <c r="J93">
        <f t="shared" si="5"/>
        <v>1.44</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2544</v>
      </c>
      <c r="I96" t="str">
        <f t="shared" si="4"/>
        <v>N/A</v>
      </c>
      <c r="J96">
        <f t="shared" si="5"/>
        <v>142890000</v>
      </c>
      <c r="K96" t="str">
        <f t="shared" si="6"/>
        <v>N/A</v>
      </c>
      <c r="L96" t="str">
        <f t="shared" si="7"/>
        <v>N/A</v>
      </c>
      <c r="M96" t="str">
        <f t="shared" si="8"/>
        <v>N/A</v>
      </c>
      <c r="N96" t="str">
        <f t="shared" si="9"/>
        <v>N/A</v>
      </c>
    </row>
    <row r="97" spans="1:14" x14ac:dyDescent="0.3">
      <c r="A97" s="1">
        <v>1</v>
      </c>
      <c r="B97" t="s">
        <v>161</v>
      </c>
      <c r="C97" t="s">
        <v>2545</v>
      </c>
      <c r="I97" t="str">
        <f t="shared" si="4"/>
        <v>N/A</v>
      </c>
      <c r="J97">
        <f t="shared" si="5"/>
        <v>6.31</v>
      </c>
      <c r="K97" t="str">
        <f t="shared" si="6"/>
        <v>N/A</v>
      </c>
      <c r="L97" t="str">
        <f t="shared" si="7"/>
        <v>N/A</v>
      </c>
      <c r="M97" t="str">
        <f t="shared" si="8"/>
        <v>N/A</v>
      </c>
      <c r="N97" t="str">
        <f t="shared" si="9"/>
        <v>N/A</v>
      </c>
    </row>
    <row r="98" spans="1:14" x14ac:dyDescent="0.3">
      <c r="A98" s="1">
        <v>2</v>
      </c>
      <c r="B98" t="s">
        <v>163</v>
      </c>
      <c r="C98" t="s">
        <v>2546</v>
      </c>
      <c r="I98" t="str">
        <f t="shared" si="4"/>
        <v>N/A</v>
      </c>
      <c r="J98">
        <f t="shared" si="5"/>
        <v>378000</v>
      </c>
      <c r="K98" t="str">
        <f t="shared" si="6"/>
        <v>N/A</v>
      </c>
      <c r="L98" t="str">
        <f t="shared" si="7"/>
        <v>N/A</v>
      </c>
      <c r="M98" t="str">
        <f t="shared" si="8"/>
        <v>N/A</v>
      </c>
      <c r="N98" t="str">
        <f t="shared" si="9"/>
        <v>N/A</v>
      </c>
    </row>
    <row r="99" spans="1:14" x14ac:dyDescent="0.3">
      <c r="A99" s="1">
        <v>3</v>
      </c>
      <c r="B99" t="s">
        <v>165</v>
      </c>
      <c r="C99" t="s">
        <v>1815</v>
      </c>
      <c r="I99" t="str">
        <f t="shared" si="4"/>
        <v>N/A</v>
      </c>
      <c r="J99">
        <f t="shared" si="5"/>
        <v>0.14000000000000001</v>
      </c>
      <c r="K99" t="str">
        <f t="shared" si="6"/>
        <v>N/A</v>
      </c>
      <c r="L99" t="str">
        <f t="shared" si="7"/>
        <v>N/A</v>
      </c>
      <c r="M99" t="str">
        <f t="shared" si="8"/>
        <v>N/A</v>
      </c>
      <c r="N99" t="str">
        <f t="shared" si="9"/>
        <v>N/A</v>
      </c>
    </row>
    <row r="100" spans="1:14" x14ac:dyDescent="0.3">
      <c r="A100" s="1">
        <v>4</v>
      </c>
      <c r="B100" t="s">
        <v>167</v>
      </c>
      <c r="C100" t="s">
        <v>2547</v>
      </c>
      <c r="I100" t="str">
        <f t="shared" si="4"/>
        <v>N/A</v>
      </c>
      <c r="J100">
        <f t="shared" si="5"/>
        <v>6.97</v>
      </c>
      <c r="K100" t="str">
        <f t="shared" si="6"/>
        <v>N/A</v>
      </c>
      <c r="L100" t="str">
        <f t="shared" si="7"/>
        <v>N/A</v>
      </c>
      <c r="M100" t="str">
        <f t="shared" si="8"/>
        <v>N/A</v>
      </c>
      <c r="N100" t="str">
        <f t="shared" si="9"/>
        <v>N/A</v>
      </c>
    </row>
    <row r="101" spans="1:14" x14ac:dyDescent="0.3">
      <c r="A101" s="1">
        <v>5</v>
      </c>
      <c r="B101" t="s">
        <v>169</v>
      </c>
      <c r="C101" t="s">
        <v>2548</v>
      </c>
      <c r="I101" t="str">
        <f t="shared" si="4"/>
        <v>N/A</v>
      </c>
      <c r="J101">
        <f t="shared" si="5"/>
        <v>11.81</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2549</v>
      </c>
      <c r="I103" t="str">
        <f t="shared" si="4"/>
        <v>N/A</v>
      </c>
      <c r="J103">
        <f t="shared" si="5"/>
        <v>33150000</v>
      </c>
      <c r="K103" t="str">
        <f t="shared" si="6"/>
        <v>N/A</v>
      </c>
      <c r="L103" t="str">
        <f t="shared" si="7"/>
        <v>N/A</v>
      </c>
      <c r="M103" t="str">
        <f t="shared" si="8"/>
        <v>N/A</v>
      </c>
      <c r="N103" t="str">
        <f t="shared" si="9"/>
        <v>N/A</v>
      </c>
    </row>
    <row r="104" spans="1:14" x14ac:dyDescent="0.3">
      <c r="A104" s="1">
        <v>1</v>
      </c>
      <c r="B104" t="s">
        <v>173</v>
      </c>
      <c r="C104" t="s">
        <v>2550</v>
      </c>
      <c r="I104" t="str">
        <f t="shared" si="4"/>
        <v>N/A</v>
      </c>
      <c r="J104">
        <f t="shared" si="5"/>
        <v>32439999.999999996</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2491</v>
      </c>
      <c r="I106" t="str">
        <f t="shared" si="4"/>
        <v>N/A</v>
      </c>
      <c r="J106">
        <f t="shared" si="5"/>
        <v>1.24</v>
      </c>
      <c r="K106" t="str">
        <f t="shared" si="6"/>
        <v>N/A</v>
      </c>
      <c r="L106" t="str">
        <f t="shared" si="7"/>
        <v>N/A</v>
      </c>
      <c r="M106" t="str">
        <f t="shared" si="8"/>
        <v>N/A</v>
      </c>
      <c r="N106" t="str">
        <f t="shared" si="9"/>
        <v>N/A</v>
      </c>
    </row>
    <row r="107" spans="1:14" x14ac:dyDescent="0.3">
      <c r="A107" s="1">
        <v>1</v>
      </c>
      <c r="B107" t="s">
        <v>175</v>
      </c>
      <c r="C107" t="s">
        <v>2551</v>
      </c>
      <c r="I107" t="str">
        <f t="shared" si="4"/>
        <v>N/A</v>
      </c>
      <c r="J107">
        <f t="shared" si="5"/>
        <v>5.3700000000000005E-2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2552</v>
      </c>
      <c r="I109" t="str">
        <f t="shared" si="4"/>
        <v>N/A</v>
      </c>
      <c r="J109">
        <f t="shared" si="5"/>
        <v>55.95</v>
      </c>
      <c r="K109" t="str">
        <f t="shared" si="6"/>
        <v>N/A</v>
      </c>
      <c r="L109" t="str">
        <f t="shared" si="7"/>
        <v>N/A</v>
      </c>
      <c r="M109" t="str">
        <f t="shared" si="8"/>
        <v>N/A</v>
      </c>
      <c r="N109" t="str">
        <f t="shared" si="9"/>
        <v>N/A</v>
      </c>
    </row>
    <row r="110" spans="1:14" x14ac:dyDescent="0.3">
      <c r="A110" s="1">
        <v>4</v>
      </c>
      <c r="B110" t="s">
        <v>181</v>
      </c>
      <c r="C110" t="s">
        <v>2553</v>
      </c>
      <c r="I110" t="str">
        <f t="shared" si="4"/>
        <v>N/A</v>
      </c>
      <c r="J110">
        <f t="shared" si="5"/>
        <v>44.12</v>
      </c>
      <c r="K110" t="str">
        <f t="shared" si="6"/>
        <v>N/A</v>
      </c>
      <c r="L110" t="str">
        <f t="shared" si="7"/>
        <v>N/A</v>
      </c>
      <c r="M110" t="str">
        <f t="shared" si="8"/>
        <v>N/A</v>
      </c>
      <c r="N110" t="str">
        <f t="shared" si="9"/>
        <v>N/A</v>
      </c>
    </row>
    <row r="111" spans="1:14" x14ac:dyDescent="0.3">
      <c r="A111" s="1">
        <v>5</v>
      </c>
      <c r="B111" t="s">
        <v>183</v>
      </c>
      <c r="C111" t="s">
        <v>2554</v>
      </c>
      <c r="I111" t="str">
        <f t="shared" si="4"/>
        <v>N/A</v>
      </c>
      <c r="J111">
        <f t="shared" si="5"/>
        <v>51.88</v>
      </c>
      <c r="K111" t="str">
        <f t="shared" si="6"/>
        <v>N/A</v>
      </c>
      <c r="L111" t="str">
        <f t="shared" si="7"/>
        <v>N/A</v>
      </c>
      <c r="M111" t="str">
        <f t="shared" si="8"/>
        <v>N/A</v>
      </c>
      <c r="N111" t="str">
        <f t="shared" si="9"/>
        <v>N/A</v>
      </c>
    </row>
    <row r="112" spans="1:14" x14ac:dyDescent="0.3">
      <c r="A112" s="1">
        <v>6</v>
      </c>
      <c r="B112" t="s">
        <v>185</v>
      </c>
      <c r="C112" t="s">
        <v>2555</v>
      </c>
      <c r="I112" t="str">
        <f t="shared" si="4"/>
        <v>N/A</v>
      </c>
      <c r="J112">
        <f t="shared" si="5"/>
        <v>49.61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2556</v>
      </c>
      <c r="I114" t="str">
        <f t="shared" si="4"/>
        <v>N/A</v>
      </c>
      <c r="J114">
        <f t="shared" si="5"/>
        <v>112690</v>
      </c>
      <c r="K114" t="str">
        <f t="shared" si="6"/>
        <v>N/A</v>
      </c>
      <c r="L114" t="str">
        <f t="shared" si="7"/>
        <v>N/A</v>
      </c>
      <c r="M114" t="str">
        <f t="shared" si="8"/>
        <v>N/A</v>
      </c>
      <c r="N114" t="str">
        <f t="shared" si="9"/>
        <v>N/A</v>
      </c>
    </row>
    <row r="115" spans="1:14" x14ac:dyDescent="0.3">
      <c r="A115" s="1">
        <v>1</v>
      </c>
      <c r="B115" t="s">
        <v>189</v>
      </c>
      <c r="C115" t="s">
        <v>2557</v>
      </c>
      <c r="I115" t="str">
        <f t="shared" si="4"/>
        <v>N/A</v>
      </c>
      <c r="J115">
        <f t="shared" si="5"/>
        <v>97380</v>
      </c>
      <c r="K115" t="str">
        <f t="shared" si="6"/>
        <v>N/A</v>
      </c>
      <c r="L115" t="str">
        <f t="shared" si="7"/>
        <v>N/A</v>
      </c>
      <c r="M115" t="str">
        <f t="shared" si="8"/>
        <v>N/A</v>
      </c>
      <c r="N115" t="str">
        <f t="shared" si="9"/>
        <v>N/A</v>
      </c>
    </row>
    <row r="116" spans="1:14" x14ac:dyDescent="0.3">
      <c r="A116" s="1">
        <v>2</v>
      </c>
      <c r="B116" t="s">
        <v>191</v>
      </c>
      <c r="C116" t="s">
        <v>2558</v>
      </c>
      <c r="I116" t="str">
        <f t="shared" si="4"/>
        <v>N/A</v>
      </c>
      <c r="J116">
        <f t="shared" si="5"/>
        <v>22650000</v>
      </c>
      <c r="K116" t="str">
        <f t="shared" si="6"/>
        <v>N/A</v>
      </c>
      <c r="L116" t="str">
        <f t="shared" si="7"/>
        <v>N/A</v>
      </c>
      <c r="M116" t="str">
        <f t="shared" si="8"/>
        <v>N/A</v>
      </c>
      <c r="N116" t="str">
        <f t="shared" si="9"/>
        <v>N/A</v>
      </c>
    </row>
    <row r="117" spans="1:14" x14ac:dyDescent="0.3">
      <c r="A117" s="1">
        <v>3</v>
      </c>
      <c r="B117" t="s">
        <v>193</v>
      </c>
      <c r="C117" t="s">
        <v>2559</v>
      </c>
      <c r="I117" t="str">
        <f t="shared" si="4"/>
        <v>N/A</v>
      </c>
      <c r="J117">
        <f t="shared" si="5"/>
        <v>21590000</v>
      </c>
      <c r="K117" t="str">
        <f t="shared" si="6"/>
        <v>N/A</v>
      </c>
      <c r="L117" t="str">
        <f t="shared" si="7"/>
        <v>N/A</v>
      </c>
      <c r="M117" t="str">
        <f t="shared" si="8"/>
        <v>N/A</v>
      </c>
      <c r="N117" t="str">
        <f t="shared" si="9"/>
        <v>N/A</v>
      </c>
    </row>
    <row r="118" spans="1:14" x14ac:dyDescent="0.3">
      <c r="A118" s="1">
        <v>4</v>
      </c>
      <c r="B118" t="s">
        <v>195</v>
      </c>
      <c r="C118" t="s">
        <v>2560</v>
      </c>
      <c r="I118" t="str">
        <f t="shared" si="4"/>
        <v>N/A</v>
      </c>
      <c r="J118">
        <f t="shared" si="5"/>
        <v>4.2900000000000001E-2</v>
      </c>
      <c r="K118" t="str">
        <f t="shared" si="6"/>
        <v>N/A</v>
      </c>
      <c r="L118" t="str">
        <f t="shared" si="7"/>
        <v>N/A</v>
      </c>
      <c r="M118" t="str">
        <f t="shared" si="8"/>
        <v>N/A</v>
      </c>
      <c r="N118" t="str">
        <f t="shared" si="9"/>
        <v>N/A</v>
      </c>
    </row>
    <row r="119" spans="1:14" x14ac:dyDescent="0.3">
      <c r="A119" s="1">
        <v>5</v>
      </c>
      <c r="B119" t="s">
        <v>197</v>
      </c>
      <c r="C119" t="s">
        <v>2561</v>
      </c>
      <c r="I119" t="str">
        <f t="shared" si="4"/>
        <v>N/A</v>
      </c>
      <c r="J119">
        <f t="shared" si="5"/>
        <v>1.0620000000000001</v>
      </c>
      <c r="K119" t="str">
        <f t="shared" si="6"/>
        <v>N/A</v>
      </c>
      <c r="L119" t="str">
        <f t="shared" si="7"/>
        <v>N/A</v>
      </c>
      <c r="M119" t="str">
        <f t="shared" si="8"/>
        <v>N/A</v>
      </c>
      <c r="N119" t="str">
        <f t="shared" si="9"/>
        <v>N/A</v>
      </c>
    </row>
    <row r="120" spans="1:14" x14ac:dyDescent="0.3">
      <c r="A120" s="1">
        <v>6</v>
      </c>
      <c r="B120" t="s">
        <v>199</v>
      </c>
      <c r="C120" t="s">
        <v>2562</v>
      </c>
      <c r="I120" t="str">
        <f t="shared" si="4"/>
        <v>N/A</v>
      </c>
      <c r="J120">
        <f t="shared" si="5"/>
        <v>2400000</v>
      </c>
      <c r="K120" t="str">
        <f t="shared" si="6"/>
        <v>N/A</v>
      </c>
      <c r="L120" t="str">
        <f t="shared" si="7"/>
        <v>N/A</v>
      </c>
      <c r="M120" t="str">
        <f t="shared" si="8"/>
        <v>N/A</v>
      </c>
      <c r="N120" t="str">
        <f t="shared" si="9"/>
        <v>N/A</v>
      </c>
    </row>
    <row r="121" spans="1:14" x14ac:dyDescent="0.3">
      <c r="A121" s="1">
        <v>7</v>
      </c>
      <c r="B121" t="s">
        <v>201</v>
      </c>
      <c r="C121" t="s">
        <v>2563</v>
      </c>
      <c r="I121" t="str">
        <f t="shared" si="4"/>
        <v>N/A</v>
      </c>
      <c r="J121">
        <f t="shared" si="5"/>
        <v>18.920000000000002</v>
      </c>
      <c r="K121" t="str">
        <f t="shared" si="6"/>
        <v>N/A</v>
      </c>
      <c r="L121" t="str">
        <f t="shared" si="7"/>
        <v>N/A</v>
      </c>
      <c r="M121" t="str">
        <f t="shared" si="8"/>
        <v>N/A</v>
      </c>
      <c r="N121" t="str">
        <f t="shared" si="9"/>
        <v>N/A</v>
      </c>
    </row>
    <row r="122" spans="1:14" x14ac:dyDescent="0.3">
      <c r="A122" s="1">
        <v>8</v>
      </c>
      <c r="B122" t="s">
        <v>203</v>
      </c>
      <c r="C122" t="s">
        <v>2564</v>
      </c>
      <c r="I122" t="str">
        <f t="shared" si="4"/>
        <v>N/A</v>
      </c>
      <c r="J122">
        <f t="shared" si="5"/>
        <v>0.1832</v>
      </c>
      <c r="K122" t="str">
        <f t="shared" si="6"/>
        <v>N/A</v>
      </c>
      <c r="L122" t="str">
        <f t="shared" si="7"/>
        <v>N/A</v>
      </c>
      <c r="M122" t="str">
        <f t="shared" si="8"/>
        <v>N/A</v>
      </c>
      <c r="N122" t="str">
        <f t="shared" si="9"/>
        <v>N/A</v>
      </c>
    </row>
    <row r="123" spans="1:14" x14ac:dyDescent="0.3">
      <c r="A123" s="1">
        <v>9</v>
      </c>
      <c r="B123" t="s">
        <v>205</v>
      </c>
      <c r="C123" t="s">
        <v>2565</v>
      </c>
      <c r="I123" t="str">
        <f t="shared" si="4"/>
        <v>N/A</v>
      </c>
      <c r="J123">
        <f t="shared" si="5"/>
        <v>1990000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1164</v>
      </c>
      <c r="I125" t="str">
        <f t="shared" si="15"/>
        <v>N/A</v>
      </c>
      <c r="J125">
        <f t="shared" si="16"/>
        <v>0.56000000000000005</v>
      </c>
      <c r="K125" t="str">
        <f t="shared" si="17"/>
        <v>N/A</v>
      </c>
      <c r="L125" t="str">
        <f t="shared" si="18"/>
        <v>N/A</v>
      </c>
      <c r="M125" t="str">
        <f t="shared" si="19"/>
        <v>N/A</v>
      </c>
      <c r="N125" t="str">
        <f t="shared" si="20"/>
        <v>N/A</v>
      </c>
    </row>
    <row r="126" spans="1:14" x14ac:dyDescent="0.3">
      <c r="A126" s="1">
        <v>1</v>
      </c>
      <c r="B126" t="s">
        <v>208</v>
      </c>
      <c r="C126" t="s">
        <v>2566</v>
      </c>
      <c r="I126" t="str">
        <f t="shared" si="15"/>
        <v>N/A</v>
      </c>
      <c r="J126">
        <f t="shared" si="16"/>
        <v>1.0900000000000002E-2</v>
      </c>
      <c r="K126" t="str">
        <f t="shared" si="17"/>
        <v>N/A</v>
      </c>
      <c r="L126" t="str">
        <f t="shared" si="18"/>
        <v>N/A</v>
      </c>
      <c r="M126" t="str">
        <f t="shared" si="19"/>
        <v>N/A</v>
      </c>
      <c r="N126" t="str">
        <f t="shared" si="20"/>
        <v>N/A</v>
      </c>
    </row>
    <row r="127" spans="1:14" x14ac:dyDescent="0.3">
      <c r="A127" s="1">
        <v>2</v>
      </c>
      <c r="B127" t="s">
        <v>209</v>
      </c>
      <c r="C127" t="s">
        <v>76</v>
      </c>
      <c r="I127" t="str">
        <f t="shared" si="15"/>
        <v>N/A</v>
      </c>
      <c r="J127">
        <f t="shared" si="16"/>
        <v>0.52</v>
      </c>
      <c r="K127" t="str">
        <f t="shared" si="17"/>
        <v>N/A</v>
      </c>
      <c r="L127" t="str">
        <f t="shared" si="18"/>
        <v>N/A</v>
      </c>
      <c r="M127" t="str">
        <f t="shared" si="19"/>
        <v>N/A</v>
      </c>
      <c r="N127" t="str">
        <f t="shared" si="20"/>
        <v>N/A</v>
      </c>
    </row>
    <row r="128" spans="1:14" x14ac:dyDescent="0.3">
      <c r="A128" s="1">
        <v>3</v>
      </c>
      <c r="B128" t="s">
        <v>210</v>
      </c>
      <c r="C128" t="s">
        <v>2567</v>
      </c>
      <c r="I128" t="str">
        <f t="shared" si="15"/>
        <v>N/A</v>
      </c>
      <c r="J128">
        <f t="shared" si="16"/>
        <v>1.01E-2</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2568</v>
      </c>
      <c r="I130" t="str">
        <f t="shared" si="15"/>
        <v>N/A</v>
      </c>
      <c r="J130">
        <f t="shared" si="16"/>
        <v>0.36109999999999998</v>
      </c>
      <c r="K130" t="str">
        <f t="shared" si="17"/>
        <v>N/A</v>
      </c>
      <c r="L130" t="str">
        <f t="shared" si="18"/>
        <v>N/A</v>
      </c>
      <c r="M130" t="str">
        <f t="shared" si="19"/>
        <v>N/A</v>
      </c>
      <c r="N130" t="str">
        <f t="shared" si="20"/>
        <v>N/A</v>
      </c>
    </row>
    <row r="131" spans="1:28" x14ac:dyDescent="0.3">
      <c r="A131" s="1">
        <v>6</v>
      </c>
      <c r="B131" t="s">
        <v>213</v>
      </c>
      <c r="C131" t="s">
        <v>1168</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2569</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2570</v>
      </c>
      <c r="C138" t="s">
        <v>2571</v>
      </c>
      <c r="D138" t="s">
        <v>2572</v>
      </c>
      <c r="F138">
        <v>69</v>
      </c>
      <c r="I138" t="str">
        <f t="shared" si="15"/>
        <v>N/A</v>
      </c>
      <c r="J138" t="str">
        <f t="shared" si="16"/>
        <v>N/A</v>
      </c>
      <c r="K138">
        <f t="shared" si="17"/>
        <v>1330000</v>
      </c>
      <c r="L138" t="str">
        <f t="shared" si="18"/>
        <v>N/A</v>
      </c>
      <c r="M138">
        <f t="shared" si="19"/>
        <v>69</v>
      </c>
      <c r="N138" t="str">
        <f t="shared" si="20"/>
        <v>N/A</v>
      </c>
    </row>
    <row r="139" spans="1:28" x14ac:dyDescent="0.3">
      <c r="A139" s="1">
        <v>1</v>
      </c>
      <c r="B139" t="s">
        <v>2573</v>
      </c>
      <c r="C139" t="s">
        <v>2574</v>
      </c>
      <c r="D139" t="s">
        <v>2575</v>
      </c>
      <c r="F139">
        <v>65</v>
      </c>
      <c r="I139" t="str">
        <f t="shared" si="15"/>
        <v>N/A</v>
      </c>
      <c r="J139" t="str">
        <f t="shared" si="16"/>
        <v>N/A</v>
      </c>
      <c r="K139">
        <f t="shared" si="17"/>
        <v>878800</v>
      </c>
      <c r="L139" t="str">
        <f t="shared" si="18"/>
        <v>N/A</v>
      </c>
      <c r="M139">
        <f t="shared" si="19"/>
        <v>65</v>
      </c>
      <c r="N139" t="str">
        <f t="shared" si="20"/>
        <v>N/A</v>
      </c>
    </row>
    <row r="140" spans="1:28" x14ac:dyDescent="0.3">
      <c r="A140" s="1">
        <v>2</v>
      </c>
      <c r="B140" t="s">
        <v>2576</v>
      </c>
      <c r="C140" t="s">
        <v>2577</v>
      </c>
      <c r="D140" t="s">
        <v>2578</v>
      </c>
      <c r="F140">
        <v>54</v>
      </c>
      <c r="I140" t="str">
        <f t="shared" si="15"/>
        <v>N/A</v>
      </c>
      <c r="J140" t="str">
        <f t="shared" si="16"/>
        <v>N/A</v>
      </c>
      <c r="K140">
        <f t="shared" si="17"/>
        <v>677100</v>
      </c>
      <c r="L140" t="str">
        <f t="shared" si="18"/>
        <v>N/A</v>
      </c>
      <c r="M140">
        <f t="shared" si="19"/>
        <v>54</v>
      </c>
      <c r="N140" t="str">
        <f t="shared" si="20"/>
        <v>N/A</v>
      </c>
    </row>
    <row r="141" spans="1:28" x14ac:dyDescent="0.3">
      <c r="A141" s="1">
        <v>3</v>
      </c>
      <c r="B141" t="s">
        <v>2579</v>
      </c>
      <c r="C141" t="s">
        <v>2580</v>
      </c>
      <c r="D141" t="s">
        <v>2581</v>
      </c>
      <c r="F141">
        <v>64</v>
      </c>
      <c r="I141" t="str">
        <f t="shared" si="15"/>
        <v>N/A</v>
      </c>
      <c r="J141" t="str">
        <f t="shared" si="16"/>
        <v>N/A</v>
      </c>
      <c r="K141">
        <f t="shared" si="17"/>
        <v>728950</v>
      </c>
      <c r="L141" t="str">
        <f t="shared" si="18"/>
        <v>N/A</v>
      </c>
      <c r="M141">
        <f t="shared" si="19"/>
        <v>64</v>
      </c>
      <c r="N141" t="str">
        <f t="shared" si="20"/>
        <v>N/A</v>
      </c>
    </row>
    <row r="142" spans="1:28" x14ac:dyDescent="0.3">
      <c r="A142" s="1">
        <v>4</v>
      </c>
      <c r="B142" t="s">
        <v>2582</v>
      </c>
      <c r="C142" t="s">
        <v>2583</v>
      </c>
      <c r="D142" t="s">
        <v>2584</v>
      </c>
      <c r="F142">
        <v>57</v>
      </c>
      <c r="I142" t="str">
        <f t="shared" si="15"/>
        <v>N/A</v>
      </c>
      <c r="J142" t="str">
        <f t="shared" si="16"/>
        <v>N/A</v>
      </c>
      <c r="K142">
        <f t="shared" si="17"/>
        <v>723980</v>
      </c>
      <c r="L142" t="str">
        <f t="shared" si="18"/>
        <v>N/A</v>
      </c>
      <c r="M142">
        <f t="shared" si="19"/>
        <v>57</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2585</v>
      </c>
      <c r="C144" s="1" t="s">
        <v>243</v>
      </c>
      <c r="D144" s="1" t="s">
        <v>244</v>
      </c>
      <c r="E144" s="1" t="s">
        <v>245</v>
      </c>
      <c r="F144" s="1" t="s">
        <v>246</v>
      </c>
      <c r="G144" s="1" t="s">
        <v>2586</v>
      </c>
      <c r="H144" s="1" t="s">
        <v>247</v>
      </c>
      <c r="I144" t="str">
        <f t="shared" si="15"/>
        <v>pos_trend</v>
      </c>
      <c r="J144">
        <f t="shared" si="16"/>
        <v>2013</v>
      </c>
      <c r="K144">
        <f t="shared" si="17"/>
        <v>2014</v>
      </c>
      <c r="L144">
        <f t="shared" si="18"/>
        <v>2015</v>
      </c>
      <c r="M144">
        <f t="shared" si="19"/>
        <v>2016</v>
      </c>
      <c r="N144">
        <f t="shared" si="20"/>
        <v>2017</v>
      </c>
      <c r="P144" t="str">
        <f>"Max"</f>
        <v>Max</v>
      </c>
      <c r="Q144" t="str">
        <f>"Max Year"</f>
        <v>Max Year</v>
      </c>
      <c r="R144" t="str">
        <f>"Min"</f>
        <v>Min</v>
      </c>
      <c r="S144" t="str">
        <f>"Min Year"</f>
        <v>Min Year</v>
      </c>
      <c r="T144" t="str">
        <f>"Average"</f>
        <v>Average</v>
      </c>
      <c r="U144" t="str">
        <f>"SD"</f>
        <v>SD</v>
      </c>
      <c r="V144">
        <f>J144</f>
        <v>2013</v>
      </c>
      <c r="W144">
        <f>K144</f>
        <v>2014</v>
      </c>
      <c r="X144">
        <f>L144</f>
        <v>2015</v>
      </c>
      <c r="Y144">
        <f>M144</f>
        <v>2016</v>
      </c>
      <c r="Z144">
        <f>N144</f>
        <v>2017</v>
      </c>
      <c r="AA144" t="str">
        <f>"Max z"</f>
        <v>Max z</v>
      </c>
      <c r="AB144" t="str">
        <f>"Max z Year"</f>
        <v>Max z Year</v>
      </c>
    </row>
    <row r="145" spans="1:28" x14ac:dyDescent="0.3">
      <c r="A145" s="1">
        <v>0</v>
      </c>
      <c r="B145" t="s">
        <v>248</v>
      </c>
      <c r="C145" t="s">
        <v>2587</v>
      </c>
      <c r="D145" t="s">
        <v>2588</v>
      </c>
      <c r="E145" t="s">
        <v>2589</v>
      </c>
      <c r="F145" t="s">
        <v>2590</v>
      </c>
      <c r="G145" t="s">
        <v>2516</v>
      </c>
      <c r="I145" t="str">
        <f t="shared" si="15"/>
        <v>N/A</v>
      </c>
      <c r="J145">
        <f t="shared" si="16"/>
        <v>186030000</v>
      </c>
      <c r="K145">
        <f t="shared" si="17"/>
        <v>171870000</v>
      </c>
      <c r="L145">
        <f t="shared" si="18"/>
        <v>202590000</v>
      </c>
      <c r="M145">
        <f t="shared" si="19"/>
        <v>218900000</v>
      </c>
      <c r="N145">
        <f t="shared" si="20"/>
        <v>227220000</v>
      </c>
      <c r="P145">
        <f t="shared" ref="P145:P208" si="21">MAX(J145:N145)</f>
        <v>227220000</v>
      </c>
      <c r="Q145">
        <f>IFERROR(J144+MATCH(P145,J145:N145,0)-1,"")</f>
        <v>2017</v>
      </c>
      <c r="R145">
        <f t="shared" ref="R145:R208" si="22">IF(Q145="","",MIN(J145:N145))</f>
        <v>171870000</v>
      </c>
      <c r="S145" t="str">
        <f>IFERROR(J144+MATCH(R145,J145:N145)-1,"")</f>
        <v/>
      </c>
      <c r="T145">
        <f t="shared" ref="T145:T208" si="23">IFERROR(AVERAGE(J145:N145),"")</f>
        <v>201322000</v>
      </c>
      <c r="U145">
        <f t="shared" ref="U145:U208" si="24">IFERROR(STDEV(J145:N145),"")</f>
        <v>22817569.327165417</v>
      </c>
      <c r="V145">
        <f t="shared" ref="V145:V208" si="25">IF(C145="-","",IF(ISBLANK(B145),"",IF(OR(ISNUMBER(FIND("Growth",B145)),ISNUMBER(FIND("Margin",B145))),"",(J145-T145)/U145)))</f>
        <v>-0.67018531994966424</v>
      </c>
      <c r="W145">
        <f t="shared" ref="W145:W208" si="26">IF(OR(D145="-",ISBLANK(D145)),"",(K145-T145)/U145)</f>
        <v>-1.2907597464790421</v>
      </c>
      <c r="X145">
        <f t="shared" ref="X145:X208" si="27">IF(OR(E145="-",ISBLANK(E145)),"",(L145-T145)/U145)</f>
        <v>5.5571212771133548E-2</v>
      </c>
      <c r="Y145">
        <f t="shared" ref="Y145:Y208" si="28">IF(OR(F145="-",ISBLANK(F145)),"",(M145-T145)/U145)</f>
        <v>0.77037127609699174</v>
      </c>
      <c r="Z145">
        <f t="shared" ref="Z145:Z208" si="29">IFERROR(IF(OR(G145="-",ISBLANK(G145)),"",(N145-T145)/U145),"")</f>
        <v>1.135002577560581</v>
      </c>
      <c r="AA145">
        <f t="shared" ref="AA145:AA208" si="30">IF(MAX(MAX(V145:Z145),ABS(MIN(V145:Z145)))=ABS(MIN(V145:Z145)),MIN(V145:Z145),MAX(V145:Z145))</f>
        <v>-1.2907597464790421</v>
      </c>
      <c r="AB145">
        <f>IFERROR(V144+MATCH(AA145,V145:Z145,0)-1,"")</f>
        <v>2014</v>
      </c>
    </row>
    <row r="146" spans="1:28" x14ac:dyDescent="0.3">
      <c r="A146" s="1">
        <v>1</v>
      </c>
      <c r="B146" t="s">
        <v>253</v>
      </c>
      <c r="C146" t="s">
        <v>254</v>
      </c>
      <c r="D146" t="s">
        <v>1248</v>
      </c>
      <c r="E146" t="s">
        <v>2591</v>
      </c>
      <c r="F146" t="s">
        <v>2592</v>
      </c>
      <c r="G146" t="s">
        <v>2593</v>
      </c>
      <c r="I146" t="str">
        <f t="shared" si="15"/>
        <v>N/A</v>
      </c>
      <c r="J146" t="str">
        <f t="shared" si="16"/>
        <v>N/A</v>
      </c>
      <c r="K146">
        <f t="shared" si="17"/>
        <v>-7.6100000000000001E-2</v>
      </c>
      <c r="L146">
        <f t="shared" si="18"/>
        <v>0.17879999999999999</v>
      </c>
      <c r="M146">
        <f t="shared" si="19"/>
        <v>8.0500000000000002E-2</v>
      </c>
      <c r="N146">
        <f t="shared" si="20"/>
        <v>3.7999999999999999E-2</v>
      </c>
      <c r="P146">
        <f t="shared" si="21"/>
        <v>0.17879999999999999</v>
      </c>
      <c r="Q146">
        <f>IFERROR(J144+MATCH(P146,J146:N146,0)-1,"")</f>
        <v>2015</v>
      </c>
      <c r="R146">
        <f t="shared" si="22"/>
        <v>-7.6100000000000001E-2</v>
      </c>
      <c r="S146">
        <f>IFERROR(J144+MATCH(R146,J146:N146)-1,"")</f>
        <v>2014</v>
      </c>
      <c r="T146">
        <f t="shared" si="23"/>
        <v>5.5299999999999995E-2</v>
      </c>
      <c r="U146">
        <f t="shared" si="24"/>
        <v>0.10559756941647221</v>
      </c>
      <c r="V146" t="str">
        <f t="shared" si="25"/>
        <v/>
      </c>
      <c r="W146">
        <f t="shared" si="26"/>
        <v>-1.2443468228114618</v>
      </c>
      <c r="X146">
        <f t="shared" si="27"/>
        <v>1.1695344948037714</v>
      </c>
      <c r="Y146">
        <f t="shared" si="28"/>
        <v>0.23864185642959551</v>
      </c>
      <c r="Z146">
        <f t="shared" si="29"/>
        <v>-0.16382952842190476</v>
      </c>
      <c r="AA146">
        <f t="shared" si="30"/>
        <v>-1.2443468228114618</v>
      </c>
      <c r="AB146">
        <f>IFERROR(V144+MATCH(AA146,V146:Z146,0)-1,"")</f>
        <v>2014</v>
      </c>
    </row>
    <row r="147" spans="1:28" x14ac:dyDescent="0.3">
      <c r="A147" s="1">
        <v>2</v>
      </c>
      <c r="B147" t="s">
        <v>259</v>
      </c>
      <c r="C147" t="s">
        <v>2594</v>
      </c>
      <c r="D147" t="s">
        <v>2595</v>
      </c>
      <c r="E147" t="s">
        <v>2596</v>
      </c>
      <c r="F147" t="s">
        <v>2597</v>
      </c>
      <c r="G147" t="s">
        <v>2598</v>
      </c>
      <c r="I147" t="str">
        <f t="shared" si="15"/>
        <v>pos_trend</v>
      </c>
      <c r="J147">
        <f t="shared" si="16"/>
        <v>87790000</v>
      </c>
      <c r="K147">
        <f t="shared" si="17"/>
        <v>88760000</v>
      </c>
      <c r="L147">
        <f t="shared" si="18"/>
        <v>93620000</v>
      </c>
      <c r="M147">
        <f t="shared" si="19"/>
        <v>94030000</v>
      </c>
      <c r="N147">
        <f t="shared" si="20"/>
        <v>98750000</v>
      </c>
      <c r="P147">
        <f t="shared" si="21"/>
        <v>98750000</v>
      </c>
      <c r="Q147">
        <f>IFERROR(J144+MATCH(P147,J147:N147,0)-1,"")</f>
        <v>2017</v>
      </c>
      <c r="R147">
        <f t="shared" si="22"/>
        <v>87790000</v>
      </c>
      <c r="S147">
        <f>IFERROR(J144+MATCH(R147,J147:N147)-1,"")</f>
        <v>2013</v>
      </c>
      <c r="T147">
        <f t="shared" si="23"/>
        <v>92590000</v>
      </c>
      <c r="U147">
        <f t="shared" si="24"/>
        <v>4438158.4018599428</v>
      </c>
      <c r="V147">
        <f t="shared" si="25"/>
        <v>-1.0815296718540772</v>
      </c>
      <c r="W147">
        <f t="shared" si="26"/>
        <v>-0.86297055066689921</v>
      </c>
      <c r="X147">
        <f t="shared" si="27"/>
        <v>0.23207824208535408</v>
      </c>
      <c r="Y147">
        <f t="shared" si="28"/>
        <v>0.3244589015562232</v>
      </c>
      <c r="Z147">
        <f t="shared" si="29"/>
        <v>1.3879630788793991</v>
      </c>
      <c r="AA147">
        <f t="shared" si="30"/>
        <v>1.3879630788793991</v>
      </c>
      <c r="AB147">
        <f>IFERROR(V144+MATCH(AA147,V147:Z147,0)-1,"")</f>
        <v>2017</v>
      </c>
    </row>
    <row r="148" spans="1:28" x14ac:dyDescent="0.3">
      <c r="A148" s="1">
        <v>3</v>
      </c>
      <c r="B148" t="s">
        <v>265</v>
      </c>
      <c r="C148" t="s">
        <v>2599</v>
      </c>
      <c r="D148" t="s">
        <v>2600</v>
      </c>
      <c r="E148" t="s">
        <v>2601</v>
      </c>
      <c r="F148" t="s">
        <v>2602</v>
      </c>
      <c r="G148" t="s">
        <v>2603</v>
      </c>
      <c r="I148" t="str">
        <f t="shared" si="15"/>
        <v>N/A</v>
      </c>
      <c r="J148">
        <f t="shared" si="16"/>
        <v>81500000</v>
      </c>
      <c r="K148">
        <f t="shared" si="17"/>
        <v>81330000</v>
      </c>
      <c r="L148">
        <f t="shared" si="18"/>
        <v>86140000</v>
      </c>
      <c r="M148">
        <f t="shared" si="19"/>
        <v>87340000</v>
      </c>
      <c r="N148">
        <f t="shared" si="20"/>
        <v>91410000</v>
      </c>
      <c r="P148">
        <f t="shared" si="21"/>
        <v>91410000</v>
      </c>
      <c r="Q148">
        <f>IFERROR(J144+MATCH(P148,J148:N148,0)-1,"")</f>
        <v>2017</v>
      </c>
      <c r="R148">
        <f t="shared" si="22"/>
        <v>81330000</v>
      </c>
      <c r="S148" t="str">
        <f>IFERROR(J144+MATCH(R148,J148:N148)-1,"")</f>
        <v/>
      </c>
      <c r="T148">
        <f t="shared" si="23"/>
        <v>85544000</v>
      </c>
      <c r="U148">
        <f t="shared" si="24"/>
        <v>4245660.1371282656</v>
      </c>
      <c r="V148">
        <f t="shared" si="25"/>
        <v>-0.95250205371721841</v>
      </c>
      <c r="W148">
        <f t="shared" si="26"/>
        <v>-0.99254294123747733</v>
      </c>
      <c r="X148">
        <f t="shared" si="27"/>
        <v>0.14037864095337838</v>
      </c>
      <c r="Y148">
        <f t="shared" si="28"/>
        <v>0.42302019991991202</v>
      </c>
      <c r="Z148">
        <f t="shared" si="29"/>
        <v>1.3816461540814053</v>
      </c>
      <c r="AA148">
        <f t="shared" si="30"/>
        <v>1.3816461540814053</v>
      </c>
      <c r="AB148">
        <f>IFERROR(V144+MATCH(AA148,V148:Z148,0)-1,"")</f>
        <v>2017</v>
      </c>
    </row>
    <row r="149" spans="1:28" x14ac:dyDescent="0.3">
      <c r="A149" s="1">
        <v>4</v>
      </c>
      <c r="B149" t="s">
        <v>271</v>
      </c>
      <c r="C149" t="s">
        <v>2604</v>
      </c>
      <c r="D149" t="s">
        <v>2605</v>
      </c>
      <c r="E149" t="s">
        <v>2171</v>
      </c>
      <c r="F149" t="s">
        <v>2606</v>
      </c>
      <c r="G149" t="s">
        <v>2607</v>
      </c>
      <c r="I149" t="str">
        <f t="shared" si="15"/>
        <v>N/A</v>
      </c>
      <c r="J149">
        <f t="shared" si="16"/>
        <v>6300000</v>
      </c>
      <c r="K149">
        <f t="shared" si="17"/>
        <v>7430000</v>
      </c>
      <c r="L149">
        <f t="shared" si="18"/>
        <v>7490000</v>
      </c>
      <c r="M149">
        <f t="shared" si="19"/>
        <v>6700000</v>
      </c>
      <c r="N149">
        <f t="shared" si="20"/>
        <v>7340000</v>
      </c>
      <c r="P149">
        <f t="shared" si="21"/>
        <v>7490000</v>
      </c>
      <c r="Q149">
        <f>IFERROR(J144+MATCH(P149,J149:N149,0)-1,"")</f>
        <v>2015</v>
      </c>
      <c r="R149">
        <f t="shared" si="22"/>
        <v>6300000</v>
      </c>
      <c r="S149">
        <f>IFERROR(J144+MATCH(R149,J149:N149)-1,"")</f>
        <v>2013</v>
      </c>
      <c r="T149">
        <f t="shared" si="23"/>
        <v>7052000</v>
      </c>
      <c r="U149">
        <f t="shared" si="24"/>
        <v>526089.34602403804</v>
      </c>
      <c r="V149">
        <f t="shared" si="25"/>
        <v>-1.4294149951587114</v>
      </c>
      <c r="W149">
        <f t="shared" si="26"/>
        <v>0.71850913320477783</v>
      </c>
      <c r="X149">
        <f t="shared" si="27"/>
        <v>0.83255820196744101</v>
      </c>
      <c r="Y149">
        <f t="shared" si="28"/>
        <v>-0.66908787007429049</v>
      </c>
      <c r="Z149">
        <f t="shared" si="29"/>
        <v>0.54743553006078316</v>
      </c>
      <c r="AA149">
        <f t="shared" si="30"/>
        <v>-1.4294149951587114</v>
      </c>
      <c r="AB149">
        <f>IFERROR(V144+MATCH(AA149,V149:Z149,0)-1,"")</f>
        <v>2013</v>
      </c>
    </row>
    <row r="150" spans="1:28" x14ac:dyDescent="0.3">
      <c r="A150" s="1">
        <v>5</v>
      </c>
      <c r="B150" t="s">
        <v>277</v>
      </c>
      <c r="C150" t="s">
        <v>2608</v>
      </c>
      <c r="D150" t="s">
        <v>2609</v>
      </c>
      <c r="E150" t="s">
        <v>2604</v>
      </c>
      <c r="F150" t="s">
        <v>669</v>
      </c>
      <c r="G150" t="s">
        <v>2610</v>
      </c>
      <c r="I150" t="str">
        <f t="shared" si="15"/>
        <v>pos_trend</v>
      </c>
      <c r="J150">
        <f t="shared" si="16"/>
        <v>5430000</v>
      </c>
      <c r="K150">
        <f t="shared" si="17"/>
        <v>5900000</v>
      </c>
      <c r="L150">
        <f t="shared" si="18"/>
        <v>6300000</v>
      </c>
      <c r="M150">
        <f t="shared" si="19"/>
        <v>6500000</v>
      </c>
      <c r="N150">
        <f t="shared" si="20"/>
        <v>7140000</v>
      </c>
      <c r="P150">
        <f t="shared" si="21"/>
        <v>7140000</v>
      </c>
      <c r="Q150">
        <f>IFERROR(J144+MATCH(P150,J150:N150,0)-1,"")</f>
        <v>2017</v>
      </c>
      <c r="R150">
        <f t="shared" si="22"/>
        <v>5430000</v>
      </c>
      <c r="S150">
        <f>IFERROR(J144+MATCH(R150,J150:N150)-1,"")</f>
        <v>2013</v>
      </c>
      <c r="T150">
        <f t="shared" si="23"/>
        <v>6254000</v>
      </c>
      <c r="U150">
        <f t="shared" si="24"/>
        <v>642635.19978289388</v>
      </c>
      <c r="V150">
        <f t="shared" si="25"/>
        <v>-1.2822204577003842</v>
      </c>
      <c r="W150">
        <f t="shared" si="26"/>
        <v>-0.55085684711885441</v>
      </c>
      <c r="X150">
        <f t="shared" si="27"/>
        <v>7.1580268269681641E-2</v>
      </c>
      <c r="Y150">
        <f t="shared" si="28"/>
        <v>0.38279882596394965</v>
      </c>
      <c r="Z150">
        <f t="shared" si="29"/>
        <v>1.3786982105856072</v>
      </c>
      <c r="AA150">
        <f t="shared" si="30"/>
        <v>1.3786982105856072</v>
      </c>
      <c r="AB150">
        <f>IFERROR(V144+MATCH(AA150,V150:Z150,0)-1,"")</f>
        <v>2017</v>
      </c>
    </row>
    <row r="151" spans="1:28" x14ac:dyDescent="0.3">
      <c r="A151" s="1">
        <v>6</v>
      </c>
      <c r="B151" t="s">
        <v>283</v>
      </c>
      <c r="C151" t="s">
        <v>2259</v>
      </c>
      <c r="D151" t="s">
        <v>2611</v>
      </c>
      <c r="E151" t="s">
        <v>2612</v>
      </c>
      <c r="F151" t="s">
        <v>2613</v>
      </c>
      <c r="G151" t="s">
        <v>2613</v>
      </c>
      <c r="I151" t="str">
        <f t="shared" si="15"/>
        <v>N/A</v>
      </c>
      <c r="J151">
        <f t="shared" si="16"/>
        <v>868000</v>
      </c>
      <c r="K151">
        <f t="shared" si="17"/>
        <v>1530000</v>
      </c>
      <c r="L151">
        <f t="shared" si="18"/>
        <v>1190000</v>
      </c>
      <c r="M151">
        <f t="shared" si="19"/>
        <v>200000</v>
      </c>
      <c r="N151">
        <f t="shared" si="20"/>
        <v>200000</v>
      </c>
      <c r="P151">
        <f t="shared" si="21"/>
        <v>1530000</v>
      </c>
      <c r="Q151">
        <f>IFERROR(J144+MATCH(P151,J151:N151,0)-1,"")</f>
        <v>2014</v>
      </c>
      <c r="R151">
        <f t="shared" si="22"/>
        <v>200000</v>
      </c>
      <c r="S151" t="str">
        <f>IFERROR(J144+MATCH(R151,J151:N151)-1,"")</f>
        <v/>
      </c>
      <c r="T151">
        <f t="shared" si="23"/>
        <v>797600</v>
      </c>
      <c r="U151">
        <f t="shared" si="24"/>
        <v>593631.87245969195</v>
      </c>
      <c r="V151">
        <f t="shared" si="25"/>
        <v>0.118592015129343</v>
      </c>
      <c r="W151">
        <f t="shared" si="26"/>
        <v>1.2337612483058353</v>
      </c>
      <c r="X151">
        <f t="shared" si="27"/>
        <v>0.66101572069253112</v>
      </c>
      <c r="Y151">
        <f t="shared" si="28"/>
        <v>-1.0066844920638547</v>
      </c>
      <c r="Z151">
        <f t="shared" si="29"/>
        <v>-1.0066844920638547</v>
      </c>
      <c r="AA151">
        <f t="shared" si="30"/>
        <v>1.2337612483058353</v>
      </c>
      <c r="AB151">
        <f>IFERROR(V144+MATCH(AA151,V151:Z151,0)-1,"")</f>
        <v>2014</v>
      </c>
    </row>
    <row r="152" spans="1:28" x14ac:dyDescent="0.3">
      <c r="A152" s="1">
        <v>7</v>
      </c>
      <c r="B152" t="s">
        <v>289</v>
      </c>
      <c r="C152" t="s">
        <v>254</v>
      </c>
      <c r="D152" t="s">
        <v>2614</v>
      </c>
      <c r="E152" t="s">
        <v>2615</v>
      </c>
      <c r="F152" t="s">
        <v>2616</v>
      </c>
      <c r="G152" t="s">
        <v>2617</v>
      </c>
      <c r="I152" t="str">
        <f t="shared" si="15"/>
        <v>N/A</v>
      </c>
      <c r="J152" t="str">
        <f t="shared" si="16"/>
        <v>N/A</v>
      </c>
      <c r="K152">
        <f t="shared" si="17"/>
        <v>1.1000000000000001E-2</v>
      </c>
      <c r="L152">
        <f t="shared" si="18"/>
        <v>5.4800000000000008E-2</v>
      </c>
      <c r="M152">
        <f t="shared" si="19"/>
        <v>4.4000000000000003E-3</v>
      </c>
      <c r="N152">
        <f t="shared" si="20"/>
        <v>5.0199999999999995E-2</v>
      </c>
      <c r="P152">
        <f t="shared" si="21"/>
        <v>5.4800000000000008E-2</v>
      </c>
      <c r="Q152">
        <f>IFERROR(J144+MATCH(P152,J152:N152,0)-1,"")</f>
        <v>2015</v>
      </c>
      <c r="R152">
        <f t="shared" si="22"/>
        <v>4.4000000000000003E-3</v>
      </c>
      <c r="S152" t="str">
        <f>IFERROR(J144+MATCH(R152,J152:N152)-1,"")</f>
        <v/>
      </c>
      <c r="T152">
        <f t="shared" si="23"/>
        <v>3.0100000000000002E-2</v>
      </c>
      <c r="U152">
        <f t="shared" si="24"/>
        <v>2.6072974513852463E-2</v>
      </c>
      <c r="V152" t="str">
        <f t="shared" si="25"/>
        <v/>
      </c>
      <c r="W152">
        <f t="shared" si="26"/>
        <v>-0.73255930158073246</v>
      </c>
      <c r="X152">
        <f t="shared" si="27"/>
        <v>0.94734108633738734</v>
      </c>
      <c r="Y152">
        <f t="shared" si="28"/>
        <v>-0.98569497647250404</v>
      </c>
      <c r="Z152">
        <f t="shared" si="29"/>
        <v>0.77091319171584916</v>
      </c>
      <c r="AA152">
        <f t="shared" si="30"/>
        <v>-0.98569497647250404</v>
      </c>
      <c r="AB152">
        <f>IFERROR(V144+MATCH(AA152,V152:Z152,0)-1,"")</f>
        <v>2016</v>
      </c>
    </row>
    <row r="153" spans="1:28" x14ac:dyDescent="0.3">
      <c r="A153" s="1">
        <v>8</v>
      </c>
      <c r="B153" t="s">
        <v>294</v>
      </c>
      <c r="C153" t="s">
        <v>2618</v>
      </c>
      <c r="D153" t="s">
        <v>2619</v>
      </c>
      <c r="E153" t="s">
        <v>2620</v>
      </c>
      <c r="F153" t="s">
        <v>2621</v>
      </c>
      <c r="G153" t="s">
        <v>2622</v>
      </c>
      <c r="I153" t="str">
        <f t="shared" si="15"/>
        <v>N/A</v>
      </c>
      <c r="J153">
        <f t="shared" si="16"/>
        <v>98230000</v>
      </c>
      <c r="K153">
        <f t="shared" si="17"/>
        <v>83110000</v>
      </c>
      <c r="L153">
        <f t="shared" si="18"/>
        <v>108970000</v>
      </c>
      <c r="M153">
        <f t="shared" si="19"/>
        <v>124870000</v>
      </c>
      <c r="N153">
        <f t="shared" si="20"/>
        <v>128470000</v>
      </c>
      <c r="P153">
        <f t="shared" si="21"/>
        <v>128470000</v>
      </c>
      <c r="Q153">
        <f>IFERROR(J144+MATCH(P153,J153:N153,0)-1,"")</f>
        <v>2017</v>
      </c>
      <c r="R153">
        <f t="shared" si="22"/>
        <v>83110000</v>
      </c>
      <c r="S153" t="str">
        <f>IFERROR(J144+MATCH(R153,J153:N153)-1,"")</f>
        <v/>
      </c>
      <c r="T153">
        <f t="shared" si="23"/>
        <v>108730000</v>
      </c>
      <c r="U153">
        <f t="shared" si="24"/>
        <v>18820595.10217464</v>
      </c>
      <c r="V153">
        <f t="shared" si="25"/>
        <v>-0.55789946826850179</v>
      </c>
      <c r="W153">
        <f t="shared" si="26"/>
        <v>-1.3612747025751444</v>
      </c>
      <c r="X153">
        <f t="shared" si="27"/>
        <v>1.2751987846137182E-2</v>
      </c>
      <c r="Y153">
        <f t="shared" si="28"/>
        <v>0.85757118265272558</v>
      </c>
      <c r="Z153">
        <f t="shared" si="29"/>
        <v>1.0488510003447833</v>
      </c>
      <c r="AA153">
        <f t="shared" si="30"/>
        <v>-1.3612747025751444</v>
      </c>
      <c r="AB153">
        <f>IFERROR(V144+MATCH(AA153,V153:Z153,0)-1,"")</f>
        <v>2014</v>
      </c>
    </row>
    <row r="154" spans="1:28" x14ac:dyDescent="0.3">
      <c r="A154" s="1">
        <v>9</v>
      </c>
      <c r="B154" t="s">
        <v>300</v>
      </c>
      <c r="C154" t="s">
        <v>254</v>
      </c>
      <c r="D154" t="s">
        <v>2623</v>
      </c>
      <c r="E154" t="s">
        <v>2624</v>
      </c>
      <c r="F154" t="s">
        <v>2625</v>
      </c>
      <c r="G154" t="s">
        <v>2626</v>
      </c>
      <c r="I154" t="str">
        <f t="shared" si="15"/>
        <v>N/A</v>
      </c>
      <c r="J154" t="str">
        <f t="shared" si="16"/>
        <v>N/A</v>
      </c>
      <c r="K154">
        <f t="shared" si="17"/>
        <v>-0.15390000000000001</v>
      </c>
      <c r="L154">
        <f t="shared" si="18"/>
        <v>0.31120000000000003</v>
      </c>
      <c r="M154">
        <f t="shared" si="19"/>
        <v>0.1459</v>
      </c>
      <c r="N154">
        <f t="shared" si="20"/>
        <v>2.8799999999999999E-2</v>
      </c>
      <c r="P154">
        <f t="shared" si="21"/>
        <v>0.31120000000000003</v>
      </c>
      <c r="Q154">
        <f>IFERROR(J144+MATCH(P154,J154:N154,0)-1,"")</f>
        <v>2015</v>
      </c>
      <c r="R154">
        <f t="shared" si="22"/>
        <v>-0.15390000000000001</v>
      </c>
      <c r="S154">
        <f>IFERROR(J144+MATCH(R154,J154:N154)-1,"")</f>
        <v>2014</v>
      </c>
      <c r="T154">
        <f t="shared" si="23"/>
        <v>8.3000000000000004E-2</v>
      </c>
      <c r="U154">
        <f t="shared" si="24"/>
        <v>0.19586636600839188</v>
      </c>
      <c r="V154" t="str">
        <f t="shared" si="25"/>
        <v/>
      </c>
      <c r="W154">
        <f t="shared" si="26"/>
        <v>-1.2094981125541995</v>
      </c>
      <c r="X154">
        <f t="shared" si="27"/>
        <v>1.16508007296272</v>
      </c>
      <c r="Y154">
        <f t="shared" si="28"/>
        <v>0.32113732072460593</v>
      </c>
      <c r="Z154">
        <f t="shared" si="29"/>
        <v>-0.27671928113312627</v>
      </c>
      <c r="AA154">
        <f t="shared" si="30"/>
        <v>-1.2094981125541995</v>
      </c>
      <c r="AB154">
        <f>IFERROR(V144+MATCH(AA154,V154:Z154,0)-1,"")</f>
        <v>2014</v>
      </c>
    </row>
    <row r="155" spans="1:28" x14ac:dyDescent="0.3">
      <c r="A155" s="1">
        <v>10</v>
      </c>
      <c r="B155" t="s">
        <v>305</v>
      </c>
      <c r="C155" t="s">
        <v>254</v>
      </c>
      <c r="D155" t="s">
        <v>254</v>
      </c>
      <c r="E155" t="s">
        <v>254</v>
      </c>
      <c r="F155" t="s">
        <v>254</v>
      </c>
      <c r="G155" t="s">
        <v>2627</v>
      </c>
      <c r="I155" t="str">
        <f t="shared" si="15"/>
        <v>N/A</v>
      </c>
      <c r="J155" t="str">
        <f t="shared" si="16"/>
        <v>N/A</v>
      </c>
      <c r="K155" t="str">
        <f t="shared" si="17"/>
        <v>N/A</v>
      </c>
      <c r="L155" t="str">
        <f t="shared" si="18"/>
        <v>N/A</v>
      </c>
      <c r="M155" t="str">
        <f t="shared" si="19"/>
        <v>N/A</v>
      </c>
      <c r="N155">
        <f t="shared" si="20"/>
        <v>0.56540000000000001</v>
      </c>
      <c r="P155">
        <f t="shared" si="21"/>
        <v>0.56540000000000001</v>
      </c>
      <c r="Q155">
        <f>IFERROR(J144+MATCH(P155,J155:N155,0)-1,"")</f>
        <v>2017</v>
      </c>
      <c r="R155">
        <f t="shared" si="22"/>
        <v>0.56540000000000001</v>
      </c>
      <c r="S155">
        <f>IFERROR(J144+MATCH(R155,J155:N155)-1,"")</f>
        <v>2017</v>
      </c>
      <c r="T155">
        <f t="shared" si="23"/>
        <v>0.56540000000000001</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243</v>
      </c>
      <c r="D157" s="1" t="s">
        <v>244</v>
      </c>
      <c r="E157" s="1" t="s">
        <v>245</v>
      </c>
      <c r="F157" s="1" t="s">
        <v>246</v>
      </c>
      <c r="G157" s="1" t="s">
        <v>2586</v>
      </c>
      <c r="H157" s="1" t="s">
        <v>247</v>
      </c>
      <c r="I157" t="str">
        <f t="shared" si="15"/>
        <v>pos_trend</v>
      </c>
      <c r="J157">
        <f t="shared" si="16"/>
        <v>2013</v>
      </c>
      <c r="K157">
        <f t="shared" si="17"/>
        <v>2014</v>
      </c>
      <c r="L157">
        <f t="shared" si="18"/>
        <v>2015</v>
      </c>
      <c r="M157">
        <f t="shared" si="19"/>
        <v>2016</v>
      </c>
      <c r="N157">
        <f t="shared" si="20"/>
        <v>2017</v>
      </c>
      <c r="P157">
        <f t="shared" si="21"/>
        <v>2017</v>
      </c>
      <c r="Q157">
        <f>IFERROR(J144+MATCH(P157,J157:N157,0)-1,"")</f>
        <v>2017</v>
      </c>
      <c r="R157">
        <f t="shared" si="22"/>
        <v>2013</v>
      </c>
      <c r="S157">
        <f>IFERROR(J144+MATCH(R157,J157:N157)-1,"")</f>
        <v>2013</v>
      </c>
      <c r="T157">
        <f t="shared" si="23"/>
        <v>2015</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2013</v>
      </c>
    </row>
    <row r="158" spans="1:28" x14ac:dyDescent="0.3">
      <c r="A158" s="1">
        <v>0</v>
      </c>
      <c r="B158" t="s">
        <v>308</v>
      </c>
      <c r="C158" t="s">
        <v>2628</v>
      </c>
      <c r="D158" t="s">
        <v>2629</v>
      </c>
      <c r="E158" t="s">
        <v>2630</v>
      </c>
      <c r="F158" t="s">
        <v>2631</v>
      </c>
      <c r="G158" t="s">
        <v>1938</v>
      </c>
      <c r="I158" t="str">
        <f t="shared" si="15"/>
        <v>N/A</v>
      </c>
      <c r="J158">
        <f t="shared" si="16"/>
        <v>73350000</v>
      </c>
      <c r="K158">
        <f t="shared" si="17"/>
        <v>62310000</v>
      </c>
      <c r="L158">
        <f t="shared" si="18"/>
        <v>75050000</v>
      </c>
      <c r="M158">
        <f t="shared" si="19"/>
        <v>76900000</v>
      </c>
      <c r="N158">
        <f t="shared" si="20"/>
        <v>81360000</v>
      </c>
      <c r="P158">
        <f t="shared" si="21"/>
        <v>81360000</v>
      </c>
      <c r="Q158">
        <f>IFERROR(J144+MATCH(P158,J158:N158,0)-1,"")</f>
        <v>2017</v>
      </c>
      <c r="R158">
        <f t="shared" si="22"/>
        <v>62310000</v>
      </c>
      <c r="S158" t="str">
        <f>IFERROR(J144+MATCH(R158,J158:N158)-1,"")</f>
        <v/>
      </c>
      <c r="T158">
        <f t="shared" si="23"/>
        <v>73794000</v>
      </c>
      <c r="U158">
        <f t="shared" si="24"/>
        <v>7080757.727814164</v>
      </c>
      <c r="V158">
        <f t="shared" si="25"/>
        <v>-6.2705153469085465E-2</v>
      </c>
      <c r="W158">
        <f t="shared" si="26"/>
        <v>-1.6218603208085076</v>
      </c>
      <c r="X158">
        <f t="shared" si="27"/>
        <v>0.177382145849485</v>
      </c>
      <c r="Y158">
        <f t="shared" si="28"/>
        <v>0.43865361863734109</v>
      </c>
      <c r="Z158">
        <f t="shared" si="29"/>
        <v>1.0685297097907671</v>
      </c>
      <c r="AA158">
        <f t="shared" si="30"/>
        <v>-1.6218603208085076</v>
      </c>
      <c r="AB158">
        <f>IFERROR(V144+MATCH(AA158,V158:Z158,0)-1,"")</f>
        <v>2014</v>
      </c>
    </row>
    <row r="159" spans="1:28" x14ac:dyDescent="0.3">
      <c r="A159" s="1">
        <v>1</v>
      </c>
      <c r="B159" t="s">
        <v>314</v>
      </c>
      <c r="C159" t="s">
        <v>2632</v>
      </c>
      <c r="D159" t="s">
        <v>2633</v>
      </c>
      <c r="E159" t="s">
        <v>2634</v>
      </c>
      <c r="F159" t="s">
        <v>2635</v>
      </c>
      <c r="G159" t="s">
        <v>2636</v>
      </c>
      <c r="I159" t="str">
        <f t="shared" si="15"/>
        <v>pos_trend</v>
      </c>
      <c r="J159">
        <f t="shared" si="16"/>
        <v>13580000</v>
      </c>
      <c r="K159">
        <f t="shared" si="17"/>
        <v>13650000</v>
      </c>
      <c r="L159">
        <f t="shared" si="18"/>
        <v>16710000</v>
      </c>
      <c r="M159">
        <f t="shared" si="19"/>
        <v>18390000</v>
      </c>
      <c r="N159">
        <f t="shared" si="20"/>
        <v>19800000</v>
      </c>
      <c r="P159">
        <f t="shared" si="21"/>
        <v>19800000</v>
      </c>
      <c r="Q159">
        <f>IFERROR(J144+MATCH(P159,J159:N159,0)-1,"")</f>
        <v>2017</v>
      </c>
      <c r="R159">
        <f t="shared" si="22"/>
        <v>13580000</v>
      </c>
      <c r="S159">
        <f>IFERROR(J144+MATCH(R159,J159:N159)-1,"")</f>
        <v>2013</v>
      </c>
      <c r="T159">
        <f t="shared" si="23"/>
        <v>16426000</v>
      </c>
      <c r="U159">
        <f t="shared" si="24"/>
        <v>2789611.0840043635</v>
      </c>
      <c r="V159">
        <f t="shared" si="25"/>
        <v>-1.0202138987470226</v>
      </c>
      <c r="W159">
        <f t="shared" si="26"/>
        <v>-0.99512079512358931</v>
      </c>
      <c r="X159">
        <f t="shared" si="27"/>
        <v>0.10180630612935855</v>
      </c>
      <c r="Y159">
        <f t="shared" si="28"/>
        <v>0.70404079309176126</v>
      </c>
      <c r="Z159">
        <f t="shared" si="29"/>
        <v>1.2094875946494921</v>
      </c>
      <c r="AA159">
        <f t="shared" si="30"/>
        <v>1.2094875946494921</v>
      </c>
      <c r="AB159">
        <f>IFERROR(V144+MATCH(AA159,V159:Z159,0)-1,"")</f>
        <v>2017</v>
      </c>
    </row>
    <row r="160" spans="1:28" x14ac:dyDescent="0.3">
      <c r="A160" s="1">
        <v>2</v>
      </c>
      <c r="B160" t="s">
        <v>320</v>
      </c>
      <c r="C160" t="s">
        <v>2637</v>
      </c>
      <c r="D160" t="s">
        <v>2638</v>
      </c>
      <c r="E160" t="s">
        <v>2639</v>
      </c>
      <c r="F160" t="s">
        <v>2640</v>
      </c>
      <c r="G160" t="s">
        <v>2641</v>
      </c>
      <c r="I160" t="str">
        <f t="shared" si="15"/>
        <v>N/A</v>
      </c>
      <c r="J160">
        <f t="shared" si="16"/>
        <v>59770000</v>
      </c>
      <c r="K160">
        <f t="shared" si="17"/>
        <v>48660000</v>
      </c>
      <c r="L160">
        <f t="shared" si="18"/>
        <v>58340000</v>
      </c>
      <c r="M160">
        <f t="shared" si="19"/>
        <v>58510000</v>
      </c>
      <c r="N160">
        <f t="shared" si="20"/>
        <v>61560000</v>
      </c>
      <c r="P160">
        <f t="shared" si="21"/>
        <v>61560000</v>
      </c>
      <c r="Q160">
        <f>IFERROR(J144+MATCH(P160,J160:N160,0)-1,"")</f>
        <v>2017</v>
      </c>
      <c r="R160">
        <f t="shared" si="22"/>
        <v>48660000</v>
      </c>
      <c r="S160" t="str">
        <f>IFERROR(J144+MATCH(R160,J160:N160)-1,"")</f>
        <v/>
      </c>
      <c r="T160">
        <f t="shared" si="23"/>
        <v>57368000</v>
      </c>
      <c r="U160">
        <f t="shared" si="24"/>
        <v>5035391.7424565889</v>
      </c>
      <c r="V160">
        <f t="shared" si="25"/>
        <v>0.47702346169955578</v>
      </c>
      <c r="W160">
        <f t="shared" si="26"/>
        <v>-1.7293589943712455</v>
      </c>
      <c r="X160">
        <f t="shared" si="27"/>
        <v>0.19303364062113582</v>
      </c>
      <c r="Y160">
        <f t="shared" si="28"/>
        <v>0.22679466830178713</v>
      </c>
      <c r="Z160">
        <f t="shared" si="29"/>
        <v>0.83250722374876673</v>
      </c>
      <c r="AA160">
        <f t="shared" si="30"/>
        <v>-1.7293589943712455</v>
      </c>
      <c r="AB160">
        <f>IFERROR(V144+MATCH(AA160,V160:Z160,0)-1,"")</f>
        <v>2014</v>
      </c>
    </row>
    <row r="161" spans="1:28" x14ac:dyDescent="0.3">
      <c r="A161" s="1">
        <v>3</v>
      </c>
      <c r="B161" t="s">
        <v>326</v>
      </c>
      <c r="C161" t="s">
        <v>254</v>
      </c>
      <c r="D161" t="s">
        <v>2642</v>
      </c>
      <c r="E161" t="s">
        <v>2643</v>
      </c>
      <c r="F161" t="s">
        <v>2644</v>
      </c>
      <c r="G161" t="s">
        <v>2645</v>
      </c>
      <c r="I161" t="str">
        <f t="shared" si="15"/>
        <v>N/A</v>
      </c>
      <c r="J161" t="str">
        <f t="shared" si="16"/>
        <v>N/A</v>
      </c>
      <c r="K161">
        <f t="shared" si="17"/>
        <v>-0.15050000000000002</v>
      </c>
      <c r="L161">
        <f t="shared" si="18"/>
        <v>0.20440000000000003</v>
      </c>
      <c r="M161">
        <f t="shared" si="19"/>
        <v>2.46E-2</v>
      </c>
      <c r="N161">
        <f t="shared" si="20"/>
        <v>5.7999999999999996E-2</v>
      </c>
      <c r="P161">
        <f t="shared" si="21"/>
        <v>0.20440000000000003</v>
      </c>
      <c r="Q161">
        <f>IFERROR(J144+MATCH(P161,J161:N161,0)-1,"")</f>
        <v>2015</v>
      </c>
      <c r="R161">
        <f t="shared" si="22"/>
        <v>-0.15050000000000002</v>
      </c>
      <c r="S161">
        <f>IFERROR(J144+MATCH(R161,J161:N161)-1,"")</f>
        <v>2014</v>
      </c>
      <c r="T161">
        <f t="shared" si="23"/>
        <v>3.4125000000000003E-2</v>
      </c>
      <c r="U161">
        <f t="shared" si="24"/>
        <v>0.14576317264659136</v>
      </c>
      <c r="V161" t="str">
        <f t="shared" si="25"/>
        <v/>
      </c>
      <c r="W161">
        <f t="shared" si="26"/>
        <v>-1.2666093681126902</v>
      </c>
      <c r="X161">
        <f t="shared" si="27"/>
        <v>1.1681620049039312</v>
      </c>
      <c r="Y161">
        <f t="shared" si="28"/>
        <v>-6.5345723662956656E-2</v>
      </c>
      <c r="Z161">
        <f t="shared" si="29"/>
        <v>0.16379308687171543</v>
      </c>
      <c r="AA161">
        <f t="shared" si="30"/>
        <v>-1.2666093681126902</v>
      </c>
      <c r="AB161">
        <f>IFERROR(V144+MATCH(AA161,V161:Z161,0)-1,"")</f>
        <v>2014</v>
      </c>
    </row>
    <row r="162" spans="1:28" x14ac:dyDescent="0.3">
      <c r="A162" s="1">
        <v>4</v>
      </c>
      <c r="B162" t="s">
        <v>331</v>
      </c>
      <c r="C162" t="s">
        <v>254</v>
      </c>
      <c r="D162" t="s">
        <v>254</v>
      </c>
      <c r="E162" t="s">
        <v>254</v>
      </c>
      <c r="F162" t="s">
        <v>2646</v>
      </c>
      <c r="G162" t="s">
        <v>2647</v>
      </c>
      <c r="I162" t="str">
        <f t="shared" si="15"/>
        <v>N/A</v>
      </c>
      <c r="J162" t="str">
        <f t="shared" si="16"/>
        <v>N/A</v>
      </c>
      <c r="K162" t="str">
        <f t="shared" si="17"/>
        <v>N/A</v>
      </c>
      <c r="L162" t="str">
        <f t="shared" si="18"/>
        <v>N/A</v>
      </c>
      <c r="M162">
        <f t="shared" si="19"/>
        <v>1620000</v>
      </c>
      <c r="N162">
        <f t="shared" si="20"/>
        <v>2620000</v>
      </c>
      <c r="P162">
        <f t="shared" si="21"/>
        <v>2620000</v>
      </c>
      <c r="Q162">
        <f>IFERROR(J144+MATCH(P162,J162:N162,0)-1,"")</f>
        <v>2017</v>
      </c>
      <c r="R162">
        <f t="shared" si="22"/>
        <v>1620000</v>
      </c>
      <c r="S162">
        <f>IFERROR(J144+MATCH(R162,J162:N162)-1,"")</f>
        <v>2016</v>
      </c>
      <c r="T162">
        <f t="shared" si="23"/>
        <v>2120000</v>
      </c>
      <c r="U162">
        <f t="shared" si="24"/>
        <v>707106.78118654748</v>
      </c>
      <c r="V162" t="str">
        <f t="shared" si="25"/>
        <v/>
      </c>
      <c r="W162" t="str">
        <f t="shared" si="26"/>
        <v/>
      </c>
      <c r="X162" t="str">
        <f t="shared" si="27"/>
        <v/>
      </c>
      <c r="Y162">
        <f t="shared" si="28"/>
        <v>-0.70710678118654757</v>
      </c>
      <c r="Z162">
        <f t="shared" si="29"/>
        <v>0.70710678118654757</v>
      </c>
      <c r="AA162">
        <f t="shared" si="30"/>
        <v>-0.70710678118654757</v>
      </c>
      <c r="AB162">
        <f>IFERROR(V144+MATCH(AA162,V162:Z162,0)-1,"")</f>
        <v>2016</v>
      </c>
    </row>
    <row r="163" spans="1:28" x14ac:dyDescent="0.3">
      <c r="A163" s="1">
        <v>5</v>
      </c>
      <c r="B163" t="s">
        <v>332</v>
      </c>
      <c r="C163" t="s">
        <v>2648</v>
      </c>
      <c r="D163" t="s">
        <v>254</v>
      </c>
      <c r="E163" t="s">
        <v>254</v>
      </c>
      <c r="F163" t="s">
        <v>254</v>
      </c>
      <c r="G163" t="s">
        <v>254</v>
      </c>
      <c r="I163" t="str">
        <f t="shared" si="15"/>
        <v>N/A</v>
      </c>
      <c r="J163">
        <f t="shared" si="16"/>
        <v>-17250000</v>
      </c>
      <c r="K163" t="str">
        <f t="shared" si="17"/>
        <v>N/A</v>
      </c>
      <c r="L163" t="str">
        <f t="shared" si="18"/>
        <v>N/A</v>
      </c>
      <c r="M163" t="str">
        <f t="shared" si="19"/>
        <v>N/A</v>
      </c>
      <c r="N163" t="str">
        <f t="shared" si="20"/>
        <v>N/A</v>
      </c>
      <c r="P163">
        <f t="shared" si="21"/>
        <v>-17250000</v>
      </c>
      <c r="Q163">
        <f>IFERROR(J144+MATCH(P163,J163:N163,0)-1,"")</f>
        <v>2013</v>
      </c>
      <c r="R163">
        <f t="shared" si="22"/>
        <v>-17250000</v>
      </c>
      <c r="S163">
        <f>IFERROR(J144+MATCH(R163,J163:N163)-1,"")</f>
        <v>2013</v>
      </c>
      <c r="T163">
        <f t="shared" si="23"/>
        <v>-17250000</v>
      </c>
      <c r="U163" t="str">
        <f t="shared" si="24"/>
        <v/>
      </c>
      <c r="V163" t="e">
        <f t="shared" si="25"/>
        <v>#VALUE!</v>
      </c>
      <c r="W163" t="str">
        <f t="shared" si="26"/>
        <v/>
      </c>
      <c r="X163" t="str">
        <f t="shared" si="27"/>
        <v/>
      </c>
      <c r="Y163" t="str">
        <f t="shared" si="28"/>
        <v/>
      </c>
      <c r="Z163" t="str">
        <f t="shared" si="29"/>
        <v/>
      </c>
      <c r="AA163" t="e">
        <f t="shared" si="30"/>
        <v>#VALUE!</v>
      </c>
      <c r="AB163" t="str">
        <f>IFERROR(V144+MATCH(AA163,V163:Z163,0)-1,"")</f>
        <v/>
      </c>
    </row>
    <row r="164" spans="1:28" x14ac:dyDescent="0.3">
      <c r="A164" s="1">
        <v>6</v>
      </c>
      <c r="B164" t="s">
        <v>338</v>
      </c>
      <c r="C164" t="s">
        <v>2649</v>
      </c>
      <c r="D164" t="s">
        <v>254</v>
      </c>
      <c r="E164" t="s">
        <v>254</v>
      </c>
      <c r="F164" t="s">
        <v>254</v>
      </c>
      <c r="G164" t="s">
        <v>254</v>
      </c>
      <c r="I164" t="str">
        <f t="shared" si="15"/>
        <v>N/A</v>
      </c>
      <c r="J164">
        <f t="shared" si="16"/>
        <v>42140000</v>
      </c>
      <c r="K164" t="str">
        <f t="shared" si="17"/>
        <v>N/A</v>
      </c>
      <c r="L164" t="str">
        <f t="shared" si="18"/>
        <v>N/A</v>
      </c>
      <c r="M164" t="str">
        <f t="shared" si="19"/>
        <v>N/A</v>
      </c>
      <c r="N164" t="str">
        <f t="shared" si="20"/>
        <v>N/A</v>
      </c>
      <c r="P164">
        <f t="shared" si="21"/>
        <v>42140000</v>
      </c>
      <c r="Q164">
        <f>IFERROR(J144+MATCH(P164,J164:N164,0)-1,"")</f>
        <v>2013</v>
      </c>
      <c r="R164">
        <f t="shared" si="22"/>
        <v>42140000</v>
      </c>
      <c r="S164">
        <f>IFERROR(J144+MATCH(R164,J164:N164)-1,"")</f>
        <v>2013</v>
      </c>
      <c r="T164">
        <f t="shared" si="23"/>
        <v>42140000</v>
      </c>
      <c r="U164" t="str">
        <f t="shared" si="24"/>
        <v/>
      </c>
      <c r="V164" t="e">
        <f t="shared" si="25"/>
        <v>#VALUE!</v>
      </c>
      <c r="W164" t="str">
        <f t="shared" si="26"/>
        <v/>
      </c>
      <c r="X164" t="str">
        <f t="shared" si="27"/>
        <v/>
      </c>
      <c r="Y164" t="str">
        <f t="shared" si="28"/>
        <v/>
      </c>
      <c r="Z164" t="str">
        <f t="shared" si="29"/>
        <v/>
      </c>
      <c r="AA164" t="e">
        <f t="shared" si="30"/>
        <v>#VALUE!</v>
      </c>
      <c r="AB164" t="str">
        <f>IFERROR(V144+MATCH(AA164,V164:Z164,0)-1,"")</f>
        <v/>
      </c>
    </row>
    <row r="165" spans="1:28" x14ac:dyDescent="0.3">
      <c r="A165" s="1">
        <v>7</v>
      </c>
      <c r="B165" t="s">
        <v>344</v>
      </c>
      <c r="C165" t="s">
        <v>254</v>
      </c>
      <c r="D165" t="s">
        <v>2379</v>
      </c>
      <c r="E165" t="s">
        <v>254</v>
      </c>
      <c r="F165" t="s">
        <v>1327</v>
      </c>
      <c r="G165" t="s">
        <v>2650</v>
      </c>
      <c r="I165" t="str">
        <f t="shared" si="15"/>
        <v>N/A</v>
      </c>
      <c r="J165" t="str">
        <f t="shared" si="16"/>
        <v>N/A</v>
      </c>
      <c r="K165">
        <f t="shared" si="17"/>
        <v>1110000</v>
      </c>
      <c r="L165" t="str">
        <f t="shared" si="18"/>
        <v>N/A</v>
      </c>
      <c r="M165">
        <f t="shared" si="19"/>
        <v>100000</v>
      </c>
      <c r="N165">
        <f t="shared" si="20"/>
        <v>-600000</v>
      </c>
      <c r="P165">
        <f t="shared" si="21"/>
        <v>1110000</v>
      </c>
      <c r="Q165">
        <f>IFERROR(J144+MATCH(P165,J165:N165,0)-1,"")</f>
        <v>2014</v>
      </c>
      <c r="R165">
        <f t="shared" si="22"/>
        <v>-600000</v>
      </c>
      <c r="S165" t="str">
        <f>IFERROR(J144+MATCH(R165,J165:N165)-1,"")</f>
        <v/>
      </c>
      <c r="T165">
        <f t="shared" si="23"/>
        <v>203333.33333333334</v>
      </c>
      <c r="U165">
        <f t="shared" si="24"/>
        <v>859670.47950556804</v>
      </c>
      <c r="V165" t="str">
        <f t="shared" si="25"/>
        <v/>
      </c>
      <c r="W165">
        <f t="shared" si="26"/>
        <v>1.0546676759077827</v>
      </c>
      <c r="X165" t="str">
        <f t="shared" si="27"/>
        <v/>
      </c>
      <c r="Y165">
        <f t="shared" si="28"/>
        <v>-0.12020109541596055</v>
      </c>
      <c r="Z165">
        <f t="shared" si="29"/>
        <v>-0.9344665804918223</v>
      </c>
      <c r="AA165">
        <f t="shared" si="30"/>
        <v>1.0546676759077827</v>
      </c>
      <c r="AB165">
        <f>IFERROR(V144+MATCH(AA165,V165:Z165,0)-1,"")</f>
        <v>2014</v>
      </c>
    </row>
    <row r="166" spans="1:28" x14ac:dyDescent="0.3">
      <c r="A166" s="1">
        <v>8</v>
      </c>
      <c r="B166" t="s">
        <v>350</v>
      </c>
      <c r="C166" t="s">
        <v>2651</v>
      </c>
      <c r="D166" t="s">
        <v>254</v>
      </c>
      <c r="E166" t="s">
        <v>254</v>
      </c>
      <c r="F166" t="s">
        <v>2652</v>
      </c>
      <c r="G166" t="s">
        <v>2653</v>
      </c>
      <c r="I166" t="str">
        <f t="shared" si="15"/>
        <v>N/A</v>
      </c>
      <c r="J166">
        <f t="shared" si="16"/>
        <v>253000</v>
      </c>
      <c r="K166" t="str">
        <f t="shared" si="17"/>
        <v>N/A</v>
      </c>
      <c r="L166" t="str">
        <f t="shared" si="18"/>
        <v>N/A</v>
      </c>
      <c r="M166">
        <f t="shared" si="19"/>
        <v>671000</v>
      </c>
      <c r="N166">
        <f t="shared" si="20"/>
        <v>7260000</v>
      </c>
      <c r="P166">
        <f t="shared" si="21"/>
        <v>7260000</v>
      </c>
      <c r="Q166">
        <f>IFERROR(J144+MATCH(P166,J166:N166,0)-1,"")</f>
        <v>2017</v>
      </c>
      <c r="R166">
        <f t="shared" si="22"/>
        <v>253000</v>
      </c>
      <c r="S166">
        <f>IFERROR(J144+MATCH(R166,J166:N166)-1,"")</f>
        <v>2013</v>
      </c>
      <c r="T166">
        <f t="shared" si="23"/>
        <v>2728000</v>
      </c>
      <c r="U166">
        <f t="shared" si="24"/>
        <v>3930387.8943432542</v>
      </c>
      <c r="V166">
        <f t="shared" si="25"/>
        <v>-0.62970883956825296</v>
      </c>
      <c r="W166" t="str">
        <f t="shared" si="26"/>
        <v/>
      </c>
      <c r="X166" t="str">
        <f t="shared" si="27"/>
        <v/>
      </c>
      <c r="Y166">
        <f t="shared" si="28"/>
        <v>-0.52335801333005916</v>
      </c>
      <c r="Z166">
        <f t="shared" si="29"/>
        <v>1.1530668528983121</v>
      </c>
      <c r="AA166">
        <f t="shared" si="30"/>
        <v>1.1530668528983121</v>
      </c>
      <c r="AB166">
        <f>IFERROR(V144+MATCH(AA166,V166:Z166,0)-1,"")</f>
        <v>2017</v>
      </c>
    </row>
    <row r="167" spans="1:28" x14ac:dyDescent="0.3">
      <c r="A167" s="1">
        <v>9</v>
      </c>
      <c r="B167" t="s">
        <v>356</v>
      </c>
      <c r="C167" t="s">
        <v>254</v>
      </c>
      <c r="D167" t="s">
        <v>2654</v>
      </c>
      <c r="E167" t="s">
        <v>2655</v>
      </c>
      <c r="F167" t="s">
        <v>2656</v>
      </c>
      <c r="G167" t="s">
        <v>2657</v>
      </c>
      <c r="I167" t="str">
        <f t="shared" si="15"/>
        <v>N/A</v>
      </c>
      <c r="J167" t="str">
        <f t="shared" si="16"/>
        <v>N/A</v>
      </c>
      <c r="K167">
        <f t="shared" si="17"/>
        <v>33000</v>
      </c>
      <c r="L167">
        <f t="shared" si="18"/>
        <v>37000</v>
      </c>
      <c r="M167">
        <f t="shared" si="19"/>
        <v>22000</v>
      </c>
      <c r="N167">
        <f t="shared" si="20"/>
        <v>-34000</v>
      </c>
      <c r="P167">
        <f t="shared" si="21"/>
        <v>37000</v>
      </c>
      <c r="Q167">
        <f>IFERROR(J144+MATCH(P167,J167:N167,0)-1,"")</f>
        <v>2015</v>
      </c>
      <c r="R167">
        <f t="shared" si="22"/>
        <v>-34000</v>
      </c>
      <c r="S167" t="str">
        <f>IFERROR(J144+MATCH(R167,J167:N167)-1,"")</f>
        <v/>
      </c>
      <c r="T167">
        <f t="shared" si="23"/>
        <v>14500</v>
      </c>
      <c r="U167">
        <f t="shared" si="24"/>
        <v>32949.45624235196</v>
      </c>
      <c r="V167" t="str">
        <f t="shared" si="25"/>
        <v/>
      </c>
      <c r="W167">
        <f t="shared" si="26"/>
        <v>0.56146601825315745</v>
      </c>
      <c r="X167">
        <f t="shared" si="27"/>
        <v>0.68286407625384016</v>
      </c>
      <c r="Y167">
        <f t="shared" si="28"/>
        <v>0.22762135875128006</v>
      </c>
      <c r="Z167">
        <f t="shared" si="29"/>
        <v>-1.4719514532582778</v>
      </c>
      <c r="AA167">
        <f t="shared" si="30"/>
        <v>-1.4719514532582778</v>
      </c>
      <c r="AB167">
        <f>IFERROR(V144+MATCH(AA167,V167:Z167,0)-1,"")</f>
        <v>2017</v>
      </c>
    </row>
    <row r="168" spans="1:28" x14ac:dyDescent="0.3">
      <c r="A168" s="1">
        <v>10</v>
      </c>
      <c r="B168" t="s">
        <v>357</v>
      </c>
      <c r="C168" t="s">
        <v>254</v>
      </c>
      <c r="D168" t="s">
        <v>254</v>
      </c>
      <c r="E168" t="s">
        <v>2658</v>
      </c>
      <c r="F168" t="s">
        <v>254</v>
      </c>
      <c r="G168" t="s">
        <v>254</v>
      </c>
      <c r="I168" t="str">
        <f t="shared" si="15"/>
        <v>N/A</v>
      </c>
      <c r="J168" t="str">
        <f t="shared" si="16"/>
        <v>N/A</v>
      </c>
      <c r="K168" t="str">
        <f t="shared" si="17"/>
        <v>N/A</v>
      </c>
      <c r="L168">
        <f t="shared" si="18"/>
        <v>1300000</v>
      </c>
      <c r="M168" t="str">
        <f t="shared" si="19"/>
        <v>N/A</v>
      </c>
      <c r="N168" t="str">
        <f t="shared" si="20"/>
        <v>N/A</v>
      </c>
      <c r="P168">
        <f t="shared" si="21"/>
        <v>1300000</v>
      </c>
      <c r="Q168">
        <f>IFERROR(J144+MATCH(P168,J168:N168,0)-1,"")</f>
        <v>2015</v>
      </c>
      <c r="R168">
        <f t="shared" si="22"/>
        <v>1300000</v>
      </c>
      <c r="S168">
        <f>IFERROR(J144+MATCH(R168,J168:N168)-1,"")</f>
        <v>2015</v>
      </c>
      <c r="T168">
        <f t="shared" si="23"/>
        <v>1300000</v>
      </c>
      <c r="U168" t="str">
        <f t="shared" si="24"/>
        <v/>
      </c>
      <c r="V168" t="str">
        <f t="shared" si="25"/>
        <v/>
      </c>
      <c r="W168" t="str">
        <f t="shared" si="26"/>
        <v/>
      </c>
      <c r="X168" t="e">
        <f t="shared" si="27"/>
        <v>#VALUE!</v>
      </c>
      <c r="Y168" t="str">
        <f t="shared" si="28"/>
        <v/>
      </c>
      <c r="Z168" t="str">
        <f t="shared" si="29"/>
        <v/>
      </c>
      <c r="AA168" t="e">
        <f t="shared" si="30"/>
        <v>#VALUE!</v>
      </c>
      <c r="AB168" t="str">
        <f>IFERROR(V144+MATCH(AA168,V168:Z168,0)-1,"")</f>
        <v/>
      </c>
    </row>
    <row r="169" spans="1:28" x14ac:dyDescent="0.3">
      <c r="A169" s="1">
        <v>11</v>
      </c>
      <c r="B169" t="s">
        <v>363</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1:28" x14ac:dyDescent="0.3">
      <c r="A170" s="1">
        <v>12</v>
      </c>
      <c r="B170" t="s">
        <v>368</v>
      </c>
      <c r="C170" t="s">
        <v>254</v>
      </c>
      <c r="D170" t="s">
        <v>254</v>
      </c>
      <c r="E170" t="s">
        <v>2658</v>
      </c>
      <c r="F170" t="s">
        <v>254</v>
      </c>
      <c r="G170" t="s">
        <v>254</v>
      </c>
      <c r="I170" t="str">
        <f t="shared" si="15"/>
        <v>N/A</v>
      </c>
      <c r="J170" t="str">
        <f t="shared" si="16"/>
        <v>N/A</v>
      </c>
      <c r="K170" t="str">
        <f t="shared" si="17"/>
        <v>N/A</v>
      </c>
      <c r="L170">
        <f t="shared" si="18"/>
        <v>1300000</v>
      </c>
      <c r="M170" t="str">
        <f t="shared" si="19"/>
        <v>N/A</v>
      </c>
      <c r="N170" t="str">
        <f t="shared" si="20"/>
        <v>N/A</v>
      </c>
      <c r="P170">
        <f t="shared" si="21"/>
        <v>1300000</v>
      </c>
      <c r="Q170">
        <f>IFERROR(J144+MATCH(P170,J170:N170,0)-1,"")</f>
        <v>2015</v>
      </c>
      <c r="R170">
        <f t="shared" si="22"/>
        <v>1300000</v>
      </c>
      <c r="S170">
        <f>IFERROR(J144+MATCH(R170,J170:N170)-1,"")</f>
        <v>2015</v>
      </c>
      <c r="T170">
        <f t="shared" si="23"/>
        <v>1300000</v>
      </c>
      <c r="U170" t="str">
        <f t="shared" si="24"/>
        <v/>
      </c>
      <c r="V170" t="str">
        <f t="shared" si="25"/>
        <v/>
      </c>
      <c r="W170" t="str">
        <f t="shared" si="26"/>
        <v/>
      </c>
      <c r="X170" t="e">
        <f t="shared" si="27"/>
        <v>#VALUE!</v>
      </c>
      <c r="Y170" t="str">
        <f t="shared" si="28"/>
        <v/>
      </c>
      <c r="Z170" t="str">
        <f t="shared" si="29"/>
        <v/>
      </c>
      <c r="AA170" t="e">
        <f t="shared" si="30"/>
        <v>#VALUE!</v>
      </c>
      <c r="AB170" t="str">
        <f>IFERROR(V144+MATCH(AA170,V170:Z170,0)-1,"")</f>
        <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2659</v>
      </c>
      <c r="D172" t="s">
        <v>2660</v>
      </c>
      <c r="E172" t="s">
        <v>2661</v>
      </c>
      <c r="F172" t="s">
        <v>2662</v>
      </c>
      <c r="G172" t="s">
        <v>2663</v>
      </c>
      <c r="I172" t="str">
        <f t="shared" si="15"/>
        <v>N/A</v>
      </c>
      <c r="J172">
        <f t="shared" si="16"/>
        <v>42390000</v>
      </c>
      <c r="K172">
        <f t="shared" si="17"/>
        <v>21940000</v>
      </c>
      <c r="L172">
        <f t="shared" si="18"/>
        <v>32659999.999999996</v>
      </c>
      <c r="M172">
        <f t="shared" si="19"/>
        <v>47150000</v>
      </c>
      <c r="N172">
        <f t="shared" si="20"/>
        <v>51110000</v>
      </c>
      <c r="P172">
        <f t="shared" si="21"/>
        <v>51110000</v>
      </c>
      <c r="Q172">
        <f>IFERROR(J144+MATCH(P172,J172:N172,0)-1,"")</f>
        <v>2017</v>
      </c>
      <c r="R172">
        <f t="shared" si="22"/>
        <v>21940000</v>
      </c>
      <c r="S172" t="str">
        <f>IFERROR(J144+MATCH(R172,J172:N172)-1,"")</f>
        <v/>
      </c>
      <c r="T172">
        <f t="shared" si="23"/>
        <v>39050000</v>
      </c>
      <c r="U172">
        <f t="shared" si="24"/>
        <v>11787635.471119728</v>
      </c>
      <c r="V172">
        <f t="shared" si="25"/>
        <v>0.28334775097034176</v>
      </c>
      <c r="W172">
        <f t="shared" si="26"/>
        <v>-1.4515209638031581</v>
      </c>
      <c r="X172">
        <f t="shared" si="27"/>
        <v>-0.54209345170673207</v>
      </c>
      <c r="Y172">
        <f t="shared" si="28"/>
        <v>0.68716071343106833</v>
      </c>
      <c r="Z172">
        <f t="shared" si="29"/>
        <v>1.0231059511084797</v>
      </c>
      <c r="AA172">
        <f t="shared" si="30"/>
        <v>-1.4515209638031581</v>
      </c>
      <c r="AB172">
        <f>IFERROR(V144+MATCH(AA172,V172:Z172,0)-1,"")</f>
        <v>2014</v>
      </c>
    </row>
    <row r="173" spans="1:28" x14ac:dyDescent="0.3">
      <c r="A173" s="1">
        <v>15</v>
      </c>
      <c r="B173" t="s">
        <v>376</v>
      </c>
      <c r="C173" t="s">
        <v>254</v>
      </c>
      <c r="D173" t="s">
        <v>2664</v>
      </c>
      <c r="E173" t="s">
        <v>2665</v>
      </c>
      <c r="F173" t="s">
        <v>2666</v>
      </c>
      <c r="G173" t="s">
        <v>2667</v>
      </c>
      <c r="I173" t="str">
        <f t="shared" si="15"/>
        <v>N/A</v>
      </c>
      <c r="J173" t="str">
        <f t="shared" si="16"/>
        <v>N/A</v>
      </c>
      <c r="K173">
        <f t="shared" si="17"/>
        <v>-0.48230000000000001</v>
      </c>
      <c r="L173">
        <f t="shared" si="18"/>
        <v>0.48840000000000006</v>
      </c>
      <c r="M173">
        <f t="shared" si="19"/>
        <v>0.44359999999999999</v>
      </c>
      <c r="N173">
        <f t="shared" si="20"/>
        <v>8.4100000000000008E-2</v>
      </c>
      <c r="P173">
        <f t="shared" si="21"/>
        <v>0.48840000000000006</v>
      </c>
      <c r="Q173">
        <f>IFERROR(J144+MATCH(P173,J173:N173,0)-1,"")</f>
        <v>2015</v>
      </c>
      <c r="R173">
        <f t="shared" si="22"/>
        <v>-0.48230000000000001</v>
      </c>
      <c r="S173">
        <f>IFERROR(J144+MATCH(R173,J173:N173)-1,"")</f>
        <v>2014</v>
      </c>
      <c r="T173">
        <f t="shared" si="23"/>
        <v>0.13345000000000001</v>
      </c>
      <c r="U173">
        <f t="shared" si="24"/>
        <v>0.44861490909985002</v>
      </c>
      <c r="V173" t="str">
        <f t="shared" si="25"/>
        <v/>
      </c>
      <c r="W173">
        <f t="shared" si="26"/>
        <v>-1.3725580392223435</v>
      </c>
      <c r="X173">
        <f t="shared" si="27"/>
        <v>0.79121311574822717</v>
      </c>
      <c r="Y173">
        <f t="shared" si="28"/>
        <v>0.69135018410850146</v>
      </c>
      <c r="Z173">
        <f t="shared" si="29"/>
        <v>-0.11000526063438515</v>
      </c>
      <c r="AA173">
        <f t="shared" si="30"/>
        <v>-1.3725580392223435</v>
      </c>
      <c r="AB173">
        <f>IFERROR(V144+MATCH(AA173,V173:Z173,0)-1,"")</f>
        <v>2014</v>
      </c>
    </row>
    <row r="174" spans="1:28" x14ac:dyDescent="0.3">
      <c r="A174" s="1">
        <v>16</v>
      </c>
      <c r="B174" t="s">
        <v>381</v>
      </c>
      <c r="C174" t="s">
        <v>254</v>
      </c>
      <c r="D174" t="s">
        <v>254</v>
      </c>
      <c r="E174" t="s">
        <v>254</v>
      </c>
      <c r="F174" t="s">
        <v>254</v>
      </c>
      <c r="G174" t="s">
        <v>2668</v>
      </c>
      <c r="I174" t="str">
        <f t="shared" si="15"/>
        <v>N/A</v>
      </c>
      <c r="J174" t="str">
        <f t="shared" si="16"/>
        <v>N/A</v>
      </c>
      <c r="K174" t="str">
        <f t="shared" si="17"/>
        <v>N/A</v>
      </c>
      <c r="L174" t="str">
        <f t="shared" si="18"/>
        <v>N/A</v>
      </c>
      <c r="M174" t="str">
        <f t="shared" si="19"/>
        <v>N/A</v>
      </c>
      <c r="N174">
        <f t="shared" si="20"/>
        <v>0.22489999999999999</v>
      </c>
      <c r="P174">
        <f t="shared" si="21"/>
        <v>0.22489999999999999</v>
      </c>
      <c r="Q174">
        <f>IFERROR(J144+MATCH(P174,J174:N174,0)-1,"")</f>
        <v>2017</v>
      </c>
      <c r="R174">
        <f t="shared" si="22"/>
        <v>0.22489999999999999</v>
      </c>
      <c r="S174">
        <f>IFERROR(J144+MATCH(R174,J174:N174)-1,"")</f>
        <v>2017</v>
      </c>
      <c r="T174">
        <f t="shared" si="23"/>
        <v>0.22489999999999999</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2669</v>
      </c>
      <c r="D175" t="s">
        <v>2670</v>
      </c>
      <c r="E175" t="s">
        <v>2671</v>
      </c>
      <c r="F175" t="s">
        <v>2672</v>
      </c>
      <c r="G175" t="s">
        <v>2673</v>
      </c>
      <c r="I175" t="str">
        <f t="shared" si="15"/>
        <v>N/A</v>
      </c>
      <c r="J175">
        <f t="shared" si="16"/>
        <v>14930000</v>
      </c>
      <c r="K175">
        <f t="shared" si="17"/>
        <v>7760000</v>
      </c>
      <c r="L175">
        <f t="shared" si="18"/>
        <v>11860000</v>
      </c>
      <c r="M175">
        <f t="shared" si="19"/>
        <v>16070000</v>
      </c>
      <c r="N175">
        <f t="shared" si="20"/>
        <v>18330000</v>
      </c>
      <c r="P175">
        <f t="shared" si="21"/>
        <v>18330000</v>
      </c>
      <c r="Q175">
        <f>IFERROR(J144+MATCH(P175,J175:N175,0)-1,"")</f>
        <v>2017</v>
      </c>
      <c r="R175">
        <f t="shared" si="22"/>
        <v>7760000</v>
      </c>
      <c r="S175" t="str">
        <f>IFERROR(J144+MATCH(R175,J175:N175)-1,"")</f>
        <v/>
      </c>
      <c r="T175">
        <f t="shared" si="23"/>
        <v>13790000</v>
      </c>
      <c r="U175">
        <f t="shared" si="24"/>
        <v>4098640.0183475493</v>
      </c>
      <c r="V175">
        <f t="shared" si="25"/>
        <v>0.27814104066148615</v>
      </c>
      <c r="W175">
        <f t="shared" si="26"/>
        <v>-1.471219715077861</v>
      </c>
      <c r="X175">
        <f t="shared" si="27"/>
        <v>-0.47088790217251603</v>
      </c>
      <c r="Y175">
        <f t="shared" si="28"/>
        <v>0.5562820813229723</v>
      </c>
      <c r="Z175">
        <f t="shared" si="29"/>
        <v>1.1076844952659184</v>
      </c>
      <c r="AA175">
        <f t="shared" si="30"/>
        <v>-1.471219715077861</v>
      </c>
      <c r="AB175">
        <f>IFERROR(V144+MATCH(AA175,V175:Z175,0)-1,"")</f>
        <v>2014</v>
      </c>
    </row>
    <row r="176" spans="1:28" x14ac:dyDescent="0.3">
      <c r="A176" s="1">
        <v>18</v>
      </c>
      <c r="B176" t="s">
        <v>389</v>
      </c>
      <c r="C176" t="s">
        <v>2674</v>
      </c>
      <c r="D176" t="s">
        <v>2675</v>
      </c>
      <c r="E176" t="s">
        <v>2676</v>
      </c>
      <c r="F176" t="s">
        <v>2677</v>
      </c>
      <c r="G176" t="s">
        <v>2678</v>
      </c>
      <c r="I176" t="str">
        <f t="shared" si="15"/>
        <v>N/A</v>
      </c>
      <c r="J176">
        <f t="shared" si="16"/>
        <v>16059999.999999998</v>
      </c>
      <c r="K176">
        <f t="shared" si="17"/>
        <v>7650000</v>
      </c>
      <c r="L176">
        <f t="shared" si="18"/>
        <v>13720000</v>
      </c>
      <c r="M176">
        <f t="shared" si="19"/>
        <v>14770000</v>
      </c>
      <c r="N176">
        <f t="shared" si="20"/>
        <v>18870000</v>
      </c>
      <c r="P176">
        <f t="shared" si="21"/>
        <v>18870000</v>
      </c>
      <c r="Q176">
        <f>IFERROR(J144+MATCH(P176,J176:N176,0)-1,"")</f>
        <v>2017</v>
      </c>
      <c r="R176">
        <f t="shared" si="22"/>
        <v>7650000</v>
      </c>
      <c r="S176" t="str">
        <f>IFERROR(J144+MATCH(R176,J176:N176)-1,"")</f>
        <v/>
      </c>
      <c r="T176">
        <f t="shared" si="23"/>
        <v>14214000</v>
      </c>
      <c r="U176">
        <f t="shared" si="24"/>
        <v>4145036.7911515576</v>
      </c>
      <c r="V176">
        <f t="shared" si="25"/>
        <v>0.44535189746461812</v>
      </c>
      <c r="W176">
        <f t="shared" si="26"/>
        <v>-1.5835806364884919</v>
      </c>
      <c r="X176">
        <f t="shared" si="27"/>
        <v>-0.11917867678630638</v>
      </c>
      <c r="Y176">
        <f t="shared" si="28"/>
        <v>0.13413632448013429</v>
      </c>
      <c r="Z176">
        <f t="shared" si="29"/>
        <v>1.1232710913300454</v>
      </c>
      <c r="AA176">
        <f t="shared" si="30"/>
        <v>-1.5835806364884919</v>
      </c>
      <c r="AB176">
        <f>IFERROR(V144+MATCH(AA176,V176:Z176,0)-1,"")</f>
        <v>2014</v>
      </c>
    </row>
    <row r="177" spans="1:28" x14ac:dyDescent="0.3">
      <c r="A177" s="1">
        <v>19</v>
      </c>
      <c r="B177" t="s">
        <v>395</v>
      </c>
      <c r="C177" t="s">
        <v>2679</v>
      </c>
      <c r="D177" t="s">
        <v>2680</v>
      </c>
      <c r="E177" t="s">
        <v>2681</v>
      </c>
      <c r="F177" t="s">
        <v>2682</v>
      </c>
      <c r="G177" t="s">
        <v>2683</v>
      </c>
      <c r="I177" t="str">
        <f t="shared" si="15"/>
        <v>N/A</v>
      </c>
      <c r="J177">
        <f t="shared" si="16"/>
        <v>174000</v>
      </c>
      <c r="K177">
        <f t="shared" si="17"/>
        <v>892000</v>
      </c>
      <c r="L177">
        <f t="shared" si="18"/>
        <v>64000</v>
      </c>
      <c r="M177">
        <f t="shared" si="19"/>
        <v>1290000</v>
      </c>
      <c r="N177">
        <f t="shared" si="20"/>
        <v>841000</v>
      </c>
      <c r="P177">
        <f t="shared" si="21"/>
        <v>1290000</v>
      </c>
      <c r="Q177">
        <f>IFERROR(J144+MATCH(P177,J177:N177,0)-1,"")</f>
        <v>2016</v>
      </c>
      <c r="R177">
        <f t="shared" si="22"/>
        <v>64000</v>
      </c>
      <c r="S177">
        <f>IFERROR(J144+MATCH(R177,J177:N177)-1,"")</f>
        <v>2015</v>
      </c>
      <c r="T177">
        <f t="shared" si="23"/>
        <v>652200</v>
      </c>
      <c r="U177">
        <f t="shared" si="24"/>
        <v>518312.83989498077</v>
      </c>
      <c r="V177">
        <f t="shared" si="25"/>
        <v>-0.92260882461814309</v>
      </c>
      <c r="W177">
        <f t="shared" si="26"/>
        <v>0.46265494802055773</v>
      </c>
      <c r="X177">
        <f t="shared" si="27"/>
        <v>-1.1348358649945458</v>
      </c>
      <c r="Y177">
        <f t="shared" si="28"/>
        <v>1.2305309668369964</v>
      </c>
      <c r="Z177">
        <f t="shared" si="29"/>
        <v>0.36425877475513468</v>
      </c>
      <c r="AA177">
        <f t="shared" si="30"/>
        <v>1.2305309668369964</v>
      </c>
      <c r="AB177">
        <f>IFERROR(V144+MATCH(AA177,V177:Z177,0)-1,"")</f>
        <v>2016</v>
      </c>
    </row>
    <row r="178" spans="1:28" x14ac:dyDescent="0.3">
      <c r="A178" s="1">
        <v>20</v>
      </c>
      <c r="B178" t="s">
        <v>401</v>
      </c>
      <c r="C178" t="s">
        <v>2684</v>
      </c>
      <c r="D178" t="s">
        <v>2685</v>
      </c>
      <c r="E178" t="s">
        <v>2686</v>
      </c>
      <c r="F178" t="s">
        <v>2687</v>
      </c>
      <c r="G178" t="s">
        <v>2688</v>
      </c>
      <c r="I178" t="str">
        <f t="shared" si="15"/>
        <v>N/A</v>
      </c>
      <c r="J178">
        <f t="shared" si="16"/>
        <v>-1310000</v>
      </c>
      <c r="K178">
        <f t="shared" si="17"/>
        <v>-785000</v>
      </c>
      <c r="L178">
        <f t="shared" si="18"/>
        <v>-1520000</v>
      </c>
      <c r="M178">
        <f t="shared" si="19"/>
        <v>50000</v>
      </c>
      <c r="N178">
        <f t="shared" si="20"/>
        <v>-1320000</v>
      </c>
      <c r="P178">
        <f t="shared" si="21"/>
        <v>50000</v>
      </c>
      <c r="Q178">
        <f>IFERROR(J144+MATCH(P178,J178:N178,0)-1,"")</f>
        <v>2016</v>
      </c>
      <c r="R178">
        <f t="shared" si="22"/>
        <v>-1520000</v>
      </c>
      <c r="S178">
        <f>IFERROR(J144+MATCH(R178,J178:N178)-1,"")</f>
        <v>2015</v>
      </c>
      <c r="T178">
        <f t="shared" si="23"/>
        <v>-977000</v>
      </c>
      <c r="U178">
        <f t="shared" si="24"/>
        <v>635409.31689738389</v>
      </c>
      <c r="V178">
        <f t="shared" si="25"/>
        <v>-0.52407163562850023</v>
      </c>
      <c r="W178">
        <f t="shared" si="26"/>
        <v>0.30216742955156772</v>
      </c>
      <c r="X178">
        <f t="shared" si="27"/>
        <v>-0.85456726170052744</v>
      </c>
      <c r="Y178">
        <f t="shared" si="28"/>
        <v>1.616280990361771</v>
      </c>
      <c r="Z178">
        <f t="shared" si="29"/>
        <v>-0.53980952258431103</v>
      </c>
      <c r="AA178">
        <f t="shared" si="30"/>
        <v>1.616280990361771</v>
      </c>
      <c r="AB178">
        <f>IFERROR(V144+MATCH(AA178,V178:Z178,0)-1,"")</f>
        <v>2016</v>
      </c>
    </row>
    <row r="179" spans="1:28" x14ac:dyDescent="0.3">
      <c r="A179" s="1">
        <v>21</v>
      </c>
      <c r="B179" t="s">
        <v>407</v>
      </c>
      <c r="C179" t="s">
        <v>254</v>
      </c>
      <c r="D179" t="s">
        <v>254</v>
      </c>
      <c r="E179" t="s">
        <v>2689</v>
      </c>
      <c r="F179" t="s">
        <v>2690</v>
      </c>
      <c r="G179" t="s">
        <v>2691</v>
      </c>
      <c r="I179" t="str">
        <f t="shared" si="15"/>
        <v>N/A</v>
      </c>
      <c r="J179" t="str">
        <f t="shared" si="16"/>
        <v>N/A</v>
      </c>
      <c r="K179" t="str">
        <f t="shared" si="17"/>
        <v>N/A</v>
      </c>
      <c r="L179">
        <f t="shared" si="18"/>
        <v>-26000</v>
      </c>
      <c r="M179">
        <f t="shared" si="19"/>
        <v>-33000</v>
      </c>
      <c r="N179">
        <f t="shared" si="20"/>
        <v>-56000</v>
      </c>
      <c r="P179">
        <f t="shared" si="21"/>
        <v>-26000</v>
      </c>
      <c r="Q179">
        <f>IFERROR(J144+MATCH(P179,J179:N179,0)-1,"")</f>
        <v>2015</v>
      </c>
      <c r="R179">
        <f t="shared" si="22"/>
        <v>-56000</v>
      </c>
      <c r="S179" t="str">
        <f>IFERROR(J144+MATCH(R179,J179:N179)-1,"")</f>
        <v/>
      </c>
      <c r="T179">
        <f t="shared" si="23"/>
        <v>-38333.333333333336</v>
      </c>
      <c r="U179">
        <f t="shared" si="24"/>
        <v>15695.009822658076</v>
      </c>
      <c r="V179" t="str">
        <f t="shared" si="25"/>
        <v/>
      </c>
      <c r="W179" t="str">
        <f t="shared" si="26"/>
        <v/>
      </c>
      <c r="X179">
        <f t="shared" si="27"/>
        <v>0.7858123997812565</v>
      </c>
      <c r="Y179">
        <f t="shared" si="28"/>
        <v>0.33981076747297589</v>
      </c>
      <c r="Z179">
        <f t="shared" si="29"/>
        <v>-1.1256231672542318</v>
      </c>
      <c r="AA179">
        <f t="shared" si="30"/>
        <v>-1.1256231672542318</v>
      </c>
      <c r="AB179">
        <f>IFERROR(V144+MATCH(AA179,V179:Z179,0)-1,"")</f>
        <v>2017</v>
      </c>
    </row>
    <row r="180" spans="1:28" x14ac:dyDescent="0.3">
      <c r="A180" s="1">
        <v>22</v>
      </c>
      <c r="B180" t="s">
        <v>413</v>
      </c>
      <c r="C180" t="s">
        <v>254</v>
      </c>
      <c r="D180" t="s">
        <v>254</v>
      </c>
      <c r="E180" t="s">
        <v>2692</v>
      </c>
      <c r="F180" t="s">
        <v>254</v>
      </c>
      <c r="G180" t="s">
        <v>254</v>
      </c>
      <c r="I180" t="str">
        <f t="shared" si="15"/>
        <v>N/A</v>
      </c>
      <c r="J180" t="str">
        <f t="shared" si="16"/>
        <v>N/A</v>
      </c>
      <c r="K180" t="str">
        <f t="shared" si="17"/>
        <v>N/A</v>
      </c>
      <c r="L180">
        <f t="shared" si="18"/>
        <v>383000</v>
      </c>
      <c r="M180" t="str">
        <f t="shared" si="19"/>
        <v>N/A</v>
      </c>
      <c r="N180" t="str">
        <f t="shared" si="20"/>
        <v>N/A</v>
      </c>
      <c r="P180">
        <f t="shared" si="21"/>
        <v>383000</v>
      </c>
      <c r="Q180">
        <f>IFERROR(J144+MATCH(P180,J180:N180,0)-1,"")</f>
        <v>2015</v>
      </c>
      <c r="R180">
        <f t="shared" si="22"/>
        <v>383000</v>
      </c>
      <c r="S180">
        <f>IFERROR(J144+MATCH(R180,J180:N180)-1,"")</f>
        <v>2015</v>
      </c>
      <c r="T180">
        <f t="shared" si="23"/>
        <v>383000</v>
      </c>
      <c r="U180" t="str">
        <f t="shared" si="24"/>
        <v/>
      </c>
      <c r="V180" t="str">
        <f t="shared" si="25"/>
        <v/>
      </c>
      <c r="W180" t="str">
        <f t="shared" si="26"/>
        <v/>
      </c>
      <c r="X180" t="e">
        <f t="shared" si="27"/>
        <v>#VALUE!</v>
      </c>
      <c r="Y180" t="str">
        <f t="shared" si="28"/>
        <v/>
      </c>
      <c r="Z180" t="str">
        <f t="shared" si="29"/>
        <v/>
      </c>
      <c r="AA180" t="e">
        <f t="shared" si="30"/>
        <v>#VALUE!</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2693</v>
      </c>
      <c r="D183" t="s">
        <v>2694</v>
      </c>
      <c r="E183" t="s">
        <v>1265</v>
      </c>
      <c r="F183" t="s">
        <v>2695</v>
      </c>
      <c r="G183" t="s">
        <v>2543</v>
      </c>
      <c r="I183" t="str">
        <f t="shared" si="15"/>
        <v>N/A</v>
      </c>
      <c r="J183">
        <f t="shared" si="16"/>
        <v>27460000</v>
      </c>
      <c r="K183">
        <f t="shared" si="17"/>
        <v>14190000</v>
      </c>
      <c r="L183">
        <f t="shared" si="18"/>
        <v>20800000</v>
      </c>
      <c r="M183">
        <f t="shared" si="19"/>
        <v>31070000</v>
      </c>
      <c r="N183">
        <f t="shared" si="20"/>
        <v>32780000</v>
      </c>
      <c r="P183">
        <f t="shared" si="21"/>
        <v>32780000</v>
      </c>
      <c r="Q183">
        <f>IFERROR(J144+MATCH(P183,J183:N183,0)-1,"")</f>
        <v>2017</v>
      </c>
      <c r="R183">
        <f t="shared" si="22"/>
        <v>14190000</v>
      </c>
      <c r="S183" t="str">
        <f>IFERROR(J144+MATCH(R183,J183:N183)-1,"")</f>
        <v/>
      </c>
      <c r="T183">
        <f t="shared" si="23"/>
        <v>25260000</v>
      </c>
      <c r="U183">
        <f t="shared" si="24"/>
        <v>7706863.8238910129</v>
      </c>
      <c r="V183">
        <f t="shared" si="25"/>
        <v>0.28545982519894481</v>
      </c>
      <c r="W183">
        <f t="shared" si="26"/>
        <v>-1.4363819386146905</v>
      </c>
      <c r="X183">
        <f t="shared" si="27"/>
        <v>-0.57870491835786086</v>
      </c>
      <c r="Y183">
        <f t="shared" si="28"/>
        <v>0.75387344745721341</v>
      </c>
      <c r="Z183">
        <f t="shared" si="29"/>
        <v>0.97575358431639325</v>
      </c>
      <c r="AA183">
        <f t="shared" si="30"/>
        <v>-1.4363819386146905</v>
      </c>
      <c r="AB183">
        <f>IFERROR(V144+MATCH(AA183,V183:Z183,0)-1,"")</f>
        <v>2014</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2693</v>
      </c>
      <c r="D185" t="s">
        <v>2694</v>
      </c>
      <c r="E185" t="s">
        <v>1265</v>
      </c>
      <c r="F185" t="s">
        <v>2695</v>
      </c>
      <c r="G185" t="s">
        <v>2543</v>
      </c>
      <c r="I185" t="str">
        <f t="shared" si="15"/>
        <v>N/A</v>
      </c>
      <c r="J185">
        <f t="shared" si="16"/>
        <v>27460000</v>
      </c>
      <c r="K185">
        <f t="shared" si="17"/>
        <v>14190000</v>
      </c>
      <c r="L185">
        <f t="shared" si="18"/>
        <v>20800000</v>
      </c>
      <c r="M185">
        <f t="shared" si="19"/>
        <v>31070000</v>
      </c>
      <c r="N185">
        <f t="shared" si="20"/>
        <v>32780000</v>
      </c>
      <c r="P185">
        <f t="shared" si="21"/>
        <v>32780000</v>
      </c>
      <c r="Q185">
        <f>IFERROR(J144+MATCH(P185,J185:N185,0)-1,"")</f>
        <v>2017</v>
      </c>
      <c r="R185">
        <f t="shared" si="22"/>
        <v>14190000</v>
      </c>
      <c r="S185" t="str">
        <f>IFERROR(J144+MATCH(R185,J185:N185)-1,"")</f>
        <v/>
      </c>
      <c r="T185">
        <f t="shared" si="23"/>
        <v>25260000</v>
      </c>
      <c r="U185">
        <f t="shared" si="24"/>
        <v>7706863.8238910129</v>
      </c>
      <c r="V185">
        <f t="shared" si="25"/>
        <v>0.28545982519894481</v>
      </c>
      <c r="W185">
        <f t="shared" si="26"/>
        <v>-1.4363819386146905</v>
      </c>
      <c r="X185">
        <f t="shared" si="27"/>
        <v>-0.57870491835786086</v>
      </c>
      <c r="Y185">
        <f t="shared" si="28"/>
        <v>0.75387344745721341</v>
      </c>
      <c r="Z185">
        <f t="shared" si="29"/>
        <v>0.97575358431639325</v>
      </c>
      <c r="AA185">
        <f t="shared" si="30"/>
        <v>-1.4363819386146905</v>
      </c>
      <c r="AB185">
        <f>IFERROR(V144+MATCH(AA185,V185:Z185,0)-1,"")</f>
        <v>2014</v>
      </c>
    </row>
    <row r="186" spans="1:28" x14ac:dyDescent="0.3">
      <c r="A186" s="1">
        <v>28</v>
      </c>
      <c r="B186" t="s">
        <v>424</v>
      </c>
      <c r="C186" t="s">
        <v>254</v>
      </c>
      <c r="D186" t="s">
        <v>2696</v>
      </c>
      <c r="E186" t="s">
        <v>2697</v>
      </c>
      <c r="F186" t="s">
        <v>2698</v>
      </c>
      <c r="G186" t="s">
        <v>2699</v>
      </c>
      <c r="I186" t="str">
        <f t="shared" si="15"/>
        <v>N/A</v>
      </c>
      <c r="J186" t="str">
        <f t="shared" si="16"/>
        <v>N/A</v>
      </c>
      <c r="K186">
        <f t="shared" si="17"/>
        <v>-0.48340000000000005</v>
      </c>
      <c r="L186">
        <f t="shared" si="18"/>
        <v>0.46649999999999997</v>
      </c>
      <c r="M186">
        <f t="shared" si="19"/>
        <v>0.49369999999999997</v>
      </c>
      <c r="N186">
        <f t="shared" si="20"/>
        <v>5.4900000000000004E-2</v>
      </c>
      <c r="P186">
        <f t="shared" si="21"/>
        <v>0.49369999999999997</v>
      </c>
      <c r="Q186">
        <f>IFERROR(J144+MATCH(P186,J186:N186,0)-1,"")</f>
        <v>2016</v>
      </c>
      <c r="R186">
        <f t="shared" si="22"/>
        <v>-0.48340000000000005</v>
      </c>
      <c r="S186">
        <f>IFERROR(J144+MATCH(R186,J186:N186)-1,"")</f>
        <v>2014</v>
      </c>
      <c r="T186">
        <f t="shared" si="23"/>
        <v>0.13292499999999996</v>
      </c>
      <c r="U186">
        <f t="shared" si="24"/>
        <v>0.4573019744472282</v>
      </c>
      <c r="V186" t="str">
        <f t="shared" si="25"/>
        <v/>
      </c>
      <c r="W186">
        <f t="shared" si="26"/>
        <v>-1.3477418302096633</v>
      </c>
      <c r="X186">
        <f t="shared" si="27"/>
        <v>0.7294414164802473</v>
      </c>
      <c r="Y186">
        <f t="shared" si="28"/>
        <v>0.78892071357464211</v>
      </c>
      <c r="Z186">
        <f t="shared" si="29"/>
        <v>-0.170620299845226</v>
      </c>
      <c r="AA186">
        <f t="shared" si="30"/>
        <v>-1.3477418302096633</v>
      </c>
      <c r="AB186">
        <f>IFERROR(V144+MATCH(AA186,V186:Z186,0)-1,"")</f>
        <v>2014</v>
      </c>
    </row>
    <row r="187" spans="1:28" x14ac:dyDescent="0.3">
      <c r="A187" s="1">
        <v>29</v>
      </c>
      <c r="B187" t="s">
        <v>429</v>
      </c>
      <c r="C187" t="s">
        <v>254</v>
      </c>
      <c r="D187" t="s">
        <v>254</v>
      </c>
      <c r="E187" t="s">
        <v>254</v>
      </c>
      <c r="F187" t="s">
        <v>254</v>
      </c>
      <c r="G187" t="s">
        <v>2700</v>
      </c>
      <c r="I187" t="str">
        <f t="shared" si="15"/>
        <v>N/A</v>
      </c>
      <c r="J187" t="str">
        <f t="shared" si="16"/>
        <v>N/A</v>
      </c>
      <c r="K187" t="str">
        <f t="shared" si="17"/>
        <v>N/A</v>
      </c>
      <c r="L187" t="str">
        <f t="shared" si="18"/>
        <v>N/A</v>
      </c>
      <c r="M187" t="str">
        <f t="shared" si="19"/>
        <v>N/A</v>
      </c>
      <c r="N187">
        <f t="shared" si="20"/>
        <v>0.14430000000000001</v>
      </c>
      <c r="P187">
        <f t="shared" si="21"/>
        <v>0.14430000000000001</v>
      </c>
      <c r="Q187">
        <f>IFERROR(J144+MATCH(P187,J187:N187,0)-1,"")</f>
        <v>2017</v>
      </c>
      <c r="R187">
        <f t="shared" si="22"/>
        <v>0.14430000000000001</v>
      </c>
      <c r="S187">
        <f>IFERROR(J144+MATCH(R187,J187:N187)-1,"")</f>
        <v>2017</v>
      </c>
      <c r="T187">
        <f t="shared" si="23"/>
        <v>0.14430000000000001</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737</v>
      </c>
      <c r="F188" t="s">
        <v>2701</v>
      </c>
      <c r="G188" t="s">
        <v>2702</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6530000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556000</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-63000</v>
      </c>
      <c r="P188">
        <f t="shared" si="21"/>
        <v>6530000</v>
      </c>
      <c r="Q188">
        <f>IFERROR(J144+MATCH(P188,J188:N188,0)-1,"")</f>
        <v>2015</v>
      </c>
      <c r="R188">
        <f t="shared" si="22"/>
        <v>-63000</v>
      </c>
      <c r="S188" t="str">
        <f>IFERROR(J144+MATCH(R188,J188:N188)-1,"")</f>
        <v/>
      </c>
      <c r="T188">
        <f t="shared" si="23"/>
        <v>2341000</v>
      </c>
      <c r="U188">
        <f t="shared" si="24"/>
        <v>3640958.8022937034</v>
      </c>
      <c r="V188" t="str">
        <f t="shared" si="25"/>
        <v/>
      </c>
      <c r="W188" t="str">
        <f t="shared" si="26"/>
        <v/>
      </c>
      <c r="X188">
        <f t="shared" si="27"/>
        <v>1.150521120250261</v>
      </c>
      <c r="Y188">
        <f t="shared" si="28"/>
        <v>-0.49025547855018281</v>
      </c>
      <c r="Z188">
        <f t="shared" si="29"/>
        <v>-0.66026564170007818</v>
      </c>
      <c r="AA188">
        <f t="shared" si="30"/>
        <v>1.150521120250261</v>
      </c>
      <c r="AB188">
        <f>IFERROR(V144+MATCH(AA188,V188:Z188,0)-1,"")</f>
        <v>2015</v>
      </c>
    </row>
    <row r="189" spans="1:28" x14ac:dyDescent="0.3">
      <c r="A189" s="1">
        <v>31</v>
      </c>
      <c r="B189" t="s">
        <v>432</v>
      </c>
      <c r="C189" t="s">
        <v>254</v>
      </c>
      <c r="D189" t="s">
        <v>254</v>
      </c>
      <c r="E189" t="s">
        <v>2703</v>
      </c>
      <c r="F189" t="s">
        <v>2704</v>
      </c>
      <c r="G189" t="s">
        <v>254</v>
      </c>
      <c r="I189" t="str">
        <f t="shared" si="31"/>
        <v>N/A</v>
      </c>
      <c r="J189" t="str">
        <f t="shared" si="32"/>
        <v>N/A</v>
      </c>
      <c r="K189" t="str">
        <f t="shared" si="33"/>
        <v>N/A</v>
      </c>
      <c r="L189">
        <f t="shared" si="34"/>
        <v>7680000</v>
      </c>
      <c r="M189">
        <f t="shared" si="35"/>
        <v>559000</v>
      </c>
      <c r="N189" t="str">
        <f t="shared" si="36"/>
        <v>N/A</v>
      </c>
      <c r="P189">
        <f t="shared" si="21"/>
        <v>7680000</v>
      </c>
      <c r="Q189">
        <f>IFERROR(J144+MATCH(P189,J189:N189,0)-1,"")</f>
        <v>2015</v>
      </c>
      <c r="R189">
        <f t="shared" si="22"/>
        <v>559000</v>
      </c>
      <c r="S189" t="str">
        <f>IFERROR(J144+MATCH(R189,J189:N189)-1,"")</f>
        <v/>
      </c>
      <c r="T189">
        <f t="shared" si="23"/>
        <v>4119500</v>
      </c>
      <c r="U189">
        <f t="shared" si="24"/>
        <v>5035307.3888294045</v>
      </c>
      <c r="V189" t="str">
        <f t="shared" si="25"/>
        <v/>
      </c>
      <c r="W189" t="str">
        <f t="shared" si="26"/>
        <v/>
      </c>
      <c r="X189">
        <f t="shared" si="27"/>
        <v>0.70710678118654757</v>
      </c>
      <c r="Y189">
        <f t="shared" si="28"/>
        <v>-0.70710678118654757</v>
      </c>
      <c r="Z189" t="str">
        <f t="shared" si="29"/>
        <v/>
      </c>
      <c r="AA189">
        <f t="shared" si="30"/>
        <v>-0.70710678118654757</v>
      </c>
      <c r="AB189">
        <f>IFERROR(V144+MATCH(AA189,V189:Z189,0)-1,"")</f>
        <v>2016</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2705</v>
      </c>
      <c r="F191" t="s">
        <v>2706</v>
      </c>
      <c r="G191" t="s">
        <v>2702</v>
      </c>
      <c r="I191" t="str">
        <f t="shared" si="31"/>
        <v>N/A</v>
      </c>
      <c r="J191" t="str">
        <f t="shared" si="32"/>
        <v>N/A</v>
      </c>
      <c r="K191" t="str">
        <f t="shared" si="33"/>
        <v>N/A</v>
      </c>
      <c r="L191">
        <f t="shared" si="34"/>
        <v>-1150000</v>
      </c>
      <c r="M191">
        <f t="shared" si="35"/>
        <v>-3000</v>
      </c>
      <c r="N191">
        <f t="shared" si="36"/>
        <v>-63000</v>
      </c>
      <c r="P191">
        <f t="shared" si="21"/>
        <v>-3000</v>
      </c>
      <c r="Q191">
        <f>IFERROR(J144+MATCH(P191,J191:N191,0)-1,"")</f>
        <v>2016</v>
      </c>
      <c r="R191">
        <f t="shared" si="22"/>
        <v>-1150000</v>
      </c>
      <c r="S191">
        <f>IFERROR(J144+MATCH(R191,J191:N191)-1,"")</f>
        <v>2015</v>
      </c>
      <c r="T191">
        <f t="shared" si="23"/>
        <v>-405333.33333333331</v>
      </c>
      <c r="U191">
        <f t="shared" si="24"/>
        <v>645597.65592304734</v>
      </c>
      <c r="V191" t="str">
        <f t="shared" si="25"/>
        <v/>
      </c>
      <c r="W191" t="str">
        <f t="shared" si="26"/>
        <v/>
      </c>
      <c r="X191">
        <f t="shared" si="27"/>
        <v>-1.1534531760372873</v>
      </c>
      <c r="Y191">
        <f t="shared" si="28"/>
        <v>0.62319515822605442</v>
      </c>
      <c r="Z191">
        <f t="shared" si="29"/>
        <v>0.53025801781123272</v>
      </c>
      <c r="AA191">
        <f t="shared" si="30"/>
        <v>-1.1534531760372873</v>
      </c>
      <c r="AB191">
        <f>IFERROR(V144+MATCH(AA191,V191:Z191,0)-1,"")</f>
        <v>2015</v>
      </c>
    </row>
    <row r="192" spans="1:28" x14ac:dyDescent="0.3">
      <c r="A192" s="1">
        <v>34</v>
      </c>
      <c r="B192" t="s">
        <v>435</v>
      </c>
      <c r="C192" t="s">
        <v>2693</v>
      </c>
      <c r="D192" t="s">
        <v>2694</v>
      </c>
      <c r="E192" t="s">
        <v>2707</v>
      </c>
      <c r="F192" t="s">
        <v>2708</v>
      </c>
      <c r="G192" t="s">
        <v>2709</v>
      </c>
      <c r="I192" t="str">
        <f t="shared" si="31"/>
        <v>N/A</v>
      </c>
      <c r="J192">
        <f t="shared" si="32"/>
        <v>27460000</v>
      </c>
      <c r="K192">
        <f t="shared" si="33"/>
        <v>14190000</v>
      </c>
      <c r="L192">
        <f t="shared" si="34"/>
        <v>27330000</v>
      </c>
      <c r="M192">
        <f t="shared" si="35"/>
        <v>31630000</v>
      </c>
      <c r="N192">
        <f t="shared" si="36"/>
        <v>32720000</v>
      </c>
      <c r="P192">
        <f t="shared" si="21"/>
        <v>32720000</v>
      </c>
      <c r="Q192">
        <f>IFERROR(J144+MATCH(P192,J192:N192,0)-1,"")</f>
        <v>2017</v>
      </c>
      <c r="R192">
        <f t="shared" si="22"/>
        <v>14190000</v>
      </c>
      <c r="S192" t="str">
        <f>IFERROR(J144+MATCH(R192,J192:N192)-1,"")</f>
        <v/>
      </c>
      <c r="T192">
        <f t="shared" si="23"/>
        <v>26666000</v>
      </c>
      <c r="U192">
        <f t="shared" si="24"/>
        <v>7382650.608013358</v>
      </c>
      <c r="V192">
        <f t="shared" si="25"/>
        <v>0.10754944831578075</v>
      </c>
      <c r="W192">
        <f t="shared" si="26"/>
        <v>-1.6899079561557691</v>
      </c>
      <c r="X192">
        <f t="shared" si="27"/>
        <v>8.9940596576421186E-2</v>
      </c>
      <c r="Y192">
        <f t="shared" si="28"/>
        <v>0.6723872310321608</v>
      </c>
      <c r="Z192">
        <f t="shared" si="29"/>
        <v>0.82003068023140635</v>
      </c>
      <c r="AA192">
        <f t="shared" si="30"/>
        <v>-1.6899079561557691</v>
      </c>
      <c r="AB192">
        <f>IFERROR(V144+MATCH(AA192,V192:Z192,0)-1,"")</f>
        <v>2014</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2693</v>
      </c>
      <c r="D194" t="s">
        <v>2694</v>
      </c>
      <c r="E194" t="s">
        <v>2710</v>
      </c>
      <c r="F194" t="s">
        <v>2695</v>
      </c>
      <c r="G194" t="s">
        <v>2709</v>
      </c>
      <c r="I194" t="str">
        <f t="shared" si="31"/>
        <v>N/A</v>
      </c>
      <c r="J194">
        <f t="shared" si="32"/>
        <v>27460000</v>
      </c>
      <c r="K194">
        <f t="shared" si="33"/>
        <v>14190000</v>
      </c>
      <c r="L194">
        <f t="shared" si="34"/>
        <v>19650000</v>
      </c>
      <c r="M194">
        <f t="shared" si="35"/>
        <v>31070000</v>
      </c>
      <c r="N194">
        <f t="shared" si="36"/>
        <v>32720000</v>
      </c>
      <c r="P194">
        <f t="shared" si="21"/>
        <v>32720000</v>
      </c>
      <c r="Q194">
        <f>IFERROR(J144+MATCH(P194,J194:N194,0)-1,"")</f>
        <v>2017</v>
      </c>
      <c r="R194">
        <f t="shared" si="22"/>
        <v>14190000</v>
      </c>
      <c r="S194" t="str">
        <f>IFERROR(J144+MATCH(R194,J194:N194)-1,"")</f>
        <v/>
      </c>
      <c r="T194">
        <f t="shared" si="23"/>
        <v>25018000</v>
      </c>
      <c r="U194">
        <f t="shared" si="24"/>
        <v>7873561.4559105337</v>
      </c>
      <c r="V194">
        <f t="shared" si="25"/>
        <v>0.3101518942443558</v>
      </c>
      <c r="W194">
        <f t="shared" si="26"/>
        <v>-1.3752353443398382</v>
      </c>
      <c r="X194">
        <f t="shared" si="27"/>
        <v>-0.6817753350957011</v>
      </c>
      <c r="Y194">
        <f t="shared" si="28"/>
        <v>0.76864834724276876</v>
      </c>
      <c r="Z194">
        <f t="shared" si="29"/>
        <v>0.97821043794841456</v>
      </c>
      <c r="AA194">
        <f t="shared" si="30"/>
        <v>-1.3752353443398382</v>
      </c>
      <c r="AB194">
        <f>IFERROR(V144+MATCH(AA194,V194:Z194,0)-1,"")</f>
        <v>2014</v>
      </c>
    </row>
    <row r="195" spans="1:28" x14ac:dyDescent="0.3">
      <c r="A195" s="1">
        <v>37</v>
      </c>
      <c r="B195" t="s">
        <v>438</v>
      </c>
      <c r="C195" t="s">
        <v>2711</v>
      </c>
      <c r="D195" t="s">
        <v>2712</v>
      </c>
      <c r="E195" t="s">
        <v>2713</v>
      </c>
      <c r="F195" t="s">
        <v>2714</v>
      </c>
      <c r="G195" t="s">
        <v>2715</v>
      </c>
      <c r="I195" t="str">
        <f t="shared" si="31"/>
        <v>N/A</v>
      </c>
      <c r="J195">
        <f t="shared" si="32"/>
        <v>1.25</v>
      </c>
      <c r="K195">
        <f t="shared" si="33"/>
        <v>0.64</v>
      </c>
      <c r="L195">
        <f t="shared" si="34"/>
        <v>0.87</v>
      </c>
      <c r="M195">
        <f t="shared" si="35"/>
        <v>1.37</v>
      </c>
      <c r="N195">
        <f t="shared" si="36"/>
        <v>1.45</v>
      </c>
      <c r="P195">
        <f t="shared" si="21"/>
        <v>1.45</v>
      </c>
      <c r="Q195">
        <f>IFERROR(J144+MATCH(P195,J195:N195,0)-1,"")</f>
        <v>2017</v>
      </c>
      <c r="R195">
        <f t="shared" si="22"/>
        <v>0.64</v>
      </c>
      <c r="S195" t="str">
        <f>IFERROR(J144+MATCH(R195,J195:N195)-1,"")</f>
        <v/>
      </c>
      <c r="T195">
        <f t="shared" si="23"/>
        <v>1.1160000000000001</v>
      </c>
      <c r="U195">
        <f t="shared" si="24"/>
        <v>0.34681407122549035</v>
      </c>
      <c r="V195">
        <f t="shared" si="25"/>
        <v>0.38637417313115952</v>
      </c>
      <c r="W195">
        <f t="shared" si="26"/>
        <v>-1.3724933314211352</v>
      </c>
      <c r="X195">
        <f t="shared" si="27"/>
        <v>-0.70931378052436833</v>
      </c>
      <c r="Y195">
        <f t="shared" si="28"/>
        <v>0.73238089533816864</v>
      </c>
      <c r="Z195">
        <f t="shared" si="29"/>
        <v>0.96305204347617401</v>
      </c>
      <c r="AA195">
        <f t="shared" si="30"/>
        <v>-1.3724933314211352</v>
      </c>
      <c r="AB195">
        <f>IFERROR(V144+MATCH(AA195,V195:Z195,0)-1,"")</f>
        <v>2014</v>
      </c>
    </row>
    <row r="196" spans="1:28" x14ac:dyDescent="0.3">
      <c r="A196" s="1">
        <v>38</v>
      </c>
      <c r="B196" t="s">
        <v>444</v>
      </c>
      <c r="C196" t="s">
        <v>254</v>
      </c>
      <c r="D196" t="s">
        <v>2716</v>
      </c>
      <c r="E196" t="s">
        <v>2717</v>
      </c>
      <c r="F196" t="s">
        <v>2718</v>
      </c>
      <c r="G196" t="s">
        <v>2719</v>
      </c>
      <c r="I196" t="str">
        <f t="shared" si="31"/>
        <v>N/A</v>
      </c>
      <c r="J196" t="str">
        <f t="shared" si="32"/>
        <v>N/A</v>
      </c>
      <c r="K196">
        <f t="shared" si="33"/>
        <v>-0.48799999999999999</v>
      </c>
      <c r="L196">
        <f t="shared" si="34"/>
        <v>0.36469999999999997</v>
      </c>
      <c r="M196">
        <f t="shared" si="35"/>
        <v>0.56979999999999997</v>
      </c>
      <c r="N196">
        <f t="shared" si="36"/>
        <v>5.9800000000000006E-2</v>
      </c>
      <c r="P196">
        <f t="shared" si="21"/>
        <v>0.56979999999999997</v>
      </c>
      <c r="Q196">
        <f>IFERROR(J144+MATCH(P196,J196:N196,0)-1,"")</f>
        <v>2016</v>
      </c>
      <c r="R196">
        <f t="shared" si="22"/>
        <v>-0.48799999999999999</v>
      </c>
      <c r="S196">
        <f>IFERROR(J144+MATCH(R196,J196:N196)-1,"")</f>
        <v>2014</v>
      </c>
      <c r="T196">
        <f t="shared" si="23"/>
        <v>0.12657499999999999</v>
      </c>
      <c r="U196">
        <f t="shared" si="24"/>
        <v>0.46018592166644995</v>
      </c>
      <c r="V196" t="str">
        <f t="shared" si="25"/>
        <v/>
      </c>
      <c r="W196">
        <f t="shared" si="26"/>
        <v>-1.3354928324935886</v>
      </c>
      <c r="X196">
        <f t="shared" si="27"/>
        <v>0.51745390023599369</v>
      </c>
      <c r="Y196">
        <f t="shared" si="28"/>
        <v>0.96314332779883793</v>
      </c>
      <c r="Z196">
        <f t="shared" si="29"/>
        <v>-0.14510439554124294</v>
      </c>
      <c r="AA196">
        <f t="shared" si="30"/>
        <v>-1.3354928324935886</v>
      </c>
      <c r="AB196">
        <f>IFERROR(V144+MATCH(AA196,V196:Z196,0)-1,"")</f>
        <v>2014</v>
      </c>
    </row>
    <row r="197" spans="1:28" x14ac:dyDescent="0.3">
      <c r="A197" s="1">
        <v>39</v>
      </c>
      <c r="B197" t="s">
        <v>449</v>
      </c>
      <c r="C197" t="s">
        <v>2720</v>
      </c>
      <c r="D197" t="s">
        <v>2721</v>
      </c>
      <c r="E197" t="s">
        <v>838</v>
      </c>
      <c r="F197" t="s">
        <v>2722</v>
      </c>
      <c r="G197" t="s">
        <v>2225</v>
      </c>
      <c r="I197" t="str">
        <f t="shared" si="31"/>
        <v>N/A</v>
      </c>
      <c r="J197">
        <f t="shared" si="32"/>
        <v>21950000</v>
      </c>
      <c r="K197">
        <f t="shared" si="33"/>
        <v>22270000</v>
      </c>
      <c r="L197">
        <f t="shared" si="34"/>
        <v>22500000</v>
      </c>
      <c r="M197">
        <f t="shared" si="35"/>
        <v>22660000</v>
      </c>
      <c r="N197">
        <f t="shared" si="36"/>
        <v>22520000</v>
      </c>
      <c r="P197">
        <f t="shared" si="21"/>
        <v>22660000</v>
      </c>
      <c r="Q197">
        <f>IFERROR(J144+MATCH(P197,J197:N197,0)-1,"")</f>
        <v>2016</v>
      </c>
      <c r="R197">
        <f t="shared" si="22"/>
        <v>21950000</v>
      </c>
      <c r="S197">
        <f>IFERROR(J144+MATCH(R197,J197:N197)-1,"")</f>
        <v>2013</v>
      </c>
      <c r="T197">
        <f t="shared" si="23"/>
        <v>22380000</v>
      </c>
      <c r="U197">
        <f t="shared" si="24"/>
        <v>278118.67970346758</v>
      </c>
      <c r="V197">
        <f t="shared" si="25"/>
        <v>-1.5461025503877321</v>
      </c>
      <c r="W197">
        <f t="shared" si="26"/>
        <v>-0.39551460591314075</v>
      </c>
      <c r="X197">
        <f t="shared" si="27"/>
        <v>0.43147047917797171</v>
      </c>
      <c r="Y197">
        <f t="shared" si="28"/>
        <v>1.0067644514152674</v>
      </c>
      <c r="Z197">
        <f t="shared" si="29"/>
        <v>0.50338222570763369</v>
      </c>
      <c r="AA197">
        <f t="shared" si="30"/>
        <v>-1.5461025503877321</v>
      </c>
      <c r="AB197">
        <f>IFERROR(V144+MATCH(AA197,V197:Z197,0)-1,"")</f>
        <v>2013</v>
      </c>
    </row>
    <row r="198" spans="1:28" x14ac:dyDescent="0.3">
      <c r="A198" s="1">
        <v>40</v>
      </c>
      <c r="B198" t="s">
        <v>455</v>
      </c>
      <c r="C198" t="s">
        <v>2723</v>
      </c>
      <c r="D198" t="s">
        <v>2724</v>
      </c>
      <c r="E198" t="s">
        <v>2725</v>
      </c>
      <c r="F198" t="s">
        <v>1866</v>
      </c>
      <c r="G198" t="s">
        <v>2493</v>
      </c>
      <c r="I198" t="str">
        <f t="shared" si="31"/>
        <v>N/A</v>
      </c>
      <c r="J198">
        <f t="shared" si="32"/>
        <v>1.23</v>
      </c>
      <c r="K198">
        <f t="shared" si="33"/>
        <v>0.63</v>
      </c>
      <c r="L198">
        <f t="shared" si="34"/>
        <v>0.86</v>
      </c>
      <c r="M198">
        <f t="shared" si="35"/>
        <v>1.36</v>
      </c>
      <c r="N198">
        <f t="shared" si="36"/>
        <v>1.44</v>
      </c>
      <c r="P198">
        <f t="shared" si="21"/>
        <v>1.44</v>
      </c>
      <c r="Q198">
        <f>IFERROR(J144+MATCH(P198,J198:N198,0)-1,"")</f>
        <v>2017</v>
      </c>
      <c r="R198">
        <f t="shared" si="22"/>
        <v>0.63</v>
      </c>
      <c r="S198" t="str">
        <f>IFERROR(J144+MATCH(R198,J198:N198)-1,"")</f>
        <v/>
      </c>
      <c r="T198">
        <f t="shared" si="23"/>
        <v>1.1039999999999999</v>
      </c>
      <c r="U198">
        <f t="shared" si="24"/>
        <v>0.34587570021613306</v>
      </c>
      <c r="V198">
        <f t="shared" si="25"/>
        <v>0.36429272111704986</v>
      </c>
      <c r="W198">
        <f t="shared" si="26"/>
        <v>-1.3704345222974719</v>
      </c>
      <c r="X198">
        <f t="shared" si="27"/>
        <v>-0.7054557456552385</v>
      </c>
      <c r="Y198">
        <f t="shared" si="28"/>
        <v>0.74015029052352987</v>
      </c>
      <c r="Z198">
        <f t="shared" si="29"/>
        <v>0.97144725631213236</v>
      </c>
      <c r="AA198">
        <f t="shared" si="30"/>
        <v>-1.3704345222974719</v>
      </c>
      <c r="AB198">
        <f>IFERROR(V144+MATCH(AA198,V198:Z198,0)-1,"")</f>
        <v>2014</v>
      </c>
    </row>
    <row r="199" spans="1:28" x14ac:dyDescent="0.3">
      <c r="A199" s="1">
        <v>41</v>
      </c>
      <c r="B199" t="s">
        <v>461</v>
      </c>
      <c r="C199" t="s">
        <v>254</v>
      </c>
      <c r="D199" t="s">
        <v>2726</v>
      </c>
      <c r="E199" t="s">
        <v>2727</v>
      </c>
      <c r="F199" t="s">
        <v>2728</v>
      </c>
      <c r="G199" t="s">
        <v>2729</v>
      </c>
      <c r="I199" t="str">
        <f t="shared" si="31"/>
        <v>N/A</v>
      </c>
      <c r="J199" t="str">
        <f t="shared" si="32"/>
        <v>N/A</v>
      </c>
      <c r="K199">
        <f t="shared" si="33"/>
        <v>-0.48780000000000001</v>
      </c>
      <c r="L199">
        <f t="shared" si="34"/>
        <v>0.36869999999999997</v>
      </c>
      <c r="M199">
        <f t="shared" si="35"/>
        <v>0.5746</v>
      </c>
      <c r="N199">
        <f t="shared" si="36"/>
        <v>5.6900000000000006E-2</v>
      </c>
      <c r="P199">
        <f t="shared" si="21"/>
        <v>0.5746</v>
      </c>
      <c r="Q199">
        <f>IFERROR(J144+MATCH(P199,J199:N199,0)-1,"")</f>
        <v>2016</v>
      </c>
      <c r="R199">
        <f t="shared" si="22"/>
        <v>-0.48780000000000001</v>
      </c>
      <c r="S199">
        <f>IFERROR(J144+MATCH(R199,J199:N199)-1,"")</f>
        <v>2014</v>
      </c>
      <c r="T199">
        <f t="shared" si="23"/>
        <v>0.12809999999999999</v>
      </c>
      <c r="U199">
        <f t="shared" si="24"/>
        <v>0.46247625524632796</v>
      </c>
      <c r="V199" t="str">
        <f t="shared" si="25"/>
        <v/>
      </c>
      <c r="W199">
        <f t="shared" si="26"/>
        <v>-1.3317440474256439</v>
      </c>
      <c r="X199">
        <f t="shared" si="27"/>
        <v>0.52024292549214146</v>
      </c>
      <c r="Y199">
        <f t="shared" si="28"/>
        <v>0.96545497187132656</v>
      </c>
      <c r="Z199">
        <f t="shared" si="29"/>
        <v>-0.15395384993782404</v>
      </c>
      <c r="AA199">
        <f t="shared" si="30"/>
        <v>-1.3317440474256439</v>
      </c>
      <c r="AB199">
        <f>IFERROR(V144+MATCH(AA199,V199:Z199,0)-1,"")</f>
        <v>2014</v>
      </c>
    </row>
    <row r="200" spans="1:28" x14ac:dyDescent="0.3">
      <c r="A200" s="1">
        <v>42</v>
      </c>
      <c r="B200" t="s">
        <v>466</v>
      </c>
      <c r="C200" t="s">
        <v>2730</v>
      </c>
      <c r="D200" t="s">
        <v>282</v>
      </c>
      <c r="E200" t="s">
        <v>2731</v>
      </c>
      <c r="F200" t="s">
        <v>2732</v>
      </c>
      <c r="G200" t="s">
        <v>2733</v>
      </c>
      <c r="I200" t="str">
        <f t="shared" si="31"/>
        <v>N/A</v>
      </c>
      <c r="J200">
        <f t="shared" si="32"/>
        <v>22380000</v>
      </c>
      <c r="K200">
        <f t="shared" si="33"/>
        <v>22580000</v>
      </c>
      <c r="L200">
        <f t="shared" si="34"/>
        <v>22790000</v>
      </c>
      <c r="M200">
        <f t="shared" si="35"/>
        <v>22880000</v>
      </c>
      <c r="N200">
        <f t="shared" si="36"/>
        <v>22800000</v>
      </c>
      <c r="P200">
        <f t="shared" si="21"/>
        <v>22880000</v>
      </c>
      <c r="Q200">
        <f>IFERROR(J144+MATCH(P200,J200:N200,0)-1,"")</f>
        <v>2016</v>
      </c>
      <c r="R200">
        <f t="shared" si="22"/>
        <v>22380000</v>
      </c>
      <c r="S200">
        <f>IFERROR(J144+MATCH(R200,J200:N200)-1,"")</f>
        <v>2013</v>
      </c>
      <c r="T200">
        <f t="shared" si="23"/>
        <v>22686000</v>
      </c>
      <c r="U200">
        <f t="shared" si="24"/>
        <v>203911.74561559714</v>
      </c>
      <c r="V200">
        <f t="shared" si="25"/>
        <v>-1.5006492101580742</v>
      </c>
      <c r="W200">
        <f t="shared" si="26"/>
        <v>-0.51983273293057475</v>
      </c>
      <c r="X200">
        <f t="shared" si="27"/>
        <v>0.51002456815829977</v>
      </c>
      <c r="Y200">
        <f t="shared" si="28"/>
        <v>0.95139198291067451</v>
      </c>
      <c r="Z200">
        <f t="shared" si="29"/>
        <v>0.55906539201967465</v>
      </c>
      <c r="AA200">
        <f t="shared" si="30"/>
        <v>-1.5006492101580742</v>
      </c>
      <c r="AB200">
        <f>IFERROR(V144+MATCH(AA200,V200:Z200,0)-1,"")</f>
        <v>2013</v>
      </c>
    </row>
    <row r="201" spans="1:28" x14ac:dyDescent="0.3">
      <c r="A201" s="1">
        <v>43</v>
      </c>
      <c r="B201" t="s">
        <v>153</v>
      </c>
      <c r="C201" t="s">
        <v>2734</v>
      </c>
      <c r="D201" t="s">
        <v>2735</v>
      </c>
      <c r="E201" t="s">
        <v>2736</v>
      </c>
      <c r="F201" t="s">
        <v>2737</v>
      </c>
      <c r="G201" t="s">
        <v>2542</v>
      </c>
      <c r="I201" t="str">
        <f t="shared" si="31"/>
        <v>N/A</v>
      </c>
      <c r="J201">
        <f t="shared" si="32"/>
        <v>31180000</v>
      </c>
      <c r="K201">
        <f t="shared" si="33"/>
        <v>28230000</v>
      </c>
      <c r="L201">
        <f t="shared" si="34"/>
        <v>41410000</v>
      </c>
      <c r="M201">
        <f t="shared" si="35"/>
        <v>53050000</v>
      </c>
      <c r="N201">
        <f t="shared" si="36"/>
        <v>51830000</v>
      </c>
      <c r="P201">
        <f t="shared" si="21"/>
        <v>53050000</v>
      </c>
      <c r="Q201">
        <f>IFERROR(J144+MATCH(P201,J201:N201,0)-1,"")</f>
        <v>2016</v>
      </c>
      <c r="R201">
        <f t="shared" si="22"/>
        <v>28230000</v>
      </c>
      <c r="S201" t="str">
        <f>IFERROR(J144+MATCH(R201,J201:N201)-1,"")</f>
        <v/>
      </c>
      <c r="T201">
        <f t="shared" si="23"/>
        <v>41140000</v>
      </c>
      <c r="U201">
        <f t="shared" si="24"/>
        <v>11424390.574555825</v>
      </c>
      <c r="V201">
        <f t="shared" si="25"/>
        <v>-0.87181893292257651</v>
      </c>
      <c r="W201">
        <f t="shared" si="26"/>
        <v>-1.1300383959869942</v>
      </c>
      <c r="X201">
        <f t="shared" si="27"/>
        <v>2.3633645771997554E-2</v>
      </c>
      <c r="Y201">
        <f t="shared" si="28"/>
        <v>1.0425063746092256</v>
      </c>
      <c r="Z201">
        <f t="shared" si="29"/>
        <v>0.93571730852834767</v>
      </c>
      <c r="AA201">
        <f t="shared" si="30"/>
        <v>-1.1300383959869942</v>
      </c>
      <c r="AB201">
        <f>IFERROR(V144+MATCH(AA201,V201:Z201,0)-1,"")</f>
        <v>2014</v>
      </c>
    </row>
    <row r="202" spans="1:28" x14ac:dyDescent="0.3">
      <c r="A202" s="1">
        <v>44</v>
      </c>
      <c r="B202" t="s">
        <v>477</v>
      </c>
      <c r="C202" t="s">
        <v>254</v>
      </c>
      <c r="D202" t="s">
        <v>2738</v>
      </c>
      <c r="E202" t="s">
        <v>2739</v>
      </c>
      <c r="F202" t="s">
        <v>2740</v>
      </c>
      <c r="G202" t="s">
        <v>2741</v>
      </c>
      <c r="I202" t="str">
        <f t="shared" si="31"/>
        <v>N/A</v>
      </c>
      <c r="J202" t="str">
        <f t="shared" si="32"/>
        <v>N/A</v>
      </c>
      <c r="K202">
        <f t="shared" si="33"/>
        <v>-9.4899999999999998E-2</v>
      </c>
      <c r="L202">
        <f t="shared" si="34"/>
        <v>0.46700000000000003</v>
      </c>
      <c r="M202">
        <f t="shared" si="35"/>
        <v>0.28120000000000001</v>
      </c>
      <c r="N202">
        <f t="shared" si="36"/>
        <v>-2.3100000000000002E-2</v>
      </c>
      <c r="P202">
        <f t="shared" si="21"/>
        <v>0.46700000000000003</v>
      </c>
      <c r="Q202">
        <f>IFERROR(J144+MATCH(P202,J202:N202,0)-1,"")</f>
        <v>2015</v>
      </c>
      <c r="R202">
        <f t="shared" si="22"/>
        <v>-9.4899999999999998E-2</v>
      </c>
      <c r="S202">
        <f>IFERROR(J144+MATCH(R202,J202:N202)-1,"")</f>
        <v>2014</v>
      </c>
      <c r="T202">
        <f t="shared" si="23"/>
        <v>0.15755</v>
      </c>
      <c r="U202">
        <f t="shared" si="24"/>
        <v>0.26294108972670416</v>
      </c>
      <c r="V202" t="str">
        <f t="shared" si="25"/>
        <v/>
      </c>
      <c r="W202">
        <f t="shared" si="26"/>
        <v>-0.96010098787675835</v>
      </c>
      <c r="X202">
        <f t="shared" si="27"/>
        <v>1.1768795828816117</v>
      </c>
      <c r="Y202">
        <f t="shared" si="28"/>
        <v>0.47025742583070379</v>
      </c>
      <c r="Z202">
        <f t="shared" si="29"/>
        <v>-0.68703602083555715</v>
      </c>
      <c r="AA202">
        <f t="shared" si="30"/>
        <v>1.1768795828816117</v>
      </c>
      <c r="AB202">
        <f>IFERROR(V144+MATCH(AA202,V202:Z202,0)-1,"")</f>
        <v>2015</v>
      </c>
    </row>
    <row r="203" spans="1:28" x14ac:dyDescent="0.3">
      <c r="A203" s="1">
        <v>45</v>
      </c>
      <c r="B203" t="s">
        <v>482</v>
      </c>
      <c r="C203" t="s">
        <v>254</v>
      </c>
      <c r="D203" t="s">
        <v>254</v>
      </c>
      <c r="E203" t="s">
        <v>254</v>
      </c>
      <c r="F203" t="s">
        <v>254</v>
      </c>
      <c r="G203" t="s">
        <v>2742</v>
      </c>
      <c r="I203" t="str">
        <f t="shared" si="31"/>
        <v>N/A</v>
      </c>
      <c r="J203" t="str">
        <f t="shared" si="32"/>
        <v>N/A</v>
      </c>
      <c r="K203" t="str">
        <f t="shared" si="33"/>
        <v>N/A</v>
      </c>
      <c r="L203" t="str">
        <f t="shared" si="34"/>
        <v>N/A</v>
      </c>
      <c r="M203" t="str">
        <f t="shared" si="35"/>
        <v>N/A</v>
      </c>
      <c r="N203">
        <f t="shared" si="36"/>
        <v>0.2281</v>
      </c>
      <c r="P203">
        <f t="shared" si="21"/>
        <v>0.2281</v>
      </c>
      <c r="Q203">
        <f>IFERROR(J144+MATCH(P203,J203:N203,0)-1,"")</f>
        <v>2017</v>
      </c>
      <c r="R203">
        <f t="shared" si="22"/>
        <v>0.2281</v>
      </c>
      <c r="S203">
        <f>IFERROR(J144+MATCH(R203,J203:N203)-1,"")</f>
        <v>2017</v>
      </c>
      <c r="T203">
        <f t="shared" si="23"/>
        <v>0.2281</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2585</v>
      </c>
      <c r="C205" s="1" t="s">
        <v>243</v>
      </c>
      <c r="D205" s="1" t="s">
        <v>244</v>
      </c>
      <c r="E205" s="1" t="s">
        <v>245</v>
      </c>
      <c r="F205" s="1" t="s">
        <v>246</v>
      </c>
      <c r="G205" s="1" t="s">
        <v>2586</v>
      </c>
      <c r="H205" s="1" t="s">
        <v>247</v>
      </c>
      <c r="I205" t="str">
        <f t="shared" si="31"/>
        <v>pos_trend</v>
      </c>
      <c r="J205">
        <f t="shared" si="32"/>
        <v>2013</v>
      </c>
      <c r="K205">
        <f t="shared" si="33"/>
        <v>2014</v>
      </c>
      <c r="L205">
        <f t="shared" si="34"/>
        <v>2015</v>
      </c>
      <c r="M205">
        <f t="shared" si="35"/>
        <v>2016</v>
      </c>
      <c r="N205">
        <f t="shared" si="36"/>
        <v>2017</v>
      </c>
      <c r="P205">
        <f t="shared" si="21"/>
        <v>2017</v>
      </c>
      <c r="Q205">
        <f>IFERROR(J144+MATCH(P205,J205:N205,0)-1,"")</f>
        <v>2017</v>
      </c>
      <c r="R205">
        <f t="shared" si="22"/>
        <v>2013</v>
      </c>
      <c r="S205">
        <f>IFERROR(J144+MATCH(R205,J205:N205)-1,"")</f>
        <v>2013</v>
      </c>
      <c r="T205">
        <f t="shared" si="23"/>
        <v>2015</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2013</v>
      </c>
    </row>
    <row r="206" spans="1:28" x14ac:dyDescent="0.3">
      <c r="A206" s="1">
        <v>0</v>
      </c>
      <c r="B206" t="s">
        <v>484</v>
      </c>
      <c r="C206" t="s">
        <v>2743</v>
      </c>
      <c r="D206" t="s">
        <v>2744</v>
      </c>
      <c r="E206" t="s">
        <v>2745</v>
      </c>
      <c r="F206" t="s">
        <v>2746</v>
      </c>
      <c r="G206" t="s">
        <v>2544</v>
      </c>
      <c r="I206" t="str">
        <f t="shared" si="31"/>
        <v>N/A</v>
      </c>
      <c r="J206">
        <f t="shared" si="32"/>
        <v>78260000</v>
      </c>
      <c r="K206">
        <f t="shared" si="33"/>
        <v>102690000</v>
      </c>
      <c r="L206">
        <f t="shared" si="34"/>
        <v>133120000</v>
      </c>
      <c r="M206">
        <f t="shared" si="35"/>
        <v>129800000.00000001</v>
      </c>
      <c r="N206">
        <f t="shared" si="36"/>
        <v>142890000</v>
      </c>
      <c r="P206">
        <f t="shared" si="21"/>
        <v>142890000</v>
      </c>
      <c r="Q206">
        <f>IFERROR(J144+MATCH(P206,J206:N206,0)-1,"")</f>
        <v>2017</v>
      </c>
      <c r="R206">
        <f t="shared" si="22"/>
        <v>78260000</v>
      </c>
      <c r="S206">
        <f>IFERROR(J144+MATCH(R206,J206:N206)-1,"")</f>
        <v>2013</v>
      </c>
      <c r="T206">
        <f t="shared" si="23"/>
        <v>117352000</v>
      </c>
      <c r="U206">
        <f t="shared" si="24"/>
        <v>26452460.566079669</v>
      </c>
      <c r="V206">
        <f t="shared" si="25"/>
        <v>-1.4778209347423874</v>
      </c>
      <c r="W206">
        <f t="shared" si="26"/>
        <v>-0.55427735969489622</v>
      </c>
      <c r="X206">
        <f t="shared" si="27"/>
        <v>0.59608821495492592</v>
      </c>
      <c r="Y206">
        <f t="shared" si="28"/>
        <v>0.47058004184163671</v>
      </c>
      <c r="Z206">
        <f t="shared" si="29"/>
        <v>0.96543003764072166</v>
      </c>
      <c r="AA206">
        <f t="shared" si="30"/>
        <v>-1.4778209347423874</v>
      </c>
      <c r="AB206">
        <f>IFERROR(V144+MATCH(AA206,V206:Z206,0)-1,"")</f>
        <v>2013</v>
      </c>
    </row>
    <row r="207" spans="1:28" x14ac:dyDescent="0.3">
      <c r="A207" s="1">
        <v>1</v>
      </c>
      <c r="B207" t="s">
        <v>490</v>
      </c>
      <c r="C207" t="s">
        <v>2747</v>
      </c>
      <c r="D207" t="s">
        <v>2748</v>
      </c>
      <c r="E207" t="s">
        <v>2749</v>
      </c>
      <c r="F207" t="s">
        <v>2750</v>
      </c>
      <c r="G207" t="s">
        <v>2751</v>
      </c>
      <c r="I207" t="str">
        <f t="shared" si="31"/>
        <v>N/A</v>
      </c>
      <c r="J207">
        <f t="shared" si="32"/>
        <v>54910000</v>
      </c>
      <c r="K207">
        <f t="shared" si="33"/>
        <v>73590000</v>
      </c>
      <c r="L207">
        <f t="shared" si="34"/>
        <v>107020000</v>
      </c>
      <c r="M207">
        <f t="shared" si="35"/>
        <v>88320000</v>
      </c>
      <c r="N207">
        <f t="shared" si="36"/>
        <v>91330000</v>
      </c>
      <c r="P207">
        <f t="shared" si="21"/>
        <v>107020000</v>
      </c>
      <c r="Q207">
        <f>IFERROR(J144+MATCH(P207,J207:N207,0)-1,"")</f>
        <v>2015</v>
      </c>
      <c r="R207">
        <f t="shared" si="22"/>
        <v>54910000</v>
      </c>
      <c r="S207">
        <f>IFERROR(J144+MATCH(R207,J207:N207)-1,"")</f>
        <v>2013</v>
      </c>
      <c r="T207">
        <f t="shared" si="23"/>
        <v>83034000</v>
      </c>
      <c r="U207">
        <f t="shared" si="24"/>
        <v>19699252.016256861</v>
      </c>
      <c r="V207">
        <f t="shared" si="25"/>
        <v>-1.4276684199374978</v>
      </c>
      <c r="W207">
        <f t="shared" si="26"/>
        <v>-0.47940906549174117</v>
      </c>
      <c r="X207">
        <f t="shared" si="27"/>
        <v>1.2176096828552418</v>
      </c>
      <c r="Y207">
        <f t="shared" si="28"/>
        <v>0.26833506143470393</v>
      </c>
      <c r="Z207">
        <f t="shared" si="29"/>
        <v>0.42113274113929317</v>
      </c>
      <c r="AA207">
        <f t="shared" si="30"/>
        <v>-1.4276684199374978</v>
      </c>
      <c r="AB207">
        <f>IFERROR(V144+MATCH(AA207,V207:Z207,0)-1,"")</f>
        <v>2013</v>
      </c>
    </row>
    <row r="208" spans="1:28" x14ac:dyDescent="0.3">
      <c r="A208" s="1">
        <v>2</v>
      </c>
      <c r="B208" t="s">
        <v>491</v>
      </c>
      <c r="C208" t="s">
        <v>2752</v>
      </c>
      <c r="D208" t="s">
        <v>2753</v>
      </c>
      <c r="E208" t="s">
        <v>2754</v>
      </c>
      <c r="F208" t="s">
        <v>2755</v>
      </c>
      <c r="G208" t="s">
        <v>2756</v>
      </c>
      <c r="I208" t="str">
        <f t="shared" si="31"/>
        <v>N/A</v>
      </c>
      <c r="J208">
        <f t="shared" si="32"/>
        <v>23350000</v>
      </c>
      <c r="K208">
        <f t="shared" si="33"/>
        <v>29100000</v>
      </c>
      <c r="L208">
        <f t="shared" si="34"/>
        <v>26110000</v>
      </c>
      <c r="M208">
        <f t="shared" si="35"/>
        <v>41470000</v>
      </c>
      <c r="N208">
        <f t="shared" si="36"/>
        <v>51560000</v>
      </c>
      <c r="P208">
        <f t="shared" si="21"/>
        <v>51560000</v>
      </c>
      <c r="Q208">
        <f>IFERROR(J144+MATCH(P208,J208:N208,0)-1,"")</f>
        <v>2017</v>
      </c>
      <c r="R208">
        <f t="shared" si="22"/>
        <v>23350000</v>
      </c>
      <c r="S208">
        <f>IFERROR(J144+MATCH(R208,J208:N208)-1,"")</f>
        <v>2013</v>
      </c>
      <c r="T208">
        <f t="shared" si="23"/>
        <v>34318000</v>
      </c>
      <c r="U208">
        <f t="shared" si="24"/>
        <v>11867323.624136994</v>
      </c>
      <c r="V208">
        <f t="shared" si="25"/>
        <v>-0.92421849672087342</v>
      </c>
      <c r="W208">
        <f t="shared" si="26"/>
        <v>-0.4396947589250107</v>
      </c>
      <c r="X208">
        <f t="shared" si="27"/>
        <v>-0.69164710257885931</v>
      </c>
      <c r="Y208">
        <f t="shared" si="28"/>
        <v>0.60266326482017563</v>
      </c>
      <c r="Z208">
        <f t="shared" si="29"/>
        <v>1.4528970934045677</v>
      </c>
      <c r="AA208">
        <f t="shared" si="30"/>
        <v>1.4528970934045677</v>
      </c>
      <c r="AB208">
        <f>IFERROR(V144+MATCH(AA208,V208:Z208,0)-1,"")</f>
        <v>2017</v>
      </c>
    </row>
    <row r="209" spans="1:28" x14ac:dyDescent="0.3">
      <c r="A209" s="1">
        <v>3</v>
      </c>
      <c r="B209" t="s">
        <v>492</v>
      </c>
      <c r="C209" t="s">
        <v>254</v>
      </c>
      <c r="D209" t="s">
        <v>2757</v>
      </c>
      <c r="E209" t="s">
        <v>2758</v>
      </c>
      <c r="F209" t="s">
        <v>894</v>
      </c>
      <c r="G209" t="s">
        <v>2759</v>
      </c>
      <c r="I209" t="str">
        <f t="shared" si="31"/>
        <v>N/A</v>
      </c>
      <c r="J209" t="str">
        <f t="shared" si="32"/>
        <v>N/A</v>
      </c>
      <c r="K209">
        <f t="shared" si="33"/>
        <v>0.31209999999999999</v>
      </c>
      <c r="L209">
        <f t="shared" si="34"/>
        <v>0.2964</v>
      </c>
      <c r="M209">
        <f t="shared" si="35"/>
        <v>-2.5000000000000001E-2</v>
      </c>
      <c r="N209">
        <f t="shared" si="36"/>
        <v>0.1009</v>
      </c>
      <c r="P209">
        <f t="shared" ref="P209:P272" si="37">MAX(J209:N209)</f>
        <v>0.31209999999999999</v>
      </c>
      <c r="Q209">
        <f>IFERROR(J144+MATCH(P209,J209:N209,0)-1,"")</f>
        <v>2014</v>
      </c>
      <c r="R209">
        <f t="shared" ref="R209:R272" si="38">IF(Q209="","",MIN(J209:N209))</f>
        <v>-2.5000000000000001E-2</v>
      </c>
      <c r="S209" t="str">
        <f>IFERROR(J144+MATCH(R209,J209:N209)-1,"")</f>
        <v/>
      </c>
      <c r="T209">
        <f t="shared" ref="T209:T272" si="39">IFERROR(AVERAGE(J209:N209),"")</f>
        <v>0.1711</v>
      </c>
      <c r="U209">
        <f t="shared" ref="U209:U272" si="40">IFERROR(STDEV(J209:N209),"")</f>
        <v>0.16223885683357936</v>
      </c>
      <c r="V209" t="str">
        <f t="shared" ref="V209:V272" si="41">IF(C209="-","",IF(ISBLANK(B209),"",IF(OR(ISNUMBER(FIND("Growth",B209)),ISNUMBER(FIND("Margin",B209))),"",(J209-T209)/U209)))</f>
        <v/>
      </c>
      <c r="W209">
        <f t="shared" ref="W209:W272" si="42">IF(OR(D209="-",ISBLANK(D209)),"",(K209-T209)/U209)</f>
        <v>0.86908896396277202</v>
      </c>
      <c r="X209">
        <f t="shared" ref="X209:X272" si="43">IF(OR(E209="-",ISBLANK(E209)),"",(L209-T209)/U209)</f>
        <v>0.7723180651385485</v>
      </c>
      <c r="Y209">
        <f t="shared" ref="Y209:Y272" si="44">IF(OR(F209="-",ISBLANK(F209)),"",(M209-T209)/U209)</f>
        <v>-1.2087116725751745</v>
      </c>
      <c r="Z209">
        <f t="shared" ref="Z209:Z272" si="45">IFERROR(IF(OR(G209="-",ISBLANK(G209)),"",(N209-T209)/U209),"")</f>
        <v>-0.4326953565261461</v>
      </c>
      <c r="AA209">
        <f t="shared" ref="AA209:AA272" si="46">IF(MAX(MAX(V209:Z209),ABS(MIN(V209:Z209)))=ABS(MIN(V209:Z209)),MIN(V209:Z209),MAX(V209:Z209))</f>
        <v>-1.2087116725751745</v>
      </c>
      <c r="AB209">
        <f>IFERROR(V144+MATCH(AA209,V209:Z209,0)-1,"")</f>
        <v>2016</v>
      </c>
    </row>
    <row r="210" spans="1:28" x14ac:dyDescent="0.3">
      <c r="A210" s="1">
        <v>4</v>
      </c>
      <c r="B210" t="s">
        <v>497</v>
      </c>
      <c r="C210" t="s">
        <v>2760</v>
      </c>
      <c r="D210" t="s">
        <v>2761</v>
      </c>
      <c r="E210" t="s">
        <v>2762</v>
      </c>
      <c r="F210" t="s">
        <v>2763</v>
      </c>
      <c r="G210" t="s">
        <v>2764</v>
      </c>
      <c r="I210" t="str">
        <f t="shared" si="31"/>
        <v>N/A</v>
      </c>
      <c r="J210">
        <f t="shared" si="32"/>
        <v>0.38790000000000002</v>
      </c>
      <c r="K210">
        <f t="shared" si="33"/>
        <v>0.4733</v>
      </c>
      <c r="L210">
        <f t="shared" si="34"/>
        <v>0.49479999999999996</v>
      </c>
      <c r="M210">
        <f t="shared" si="35"/>
        <v>0.4783</v>
      </c>
      <c r="N210">
        <f t="shared" si="36"/>
        <v>0.46750000000000003</v>
      </c>
      <c r="P210">
        <f t="shared" si="37"/>
        <v>0.49479999999999996</v>
      </c>
      <c r="Q210">
        <f>IFERROR(J144+MATCH(P210,J210:N210,0)-1,"")</f>
        <v>2015</v>
      </c>
      <c r="R210">
        <f t="shared" si="38"/>
        <v>0.38790000000000002</v>
      </c>
      <c r="S210">
        <f>IFERROR(J144+MATCH(R210,J210:N210)-1,"")</f>
        <v>2013</v>
      </c>
      <c r="T210">
        <f t="shared" si="39"/>
        <v>0.46035999999999999</v>
      </c>
      <c r="U210">
        <f t="shared" si="40"/>
        <v>4.1763716309734682E-2</v>
      </c>
      <c r="V210">
        <f t="shared" si="41"/>
        <v>-1.7349988555283407</v>
      </c>
      <c r="W210">
        <f t="shared" si="42"/>
        <v>0.30983832722242272</v>
      </c>
      <c r="X210">
        <f t="shared" si="43"/>
        <v>0.82463925730604515</v>
      </c>
      <c r="Y210">
        <f t="shared" si="44"/>
        <v>0.42955947375349801</v>
      </c>
      <c r="Z210">
        <f t="shared" si="45"/>
        <v>0.1709617972463762</v>
      </c>
      <c r="AA210">
        <f t="shared" si="46"/>
        <v>-1.7349988555283407</v>
      </c>
      <c r="AB210">
        <f>IFERROR(V144+MATCH(AA210,V210:Z210,0)-1,"")</f>
        <v>2013</v>
      </c>
    </row>
    <row r="211" spans="1:28" x14ac:dyDescent="0.3">
      <c r="A211" s="1">
        <v>5</v>
      </c>
      <c r="B211" t="s">
        <v>503</v>
      </c>
      <c r="C211" t="s">
        <v>2765</v>
      </c>
      <c r="D211" t="s">
        <v>2766</v>
      </c>
      <c r="E211" t="s">
        <v>2767</v>
      </c>
      <c r="F211" t="s">
        <v>2768</v>
      </c>
      <c r="G211" t="s">
        <v>2769</v>
      </c>
      <c r="I211" t="str">
        <f t="shared" si="31"/>
        <v>N/A</v>
      </c>
      <c r="J211">
        <f t="shared" si="32"/>
        <v>40010000</v>
      </c>
      <c r="K211">
        <f t="shared" si="33"/>
        <v>28830000</v>
      </c>
      <c r="L211">
        <f t="shared" si="34"/>
        <v>29020000</v>
      </c>
      <c r="M211">
        <f t="shared" si="35"/>
        <v>35150000</v>
      </c>
      <c r="N211">
        <f t="shared" si="36"/>
        <v>40570000</v>
      </c>
      <c r="P211">
        <f t="shared" si="37"/>
        <v>40570000</v>
      </c>
      <c r="Q211">
        <f>IFERROR(J144+MATCH(P211,J211:N211,0)-1,"")</f>
        <v>2017</v>
      </c>
      <c r="R211">
        <f t="shared" si="38"/>
        <v>28830000</v>
      </c>
      <c r="S211" t="str">
        <f>IFERROR(J144+MATCH(R211,J211:N211)-1,"")</f>
        <v/>
      </c>
      <c r="T211">
        <f t="shared" si="39"/>
        <v>34716000</v>
      </c>
      <c r="U211">
        <f t="shared" si="40"/>
        <v>5691518.2508712029</v>
      </c>
      <c r="V211">
        <f t="shared" si="41"/>
        <v>0.93015602632735916</v>
      </c>
      <c r="W211">
        <f t="shared" si="42"/>
        <v>-1.0341704516363499</v>
      </c>
      <c r="X211">
        <f t="shared" si="43"/>
        <v>-1.000787443513532</v>
      </c>
      <c r="Y211">
        <f t="shared" si="44"/>
        <v>7.6253818554226277E-2</v>
      </c>
      <c r="Z211">
        <f t="shared" si="45"/>
        <v>1.0285480502682964</v>
      </c>
      <c r="AA211">
        <f t="shared" si="46"/>
        <v>-1.0341704516363499</v>
      </c>
      <c r="AB211">
        <f>IFERROR(V144+MATCH(AA211,V211:Z211,0)-1,"")</f>
        <v>2014</v>
      </c>
    </row>
    <row r="212" spans="1:28" x14ac:dyDescent="0.3">
      <c r="A212" s="1">
        <v>6</v>
      </c>
      <c r="B212" t="s">
        <v>509</v>
      </c>
      <c r="C212" t="s">
        <v>2765</v>
      </c>
      <c r="D212" t="s">
        <v>2766</v>
      </c>
      <c r="E212" t="s">
        <v>2767</v>
      </c>
      <c r="F212" t="s">
        <v>2768</v>
      </c>
      <c r="G212" t="s">
        <v>2769</v>
      </c>
      <c r="I212" t="str">
        <f t="shared" si="31"/>
        <v>N/A</v>
      </c>
      <c r="J212">
        <f t="shared" si="32"/>
        <v>40010000</v>
      </c>
      <c r="K212">
        <f t="shared" si="33"/>
        <v>28830000</v>
      </c>
      <c r="L212">
        <f t="shared" si="34"/>
        <v>29020000</v>
      </c>
      <c r="M212">
        <f t="shared" si="35"/>
        <v>35150000</v>
      </c>
      <c r="N212">
        <f t="shared" si="36"/>
        <v>40570000</v>
      </c>
      <c r="P212">
        <f t="shared" si="37"/>
        <v>40570000</v>
      </c>
      <c r="Q212">
        <f>IFERROR(J144+MATCH(P212,J212:N212,0)-1,"")</f>
        <v>2017</v>
      </c>
      <c r="R212">
        <f t="shared" si="38"/>
        <v>28830000</v>
      </c>
      <c r="S212" t="str">
        <f>IFERROR(J144+MATCH(R212,J212:N212)-1,"")</f>
        <v/>
      </c>
      <c r="T212">
        <f t="shared" si="39"/>
        <v>34716000</v>
      </c>
      <c r="U212">
        <f t="shared" si="40"/>
        <v>5691518.2508712029</v>
      </c>
      <c r="V212">
        <f t="shared" si="41"/>
        <v>0.93015602632735916</v>
      </c>
      <c r="W212">
        <f t="shared" si="42"/>
        <v>-1.0341704516363499</v>
      </c>
      <c r="X212">
        <f t="shared" si="43"/>
        <v>-1.000787443513532</v>
      </c>
      <c r="Y212">
        <f t="shared" si="44"/>
        <v>7.6253818554226277E-2</v>
      </c>
      <c r="Z212">
        <f t="shared" si="45"/>
        <v>1.0285480502682964</v>
      </c>
      <c r="AA212">
        <f t="shared" si="46"/>
        <v>-1.0341704516363499</v>
      </c>
      <c r="AB212">
        <f>IFERROR(V144+MATCH(AA212,V212:Z212,0)-1,"")</f>
        <v>2014</v>
      </c>
    </row>
    <row r="213" spans="1:28" x14ac:dyDescent="0.3">
      <c r="A213" s="1">
        <v>7</v>
      </c>
      <c r="B213" t="s">
        <v>515</v>
      </c>
      <c r="C213" t="s">
        <v>2770</v>
      </c>
      <c r="D213" t="s">
        <v>2767</v>
      </c>
      <c r="E213" t="s">
        <v>2771</v>
      </c>
      <c r="F213" t="s">
        <v>2772</v>
      </c>
      <c r="G213" t="s">
        <v>2773</v>
      </c>
      <c r="I213" t="str">
        <f t="shared" si="31"/>
        <v>N/A</v>
      </c>
      <c r="J213">
        <f t="shared" si="32"/>
        <v>40320000</v>
      </c>
      <c r="K213">
        <f t="shared" si="33"/>
        <v>29020000</v>
      </c>
      <c r="L213">
        <f t="shared" si="34"/>
        <v>29260000</v>
      </c>
      <c r="M213">
        <f t="shared" si="35"/>
        <v>35630000</v>
      </c>
      <c r="N213">
        <f t="shared" si="36"/>
        <v>40840000</v>
      </c>
      <c r="P213">
        <f t="shared" si="37"/>
        <v>40840000</v>
      </c>
      <c r="Q213">
        <f>IFERROR(J144+MATCH(P213,J213:N213,0)-1,"")</f>
        <v>2017</v>
      </c>
      <c r="R213">
        <f t="shared" si="38"/>
        <v>29020000</v>
      </c>
      <c r="S213" t="str">
        <f>IFERROR(J144+MATCH(R213,J213:N213)-1,"")</f>
        <v/>
      </c>
      <c r="T213">
        <f t="shared" si="39"/>
        <v>35014000</v>
      </c>
      <c r="U213">
        <f t="shared" si="40"/>
        <v>5733932.3330503302</v>
      </c>
      <c r="V213">
        <f t="shared" si="41"/>
        <v>0.92536843684329295</v>
      </c>
      <c r="W213">
        <f t="shared" si="42"/>
        <v>-1.0453559009496227</v>
      </c>
      <c r="X213">
        <f t="shared" si="43"/>
        <v>-1.0034998088195077</v>
      </c>
      <c r="Y213">
        <f t="shared" si="44"/>
        <v>0.10743063646729523</v>
      </c>
      <c r="Z213">
        <f t="shared" si="45"/>
        <v>1.0160566364585422</v>
      </c>
      <c r="AA213">
        <f t="shared" si="46"/>
        <v>-1.0453559009496227</v>
      </c>
      <c r="AB213">
        <f>IFERROR(V144+MATCH(AA213,V213:Z213,0)-1,"")</f>
        <v>2014</v>
      </c>
    </row>
    <row r="214" spans="1:28" x14ac:dyDescent="0.3">
      <c r="A214" s="1">
        <v>8</v>
      </c>
      <c r="B214" t="s">
        <v>521</v>
      </c>
      <c r="C214" t="s">
        <v>2774</v>
      </c>
      <c r="D214" t="s">
        <v>2775</v>
      </c>
      <c r="E214" t="s">
        <v>2776</v>
      </c>
      <c r="F214" t="s">
        <v>2777</v>
      </c>
      <c r="G214" t="s">
        <v>2778</v>
      </c>
      <c r="I214" t="str">
        <f t="shared" si="31"/>
        <v>N/A</v>
      </c>
      <c r="J214">
        <f t="shared" si="32"/>
        <v>-319000</v>
      </c>
      <c r="K214">
        <f t="shared" si="33"/>
        <v>-182000</v>
      </c>
      <c r="L214">
        <f t="shared" si="34"/>
        <v>-247000</v>
      </c>
      <c r="M214">
        <f t="shared" si="35"/>
        <v>-479000</v>
      </c>
      <c r="N214">
        <f t="shared" si="36"/>
        <v>-272000</v>
      </c>
      <c r="P214">
        <f t="shared" si="37"/>
        <v>-182000</v>
      </c>
      <c r="Q214">
        <f>IFERROR(J144+MATCH(P214,J214:N214,0)-1,"")</f>
        <v>2014</v>
      </c>
      <c r="R214">
        <f t="shared" si="38"/>
        <v>-479000</v>
      </c>
      <c r="S214" t="str">
        <f>IFERROR(J144+MATCH(R214,J214:N214)-1,"")</f>
        <v/>
      </c>
      <c r="T214">
        <f t="shared" si="39"/>
        <v>-299800</v>
      </c>
      <c r="U214">
        <f t="shared" si="40"/>
        <v>111712.57762669341</v>
      </c>
      <c r="V214">
        <f t="shared" si="41"/>
        <v>-0.17186963552268991</v>
      </c>
      <c r="W214">
        <f t="shared" si="42"/>
        <v>1.0544918262798371</v>
      </c>
      <c r="X214">
        <f t="shared" si="43"/>
        <v>0.47264149768739727</v>
      </c>
      <c r="Y214">
        <f t="shared" si="44"/>
        <v>-1.6041165982117724</v>
      </c>
      <c r="Z214">
        <f t="shared" si="45"/>
        <v>0.2488529097672281</v>
      </c>
      <c r="AA214">
        <f t="shared" si="46"/>
        <v>-1.6041165982117724</v>
      </c>
      <c r="AB214">
        <f>IFERROR(V144+MATCH(AA214,V214:Z214,0)-1,"")</f>
        <v>2016</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2779</v>
      </c>
      <c r="E216" t="s">
        <v>2780</v>
      </c>
      <c r="F216" t="s">
        <v>2781</v>
      </c>
      <c r="G216" t="s">
        <v>2782</v>
      </c>
      <c r="I216" t="str">
        <f t="shared" si="31"/>
        <v>N/A</v>
      </c>
      <c r="J216" t="str">
        <f t="shared" si="32"/>
        <v>N/A</v>
      </c>
      <c r="K216">
        <f t="shared" si="33"/>
        <v>-0.27929999999999999</v>
      </c>
      <c r="L216">
        <f t="shared" si="34"/>
        <v>6.3E-3</v>
      </c>
      <c r="M216">
        <f t="shared" si="35"/>
        <v>0.2114</v>
      </c>
      <c r="N216">
        <f t="shared" si="36"/>
        <v>0.1542</v>
      </c>
      <c r="P216">
        <f t="shared" si="37"/>
        <v>0.2114</v>
      </c>
      <c r="Q216">
        <f>IFERROR(J144+MATCH(P216,J216:N216,0)-1,"")</f>
        <v>2016</v>
      </c>
      <c r="R216">
        <f t="shared" si="38"/>
        <v>-0.27929999999999999</v>
      </c>
      <c r="S216">
        <f>IFERROR(J144+MATCH(R216,J216:N216)-1,"")</f>
        <v>2014</v>
      </c>
      <c r="T216">
        <f t="shared" si="39"/>
        <v>2.3149999999999997E-2</v>
      </c>
      <c r="U216">
        <f t="shared" si="40"/>
        <v>0.2193718988384793</v>
      </c>
      <c r="V216" t="str">
        <f t="shared" si="41"/>
        <v/>
      </c>
      <c r="W216">
        <f t="shared" si="42"/>
        <v>-1.3787089486000668</v>
      </c>
      <c r="X216">
        <f t="shared" si="43"/>
        <v>-7.6810202624933446E-2</v>
      </c>
      <c r="Y216">
        <f t="shared" si="44"/>
        <v>0.8581317889699539</v>
      </c>
      <c r="Z216">
        <f t="shared" si="45"/>
        <v>0.59738736225504629</v>
      </c>
      <c r="AA216">
        <f t="shared" si="46"/>
        <v>-1.3787089486000668</v>
      </c>
      <c r="AB216">
        <f>IFERROR(V144+MATCH(AA216,V216:Z216,0)-1,"")</f>
        <v>2014</v>
      </c>
    </row>
    <row r="217" spans="1:28" x14ac:dyDescent="0.3">
      <c r="A217" s="1">
        <v>11</v>
      </c>
      <c r="B217" t="s">
        <v>538</v>
      </c>
      <c r="C217" t="s">
        <v>2783</v>
      </c>
      <c r="D217" t="s">
        <v>2784</v>
      </c>
      <c r="E217" t="s">
        <v>2785</v>
      </c>
      <c r="F217" t="s">
        <v>1161</v>
      </c>
      <c r="G217" t="s">
        <v>2786</v>
      </c>
      <c r="I217" t="str">
        <f t="shared" si="31"/>
        <v>N/A</v>
      </c>
      <c r="J217">
        <f t="shared" si="32"/>
        <v>4.6500000000000004</v>
      </c>
      <c r="K217">
        <f t="shared" si="33"/>
        <v>5.96</v>
      </c>
      <c r="L217">
        <f t="shared" si="34"/>
        <v>6.98</v>
      </c>
      <c r="M217">
        <f t="shared" si="35"/>
        <v>6.23</v>
      </c>
      <c r="N217">
        <f t="shared" si="36"/>
        <v>5.6</v>
      </c>
      <c r="P217">
        <f t="shared" si="37"/>
        <v>6.98</v>
      </c>
      <c r="Q217">
        <f>IFERROR(J144+MATCH(P217,J217:N217,0)-1,"")</f>
        <v>2015</v>
      </c>
      <c r="R217">
        <f t="shared" si="38"/>
        <v>4.6500000000000004</v>
      </c>
      <c r="S217">
        <f>IFERROR(J144+MATCH(R217,J217:N217)-1,"")</f>
        <v>2013</v>
      </c>
      <c r="T217">
        <f t="shared" si="39"/>
        <v>5.8840000000000003</v>
      </c>
      <c r="U217">
        <f t="shared" si="40"/>
        <v>0.85587966443887253</v>
      </c>
      <c r="V217">
        <f t="shared" si="41"/>
        <v>-1.4417914705439681</v>
      </c>
      <c r="W217">
        <f t="shared" si="42"/>
        <v>8.8797529790389823E-2</v>
      </c>
      <c r="X217">
        <f t="shared" si="43"/>
        <v>1.2805538506614176</v>
      </c>
      <c r="Y217">
        <f t="shared" si="44"/>
        <v>0.40426243825625047</v>
      </c>
      <c r="Z217">
        <f t="shared" si="45"/>
        <v>-0.33182234816409073</v>
      </c>
      <c r="AA217">
        <f t="shared" si="46"/>
        <v>-1.4417914705439681</v>
      </c>
      <c r="AB217">
        <f>IFERROR(V144+MATCH(AA217,V217:Z217,0)-1,"")</f>
        <v>2013</v>
      </c>
    </row>
    <row r="218" spans="1:28" x14ac:dyDescent="0.3">
      <c r="A218" s="1">
        <v>12</v>
      </c>
      <c r="B218" t="s">
        <v>544</v>
      </c>
      <c r="C218" t="s">
        <v>2787</v>
      </c>
      <c r="D218" t="s">
        <v>2788</v>
      </c>
      <c r="E218" t="s">
        <v>2789</v>
      </c>
      <c r="F218" t="s">
        <v>2790</v>
      </c>
      <c r="G218" t="s">
        <v>2791</v>
      </c>
      <c r="I218" t="str">
        <f t="shared" si="31"/>
        <v>N/A</v>
      </c>
      <c r="J218">
        <f t="shared" si="32"/>
        <v>26790000</v>
      </c>
      <c r="K218">
        <f t="shared" si="33"/>
        <v>26980000</v>
      </c>
      <c r="L218">
        <f t="shared" si="34"/>
        <v>36180000</v>
      </c>
      <c r="M218">
        <f t="shared" si="35"/>
        <v>35130000</v>
      </c>
      <c r="N218">
        <f t="shared" si="36"/>
        <v>39010000</v>
      </c>
      <c r="P218">
        <f t="shared" si="37"/>
        <v>39010000</v>
      </c>
      <c r="Q218">
        <f>IFERROR(J144+MATCH(P218,J218:N218,0)-1,"")</f>
        <v>2017</v>
      </c>
      <c r="R218">
        <f t="shared" si="38"/>
        <v>26790000</v>
      </c>
      <c r="S218">
        <f>IFERROR(J144+MATCH(R218,J218:N218)-1,"")</f>
        <v>2013</v>
      </c>
      <c r="T218">
        <f t="shared" si="39"/>
        <v>32818000</v>
      </c>
      <c r="U218">
        <f t="shared" si="40"/>
        <v>5599291.919519824</v>
      </c>
      <c r="V218">
        <f t="shared" si="41"/>
        <v>-1.0765646954368724</v>
      </c>
      <c r="W218">
        <f t="shared" si="42"/>
        <v>-1.0426318334373692</v>
      </c>
      <c r="X218">
        <f t="shared" si="43"/>
        <v>0.60043306338068436</v>
      </c>
      <c r="Y218">
        <f t="shared" si="44"/>
        <v>0.41290935233079779</v>
      </c>
      <c r="Z218">
        <f t="shared" si="45"/>
        <v>1.1058541131627595</v>
      </c>
      <c r="AA218">
        <f t="shared" si="46"/>
        <v>1.1058541131627595</v>
      </c>
      <c r="AB218">
        <f>IFERROR(V144+MATCH(AA218,V218:Z218,0)-1,"")</f>
        <v>2017</v>
      </c>
    </row>
    <row r="219" spans="1:28" x14ac:dyDescent="0.3">
      <c r="A219" s="1">
        <v>13</v>
      </c>
      <c r="B219" t="s">
        <v>545</v>
      </c>
      <c r="C219" t="s">
        <v>2313</v>
      </c>
      <c r="D219" t="s">
        <v>2792</v>
      </c>
      <c r="E219" t="s">
        <v>2793</v>
      </c>
      <c r="F219" t="s">
        <v>2794</v>
      </c>
      <c r="G219" t="s">
        <v>2795</v>
      </c>
      <c r="I219" t="str">
        <f t="shared" si="31"/>
        <v>N/A</v>
      </c>
      <c r="J219">
        <f t="shared" si="32"/>
        <v>10470000</v>
      </c>
      <c r="K219">
        <f t="shared" si="33"/>
        <v>9170000</v>
      </c>
      <c r="L219">
        <f t="shared" si="34"/>
        <v>15760000</v>
      </c>
      <c r="M219">
        <f t="shared" si="35"/>
        <v>13360000</v>
      </c>
      <c r="N219">
        <f t="shared" si="36"/>
        <v>18230000</v>
      </c>
      <c r="P219">
        <f t="shared" si="37"/>
        <v>18230000</v>
      </c>
      <c r="Q219">
        <f>IFERROR(J144+MATCH(P219,J219:N219,0)-1,"")</f>
        <v>2017</v>
      </c>
      <c r="R219">
        <f t="shared" si="38"/>
        <v>9170000</v>
      </c>
      <c r="S219" t="str">
        <f>IFERROR(J144+MATCH(R219,J219:N219)-1,"")</f>
        <v/>
      </c>
      <c r="T219">
        <f t="shared" si="39"/>
        <v>13398000</v>
      </c>
      <c r="U219">
        <f t="shared" si="40"/>
        <v>3720815.7707685553</v>
      </c>
      <c r="V219">
        <f t="shared" si="41"/>
        <v>-0.78692420705237043</v>
      </c>
      <c r="W219">
        <f t="shared" si="42"/>
        <v>-1.1363099547190649</v>
      </c>
      <c r="X219">
        <f t="shared" si="43"/>
        <v>0.63480702768364039</v>
      </c>
      <c r="Y219">
        <f t="shared" si="44"/>
        <v>-1.0212814162564917E-2</v>
      </c>
      <c r="Z219">
        <f t="shared" si="45"/>
        <v>1.2986399482503599</v>
      </c>
      <c r="AA219">
        <f t="shared" si="46"/>
        <v>1.2986399482503599</v>
      </c>
      <c r="AB219">
        <f>IFERROR(V144+MATCH(AA219,V219:Z219,0)-1,"")</f>
        <v>2017</v>
      </c>
    </row>
    <row r="220" spans="1:28" x14ac:dyDescent="0.3">
      <c r="A220" s="1">
        <v>14</v>
      </c>
      <c r="B220" t="s">
        <v>546</v>
      </c>
      <c r="C220" t="s">
        <v>1663</v>
      </c>
      <c r="D220" t="s">
        <v>2796</v>
      </c>
      <c r="E220" t="s">
        <v>2797</v>
      </c>
      <c r="F220" t="s">
        <v>2798</v>
      </c>
      <c r="G220" t="s">
        <v>2799</v>
      </c>
      <c r="I220" t="str">
        <f t="shared" si="31"/>
        <v>N/A</v>
      </c>
      <c r="J220">
        <f t="shared" si="32"/>
        <v>3700000</v>
      </c>
      <c r="K220">
        <f t="shared" si="33"/>
        <v>3460000</v>
      </c>
      <c r="L220">
        <f t="shared" si="34"/>
        <v>3980000</v>
      </c>
      <c r="M220">
        <f t="shared" si="35"/>
        <v>6040000</v>
      </c>
      <c r="N220">
        <f t="shared" si="36"/>
        <v>4210000</v>
      </c>
      <c r="P220">
        <f t="shared" si="37"/>
        <v>6040000</v>
      </c>
      <c r="Q220">
        <f>IFERROR(J144+MATCH(P220,J220:N220,0)-1,"")</f>
        <v>2016</v>
      </c>
      <c r="R220">
        <f t="shared" si="38"/>
        <v>3460000</v>
      </c>
      <c r="S220" t="str">
        <f>IFERROR(J144+MATCH(R220,J220:N220)-1,"")</f>
        <v/>
      </c>
      <c r="T220">
        <f t="shared" si="39"/>
        <v>4278000</v>
      </c>
      <c r="U220">
        <f t="shared" si="40"/>
        <v>1024851.2087127574</v>
      </c>
      <c r="V220">
        <f t="shared" si="41"/>
        <v>-0.56398430824508139</v>
      </c>
      <c r="W220">
        <f t="shared" si="42"/>
        <v>-0.79816464384857533</v>
      </c>
      <c r="X220">
        <f t="shared" si="43"/>
        <v>-0.29077391670767172</v>
      </c>
      <c r="Y220">
        <f t="shared" si="44"/>
        <v>1.7192739638889851</v>
      </c>
      <c r="Z220">
        <f t="shared" si="45"/>
        <v>-6.6351095087656631E-2</v>
      </c>
      <c r="AA220">
        <f t="shared" si="46"/>
        <v>1.7192739638889851</v>
      </c>
      <c r="AB220">
        <f>IFERROR(V144+MATCH(AA220,V220:Z220,0)-1,"")</f>
        <v>2016</v>
      </c>
    </row>
    <row r="221" spans="1:28" x14ac:dyDescent="0.3">
      <c r="A221" s="1">
        <v>15</v>
      </c>
      <c r="B221" t="s">
        <v>547</v>
      </c>
      <c r="C221" t="s">
        <v>2800</v>
      </c>
      <c r="D221" t="s">
        <v>2801</v>
      </c>
      <c r="E221" t="s">
        <v>2802</v>
      </c>
      <c r="F221" t="s">
        <v>2803</v>
      </c>
      <c r="G221" t="s">
        <v>2804</v>
      </c>
      <c r="I221" t="str">
        <f t="shared" si="31"/>
        <v>N/A</v>
      </c>
      <c r="J221">
        <f t="shared" si="32"/>
        <v>12620000</v>
      </c>
      <c r="K221">
        <f t="shared" si="33"/>
        <v>14350000</v>
      </c>
      <c r="L221">
        <f t="shared" si="34"/>
        <v>16440000.000000002</v>
      </c>
      <c r="M221">
        <f t="shared" si="35"/>
        <v>15740000</v>
      </c>
      <c r="N221">
        <f t="shared" si="36"/>
        <v>16570000</v>
      </c>
      <c r="P221">
        <f t="shared" si="37"/>
        <v>16570000</v>
      </c>
      <c r="Q221">
        <f>IFERROR(J144+MATCH(P221,J221:N221,0)-1,"")</f>
        <v>2017</v>
      </c>
      <c r="R221">
        <f t="shared" si="38"/>
        <v>12620000</v>
      </c>
      <c r="S221">
        <f>IFERROR(J144+MATCH(R221,J221:N221)-1,"")</f>
        <v>2013</v>
      </c>
      <c r="T221">
        <f t="shared" si="39"/>
        <v>15144000</v>
      </c>
      <c r="U221">
        <f t="shared" si="40"/>
        <v>1663529.3805641069</v>
      </c>
      <c r="V221">
        <f t="shared" si="41"/>
        <v>-1.5172560397725621</v>
      </c>
      <c r="W221">
        <f t="shared" si="42"/>
        <v>-0.47729845308217678</v>
      </c>
      <c r="X221">
        <f t="shared" si="43"/>
        <v>0.77906649268828976</v>
      </c>
      <c r="Y221">
        <f t="shared" si="44"/>
        <v>0.35827440558813273</v>
      </c>
      <c r="Z221">
        <f t="shared" si="45"/>
        <v>0.85721359457831758</v>
      </c>
      <c r="AA221">
        <f t="shared" si="46"/>
        <v>-1.5172560397725621</v>
      </c>
      <c r="AB221">
        <f>IFERROR(V144+MATCH(AA221,V221:Z221,0)-1,"")</f>
        <v>2013</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2805</v>
      </c>
      <c r="D223" t="s">
        <v>2806</v>
      </c>
      <c r="E223" t="s">
        <v>2807</v>
      </c>
      <c r="F223" t="s">
        <v>2808</v>
      </c>
      <c r="G223" t="s">
        <v>2809</v>
      </c>
      <c r="I223" t="str">
        <f t="shared" si="31"/>
        <v>N/A</v>
      </c>
      <c r="J223">
        <f t="shared" si="32"/>
        <v>7910000</v>
      </c>
      <c r="K223">
        <f t="shared" si="33"/>
        <v>6920000</v>
      </c>
      <c r="L223">
        <f t="shared" si="34"/>
        <v>11540000</v>
      </c>
      <c r="M223">
        <f t="shared" si="35"/>
        <v>12120000</v>
      </c>
      <c r="N223">
        <f t="shared" si="36"/>
        <v>10710000</v>
      </c>
      <c r="P223">
        <f t="shared" si="37"/>
        <v>12120000</v>
      </c>
      <c r="Q223">
        <f>IFERROR(J144+MATCH(P223,J223:N223,0)-1,"")</f>
        <v>2016</v>
      </c>
      <c r="R223">
        <f t="shared" si="38"/>
        <v>6920000</v>
      </c>
      <c r="S223" t="str">
        <f>IFERROR(J144+MATCH(R223,J223:N223)-1,"")</f>
        <v/>
      </c>
      <c r="T223">
        <f t="shared" si="39"/>
        <v>9840000</v>
      </c>
      <c r="U223">
        <f t="shared" si="40"/>
        <v>2296551.7629698659</v>
      </c>
      <c r="V223">
        <f t="shared" si="41"/>
        <v>-0.84039037618039725</v>
      </c>
      <c r="W223">
        <f t="shared" si="42"/>
        <v>-1.2714714499724145</v>
      </c>
      <c r="X223">
        <f t="shared" si="43"/>
        <v>0.74024022772366593</v>
      </c>
      <c r="Y223">
        <f t="shared" si="44"/>
        <v>0.9927927760058578</v>
      </c>
      <c r="Z223">
        <f t="shared" si="45"/>
        <v>0.37882882242328786</v>
      </c>
      <c r="AA223">
        <f t="shared" si="46"/>
        <v>-1.2714714499724145</v>
      </c>
      <c r="AB223">
        <f>IFERROR(V144+MATCH(AA223,V223:Z223,0)-1,"")</f>
        <v>2014</v>
      </c>
    </row>
    <row r="224" spans="1:28" x14ac:dyDescent="0.3">
      <c r="A224" s="1">
        <v>18</v>
      </c>
      <c r="B224" t="s">
        <v>555</v>
      </c>
      <c r="C224" t="s">
        <v>2805</v>
      </c>
      <c r="D224" t="s">
        <v>2806</v>
      </c>
      <c r="E224" t="s">
        <v>2807</v>
      </c>
      <c r="F224" t="s">
        <v>2808</v>
      </c>
      <c r="G224" t="s">
        <v>2809</v>
      </c>
      <c r="I224" t="str">
        <f t="shared" si="31"/>
        <v>N/A</v>
      </c>
      <c r="J224">
        <f t="shared" si="32"/>
        <v>7910000</v>
      </c>
      <c r="K224">
        <f t="shared" si="33"/>
        <v>6920000</v>
      </c>
      <c r="L224">
        <f t="shared" si="34"/>
        <v>11540000</v>
      </c>
      <c r="M224">
        <f t="shared" si="35"/>
        <v>12120000</v>
      </c>
      <c r="N224">
        <f t="shared" si="36"/>
        <v>10710000</v>
      </c>
      <c r="P224">
        <f t="shared" si="37"/>
        <v>12120000</v>
      </c>
      <c r="Q224">
        <f>IFERROR(J144+MATCH(P224,J224:N224,0)-1,"")</f>
        <v>2016</v>
      </c>
      <c r="R224">
        <f t="shared" si="38"/>
        <v>6920000</v>
      </c>
      <c r="S224" t="str">
        <f>IFERROR(J144+MATCH(R224,J224:N224)-1,"")</f>
        <v/>
      </c>
      <c r="T224">
        <f t="shared" si="39"/>
        <v>9840000</v>
      </c>
      <c r="U224">
        <f t="shared" si="40"/>
        <v>2296551.7629698659</v>
      </c>
      <c r="V224">
        <f t="shared" si="41"/>
        <v>-0.84039037618039725</v>
      </c>
      <c r="W224">
        <f t="shared" si="42"/>
        <v>-1.2714714499724145</v>
      </c>
      <c r="X224">
        <f t="shared" si="43"/>
        <v>0.74024022772366593</v>
      </c>
      <c r="Y224">
        <f t="shared" si="44"/>
        <v>0.9927927760058578</v>
      </c>
      <c r="Z224">
        <f t="shared" si="45"/>
        <v>0.37882882242328786</v>
      </c>
      <c r="AA224">
        <f t="shared" si="46"/>
        <v>-1.2714714499724145</v>
      </c>
      <c r="AB224">
        <f>IFERROR(V144+MATCH(AA224,V224:Z224,0)-1,"")</f>
        <v>2014</v>
      </c>
    </row>
    <row r="225" spans="1:28" x14ac:dyDescent="0.3">
      <c r="A225" s="1">
        <v>19</v>
      </c>
      <c r="B225" t="s">
        <v>561</v>
      </c>
      <c r="C225" t="s">
        <v>2810</v>
      </c>
      <c r="D225" t="s">
        <v>2811</v>
      </c>
      <c r="E225" t="s">
        <v>2812</v>
      </c>
      <c r="F225" t="s">
        <v>2813</v>
      </c>
      <c r="G225" t="s">
        <v>2814</v>
      </c>
      <c r="I225" t="str">
        <f t="shared" si="31"/>
        <v>pos_trend</v>
      </c>
      <c r="J225">
        <f t="shared" si="32"/>
        <v>152960000</v>
      </c>
      <c r="K225">
        <f t="shared" si="33"/>
        <v>165420000</v>
      </c>
      <c r="L225">
        <f t="shared" si="34"/>
        <v>209860000</v>
      </c>
      <c r="M225">
        <f t="shared" si="35"/>
        <v>212200000</v>
      </c>
      <c r="N225">
        <f t="shared" si="36"/>
        <v>233180000</v>
      </c>
      <c r="P225">
        <f t="shared" si="37"/>
        <v>233180000</v>
      </c>
      <c r="Q225">
        <f>IFERROR(J144+MATCH(P225,J225:N225,0)-1,"")</f>
        <v>2017</v>
      </c>
      <c r="R225">
        <f t="shared" si="38"/>
        <v>152960000</v>
      </c>
      <c r="S225">
        <f>IFERROR(J144+MATCH(R225,J225:N225)-1,"")</f>
        <v>2013</v>
      </c>
      <c r="T225">
        <f t="shared" si="39"/>
        <v>194724000</v>
      </c>
      <c r="U225">
        <f t="shared" si="40"/>
        <v>33971786.529412903</v>
      </c>
      <c r="V225">
        <f t="shared" si="41"/>
        <v>-1.2293730847460898</v>
      </c>
      <c r="W225">
        <f t="shared" si="42"/>
        <v>-0.8625981437457958</v>
      </c>
      <c r="X225">
        <f t="shared" si="43"/>
        <v>0.44554618836119181</v>
      </c>
      <c r="Y225">
        <f t="shared" si="44"/>
        <v>0.51442687551534017</v>
      </c>
      <c r="Z225">
        <f t="shared" si="45"/>
        <v>1.1319981646153536</v>
      </c>
      <c r="AA225">
        <f t="shared" si="46"/>
        <v>-1.2293730847460898</v>
      </c>
      <c r="AB225">
        <f>IFERROR(V144+MATCH(AA225,V225:Z225,0)-1,"")</f>
        <v>2013</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243</v>
      </c>
      <c r="D227" s="1" t="s">
        <v>244</v>
      </c>
      <c r="E227" s="1" t="s">
        <v>245</v>
      </c>
      <c r="F227" s="1" t="s">
        <v>246</v>
      </c>
      <c r="G227" s="1" t="s">
        <v>2586</v>
      </c>
      <c r="H227" s="1" t="s">
        <v>247</v>
      </c>
      <c r="I227" t="str">
        <f t="shared" si="31"/>
        <v>pos_trend</v>
      </c>
      <c r="J227">
        <f t="shared" si="32"/>
        <v>2013</v>
      </c>
      <c r="K227">
        <f t="shared" si="33"/>
        <v>2014</v>
      </c>
      <c r="L227">
        <f t="shared" si="34"/>
        <v>2015</v>
      </c>
      <c r="M227">
        <f t="shared" si="35"/>
        <v>2016</v>
      </c>
      <c r="N227">
        <f t="shared" si="36"/>
        <v>2017</v>
      </c>
      <c r="P227">
        <f t="shared" si="37"/>
        <v>2017</v>
      </c>
      <c r="Q227">
        <f>IFERROR(J144+MATCH(P227,J227:N227,0)-1,"")</f>
        <v>2017</v>
      </c>
      <c r="R227">
        <f t="shared" si="38"/>
        <v>2013</v>
      </c>
      <c r="S227">
        <f>IFERROR(J144+MATCH(R227,J227:N227)-1,"")</f>
        <v>2013</v>
      </c>
      <c r="T227">
        <f t="shared" si="39"/>
        <v>2015</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2013</v>
      </c>
    </row>
    <row r="228" spans="1:28" x14ac:dyDescent="0.3">
      <c r="A228" s="1">
        <v>0</v>
      </c>
      <c r="B228" t="s">
        <v>567</v>
      </c>
      <c r="C228" t="s">
        <v>2815</v>
      </c>
      <c r="D228" t="s">
        <v>2816</v>
      </c>
      <c r="E228" t="s">
        <v>2817</v>
      </c>
      <c r="F228" t="s">
        <v>2228</v>
      </c>
      <c r="G228" t="s">
        <v>2818</v>
      </c>
      <c r="I228" t="str">
        <f t="shared" si="31"/>
        <v>N/A</v>
      </c>
      <c r="J228">
        <f t="shared" si="32"/>
        <v>25330000</v>
      </c>
      <c r="K228">
        <f t="shared" si="33"/>
        <v>27180000</v>
      </c>
      <c r="L228">
        <f t="shared" si="34"/>
        <v>27320000</v>
      </c>
      <c r="M228">
        <f t="shared" si="35"/>
        <v>26840000</v>
      </c>
      <c r="N228">
        <f t="shared" si="36"/>
        <v>34260000</v>
      </c>
      <c r="P228">
        <f t="shared" si="37"/>
        <v>34260000</v>
      </c>
      <c r="Q228">
        <f>IFERROR(J144+MATCH(P228,J228:N228,0)-1,"")</f>
        <v>2017</v>
      </c>
      <c r="R228">
        <f t="shared" si="38"/>
        <v>25330000</v>
      </c>
      <c r="S228">
        <f>IFERROR(J144+MATCH(R228,J228:N228)-1,"")</f>
        <v>2013</v>
      </c>
      <c r="T228">
        <f t="shared" si="39"/>
        <v>28186000</v>
      </c>
      <c r="U228">
        <f t="shared" si="40"/>
        <v>3486542.7001544093</v>
      </c>
      <c r="V228">
        <f t="shared" si="41"/>
        <v>-0.81914958330311449</v>
      </c>
      <c r="W228">
        <f t="shared" si="42"/>
        <v>-0.28853798347441639</v>
      </c>
      <c r="X228">
        <f t="shared" si="43"/>
        <v>-0.24838359213602842</v>
      </c>
      <c r="Y228">
        <f t="shared" si="44"/>
        <v>-0.38605579101050141</v>
      </c>
      <c r="Z228">
        <f t="shared" si="45"/>
        <v>1.7421269499240608</v>
      </c>
      <c r="AA228">
        <f t="shared" si="46"/>
        <v>1.7421269499240608</v>
      </c>
      <c r="AB228">
        <f>IFERROR(V144+MATCH(AA228,V228:Z228,0)-1,"")</f>
        <v>2017</v>
      </c>
    </row>
    <row r="229" spans="1:28" x14ac:dyDescent="0.3">
      <c r="A229" s="1">
        <v>1</v>
      </c>
      <c r="B229" t="s">
        <v>573</v>
      </c>
      <c r="C229" t="s">
        <v>2819</v>
      </c>
      <c r="D229" t="s">
        <v>2820</v>
      </c>
      <c r="E229" t="s">
        <v>2821</v>
      </c>
      <c r="F229" t="s">
        <v>2822</v>
      </c>
      <c r="G229" t="s">
        <v>2823</v>
      </c>
      <c r="I229" t="str">
        <f t="shared" si="31"/>
        <v>pos_trend</v>
      </c>
      <c r="J229">
        <f t="shared" si="32"/>
        <v>52130000</v>
      </c>
      <c r="K229">
        <f t="shared" si="33"/>
        <v>58960000</v>
      </c>
      <c r="L229">
        <f t="shared" si="34"/>
        <v>61830000</v>
      </c>
      <c r="M229">
        <f t="shared" si="35"/>
        <v>66340000</v>
      </c>
      <c r="N229">
        <f t="shared" si="36"/>
        <v>78590000</v>
      </c>
      <c r="P229">
        <f t="shared" si="37"/>
        <v>78590000</v>
      </c>
      <c r="Q229">
        <f>IFERROR(J144+MATCH(P229,J229:N229,0)-1,"")</f>
        <v>2017</v>
      </c>
      <c r="R229">
        <f t="shared" si="38"/>
        <v>52130000</v>
      </c>
      <c r="S229">
        <f>IFERROR(J144+MATCH(R229,J229:N229)-1,"")</f>
        <v>2013</v>
      </c>
      <c r="T229">
        <f t="shared" si="39"/>
        <v>63570000</v>
      </c>
      <c r="U229">
        <f t="shared" si="40"/>
        <v>9854270.6477952991</v>
      </c>
      <c r="V229">
        <f t="shared" si="41"/>
        <v>-1.1609179825560685</v>
      </c>
      <c r="W229">
        <f t="shared" si="42"/>
        <v>-0.4678174737398143</v>
      </c>
      <c r="X229">
        <f t="shared" si="43"/>
        <v>-0.17657318965450691</v>
      </c>
      <c r="Y229">
        <f t="shared" si="44"/>
        <v>0.28109639962240468</v>
      </c>
      <c r="Z229">
        <f t="shared" si="45"/>
        <v>1.524212246327985</v>
      </c>
      <c r="AA229">
        <f t="shared" si="46"/>
        <v>1.524212246327985</v>
      </c>
      <c r="AB229">
        <f>IFERROR(V144+MATCH(AA229,V229:Z229,0)-1,"")</f>
        <v>2017</v>
      </c>
    </row>
    <row r="230" spans="1:28" x14ac:dyDescent="0.3">
      <c r="A230" s="1">
        <v>2</v>
      </c>
      <c r="B230" t="s">
        <v>579</v>
      </c>
      <c r="C230" t="s">
        <v>254</v>
      </c>
      <c r="D230" t="s">
        <v>254</v>
      </c>
      <c r="E230" t="s">
        <v>1987</v>
      </c>
      <c r="F230" t="s">
        <v>2824</v>
      </c>
      <c r="G230" t="s">
        <v>2825</v>
      </c>
      <c r="I230" t="str">
        <f t="shared" si="31"/>
        <v>N/A</v>
      </c>
      <c r="J230" t="str">
        <f t="shared" si="32"/>
        <v>N/A</v>
      </c>
      <c r="K230" t="str">
        <f t="shared" si="33"/>
        <v>N/A</v>
      </c>
      <c r="L230">
        <f t="shared" si="34"/>
        <v>11100000</v>
      </c>
      <c r="M230">
        <f t="shared" si="35"/>
        <v>11660000</v>
      </c>
      <c r="N230">
        <f t="shared" si="36"/>
        <v>14870000</v>
      </c>
      <c r="P230">
        <f t="shared" si="37"/>
        <v>14870000</v>
      </c>
      <c r="Q230">
        <f>IFERROR(J144+MATCH(P230,J230:N230,0)-1,"")</f>
        <v>2017</v>
      </c>
      <c r="R230">
        <f t="shared" si="38"/>
        <v>11100000</v>
      </c>
      <c r="S230">
        <f>IFERROR(J144+MATCH(R230,J230:N230)-1,"")</f>
        <v>2015</v>
      </c>
      <c r="T230">
        <f t="shared" si="39"/>
        <v>12543333.333333334</v>
      </c>
      <c r="U230">
        <f t="shared" si="40"/>
        <v>2034313.9711788206</v>
      </c>
      <c r="V230" t="str">
        <f t="shared" si="41"/>
        <v/>
      </c>
      <c r="W230" t="str">
        <f t="shared" si="42"/>
        <v/>
      </c>
      <c r="X230">
        <f t="shared" si="43"/>
        <v>-0.70949389021644871</v>
      </c>
      <c r="Y230">
        <f t="shared" si="44"/>
        <v>-0.43421681502854265</v>
      </c>
      <c r="Z230">
        <f t="shared" si="45"/>
        <v>1.1437107052449904</v>
      </c>
      <c r="AA230">
        <f t="shared" si="46"/>
        <v>1.1437107052449904</v>
      </c>
      <c r="AB230">
        <f>IFERROR(V144+MATCH(AA230,V230:Z230,0)-1,"")</f>
        <v>2017</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2826</v>
      </c>
      <c r="D232" t="s">
        <v>206</v>
      </c>
      <c r="E232" t="s">
        <v>2827</v>
      </c>
      <c r="F232" t="s">
        <v>2828</v>
      </c>
      <c r="G232" t="s">
        <v>2829</v>
      </c>
      <c r="I232" t="str">
        <f t="shared" si="31"/>
        <v>N/A</v>
      </c>
      <c r="J232">
        <f t="shared" si="32"/>
        <v>5840000</v>
      </c>
      <c r="K232">
        <f t="shared" si="33"/>
        <v>6690000</v>
      </c>
      <c r="L232">
        <f t="shared" si="34"/>
        <v>6360000</v>
      </c>
      <c r="M232">
        <f t="shared" si="35"/>
        <v>6590000</v>
      </c>
      <c r="N232">
        <f t="shared" si="36"/>
        <v>7880000</v>
      </c>
      <c r="P232">
        <f t="shared" si="37"/>
        <v>7880000</v>
      </c>
      <c r="Q232">
        <f>IFERROR(J144+MATCH(P232,J232:N232,0)-1,"")</f>
        <v>2017</v>
      </c>
      <c r="R232">
        <f t="shared" si="38"/>
        <v>5840000</v>
      </c>
      <c r="S232">
        <f>IFERROR(J144+MATCH(R232,J232:N232)-1,"")</f>
        <v>2013</v>
      </c>
      <c r="T232">
        <f t="shared" si="39"/>
        <v>6672000</v>
      </c>
      <c r="U232">
        <f t="shared" si="40"/>
        <v>750979.36056858453</v>
      </c>
      <c r="V232">
        <f t="shared" si="41"/>
        <v>-1.1078866393479481</v>
      </c>
      <c r="W232">
        <f t="shared" si="42"/>
        <v>2.3968701332046951E-2</v>
      </c>
      <c r="X232">
        <f t="shared" si="43"/>
        <v>-0.41545748975548052</v>
      </c>
      <c r="Y232">
        <f t="shared" si="44"/>
        <v>-0.10919075051265834</v>
      </c>
      <c r="Z232">
        <f t="shared" si="45"/>
        <v>1.6085661782840399</v>
      </c>
      <c r="AA232">
        <f t="shared" si="46"/>
        <v>1.6085661782840399</v>
      </c>
      <c r="AB232">
        <f>IFERROR(V144+MATCH(AA232,V232:Z232,0)-1,"")</f>
        <v>2017</v>
      </c>
    </row>
    <row r="233" spans="1:28" x14ac:dyDescent="0.3">
      <c r="A233" s="1">
        <v>5</v>
      </c>
      <c r="B233" t="s">
        <v>593</v>
      </c>
      <c r="C233" t="s">
        <v>400</v>
      </c>
      <c r="D233" t="s">
        <v>2830</v>
      </c>
      <c r="E233" t="s">
        <v>2831</v>
      </c>
      <c r="F233" t="s">
        <v>2832</v>
      </c>
      <c r="G233" t="s">
        <v>2833</v>
      </c>
      <c r="I233" t="str">
        <f t="shared" si="31"/>
        <v>N/A</v>
      </c>
      <c r="J233">
        <f t="shared" si="32"/>
        <v>11670000</v>
      </c>
      <c r="K233">
        <f t="shared" si="33"/>
        <v>12730000</v>
      </c>
      <c r="L233">
        <f t="shared" si="34"/>
        <v>3160000</v>
      </c>
      <c r="M233">
        <f t="shared" si="35"/>
        <v>3880000</v>
      </c>
      <c r="N233">
        <f t="shared" si="36"/>
        <v>4150000.0000000005</v>
      </c>
      <c r="P233">
        <f t="shared" si="37"/>
        <v>12730000</v>
      </c>
      <c r="Q233">
        <f>IFERROR(J144+MATCH(P233,J233:N233,0)-1,"")</f>
        <v>2014</v>
      </c>
      <c r="R233">
        <f t="shared" si="38"/>
        <v>3160000</v>
      </c>
      <c r="S233">
        <f>IFERROR(J144+MATCH(R233,J233:N233)-1,"")</f>
        <v>2015</v>
      </c>
      <c r="T233">
        <f t="shared" si="39"/>
        <v>7118000</v>
      </c>
      <c r="U233">
        <f t="shared" si="40"/>
        <v>4668369.0942340884</v>
      </c>
      <c r="V233">
        <f t="shared" si="41"/>
        <v>0.97507285908952313</v>
      </c>
      <c r="W233">
        <f t="shared" si="42"/>
        <v>1.2021328833942011</v>
      </c>
      <c r="X233">
        <f t="shared" si="43"/>
        <v>-0.84783356245086394</v>
      </c>
      <c r="Y233">
        <f t="shared" si="44"/>
        <v>-0.69360411197976179</v>
      </c>
      <c r="Z233">
        <f t="shared" si="45"/>
        <v>-0.63576806805309849</v>
      </c>
      <c r="AA233">
        <f t="shared" si="46"/>
        <v>1.2021328833942011</v>
      </c>
      <c r="AB233">
        <f>IFERROR(V144+MATCH(AA233,V233:Z233,0)-1,"")</f>
        <v>2014</v>
      </c>
    </row>
    <row r="234" spans="1:28" x14ac:dyDescent="0.3">
      <c r="A234" s="1">
        <v>6</v>
      </c>
      <c r="B234" t="s">
        <v>599</v>
      </c>
      <c r="C234" t="s">
        <v>2834</v>
      </c>
      <c r="D234" t="s">
        <v>2835</v>
      </c>
      <c r="E234" t="s">
        <v>2836</v>
      </c>
      <c r="F234" t="s">
        <v>2837</v>
      </c>
      <c r="G234" t="s">
        <v>2838</v>
      </c>
      <c r="I234" t="str">
        <f t="shared" si="31"/>
        <v>pos_trend</v>
      </c>
      <c r="J234">
        <f t="shared" si="32"/>
        <v>26800000</v>
      </c>
      <c r="K234">
        <f t="shared" si="33"/>
        <v>31780000</v>
      </c>
      <c r="L234">
        <f t="shared" si="34"/>
        <v>34520000</v>
      </c>
      <c r="M234">
        <f t="shared" si="35"/>
        <v>39500000</v>
      </c>
      <c r="N234">
        <f t="shared" si="36"/>
        <v>44330000</v>
      </c>
      <c r="P234">
        <f t="shared" si="37"/>
        <v>44330000</v>
      </c>
      <c r="Q234">
        <f>IFERROR(J144+MATCH(P234,J234:N234,0)-1,"")</f>
        <v>2017</v>
      </c>
      <c r="R234">
        <f t="shared" si="38"/>
        <v>26800000</v>
      </c>
      <c r="S234">
        <f>IFERROR(J144+MATCH(R234,J234:N234)-1,"")</f>
        <v>2013</v>
      </c>
      <c r="T234">
        <f t="shared" si="39"/>
        <v>35386000</v>
      </c>
      <c r="U234">
        <f t="shared" si="40"/>
        <v>6789564.0508062076</v>
      </c>
      <c r="V234">
        <f t="shared" si="41"/>
        <v>-1.2645878197408682</v>
      </c>
      <c r="W234">
        <f t="shared" si="42"/>
        <v>-0.53110921010779999</v>
      </c>
      <c r="X234">
        <f t="shared" si="43"/>
        <v>-0.1275486899482404</v>
      </c>
      <c r="Y234">
        <f t="shared" si="44"/>
        <v>0.6059299196848279</v>
      </c>
      <c r="Z234">
        <f t="shared" si="45"/>
        <v>1.3173158001120808</v>
      </c>
      <c r="AA234">
        <f t="shared" si="46"/>
        <v>1.3173158001120808</v>
      </c>
      <c r="AB234">
        <f>IFERROR(V144+MATCH(AA234,V234:Z234,0)-1,"")</f>
        <v>2017</v>
      </c>
    </row>
    <row r="235" spans="1:28" x14ac:dyDescent="0.3">
      <c r="A235" s="1">
        <v>7</v>
      </c>
      <c r="B235" t="s">
        <v>605</v>
      </c>
      <c r="C235" t="s">
        <v>2839</v>
      </c>
      <c r="D235" t="s">
        <v>2840</v>
      </c>
      <c r="E235" t="s">
        <v>2841</v>
      </c>
      <c r="F235" t="s">
        <v>2842</v>
      </c>
      <c r="G235" t="s">
        <v>2843</v>
      </c>
      <c r="I235" t="str">
        <f t="shared" si="31"/>
        <v>N/A</v>
      </c>
      <c r="J235">
        <f t="shared" si="32"/>
        <v>19610000</v>
      </c>
      <c r="K235">
        <f t="shared" si="33"/>
        <v>21140000</v>
      </c>
      <c r="L235">
        <f t="shared" si="34"/>
        <v>26860000</v>
      </c>
      <c r="M235">
        <f t="shared" si="35"/>
        <v>25160000</v>
      </c>
      <c r="N235">
        <f t="shared" si="36"/>
        <v>25020000</v>
      </c>
      <c r="P235">
        <f t="shared" si="37"/>
        <v>26860000</v>
      </c>
      <c r="Q235">
        <f>IFERROR(J144+MATCH(P235,J235:N235,0)-1,"")</f>
        <v>2015</v>
      </c>
      <c r="R235">
        <f t="shared" si="38"/>
        <v>19610000</v>
      </c>
      <c r="S235">
        <f>IFERROR(J144+MATCH(R235,J235:N235)-1,"")</f>
        <v>2013</v>
      </c>
      <c r="T235">
        <f t="shared" si="39"/>
        <v>23558000</v>
      </c>
      <c r="U235">
        <f t="shared" si="40"/>
        <v>3043044.5281001064</v>
      </c>
      <c r="V235">
        <f t="shared" si="41"/>
        <v>-1.2973848931697669</v>
      </c>
      <c r="W235">
        <f t="shared" si="42"/>
        <v>-0.79459895432737992</v>
      </c>
      <c r="X235">
        <f t="shared" si="43"/>
        <v>1.0850974967696478</v>
      </c>
      <c r="Y235">
        <f t="shared" si="44"/>
        <v>0.52644645361144038</v>
      </c>
      <c r="Z235">
        <f t="shared" si="45"/>
        <v>0.48043989711605856</v>
      </c>
      <c r="AA235">
        <f t="shared" si="46"/>
        <v>-1.2973848931697669</v>
      </c>
      <c r="AB235">
        <f>IFERROR(V144+MATCH(AA235,V235:Z235,0)-1,"")</f>
        <v>2013</v>
      </c>
    </row>
    <row r="236" spans="1:28" x14ac:dyDescent="0.3">
      <c r="A236" s="1">
        <v>8</v>
      </c>
      <c r="B236" t="s">
        <v>606</v>
      </c>
      <c r="C236" t="s">
        <v>2844</v>
      </c>
      <c r="D236" t="s">
        <v>2845</v>
      </c>
      <c r="E236" t="s">
        <v>2846</v>
      </c>
      <c r="F236" t="s">
        <v>2847</v>
      </c>
      <c r="G236" t="s">
        <v>2848</v>
      </c>
      <c r="I236" t="str">
        <f t="shared" si="31"/>
        <v>N/A</v>
      </c>
      <c r="J236">
        <f t="shared" si="32"/>
        <v>17000000</v>
      </c>
      <c r="K236">
        <f t="shared" si="33"/>
        <v>18490000</v>
      </c>
      <c r="L236">
        <f t="shared" si="34"/>
        <v>24180000</v>
      </c>
      <c r="M236">
        <f t="shared" si="35"/>
        <v>22460000</v>
      </c>
      <c r="N236">
        <f t="shared" si="36"/>
        <v>22170000</v>
      </c>
      <c r="P236">
        <f t="shared" si="37"/>
        <v>24180000</v>
      </c>
      <c r="Q236">
        <f>IFERROR(J144+MATCH(P236,J236:N236,0)-1,"")</f>
        <v>2015</v>
      </c>
      <c r="R236">
        <f t="shared" si="38"/>
        <v>17000000</v>
      </c>
      <c r="S236">
        <f>IFERROR(J144+MATCH(R236,J236:N236)-1,"")</f>
        <v>2013</v>
      </c>
      <c r="T236">
        <f t="shared" si="39"/>
        <v>20860000</v>
      </c>
      <c r="U236">
        <f t="shared" si="40"/>
        <v>2992281.7380721355</v>
      </c>
      <c r="V236">
        <f t="shared" si="41"/>
        <v>-1.2899854819442629</v>
      </c>
      <c r="W236">
        <f t="shared" si="42"/>
        <v>-0.79203771818857582</v>
      </c>
      <c r="X236">
        <f t="shared" si="43"/>
        <v>1.109521191724081</v>
      </c>
      <c r="Y236">
        <f t="shared" si="44"/>
        <v>0.53470900805979804</v>
      </c>
      <c r="Z236">
        <f t="shared" si="45"/>
        <v>0.43779300034895963</v>
      </c>
      <c r="AA236">
        <f t="shared" si="46"/>
        <v>-1.2899854819442629</v>
      </c>
      <c r="AB236">
        <f>IFERROR(V144+MATCH(AA236,V236:Z236,0)-1,"")</f>
        <v>2013</v>
      </c>
    </row>
    <row r="237" spans="1:28" x14ac:dyDescent="0.3">
      <c r="A237" s="1">
        <v>9</v>
      </c>
      <c r="B237" t="s">
        <v>607</v>
      </c>
      <c r="C237" t="s">
        <v>254</v>
      </c>
      <c r="D237" t="s">
        <v>254</v>
      </c>
      <c r="E237" t="s">
        <v>254</v>
      </c>
      <c r="F237" t="s">
        <v>254</v>
      </c>
      <c r="G237" t="s">
        <v>2849</v>
      </c>
      <c r="I237" t="str">
        <f t="shared" si="31"/>
        <v>N/A</v>
      </c>
      <c r="J237" t="str">
        <f t="shared" si="32"/>
        <v>N/A</v>
      </c>
      <c r="K237" t="str">
        <f t="shared" si="33"/>
        <v>N/A</v>
      </c>
      <c r="L237" t="str">
        <f t="shared" si="34"/>
        <v>N/A</v>
      </c>
      <c r="M237" t="str">
        <f t="shared" si="35"/>
        <v>N/A</v>
      </c>
      <c r="N237">
        <f t="shared" si="36"/>
        <v>7480000</v>
      </c>
      <c r="P237">
        <f t="shared" si="37"/>
        <v>7480000</v>
      </c>
      <c r="Q237">
        <f>IFERROR(J144+MATCH(P237,J237:N237,0)-1,"")</f>
        <v>2017</v>
      </c>
      <c r="R237">
        <f t="shared" si="38"/>
        <v>7480000</v>
      </c>
      <c r="S237">
        <f>IFERROR(J144+MATCH(R237,J237:N237)-1,"")</f>
        <v>2017</v>
      </c>
      <c r="T237">
        <f t="shared" si="39"/>
        <v>7480000</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2850</v>
      </c>
      <c r="D238" t="s">
        <v>2646</v>
      </c>
      <c r="E238" t="s">
        <v>2851</v>
      </c>
      <c r="F238" t="s">
        <v>2852</v>
      </c>
      <c r="G238" t="s">
        <v>412</v>
      </c>
      <c r="I238" t="str">
        <f t="shared" si="31"/>
        <v>neg_trend</v>
      </c>
      <c r="J238">
        <f t="shared" si="32"/>
        <v>3120000</v>
      </c>
      <c r="K238">
        <f t="shared" si="33"/>
        <v>1620000</v>
      </c>
      <c r="L238">
        <f t="shared" si="34"/>
        <v>1490000</v>
      </c>
      <c r="M238">
        <f t="shared" si="35"/>
        <v>1320000</v>
      </c>
      <c r="N238">
        <f t="shared" si="36"/>
        <v>1170000</v>
      </c>
      <c r="P238">
        <f t="shared" si="37"/>
        <v>3120000</v>
      </c>
      <c r="Q238">
        <f>IFERROR(J144+MATCH(P238,J238:N238,0)-1,"")</f>
        <v>2013</v>
      </c>
      <c r="R238">
        <f t="shared" si="38"/>
        <v>1170000</v>
      </c>
      <c r="S238" t="str">
        <f>IFERROR(J144+MATCH(R238,J238:N238)-1,"")</f>
        <v/>
      </c>
      <c r="T238">
        <f t="shared" si="39"/>
        <v>1744000</v>
      </c>
      <c r="U238">
        <f t="shared" si="40"/>
        <v>787800.73622712493</v>
      </c>
      <c r="V238">
        <f t="shared" si="41"/>
        <v>1.7466345697896071</v>
      </c>
      <c r="W238">
        <f t="shared" si="42"/>
        <v>-0.15740020832406343</v>
      </c>
      <c r="X238">
        <f t="shared" si="43"/>
        <v>-0.32241655576058154</v>
      </c>
      <c r="Y238">
        <f t="shared" si="44"/>
        <v>-0.53820716394679746</v>
      </c>
      <c r="Z238">
        <f t="shared" si="45"/>
        <v>-0.72861064175816459</v>
      </c>
      <c r="AA238">
        <f t="shared" si="46"/>
        <v>1.7466345697896071</v>
      </c>
      <c r="AB238">
        <f>IFERROR(V144+MATCH(AA238,V238:Z238,0)-1,"")</f>
        <v>2013</v>
      </c>
    </row>
    <row r="239" spans="1:28" x14ac:dyDescent="0.3">
      <c r="A239" s="1">
        <v>11</v>
      </c>
      <c r="B239" t="s">
        <v>614</v>
      </c>
      <c r="C239" t="s">
        <v>254</v>
      </c>
      <c r="D239" t="s">
        <v>254</v>
      </c>
      <c r="E239" t="s">
        <v>254</v>
      </c>
      <c r="F239" t="s">
        <v>254</v>
      </c>
      <c r="G239" t="s">
        <v>254</v>
      </c>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1:28" x14ac:dyDescent="0.3">
      <c r="A240" s="1">
        <v>12</v>
      </c>
      <c r="B240" t="s">
        <v>620</v>
      </c>
      <c r="C240" t="s">
        <v>254</v>
      </c>
      <c r="D240" t="s">
        <v>254</v>
      </c>
      <c r="E240" t="s">
        <v>2851</v>
      </c>
      <c r="F240" t="s">
        <v>2852</v>
      </c>
      <c r="G240" t="s">
        <v>412</v>
      </c>
      <c r="I240" t="str">
        <f t="shared" si="31"/>
        <v>N/A</v>
      </c>
      <c r="J240" t="str">
        <f t="shared" si="32"/>
        <v>N/A</v>
      </c>
      <c r="K240" t="str">
        <f t="shared" si="33"/>
        <v>N/A</v>
      </c>
      <c r="L240">
        <f t="shared" si="34"/>
        <v>1490000</v>
      </c>
      <c r="M240">
        <f t="shared" si="35"/>
        <v>1320000</v>
      </c>
      <c r="N240">
        <f t="shared" si="36"/>
        <v>1170000</v>
      </c>
      <c r="P240">
        <f t="shared" si="37"/>
        <v>1490000</v>
      </c>
      <c r="Q240">
        <f>IFERROR(J144+MATCH(P240,J240:N240,0)-1,"")</f>
        <v>2015</v>
      </c>
      <c r="R240">
        <f t="shared" si="38"/>
        <v>1170000</v>
      </c>
      <c r="S240" t="str">
        <f>IFERROR(J144+MATCH(R240,J240:N240)-1,"")</f>
        <v/>
      </c>
      <c r="T240">
        <f t="shared" si="39"/>
        <v>1326666.6666666667</v>
      </c>
      <c r="U240">
        <f t="shared" si="40"/>
        <v>160104.13278030438</v>
      </c>
      <c r="V240" t="str">
        <f t="shared" si="41"/>
        <v/>
      </c>
      <c r="W240" t="str">
        <f t="shared" si="42"/>
        <v/>
      </c>
      <c r="X240">
        <f t="shared" si="43"/>
        <v>1.0201693766235254</v>
      </c>
      <c r="Y240">
        <f t="shared" si="44"/>
        <v>-4.1639566392797457E-2</v>
      </c>
      <c r="Z240">
        <f t="shared" si="45"/>
        <v>-0.97852981023072938</v>
      </c>
      <c r="AA240">
        <f t="shared" si="46"/>
        <v>1.0201693766235254</v>
      </c>
      <c r="AB240">
        <f>IFERROR(V144+MATCH(AA240,V240:Z240,0)-1,"")</f>
        <v>2015</v>
      </c>
    </row>
    <row r="241" spans="1:28" x14ac:dyDescent="0.3">
      <c r="A241" s="1">
        <v>13</v>
      </c>
      <c r="B241" t="s">
        <v>626</v>
      </c>
      <c r="C241" t="s">
        <v>2853</v>
      </c>
      <c r="D241" t="s">
        <v>2854</v>
      </c>
      <c r="E241" t="s">
        <v>2855</v>
      </c>
      <c r="F241" t="s">
        <v>668</v>
      </c>
      <c r="G241" t="s">
        <v>2856</v>
      </c>
      <c r="I241" t="str">
        <f t="shared" si="31"/>
        <v>N/A</v>
      </c>
      <c r="J241">
        <f t="shared" si="32"/>
        <v>92000</v>
      </c>
      <c r="K241">
        <f t="shared" si="33"/>
        <v>74000</v>
      </c>
      <c r="L241">
        <f t="shared" si="34"/>
        <v>119000</v>
      </c>
      <c r="M241">
        <f t="shared" si="35"/>
        <v>1950000</v>
      </c>
      <c r="N241">
        <f t="shared" si="36"/>
        <v>148000</v>
      </c>
      <c r="P241">
        <f t="shared" si="37"/>
        <v>1950000</v>
      </c>
      <c r="Q241">
        <f>IFERROR(J144+MATCH(P241,J241:N241,0)-1,"")</f>
        <v>2016</v>
      </c>
      <c r="R241">
        <f t="shared" si="38"/>
        <v>74000</v>
      </c>
      <c r="S241" t="str">
        <f>IFERROR(J144+MATCH(R241,J241:N241)-1,"")</f>
        <v/>
      </c>
      <c r="T241">
        <f t="shared" si="39"/>
        <v>476600</v>
      </c>
      <c r="U241">
        <f t="shared" si="40"/>
        <v>824130.93619885424</v>
      </c>
      <c r="V241">
        <f t="shared" si="41"/>
        <v>-0.4666734169377183</v>
      </c>
      <c r="W241">
        <f t="shared" si="42"/>
        <v>-0.48851460649798589</v>
      </c>
      <c r="X241">
        <f t="shared" si="43"/>
        <v>-0.43391163259731685</v>
      </c>
      <c r="Y241">
        <f t="shared" si="44"/>
        <v>1.7878227054499067</v>
      </c>
      <c r="Z241">
        <f t="shared" si="45"/>
        <v>-0.39872304941688563</v>
      </c>
      <c r="AA241">
        <f t="shared" si="46"/>
        <v>1.7878227054499067</v>
      </c>
      <c r="AB241">
        <f>IFERROR(V144+MATCH(AA241,V241:Z241,0)-1,"")</f>
        <v>2016</v>
      </c>
    </row>
    <row r="242" spans="1:28" x14ac:dyDescent="0.3">
      <c r="A242" s="1">
        <v>14</v>
      </c>
      <c r="B242" t="s">
        <v>632</v>
      </c>
      <c r="C242" t="s">
        <v>2853</v>
      </c>
      <c r="D242" t="s">
        <v>2854</v>
      </c>
      <c r="E242" t="s">
        <v>2855</v>
      </c>
      <c r="F242" t="s">
        <v>668</v>
      </c>
      <c r="G242" t="s">
        <v>2856</v>
      </c>
      <c r="I242" t="str">
        <f t="shared" si="31"/>
        <v>N/A</v>
      </c>
      <c r="J242">
        <f t="shared" si="32"/>
        <v>92000</v>
      </c>
      <c r="K242">
        <f t="shared" si="33"/>
        <v>74000</v>
      </c>
      <c r="L242">
        <f t="shared" si="34"/>
        <v>119000</v>
      </c>
      <c r="M242">
        <f t="shared" si="35"/>
        <v>1950000</v>
      </c>
      <c r="N242">
        <f t="shared" si="36"/>
        <v>148000</v>
      </c>
      <c r="P242">
        <f t="shared" si="37"/>
        <v>1950000</v>
      </c>
      <c r="Q242">
        <f>IFERROR(J144+MATCH(P242,J242:N242,0)-1,"")</f>
        <v>2016</v>
      </c>
      <c r="R242">
        <f t="shared" si="38"/>
        <v>74000</v>
      </c>
      <c r="S242" t="str">
        <f>IFERROR(J144+MATCH(R242,J242:N242)-1,"")</f>
        <v/>
      </c>
      <c r="T242">
        <f t="shared" si="39"/>
        <v>476600</v>
      </c>
      <c r="U242">
        <f t="shared" si="40"/>
        <v>824130.93619885424</v>
      </c>
      <c r="V242">
        <f t="shared" si="41"/>
        <v>-0.4666734169377183</v>
      </c>
      <c r="W242">
        <f t="shared" si="42"/>
        <v>-0.48851460649798589</v>
      </c>
      <c r="X242">
        <f t="shared" si="43"/>
        <v>-0.43391163259731685</v>
      </c>
      <c r="Y242">
        <f t="shared" si="44"/>
        <v>1.7878227054499067</v>
      </c>
      <c r="Z242">
        <f t="shared" si="45"/>
        <v>-0.39872304941688563</v>
      </c>
      <c r="AA242">
        <f t="shared" si="46"/>
        <v>1.7878227054499067</v>
      </c>
      <c r="AB242">
        <f>IFERROR(V144+MATCH(AA242,V242:Z242,0)-1,"")</f>
        <v>2016</v>
      </c>
    </row>
    <row r="243" spans="1:28" x14ac:dyDescent="0.3">
      <c r="A243" s="1">
        <v>15</v>
      </c>
      <c r="B243" t="s">
        <v>635</v>
      </c>
      <c r="C243" t="s">
        <v>2857</v>
      </c>
      <c r="D243" t="s">
        <v>2858</v>
      </c>
      <c r="E243" t="s">
        <v>2859</v>
      </c>
      <c r="F243" t="s">
        <v>2860</v>
      </c>
      <c r="G243" t="s">
        <v>2861</v>
      </c>
      <c r="I243" t="str">
        <f t="shared" si="31"/>
        <v>pos_trend</v>
      </c>
      <c r="J243">
        <f t="shared" si="32"/>
        <v>201760000</v>
      </c>
      <c r="K243">
        <f t="shared" si="33"/>
        <v>216990000</v>
      </c>
      <c r="L243">
        <f t="shared" si="34"/>
        <v>269060000</v>
      </c>
      <c r="M243">
        <f t="shared" si="35"/>
        <v>271380000</v>
      </c>
      <c r="N243">
        <f t="shared" si="36"/>
        <v>305650000</v>
      </c>
      <c r="P243">
        <f t="shared" si="37"/>
        <v>305650000</v>
      </c>
      <c r="Q243">
        <f>IFERROR(J144+MATCH(P243,J243:N243,0)-1,"")</f>
        <v>2017</v>
      </c>
      <c r="R243">
        <f t="shared" si="38"/>
        <v>201760000</v>
      </c>
      <c r="S243">
        <f>IFERROR(J144+MATCH(R243,J243:N243)-1,"")</f>
        <v>2013</v>
      </c>
      <c r="T243">
        <f t="shared" si="39"/>
        <v>252968000</v>
      </c>
      <c r="U243">
        <f t="shared" si="40"/>
        <v>42690815.991264448</v>
      </c>
      <c r="V243">
        <f t="shared" si="41"/>
        <v>-1.199508578390218</v>
      </c>
      <c r="W243">
        <f t="shared" si="42"/>
        <v>-0.84275737449857957</v>
      </c>
      <c r="X243">
        <f t="shared" si="43"/>
        <v>0.37694290039555123</v>
      </c>
      <c r="Y243">
        <f t="shared" si="44"/>
        <v>0.43128714156617504</v>
      </c>
      <c r="Z243">
        <f t="shared" si="45"/>
        <v>1.2340359109270711</v>
      </c>
      <c r="AA243">
        <f t="shared" si="46"/>
        <v>1.2340359109270711</v>
      </c>
      <c r="AB243">
        <f>IFERROR(V144+MATCH(AA243,V243:Z243,0)-1,"")</f>
        <v>2017</v>
      </c>
    </row>
    <row r="244" spans="1:28" x14ac:dyDescent="0.3">
      <c r="A244" s="1">
        <v>16</v>
      </c>
      <c r="B244" t="s">
        <v>640</v>
      </c>
      <c r="C244" t="s">
        <v>254</v>
      </c>
      <c r="D244" t="s">
        <v>2862</v>
      </c>
      <c r="E244" t="s">
        <v>2863</v>
      </c>
      <c r="F244" t="s">
        <v>2864</v>
      </c>
      <c r="G244" t="s">
        <v>2865</v>
      </c>
      <c r="I244" t="str">
        <f t="shared" si="31"/>
        <v>N/A</v>
      </c>
      <c r="J244" t="str">
        <f t="shared" si="32"/>
        <v>N/A</v>
      </c>
      <c r="K244">
        <f t="shared" si="33"/>
        <v>7.5400000000000009E-2</v>
      </c>
      <c r="L244">
        <f t="shared" si="34"/>
        <v>0.24</v>
      </c>
      <c r="M244">
        <f t="shared" si="35"/>
        <v>8.6E-3</v>
      </c>
      <c r="N244">
        <f t="shared" si="36"/>
        <v>0.12630000000000002</v>
      </c>
      <c r="P244">
        <f t="shared" si="37"/>
        <v>0.24</v>
      </c>
      <c r="Q244">
        <f>IFERROR(J144+MATCH(P244,J244:N244,0)-1,"")</f>
        <v>2015</v>
      </c>
      <c r="R244">
        <f t="shared" si="38"/>
        <v>8.6E-3</v>
      </c>
      <c r="S244" t="str">
        <f>IFERROR(J144+MATCH(R244,J244:N244)-1,"")</f>
        <v/>
      </c>
      <c r="T244">
        <f t="shared" si="39"/>
        <v>0.11257500000000001</v>
      </c>
      <c r="U244">
        <f t="shared" si="40"/>
        <v>9.7670001365141118E-2</v>
      </c>
      <c r="V244" t="str">
        <f t="shared" si="41"/>
        <v/>
      </c>
      <c r="W244">
        <f t="shared" si="42"/>
        <v>-0.38061840360809018</v>
      </c>
      <c r="X244">
        <f t="shared" si="43"/>
        <v>1.3046482872834131</v>
      </c>
      <c r="Y244">
        <f t="shared" si="44"/>
        <v>-1.0645540959018476</v>
      </c>
      <c r="Z244">
        <f t="shared" si="45"/>
        <v>0.14052421222652436</v>
      </c>
      <c r="AA244">
        <f t="shared" si="46"/>
        <v>1.3046482872834131</v>
      </c>
      <c r="AB244">
        <f>IFERROR(V144+MATCH(AA244,V244:Z244,0)-1,"")</f>
        <v>2015</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243</v>
      </c>
      <c r="D246" s="1" t="s">
        <v>244</v>
      </c>
      <c r="E246" s="1" t="s">
        <v>245</v>
      </c>
      <c r="F246" s="1" t="s">
        <v>246</v>
      </c>
      <c r="G246" s="1" t="s">
        <v>2586</v>
      </c>
      <c r="H246" s="1" t="s">
        <v>247</v>
      </c>
      <c r="I246" t="str">
        <f t="shared" si="31"/>
        <v>pos_trend</v>
      </c>
      <c r="J246">
        <f t="shared" si="32"/>
        <v>2013</v>
      </c>
      <c r="K246">
        <f t="shared" si="33"/>
        <v>2014</v>
      </c>
      <c r="L246">
        <f t="shared" si="34"/>
        <v>2015</v>
      </c>
      <c r="M246">
        <f t="shared" si="35"/>
        <v>2016</v>
      </c>
      <c r="N246">
        <f t="shared" si="36"/>
        <v>2017</v>
      </c>
      <c r="P246">
        <f t="shared" si="37"/>
        <v>2017</v>
      </c>
      <c r="Q246">
        <f>IFERROR(J144+MATCH(P246,J246:N246,0)-1,"")</f>
        <v>2017</v>
      </c>
      <c r="R246">
        <f t="shared" si="38"/>
        <v>2013</v>
      </c>
      <c r="S246">
        <f>IFERROR(J144+MATCH(R246,J246:N246)-1,"")</f>
        <v>2013</v>
      </c>
      <c r="T246">
        <f t="shared" si="39"/>
        <v>2015</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2013</v>
      </c>
    </row>
    <row r="247" spans="1:28" x14ac:dyDescent="0.3">
      <c r="A247" s="1">
        <v>0</v>
      </c>
      <c r="B247" t="s">
        <v>645</v>
      </c>
      <c r="C247" t="s">
        <v>1327</v>
      </c>
      <c r="D247" t="s">
        <v>1327</v>
      </c>
      <c r="E247" t="s">
        <v>1327</v>
      </c>
      <c r="F247" t="s">
        <v>1327</v>
      </c>
      <c r="G247" t="s">
        <v>1327</v>
      </c>
      <c r="I247" t="str">
        <f t="shared" si="31"/>
        <v>N/A</v>
      </c>
      <c r="J247">
        <f t="shared" si="32"/>
        <v>100000</v>
      </c>
      <c r="K247">
        <f t="shared" si="33"/>
        <v>100000</v>
      </c>
      <c r="L247">
        <f t="shared" si="34"/>
        <v>100000</v>
      </c>
      <c r="M247">
        <f t="shared" si="35"/>
        <v>100000</v>
      </c>
      <c r="N247">
        <f t="shared" si="36"/>
        <v>100000</v>
      </c>
      <c r="P247">
        <f t="shared" si="37"/>
        <v>100000</v>
      </c>
      <c r="Q247">
        <f>IFERROR(J144+MATCH(P247,J247:N247,0)-1,"")</f>
        <v>2013</v>
      </c>
      <c r="R247">
        <f t="shared" si="38"/>
        <v>100000</v>
      </c>
      <c r="S247">
        <f>IFERROR(J144+MATCH(R247,J247:N247)-1,"")</f>
        <v>2017</v>
      </c>
      <c r="T247">
        <f t="shared" si="39"/>
        <v>100000</v>
      </c>
      <c r="U247">
        <f t="shared" si="40"/>
        <v>0</v>
      </c>
      <c r="V247" t="e">
        <f t="shared" si="41"/>
        <v>#DIV/0!</v>
      </c>
      <c r="W247" t="e">
        <f t="shared" si="42"/>
        <v>#DIV/0!</v>
      </c>
      <c r="X247" t="e">
        <f t="shared" si="43"/>
        <v>#DIV/0!</v>
      </c>
      <c r="Y247" t="e">
        <f t="shared" si="44"/>
        <v>#DIV/0!</v>
      </c>
      <c r="Z247" t="str">
        <f t="shared" si="45"/>
        <v/>
      </c>
      <c r="AA247" t="e">
        <f t="shared" si="46"/>
        <v>#DIV/0!</v>
      </c>
      <c r="AB247" t="str">
        <f>IFERROR(V144+MATCH(AA247,V247:Z247,0)-1,"")</f>
        <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1327</v>
      </c>
      <c r="D249" t="s">
        <v>1327</v>
      </c>
      <c r="E249" t="s">
        <v>1327</v>
      </c>
      <c r="F249" t="s">
        <v>1327</v>
      </c>
      <c r="G249" t="s">
        <v>1327</v>
      </c>
      <c r="I249" t="str">
        <f t="shared" si="31"/>
        <v>N/A</v>
      </c>
      <c r="J249">
        <f t="shared" si="32"/>
        <v>100000</v>
      </c>
      <c r="K249">
        <f t="shared" si="33"/>
        <v>100000</v>
      </c>
      <c r="L249">
        <f t="shared" si="34"/>
        <v>100000</v>
      </c>
      <c r="M249">
        <f t="shared" si="35"/>
        <v>100000</v>
      </c>
      <c r="N249">
        <f t="shared" si="36"/>
        <v>100000</v>
      </c>
      <c r="P249">
        <f t="shared" si="37"/>
        <v>100000</v>
      </c>
      <c r="Q249">
        <f>IFERROR(J144+MATCH(P249,J249:N249,0)-1,"")</f>
        <v>2013</v>
      </c>
      <c r="R249">
        <f t="shared" si="38"/>
        <v>100000</v>
      </c>
      <c r="S249">
        <f>IFERROR(J144+MATCH(R249,J249:N249)-1,"")</f>
        <v>2017</v>
      </c>
      <c r="T249">
        <f t="shared" si="39"/>
        <v>100000</v>
      </c>
      <c r="U249">
        <f t="shared" si="40"/>
        <v>0</v>
      </c>
      <c r="V249" t="e">
        <f t="shared" si="41"/>
        <v>#DIV/0!</v>
      </c>
      <c r="W249" t="e">
        <f t="shared" si="42"/>
        <v>#DIV/0!</v>
      </c>
      <c r="X249" t="e">
        <f t="shared" si="43"/>
        <v>#DIV/0!</v>
      </c>
      <c r="Y249" t="e">
        <f t="shared" si="44"/>
        <v>#DIV/0!</v>
      </c>
      <c r="Z249" t="str">
        <f t="shared" si="45"/>
        <v/>
      </c>
      <c r="AA249" t="e">
        <f t="shared" si="46"/>
        <v>#DIV/0!</v>
      </c>
      <c r="AB249" t="str">
        <f>IFERROR(V144+MATCH(AA249,V249:Z249,0)-1,"")</f>
        <v/>
      </c>
    </row>
    <row r="250" spans="1:28" x14ac:dyDescent="0.3">
      <c r="A250" s="1">
        <v>3</v>
      </c>
      <c r="B250" t="s">
        <v>655</v>
      </c>
      <c r="C250" t="s">
        <v>2866</v>
      </c>
      <c r="D250" t="s">
        <v>2867</v>
      </c>
      <c r="E250" t="s">
        <v>2868</v>
      </c>
      <c r="F250" t="s">
        <v>2869</v>
      </c>
      <c r="G250" t="s">
        <v>2170</v>
      </c>
      <c r="I250" t="str">
        <f t="shared" si="31"/>
        <v>N/A</v>
      </c>
      <c r="J250">
        <f t="shared" si="32"/>
        <v>8119999.9999999991</v>
      </c>
      <c r="K250">
        <f t="shared" si="33"/>
        <v>6110000</v>
      </c>
      <c r="L250">
        <f t="shared" si="34"/>
        <v>7280000</v>
      </c>
      <c r="M250">
        <f t="shared" si="35"/>
        <v>7290000</v>
      </c>
      <c r="N250">
        <f t="shared" si="36"/>
        <v>7520000</v>
      </c>
      <c r="P250">
        <f t="shared" si="37"/>
        <v>8119999.9999999991</v>
      </c>
      <c r="Q250">
        <f>IFERROR(J144+MATCH(P250,J250:N250,0)-1,"")</f>
        <v>2013</v>
      </c>
      <c r="R250">
        <f t="shared" si="38"/>
        <v>6110000</v>
      </c>
      <c r="S250" t="str">
        <f>IFERROR(J144+MATCH(R250,J250:N250)-1,"")</f>
        <v/>
      </c>
      <c r="T250">
        <f t="shared" si="39"/>
        <v>7264000</v>
      </c>
      <c r="U250">
        <f t="shared" si="40"/>
        <v>729883.5523561273</v>
      </c>
      <c r="V250">
        <f t="shared" si="41"/>
        <v>1.1727898200154765</v>
      </c>
      <c r="W250">
        <f t="shared" si="42"/>
        <v>-1.5810741265161929</v>
      </c>
      <c r="X250">
        <f t="shared" si="43"/>
        <v>2.1921305047018273E-2</v>
      </c>
      <c r="Y250">
        <f t="shared" si="44"/>
        <v>3.5622120701404698E-2</v>
      </c>
      <c r="Z250">
        <f t="shared" si="45"/>
        <v>0.35074088075229237</v>
      </c>
      <c r="AA250">
        <f t="shared" si="46"/>
        <v>-1.5810741265161929</v>
      </c>
      <c r="AB250">
        <f>IFERROR(V144+MATCH(AA250,V250:Z250,0)-1,"")</f>
        <v>2014</v>
      </c>
    </row>
    <row r="251" spans="1:28" x14ac:dyDescent="0.3">
      <c r="A251" s="1">
        <v>4</v>
      </c>
      <c r="B251" t="s">
        <v>661</v>
      </c>
      <c r="C251" t="s">
        <v>254</v>
      </c>
      <c r="D251" t="s">
        <v>2870</v>
      </c>
      <c r="E251" t="s">
        <v>2871</v>
      </c>
      <c r="F251" t="s">
        <v>2872</v>
      </c>
      <c r="G251" t="s">
        <v>2873</v>
      </c>
      <c r="I251" t="str">
        <f t="shared" si="31"/>
        <v>N/A</v>
      </c>
      <c r="J251" t="str">
        <f t="shared" si="32"/>
        <v>N/A</v>
      </c>
      <c r="K251">
        <f t="shared" si="33"/>
        <v>-0.2477</v>
      </c>
      <c r="L251">
        <f t="shared" si="34"/>
        <v>0.1908</v>
      </c>
      <c r="M251">
        <f t="shared" si="35"/>
        <v>2.0999999999999999E-3</v>
      </c>
      <c r="N251">
        <f t="shared" si="36"/>
        <v>3.09E-2</v>
      </c>
      <c r="P251">
        <f t="shared" si="37"/>
        <v>0.1908</v>
      </c>
      <c r="Q251">
        <f>IFERROR(J144+MATCH(P251,J251:N251,0)-1,"")</f>
        <v>2015</v>
      </c>
      <c r="R251">
        <f t="shared" si="38"/>
        <v>-0.2477</v>
      </c>
      <c r="S251">
        <f>IFERROR(J144+MATCH(R251,J251:N251)-1,"")</f>
        <v>2014</v>
      </c>
      <c r="T251">
        <f t="shared" si="39"/>
        <v>-5.975000000000002E-3</v>
      </c>
      <c r="U251">
        <f t="shared" si="40"/>
        <v>0.18126991614716434</v>
      </c>
      <c r="V251" t="str">
        <f t="shared" si="41"/>
        <v/>
      </c>
      <c r="W251">
        <f t="shared" si="42"/>
        <v>-1.3335086435619856</v>
      </c>
      <c r="X251">
        <f t="shared" si="43"/>
        <v>1.0855358913513693</v>
      </c>
      <c r="Y251">
        <f t="shared" si="44"/>
        <v>4.4546829234721426E-2</v>
      </c>
      <c r="Z251">
        <f t="shared" si="45"/>
        <v>0.20342592297589504</v>
      </c>
      <c r="AA251">
        <f t="shared" si="46"/>
        <v>-1.3335086435619856</v>
      </c>
      <c r="AB251">
        <f>IFERROR(V144+MATCH(AA251,V251:Z251,0)-1,"")</f>
        <v>2014</v>
      </c>
    </row>
    <row r="252" spans="1:28" x14ac:dyDescent="0.3">
      <c r="A252" s="1">
        <v>5</v>
      </c>
      <c r="B252" t="s">
        <v>666</v>
      </c>
      <c r="C252" t="s">
        <v>254</v>
      </c>
      <c r="D252" t="s">
        <v>254</v>
      </c>
      <c r="E252" t="s">
        <v>2874</v>
      </c>
      <c r="F252" t="s">
        <v>254</v>
      </c>
      <c r="G252" t="s">
        <v>2875</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4830000</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2150000</v>
      </c>
      <c r="P252">
        <f t="shared" si="37"/>
        <v>4830000</v>
      </c>
      <c r="Q252">
        <f>IFERROR(J144+MATCH(P252,J252:N252,0)-1,"")</f>
        <v>2015</v>
      </c>
      <c r="R252">
        <f t="shared" si="38"/>
        <v>2150000</v>
      </c>
      <c r="S252" t="str">
        <f>IFERROR(J144+MATCH(R252,J252:N252)-1,"")</f>
        <v/>
      </c>
      <c r="T252">
        <f t="shared" si="39"/>
        <v>3490000</v>
      </c>
      <c r="U252">
        <f t="shared" si="40"/>
        <v>1895046.1735799473</v>
      </c>
      <c r="V252" t="str">
        <f t="shared" si="41"/>
        <v/>
      </c>
      <c r="W252" t="str">
        <f t="shared" si="42"/>
        <v/>
      </c>
      <c r="X252">
        <f t="shared" si="43"/>
        <v>0.70710678118654757</v>
      </c>
      <c r="Y252" t="str">
        <f t="shared" si="44"/>
        <v/>
      </c>
      <c r="Z252">
        <f t="shared" si="45"/>
        <v>-0.70710678118654757</v>
      </c>
      <c r="AA252">
        <f t="shared" si="46"/>
        <v>-0.70710678118654757</v>
      </c>
      <c r="AB252">
        <f>IFERROR(V144+MATCH(AA252,V252:Z252,0)-1,"")</f>
        <v>2017</v>
      </c>
    </row>
    <row r="253" spans="1:28" x14ac:dyDescent="0.3">
      <c r="A253" s="1">
        <v>6</v>
      </c>
      <c r="B253" t="s">
        <v>672</v>
      </c>
      <c r="C253" t="s">
        <v>2876</v>
      </c>
      <c r="D253" t="s">
        <v>2877</v>
      </c>
      <c r="E253" t="s">
        <v>2878</v>
      </c>
      <c r="F253" t="s">
        <v>2879</v>
      </c>
      <c r="G253" t="s">
        <v>2880</v>
      </c>
      <c r="I253" t="str">
        <f t="shared" si="47"/>
        <v>N/A</v>
      </c>
      <c r="J253">
        <f t="shared" si="48"/>
        <v>11800000</v>
      </c>
      <c r="K253">
        <f t="shared" si="49"/>
        <v>10650000</v>
      </c>
      <c r="L253">
        <f t="shared" si="50"/>
        <v>29080000</v>
      </c>
      <c r="M253">
        <f t="shared" si="51"/>
        <v>21780000</v>
      </c>
      <c r="N253">
        <f t="shared" si="52"/>
        <v>23680000</v>
      </c>
      <c r="P253">
        <f t="shared" si="37"/>
        <v>29080000</v>
      </c>
      <c r="Q253">
        <f>IFERROR(J144+MATCH(P253,J253:N253,0)-1,"")</f>
        <v>2015</v>
      </c>
      <c r="R253">
        <f t="shared" si="38"/>
        <v>10650000</v>
      </c>
      <c r="S253" t="str">
        <f>IFERROR(J144+MATCH(R253,J253:N253)-1,"")</f>
        <v/>
      </c>
      <c r="T253">
        <f t="shared" si="39"/>
        <v>19398000</v>
      </c>
      <c r="U253">
        <f t="shared" si="40"/>
        <v>7937374.8809036352</v>
      </c>
      <c r="V253">
        <f t="shared" si="41"/>
        <v>-0.95724343551920044</v>
      </c>
      <c r="W253">
        <f t="shared" si="42"/>
        <v>-1.1021276090973895</v>
      </c>
      <c r="X253">
        <f t="shared" si="43"/>
        <v>1.2197987552904579</v>
      </c>
      <c r="Y253">
        <f t="shared" si="44"/>
        <v>0.30009921866369249</v>
      </c>
      <c r="Z253">
        <f t="shared" si="45"/>
        <v>0.53947307066243966</v>
      </c>
      <c r="AA253">
        <f t="shared" si="46"/>
        <v>1.2197987552904579</v>
      </c>
      <c r="AB253">
        <f>IFERROR(V144+MATCH(AA253,V253:Z253,0)-1,"")</f>
        <v>2015</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2881</v>
      </c>
      <c r="D255" t="s">
        <v>2882</v>
      </c>
      <c r="E255" t="s">
        <v>2143</v>
      </c>
      <c r="F255" t="s">
        <v>2883</v>
      </c>
      <c r="G255" t="s">
        <v>2884</v>
      </c>
      <c r="I255" t="str">
        <f t="shared" si="47"/>
        <v>N/A</v>
      </c>
      <c r="J255">
        <f t="shared" si="48"/>
        <v>6260000</v>
      </c>
      <c r="K255">
        <f t="shared" si="49"/>
        <v>4650000</v>
      </c>
      <c r="L255">
        <f t="shared" si="50"/>
        <v>11090000</v>
      </c>
      <c r="M255">
        <f t="shared" si="51"/>
        <v>13320000</v>
      </c>
      <c r="N255">
        <f t="shared" si="52"/>
        <v>9610000</v>
      </c>
      <c r="P255">
        <f t="shared" si="37"/>
        <v>13320000</v>
      </c>
      <c r="Q255">
        <f>IFERROR(J144+MATCH(P255,J255:N255,0)-1,"")</f>
        <v>2016</v>
      </c>
      <c r="R255">
        <f t="shared" si="38"/>
        <v>4650000</v>
      </c>
      <c r="S255" t="str">
        <f>IFERROR(J144+MATCH(R255,J255:N255)-1,"")</f>
        <v/>
      </c>
      <c r="T255">
        <f t="shared" si="39"/>
        <v>8986000</v>
      </c>
      <c r="U255">
        <f t="shared" si="40"/>
        <v>3529579.2950435327</v>
      </c>
      <c r="V255">
        <f t="shared" si="41"/>
        <v>-0.77233000653308126</v>
      </c>
      <c r="W255">
        <f t="shared" si="42"/>
        <v>-1.2284750213967133</v>
      </c>
      <c r="X255">
        <f t="shared" si="43"/>
        <v>0.59610503805781478</v>
      </c>
      <c r="Y255">
        <f t="shared" si="44"/>
        <v>1.2279083816266962</v>
      </c>
      <c r="Z255">
        <f t="shared" si="45"/>
        <v>0.17679160824528345</v>
      </c>
      <c r="AA255">
        <f t="shared" si="46"/>
        <v>-1.2284750213967133</v>
      </c>
      <c r="AB255">
        <f>IFERROR(V144+MATCH(AA255,V255:Z255,0)-1,"")</f>
        <v>2014</v>
      </c>
    </row>
    <row r="256" spans="1:28" x14ac:dyDescent="0.3">
      <c r="A256" s="1">
        <v>9</v>
      </c>
      <c r="B256" t="s">
        <v>683</v>
      </c>
      <c r="C256" t="s">
        <v>2885</v>
      </c>
      <c r="D256" t="s">
        <v>2886</v>
      </c>
      <c r="E256" t="s">
        <v>2887</v>
      </c>
      <c r="F256" t="s">
        <v>2888</v>
      </c>
      <c r="G256" t="s">
        <v>2889</v>
      </c>
      <c r="I256" t="str">
        <f t="shared" si="47"/>
        <v>N/A</v>
      </c>
      <c r="J256">
        <f t="shared" si="48"/>
        <v>5540000</v>
      </c>
      <c r="K256">
        <f t="shared" si="49"/>
        <v>6000000</v>
      </c>
      <c r="L256">
        <f t="shared" si="50"/>
        <v>17990000</v>
      </c>
      <c r="M256">
        <f t="shared" si="51"/>
        <v>8460000</v>
      </c>
      <c r="N256">
        <f t="shared" si="52"/>
        <v>14070000</v>
      </c>
      <c r="P256">
        <f t="shared" si="37"/>
        <v>17990000</v>
      </c>
      <c r="Q256">
        <f>IFERROR(J144+MATCH(P256,J256:N256,0)-1,"")</f>
        <v>2015</v>
      </c>
      <c r="R256">
        <f t="shared" si="38"/>
        <v>5540000</v>
      </c>
      <c r="S256">
        <f>IFERROR(J144+MATCH(R256,J256:N256)-1,"")</f>
        <v>2013</v>
      </c>
      <c r="T256">
        <f t="shared" si="39"/>
        <v>10412000</v>
      </c>
      <c r="U256">
        <f t="shared" si="40"/>
        <v>5427234.102192387</v>
      </c>
      <c r="V256">
        <f t="shared" si="41"/>
        <v>-0.89769483096959191</v>
      </c>
      <c r="W256">
        <f t="shared" si="42"/>
        <v>-0.81293710883371095</v>
      </c>
      <c r="X256">
        <f t="shared" si="43"/>
        <v>1.3962913442297964</v>
      </c>
      <c r="Y256">
        <f t="shared" si="44"/>
        <v>-0.35966755132443423</v>
      </c>
      <c r="Z256">
        <f t="shared" si="45"/>
        <v>0.67400814689794075</v>
      </c>
      <c r="AA256">
        <f t="shared" si="46"/>
        <v>1.3962913442297964</v>
      </c>
      <c r="AB256">
        <f>IFERROR(V144+MATCH(AA256,V256:Z256,0)-1,"")</f>
        <v>2015</v>
      </c>
    </row>
    <row r="257" spans="1:28" x14ac:dyDescent="0.3">
      <c r="A257" s="1">
        <v>10</v>
      </c>
      <c r="B257" t="s">
        <v>689</v>
      </c>
      <c r="C257" t="s">
        <v>2890</v>
      </c>
      <c r="D257" t="s">
        <v>2891</v>
      </c>
      <c r="E257" t="s">
        <v>568</v>
      </c>
      <c r="F257" t="s">
        <v>2892</v>
      </c>
      <c r="G257" t="s">
        <v>2893</v>
      </c>
      <c r="I257" t="str">
        <f t="shared" si="47"/>
        <v>N/A</v>
      </c>
      <c r="J257">
        <f t="shared" si="48"/>
        <v>20020000</v>
      </c>
      <c r="K257">
        <f t="shared" si="49"/>
        <v>16870000</v>
      </c>
      <c r="L257">
        <f t="shared" si="50"/>
        <v>41290000</v>
      </c>
      <c r="M257">
        <f t="shared" si="51"/>
        <v>29170000</v>
      </c>
      <c r="N257">
        <f t="shared" si="52"/>
        <v>33439999.999999996</v>
      </c>
      <c r="P257">
        <f t="shared" si="37"/>
        <v>41290000</v>
      </c>
      <c r="Q257">
        <f>IFERROR(J144+MATCH(P257,J257:N257,0)-1,"")</f>
        <v>2015</v>
      </c>
      <c r="R257">
        <f t="shared" si="38"/>
        <v>16870000</v>
      </c>
      <c r="S257" t="str">
        <f>IFERROR(J144+MATCH(R257,J257:N257)-1,"")</f>
        <v/>
      </c>
      <c r="T257">
        <f t="shared" si="39"/>
        <v>28158000</v>
      </c>
      <c r="U257">
        <f t="shared" si="40"/>
        <v>9937543.4590244684</v>
      </c>
      <c r="V257">
        <f t="shared" si="41"/>
        <v>-0.81891465768733118</v>
      </c>
      <c r="W257">
        <f t="shared" si="42"/>
        <v>-1.1358944035358312</v>
      </c>
      <c r="X257">
        <f t="shared" si="43"/>
        <v>1.3214533404706357</v>
      </c>
      <c r="Y257">
        <f t="shared" si="44"/>
        <v>0.10183603263450224</v>
      </c>
      <c r="Z257">
        <f t="shared" si="45"/>
        <v>0.53151968811802419</v>
      </c>
      <c r="AA257">
        <f t="shared" si="46"/>
        <v>1.3214533404706357</v>
      </c>
      <c r="AB257">
        <f>IFERROR(V144+MATCH(AA257,V257:Z257,0)-1,"")</f>
        <v>2015</v>
      </c>
    </row>
    <row r="258" spans="1:28" x14ac:dyDescent="0.3">
      <c r="A258" s="1">
        <v>11</v>
      </c>
      <c r="B258" t="s">
        <v>695</v>
      </c>
      <c r="C258" t="s">
        <v>2894</v>
      </c>
      <c r="D258" t="s">
        <v>2895</v>
      </c>
      <c r="E258" t="s">
        <v>2896</v>
      </c>
      <c r="F258" t="s">
        <v>2897</v>
      </c>
      <c r="G258" t="s">
        <v>2898</v>
      </c>
      <c r="I258" t="str">
        <f t="shared" si="47"/>
        <v>neg_trend</v>
      </c>
      <c r="J258">
        <f t="shared" si="48"/>
        <v>682000</v>
      </c>
      <c r="K258">
        <f t="shared" si="49"/>
        <v>581000</v>
      </c>
      <c r="L258">
        <f t="shared" si="50"/>
        <v>480000</v>
      </c>
      <c r="M258">
        <f t="shared" si="51"/>
        <v>379000</v>
      </c>
      <c r="N258">
        <f t="shared" si="52"/>
        <v>278000</v>
      </c>
      <c r="P258">
        <f t="shared" si="37"/>
        <v>682000</v>
      </c>
      <c r="Q258">
        <f>IFERROR(J144+MATCH(P258,J258:N258,0)-1,"")</f>
        <v>2013</v>
      </c>
      <c r="R258">
        <f t="shared" si="38"/>
        <v>278000</v>
      </c>
      <c r="S258" t="str">
        <f>IFERROR(J144+MATCH(R258,J258:N258)-1,"")</f>
        <v/>
      </c>
      <c r="T258">
        <f t="shared" si="39"/>
        <v>480000</v>
      </c>
      <c r="U258">
        <f t="shared" si="40"/>
        <v>159695.02183850316</v>
      </c>
      <c r="V258">
        <f t="shared" si="41"/>
        <v>1.2649110640673518</v>
      </c>
      <c r="W258">
        <f t="shared" si="42"/>
        <v>0.63245553203367588</v>
      </c>
      <c r="X258">
        <f t="shared" si="43"/>
        <v>0</v>
      </c>
      <c r="Y258">
        <f t="shared" si="44"/>
        <v>-0.63245553203367588</v>
      </c>
      <c r="Z258">
        <f t="shared" si="45"/>
        <v>-1.2649110640673518</v>
      </c>
      <c r="AA258">
        <f t="shared" si="46"/>
        <v>-1.2649110640673518</v>
      </c>
      <c r="AB258">
        <f>IFERROR(V144+MATCH(AA258,V258:Z258,0)-1,"")</f>
        <v>2017</v>
      </c>
    </row>
    <row r="259" spans="1:28" x14ac:dyDescent="0.3">
      <c r="A259" s="1">
        <v>12</v>
      </c>
      <c r="B259" t="s">
        <v>701</v>
      </c>
      <c r="C259" t="s">
        <v>2894</v>
      </c>
      <c r="D259" t="s">
        <v>2895</v>
      </c>
      <c r="E259" t="s">
        <v>2896</v>
      </c>
      <c r="F259" t="s">
        <v>2897</v>
      </c>
      <c r="G259" t="s">
        <v>2898</v>
      </c>
      <c r="I259" t="str">
        <f t="shared" si="47"/>
        <v>neg_trend</v>
      </c>
      <c r="J259">
        <f t="shared" si="48"/>
        <v>682000</v>
      </c>
      <c r="K259">
        <f t="shared" si="49"/>
        <v>581000</v>
      </c>
      <c r="L259">
        <f t="shared" si="50"/>
        <v>480000</v>
      </c>
      <c r="M259">
        <f t="shared" si="51"/>
        <v>379000</v>
      </c>
      <c r="N259">
        <f t="shared" si="52"/>
        <v>278000</v>
      </c>
      <c r="P259">
        <f t="shared" si="37"/>
        <v>682000</v>
      </c>
      <c r="Q259">
        <f>IFERROR(J144+MATCH(P259,J259:N259,0)-1,"")</f>
        <v>2013</v>
      </c>
      <c r="R259">
        <f t="shared" si="38"/>
        <v>278000</v>
      </c>
      <c r="S259" t="str">
        <f>IFERROR(J144+MATCH(R259,J259:N259)-1,"")</f>
        <v/>
      </c>
      <c r="T259">
        <f t="shared" si="39"/>
        <v>480000</v>
      </c>
      <c r="U259">
        <f t="shared" si="40"/>
        <v>159695.02183850316</v>
      </c>
      <c r="V259">
        <f t="shared" si="41"/>
        <v>1.2649110640673518</v>
      </c>
      <c r="W259">
        <f t="shared" si="42"/>
        <v>0.63245553203367588</v>
      </c>
      <c r="X259">
        <f t="shared" si="43"/>
        <v>0</v>
      </c>
      <c r="Y259">
        <f t="shared" si="44"/>
        <v>-0.63245553203367588</v>
      </c>
      <c r="Z259">
        <f t="shared" si="45"/>
        <v>-1.2649110640673518</v>
      </c>
      <c r="AA259">
        <f t="shared" si="46"/>
        <v>-1.2649110640673518</v>
      </c>
      <c r="AB259">
        <f>IFERROR(V144+MATCH(AA259,V259:Z259,0)-1,"")</f>
        <v>2017</v>
      </c>
    </row>
    <row r="260" spans="1:28" x14ac:dyDescent="0.3">
      <c r="A260" s="1">
        <v>13</v>
      </c>
      <c r="B260" t="s">
        <v>704</v>
      </c>
      <c r="C260" t="s">
        <v>2894</v>
      </c>
      <c r="D260" t="s">
        <v>2895</v>
      </c>
      <c r="E260" t="s">
        <v>2896</v>
      </c>
      <c r="F260" t="s">
        <v>2897</v>
      </c>
      <c r="G260" t="s">
        <v>2898</v>
      </c>
      <c r="I260" t="str">
        <f t="shared" si="47"/>
        <v>neg_trend</v>
      </c>
      <c r="J260">
        <f t="shared" si="48"/>
        <v>682000</v>
      </c>
      <c r="K260">
        <f t="shared" si="49"/>
        <v>581000</v>
      </c>
      <c r="L260">
        <f t="shared" si="50"/>
        <v>480000</v>
      </c>
      <c r="M260">
        <f t="shared" si="51"/>
        <v>379000</v>
      </c>
      <c r="N260">
        <f t="shared" si="52"/>
        <v>278000</v>
      </c>
      <c r="P260">
        <f t="shared" si="37"/>
        <v>682000</v>
      </c>
      <c r="Q260">
        <f>IFERROR(J144+MATCH(P260,J260:N260,0)-1,"")</f>
        <v>2013</v>
      </c>
      <c r="R260">
        <f t="shared" si="38"/>
        <v>278000</v>
      </c>
      <c r="S260" t="str">
        <f>IFERROR(J144+MATCH(R260,J260:N260)-1,"")</f>
        <v/>
      </c>
      <c r="T260">
        <f t="shared" si="39"/>
        <v>480000</v>
      </c>
      <c r="U260">
        <f t="shared" si="40"/>
        <v>159695.02183850316</v>
      </c>
      <c r="V260">
        <f t="shared" si="41"/>
        <v>1.2649110640673518</v>
      </c>
      <c r="W260">
        <f t="shared" si="42"/>
        <v>0.63245553203367588</v>
      </c>
      <c r="X260">
        <f t="shared" si="43"/>
        <v>0</v>
      </c>
      <c r="Y260">
        <f t="shared" si="44"/>
        <v>-0.63245553203367588</v>
      </c>
      <c r="Z260">
        <f t="shared" si="45"/>
        <v>-1.2649110640673518</v>
      </c>
      <c r="AA260">
        <f t="shared" si="46"/>
        <v>-1.2649110640673518</v>
      </c>
      <c r="AB260">
        <f>IFERROR(V144+MATCH(AA260,V260:Z260,0)-1,"")</f>
        <v>2017</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2899</v>
      </c>
      <c r="D263" t="s">
        <v>2900</v>
      </c>
      <c r="E263" t="s">
        <v>2901</v>
      </c>
      <c r="F263" t="s">
        <v>2902</v>
      </c>
      <c r="G263" t="s">
        <v>2903</v>
      </c>
      <c r="I263" t="str">
        <f t="shared" si="47"/>
        <v>pos_trend</v>
      </c>
      <c r="J263">
        <f t="shared" si="48"/>
        <v>389000</v>
      </c>
      <c r="K263">
        <f t="shared" si="49"/>
        <v>821000</v>
      </c>
      <c r="L263">
        <f t="shared" si="50"/>
        <v>1730000</v>
      </c>
      <c r="M263">
        <f t="shared" si="51"/>
        <v>1930000</v>
      </c>
      <c r="N263">
        <f t="shared" si="52"/>
        <v>2700000</v>
      </c>
      <c r="P263">
        <f t="shared" si="37"/>
        <v>2700000</v>
      </c>
      <c r="Q263">
        <f>IFERROR(J144+MATCH(P263,J263:N263,0)-1,"")</f>
        <v>2017</v>
      </c>
      <c r="R263">
        <f t="shared" si="38"/>
        <v>389000</v>
      </c>
      <c r="S263">
        <f>IFERROR(J144+MATCH(R263,J263:N263)-1,"")</f>
        <v>2013</v>
      </c>
      <c r="T263">
        <f t="shared" si="39"/>
        <v>1514000</v>
      </c>
      <c r="U263">
        <f t="shared" si="40"/>
        <v>918175.09223459114</v>
      </c>
      <c r="V263">
        <f t="shared" si="41"/>
        <v>-1.2252565001105102</v>
      </c>
      <c r="W263">
        <f t="shared" si="42"/>
        <v>-0.75475800406807425</v>
      </c>
      <c r="X263">
        <f t="shared" si="43"/>
        <v>0.23524924802121794</v>
      </c>
      <c r="Y263">
        <f t="shared" si="44"/>
        <v>0.45307262581864199</v>
      </c>
      <c r="Z263">
        <f t="shared" si="45"/>
        <v>1.2916926303387244</v>
      </c>
      <c r="AA263">
        <f t="shared" si="46"/>
        <v>1.2916926303387244</v>
      </c>
      <c r="AB263">
        <f>IFERROR(V144+MATCH(AA263,V263:Z263,0)-1,"")</f>
        <v>2017</v>
      </c>
    </row>
    <row r="264" spans="1:28" x14ac:dyDescent="0.3">
      <c r="A264" s="1">
        <v>17</v>
      </c>
      <c r="B264" t="s">
        <v>714</v>
      </c>
      <c r="C264" t="s">
        <v>2904</v>
      </c>
      <c r="D264" t="s">
        <v>2905</v>
      </c>
      <c r="E264" t="s">
        <v>2906</v>
      </c>
      <c r="F264" t="s">
        <v>2907</v>
      </c>
      <c r="G264" t="s">
        <v>2908</v>
      </c>
      <c r="I264" t="str">
        <f t="shared" si="47"/>
        <v>neg_trend</v>
      </c>
      <c r="J264">
        <f t="shared" si="48"/>
        <v>-643000</v>
      </c>
      <c r="K264">
        <f t="shared" si="49"/>
        <v>-1560000</v>
      </c>
      <c r="L264">
        <f t="shared" si="50"/>
        <v>-3100000</v>
      </c>
      <c r="M264">
        <f t="shared" si="51"/>
        <v>-3520000</v>
      </c>
      <c r="N264">
        <f t="shared" si="52"/>
        <v>-4160000</v>
      </c>
      <c r="P264">
        <f t="shared" si="37"/>
        <v>-643000</v>
      </c>
      <c r="Q264">
        <f>IFERROR(J144+MATCH(P264,J264:N264,0)-1,"")</f>
        <v>2013</v>
      </c>
      <c r="R264">
        <f t="shared" si="38"/>
        <v>-4160000</v>
      </c>
      <c r="S264" t="str">
        <f>IFERROR(J144+MATCH(R264,J264:N264)-1,"")</f>
        <v/>
      </c>
      <c r="T264">
        <f t="shared" si="39"/>
        <v>-2596600</v>
      </c>
      <c r="U264">
        <f t="shared" si="40"/>
        <v>1452703.6173975749</v>
      </c>
      <c r="V264">
        <f t="shared" si="41"/>
        <v>1.344802874174533</v>
      </c>
      <c r="W264">
        <f t="shared" si="42"/>
        <v>0.7135660623307335</v>
      </c>
      <c r="X264">
        <f t="shared" si="43"/>
        <v>-0.34652629343747948</v>
      </c>
      <c r="Y264">
        <f t="shared" si="44"/>
        <v>-0.6356423904651739</v>
      </c>
      <c r="Z264">
        <f t="shared" si="45"/>
        <v>-1.0762002526026131</v>
      </c>
      <c r="AA264">
        <f t="shared" si="46"/>
        <v>1.344802874174533</v>
      </c>
      <c r="AB264">
        <f>IFERROR(V144+MATCH(AA264,V264:Z264,0)-1,"")</f>
        <v>2013</v>
      </c>
    </row>
    <row r="265" spans="1:28" x14ac:dyDescent="0.3">
      <c r="A265" s="1">
        <v>18</v>
      </c>
      <c r="B265" t="s">
        <v>720</v>
      </c>
      <c r="C265" t="s">
        <v>254</v>
      </c>
      <c r="D265" t="s">
        <v>254</v>
      </c>
      <c r="E265" t="s">
        <v>2909</v>
      </c>
      <c r="F265" t="s">
        <v>2910</v>
      </c>
      <c r="G265" t="s">
        <v>2911</v>
      </c>
      <c r="I265" t="str">
        <f t="shared" si="47"/>
        <v>N/A</v>
      </c>
      <c r="J265" t="str">
        <f t="shared" si="48"/>
        <v>N/A</v>
      </c>
      <c r="K265" t="str">
        <f t="shared" si="49"/>
        <v>N/A</v>
      </c>
      <c r="L265">
        <f t="shared" si="50"/>
        <v>310000</v>
      </c>
      <c r="M265">
        <f t="shared" si="51"/>
        <v>384000</v>
      </c>
      <c r="N265">
        <f t="shared" si="52"/>
        <v>234000</v>
      </c>
      <c r="P265">
        <f t="shared" si="37"/>
        <v>384000</v>
      </c>
      <c r="Q265">
        <f>IFERROR(J144+MATCH(P265,J265:N265,0)-1,"")</f>
        <v>2016</v>
      </c>
      <c r="R265">
        <f t="shared" si="38"/>
        <v>234000</v>
      </c>
      <c r="S265" t="str">
        <f>IFERROR(J144+MATCH(R265,J265:N265)-1,"")</f>
        <v/>
      </c>
      <c r="T265">
        <f t="shared" si="39"/>
        <v>309333.33333333331</v>
      </c>
      <c r="U265">
        <f t="shared" si="40"/>
        <v>75002.22218930145</v>
      </c>
      <c r="V265" t="str">
        <f t="shared" si="41"/>
        <v/>
      </c>
      <c r="W265" t="str">
        <f t="shared" si="42"/>
        <v/>
      </c>
      <c r="X265">
        <f t="shared" si="43"/>
        <v>8.8886255261084977E-3</v>
      </c>
      <c r="Y265">
        <f t="shared" si="44"/>
        <v>0.99552605892412305</v>
      </c>
      <c r="Z265">
        <f t="shared" si="45"/>
        <v>-1.0044146844502309</v>
      </c>
      <c r="AA265">
        <f t="shared" si="46"/>
        <v>-1.0044146844502309</v>
      </c>
      <c r="AB265">
        <f>IFERROR(V144+MATCH(AA265,V265:Z265,0)-1,"")</f>
        <v>2017</v>
      </c>
    </row>
    <row r="266" spans="1:28" x14ac:dyDescent="0.3">
      <c r="A266" s="1">
        <v>19</v>
      </c>
      <c r="B266" t="s">
        <v>725</v>
      </c>
      <c r="C266" t="s">
        <v>2912</v>
      </c>
      <c r="D266" t="s">
        <v>2913</v>
      </c>
      <c r="E266" t="s">
        <v>2914</v>
      </c>
      <c r="F266" t="s">
        <v>2915</v>
      </c>
      <c r="G266" t="s">
        <v>2916</v>
      </c>
      <c r="I266" t="str">
        <f t="shared" si="47"/>
        <v>pos_trend</v>
      </c>
      <c r="J266">
        <f t="shared" si="48"/>
        <v>643000</v>
      </c>
      <c r="K266">
        <f t="shared" si="49"/>
        <v>1560000</v>
      </c>
      <c r="L266">
        <f t="shared" si="50"/>
        <v>3410000</v>
      </c>
      <c r="M266">
        <f t="shared" si="51"/>
        <v>3900000</v>
      </c>
      <c r="N266">
        <f t="shared" si="52"/>
        <v>4390000</v>
      </c>
      <c r="P266">
        <f t="shared" si="37"/>
        <v>4390000</v>
      </c>
      <c r="Q266">
        <f>IFERROR(J144+MATCH(P266,J266:N266,0)-1,"")</f>
        <v>2017</v>
      </c>
      <c r="R266">
        <f t="shared" si="38"/>
        <v>643000</v>
      </c>
      <c r="S266">
        <f>IFERROR(J144+MATCH(R266,J266:N266)-1,"")</f>
        <v>2013</v>
      </c>
      <c r="T266">
        <f t="shared" si="39"/>
        <v>2780600</v>
      </c>
      <c r="U266">
        <f t="shared" si="40"/>
        <v>1604569.0387141339</v>
      </c>
      <c r="V266">
        <f t="shared" si="41"/>
        <v>-1.3321957163731797</v>
      </c>
      <c r="W266">
        <f t="shared" si="42"/>
        <v>-0.76070269994624962</v>
      </c>
      <c r="X266">
        <f t="shared" si="43"/>
        <v>0.39225485773076318</v>
      </c>
      <c r="Y266">
        <f t="shared" si="44"/>
        <v>0.69763280543980977</v>
      </c>
      <c r="Z266">
        <f t="shared" si="45"/>
        <v>1.0030107531488563</v>
      </c>
      <c r="AA266">
        <f t="shared" si="46"/>
        <v>-1.3321957163731797</v>
      </c>
      <c r="AB266">
        <f>IFERROR(V144+MATCH(AA266,V266:Z266,0)-1,"")</f>
        <v>2013</v>
      </c>
    </row>
    <row r="267" spans="1:28" x14ac:dyDescent="0.3">
      <c r="A267" s="1">
        <v>20</v>
      </c>
      <c r="B267" t="s">
        <v>730</v>
      </c>
      <c r="C267" t="s">
        <v>2917</v>
      </c>
      <c r="D267" t="s">
        <v>2918</v>
      </c>
      <c r="E267" t="s">
        <v>2919</v>
      </c>
      <c r="F267" t="s">
        <v>2920</v>
      </c>
      <c r="G267" t="s">
        <v>2921</v>
      </c>
      <c r="I267" t="str">
        <f t="shared" si="47"/>
        <v>N/A</v>
      </c>
      <c r="J267">
        <f t="shared" si="48"/>
        <v>4480000</v>
      </c>
      <c r="K267">
        <f t="shared" si="49"/>
        <v>4800000</v>
      </c>
      <c r="L267">
        <f t="shared" si="50"/>
        <v>5060000</v>
      </c>
      <c r="M267">
        <f t="shared" si="51"/>
        <v>3210000</v>
      </c>
      <c r="N267">
        <f t="shared" si="52"/>
        <v>2770000</v>
      </c>
      <c r="P267">
        <f t="shared" si="37"/>
        <v>5060000</v>
      </c>
      <c r="Q267">
        <f>IFERROR(J144+MATCH(P267,J267:N267,0)-1,"")</f>
        <v>2015</v>
      </c>
      <c r="R267">
        <f t="shared" si="38"/>
        <v>2770000</v>
      </c>
      <c r="S267" t="str">
        <f>IFERROR(J144+MATCH(R267,J267:N267)-1,"")</f>
        <v/>
      </c>
      <c r="T267">
        <f t="shared" si="39"/>
        <v>4064000</v>
      </c>
      <c r="U267">
        <f t="shared" si="40"/>
        <v>1013720.868878608</v>
      </c>
      <c r="V267">
        <f t="shared" si="41"/>
        <v>0.41036937560552045</v>
      </c>
      <c r="W267">
        <f t="shared" si="42"/>
        <v>0.72603812607130536</v>
      </c>
      <c r="X267">
        <f t="shared" si="43"/>
        <v>0.98251898582475561</v>
      </c>
      <c r="Y267">
        <f t="shared" si="44"/>
        <v>-0.8424409778055636</v>
      </c>
      <c r="Z267">
        <f t="shared" si="45"/>
        <v>-1.2764855096960179</v>
      </c>
      <c r="AA267">
        <f t="shared" si="46"/>
        <v>-1.2764855096960179</v>
      </c>
      <c r="AB267">
        <f>IFERROR(V144+MATCH(AA267,V267:Z267,0)-1,"")</f>
        <v>2017</v>
      </c>
    </row>
    <row r="268" spans="1:28" x14ac:dyDescent="0.3">
      <c r="A268" s="1">
        <v>21</v>
      </c>
      <c r="B268" t="s">
        <v>735</v>
      </c>
      <c r="C268" t="s">
        <v>1014</v>
      </c>
      <c r="D268" t="s">
        <v>254</v>
      </c>
      <c r="E268" t="s">
        <v>2922</v>
      </c>
      <c r="F268" t="s">
        <v>2923</v>
      </c>
      <c r="G268" t="s">
        <v>2924</v>
      </c>
      <c r="I268" t="str">
        <f t="shared" si="47"/>
        <v>N/A</v>
      </c>
      <c r="J268">
        <f t="shared" si="48"/>
        <v>0</v>
      </c>
      <c r="K268" t="str">
        <f t="shared" si="49"/>
        <v>N/A</v>
      </c>
      <c r="L268">
        <f t="shared" si="50"/>
        <v>1840000</v>
      </c>
      <c r="M268">
        <f t="shared" si="51"/>
        <v>932000</v>
      </c>
      <c r="N268">
        <f t="shared" si="52"/>
        <v>1310000</v>
      </c>
      <c r="P268">
        <f t="shared" si="37"/>
        <v>1840000</v>
      </c>
      <c r="Q268">
        <f>IFERROR(J144+MATCH(P268,J268:N268,0)-1,"")</f>
        <v>2015</v>
      </c>
      <c r="R268">
        <f t="shared" si="38"/>
        <v>0</v>
      </c>
      <c r="S268">
        <f>IFERROR(J144+MATCH(R268,J268:N268)-1,"")</f>
        <v>2013</v>
      </c>
      <c r="T268">
        <f t="shared" si="39"/>
        <v>1020500</v>
      </c>
      <c r="U268">
        <f t="shared" si="40"/>
        <v>775595.04038297373</v>
      </c>
      <c r="V268">
        <f t="shared" si="41"/>
        <v>-1.315763957820175</v>
      </c>
      <c r="W268" t="str">
        <f t="shared" si="42"/>
        <v/>
      </c>
      <c r="X268">
        <f t="shared" si="43"/>
        <v>1.0566080974361916</v>
      </c>
      <c r="Y268">
        <f t="shared" si="44"/>
        <v>-0.11410593852727632</v>
      </c>
      <c r="Z268">
        <f t="shared" si="45"/>
        <v>0.37326179891125982</v>
      </c>
      <c r="AA268">
        <f t="shared" si="46"/>
        <v>-1.315763957820175</v>
      </c>
      <c r="AB268">
        <f>IFERROR(V144+MATCH(AA268,V268:Z268,0)-1,"")</f>
        <v>2013</v>
      </c>
    </row>
    <row r="269" spans="1:28" x14ac:dyDescent="0.3">
      <c r="A269" s="1">
        <v>22</v>
      </c>
      <c r="B269" t="s">
        <v>741</v>
      </c>
      <c r="C269" t="s">
        <v>2917</v>
      </c>
      <c r="D269" t="s">
        <v>2918</v>
      </c>
      <c r="E269" t="s">
        <v>2925</v>
      </c>
      <c r="F269" t="s">
        <v>2926</v>
      </c>
      <c r="G269" t="s">
        <v>2927</v>
      </c>
      <c r="I269" t="str">
        <f t="shared" si="47"/>
        <v>N/A</v>
      </c>
      <c r="J269">
        <f t="shared" si="48"/>
        <v>4480000</v>
      </c>
      <c r="K269">
        <f t="shared" si="49"/>
        <v>4800000</v>
      </c>
      <c r="L269">
        <f t="shared" si="50"/>
        <v>3220000</v>
      </c>
      <c r="M269">
        <f t="shared" si="51"/>
        <v>2270000</v>
      </c>
      <c r="N269">
        <f t="shared" si="52"/>
        <v>1460000</v>
      </c>
      <c r="P269">
        <f t="shared" si="37"/>
        <v>4800000</v>
      </c>
      <c r="Q269">
        <f>IFERROR(J144+MATCH(P269,J269:N269,0)-1,"")</f>
        <v>2014</v>
      </c>
      <c r="R269">
        <f t="shared" si="38"/>
        <v>1460000</v>
      </c>
      <c r="S269" t="str">
        <f>IFERROR(J144+MATCH(R269,J269:N269)-1,"")</f>
        <v/>
      </c>
      <c r="T269">
        <f t="shared" si="39"/>
        <v>3246000</v>
      </c>
      <c r="U269">
        <f t="shared" si="40"/>
        <v>1421330.3627235999</v>
      </c>
      <c r="V269">
        <f t="shared" si="41"/>
        <v>0.86820068884996493</v>
      </c>
      <c r="W269">
        <f t="shared" si="42"/>
        <v>1.0933418723442834</v>
      </c>
      <c r="X269">
        <f t="shared" si="43"/>
        <v>-1.8292721158913363E-2</v>
      </c>
      <c r="Y269">
        <f t="shared" si="44"/>
        <v>-0.68668060965767086</v>
      </c>
      <c r="Z269">
        <f t="shared" si="45"/>
        <v>-1.2565692303776641</v>
      </c>
      <c r="AA269">
        <f t="shared" si="46"/>
        <v>-1.2565692303776641</v>
      </c>
      <c r="AB269">
        <f>IFERROR(V144+MATCH(AA269,V269:Z269,0)-1,"")</f>
        <v>2017</v>
      </c>
    </row>
    <row r="270" spans="1:28" x14ac:dyDescent="0.3">
      <c r="A270" s="1">
        <v>23</v>
      </c>
      <c r="B270" t="s">
        <v>747</v>
      </c>
      <c r="C270" t="s">
        <v>2928</v>
      </c>
      <c r="D270" t="s">
        <v>2929</v>
      </c>
      <c r="E270" t="s">
        <v>2930</v>
      </c>
      <c r="F270" t="s">
        <v>2931</v>
      </c>
      <c r="G270" t="s">
        <v>2932</v>
      </c>
      <c r="I270" t="str">
        <f t="shared" si="47"/>
        <v>N/A</v>
      </c>
      <c r="J270">
        <f t="shared" si="48"/>
        <v>25570000</v>
      </c>
      <c r="K270">
        <f t="shared" si="49"/>
        <v>23070000</v>
      </c>
      <c r="L270">
        <f t="shared" si="50"/>
        <v>48870000</v>
      </c>
      <c r="M270">
        <f t="shared" si="51"/>
        <v>35070000</v>
      </c>
      <c r="N270">
        <f t="shared" si="52"/>
        <v>39420000</v>
      </c>
      <c r="P270">
        <f t="shared" si="37"/>
        <v>48870000</v>
      </c>
      <c r="Q270">
        <f>IFERROR(J144+MATCH(P270,J270:N270,0)-1,"")</f>
        <v>2015</v>
      </c>
      <c r="R270">
        <f t="shared" si="38"/>
        <v>23070000</v>
      </c>
      <c r="S270" t="str">
        <f>IFERROR(J144+MATCH(R270,J270:N270)-1,"")</f>
        <v/>
      </c>
      <c r="T270">
        <f t="shared" si="39"/>
        <v>34400000</v>
      </c>
      <c r="U270">
        <f t="shared" si="40"/>
        <v>10504380.0388219</v>
      </c>
      <c r="V270">
        <f t="shared" si="41"/>
        <v>-0.84060172683835155</v>
      </c>
      <c r="W270">
        <f t="shared" si="42"/>
        <v>-1.0785976857393571</v>
      </c>
      <c r="X270">
        <f t="shared" si="43"/>
        <v>1.3775206101190201</v>
      </c>
      <c r="Y270">
        <f t="shared" si="44"/>
        <v>6.3782916985469493E-2</v>
      </c>
      <c r="Z270">
        <f t="shared" si="45"/>
        <v>0.47789588547321915</v>
      </c>
      <c r="AA270">
        <f t="shared" si="46"/>
        <v>1.3775206101190201</v>
      </c>
      <c r="AB270">
        <f>IFERROR(V144+MATCH(AA270,V270:Z270,0)-1,"")</f>
        <v>2015</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2933</v>
      </c>
      <c r="D272" t="s">
        <v>2934</v>
      </c>
      <c r="E272" t="s">
        <v>2935</v>
      </c>
      <c r="F272" t="s">
        <v>2936</v>
      </c>
      <c r="G272" t="s">
        <v>2937</v>
      </c>
      <c r="I272" t="str">
        <f t="shared" si="47"/>
        <v>N/A</v>
      </c>
      <c r="J272">
        <f t="shared" si="48"/>
        <v>0.12670000000000001</v>
      </c>
      <c r="K272">
        <f t="shared" si="49"/>
        <v>0.10630000000000001</v>
      </c>
      <c r="L272">
        <f t="shared" si="50"/>
        <v>0.18160000000000001</v>
      </c>
      <c r="M272">
        <f t="shared" si="51"/>
        <v>0.12920000000000001</v>
      </c>
      <c r="N272">
        <f t="shared" si="52"/>
        <v>0.129</v>
      </c>
      <c r="P272">
        <f t="shared" si="37"/>
        <v>0.18160000000000001</v>
      </c>
      <c r="Q272">
        <f>IFERROR(J144+MATCH(P272,J272:N272,0)-1,"")</f>
        <v>2015</v>
      </c>
      <c r="R272">
        <f t="shared" si="38"/>
        <v>0.10630000000000001</v>
      </c>
      <c r="S272" t="str">
        <f>IFERROR(J144+MATCH(R272,J272:N272)-1,"")</f>
        <v/>
      </c>
      <c r="T272">
        <f t="shared" si="39"/>
        <v>0.13456000000000001</v>
      </c>
      <c r="U272">
        <f t="shared" si="40"/>
        <v>2.7985764238269421E-2</v>
      </c>
      <c r="V272">
        <f t="shared" si="41"/>
        <v>-0.2808570790877945</v>
      </c>
      <c r="W272">
        <f t="shared" si="42"/>
        <v>-1.0097991164148943</v>
      </c>
      <c r="X272">
        <f t="shared" si="43"/>
        <v>1.6808545801895474</v>
      </c>
      <c r="Y272">
        <f t="shared" si="44"/>
        <v>-0.19152594706241455</v>
      </c>
      <c r="Z272">
        <f t="shared" si="45"/>
        <v>-0.19867243762444514</v>
      </c>
      <c r="AA272">
        <f t="shared" si="46"/>
        <v>1.6808545801895474</v>
      </c>
      <c r="AB272">
        <f>IFERROR(V144+MATCH(AA272,V272:Z272,0)-1,"")</f>
        <v>2015</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2938</v>
      </c>
      <c r="D276" t="s">
        <v>2939</v>
      </c>
      <c r="E276" t="s">
        <v>2940</v>
      </c>
      <c r="F276" t="s">
        <v>2941</v>
      </c>
      <c r="G276" t="s">
        <v>2942</v>
      </c>
      <c r="I276" t="str">
        <f t="shared" si="47"/>
        <v>pos_trend</v>
      </c>
      <c r="J276">
        <f t="shared" si="48"/>
        <v>176190000</v>
      </c>
      <c r="K276">
        <f t="shared" si="49"/>
        <v>193920000</v>
      </c>
      <c r="L276">
        <f t="shared" si="50"/>
        <v>220190000</v>
      </c>
      <c r="M276">
        <f t="shared" si="51"/>
        <v>236310000</v>
      </c>
      <c r="N276">
        <f t="shared" si="52"/>
        <v>266220000.00000003</v>
      </c>
      <c r="P276">
        <f t="shared" si="53"/>
        <v>266220000.00000003</v>
      </c>
      <c r="Q276">
        <f>IFERROR(J144+MATCH(P276,J276:N276,0)-1,"")</f>
        <v>2017</v>
      </c>
      <c r="R276">
        <f t="shared" si="54"/>
        <v>176190000</v>
      </c>
      <c r="S276">
        <f>IFERROR(J144+MATCH(R276,J276:N276)-1,"")</f>
        <v>2013</v>
      </c>
      <c r="T276">
        <f t="shared" si="55"/>
        <v>218566000</v>
      </c>
      <c r="U276">
        <f t="shared" si="56"/>
        <v>35325420.450434841</v>
      </c>
      <c r="V276">
        <f t="shared" si="57"/>
        <v>-1.1995894021829929</v>
      </c>
      <c r="W276">
        <f t="shared" si="58"/>
        <v>-0.69768454800363511</v>
      </c>
      <c r="X276">
        <f t="shared" si="59"/>
        <v>4.5972559683433556E-2</v>
      </c>
      <c r="Y276">
        <f t="shared" si="60"/>
        <v>0.50230116934904245</v>
      </c>
      <c r="Z276">
        <f t="shared" si="61"/>
        <v>1.3490002211541527</v>
      </c>
      <c r="AA276">
        <f t="shared" si="62"/>
        <v>1.3490002211541527</v>
      </c>
      <c r="AB276">
        <f>IFERROR(V144+MATCH(AA276,V276:Z276,0)-1,"")</f>
        <v>2017</v>
      </c>
    </row>
    <row r="277" spans="1:28" x14ac:dyDescent="0.3">
      <c r="A277" s="1">
        <v>30</v>
      </c>
      <c r="B277" t="s">
        <v>769</v>
      </c>
      <c r="C277" t="s">
        <v>2943</v>
      </c>
      <c r="D277" t="s">
        <v>2944</v>
      </c>
      <c r="E277" t="s">
        <v>2945</v>
      </c>
      <c r="F277" t="s">
        <v>2946</v>
      </c>
      <c r="G277" t="s">
        <v>2947</v>
      </c>
      <c r="I277" t="str">
        <f t="shared" si="47"/>
        <v>N/A</v>
      </c>
      <c r="J277">
        <f t="shared" si="48"/>
        <v>121020000</v>
      </c>
      <c r="K277">
        <f t="shared" si="49"/>
        <v>124600000</v>
      </c>
      <c r="L277">
        <f t="shared" si="50"/>
        <v>132560000</v>
      </c>
      <c r="M277">
        <f t="shared" si="51"/>
        <v>127020000</v>
      </c>
      <c r="N277">
        <f t="shared" si="52"/>
        <v>135930000</v>
      </c>
      <c r="P277">
        <f t="shared" si="53"/>
        <v>135930000</v>
      </c>
      <c r="Q277">
        <f>IFERROR(J144+MATCH(P277,J277:N277,0)-1,"")</f>
        <v>2017</v>
      </c>
      <c r="R277">
        <f t="shared" si="54"/>
        <v>121020000</v>
      </c>
      <c r="S277">
        <f>IFERROR(J144+MATCH(R277,J277:N277)-1,"")</f>
        <v>2013</v>
      </c>
      <c r="T277">
        <f t="shared" si="55"/>
        <v>128226000</v>
      </c>
      <c r="U277">
        <f t="shared" si="56"/>
        <v>6013815.7603970543</v>
      </c>
      <c r="V277">
        <f t="shared" si="57"/>
        <v>-1.198240898474787</v>
      </c>
      <c r="W277">
        <f t="shared" si="58"/>
        <v>-0.60294497611290276</v>
      </c>
      <c r="X277">
        <f t="shared" si="59"/>
        <v>0.72067389036771112</v>
      </c>
      <c r="Y277">
        <f t="shared" si="60"/>
        <v>-0.20053823529844478</v>
      </c>
      <c r="Z277">
        <f t="shared" si="61"/>
        <v>1.2810502195184232</v>
      </c>
      <c r="AA277">
        <f t="shared" si="62"/>
        <v>1.2810502195184232</v>
      </c>
      <c r="AB277">
        <f>IFERROR(V144+MATCH(AA277,V277:Z277,0)-1,"")</f>
        <v>2017</v>
      </c>
    </row>
    <row r="278" spans="1:28" x14ac:dyDescent="0.3">
      <c r="A278" s="1">
        <v>31</v>
      </c>
      <c r="B278" t="s">
        <v>773</v>
      </c>
      <c r="C278" t="s">
        <v>2948</v>
      </c>
      <c r="D278" t="s">
        <v>2949</v>
      </c>
      <c r="E278" t="s">
        <v>2950</v>
      </c>
      <c r="F278" t="s">
        <v>1447</v>
      </c>
      <c r="G278" t="s">
        <v>2951</v>
      </c>
      <c r="I278" t="str">
        <f t="shared" si="47"/>
        <v>pos_trend</v>
      </c>
      <c r="J278">
        <f t="shared" si="48"/>
        <v>55130000</v>
      </c>
      <c r="K278">
        <f t="shared" si="49"/>
        <v>69320000</v>
      </c>
      <c r="L278">
        <f t="shared" si="50"/>
        <v>87640000</v>
      </c>
      <c r="M278">
        <f t="shared" si="51"/>
        <v>109300000</v>
      </c>
      <c r="N278">
        <f t="shared" si="52"/>
        <v>130300000.00000001</v>
      </c>
      <c r="P278">
        <f t="shared" si="53"/>
        <v>130300000.00000001</v>
      </c>
      <c r="Q278">
        <f>IFERROR(J144+MATCH(P278,J278:N278,0)-1,"")</f>
        <v>2017</v>
      </c>
      <c r="R278">
        <f t="shared" si="54"/>
        <v>55130000</v>
      </c>
      <c r="S278">
        <f>IFERROR(J144+MATCH(R278,J278:N278)-1,"")</f>
        <v>2013</v>
      </c>
      <c r="T278">
        <f t="shared" si="55"/>
        <v>90338000</v>
      </c>
      <c r="U278">
        <f t="shared" si="56"/>
        <v>30187570.621035408</v>
      </c>
      <c r="V278">
        <f t="shared" si="57"/>
        <v>-1.166307830530299</v>
      </c>
      <c r="W278">
        <f t="shared" si="58"/>
        <v>-0.69624681839598457</v>
      </c>
      <c r="X278">
        <f t="shared" si="59"/>
        <v>-8.9374532116869659E-2</v>
      </c>
      <c r="Y278">
        <f t="shared" si="60"/>
        <v>0.62813931727208394</v>
      </c>
      <c r="Z278">
        <f t="shared" si="61"/>
        <v>1.3237898637710699</v>
      </c>
      <c r="AA278">
        <f t="shared" si="62"/>
        <v>1.3237898637710699</v>
      </c>
      <c r="AB278">
        <f>IFERROR(V144+MATCH(AA278,V278:Z278,0)-1,"")</f>
        <v>2017</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2952</v>
      </c>
      <c r="D281" t="s">
        <v>2953</v>
      </c>
      <c r="E281" t="s">
        <v>254</v>
      </c>
      <c r="F281" t="s">
        <v>2954</v>
      </c>
      <c r="G281" t="s">
        <v>2397</v>
      </c>
      <c r="I281" t="str">
        <f t="shared" si="47"/>
        <v>N/A</v>
      </c>
      <c r="J281">
        <f t="shared" si="48"/>
        <v>42000</v>
      </c>
      <c r="K281">
        <f t="shared" si="49"/>
        <v>-5000</v>
      </c>
      <c r="L281" t="str">
        <f t="shared" si="50"/>
        <v>N/A</v>
      </c>
      <c r="M281">
        <f t="shared" si="51"/>
        <v>-7000</v>
      </c>
      <c r="N281">
        <f t="shared" si="52"/>
        <v>-12000</v>
      </c>
      <c r="P281">
        <f t="shared" si="53"/>
        <v>42000</v>
      </c>
      <c r="Q281">
        <f>IFERROR(J144+MATCH(P281,J281:N281,0)-1,"")</f>
        <v>2013</v>
      </c>
      <c r="R281">
        <f t="shared" si="54"/>
        <v>-12000</v>
      </c>
      <c r="S281" t="str">
        <f>IFERROR(J144+MATCH(R281,J281:N281)-1,"")</f>
        <v/>
      </c>
      <c r="T281">
        <f t="shared" si="55"/>
        <v>4500</v>
      </c>
      <c r="U281">
        <f t="shared" si="56"/>
        <v>25172.736574847531</v>
      </c>
      <c r="V281">
        <f t="shared" si="57"/>
        <v>1.4897069251290622</v>
      </c>
      <c r="W281">
        <f t="shared" si="58"/>
        <v>-0.37739242103269577</v>
      </c>
      <c r="X281" t="str">
        <f t="shared" si="59"/>
        <v/>
      </c>
      <c r="Y281">
        <f t="shared" si="60"/>
        <v>-0.45684345703957913</v>
      </c>
      <c r="Z281">
        <f t="shared" si="61"/>
        <v>-0.65547104705678738</v>
      </c>
      <c r="AA281">
        <f t="shared" si="62"/>
        <v>1.4897069251290622</v>
      </c>
      <c r="AB281">
        <f>IFERROR(V144+MATCH(AA281,V281:Z281,0)-1,"")</f>
        <v>2013</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2955</v>
      </c>
      <c r="D284" t="s">
        <v>2956</v>
      </c>
      <c r="E284" t="s">
        <v>2957</v>
      </c>
      <c r="F284" t="s">
        <v>2958</v>
      </c>
      <c r="G284" t="s">
        <v>2959</v>
      </c>
      <c r="I284" t="str">
        <f t="shared" si="47"/>
        <v>N/A</v>
      </c>
      <c r="J284">
        <f t="shared" si="48"/>
        <v>0.87329999999999997</v>
      </c>
      <c r="K284">
        <f t="shared" si="49"/>
        <v>0.89370000000000005</v>
      </c>
      <c r="L284">
        <f t="shared" si="50"/>
        <v>0.81840000000000002</v>
      </c>
      <c r="M284">
        <f t="shared" si="51"/>
        <v>0.87080000000000002</v>
      </c>
      <c r="N284">
        <f t="shared" si="52"/>
        <v>0.871</v>
      </c>
      <c r="P284">
        <f t="shared" si="53"/>
        <v>0.89370000000000005</v>
      </c>
      <c r="Q284">
        <f>IFERROR(J144+MATCH(P284,J284:N284,0)-1,"")</f>
        <v>2014</v>
      </c>
      <c r="R284">
        <f t="shared" si="54"/>
        <v>0.81840000000000002</v>
      </c>
      <c r="S284">
        <f>IFERROR(J144+MATCH(R284,J284:N284)-1,"")</f>
        <v>2015</v>
      </c>
      <c r="T284">
        <f t="shared" si="55"/>
        <v>0.86543999999999988</v>
      </c>
      <c r="U284">
        <f t="shared" si="56"/>
        <v>2.7985764238269432E-2</v>
      </c>
      <c r="V284">
        <f t="shared" si="57"/>
        <v>0.28085707908779739</v>
      </c>
      <c r="W284">
        <f t="shared" si="58"/>
        <v>1.0097991164148998</v>
      </c>
      <c r="X284">
        <f t="shared" si="59"/>
        <v>-1.6808545801895418</v>
      </c>
      <c r="Y284">
        <f t="shared" si="60"/>
        <v>0.19152594706241943</v>
      </c>
      <c r="Z284">
        <f t="shared" si="61"/>
        <v>0.19867243762444906</v>
      </c>
      <c r="AA284">
        <f t="shared" si="62"/>
        <v>-1.6808545801895418</v>
      </c>
      <c r="AB284">
        <f>IFERROR(V144+MATCH(AA284,V284:Z284,0)-1,"")</f>
        <v>2015</v>
      </c>
    </row>
    <row r="285" spans="1:28" x14ac:dyDescent="0.3">
      <c r="A285" s="1">
        <v>38</v>
      </c>
      <c r="B285" t="s">
        <v>801</v>
      </c>
      <c r="C285" t="s">
        <v>2938</v>
      </c>
      <c r="D285" t="s">
        <v>2939</v>
      </c>
      <c r="E285" t="s">
        <v>2940</v>
      </c>
      <c r="F285" t="s">
        <v>2941</v>
      </c>
      <c r="G285" t="s">
        <v>2942</v>
      </c>
      <c r="I285" t="str">
        <f t="shared" si="47"/>
        <v>pos_trend</v>
      </c>
      <c r="J285">
        <f t="shared" si="48"/>
        <v>176190000</v>
      </c>
      <c r="K285">
        <f t="shared" si="49"/>
        <v>193920000</v>
      </c>
      <c r="L285">
        <f t="shared" si="50"/>
        <v>220190000</v>
      </c>
      <c r="M285">
        <f t="shared" si="51"/>
        <v>236310000</v>
      </c>
      <c r="N285">
        <f t="shared" si="52"/>
        <v>266220000.00000003</v>
      </c>
      <c r="P285">
        <f t="shared" si="53"/>
        <v>266220000.00000003</v>
      </c>
      <c r="Q285">
        <f>IFERROR(J144+MATCH(P285,J285:N285,0)-1,"")</f>
        <v>2017</v>
      </c>
      <c r="R285">
        <f t="shared" si="54"/>
        <v>176190000</v>
      </c>
      <c r="S285">
        <f>IFERROR(J144+MATCH(R285,J285:N285)-1,"")</f>
        <v>2013</v>
      </c>
      <c r="T285">
        <f t="shared" si="55"/>
        <v>218566000</v>
      </c>
      <c r="U285">
        <f t="shared" si="56"/>
        <v>35325420.450434841</v>
      </c>
      <c r="V285">
        <f t="shared" si="57"/>
        <v>-1.1995894021829929</v>
      </c>
      <c r="W285">
        <f t="shared" si="58"/>
        <v>-0.69768454800363511</v>
      </c>
      <c r="X285">
        <f t="shared" si="59"/>
        <v>4.5972559683433556E-2</v>
      </c>
      <c r="Y285">
        <f t="shared" si="60"/>
        <v>0.50230116934904245</v>
      </c>
      <c r="Z285">
        <f t="shared" si="61"/>
        <v>1.3490002211541527</v>
      </c>
      <c r="AA285">
        <f t="shared" si="62"/>
        <v>1.3490002211541527</v>
      </c>
      <c r="AB285">
        <f>IFERROR(V144+MATCH(AA285,V285:Z285,0)-1,"")</f>
        <v>2017</v>
      </c>
    </row>
    <row r="286" spans="1:28" x14ac:dyDescent="0.3">
      <c r="A286" s="1">
        <v>39</v>
      </c>
      <c r="B286" t="s">
        <v>802</v>
      </c>
      <c r="C286" t="s">
        <v>2955</v>
      </c>
      <c r="D286" t="s">
        <v>2956</v>
      </c>
      <c r="E286" t="s">
        <v>2957</v>
      </c>
      <c r="F286" t="s">
        <v>2958</v>
      </c>
      <c r="G286" t="s">
        <v>2959</v>
      </c>
      <c r="I286" t="str">
        <f t="shared" si="47"/>
        <v>N/A</v>
      </c>
      <c r="J286">
        <f t="shared" si="48"/>
        <v>0.87329999999999997</v>
      </c>
      <c r="K286">
        <f t="shared" si="49"/>
        <v>0.89370000000000005</v>
      </c>
      <c r="L286">
        <f t="shared" si="50"/>
        <v>0.81840000000000002</v>
      </c>
      <c r="M286">
        <f t="shared" si="51"/>
        <v>0.87080000000000002</v>
      </c>
      <c r="N286">
        <f t="shared" si="52"/>
        <v>0.871</v>
      </c>
      <c r="P286">
        <f t="shared" si="53"/>
        <v>0.89370000000000005</v>
      </c>
      <c r="Q286">
        <f>IFERROR(J144+MATCH(P286,J286:N286,0)-1,"")</f>
        <v>2014</v>
      </c>
      <c r="R286">
        <f t="shared" si="54"/>
        <v>0.81840000000000002</v>
      </c>
      <c r="S286">
        <f>IFERROR(J144+MATCH(R286,J286:N286)-1,"")</f>
        <v>2015</v>
      </c>
      <c r="T286">
        <f t="shared" si="55"/>
        <v>0.86543999999999988</v>
      </c>
      <c r="U286">
        <f t="shared" si="56"/>
        <v>2.7985764238269432E-2</v>
      </c>
      <c r="V286">
        <f t="shared" si="57"/>
        <v>0.28085707908779739</v>
      </c>
      <c r="W286">
        <f t="shared" si="58"/>
        <v>1.0097991164148998</v>
      </c>
      <c r="X286">
        <f t="shared" si="59"/>
        <v>-1.6808545801895418</v>
      </c>
      <c r="Y286">
        <f t="shared" si="60"/>
        <v>0.19152594706241943</v>
      </c>
      <c r="Z286">
        <f t="shared" si="61"/>
        <v>0.19867243762444906</v>
      </c>
      <c r="AA286">
        <f t="shared" si="62"/>
        <v>-1.6808545801895418</v>
      </c>
      <c r="AB286">
        <f>IFERROR(V144+MATCH(AA286,V286:Z286,0)-1,"")</f>
        <v>2015</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2938</v>
      </c>
      <c r="D288" t="s">
        <v>2939</v>
      </c>
      <c r="E288" t="s">
        <v>2940</v>
      </c>
      <c r="F288" t="s">
        <v>2941</v>
      </c>
      <c r="G288" t="s">
        <v>2942</v>
      </c>
      <c r="I288" t="str">
        <f t="shared" si="47"/>
        <v>pos_trend</v>
      </c>
      <c r="J288">
        <f t="shared" si="48"/>
        <v>176190000</v>
      </c>
      <c r="K288">
        <f t="shared" si="49"/>
        <v>193920000</v>
      </c>
      <c r="L288">
        <f t="shared" si="50"/>
        <v>220190000</v>
      </c>
      <c r="M288">
        <f t="shared" si="51"/>
        <v>236310000</v>
      </c>
      <c r="N288">
        <f t="shared" si="52"/>
        <v>266220000.00000003</v>
      </c>
      <c r="P288">
        <f t="shared" si="53"/>
        <v>266220000.00000003</v>
      </c>
      <c r="Q288">
        <f>IFERROR(J144+MATCH(P288,J288:N288,0)-1,"")</f>
        <v>2017</v>
      </c>
      <c r="R288">
        <f t="shared" si="54"/>
        <v>176190000</v>
      </c>
      <c r="S288">
        <f>IFERROR(J144+MATCH(R288,J288:N288)-1,"")</f>
        <v>2013</v>
      </c>
      <c r="T288">
        <f t="shared" si="55"/>
        <v>218566000</v>
      </c>
      <c r="U288">
        <f t="shared" si="56"/>
        <v>35325420.450434841</v>
      </c>
      <c r="V288">
        <f t="shared" si="57"/>
        <v>-1.1995894021829929</v>
      </c>
      <c r="W288">
        <f t="shared" si="58"/>
        <v>-0.69768454800363511</v>
      </c>
      <c r="X288">
        <f t="shared" si="59"/>
        <v>4.5972559683433556E-2</v>
      </c>
      <c r="Y288">
        <f t="shared" si="60"/>
        <v>0.50230116934904245</v>
      </c>
      <c r="Z288">
        <f t="shared" si="61"/>
        <v>1.3490002211541527</v>
      </c>
      <c r="AA288">
        <f t="shared" si="62"/>
        <v>1.3490002211541527</v>
      </c>
      <c r="AB288">
        <f>IFERROR(V144+MATCH(AA288,V288:Z288,0)-1,"")</f>
        <v>2017</v>
      </c>
    </row>
    <row r="289" spans="1:28" x14ac:dyDescent="0.3">
      <c r="A289" s="1">
        <v>42</v>
      </c>
      <c r="B289" t="s">
        <v>805</v>
      </c>
      <c r="C289" t="s">
        <v>2857</v>
      </c>
      <c r="D289" t="s">
        <v>2858</v>
      </c>
      <c r="E289" t="s">
        <v>2859</v>
      </c>
      <c r="F289" t="s">
        <v>2860</v>
      </c>
      <c r="G289" t="s">
        <v>2861</v>
      </c>
      <c r="I289" t="str">
        <f t="shared" si="47"/>
        <v>pos_trend</v>
      </c>
      <c r="J289">
        <f t="shared" si="48"/>
        <v>201760000</v>
      </c>
      <c r="K289">
        <f t="shared" si="49"/>
        <v>216990000</v>
      </c>
      <c r="L289">
        <f t="shared" si="50"/>
        <v>269060000</v>
      </c>
      <c r="M289">
        <f t="shared" si="51"/>
        <v>271380000</v>
      </c>
      <c r="N289">
        <f t="shared" si="52"/>
        <v>305650000</v>
      </c>
      <c r="P289">
        <f t="shared" si="53"/>
        <v>305650000</v>
      </c>
      <c r="Q289">
        <f>IFERROR(J144+MATCH(P289,J289:N289,0)-1,"")</f>
        <v>2017</v>
      </c>
      <c r="R289">
        <f t="shared" si="54"/>
        <v>201760000</v>
      </c>
      <c r="S289">
        <f>IFERROR(J144+MATCH(R289,J289:N289)-1,"")</f>
        <v>2013</v>
      </c>
      <c r="T289">
        <f t="shared" si="55"/>
        <v>252968000</v>
      </c>
      <c r="U289">
        <f t="shared" si="56"/>
        <v>42690815.991264448</v>
      </c>
      <c r="V289">
        <f t="shared" si="57"/>
        <v>-1.199508578390218</v>
      </c>
      <c r="W289">
        <f t="shared" si="58"/>
        <v>-0.84275737449857957</v>
      </c>
      <c r="X289">
        <f t="shared" si="59"/>
        <v>0.37694290039555123</v>
      </c>
      <c r="Y289">
        <f t="shared" si="60"/>
        <v>0.43128714156617504</v>
      </c>
      <c r="Z289">
        <f t="shared" si="61"/>
        <v>1.2340359109270711</v>
      </c>
      <c r="AA289">
        <f t="shared" si="62"/>
        <v>1.2340359109270711</v>
      </c>
      <c r="AB289">
        <f>IFERROR(V144+MATCH(AA289,V289:Z289,0)-1,"")</f>
        <v>2017</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2585</v>
      </c>
      <c r="C291" s="1" t="s">
        <v>243</v>
      </c>
      <c r="D291" s="1" t="s">
        <v>244</v>
      </c>
      <c r="E291" s="1" t="s">
        <v>245</v>
      </c>
      <c r="F291" s="1" t="s">
        <v>246</v>
      </c>
      <c r="G291" s="1" t="s">
        <v>2586</v>
      </c>
      <c r="H291" s="1" t="s">
        <v>247</v>
      </c>
      <c r="I291" t="str">
        <f t="shared" si="47"/>
        <v>pos_trend</v>
      </c>
      <c r="J291">
        <f t="shared" si="48"/>
        <v>2013</v>
      </c>
      <c r="K291">
        <f t="shared" si="49"/>
        <v>2014</v>
      </c>
      <c r="L291">
        <f t="shared" si="50"/>
        <v>2015</v>
      </c>
      <c r="M291">
        <f t="shared" si="51"/>
        <v>2016</v>
      </c>
      <c r="N291">
        <f t="shared" si="52"/>
        <v>2017</v>
      </c>
      <c r="P291">
        <f t="shared" si="53"/>
        <v>2017</v>
      </c>
      <c r="Q291">
        <f>IFERROR(J144+MATCH(P291,J291:N291,0)-1,"")</f>
        <v>2017</v>
      </c>
      <c r="R291">
        <f t="shared" si="54"/>
        <v>2013</v>
      </c>
      <c r="S291">
        <f>IFERROR(J144+MATCH(R291,J291:N291)-1,"")</f>
        <v>2013</v>
      </c>
      <c r="T291">
        <f t="shared" si="55"/>
        <v>2015</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2013</v>
      </c>
    </row>
    <row r="292" spans="1:28" x14ac:dyDescent="0.3">
      <c r="A292" s="1">
        <v>0</v>
      </c>
      <c r="B292" t="s">
        <v>806</v>
      </c>
      <c r="C292" t="s">
        <v>2693</v>
      </c>
      <c r="D292" t="s">
        <v>2694</v>
      </c>
      <c r="E292" t="s">
        <v>2707</v>
      </c>
      <c r="F292" t="s">
        <v>2708</v>
      </c>
      <c r="G292" t="s">
        <v>2709</v>
      </c>
      <c r="I292" t="str">
        <f t="shared" si="47"/>
        <v>N/A</v>
      </c>
      <c r="J292">
        <f t="shared" si="48"/>
        <v>27460000</v>
      </c>
      <c r="K292">
        <f t="shared" si="49"/>
        <v>14190000</v>
      </c>
      <c r="L292">
        <f t="shared" si="50"/>
        <v>27330000</v>
      </c>
      <c r="M292">
        <f t="shared" si="51"/>
        <v>31630000</v>
      </c>
      <c r="N292">
        <f t="shared" si="52"/>
        <v>32720000</v>
      </c>
      <c r="P292">
        <f t="shared" si="53"/>
        <v>32720000</v>
      </c>
      <c r="Q292">
        <f>IFERROR(J144+MATCH(P292,J292:N292,0)-1,"")</f>
        <v>2017</v>
      </c>
      <c r="R292">
        <f t="shared" si="54"/>
        <v>14190000</v>
      </c>
      <c r="S292" t="str">
        <f>IFERROR(J144+MATCH(R292,J292:N292)-1,"")</f>
        <v/>
      </c>
      <c r="T292">
        <f t="shared" si="55"/>
        <v>26666000</v>
      </c>
      <c r="U292">
        <f t="shared" si="56"/>
        <v>7382650.608013358</v>
      </c>
      <c r="V292">
        <f t="shared" si="57"/>
        <v>0.10754944831578075</v>
      </c>
      <c r="W292">
        <f t="shared" si="58"/>
        <v>-1.6899079561557691</v>
      </c>
      <c r="X292">
        <f t="shared" si="59"/>
        <v>8.9940596576421186E-2</v>
      </c>
      <c r="Y292">
        <f t="shared" si="60"/>
        <v>0.6723872310321608</v>
      </c>
      <c r="Z292">
        <f t="shared" si="61"/>
        <v>0.82003068023140635</v>
      </c>
      <c r="AA292">
        <f t="shared" si="62"/>
        <v>-1.6899079561557691</v>
      </c>
      <c r="AB292">
        <f>IFERROR(V144+MATCH(AA292,V292:Z292,0)-1,"")</f>
        <v>2014</v>
      </c>
    </row>
    <row r="293" spans="1:28" x14ac:dyDescent="0.3">
      <c r="A293" s="1">
        <v>1</v>
      </c>
      <c r="B293" t="s">
        <v>424</v>
      </c>
      <c r="C293" t="s">
        <v>254</v>
      </c>
      <c r="D293" t="s">
        <v>2696</v>
      </c>
      <c r="E293" t="s">
        <v>2960</v>
      </c>
      <c r="F293" t="s">
        <v>2961</v>
      </c>
      <c r="G293" t="s">
        <v>2962</v>
      </c>
      <c r="I293" t="str">
        <f t="shared" si="47"/>
        <v>N/A</v>
      </c>
      <c r="J293" t="str">
        <f t="shared" si="48"/>
        <v>N/A</v>
      </c>
      <c r="K293">
        <f t="shared" si="49"/>
        <v>-0.48340000000000005</v>
      </c>
      <c r="L293">
        <f t="shared" si="50"/>
        <v>0.92680000000000007</v>
      </c>
      <c r="M293">
        <f t="shared" si="51"/>
        <v>0.1573</v>
      </c>
      <c r="N293">
        <f t="shared" si="52"/>
        <v>3.4300000000000004E-2</v>
      </c>
      <c r="P293">
        <f t="shared" si="53"/>
        <v>0.92680000000000007</v>
      </c>
      <c r="Q293">
        <f>IFERROR(J144+MATCH(P293,J293:N293,0)-1,"")</f>
        <v>2015</v>
      </c>
      <c r="R293">
        <f t="shared" si="54"/>
        <v>-0.48340000000000005</v>
      </c>
      <c r="S293">
        <f>IFERROR(J144+MATCH(R293,J293:N293)-1,"")</f>
        <v>2014</v>
      </c>
      <c r="T293">
        <f t="shared" si="55"/>
        <v>0.15875</v>
      </c>
      <c r="U293">
        <f t="shared" si="56"/>
        <v>0.58245095072460829</v>
      </c>
      <c r="V293" t="str">
        <f t="shared" si="57"/>
        <v/>
      </c>
      <c r="W293">
        <f t="shared" si="58"/>
        <v>-1.1024962689152145</v>
      </c>
      <c r="X293">
        <f t="shared" si="59"/>
        <v>1.318651809297408</v>
      </c>
      <c r="Y293">
        <f t="shared" si="60"/>
        <v>-2.4894800123445742E-3</v>
      </c>
      <c r="Z293">
        <f t="shared" si="61"/>
        <v>-0.21366606036984884</v>
      </c>
      <c r="AA293">
        <f t="shared" si="62"/>
        <v>1.318651809297408</v>
      </c>
      <c r="AB293">
        <f>IFERROR(V144+MATCH(AA293,V293:Z293,0)-1,"")</f>
        <v>2015</v>
      </c>
    </row>
    <row r="294" spans="1:28" x14ac:dyDescent="0.3">
      <c r="A294" s="1">
        <v>2</v>
      </c>
      <c r="B294" t="s">
        <v>807</v>
      </c>
      <c r="C294" t="s">
        <v>2604</v>
      </c>
      <c r="D294" t="s">
        <v>2605</v>
      </c>
      <c r="E294" t="s">
        <v>2963</v>
      </c>
      <c r="F294" t="s">
        <v>2606</v>
      </c>
      <c r="G294" t="s">
        <v>2607</v>
      </c>
      <c r="I294" t="str">
        <f t="shared" si="47"/>
        <v>N/A</v>
      </c>
      <c r="J294">
        <f t="shared" si="48"/>
        <v>6300000</v>
      </c>
      <c r="K294">
        <f t="shared" si="49"/>
        <v>7430000</v>
      </c>
      <c r="L294">
        <f t="shared" si="50"/>
        <v>8490000</v>
      </c>
      <c r="M294">
        <f t="shared" si="51"/>
        <v>6700000</v>
      </c>
      <c r="N294">
        <f t="shared" si="52"/>
        <v>7340000</v>
      </c>
      <c r="P294">
        <f t="shared" si="53"/>
        <v>8490000</v>
      </c>
      <c r="Q294">
        <f>IFERROR(J144+MATCH(P294,J294:N294,0)-1,"")</f>
        <v>2015</v>
      </c>
      <c r="R294">
        <f t="shared" si="54"/>
        <v>6300000</v>
      </c>
      <c r="S294">
        <f>IFERROR(J144+MATCH(R294,J294:N294)-1,"")</f>
        <v>2013</v>
      </c>
      <c r="T294">
        <f t="shared" si="55"/>
        <v>7252000</v>
      </c>
      <c r="U294">
        <f t="shared" si="56"/>
        <v>834128.28749539482</v>
      </c>
      <c r="V294">
        <f t="shared" si="57"/>
        <v>-1.1413112518441666</v>
      </c>
      <c r="W294">
        <f t="shared" si="58"/>
        <v>0.21339643154229165</v>
      </c>
      <c r="X294">
        <f t="shared" si="59"/>
        <v>1.4841841699402083</v>
      </c>
      <c r="Y294">
        <f t="shared" si="60"/>
        <v>-0.66176870905249996</v>
      </c>
      <c r="Z294">
        <f t="shared" si="61"/>
        <v>0.10549935941416666</v>
      </c>
      <c r="AA294">
        <f t="shared" si="62"/>
        <v>1.4841841699402083</v>
      </c>
      <c r="AB294">
        <f>IFERROR(V144+MATCH(AA294,V294:Z294,0)-1,"")</f>
        <v>2015</v>
      </c>
    </row>
    <row r="295" spans="1:28" x14ac:dyDescent="0.3">
      <c r="A295" s="1">
        <v>3</v>
      </c>
      <c r="B295" t="s">
        <v>808</v>
      </c>
      <c r="C295" t="s">
        <v>2608</v>
      </c>
      <c r="D295" t="s">
        <v>2609</v>
      </c>
      <c r="E295" t="s">
        <v>2964</v>
      </c>
      <c r="F295" t="s">
        <v>669</v>
      </c>
      <c r="G295" t="s">
        <v>2610</v>
      </c>
      <c r="I295" t="str">
        <f t="shared" si="47"/>
        <v>N/A</v>
      </c>
      <c r="J295">
        <f t="shared" si="48"/>
        <v>5430000</v>
      </c>
      <c r="K295">
        <f t="shared" si="49"/>
        <v>5900000</v>
      </c>
      <c r="L295">
        <f t="shared" si="50"/>
        <v>7200000</v>
      </c>
      <c r="M295">
        <f t="shared" si="51"/>
        <v>6500000</v>
      </c>
      <c r="N295">
        <f t="shared" si="52"/>
        <v>7140000</v>
      </c>
      <c r="P295">
        <f t="shared" si="53"/>
        <v>7200000</v>
      </c>
      <c r="Q295">
        <f>IFERROR(J144+MATCH(P295,J295:N295,0)-1,"")</f>
        <v>2015</v>
      </c>
      <c r="R295">
        <f t="shared" si="54"/>
        <v>5430000</v>
      </c>
      <c r="S295">
        <f>IFERROR(J144+MATCH(R295,J295:N295)-1,"")</f>
        <v>2013</v>
      </c>
      <c r="T295">
        <f t="shared" si="55"/>
        <v>6434000</v>
      </c>
      <c r="U295">
        <f t="shared" si="56"/>
        <v>771803.08369428013</v>
      </c>
      <c r="V295">
        <f t="shared" si="57"/>
        <v>-1.3008499463286618</v>
      </c>
      <c r="W295">
        <f t="shared" si="58"/>
        <v>-0.69188632603536393</v>
      </c>
      <c r="X295">
        <f t="shared" si="59"/>
        <v>0.99248113435035357</v>
      </c>
      <c r="Y295">
        <f t="shared" si="60"/>
        <v>8.5514040296505653E-2</v>
      </c>
      <c r="Z295">
        <f t="shared" si="61"/>
        <v>0.91474109771716661</v>
      </c>
      <c r="AA295">
        <f t="shared" si="62"/>
        <v>-1.3008499463286618</v>
      </c>
      <c r="AB295">
        <f>IFERROR(V144+MATCH(AA295,V295:Z295,0)-1,"")</f>
        <v>2013</v>
      </c>
    </row>
    <row r="296" spans="1:28" x14ac:dyDescent="0.3">
      <c r="A296" s="1">
        <v>4</v>
      </c>
      <c r="B296" t="s">
        <v>809</v>
      </c>
      <c r="C296" t="s">
        <v>2259</v>
      </c>
      <c r="D296" t="s">
        <v>2611</v>
      </c>
      <c r="E296" t="s">
        <v>2682</v>
      </c>
      <c r="F296" t="s">
        <v>2613</v>
      </c>
      <c r="G296" t="s">
        <v>2613</v>
      </c>
      <c r="I296" t="str">
        <f t="shared" si="47"/>
        <v>N/A</v>
      </c>
      <c r="J296">
        <f t="shared" si="48"/>
        <v>868000</v>
      </c>
      <c r="K296">
        <f t="shared" si="49"/>
        <v>1530000</v>
      </c>
      <c r="L296">
        <f t="shared" si="50"/>
        <v>1290000</v>
      </c>
      <c r="M296">
        <f t="shared" si="51"/>
        <v>200000</v>
      </c>
      <c r="N296">
        <f t="shared" si="52"/>
        <v>200000</v>
      </c>
      <c r="P296">
        <f t="shared" si="53"/>
        <v>1530000</v>
      </c>
      <c r="Q296">
        <f>IFERROR(J144+MATCH(P296,J296:N296,0)-1,"")</f>
        <v>2014</v>
      </c>
      <c r="R296">
        <f t="shared" si="54"/>
        <v>200000</v>
      </c>
      <c r="S296" t="str">
        <f>IFERROR(J144+MATCH(R296,J296:N296)-1,"")</f>
        <v/>
      </c>
      <c r="T296">
        <f t="shared" si="55"/>
        <v>817600</v>
      </c>
      <c r="U296">
        <f t="shared" si="56"/>
        <v>611570.76450726448</v>
      </c>
      <c r="V296">
        <f t="shared" si="57"/>
        <v>8.2410741201153881E-2</v>
      </c>
      <c r="W296">
        <f t="shared" si="58"/>
        <v>1.1648692863432941</v>
      </c>
      <c r="X296">
        <f t="shared" si="59"/>
        <v>0.7724371853854185</v>
      </c>
      <c r="Y296">
        <f t="shared" si="60"/>
        <v>-1.0098586064649333</v>
      </c>
      <c r="Z296">
        <f t="shared" si="61"/>
        <v>-1.0098586064649333</v>
      </c>
      <c r="AA296">
        <f t="shared" si="62"/>
        <v>1.1648692863432941</v>
      </c>
      <c r="AB296">
        <f>IFERROR(V144+MATCH(AA296,V296:Z296,0)-1,"")</f>
        <v>2014</v>
      </c>
    </row>
    <row r="297" spans="1:28" x14ac:dyDescent="0.3">
      <c r="A297" s="1">
        <v>5</v>
      </c>
      <c r="B297" t="s">
        <v>810</v>
      </c>
      <c r="C297" t="s">
        <v>2684</v>
      </c>
      <c r="D297" t="s">
        <v>2685</v>
      </c>
      <c r="E297" t="s">
        <v>2965</v>
      </c>
      <c r="F297" t="s">
        <v>2852</v>
      </c>
      <c r="G297" t="s">
        <v>2688</v>
      </c>
      <c r="I297" t="str">
        <f t="shared" si="47"/>
        <v>N/A</v>
      </c>
      <c r="J297">
        <f t="shared" si="48"/>
        <v>-1310000</v>
      </c>
      <c r="K297">
        <f t="shared" si="49"/>
        <v>-785000</v>
      </c>
      <c r="L297">
        <f t="shared" si="50"/>
        <v>-3950000</v>
      </c>
      <c r="M297">
        <f t="shared" si="51"/>
        <v>1320000</v>
      </c>
      <c r="N297">
        <f t="shared" si="52"/>
        <v>-1320000</v>
      </c>
      <c r="P297">
        <f t="shared" si="53"/>
        <v>1320000</v>
      </c>
      <c r="Q297">
        <f>IFERROR(J144+MATCH(P297,J297:N297,0)-1,"")</f>
        <v>2016</v>
      </c>
      <c r="R297">
        <f t="shared" si="54"/>
        <v>-3950000</v>
      </c>
      <c r="S297">
        <f>IFERROR(J144+MATCH(R297,J297:N297)-1,"")</f>
        <v>2015</v>
      </c>
      <c r="T297">
        <f t="shared" si="55"/>
        <v>-1209000</v>
      </c>
      <c r="U297">
        <f t="shared" si="56"/>
        <v>1878245.1916616212</v>
      </c>
      <c r="V297">
        <f t="shared" si="57"/>
        <v>-5.3773596998083435E-2</v>
      </c>
      <c r="W297">
        <f t="shared" si="58"/>
        <v>0.22574262502165718</v>
      </c>
      <c r="X297">
        <f t="shared" si="59"/>
        <v>-1.4593408848687792</v>
      </c>
      <c r="Y297">
        <f t="shared" si="60"/>
        <v>1.3464695723579505</v>
      </c>
      <c r="Z297">
        <f t="shared" si="61"/>
        <v>-5.9097715512745161E-2</v>
      </c>
      <c r="AA297">
        <f t="shared" si="62"/>
        <v>-1.4593408848687792</v>
      </c>
      <c r="AB297">
        <f>IFERROR(V144+MATCH(AA297,V297:Z297,0)-1,"")</f>
        <v>2015</v>
      </c>
    </row>
    <row r="298" spans="1:28" x14ac:dyDescent="0.3">
      <c r="A298" s="1">
        <v>6</v>
      </c>
      <c r="B298" t="s">
        <v>714</v>
      </c>
      <c r="C298" t="s">
        <v>2684</v>
      </c>
      <c r="D298" t="s">
        <v>2685</v>
      </c>
      <c r="E298" t="s">
        <v>2965</v>
      </c>
      <c r="F298" t="s">
        <v>2852</v>
      </c>
      <c r="G298" t="s">
        <v>2688</v>
      </c>
      <c r="I298" t="str">
        <f t="shared" si="47"/>
        <v>N/A</v>
      </c>
      <c r="J298">
        <f t="shared" si="48"/>
        <v>-1310000</v>
      </c>
      <c r="K298">
        <f t="shared" si="49"/>
        <v>-785000</v>
      </c>
      <c r="L298">
        <f t="shared" si="50"/>
        <v>-3950000</v>
      </c>
      <c r="M298">
        <f t="shared" si="51"/>
        <v>1320000</v>
      </c>
      <c r="N298">
        <f t="shared" si="52"/>
        <v>-1320000</v>
      </c>
      <c r="P298">
        <f t="shared" si="53"/>
        <v>1320000</v>
      </c>
      <c r="Q298">
        <f>IFERROR(J144+MATCH(P298,J298:N298,0)-1,"")</f>
        <v>2016</v>
      </c>
      <c r="R298">
        <f t="shared" si="54"/>
        <v>-3950000</v>
      </c>
      <c r="S298">
        <f>IFERROR(J144+MATCH(R298,J298:N298)-1,"")</f>
        <v>2015</v>
      </c>
      <c r="T298">
        <f t="shared" si="55"/>
        <v>-1209000</v>
      </c>
      <c r="U298">
        <f t="shared" si="56"/>
        <v>1878245.1916616212</v>
      </c>
      <c r="V298">
        <f t="shared" si="57"/>
        <v>-5.3773596998083435E-2</v>
      </c>
      <c r="W298">
        <f t="shared" si="58"/>
        <v>0.22574262502165718</v>
      </c>
      <c r="X298">
        <f t="shared" si="59"/>
        <v>-1.4593408848687792</v>
      </c>
      <c r="Y298">
        <f t="shared" si="60"/>
        <v>1.3464695723579505</v>
      </c>
      <c r="Z298">
        <f t="shared" si="61"/>
        <v>-5.9097715512745161E-2</v>
      </c>
      <c r="AA298">
        <f t="shared" si="62"/>
        <v>-1.4593408848687792</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2966</v>
      </c>
      <c r="D300" t="s">
        <v>2967</v>
      </c>
      <c r="E300" t="s">
        <v>2968</v>
      </c>
      <c r="F300" t="s">
        <v>2969</v>
      </c>
      <c r="G300" t="s">
        <v>2970</v>
      </c>
      <c r="I300" t="str">
        <f t="shared" si="47"/>
        <v>N/A</v>
      </c>
      <c r="J300">
        <f t="shared" si="48"/>
        <v>5720000</v>
      </c>
      <c r="K300">
        <f t="shared" si="49"/>
        <v>5520000</v>
      </c>
      <c r="L300">
        <f t="shared" si="50"/>
        <v>11230000</v>
      </c>
      <c r="M300">
        <f t="shared" si="51"/>
        <v>10600000</v>
      </c>
      <c r="N300">
        <f t="shared" si="52"/>
        <v>6290000</v>
      </c>
      <c r="P300">
        <f t="shared" si="53"/>
        <v>11230000</v>
      </c>
      <c r="Q300">
        <f>IFERROR(J144+MATCH(P300,J300:N300,0)-1,"")</f>
        <v>2015</v>
      </c>
      <c r="R300">
        <f t="shared" si="54"/>
        <v>5520000</v>
      </c>
      <c r="S300" t="str">
        <f>IFERROR(J144+MATCH(R300,J300:N300)-1,"")</f>
        <v/>
      </c>
      <c r="T300">
        <f t="shared" si="55"/>
        <v>7872000</v>
      </c>
      <c r="U300">
        <f t="shared" si="56"/>
        <v>2801065.868557896</v>
      </c>
      <c r="V300">
        <f t="shared" si="57"/>
        <v>-0.76827896985797706</v>
      </c>
      <c r="W300">
        <f t="shared" si="58"/>
        <v>-0.83968036110871835</v>
      </c>
      <c r="X300">
        <f t="shared" si="59"/>
        <v>1.1988293590999475</v>
      </c>
      <c r="Y300">
        <f t="shared" si="60"/>
        <v>0.97391497666011217</v>
      </c>
      <c r="Z300">
        <f t="shared" si="61"/>
        <v>-0.56478500479336413</v>
      </c>
      <c r="AA300">
        <f t="shared" si="62"/>
        <v>1.1988293590999475</v>
      </c>
      <c r="AB300">
        <f>IFERROR(V144+MATCH(AA300,V300:Z300,0)-1,"")</f>
        <v>2015</v>
      </c>
    </row>
    <row r="301" spans="1:28" x14ac:dyDescent="0.3">
      <c r="A301" s="1">
        <v>9</v>
      </c>
      <c r="B301" t="s">
        <v>823</v>
      </c>
      <c r="C301" t="s">
        <v>2971</v>
      </c>
      <c r="D301" t="s">
        <v>724</v>
      </c>
      <c r="E301" t="s">
        <v>2972</v>
      </c>
      <c r="F301" t="s">
        <v>2973</v>
      </c>
      <c r="G301" t="s">
        <v>2974</v>
      </c>
      <c r="I301" t="str">
        <f t="shared" si="47"/>
        <v>N/A</v>
      </c>
      <c r="J301">
        <f t="shared" si="48"/>
        <v>38170000</v>
      </c>
      <c r="K301">
        <f t="shared" si="49"/>
        <v>26350000</v>
      </c>
      <c r="L301">
        <f t="shared" si="50"/>
        <v>43090000</v>
      </c>
      <c r="M301">
        <f t="shared" si="51"/>
        <v>50250000</v>
      </c>
      <c r="N301">
        <f t="shared" si="52"/>
        <v>45030000</v>
      </c>
      <c r="P301">
        <f t="shared" si="53"/>
        <v>50250000</v>
      </c>
      <c r="Q301">
        <f>IFERROR(J144+MATCH(P301,J301:N301,0)-1,"")</f>
        <v>2016</v>
      </c>
      <c r="R301">
        <f t="shared" si="54"/>
        <v>26350000</v>
      </c>
      <c r="S301" t="str">
        <f>IFERROR(J144+MATCH(R301,J301:N301)-1,"")</f>
        <v/>
      </c>
      <c r="T301">
        <f t="shared" si="55"/>
        <v>40578000</v>
      </c>
      <c r="U301">
        <f t="shared" si="56"/>
        <v>9054176.9366408996</v>
      </c>
      <c r="V301">
        <f t="shared" si="57"/>
        <v>-0.26595459939104837</v>
      </c>
      <c r="W301">
        <f t="shared" si="58"/>
        <v>-1.5714294186610616</v>
      </c>
      <c r="X301">
        <f t="shared" si="59"/>
        <v>0.2774410106604292</v>
      </c>
      <c r="Y301">
        <f t="shared" si="60"/>
        <v>1.0682362480524168</v>
      </c>
      <c r="Z301">
        <f t="shared" si="61"/>
        <v>0.49170675933926383</v>
      </c>
      <c r="AA301">
        <f t="shared" si="62"/>
        <v>-1.5714294186610616</v>
      </c>
      <c r="AB301">
        <f>IFERROR(V144+MATCH(AA301,V301:Z301,0)-1,"")</f>
        <v>2014</v>
      </c>
    </row>
    <row r="302" spans="1:28" x14ac:dyDescent="0.3">
      <c r="A302" s="1">
        <v>10</v>
      </c>
      <c r="B302" t="s">
        <v>829</v>
      </c>
      <c r="C302" t="s">
        <v>254</v>
      </c>
      <c r="D302" t="s">
        <v>254</v>
      </c>
      <c r="E302" t="s">
        <v>2975</v>
      </c>
      <c r="F302" t="s">
        <v>2976</v>
      </c>
      <c r="G302" t="s">
        <v>254</v>
      </c>
      <c r="I302" t="str">
        <f t="shared" si="47"/>
        <v>N/A</v>
      </c>
      <c r="J302" t="str">
        <f t="shared" si="48"/>
        <v>N/A</v>
      </c>
      <c r="K302" t="str">
        <f t="shared" si="49"/>
        <v>N/A</v>
      </c>
      <c r="L302">
        <f t="shared" si="50"/>
        <v>-7680000</v>
      </c>
      <c r="M302">
        <f t="shared" si="51"/>
        <v>-559000</v>
      </c>
      <c r="N302" t="str">
        <f t="shared" si="52"/>
        <v>N/A</v>
      </c>
      <c r="P302">
        <f t="shared" si="53"/>
        <v>-559000</v>
      </c>
      <c r="Q302">
        <f>IFERROR(J144+MATCH(P302,J302:N302,0)-1,"")</f>
        <v>2016</v>
      </c>
      <c r="R302">
        <f t="shared" si="54"/>
        <v>-7680000</v>
      </c>
      <c r="S302">
        <f>IFERROR(J144+MATCH(R302,J302:N302)-1,"")</f>
        <v>2015</v>
      </c>
      <c r="T302">
        <f t="shared" si="55"/>
        <v>-4119500</v>
      </c>
      <c r="U302">
        <f t="shared" si="56"/>
        <v>5035307.3888294045</v>
      </c>
      <c r="V302" t="str">
        <f t="shared" si="57"/>
        <v/>
      </c>
      <c r="W302" t="str">
        <f t="shared" si="58"/>
        <v/>
      </c>
      <c r="X302">
        <f t="shared" si="59"/>
        <v>-0.70710678118654757</v>
      </c>
      <c r="Y302">
        <f t="shared" si="60"/>
        <v>0.70710678118654757</v>
      </c>
      <c r="Z302" t="str">
        <f t="shared" si="61"/>
        <v/>
      </c>
      <c r="AA302">
        <f t="shared" si="62"/>
        <v>-0.70710678118654757</v>
      </c>
      <c r="AB302">
        <f>IFERROR(V144+MATCH(AA302,V302:Z302,0)-1,"")</f>
        <v>2015</v>
      </c>
    </row>
    <row r="303" spans="1:28" x14ac:dyDescent="0.3">
      <c r="A303" s="1">
        <v>11</v>
      </c>
      <c r="B303" t="s">
        <v>830</v>
      </c>
      <c r="C303" t="s">
        <v>2977</v>
      </c>
      <c r="D303" t="s">
        <v>2978</v>
      </c>
      <c r="E303" t="s">
        <v>2979</v>
      </c>
      <c r="F303" t="s">
        <v>2980</v>
      </c>
      <c r="G303" t="s">
        <v>2981</v>
      </c>
      <c r="I303" t="str">
        <f t="shared" si="47"/>
        <v>N/A</v>
      </c>
      <c r="J303">
        <f t="shared" si="48"/>
        <v>-8970000</v>
      </c>
      <c r="K303">
        <f t="shared" si="49"/>
        <v>9230000</v>
      </c>
      <c r="L303">
        <f t="shared" si="50"/>
        <v>989000</v>
      </c>
      <c r="M303">
        <f t="shared" si="51"/>
        <v>-21630000</v>
      </c>
      <c r="N303">
        <f t="shared" si="52"/>
        <v>-11870000</v>
      </c>
      <c r="P303">
        <f t="shared" si="53"/>
        <v>9230000</v>
      </c>
      <c r="Q303">
        <f>IFERROR(J144+MATCH(P303,J303:N303,0)-1,"")</f>
        <v>2014</v>
      </c>
      <c r="R303">
        <f t="shared" si="54"/>
        <v>-21630000</v>
      </c>
      <c r="S303" t="str">
        <f>IFERROR(J144+MATCH(R303,J303:N303)-1,"")</f>
        <v/>
      </c>
      <c r="T303">
        <f t="shared" si="55"/>
        <v>-6450200</v>
      </c>
      <c r="U303">
        <f t="shared" si="56"/>
        <v>11909663.31178174</v>
      </c>
      <c r="V303">
        <f t="shared" si="57"/>
        <v>-0.21157609027513527</v>
      </c>
      <c r="W303">
        <f t="shared" si="58"/>
        <v>1.3165947339995938</v>
      </c>
      <c r="X303">
        <f t="shared" si="59"/>
        <v>0.62463562615080026</v>
      </c>
      <c r="Y303">
        <f t="shared" si="60"/>
        <v>-1.2745784328750291</v>
      </c>
      <c r="Z303">
        <f t="shared" si="61"/>
        <v>-0.45507583700022947</v>
      </c>
      <c r="AA303">
        <f t="shared" si="62"/>
        <v>1.3165947339995938</v>
      </c>
      <c r="AB303">
        <f>IFERROR(V144+MATCH(AA303,V303:Z303,0)-1,"")</f>
        <v>2014</v>
      </c>
    </row>
    <row r="304" spans="1:28" x14ac:dyDescent="0.3">
      <c r="A304" s="1">
        <v>12</v>
      </c>
      <c r="B304" t="s">
        <v>836</v>
      </c>
      <c r="C304" t="s">
        <v>2982</v>
      </c>
      <c r="D304" t="s">
        <v>2983</v>
      </c>
      <c r="E304" t="s">
        <v>2684</v>
      </c>
      <c r="F304" t="s">
        <v>2984</v>
      </c>
      <c r="G304" t="s">
        <v>2985</v>
      </c>
      <c r="I304" t="str">
        <f t="shared" si="47"/>
        <v>N/A</v>
      </c>
      <c r="J304">
        <f t="shared" si="48"/>
        <v>-9420000</v>
      </c>
      <c r="K304">
        <f t="shared" si="49"/>
        <v>11170000</v>
      </c>
      <c r="L304">
        <f t="shared" si="50"/>
        <v>-1310000</v>
      </c>
      <c r="M304">
        <f t="shared" si="51"/>
        <v>-4910000</v>
      </c>
      <c r="N304">
        <f t="shared" si="52"/>
        <v>-4560000</v>
      </c>
      <c r="P304">
        <f t="shared" si="53"/>
        <v>11170000</v>
      </c>
      <c r="Q304">
        <f>IFERROR(J144+MATCH(P304,J304:N304,0)-1,"")</f>
        <v>2014</v>
      </c>
      <c r="R304">
        <f t="shared" si="54"/>
        <v>-9420000</v>
      </c>
      <c r="S304">
        <f>IFERROR(J144+MATCH(R304,J304:N304)-1,"")</f>
        <v>2013</v>
      </c>
      <c r="T304">
        <f t="shared" si="55"/>
        <v>-1806000</v>
      </c>
      <c r="U304">
        <f t="shared" si="56"/>
        <v>7807286.9807635481</v>
      </c>
      <c r="V304">
        <f t="shared" si="57"/>
        <v>-0.97524274677749268</v>
      </c>
      <c r="W304">
        <f t="shared" si="58"/>
        <v>1.6620370215635336</v>
      </c>
      <c r="X304">
        <f t="shared" si="59"/>
        <v>6.3530391699715832E-2</v>
      </c>
      <c r="Y304">
        <f t="shared" si="60"/>
        <v>-0.39757728999177006</v>
      </c>
      <c r="Z304">
        <f t="shared" si="61"/>
        <v>-0.35274737649398669</v>
      </c>
      <c r="AA304">
        <f t="shared" si="62"/>
        <v>1.6620370215635336</v>
      </c>
      <c r="AB304">
        <f>IFERROR(V144+MATCH(AA304,V304:Z304,0)-1,"")</f>
        <v>2014</v>
      </c>
    </row>
    <row r="305" spans="1:28" x14ac:dyDescent="0.3">
      <c r="A305" s="1">
        <v>13</v>
      </c>
      <c r="B305" t="s">
        <v>655</v>
      </c>
      <c r="C305" t="s">
        <v>2986</v>
      </c>
      <c r="D305" t="s">
        <v>2987</v>
      </c>
      <c r="E305" t="s">
        <v>2988</v>
      </c>
      <c r="F305" t="s">
        <v>2989</v>
      </c>
      <c r="G305" t="s">
        <v>2990</v>
      </c>
      <c r="I305" t="str">
        <f t="shared" si="47"/>
        <v>N/A</v>
      </c>
      <c r="J305">
        <f t="shared" si="48"/>
        <v>1750000</v>
      </c>
      <c r="K305">
        <f t="shared" si="49"/>
        <v>-2020000</v>
      </c>
      <c r="L305">
        <f t="shared" si="50"/>
        <v>116000</v>
      </c>
      <c r="M305">
        <f t="shared" si="51"/>
        <v>-443000</v>
      </c>
      <c r="N305">
        <f t="shared" si="52"/>
        <v>238000</v>
      </c>
      <c r="P305">
        <f t="shared" si="53"/>
        <v>1750000</v>
      </c>
      <c r="Q305">
        <f>IFERROR(J144+MATCH(P305,J305:N305,0)-1,"")</f>
        <v>2013</v>
      </c>
      <c r="R305">
        <f t="shared" si="54"/>
        <v>-2020000</v>
      </c>
      <c r="S305" t="str">
        <f>IFERROR(J144+MATCH(R305,J305:N305)-1,"")</f>
        <v/>
      </c>
      <c r="T305">
        <f t="shared" si="55"/>
        <v>-71800</v>
      </c>
      <c r="U305">
        <f t="shared" si="56"/>
        <v>1358627.3219687582</v>
      </c>
      <c r="V305">
        <f t="shared" si="57"/>
        <v>1.3409122358588137</v>
      </c>
      <c r="W305">
        <f t="shared" si="58"/>
        <v>-1.4339473146888466</v>
      </c>
      <c r="X305">
        <f t="shared" si="59"/>
        <v>0.13822775161614076</v>
      </c>
      <c r="Y305">
        <f t="shared" si="60"/>
        <v>-0.27321694036161581</v>
      </c>
      <c r="Z305">
        <f t="shared" si="61"/>
        <v>0.22802426757550801</v>
      </c>
      <c r="AA305">
        <f t="shared" si="62"/>
        <v>-1.4339473146888466</v>
      </c>
      <c r="AB305">
        <f>IFERROR(V144+MATCH(AA305,V305:Z305,0)-1,"")</f>
        <v>2014</v>
      </c>
    </row>
    <row r="306" spans="1:28" x14ac:dyDescent="0.3">
      <c r="A306" s="1">
        <v>14</v>
      </c>
      <c r="B306" t="s">
        <v>847</v>
      </c>
      <c r="C306" t="s">
        <v>2991</v>
      </c>
      <c r="D306" t="s">
        <v>2992</v>
      </c>
      <c r="E306" t="s">
        <v>2993</v>
      </c>
      <c r="F306" t="s">
        <v>2994</v>
      </c>
      <c r="G306" t="s">
        <v>2995</v>
      </c>
      <c r="I306" t="str">
        <f t="shared" si="47"/>
        <v>N/A</v>
      </c>
      <c r="J306">
        <f t="shared" si="48"/>
        <v>5390000</v>
      </c>
      <c r="K306">
        <f t="shared" si="49"/>
        <v>3640000</v>
      </c>
      <c r="L306">
        <f t="shared" si="50"/>
        <v>6830000</v>
      </c>
      <c r="M306">
        <f t="shared" si="51"/>
        <v>-13270000</v>
      </c>
      <c r="N306">
        <f t="shared" si="52"/>
        <v>-1380000</v>
      </c>
      <c r="P306">
        <f t="shared" si="53"/>
        <v>6830000</v>
      </c>
      <c r="Q306">
        <f>IFERROR(J144+MATCH(P306,J306:N306,0)-1,"")</f>
        <v>2015</v>
      </c>
      <c r="R306">
        <f t="shared" si="54"/>
        <v>-13270000</v>
      </c>
      <c r="S306" t="str">
        <f>IFERROR(J144+MATCH(R306,J306:N306)-1,"")</f>
        <v/>
      </c>
      <c r="T306">
        <f t="shared" si="55"/>
        <v>242000</v>
      </c>
      <c r="U306">
        <f t="shared" si="56"/>
        <v>8164788.4234681791</v>
      </c>
      <c r="V306">
        <f t="shared" si="57"/>
        <v>0.6305123578221602</v>
      </c>
      <c r="W306">
        <f t="shared" si="58"/>
        <v>0.41617734884998064</v>
      </c>
      <c r="X306">
        <f t="shared" si="59"/>
        <v>0.80687945091926794</v>
      </c>
      <c r="Y306">
        <f t="shared" si="60"/>
        <v>-1.6549112235611945</v>
      </c>
      <c r="Z306">
        <f t="shared" si="61"/>
        <v>-0.19865793403021442</v>
      </c>
      <c r="AA306">
        <f t="shared" si="62"/>
        <v>-1.6549112235611945</v>
      </c>
      <c r="AB306">
        <f>IFERROR(V144+MATCH(AA306,V306:Z306,0)-1,"")</f>
        <v>2016</v>
      </c>
    </row>
    <row r="307" spans="1:28" x14ac:dyDescent="0.3">
      <c r="A307" s="1">
        <v>15</v>
      </c>
      <c r="B307" t="s">
        <v>853</v>
      </c>
      <c r="C307" t="s">
        <v>2996</v>
      </c>
      <c r="D307" t="s">
        <v>2997</v>
      </c>
      <c r="E307" t="s">
        <v>2998</v>
      </c>
      <c r="F307" t="s">
        <v>2999</v>
      </c>
      <c r="G307" t="s">
        <v>2549</v>
      </c>
      <c r="I307" t="str">
        <f t="shared" si="47"/>
        <v>N/A</v>
      </c>
      <c r="J307">
        <f t="shared" si="48"/>
        <v>29200000</v>
      </c>
      <c r="K307">
        <f t="shared" si="49"/>
        <v>35570000</v>
      </c>
      <c r="L307">
        <f t="shared" si="50"/>
        <v>36400000</v>
      </c>
      <c r="M307">
        <f t="shared" si="51"/>
        <v>28060000</v>
      </c>
      <c r="N307">
        <f t="shared" si="52"/>
        <v>33150000</v>
      </c>
      <c r="P307">
        <f t="shared" si="53"/>
        <v>36400000</v>
      </c>
      <c r="Q307">
        <f>IFERROR(J144+MATCH(P307,J307:N307,0)-1,"")</f>
        <v>2015</v>
      </c>
      <c r="R307">
        <f t="shared" si="54"/>
        <v>28060000</v>
      </c>
      <c r="S307" t="str">
        <f>IFERROR(J144+MATCH(R307,J307:N307)-1,"")</f>
        <v/>
      </c>
      <c r="T307">
        <f t="shared" si="55"/>
        <v>32476000</v>
      </c>
      <c r="U307">
        <f t="shared" si="56"/>
        <v>3730218.4922602056</v>
      </c>
      <c r="V307">
        <f t="shared" si="57"/>
        <v>-0.87823273805471203</v>
      </c>
      <c r="W307">
        <f t="shared" si="58"/>
        <v>0.82944203038500586</v>
      </c>
      <c r="X307">
        <f t="shared" si="59"/>
        <v>1.051949103823776</v>
      </c>
      <c r="Y307">
        <f t="shared" si="60"/>
        <v>-1.1838448630188059</v>
      </c>
      <c r="Z307">
        <f t="shared" si="61"/>
        <v>0.18068646686473624</v>
      </c>
      <c r="AA307">
        <f t="shared" si="62"/>
        <v>-1.1838448630188059</v>
      </c>
      <c r="AB307">
        <f>IFERROR(V144+MATCH(AA307,V307:Z307,0)-1,"")</f>
        <v>2016</v>
      </c>
    </row>
    <row r="308" spans="1:28" x14ac:dyDescent="0.3">
      <c r="A308" s="1">
        <v>16</v>
      </c>
      <c r="B308" t="s">
        <v>859</v>
      </c>
      <c r="C308" t="s">
        <v>254</v>
      </c>
      <c r="D308" t="s">
        <v>3000</v>
      </c>
      <c r="E308" t="s">
        <v>3001</v>
      </c>
      <c r="F308" t="s">
        <v>3002</v>
      </c>
      <c r="G308" t="s">
        <v>2935</v>
      </c>
      <c r="I308" t="str">
        <f t="shared" si="47"/>
        <v>N/A</v>
      </c>
      <c r="J308" t="str">
        <f t="shared" si="48"/>
        <v>N/A</v>
      </c>
      <c r="K308">
        <f t="shared" si="49"/>
        <v>0.21829999999999999</v>
      </c>
      <c r="L308">
        <f t="shared" si="50"/>
        <v>2.3199999999999998E-2</v>
      </c>
      <c r="M308">
        <f t="shared" si="51"/>
        <v>-0.2291</v>
      </c>
      <c r="N308">
        <f t="shared" si="52"/>
        <v>0.18160000000000001</v>
      </c>
      <c r="P308">
        <f t="shared" si="53"/>
        <v>0.21829999999999999</v>
      </c>
      <c r="Q308">
        <f>IFERROR(J144+MATCH(P308,J308:N308,0)-1,"")</f>
        <v>2014</v>
      </c>
      <c r="R308">
        <f t="shared" si="54"/>
        <v>-0.2291</v>
      </c>
      <c r="S308" t="str">
        <f>IFERROR(J144+MATCH(R308,J308:N308)-1,"")</f>
        <v/>
      </c>
      <c r="T308">
        <f t="shared" si="55"/>
        <v>4.8500000000000001E-2</v>
      </c>
      <c r="U308">
        <f t="shared" si="56"/>
        <v>0.20351044199254248</v>
      </c>
      <c r="V308" t="str">
        <f t="shared" si="57"/>
        <v/>
      </c>
      <c r="W308">
        <f t="shared" si="58"/>
        <v>0.83435522196066103</v>
      </c>
      <c r="X308">
        <f t="shared" si="59"/>
        <v>-0.12431794532158259</v>
      </c>
      <c r="Y308">
        <f t="shared" si="60"/>
        <v>-1.3640577715917521</v>
      </c>
      <c r="Z308">
        <f t="shared" si="61"/>
        <v>0.65402049495267356</v>
      </c>
      <c r="AA308">
        <f t="shared" si="62"/>
        <v>-1.3640577715917521</v>
      </c>
      <c r="AB308">
        <f>IFERROR(V144+MATCH(AA308,V308:Z308,0)-1,"")</f>
        <v>2016</v>
      </c>
    </row>
    <row r="309" spans="1:28" x14ac:dyDescent="0.3">
      <c r="A309" s="1">
        <v>17</v>
      </c>
      <c r="B309" t="s">
        <v>864</v>
      </c>
      <c r="C309" t="s">
        <v>3003</v>
      </c>
      <c r="D309" t="s">
        <v>3004</v>
      </c>
      <c r="E309" t="s">
        <v>868</v>
      </c>
      <c r="F309" t="s">
        <v>3005</v>
      </c>
      <c r="G309" t="s">
        <v>2625</v>
      </c>
      <c r="I309" t="str">
        <f t="shared" si="47"/>
        <v>N/A</v>
      </c>
      <c r="J309">
        <f t="shared" si="48"/>
        <v>0.157</v>
      </c>
      <c r="K309">
        <f t="shared" si="49"/>
        <v>0.20699999999999999</v>
      </c>
      <c r="L309">
        <f t="shared" si="50"/>
        <v>0.1797</v>
      </c>
      <c r="M309">
        <f t="shared" si="51"/>
        <v>0.12820000000000001</v>
      </c>
      <c r="N309">
        <f t="shared" si="52"/>
        <v>0.1459</v>
      </c>
      <c r="P309">
        <f t="shared" si="53"/>
        <v>0.20699999999999999</v>
      </c>
      <c r="Q309">
        <f>IFERROR(J144+MATCH(P309,J309:N309,0)-1,"")</f>
        <v>2014</v>
      </c>
      <c r="R309">
        <f t="shared" si="54"/>
        <v>0.12820000000000001</v>
      </c>
      <c r="S309" t="str">
        <f>IFERROR(J144+MATCH(R309,J309:N309)-1,"")</f>
        <v/>
      </c>
      <c r="T309">
        <f t="shared" si="55"/>
        <v>0.16355999999999998</v>
      </c>
      <c r="U309">
        <f t="shared" si="56"/>
        <v>3.0629936336858486E-2</v>
      </c>
      <c r="V309">
        <f t="shared" si="57"/>
        <v>-0.21416956038873697</v>
      </c>
      <c r="W309">
        <f t="shared" si="58"/>
        <v>1.4182203815985914</v>
      </c>
      <c r="X309">
        <f t="shared" si="59"/>
        <v>0.52693547327351031</v>
      </c>
      <c r="Y309">
        <f t="shared" si="60"/>
        <v>-1.1544261669734381</v>
      </c>
      <c r="Z309">
        <f t="shared" si="61"/>
        <v>-0.57656012750992391</v>
      </c>
      <c r="AA309">
        <f t="shared" si="62"/>
        <v>1.4182203815985914</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243</v>
      </c>
      <c r="D311" s="1" t="s">
        <v>244</v>
      </c>
      <c r="E311" s="1" t="s">
        <v>245</v>
      </c>
      <c r="F311" s="1" t="s">
        <v>246</v>
      </c>
      <c r="G311" s="1" t="s">
        <v>2586</v>
      </c>
      <c r="H311" s="1" t="s">
        <v>247</v>
      </c>
      <c r="I311" t="str">
        <f t="shared" si="47"/>
        <v>pos_trend</v>
      </c>
      <c r="J311">
        <f t="shared" si="48"/>
        <v>2013</v>
      </c>
      <c r="K311">
        <f t="shared" si="49"/>
        <v>2014</v>
      </c>
      <c r="L311">
        <f t="shared" si="50"/>
        <v>2015</v>
      </c>
      <c r="M311">
        <f t="shared" si="51"/>
        <v>2016</v>
      </c>
      <c r="N311">
        <f t="shared" si="52"/>
        <v>2017</v>
      </c>
      <c r="P311">
        <f t="shared" si="53"/>
        <v>2017</v>
      </c>
      <c r="Q311">
        <f>IFERROR(J144+MATCH(P311,J311:N311,0)-1,"")</f>
        <v>2017</v>
      </c>
      <c r="R311">
        <f t="shared" si="54"/>
        <v>2013</v>
      </c>
      <c r="S311">
        <f>IFERROR(J144+MATCH(R311,J311:N311)-1,"")</f>
        <v>2013</v>
      </c>
      <c r="T311">
        <f t="shared" si="55"/>
        <v>2015</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2013</v>
      </c>
    </row>
    <row r="312" spans="1:28" x14ac:dyDescent="0.3">
      <c r="A312" s="1">
        <v>0</v>
      </c>
      <c r="B312" t="s">
        <v>870</v>
      </c>
      <c r="C312" t="s">
        <v>2291</v>
      </c>
      <c r="D312" t="s">
        <v>3006</v>
      </c>
      <c r="E312" t="s">
        <v>3007</v>
      </c>
      <c r="F312" t="s">
        <v>3008</v>
      </c>
      <c r="G312" t="s">
        <v>3009</v>
      </c>
      <c r="I312" t="str">
        <f t="shared" si="47"/>
        <v>N/A</v>
      </c>
      <c r="J312">
        <f t="shared" si="48"/>
        <v>-5640000</v>
      </c>
      <c r="K312">
        <f t="shared" si="49"/>
        <v>-5550000</v>
      </c>
      <c r="L312">
        <f t="shared" si="50"/>
        <v>-6080000</v>
      </c>
      <c r="M312">
        <f t="shared" si="51"/>
        <v>-5190000</v>
      </c>
      <c r="N312">
        <f t="shared" si="52"/>
        <v>-10170000</v>
      </c>
      <c r="P312">
        <f t="shared" si="53"/>
        <v>-5190000</v>
      </c>
      <c r="Q312">
        <f>IFERROR(J144+MATCH(P312,J312:N312,0)-1,"")</f>
        <v>2016</v>
      </c>
      <c r="R312">
        <f t="shared" si="54"/>
        <v>-10170000</v>
      </c>
      <c r="S312" t="str">
        <f>IFERROR(J144+MATCH(R312,J312:N312)-1,"")</f>
        <v/>
      </c>
      <c r="T312">
        <f t="shared" si="55"/>
        <v>-6526000</v>
      </c>
      <c r="U312">
        <f t="shared" si="56"/>
        <v>2061560.0888647414</v>
      </c>
      <c r="V312">
        <f t="shared" si="57"/>
        <v>0.42977161072607972</v>
      </c>
      <c r="W312">
        <f t="shared" si="58"/>
        <v>0.47342786915197949</v>
      </c>
      <c r="X312">
        <f t="shared" si="59"/>
        <v>0.21634101397723654</v>
      </c>
      <c r="Y312">
        <f t="shared" si="60"/>
        <v>0.64805290285557848</v>
      </c>
      <c r="Z312">
        <f t="shared" si="61"/>
        <v>-1.7675933967108743</v>
      </c>
      <c r="AA312">
        <f t="shared" si="62"/>
        <v>-1.7675933967108743</v>
      </c>
      <c r="AB312">
        <f>IFERROR(V144+MATCH(AA312,V312:Z312,0)-1,"")</f>
        <v>2017</v>
      </c>
    </row>
    <row r="313" spans="1:28" x14ac:dyDescent="0.3">
      <c r="A313" s="1">
        <v>1</v>
      </c>
      <c r="B313" t="s">
        <v>876</v>
      </c>
      <c r="C313" t="s">
        <v>2291</v>
      </c>
      <c r="D313" t="s">
        <v>3006</v>
      </c>
      <c r="E313" t="s">
        <v>3007</v>
      </c>
      <c r="F313" t="s">
        <v>3008</v>
      </c>
      <c r="G313" t="s">
        <v>3009</v>
      </c>
      <c r="I313" t="str">
        <f t="shared" si="47"/>
        <v>N/A</v>
      </c>
      <c r="J313">
        <f t="shared" si="48"/>
        <v>-5640000</v>
      </c>
      <c r="K313">
        <f t="shared" si="49"/>
        <v>-5550000</v>
      </c>
      <c r="L313">
        <f t="shared" si="50"/>
        <v>-6080000</v>
      </c>
      <c r="M313">
        <f t="shared" si="51"/>
        <v>-5190000</v>
      </c>
      <c r="N313">
        <f t="shared" si="52"/>
        <v>-10170000</v>
      </c>
      <c r="P313">
        <f t="shared" si="53"/>
        <v>-5190000</v>
      </c>
      <c r="Q313">
        <f>IFERROR(J144+MATCH(P313,J313:N313,0)-1,"")</f>
        <v>2016</v>
      </c>
      <c r="R313">
        <f t="shared" si="54"/>
        <v>-10170000</v>
      </c>
      <c r="S313" t="str">
        <f>IFERROR(J144+MATCH(R313,J313:N313)-1,"")</f>
        <v/>
      </c>
      <c r="T313">
        <f t="shared" si="55"/>
        <v>-6526000</v>
      </c>
      <c r="U313">
        <f t="shared" si="56"/>
        <v>2061560.0888647414</v>
      </c>
      <c r="V313">
        <f t="shared" si="57"/>
        <v>0.42977161072607972</v>
      </c>
      <c r="W313">
        <f t="shared" si="58"/>
        <v>0.47342786915197949</v>
      </c>
      <c r="X313">
        <f t="shared" si="59"/>
        <v>0.21634101397723654</v>
      </c>
      <c r="Y313">
        <f t="shared" si="60"/>
        <v>0.64805290285557848</v>
      </c>
      <c r="Z313">
        <f t="shared" si="61"/>
        <v>-1.7675933967108743</v>
      </c>
      <c r="AA313">
        <f t="shared" si="62"/>
        <v>-1.7675933967108743</v>
      </c>
      <c r="AB313">
        <f>IFERROR(V144+MATCH(AA313,V313:Z313,0)-1,"")</f>
        <v>2017</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3010</v>
      </c>
      <c r="E315" t="s">
        <v>3011</v>
      </c>
      <c r="F315" t="s">
        <v>3012</v>
      </c>
      <c r="G315" t="s">
        <v>3013</v>
      </c>
      <c r="I315" t="str">
        <f t="shared" si="47"/>
        <v>N/A</v>
      </c>
      <c r="J315" t="str">
        <f t="shared" si="48"/>
        <v>N/A</v>
      </c>
      <c r="K315">
        <f t="shared" si="49"/>
        <v>1.52E-2</v>
      </c>
      <c r="L315">
        <f t="shared" si="50"/>
        <v>-9.4200000000000006E-2</v>
      </c>
      <c r="M315">
        <f t="shared" si="51"/>
        <v>0.14680000000000001</v>
      </c>
      <c r="N315">
        <f t="shared" si="52"/>
        <v>-0.96160000000000001</v>
      </c>
      <c r="P315">
        <f t="shared" si="53"/>
        <v>0.14680000000000001</v>
      </c>
      <c r="Q315">
        <f>IFERROR(J144+MATCH(P315,J315:N315,0)-1,"")</f>
        <v>2016</v>
      </c>
      <c r="R315">
        <f t="shared" si="54"/>
        <v>-0.96160000000000001</v>
      </c>
      <c r="S315" t="str">
        <f>IFERROR(J144+MATCH(R315,J315:N315)-1,"")</f>
        <v/>
      </c>
      <c r="T315">
        <f t="shared" si="55"/>
        <v>-0.22345000000000001</v>
      </c>
      <c r="U315">
        <f t="shared" si="56"/>
        <v>0.50186647294541076</v>
      </c>
      <c r="V315" t="str">
        <f t="shared" si="57"/>
        <v/>
      </c>
      <c r="W315">
        <f t="shared" si="58"/>
        <v>0.47552489131099729</v>
      </c>
      <c r="X315">
        <f t="shared" si="59"/>
        <v>0.25753862225831298</v>
      </c>
      <c r="Y315">
        <f t="shared" si="60"/>
        <v>0.73774603397400695</v>
      </c>
      <c r="Z315">
        <f t="shared" si="61"/>
        <v>-1.4708095475433172</v>
      </c>
      <c r="AA315">
        <f t="shared" si="62"/>
        <v>-1.4708095475433172</v>
      </c>
      <c r="AB315">
        <f>IFERROR(V144+MATCH(AA315,V315:Z315,0)-1,"")</f>
        <v>2017</v>
      </c>
    </row>
    <row r="316" spans="1:28" x14ac:dyDescent="0.3">
      <c r="A316" s="1">
        <v>4</v>
      </c>
      <c r="B316" t="s">
        <v>893</v>
      </c>
      <c r="C316" t="s">
        <v>3014</v>
      </c>
      <c r="D316" t="s">
        <v>3015</v>
      </c>
      <c r="E316" t="s">
        <v>3016</v>
      </c>
      <c r="F316" t="s">
        <v>3017</v>
      </c>
      <c r="G316" t="s">
        <v>3018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-3.0299999999999997E-2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-3.2300000000000002E-2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-0.03</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-2.3700000000000002E-2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-4.4800000000000006E-2</v>
      </c>
      <c r="P316">
        <f t="shared" si="53"/>
        <v>-2.3700000000000002E-2</v>
      </c>
      <c r="Q316">
        <f>IFERROR(J144+MATCH(P316,J316:N316,0)-1,"")</f>
        <v>2016</v>
      </c>
      <c r="R316">
        <f t="shared" si="54"/>
        <v>-4.4800000000000006E-2</v>
      </c>
      <c r="S316" t="str">
        <f>IFERROR(J144+MATCH(R316,J316:N316)-1,"")</f>
        <v/>
      </c>
      <c r="T316">
        <f t="shared" si="55"/>
        <v>-3.2220000000000006E-2</v>
      </c>
      <c r="U316">
        <f t="shared" si="56"/>
        <v>7.7373768164669286E-3</v>
      </c>
      <c r="V316">
        <f t="shared" si="57"/>
        <v>0.24814611534930084</v>
      </c>
      <c r="W316">
        <f t="shared" si="58"/>
        <v>-1.0339421472887068E-2</v>
      </c>
      <c r="X316">
        <f t="shared" si="59"/>
        <v>0.28691894587262867</v>
      </c>
      <c r="Y316">
        <f t="shared" si="60"/>
        <v>1.101148386862518</v>
      </c>
      <c r="Z316">
        <f t="shared" si="61"/>
        <v>-1.6258740266115577</v>
      </c>
      <c r="AA316">
        <f t="shared" si="62"/>
        <v>-1.6258740266115577</v>
      </c>
      <c r="AB316">
        <f>IFERROR(V144+MATCH(AA316,V316:Z316,0)-1,"")</f>
        <v>2017</v>
      </c>
    </row>
    <row r="317" spans="1:28" x14ac:dyDescent="0.3">
      <c r="A317" s="1">
        <v>5</v>
      </c>
      <c r="B317" t="s">
        <v>899</v>
      </c>
      <c r="C317" t="s">
        <v>254</v>
      </c>
      <c r="D317" t="s">
        <v>254</v>
      </c>
      <c r="E317" t="s">
        <v>3019</v>
      </c>
      <c r="F317" t="s">
        <v>3020</v>
      </c>
      <c r="G317" t="s">
        <v>2685</v>
      </c>
      <c r="I317" t="str">
        <f t="shared" si="63"/>
        <v>N/A</v>
      </c>
      <c r="J317" t="str">
        <f t="shared" si="64"/>
        <v>N/A</v>
      </c>
      <c r="K317" t="str">
        <f t="shared" si="65"/>
        <v>N/A</v>
      </c>
      <c r="L317">
        <f t="shared" si="66"/>
        <v>-618000</v>
      </c>
      <c r="M317">
        <f t="shared" si="67"/>
        <v>-1130000</v>
      </c>
      <c r="N317">
        <f t="shared" si="68"/>
        <v>-785000</v>
      </c>
      <c r="P317">
        <f t="shared" si="53"/>
        <v>-618000</v>
      </c>
      <c r="Q317">
        <f>IFERROR(J144+MATCH(P317,J317:N317,0)-1,"")</f>
        <v>2015</v>
      </c>
      <c r="R317">
        <f t="shared" si="54"/>
        <v>-1130000</v>
      </c>
      <c r="S317" t="str">
        <f>IFERROR(J144+MATCH(R317,J317:N317)-1,"")</f>
        <v/>
      </c>
      <c r="T317">
        <f t="shared" si="55"/>
        <v>-844333.33333333337</v>
      </c>
      <c r="U317">
        <f t="shared" si="56"/>
        <v>261105.98103707502</v>
      </c>
      <c r="V317" t="str">
        <f t="shared" si="57"/>
        <v/>
      </c>
      <c r="W317" t="str">
        <f t="shared" si="58"/>
        <v/>
      </c>
      <c r="X317">
        <f t="shared" si="59"/>
        <v>0.86682554123950073</v>
      </c>
      <c r="Y317">
        <f t="shared" si="60"/>
        <v>-1.0940640483685595</v>
      </c>
      <c r="Z317">
        <f t="shared" si="61"/>
        <v>0.22723850712905921</v>
      </c>
      <c r="AA317">
        <f t="shared" si="62"/>
        <v>-1.0940640483685595</v>
      </c>
      <c r="AB317">
        <f>IFERROR(V144+MATCH(AA317,V317:Z317,0)-1,"")</f>
        <v>2016</v>
      </c>
    </row>
    <row r="318" spans="1:28" x14ac:dyDescent="0.3">
      <c r="A318" s="1">
        <v>6</v>
      </c>
      <c r="B318" t="s">
        <v>904</v>
      </c>
      <c r="C318" t="s">
        <v>3021</v>
      </c>
      <c r="D318" t="s">
        <v>3022</v>
      </c>
      <c r="E318" t="s">
        <v>3023</v>
      </c>
      <c r="F318" t="s">
        <v>254</v>
      </c>
      <c r="G318" t="s">
        <v>254</v>
      </c>
      <c r="I318" t="str">
        <f t="shared" si="63"/>
        <v>N/A</v>
      </c>
      <c r="J318">
        <f t="shared" si="64"/>
        <v>4000</v>
      </c>
      <c r="K318">
        <f t="shared" si="65"/>
        <v>44000</v>
      </c>
      <c r="L318">
        <f t="shared" si="66"/>
        <v>20130000</v>
      </c>
      <c r="M318" t="str">
        <f t="shared" si="67"/>
        <v>N/A</v>
      </c>
      <c r="N318" t="str">
        <f t="shared" si="68"/>
        <v>N/A</v>
      </c>
      <c r="P318">
        <f t="shared" si="53"/>
        <v>20130000</v>
      </c>
      <c r="Q318">
        <f>IFERROR(J144+MATCH(P318,J318:N318,0)-1,"")</f>
        <v>2015</v>
      </c>
      <c r="R318">
        <f t="shared" si="54"/>
        <v>4000</v>
      </c>
      <c r="S318">
        <f>IFERROR(J144+MATCH(R318,J318:N318)-1,"")</f>
        <v>2013</v>
      </c>
      <c r="T318">
        <f t="shared" si="55"/>
        <v>6726000</v>
      </c>
      <c r="U318">
        <f t="shared" si="56"/>
        <v>11608221.74150718</v>
      </c>
      <c r="V318">
        <f t="shared" si="57"/>
        <v>-0.57907232905142914</v>
      </c>
      <c r="W318">
        <f t="shared" si="58"/>
        <v>-0.57562649549563372</v>
      </c>
      <c r="X318">
        <f t="shared" si="59"/>
        <v>1.1546988245470629</v>
      </c>
      <c r="Y318" t="str">
        <f t="shared" si="60"/>
        <v/>
      </c>
      <c r="Z318" t="str">
        <f t="shared" si="61"/>
        <v/>
      </c>
      <c r="AA318">
        <f t="shared" si="62"/>
        <v>1.1546988245470629</v>
      </c>
      <c r="AB318">
        <f>IFERROR(V144+MATCH(AA318,V318:Z318,0)-1,"")</f>
        <v>2015</v>
      </c>
    </row>
    <row r="319" spans="1:28" x14ac:dyDescent="0.3">
      <c r="A319" s="1">
        <v>7</v>
      </c>
      <c r="B319" t="s">
        <v>906</v>
      </c>
      <c r="C319" t="s">
        <v>2797</v>
      </c>
      <c r="D319" t="s">
        <v>3024</v>
      </c>
      <c r="E319" t="s">
        <v>3025</v>
      </c>
      <c r="F319" t="s">
        <v>3026</v>
      </c>
      <c r="G319" t="s">
        <v>3027</v>
      </c>
      <c r="I319" t="str">
        <f t="shared" si="63"/>
        <v>N/A</v>
      </c>
      <c r="J319">
        <f t="shared" si="64"/>
        <v>3980000</v>
      </c>
      <c r="K319">
        <f t="shared" si="65"/>
        <v>-7850000</v>
      </c>
      <c r="L319">
        <f t="shared" si="66"/>
        <v>-3340000</v>
      </c>
      <c r="M319">
        <f t="shared" si="67"/>
        <v>-14820000</v>
      </c>
      <c r="N319">
        <f t="shared" si="68"/>
        <v>-4950000</v>
      </c>
      <c r="P319">
        <f t="shared" si="53"/>
        <v>3980000</v>
      </c>
      <c r="Q319">
        <f>IFERROR(J144+MATCH(P319,J319:N319,0)-1,"")</f>
        <v>2013</v>
      </c>
      <c r="R319">
        <f t="shared" si="54"/>
        <v>-14820000</v>
      </c>
      <c r="S319" t="str">
        <f>IFERROR(J144+MATCH(R319,J319:N319)-1,"")</f>
        <v/>
      </c>
      <c r="T319">
        <f t="shared" si="55"/>
        <v>-5396000</v>
      </c>
      <c r="U319">
        <f t="shared" si="56"/>
        <v>6840491.9413738074</v>
      </c>
      <c r="V319">
        <f t="shared" si="57"/>
        <v>1.3706616542138599</v>
      </c>
      <c r="W319">
        <f t="shared" si="58"/>
        <v>-0.35874612835332892</v>
      </c>
      <c r="X319">
        <f t="shared" si="59"/>
        <v>0.30056317844109381</v>
      </c>
      <c r="Y319">
        <f t="shared" si="60"/>
        <v>-1.3776786933992551</v>
      </c>
      <c r="Z319">
        <f t="shared" si="61"/>
        <v>6.5199989097630279E-2</v>
      </c>
      <c r="AA319">
        <f t="shared" si="62"/>
        <v>-1.3776786933992551</v>
      </c>
      <c r="AB319">
        <f>IFERROR(V144+MATCH(AA319,V319:Z319,0)-1,"")</f>
        <v>2016</v>
      </c>
    </row>
    <row r="320" spans="1:28" x14ac:dyDescent="0.3">
      <c r="A320" s="1">
        <v>8</v>
      </c>
      <c r="B320" t="s">
        <v>908</v>
      </c>
      <c r="C320" t="s">
        <v>3028</v>
      </c>
      <c r="D320" t="s">
        <v>3029</v>
      </c>
      <c r="E320" t="s">
        <v>3030</v>
      </c>
      <c r="F320" t="s">
        <v>3031</v>
      </c>
      <c r="G320" t="s">
        <v>3032</v>
      </c>
      <c r="I320" t="str">
        <f t="shared" si="63"/>
        <v>N/A</v>
      </c>
      <c r="J320">
        <f t="shared" si="64"/>
        <v>-18340000</v>
      </c>
      <c r="K320">
        <f t="shared" si="65"/>
        <v>-32180000</v>
      </c>
      <c r="L320">
        <f t="shared" si="66"/>
        <v>-36800000</v>
      </c>
      <c r="M320">
        <f t="shared" si="67"/>
        <v>-63780000</v>
      </c>
      <c r="N320">
        <f t="shared" si="68"/>
        <v>-59910000</v>
      </c>
      <c r="P320">
        <f t="shared" si="53"/>
        <v>-18340000</v>
      </c>
      <c r="Q320">
        <f>IFERROR(J144+MATCH(P320,J320:N320,0)-1,"")</f>
        <v>2013</v>
      </c>
      <c r="R320">
        <f t="shared" si="54"/>
        <v>-63780000</v>
      </c>
      <c r="S320" t="str">
        <f>IFERROR(J144+MATCH(R320,J320:N320)-1,"")</f>
        <v/>
      </c>
      <c r="T320">
        <f t="shared" si="55"/>
        <v>-42202000</v>
      </c>
      <c r="U320">
        <f t="shared" si="56"/>
        <v>19223686.431067273</v>
      </c>
      <c r="V320">
        <f t="shared" si="57"/>
        <v>1.2412811707871378</v>
      </c>
      <c r="W320">
        <f t="shared" si="58"/>
        <v>0.52133601096423998</v>
      </c>
      <c r="X320">
        <f t="shared" si="59"/>
        <v>0.28100749663029578</v>
      </c>
      <c r="Y320">
        <f t="shared" si="60"/>
        <v>-1.1224694117527809</v>
      </c>
      <c r="Z320">
        <f t="shared" si="61"/>
        <v>-0.92115526662889269</v>
      </c>
      <c r="AA320">
        <f t="shared" si="62"/>
        <v>1.2412811707871378</v>
      </c>
      <c r="AB320">
        <f>IFERROR(V144+MATCH(AA320,V320:Z320,0)-1,"")</f>
        <v>2013</v>
      </c>
    </row>
    <row r="321" spans="1:28" x14ac:dyDescent="0.3">
      <c r="A321" s="1">
        <v>9</v>
      </c>
      <c r="B321" t="s">
        <v>909</v>
      </c>
      <c r="C321" t="s">
        <v>3033</v>
      </c>
      <c r="D321" t="s">
        <v>3034</v>
      </c>
      <c r="E321" t="s">
        <v>3035</v>
      </c>
      <c r="F321" t="s">
        <v>3036</v>
      </c>
      <c r="G321" t="s">
        <v>3037</v>
      </c>
      <c r="I321" t="str">
        <f t="shared" si="63"/>
        <v>pos_trend</v>
      </c>
      <c r="J321">
        <f t="shared" si="64"/>
        <v>22320000</v>
      </c>
      <c r="K321">
        <f t="shared" si="65"/>
        <v>24330000</v>
      </c>
      <c r="L321">
        <f t="shared" si="66"/>
        <v>33470000</v>
      </c>
      <c r="M321">
        <f t="shared" si="67"/>
        <v>48960000</v>
      </c>
      <c r="N321">
        <f t="shared" si="68"/>
        <v>54970000</v>
      </c>
      <c r="P321">
        <f t="shared" si="53"/>
        <v>54970000</v>
      </c>
      <c r="Q321">
        <f>IFERROR(J144+MATCH(P321,J321:N321,0)-1,"")</f>
        <v>2017</v>
      </c>
      <c r="R321">
        <f t="shared" si="54"/>
        <v>22320000</v>
      </c>
      <c r="S321">
        <f>IFERROR(J144+MATCH(R321,J321:N321)-1,"")</f>
        <v>2013</v>
      </c>
      <c r="T321">
        <f t="shared" si="55"/>
        <v>36810000</v>
      </c>
      <c r="U321">
        <f t="shared" si="56"/>
        <v>14613984.740651675</v>
      </c>
      <c r="V321">
        <f t="shared" si="57"/>
        <v>-0.99151602093118474</v>
      </c>
      <c r="W321">
        <f t="shared" si="58"/>
        <v>-0.85397653148524399</v>
      </c>
      <c r="X321">
        <f t="shared" si="59"/>
        <v>-0.22854820634300602</v>
      </c>
      <c r="Y321">
        <f t="shared" si="60"/>
        <v>0.8313954212777015</v>
      </c>
      <c r="Z321">
        <f t="shared" si="61"/>
        <v>1.2426453374817332</v>
      </c>
      <c r="AA321">
        <f t="shared" si="62"/>
        <v>1.2426453374817332</v>
      </c>
      <c r="AB321">
        <f>IFERROR(V144+MATCH(AA321,V321:Z321,0)-1,"")</f>
        <v>2017</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1562</v>
      </c>
      <c r="G323" t="s">
        <v>254</v>
      </c>
      <c r="I323" t="str">
        <f t="shared" si="63"/>
        <v>N/A</v>
      </c>
      <c r="J323" t="str">
        <f t="shared" si="64"/>
        <v>N/A</v>
      </c>
      <c r="K323" t="str">
        <f t="shared" si="65"/>
        <v>N/A</v>
      </c>
      <c r="L323" t="str">
        <f t="shared" si="66"/>
        <v>N/A</v>
      </c>
      <c r="M323">
        <f t="shared" si="67"/>
        <v>900000</v>
      </c>
      <c r="N323" t="str">
        <f t="shared" si="68"/>
        <v>N/A</v>
      </c>
      <c r="P323">
        <f t="shared" si="53"/>
        <v>900000</v>
      </c>
      <c r="Q323">
        <f>IFERROR(J144+MATCH(P323,J323:N323,0)-1,"")</f>
        <v>2016</v>
      </c>
      <c r="R323">
        <f t="shared" si="54"/>
        <v>900000</v>
      </c>
      <c r="S323">
        <f>IFERROR(J144+MATCH(R323,J323:N323)-1,"")</f>
        <v>2016</v>
      </c>
      <c r="T323">
        <f t="shared" si="55"/>
        <v>900000</v>
      </c>
      <c r="U323" t="str">
        <f t="shared" si="56"/>
        <v/>
      </c>
      <c r="V323" t="str">
        <f t="shared" si="57"/>
        <v/>
      </c>
      <c r="W323" t="str">
        <f t="shared" si="58"/>
        <v/>
      </c>
      <c r="X323" t="str">
        <f t="shared" si="59"/>
        <v/>
      </c>
      <c r="Y323" t="e">
        <f t="shared" si="60"/>
        <v>#VALUE!</v>
      </c>
      <c r="Z323" t="str">
        <f t="shared" si="61"/>
        <v/>
      </c>
      <c r="AA323" t="e">
        <f t="shared" si="62"/>
        <v>#VALUE!</v>
      </c>
      <c r="AB323" t="str">
        <f>IFERROR(V144+MATCH(AA323,V323:Z323,0)-1,"")</f>
        <v/>
      </c>
    </row>
    <row r="324" spans="1:28" x14ac:dyDescent="0.3">
      <c r="A324" s="1">
        <v>12</v>
      </c>
      <c r="B324" t="s">
        <v>915</v>
      </c>
      <c r="C324" t="s">
        <v>3038</v>
      </c>
      <c r="D324" t="s">
        <v>3039</v>
      </c>
      <c r="E324" t="s">
        <v>3040</v>
      </c>
      <c r="F324" t="s">
        <v>3041</v>
      </c>
      <c r="G324" t="s">
        <v>3042</v>
      </c>
      <c r="I324" t="str">
        <f t="shared" si="63"/>
        <v>N/A</v>
      </c>
      <c r="J324">
        <f t="shared" si="64"/>
        <v>-1660000</v>
      </c>
      <c r="K324">
        <f t="shared" si="65"/>
        <v>-13360000</v>
      </c>
      <c r="L324">
        <f t="shared" si="66"/>
        <v>10090000</v>
      </c>
      <c r="M324">
        <f t="shared" si="67"/>
        <v>-20240000</v>
      </c>
      <c r="N324">
        <f t="shared" si="68"/>
        <v>-15900000</v>
      </c>
      <c r="P324">
        <f t="shared" si="53"/>
        <v>10090000</v>
      </c>
      <c r="Q324">
        <f>IFERROR(J144+MATCH(P324,J324:N324,0)-1,"")</f>
        <v>2015</v>
      </c>
      <c r="R324">
        <f t="shared" si="54"/>
        <v>-20240000</v>
      </c>
      <c r="S324" t="str">
        <f>IFERROR(J144+MATCH(R324,J324:N324)-1,"")</f>
        <v/>
      </c>
      <c r="T324">
        <f t="shared" si="55"/>
        <v>-8214000</v>
      </c>
      <c r="U324">
        <f t="shared" si="56"/>
        <v>12330570.951906485</v>
      </c>
      <c r="V324">
        <f t="shared" si="57"/>
        <v>0.53152445459037367</v>
      </c>
      <c r="W324">
        <f t="shared" si="58"/>
        <v>-0.41733671701587782</v>
      </c>
      <c r="X324">
        <f t="shared" si="59"/>
        <v>1.4844405884684468</v>
      </c>
      <c r="Y324">
        <f t="shared" si="60"/>
        <v>-0.97529952561852828</v>
      </c>
      <c r="Z324">
        <f t="shared" si="61"/>
        <v>-0.62332880042441452</v>
      </c>
      <c r="AA324">
        <f t="shared" si="62"/>
        <v>1.4844405884684468</v>
      </c>
      <c r="AB324">
        <f>IFERROR(V144+MATCH(AA324,V324:Z324,0)-1,"")</f>
        <v>2015</v>
      </c>
    </row>
    <row r="325" spans="1:28" x14ac:dyDescent="0.3">
      <c r="A325" s="1">
        <v>13</v>
      </c>
      <c r="B325" t="s">
        <v>921</v>
      </c>
      <c r="C325" t="s">
        <v>254</v>
      </c>
      <c r="D325" t="s">
        <v>3043</v>
      </c>
      <c r="E325" t="s">
        <v>3044</v>
      </c>
      <c r="F325" t="s">
        <v>3045</v>
      </c>
      <c r="G325" t="s">
        <v>3046</v>
      </c>
      <c r="I325" t="str">
        <f t="shared" si="63"/>
        <v>N/A</v>
      </c>
      <c r="J325" t="str">
        <f t="shared" si="64"/>
        <v>N/A</v>
      </c>
      <c r="K325">
        <f t="shared" si="65"/>
        <v>-7.0615999999999994</v>
      </c>
      <c r="L325">
        <f t="shared" si="66"/>
        <v>1.7556</v>
      </c>
      <c r="M325">
        <f t="shared" si="67"/>
        <v>-3.0051000000000001</v>
      </c>
      <c r="N325">
        <f t="shared" si="68"/>
        <v>0.21420000000000003</v>
      </c>
      <c r="P325">
        <f t="shared" si="53"/>
        <v>1.7556</v>
      </c>
      <c r="Q325">
        <f>IFERROR(J144+MATCH(P325,J325:N325,0)-1,"")</f>
        <v>2015</v>
      </c>
      <c r="R325">
        <f t="shared" si="54"/>
        <v>-7.0615999999999994</v>
      </c>
      <c r="S325">
        <f>IFERROR(J144+MATCH(R325,J325:N325)-1,"")</f>
        <v>2014</v>
      </c>
      <c r="T325">
        <f t="shared" si="55"/>
        <v>-2.0242249999999999</v>
      </c>
      <c r="U325">
        <f t="shared" si="56"/>
        <v>3.9002088049872401</v>
      </c>
      <c r="V325" t="str">
        <f t="shared" si="57"/>
        <v/>
      </c>
      <c r="W325">
        <f t="shared" si="58"/>
        <v>-1.291565465304999</v>
      </c>
      <c r="X325">
        <f t="shared" si="59"/>
        <v>0.96913401025265511</v>
      </c>
      <c r="Y325">
        <f t="shared" si="60"/>
        <v>-0.25149294538942235</v>
      </c>
      <c r="Z325">
        <f t="shared" si="61"/>
        <v>0.5739244004417664</v>
      </c>
      <c r="AA325">
        <f t="shared" si="62"/>
        <v>-1.291565465304999</v>
      </c>
      <c r="AB325">
        <f>IFERROR(V144+MATCH(AA325,V325:Z325,0)-1,"")</f>
        <v>2014</v>
      </c>
    </row>
    <row r="326" spans="1:28" x14ac:dyDescent="0.3">
      <c r="A326" s="1">
        <v>14</v>
      </c>
      <c r="B326" t="s">
        <v>926</v>
      </c>
      <c r="C326" t="s">
        <v>3047</v>
      </c>
      <c r="D326" t="s">
        <v>3048</v>
      </c>
      <c r="E326" t="s">
        <v>3049</v>
      </c>
      <c r="F326" t="s">
        <v>3050</v>
      </c>
      <c r="G326" t="s">
        <v>3051</v>
      </c>
      <c r="I326" t="str">
        <f t="shared" si="63"/>
        <v>N/A</v>
      </c>
      <c r="J326">
        <f t="shared" si="64"/>
        <v>-8.8999999999999999E-3</v>
      </c>
      <c r="K326">
        <f t="shared" si="65"/>
        <v>-7.7699999999999991E-2</v>
      </c>
      <c r="L326">
        <f t="shared" si="66"/>
        <v>4.9800000000000004E-2</v>
      </c>
      <c r="M326">
        <f t="shared" si="67"/>
        <v>-9.240000000000001E-2</v>
      </c>
      <c r="N326">
        <f t="shared" si="68"/>
        <v>-7.0000000000000007E-2</v>
      </c>
      <c r="P326">
        <f t="shared" si="53"/>
        <v>4.9800000000000004E-2</v>
      </c>
      <c r="Q326">
        <f>IFERROR(J144+MATCH(P326,J326:N326,0)-1,"")</f>
        <v>2015</v>
      </c>
      <c r="R326">
        <f t="shared" si="54"/>
        <v>-9.240000000000001E-2</v>
      </c>
      <c r="S326" t="str">
        <f>IFERROR(J144+MATCH(R326,J326:N326)-1,"")</f>
        <v/>
      </c>
      <c r="T326">
        <f t="shared" si="55"/>
        <v>-3.984E-2</v>
      </c>
      <c r="U326">
        <f t="shared" si="56"/>
        <v>5.9367861676162807E-2</v>
      </c>
      <c r="V326">
        <f t="shared" si="57"/>
        <v>0.52115739267771088</v>
      </c>
      <c r="W326">
        <f t="shared" si="58"/>
        <v>-0.63771877462114179</v>
      </c>
      <c r="X326">
        <f t="shared" si="59"/>
        <v>1.5099078435562379</v>
      </c>
      <c r="Y326">
        <f t="shared" si="60"/>
        <v>-0.88532749059923999</v>
      </c>
      <c r="Z326">
        <f t="shared" si="61"/>
        <v>-0.50801897101356697</v>
      </c>
      <c r="AA326">
        <f t="shared" si="62"/>
        <v>1.5099078435562379</v>
      </c>
      <c r="AB326">
        <f>IFERROR(V144+MATCH(AA326,V326:Z326,0)-1,"")</f>
        <v>2015</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243</v>
      </c>
      <c r="D328" s="1" t="s">
        <v>244</v>
      </c>
      <c r="E328" s="1" t="s">
        <v>245</v>
      </c>
      <c r="F328" s="1" t="s">
        <v>246</v>
      </c>
      <c r="G328" s="1" t="s">
        <v>2586</v>
      </c>
      <c r="H328" s="1" t="s">
        <v>247</v>
      </c>
      <c r="I328" t="str">
        <f t="shared" si="63"/>
        <v>pos_trend</v>
      </c>
      <c r="J328">
        <f t="shared" si="64"/>
        <v>2013</v>
      </c>
      <c r="K328">
        <f t="shared" si="65"/>
        <v>2014</v>
      </c>
      <c r="L328">
        <f t="shared" si="66"/>
        <v>2015</v>
      </c>
      <c r="M328">
        <f t="shared" si="67"/>
        <v>2016</v>
      </c>
      <c r="N328">
        <f t="shared" si="68"/>
        <v>2017</v>
      </c>
      <c r="P328">
        <f t="shared" si="53"/>
        <v>2017</v>
      </c>
      <c r="Q328">
        <f>IFERROR(J144+MATCH(P328,J328:N328,0)-1,"")</f>
        <v>2017</v>
      </c>
      <c r="R328">
        <f t="shared" si="54"/>
        <v>2013</v>
      </c>
      <c r="S328">
        <f>IFERROR(J144+MATCH(R328,J328:N328)-1,"")</f>
        <v>2013</v>
      </c>
      <c r="T328">
        <f t="shared" si="55"/>
        <v>2015</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2013</v>
      </c>
    </row>
    <row r="329" spans="1:28" x14ac:dyDescent="0.3">
      <c r="A329" s="1">
        <v>0</v>
      </c>
      <c r="B329" t="s">
        <v>932</v>
      </c>
      <c r="C329" t="s">
        <v>3052</v>
      </c>
      <c r="D329" t="s">
        <v>254</v>
      </c>
      <c r="E329" t="s">
        <v>3053</v>
      </c>
      <c r="F329" t="s">
        <v>3054</v>
      </c>
      <c r="G329" t="s">
        <v>3055</v>
      </c>
      <c r="I329" t="str">
        <f t="shared" si="63"/>
        <v>N/A</v>
      </c>
      <c r="J329">
        <f t="shared" si="64"/>
        <v>-22020000</v>
      </c>
      <c r="K329" t="str">
        <f t="shared" si="65"/>
        <v>N/A</v>
      </c>
      <c r="L329">
        <f t="shared" si="66"/>
        <v>-9010000</v>
      </c>
      <c r="M329">
        <f t="shared" si="67"/>
        <v>-9970000</v>
      </c>
      <c r="N329">
        <f t="shared" si="68"/>
        <v>-11720000</v>
      </c>
      <c r="P329">
        <f t="shared" si="53"/>
        <v>-9010000</v>
      </c>
      <c r="Q329">
        <f>IFERROR(J144+MATCH(P329,J329:N329,0)-1,"")</f>
        <v>2015</v>
      </c>
      <c r="R329">
        <f t="shared" si="54"/>
        <v>-22020000</v>
      </c>
      <c r="S329">
        <f>IFERROR(J144+MATCH(R329,J329:N329)-1,"")</f>
        <v>2013</v>
      </c>
      <c r="T329">
        <f t="shared" si="55"/>
        <v>-13180000</v>
      </c>
      <c r="U329">
        <f t="shared" si="56"/>
        <v>5999172.1651130058</v>
      </c>
      <c r="V329">
        <f t="shared" si="57"/>
        <v>-1.4735366408397585</v>
      </c>
      <c r="W329" t="str">
        <f t="shared" si="58"/>
        <v/>
      </c>
      <c r="X329">
        <f t="shared" si="59"/>
        <v>0.69509590410653765</v>
      </c>
      <c r="Y329">
        <f t="shared" si="60"/>
        <v>0.53507382546330595</v>
      </c>
      <c r="Z329">
        <f t="shared" si="61"/>
        <v>0.24336691126991489</v>
      </c>
      <c r="AA329">
        <f t="shared" si="62"/>
        <v>-1.4735366408397585</v>
      </c>
      <c r="AB329">
        <f>IFERROR(V144+MATCH(AA329,V329:Z329,0)-1,"")</f>
        <v>2013</v>
      </c>
    </row>
    <row r="330" spans="1:28" x14ac:dyDescent="0.3">
      <c r="A330" s="1">
        <v>1</v>
      </c>
      <c r="B330" t="s">
        <v>933</v>
      </c>
      <c r="C330" t="s">
        <v>3052</v>
      </c>
      <c r="D330" t="s">
        <v>254</v>
      </c>
      <c r="E330" t="s">
        <v>3053</v>
      </c>
      <c r="F330" t="s">
        <v>3054</v>
      </c>
      <c r="G330" t="s">
        <v>3055</v>
      </c>
      <c r="I330" t="str">
        <f t="shared" si="63"/>
        <v>N/A</v>
      </c>
      <c r="J330">
        <f t="shared" si="64"/>
        <v>-22020000</v>
      </c>
      <c r="K330" t="str">
        <f t="shared" si="65"/>
        <v>N/A</v>
      </c>
      <c r="L330">
        <f t="shared" si="66"/>
        <v>-9010000</v>
      </c>
      <c r="M330">
        <f t="shared" si="67"/>
        <v>-9970000</v>
      </c>
      <c r="N330">
        <f t="shared" si="68"/>
        <v>-11720000</v>
      </c>
      <c r="P330">
        <f t="shared" si="53"/>
        <v>-9010000</v>
      </c>
      <c r="Q330">
        <f>IFERROR(J144+MATCH(P330,J330:N330,0)-1,"")</f>
        <v>2015</v>
      </c>
      <c r="R330">
        <f t="shared" si="54"/>
        <v>-22020000</v>
      </c>
      <c r="S330">
        <f>IFERROR(J144+MATCH(R330,J330:N330)-1,"")</f>
        <v>2013</v>
      </c>
      <c r="T330">
        <f t="shared" si="55"/>
        <v>-13180000</v>
      </c>
      <c r="U330">
        <f t="shared" si="56"/>
        <v>5999172.1651130058</v>
      </c>
      <c r="V330">
        <f t="shared" si="57"/>
        <v>-1.4735366408397585</v>
      </c>
      <c r="W330" t="str">
        <f t="shared" si="58"/>
        <v/>
      </c>
      <c r="X330">
        <f t="shared" si="59"/>
        <v>0.69509590410653765</v>
      </c>
      <c r="Y330">
        <f t="shared" si="60"/>
        <v>0.53507382546330595</v>
      </c>
      <c r="Z330">
        <f t="shared" si="61"/>
        <v>0.24336691126991489</v>
      </c>
      <c r="AA330">
        <f t="shared" si="62"/>
        <v>-1.4735366408397585</v>
      </c>
      <c r="AB330">
        <f>IFERROR(V144+MATCH(AA330,V330:Z330,0)-1,"")</f>
        <v>2013</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1657</v>
      </c>
      <c r="D332" t="s">
        <v>3056</v>
      </c>
      <c r="E332" t="s">
        <v>3057</v>
      </c>
      <c r="F332" t="s">
        <v>3058</v>
      </c>
      <c r="G332" t="s">
        <v>254</v>
      </c>
      <c r="I332" t="str">
        <f t="shared" si="63"/>
        <v>N/A</v>
      </c>
      <c r="J332">
        <f t="shared" si="64"/>
        <v>2800000</v>
      </c>
      <c r="K332">
        <f t="shared" si="65"/>
        <v>-1530000</v>
      </c>
      <c r="L332">
        <f t="shared" si="66"/>
        <v>109000</v>
      </c>
      <c r="M332">
        <f t="shared" si="67"/>
        <v>-13030000</v>
      </c>
      <c r="N332" t="str">
        <f t="shared" si="68"/>
        <v>N/A</v>
      </c>
      <c r="P332">
        <f t="shared" si="53"/>
        <v>2800000</v>
      </c>
      <c r="Q332">
        <f>IFERROR(J144+MATCH(P332,J332:N332,0)-1,"")</f>
        <v>2013</v>
      </c>
      <c r="R332">
        <f t="shared" si="54"/>
        <v>-13030000</v>
      </c>
      <c r="S332" t="str">
        <f>IFERROR(J144+MATCH(R332,J332:N332)-1,"")</f>
        <v/>
      </c>
      <c r="T332">
        <f t="shared" si="55"/>
        <v>-2912750</v>
      </c>
      <c r="U332">
        <f t="shared" si="56"/>
        <v>6977039.2658108687</v>
      </c>
      <c r="V332">
        <f t="shared" si="57"/>
        <v>0.81879286934700468</v>
      </c>
      <c r="W332">
        <f t="shared" si="58"/>
        <v>0.19818578444524454</v>
      </c>
      <c r="X332">
        <f t="shared" si="59"/>
        <v>0.43309918217133803</v>
      </c>
      <c r="Y332">
        <f t="shared" si="60"/>
        <v>-1.4500778359635873</v>
      </c>
      <c r="Z332" t="str">
        <f t="shared" si="61"/>
        <v/>
      </c>
      <c r="AA332">
        <f t="shared" si="62"/>
        <v>-1.4500778359635873</v>
      </c>
      <c r="AB332">
        <f>IFERROR(V144+MATCH(AA332,V332:Z332,0)-1,"")</f>
        <v>2016</v>
      </c>
    </row>
    <row r="333" spans="1:28" x14ac:dyDescent="0.3">
      <c r="A333" s="1">
        <v>4</v>
      </c>
      <c r="B333" t="s">
        <v>940</v>
      </c>
      <c r="C333" t="s">
        <v>254</v>
      </c>
      <c r="D333" t="s">
        <v>3059</v>
      </c>
      <c r="E333" t="s">
        <v>254</v>
      </c>
      <c r="F333" t="s">
        <v>3060</v>
      </c>
      <c r="G333" t="s">
        <v>254</v>
      </c>
      <c r="I333" t="str">
        <f t="shared" si="63"/>
        <v>N/A</v>
      </c>
      <c r="J333" t="str">
        <f t="shared" si="64"/>
        <v>N/A</v>
      </c>
      <c r="K333">
        <f t="shared" si="65"/>
        <v>-2980000</v>
      </c>
      <c r="L333" t="str">
        <f t="shared" si="66"/>
        <v>N/A</v>
      </c>
      <c r="M333">
        <f t="shared" si="67"/>
        <v>-13040000</v>
      </c>
      <c r="N333" t="str">
        <f t="shared" si="68"/>
        <v>N/A</v>
      </c>
      <c r="P333">
        <f t="shared" si="53"/>
        <v>-2980000</v>
      </c>
      <c r="Q333">
        <f>IFERROR(J144+MATCH(P333,J333:N333,0)-1,"")</f>
        <v>2014</v>
      </c>
      <c r="R333">
        <f t="shared" si="54"/>
        <v>-13040000</v>
      </c>
      <c r="S333">
        <f>IFERROR(J144+MATCH(R333,J333:N333)-1,"")</f>
        <v>2016</v>
      </c>
      <c r="T333">
        <f t="shared" si="55"/>
        <v>-8010000</v>
      </c>
      <c r="U333">
        <f t="shared" si="56"/>
        <v>7113494.2187366681</v>
      </c>
      <c r="V333" t="str">
        <f t="shared" si="57"/>
        <v/>
      </c>
      <c r="W333">
        <f t="shared" si="58"/>
        <v>0.70710678118654757</v>
      </c>
      <c r="X333" t="str">
        <f t="shared" si="59"/>
        <v/>
      </c>
      <c r="Y333">
        <f t="shared" si="60"/>
        <v>-0.70710678118654757</v>
      </c>
      <c r="Z333" t="str">
        <f t="shared" si="61"/>
        <v/>
      </c>
      <c r="AA333">
        <f t="shared" si="62"/>
        <v>-0.70710678118654757</v>
      </c>
      <c r="AB333">
        <f>IFERROR(V144+MATCH(AA333,V333:Z333,0)-1,"")</f>
        <v>2016</v>
      </c>
    </row>
    <row r="334" spans="1:28" x14ac:dyDescent="0.3">
      <c r="A334" s="1">
        <v>5</v>
      </c>
      <c r="B334" t="s">
        <v>946</v>
      </c>
      <c r="C334" t="s">
        <v>1657</v>
      </c>
      <c r="D334" t="s">
        <v>2927</v>
      </c>
      <c r="E334" t="s">
        <v>3057</v>
      </c>
      <c r="F334" t="s">
        <v>3061</v>
      </c>
      <c r="G334" t="s">
        <v>254</v>
      </c>
      <c r="I334" t="str">
        <f t="shared" si="63"/>
        <v>N/A</v>
      </c>
      <c r="J334">
        <f t="shared" si="64"/>
        <v>2800000</v>
      </c>
      <c r="K334">
        <f t="shared" si="65"/>
        <v>1460000</v>
      </c>
      <c r="L334">
        <f t="shared" si="66"/>
        <v>109000</v>
      </c>
      <c r="M334">
        <f t="shared" si="67"/>
        <v>12000</v>
      </c>
      <c r="N334" t="str">
        <f t="shared" si="68"/>
        <v>N/A</v>
      </c>
      <c r="P334">
        <f t="shared" si="53"/>
        <v>2800000</v>
      </c>
      <c r="Q334">
        <f>IFERROR(J144+MATCH(P334,J334:N334,0)-1,"")</f>
        <v>2013</v>
      </c>
      <c r="R334">
        <f t="shared" si="54"/>
        <v>12000</v>
      </c>
      <c r="S334" t="str">
        <f>IFERROR(J144+MATCH(R334,J334:N334)-1,"")</f>
        <v/>
      </c>
      <c r="T334">
        <f t="shared" si="55"/>
        <v>1095250</v>
      </c>
      <c r="U334">
        <f t="shared" si="56"/>
        <v>1314703.3569085714</v>
      </c>
      <c r="V334">
        <f t="shared" si="57"/>
        <v>1.2966803431677505</v>
      </c>
      <c r="W334">
        <f t="shared" si="58"/>
        <v>0.27743901168525414</v>
      </c>
      <c r="X334">
        <f t="shared" si="59"/>
        <v>-0.7501692262497105</v>
      </c>
      <c r="Y334">
        <f t="shared" si="60"/>
        <v>-0.8239501286032942</v>
      </c>
      <c r="Z334" t="str">
        <f t="shared" si="61"/>
        <v/>
      </c>
      <c r="AA334">
        <f t="shared" si="62"/>
        <v>1.2966803431677505</v>
      </c>
      <c r="AB334">
        <f>IFERROR(V144+MATCH(AA334,V334:Z334,0)-1,"")</f>
        <v>2013</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1657</v>
      </c>
      <c r="D336" t="s">
        <v>2927</v>
      </c>
      <c r="E336" t="s">
        <v>3057</v>
      </c>
      <c r="F336" t="s">
        <v>3061</v>
      </c>
      <c r="G336" t="s">
        <v>254</v>
      </c>
      <c r="I336" t="str">
        <f t="shared" si="63"/>
        <v>N/A</v>
      </c>
      <c r="J336">
        <f t="shared" si="64"/>
        <v>2800000</v>
      </c>
      <c r="K336">
        <f t="shared" si="65"/>
        <v>1460000</v>
      </c>
      <c r="L336">
        <f t="shared" si="66"/>
        <v>109000</v>
      </c>
      <c r="M336">
        <f t="shared" si="67"/>
        <v>12000</v>
      </c>
      <c r="N336" t="str">
        <f t="shared" si="68"/>
        <v>N/A</v>
      </c>
      <c r="P336">
        <f t="shared" si="53"/>
        <v>2800000</v>
      </c>
      <c r="Q336">
        <f>IFERROR(J144+MATCH(P336,J336:N336,0)-1,"")</f>
        <v>2013</v>
      </c>
      <c r="R336">
        <f t="shared" si="54"/>
        <v>12000</v>
      </c>
      <c r="S336" t="str">
        <f>IFERROR(J144+MATCH(R336,J336:N336)-1,"")</f>
        <v/>
      </c>
      <c r="T336">
        <f t="shared" si="55"/>
        <v>1095250</v>
      </c>
      <c r="U336">
        <f t="shared" si="56"/>
        <v>1314703.3569085714</v>
      </c>
      <c r="V336">
        <f t="shared" si="57"/>
        <v>1.2966803431677505</v>
      </c>
      <c r="W336">
        <f t="shared" si="58"/>
        <v>0.27743901168525414</v>
      </c>
      <c r="X336">
        <f t="shared" si="59"/>
        <v>-0.7501692262497105</v>
      </c>
      <c r="Y336">
        <f t="shared" si="60"/>
        <v>-0.8239501286032942</v>
      </c>
      <c r="Z336" t="str">
        <f t="shared" si="61"/>
        <v/>
      </c>
      <c r="AA336">
        <f t="shared" si="62"/>
        <v>1.2966803431677505</v>
      </c>
      <c r="AB336">
        <f>IFERROR(V144+MATCH(AA336,V336:Z336,0)-1,"")</f>
        <v>2013</v>
      </c>
    </row>
    <row r="337" spans="1:28" x14ac:dyDescent="0.3">
      <c r="A337" s="1">
        <v>8</v>
      </c>
      <c r="B337" t="s">
        <v>964</v>
      </c>
      <c r="C337" t="s">
        <v>254</v>
      </c>
      <c r="D337" t="s">
        <v>254</v>
      </c>
      <c r="E337" t="s">
        <v>254</v>
      </c>
      <c r="F337" t="s">
        <v>254</v>
      </c>
      <c r="G337" t="s">
        <v>254</v>
      </c>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254</v>
      </c>
      <c r="D339" t="s">
        <v>254</v>
      </c>
      <c r="E339" t="s">
        <v>254</v>
      </c>
      <c r="F339" t="s">
        <v>254</v>
      </c>
      <c r="G339" t="s">
        <v>254</v>
      </c>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1:28" x14ac:dyDescent="0.3">
      <c r="A340" s="1">
        <v>11</v>
      </c>
      <c r="B340" t="s">
        <v>972</v>
      </c>
      <c r="C340" t="s">
        <v>254</v>
      </c>
      <c r="D340" t="s">
        <v>254</v>
      </c>
      <c r="E340" t="s">
        <v>254</v>
      </c>
      <c r="F340" t="s">
        <v>254</v>
      </c>
      <c r="G340" t="s">
        <v>254</v>
      </c>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1:28" x14ac:dyDescent="0.3">
      <c r="A341" s="1">
        <v>12</v>
      </c>
      <c r="B341" t="s">
        <v>978</v>
      </c>
      <c r="C341" t="s">
        <v>254</v>
      </c>
      <c r="D341" t="s">
        <v>254</v>
      </c>
      <c r="E341" t="s">
        <v>254</v>
      </c>
      <c r="F341" t="s">
        <v>254</v>
      </c>
      <c r="G341" t="s">
        <v>254</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1:28" x14ac:dyDescent="0.3">
      <c r="A342" s="1">
        <v>13</v>
      </c>
      <c r="B342" t="s">
        <v>817</v>
      </c>
      <c r="C342" t="s">
        <v>2413</v>
      </c>
      <c r="D342" t="s">
        <v>3062</v>
      </c>
      <c r="E342" t="s">
        <v>3063</v>
      </c>
      <c r="F342" t="s">
        <v>3064</v>
      </c>
      <c r="G342" t="s">
        <v>3065</v>
      </c>
      <c r="I342" t="str">
        <f t="shared" si="63"/>
        <v>N/A</v>
      </c>
      <c r="J342">
        <f t="shared" si="64"/>
        <v>1060000</v>
      </c>
      <c r="K342">
        <f t="shared" si="65"/>
        <v>-2520000</v>
      </c>
      <c r="L342">
        <f t="shared" si="66"/>
        <v>-2069999.9999999998</v>
      </c>
      <c r="M342">
        <f t="shared" si="67"/>
        <v>-3630000</v>
      </c>
      <c r="N342">
        <f t="shared" si="68"/>
        <v>-1900000</v>
      </c>
      <c r="P342">
        <f t="shared" si="69"/>
        <v>1060000</v>
      </c>
      <c r="Q342">
        <f>IFERROR(J144+MATCH(P342,J342:N342,0)-1,"")</f>
        <v>2013</v>
      </c>
      <c r="R342">
        <f t="shared" si="70"/>
        <v>-3630000</v>
      </c>
      <c r="S342" t="str">
        <f>IFERROR(J144+MATCH(R342,J342:N342)-1,"")</f>
        <v/>
      </c>
      <c r="T342">
        <f t="shared" si="71"/>
        <v>-1812000</v>
      </c>
      <c r="U342">
        <f t="shared" si="72"/>
        <v>1741341.4369387757</v>
      </c>
      <c r="V342">
        <f t="shared" si="73"/>
        <v>1.6493031975675529</v>
      </c>
      <c r="W342">
        <f t="shared" si="74"/>
        <v>-0.40658310023601235</v>
      </c>
      <c r="X342">
        <f t="shared" si="75"/>
        <v>-0.14816163822159759</v>
      </c>
      <c r="Y342">
        <f t="shared" si="76"/>
        <v>-1.044022706538235</v>
      </c>
      <c r="Z342">
        <f t="shared" si="77"/>
        <v>-5.0535752571707747E-2</v>
      </c>
      <c r="AA342">
        <f t="shared" si="78"/>
        <v>1.6493031975675529</v>
      </c>
      <c r="AB342">
        <f>IFERROR(V144+MATCH(AA342,V342:Z342,0)-1,"")</f>
        <v>2013</v>
      </c>
    </row>
    <row r="343" spans="1:28" x14ac:dyDescent="0.3">
      <c r="A343" s="1">
        <v>14</v>
      </c>
      <c r="B343" t="s">
        <v>910</v>
      </c>
      <c r="C343" t="s">
        <v>3066</v>
      </c>
      <c r="D343" t="s">
        <v>3067</v>
      </c>
      <c r="E343" t="s">
        <v>3068</v>
      </c>
      <c r="F343" t="s">
        <v>3069</v>
      </c>
      <c r="G343" t="s">
        <v>3070</v>
      </c>
      <c r="I343" t="str">
        <f t="shared" si="63"/>
        <v>N/A</v>
      </c>
      <c r="J343">
        <f t="shared" si="64"/>
        <v>-1630000</v>
      </c>
      <c r="K343">
        <f t="shared" si="65"/>
        <v>-4680000</v>
      </c>
      <c r="L343">
        <f t="shared" si="66"/>
        <v>-3030000</v>
      </c>
      <c r="M343">
        <f t="shared" si="67"/>
        <v>-5250000</v>
      </c>
      <c r="N343">
        <f t="shared" si="68"/>
        <v>-2230000</v>
      </c>
      <c r="P343">
        <f t="shared" si="69"/>
        <v>-1630000</v>
      </c>
      <c r="Q343">
        <f>IFERROR(J144+MATCH(P343,J343:N343,0)-1,"")</f>
        <v>2013</v>
      </c>
      <c r="R343">
        <f t="shared" si="70"/>
        <v>-5250000</v>
      </c>
      <c r="S343" t="str">
        <f>IFERROR(J144+MATCH(R343,J343:N343)-1,"")</f>
        <v/>
      </c>
      <c r="T343">
        <f t="shared" si="71"/>
        <v>-3364000</v>
      </c>
      <c r="U343">
        <f t="shared" si="72"/>
        <v>1556688.7935615133</v>
      </c>
      <c r="V343">
        <f t="shared" si="73"/>
        <v>1.1139027962248127</v>
      </c>
      <c r="W343">
        <f t="shared" si="74"/>
        <v>-0.84538412908411398</v>
      </c>
      <c r="X343">
        <f t="shared" si="75"/>
        <v>0.21455797805022345</v>
      </c>
      <c r="Y343">
        <f t="shared" si="76"/>
        <v>-1.2115459479123396</v>
      </c>
      <c r="Z343">
        <f t="shared" si="77"/>
        <v>0.7284693027214173</v>
      </c>
      <c r="AA343">
        <f t="shared" si="78"/>
        <v>-1.2115459479123396</v>
      </c>
      <c r="AB343">
        <f>IFERROR(V144+MATCH(AA343,V343:Z343,0)-1,"")</f>
        <v>2016</v>
      </c>
    </row>
    <row r="344" spans="1:28" x14ac:dyDescent="0.3">
      <c r="A344" s="1">
        <v>15</v>
      </c>
      <c r="B344" t="s">
        <v>914</v>
      </c>
      <c r="C344" t="s">
        <v>3071</v>
      </c>
      <c r="D344" t="s">
        <v>3072</v>
      </c>
      <c r="E344" t="s">
        <v>3073</v>
      </c>
      <c r="F344" t="s">
        <v>2646</v>
      </c>
      <c r="G344" t="s">
        <v>3074</v>
      </c>
      <c r="I344" t="str">
        <f t="shared" si="63"/>
        <v>N/A</v>
      </c>
      <c r="J344">
        <f t="shared" si="64"/>
        <v>2680000</v>
      </c>
      <c r="K344">
        <f t="shared" si="65"/>
        <v>2160000</v>
      </c>
      <c r="L344">
        <f t="shared" si="66"/>
        <v>961000</v>
      </c>
      <c r="M344">
        <f t="shared" si="67"/>
        <v>1620000</v>
      </c>
      <c r="N344">
        <f t="shared" si="68"/>
        <v>330000</v>
      </c>
      <c r="P344">
        <f t="shared" si="69"/>
        <v>2680000</v>
      </c>
      <c r="Q344">
        <f>IFERROR(J144+MATCH(P344,J344:N344,0)-1,"")</f>
        <v>2013</v>
      </c>
      <c r="R344">
        <f t="shared" si="70"/>
        <v>330000</v>
      </c>
      <c r="S344" t="str">
        <f>IFERROR(J144+MATCH(R344,J344:N344)-1,"")</f>
        <v/>
      </c>
      <c r="T344">
        <f t="shared" si="71"/>
        <v>1550200</v>
      </c>
      <c r="U344">
        <f t="shared" si="72"/>
        <v>933972.80474326445</v>
      </c>
      <c r="V344">
        <f t="shared" si="73"/>
        <v>1.2096711962727498</v>
      </c>
      <c r="W344">
        <f t="shared" si="74"/>
        <v>0.65290980305109114</v>
      </c>
      <c r="X344">
        <f t="shared" si="75"/>
        <v>-0.6308534863196178</v>
      </c>
      <c r="Y344">
        <f t="shared" si="76"/>
        <v>7.4734510090138012E-2</v>
      </c>
      <c r="Z344">
        <f t="shared" si="77"/>
        <v>-1.3064620230943611</v>
      </c>
      <c r="AA344">
        <f t="shared" si="78"/>
        <v>-1.3064620230943611</v>
      </c>
      <c r="AB344">
        <f>IFERROR(V144+MATCH(AA344,V344:Z344,0)-1,"")</f>
        <v>2017</v>
      </c>
    </row>
    <row r="345" spans="1:28" x14ac:dyDescent="0.3">
      <c r="A345" s="1">
        <v>16</v>
      </c>
      <c r="B345" t="s">
        <v>990</v>
      </c>
      <c r="C345" t="s">
        <v>3075</v>
      </c>
      <c r="D345" t="s">
        <v>851</v>
      </c>
      <c r="E345" t="s">
        <v>3076</v>
      </c>
      <c r="F345" t="s">
        <v>3077</v>
      </c>
      <c r="G345" t="s">
        <v>3078</v>
      </c>
      <c r="I345" t="str">
        <f t="shared" si="63"/>
        <v>N/A</v>
      </c>
      <c r="J345">
        <f t="shared" si="64"/>
        <v>-18170000</v>
      </c>
      <c r="K345">
        <f t="shared" si="65"/>
        <v>-4050000</v>
      </c>
      <c r="L345">
        <f t="shared" si="66"/>
        <v>-10960000</v>
      </c>
      <c r="M345">
        <f t="shared" si="67"/>
        <v>-26630000</v>
      </c>
      <c r="N345">
        <f t="shared" si="68"/>
        <v>-13620000</v>
      </c>
      <c r="P345">
        <f t="shared" si="69"/>
        <v>-4050000</v>
      </c>
      <c r="Q345">
        <f>IFERROR(J144+MATCH(P345,J345:N345,0)-1,"")</f>
        <v>2014</v>
      </c>
      <c r="R345">
        <f t="shared" si="70"/>
        <v>-26630000</v>
      </c>
      <c r="S345" t="str">
        <f>IFERROR(J144+MATCH(R345,J345:N345)-1,"")</f>
        <v/>
      </c>
      <c r="T345">
        <f t="shared" si="71"/>
        <v>-14686000</v>
      </c>
      <c r="U345">
        <f t="shared" si="72"/>
        <v>8410429.8344377149</v>
      </c>
      <c r="V345">
        <f t="shared" si="73"/>
        <v>-0.4142475555451709</v>
      </c>
      <c r="W345">
        <f t="shared" si="74"/>
        <v>1.2646202642877262</v>
      </c>
      <c r="X345">
        <f t="shared" si="75"/>
        <v>0.44302135245732116</v>
      </c>
      <c r="Y345">
        <f t="shared" si="76"/>
        <v>-1.4201414475980256</v>
      </c>
      <c r="Z345">
        <f t="shared" si="77"/>
        <v>0.12674738639814931</v>
      </c>
      <c r="AA345">
        <f t="shared" si="78"/>
        <v>-1.4201414475980256</v>
      </c>
      <c r="AB345">
        <f>IFERROR(V144+MATCH(AA345,V345:Z345,0)-1,"")</f>
        <v>2016</v>
      </c>
    </row>
    <row r="346" spans="1:28" x14ac:dyDescent="0.3">
      <c r="A346" s="1">
        <v>17</v>
      </c>
      <c r="B346" t="s">
        <v>996</v>
      </c>
      <c r="C346" t="s">
        <v>254</v>
      </c>
      <c r="D346" t="s">
        <v>3079</v>
      </c>
      <c r="E346" t="s">
        <v>3080</v>
      </c>
      <c r="F346" t="s">
        <v>3081</v>
      </c>
      <c r="G346" t="s">
        <v>3082</v>
      </c>
      <c r="I346" t="str">
        <f t="shared" si="63"/>
        <v>N/A</v>
      </c>
      <c r="J346" t="str">
        <f t="shared" si="64"/>
        <v>N/A</v>
      </c>
      <c r="K346">
        <f t="shared" si="65"/>
        <v>0.7773000000000001</v>
      </c>
      <c r="L346">
        <f t="shared" si="66"/>
        <v>-1.71</v>
      </c>
      <c r="M346">
        <f t="shared" si="67"/>
        <v>-1.429</v>
      </c>
      <c r="N346">
        <f t="shared" si="68"/>
        <v>0.48850000000000005</v>
      </c>
      <c r="P346">
        <f t="shared" si="69"/>
        <v>0.7773000000000001</v>
      </c>
      <c r="Q346">
        <f>IFERROR(J144+MATCH(P346,J346:N346,0)-1,"")</f>
        <v>2014</v>
      </c>
      <c r="R346">
        <f t="shared" si="70"/>
        <v>-1.71</v>
      </c>
      <c r="S346">
        <f>IFERROR(J144+MATCH(R346,J346:N346)-1,"")</f>
        <v>2015</v>
      </c>
      <c r="T346">
        <f t="shared" si="71"/>
        <v>-0.46829999999999994</v>
      </c>
      <c r="U346">
        <f t="shared" si="72"/>
        <v>1.2821530043901419</v>
      </c>
      <c r="V346" t="str">
        <f t="shared" si="73"/>
        <v/>
      </c>
      <c r="W346">
        <f t="shared" si="74"/>
        <v>0.97149091858383285</v>
      </c>
      <c r="X346">
        <f t="shared" si="75"/>
        <v>-0.96844915992738057</v>
      </c>
      <c r="Y346">
        <f t="shared" si="76"/>
        <v>-0.74928654903940939</v>
      </c>
      <c r="Z346">
        <f t="shared" si="77"/>
        <v>0.74624479038295699</v>
      </c>
      <c r="AA346">
        <f t="shared" si="78"/>
        <v>0.97149091858383285</v>
      </c>
      <c r="AB346">
        <f>IFERROR(V144+MATCH(AA346,V346:Z346,0)-1,"")</f>
        <v>2014</v>
      </c>
    </row>
    <row r="347" spans="1:28" x14ac:dyDescent="0.3">
      <c r="A347" s="1">
        <v>18</v>
      </c>
      <c r="B347" t="s">
        <v>1001</v>
      </c>
      <c r="C347" t="s">
        <v>3083</v>
      </c>
      <c r="D347" t="s">
        <v>3084</v>
      </c>
      <c r="E347" t="s">
        <v>3085</v>
      </c>
      <c r="F347" t="s">
        <v>3086</v>
      </c>
      <c r="G347" t="s">
        <v>3087</v>
      </c>
      <c r="I347" t="str">
        <f t="shared" si="63"/>
        <v>N/A</v>
      </c>
      <c r="J347">
        <f t="shared" si="64"/>
        <v>-9.7600000000000006E-2</v>
      </c>
      <c r="K347">
        <f t="shared" si="65"/>
        <v>-2.35E-2</v>
      </c>
      <c r="L347">
        <f t="shared" si="66"/>
        <v>-5.4100000000000002E-2</v>
      </c>
      <c r="M347">
        <f t="shared" si="67"/>
        <v>-0.1216</v>
      </c>
      <c r="N347">
        <f t="shared" si="68"/>
        <v>-5.9900000000000002E-2</v>
      </c>
      <c r="P347">
        <f t="shared" si="69"/>
        <v>-2.35E-2</v>
      </c>
      <c r="Q347">
        <f>IFERROR(J144+MATCH(P347,J347:N347,0)-1,"")</f>
        <v>2014</v>
      </c>
      <c r="R347">
        <f t="shared" si="70"/>
        <v>-0.1216</v>
      </c>
      <c r="S347" t="str">
        <f>IFERROR(J144+MATCH(R347,J347:N347)-1,"")</f>
        <v/>
      </c>
      <c r="T347">
        <f t="shared" si="71"/>
        <v>-7.1340000000000001E-2</v>
      </c>
      <c r="U347">
        <f t="shared" si="72"/>
        <v>3.8511076328765485E-2</v>
      </c>
      <c r="V347">
        <f t="shared" si="73"/>
        <v>-0.68188174684656488</v>
      </c>
      <c r="W347">
        <f t="shared" si="74"/>
        <v>1.2422400140571082</v>
      </c>
      <c r="X347">
        <f t="shared" si="75"/>
        <v>0.44766341643696783</v>
      </c>
      <c r="Y347">
        <f t="shared" si="76"/>
        <v>-1.3050790783133415</v>
      </c>
      <c r="Z347">
        <f t="shared" si="77"/>
        <v>0.29705739466583014</v>
      </c>
      <c r="AA347">
        <f t="shared" si="78"/>
        <v>-1.3050790783133415</v>
      </c>
      <c r="AB347">
        <f>IFERROR(V144+MATCH(AA347,V347:Z347,0)-1,"")</f>
        <v>2016</v>
      </c>
    </row>
    <row r="348" spans="1:28" x14ac:dyDescent="0.3">
      <c r="A348" s="1">
        <v>19</v>
      </c>
      <c r="B348" t="s">
        <v>1007</v>
      </c>
      <c r="C348" t="s">
        <v>3088</v>
      </c>
      <c r="D348" t="s">
        <v>3089</v>
      </c>
      <c r="E348" t="s">
        <v>3090</v>
      </c>
      <c r="F348" t="s">
        <v>2988</v>
      </c>
      <c r="G348" t="s">
        <v>3091</v>
      </c>
      <c r="I348" t="str">
        <f t="shared" si="63"/>
        <v>N/A</v>
      </c>
      <c r="J348">
        <f t="shared" si="64"/>
        <v>-308000</v>
      </c>
      <c r="K348">
        <f t="shared" si="65"/>
        <v>510000</v>
      </c>
      <c r="L348">
        <f t="shared" si="66"/>
        <v>-2100000</v>
      </c>
      <c r="M348">
        <f t="shared" si="67"/>
        <v>116000</v>
      </c>
      <c r="N348">
        <f t="shared" si="68"/>
        <v>-621000</v>
      </c>
      <c r="P348">
        <f t="shared" si="69"/>
        <v>510000</v>
      </c>
      <c r="Q348">
        <f>IFERROR(J144+MATCH(P348,J348:N348,0)-1,"")</f>
        <v>2014</v>
      </c>
      <c r="R348">
        <f t="shared" si="70"/>
        <v>-2100000</v>
      </c>
      <c r="S348">
        <f>IFERROR(J144+MATCH(R348,J348:N348)-1,"")</f>
        <v>2015</v>
      </c>
      <c r="T348">
        <f t="shared" si="71"/>
        <v>-480600</v>
      </c>
      <c r="U348">
        <f t="shared" si="72"/>
        <v>1001146.7424908299</v>
      </c>
      <c r="V348">
        <f t="shared" si="73"/>
        <v>0.17240229895826781</v>
      </c>
      <c r="W348">
        <f t="shared" si="74"/>
        <v>0.98946533805365056</v>
      </c>
      <c r="X348">
        <f t="shared" si="75"/>
        <v>-1.6175450923118126</v>
      </c>
      <c r="Y348">
        <f t="shared" si="76"/>
        <v>0.59591663707127795</v>
      </c>
      <c r="Z348">
        <f t="shared" si="77"/>
        <v>-0.14023918177138353</v>
      </c>
      <c r="AA348">
        <f t="shared" si="78"/>
        <v>-1.6175450923118126</v>
      </c>
      <c r="AB348">
        <f>IFERROR(V144+MATCH(AA348,V348:Z348,0)-1,"")</f>
        <v>2015</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2013</v>
      </c>
      <c r="R349">
        <f t="shared" si="70"/>
        <v>0</v>
      </c>
      <c r="S349">
        <f>IFERROR(J144+MATCH(R349,J349:N349)-1,"")</f>
        <v>2017</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3092</v>
      </c>
      <c r="D350" t="s">
        <v>3093</v>
      </c>
      <c r="E350" t="s">
        <v>3094</v>
      </c>
      <c r="F350" t="s">
        <v>3095</v>
      </c>
      <c r="G350" t="s">
        <v>3096</v>
      </c>
      <c r="I350" t="str">
        <f t="shared" si="63"/>
        <v>N/A</v>
      </c>
      <c r="J350">
        <f t="shared" si="64"/>
        <v>9070000</v>
      </c>
      <c r="K350">
        <f t="shared" si="65"/>
        <v>18680000</v>
      </c>
      <c r="L350">
        <f t="shared" si="66"/>
        <v>33430000</v>
      </c>
      <c r="M350">
        <f t="shared" si="67"/>
        <v>-18690000</v>
      </c>
      <c r="N350">
        <f t="shared" si="68"/>
        <v>3010000</v>
      </c>
      <c r="P350">
        <f t="shared" si="69"/>
        <v>33430000</v>
      </c>
      <c r="Q350">
        <f>IFERROR(J144+MATCH(P350,J350:N350,0)-1,"")</f>
        <v>2015</v>
      </c>
      <c r="R350">
        <f t="shared" si="70"/>
        <v>-18690000</v>
      </c>
      <c r="S350" t="str">
        <f>IFERROR(J144+MATCH(R350,J350:N350)-1,"")</f>
        <v/>
      </c>
      <c r="T350">
        <f t="shared" si="71"/>
        <v>9100000</v>
      </c>
      <c r="U350">
        <f t="shared" si="72"/>
        <v>19320315.732409757</v>
      </c>
      <c r="V350">
        <f t="shared" si="73"/>
        <v>-1.552769655294769E-3</v>
      </c>
      <c r="W350">
        <f t="shared" si="74"/>
        <v>0.49585110992412956</v>
      </c>
      <c r="X350">
        <f t="shared" si="75"/>
        <v>1.2592961904440576</v>
      </c>
      <c r="Y350">
        <f t="shared" si="76"/>
        <v>-1.4383822906880543</v>
      </c>
      <c r="Z350">
        <f t="shared" si="77"/>
        <v>-0.31521224002483811</v>
      </c>
      <c r="AA350">
        <f t="shared" si="78"/>
        <v>-1.4383822906880543</v>
      </c>
      <c r="AB350">
        <f>IFERROR(V144+MATCH(AA350,V350:Z350,0)-1,"")</f>
        <v>2016</v>
      </c>
    </row>
    <row r="351" spans="1:28" x14ac:dyDescent="0.3">
      <c r="A351" s="1">
        <v>22</v>
      </c>
      <c r="B351" t="s">
        <v>1021</v>
      </c>
      <c r="C351" t="s">
        <v>3097</v>
      </c>
      <c r="D351" t="s">
        <v>947</v>
      </c>
      <c r="E351" t="s">
        <v>3098</v>
      </c>
      <c r="F351" t="s">
        <v>3099</v>
      </c>
      <c r="G351" t="s">
        <v>787</v>
      </c>
      <c r="I351" t="str">
        <f t="shared" si="63"/>
        <v>N/A</v>
      </c>
      <c r="J351">
        <f t="shared" si="64"/>
        <v>23560000</v>
      </c>
      <c r="K351">
        <f t="shared" si="65"/>
        <v>30020000</v>
      </c>
      <c r="L351">
        <f t="shared" si="66"/>
        <v>30320000</v>
      </c>
      <c r="M351">
        <f t="shared" si="67"/>
        <v>22870000</v>
      </c>
      <c r="N351">
        <f t="shared" si="68"/>
        <v>22980000</v>
      </c>
      <c r="P351">
        <f t="shared" si="69"/>
        <v>30320000</v>
      </c>
      <c r="Q351">
        <f>IFERROR(J144+MATCH(P351,J351:N351,0)-1,"")</f>
        <v>2015</v>
      </c>
      <c r="R351">
        <f t="shared" si="70"/>
        <v>22870000</v>
      </c>
      <c r="S351" t="str">
        <f>IFERROR(J144+MATCH(R351,J351:N351)-1,"")</f>
        <v/>
      </c>
      <c r="T351">
        <f t="shared" si="71"/>
        <v>25950000</v>
      </c>
      <c r="U351">
        <f t="shared" si="72"/>
        <v>3862680.4164983672</v>
      </c>
      <c r="V351">
        <f t="shared" si="73"/>
        <v>-0.61874132527034298</v>
      </c>
      <c r="W351">
        <f t="shared" si="74"/>
        <v>1.0536724660461489</v>
      </c>
      <c r="X351">
        <f t="shared" si="75"/>
        <v>1.1313387411846856</v>
      </c>
      <c r="Y351">
        <f t="shared" si="76"/>
        <v>-0.79737375808897748</v>
      </c>
      <c r="Z351">
        <f t="shared" si="77"/>
        <v>-0.76889612387151407</v>
      </c>
      <c r="AA351">
        <f t="shared" si="78"/>
        <v>1.1313387411846856</v>
      </c>
      <c r="AB351">
        <f>IFERROR(V144+MATCH(AA351,V351:Z351,0)-1,"")</f>
        <v>2015</v>
      </c>
    </row>
    <row r="352" spans="1:28" x14ac:dyDescent="0.3">
      <c r="A352" s="1">
        <v>23</v>
      </c>
      <c r="B352" t="s">
        <v>1027</v>
      </c>
      <c r="C352" t="s">
        <v>254</v>
      </c>
      <c r="D352" t="s">
        <v>3100</v>
      </c>
      <c r="E352" t="s">
        <v>3101</v>
      </c>
      <c r="F352" t="s">
        <v>3102</v>
      </c>
      <c r="G352" t="s">
        <v>3103</v>
      </c>
      <c r="I352" t="str">
        <f t="shared" si="63"/>
        <v>N/A</v>
      </c>
      <c r="J352" t="str">
        <f t="shared" si="64"/>
        <v>N/A</v>
      </c>
      <c r="K352">
        <f t="shared" si="65"/>
        <v>0.27429999999999999</v>
      </c>
      <c r="L352">
        <f t="shared" si="66"/>
        <v>0.01</v>
      </c>
      <c r="M352">
        <f t="shared" si="67"/>
        <v>-0.2457</v>
      </c>
      <c r="N352">
        <f t="shared" si="68"/>
        <v>4.7999999999999996E-3</v>
      </c>
      <c r="P352">
        <f t="shared" si="69"/>
        <v>0.27429999999999999</v>
      </c>
      <c r="Q352">
        <f>IFERROR(J144+MATCH(P352,J352:N352,0)-1,"")</f>
        <v>2014</v>
      </c>
      <c r="R352">
        <f t="shared" si="70"/>
        <v>-0.2457</v>
      </c>
      <c r="S352" t="str">
        <f>IFERROR(J144+MATCH(R352,J352:N352)-1,"")</f>
        <v/>
      </c>
      <c r="T352">
        <f t="shared" si="71"/>
        <v>1.0849999999999999E-2</v>
      </c>
      <c r="U352">
        <f t="shared" si="72"/>
        <v>0.21233709834443282</v>
      </c>
      <c r="V352" t="str">
        <f t="shared" si="73"/>
        <v/>
      </c>
      <c r="W352">
        <f t="shared" si="74"/>
        <v>1.2407158337101165</v>
      </c>
      <c r="X352">
        <f t="shared" si="75"/>
        <v>-4.0030687365860589E-3</v>
      </c>
      <c r="Y352">
        <f t="shared" si="76"/>
        <v>-1.2082203345543003</v>
      </c>
      <c r="Z352">
        <f t="shared" si="77"/>
        <v>-2.8492430419230233E-2</v>
      </c>
      <c r="AA352">
        <f t="shared" si="78"/>
        <v>1.2407158337101165</v>
      </c>
      <c r="AB352">
        <f>IFERROR(V144+MATCH(AA352,V352:Z352,0)-1,"")</f>
        <v>2014</v>
      </c>
    </row>
    <row r="353" spans="1:28" x14ac:dyDescent="0.3">
      <c r="A353" s="1">
        <v>24</v>
      </c>
      <c r="B353" t="s">
        <v>1032</v>
      </c>
      <c r="C353" t="s">
        <v>254</v>
      </c>
      <c r="D353" t="s">
        <v>254</v>
      </c>
      <c r="E353" t="s">
        <v>254</v>
      </c>
      <c r="F353" t="s">
        <v>254</v>
      </c>
      <c r="G353" t="s">
        <v>3104</v>
      </c>
      <c r="I353" t="str">
        <f t="shared" si="63"/>
        <v>N/A</v>
      </c>
      <c r="J353" t="str">
        <f t="shared" si="64"/>
        <v>N/A</v>
      </c>
      <c r="K353" t="str">
        <f t="shared" si="65"/>
        <v>N/A</v>
      </c>
      <c r="L353" t="str">
        <f t="shared" si="66"/>
        <v>N/A</v>
      </c>
      <c r="M353" t="str">
        <f t="shared" si="67"/>
        <v>N/A</v>
      </c>
      <c r="N353">
        <f t="shared" si="68"/>
        <v>1.0200000000000001E-2</v>
      </c>
      <c r="P353">
        <f t="shared" si="69"/>
        <v>1.0200000000000001E-2</v>
      </c>
      <c r="Q353">
        <f>IFERROR(J144+MATCH(P353,J353:N353,0)-1,"")</f>
        <v>2017</v>
      </c>
      <c r="R353">
        <f t="shared" si="70"/>
        <v>1.0200000000000001E-2</v>
      </c>
      <c r="S353">
        <f>IFERROR(J144+MATCH(R353,J353:N353)-1,"")</f>
        <v>2017</v>
      </c>
      <c r="T353">
        <f t="shared" si="71"/>
        <v>1.0200000000000001E-2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3105</v>
      </c>
      <c r="C355" t="s">
        <v>3106</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3107</v>
      </c>
      <c r="C356" t="s">
        <v>3108</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3109</v>
      </c>
      <c r="C357" t="s">
        <v>3110</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3111</v>
      </c>
      <c r="C358" t="s">
        <v>3112</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3113</v>
      </c>
      <c r="C359" t="s">
        <v>3114</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3115</v>
      </c>
      <c r="C360" t="s">
        <v>3116</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3117</v>
      </c>
      <c r="I363" t="str">
        <f t="shared" si="63"/>
        <v>N/A</v>
      </c>
      <c r="J363">
        <f t="shared" si="64"/>
        <v>3220000000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3118</v>
      </c>
      <c r="I365" t="str">
        <f t="shared" si="63"/>
        <v>N/A</v>
      </c>
      <c r="J365">
        <f t="shared" si="64"/>
        <v>45.6</v>
      </c>
      <c r="K365" t="str">
        <f t="shared" si="65"/>
        <v>N/A</v>
      </c>
      <c r="L365" t="str">
        <f t="shared" si="66"/>
        <v>N/A</v>
      </c>
      <c r="M365" t="str">
        <f t="shared" si="67"/>
        <v>N/A</v>
      </c>
      <c r="N365" t="str">
        <f t="shared" si="68"/>
        <v>N/A</v>
      </c>
    </row>
    <row r="366" spans="1:28" x14ac:dyDescent="0.3">
      <c r="A366" s="1">
        <v>3</v>
      </c>
      <c r="B366" t="s">
        <v>124</v>
      </c>
      <c r="I366" t="str">
        <f t="shared" si="63"/>
        <v>N/A</v>
      </c>
      <c r="J366" t="str">
        <f t="shared" si="64"/>
        <v>N/A</v>
      </c>
      <c r="K366" t="str">
        <f t="shared" si="65"/>
        <v>N/A</v>
      </c>
      <c r="L366" t="str">
        <f t="shared" si="66"/>
        <v>N/A</v>
      </c>
      <c r="M366" t="str">
        <f t="shared" si="67"/>
        <v>N/A</v>
      </c>
      <c r="N366" t="str">
        <f t="shared" si="68"/>
        <v>N/A</v>
      </c>
    </row>
    <row r="367" spans="1:28" x14ac:dyDescent="0.3">
      <c r="A367" s="1">
        <v>4</v>
      </c>
      <c r="B367" t="s">
        <v>126</v>
      </c>
      <c r="I367" t="str">
        <f t="shared" si="63"/>
        <v>N/A</v>
      </c>
      <c r="J367" t="str">
        <f t="shared" si="64"/>
        <v>N/A</v>
      </c>
      <c r="K367" t="str">
        <f t="shared" si="65"/>
        <v>N/A</v>
      </c>
      <c r="L367" t="str">
        <f t="shared" si="66"/>
        <v>N/A</v>
      </c>
      <c r="M367" t="str">
        <f t="shared" si="67"/>
        <v>N/A</v>
      </c>
      <c r="N367" t="str">
        <f t="shared" si="68"/>
        <v>N/A</v>
      </c>
    </row>
    <row r="368" spans="1:28" x14ac:dyDescent="0.3">
      <c r="A368" s="1">
        <v>5</v>
      </c>
      <c r="B368" t="s">
        <v>128</v>
      </c>
      <c r="C368" t="s">
        <v>3119</v>
      </c>
      <c r="I368" t="str">
        <f t="shared" si="63"/>
        <v>N/A</v>
      </c>
      <c r="J368">
        <f t="shared" si="64"/>
        <v>4.34</v>
      </c>
      <c r="K368" t="str">
        <f t="shared" si="65"/>
        <v>N/A</v>
      </c>
      <c r="L368" t="str">
        <f t="shared" si="66"/>
        <v>N/A</v>
      </c>
      <c r="M368" t="str">
        <f t="shared" si="67"/>
        <v>N/A</v>
      </c>
      <c r="N368" t="str">
        <f t="shared" si="68"/>
        <v>N/A</v>
      </c>
    </row>
    <row r="369" spans="1:14" x14ac:dyDescent="0.3">
      <c r="A369" s="1">
        <v>6</v>
      </c>
      <c r="B369" t="s">
        <v>130</v>
      </c>
      <c r="C369" t="s">
        <v>3120</v>
      </c>
      <c r="I369" t="str">
        <f t="shared" si="63"/>
        <v>N/A</v>
      </c>
      <c r="J369">
        <f t="shared" si="64"/>
        <v>6.35</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3121</v>
      </c>
      <c r="I374" t="str">
        <f t="shared" si="63"/>
        <v>N/A</v>
      </c>
      <c r="J374">
        <f t="shared" si="64"/>
        <v>1940000000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3122</v>
      </c>
      <c r="I376" t="str">
        <f t="shared" si="63"/>
        <v>N/A</v>
      </c>
      <c r="J376">
        <f t="shared" si="64"/>
        <v>57.73</v>
      </c>
      <c r="K376" t="str">
        <f t="shared" si="65"/>
        <v>N/A</v>
      </c>
      <c r="L376" t="str">
        <f t="shared" si="66"/>
        <v>N/A</v>
      </c>
      <c r="M376" t="str">
        <f t="shared" si="67"/>
        <v>N/A</v>
      </c>
      <c r="N376" t="str">
        <f t="shared" si="68"/>
        <v>N/A</v>
      </c>
    </row>
    <row r="377" spans="1:14" x14ac:dyDescent="0.3">
      <c r="A377" s="1">
        <v>3</v>
      </c>
      <c r="B377" t="s">
        <v>124</v>
      </c>
      <c r="C377" t="s">
        <v>3123</v>
      </c>
      <c r="I377" t="str">
        <f t="shared" si="63"/>
        <v>N/A</v>
      </c>
      <c r="J377">
        <f t="shared" si="64"/>
        <v>28.99</v>
      </c>
      <c r="K377" t="str">
        <f t="shared" si="65"/>
        <v>N/A</v>
      </c>
      <c r="L377" t="str">
        <f t="shared" si="66"/>
        <v>N/A</v>
      </c>
      <c r="M377" t="str">
        <f t="shared" si="67"/>
        <v>N/A</v>
      </c>
      <c r="N377" t="str">
        <f t="shared" si="68"/>
        <v>N/A</v>
      </c>
    </row>
    <row r="378" spans="1:14" x14ac:dyDescent="0.3">
      <c r="A378" s="1">
        <v>4</v>
      </c>
      <c r="B378" t="s">
        <v>126</v>
      </c>
      <c r="C378" t="s">
        <v>3124</v>
      </c>
      <c r="I378" t="str">
        <f t="shared" si="63"/>
        <v>N/A</v>
      </c>
      <c r="J378">
        <f t="shared" si="64"/>
        <v>3.8</v>
      </c>
      <c r="K378" t="str">
        <f t="shared" si="65"/>
        <v>N/A</v>
      </c>
      <c r="L378" t="str">
        <f t="shared" si="66"/>
        <v>N/A</v>
      </c>
      <c r="M378" t="str">
        <f t="shared" si="67"/>
        <v>N/A</v>
      </c>
      <c r="N378" t="str">
        <f t="shared" si="68"/>
        <v>N/A</v>
      </c>
    </row>
    <row r="379" spans="1:14" x14ac:dyDescent="0.3">
      <c r="A379" s="1">
        <v>5</v>
      </c>
      <c r="B379" t="s">
        <v>128</v>
      </c>
      <c r="C379" t="s">
        <v>3125</v>
      </c>
      <c r="I379" t="str">
        <f t="shared" si="63"/>
        <v>N/A</v>
      </c>
      <c r="J379">
        <f t="shared" si="64"/>
        <v>3.05</v>
      </c>
      <c r="K379" t="str">
        <f t="shared" si="65"/>
        <v>N/A</v>
      </c>
      <c r="L379" t="str">
        <f t="shared" si="66"/>
        <v>N/A</v>
      </c>
      <c r="M379" t="str">
        <f t="shared" si="67"/>
        <v>N/A</v>
      </c>
      <c r="N379" t="str">
        <f t="shared" si="68"/>
        <v>N/A</v>
      </c>
    </row>
    <row r="380" spans="1:14" x14ac:dyDescent="0.3">
      <c r="A380" s="1">
        <v>6</v>
      </c>
      <c r="B380" t="s">
        <v>130</v>
      </c>
      <c r="C380" t="s">
        <v>3126</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2.97</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636</v>
      </c>
      <c r="I385" t="str">
        <f t="shared" si="79"/>
        <v>N/A</v>
      </c>
      <c r="J385">
        <f t="shared" si="80"/>
        <v>1680000000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3127</v>
      </c>
      <c r="I387" t="str">
        <f t="shared" si="79"/>
        <v>N/A</v>
      </c>
      <c r="J387">
        <f t="shared" si="80"/>
        <v>-27.91</v>
      </c>
      <c r="K387" t="str">
        <f t="shared" si="81"/>
        <v>N/A</v>
      </c>
      <c r="L387" t="str">
        <f t="shared" si="82"/>
        <v>N/A</v>
      </c>
      <c r="M387" t="str">
        <f t="shared" si="83"/>
        <v>N/A</v>
      </c>
      <c r="N387" t="str">
        <f t="shared" si="84"/>
        <v>N/A</v>
      </c>
    </row>
    <row r="388" spans="1:14" x14ac:dyDescent="0.3">
      <c r="A388" s="1">
        <v>3</v>
      </c>
      <c r="B388" t="s">
        <v>124</v>
      </c>
      <c r="C388" t="s">
        <v>3128</v>
      </c>
      <c r="I388" t="str">
        <f t="shared" si="79"/>
        <v>N/A</v>
      </c>
      <c r="J388">
        <f t="shared" si="80"/>
        <v>-52.6</v>
      </c>
      <c r="K388" t="str">
        <f t="shared" si="81"/>
        <v>N/A</v>
      </c>
      <c r="L388" t="str">
        <f t="shared" si="82"/>
        <v>N/A</v>
      </c>
      <c r="M388" t="str">
        <f t="shared" si="83"/>
        <v>N/A</v>
      </c>
      <c r="N388" t="str">
        <f t="shared" si="84"/>
        <v>N/A</v>
      </c>
    </row>
    <row r="389" spans="1:14" x14ac:dyDescent="0.3">
      <c r="A389" s="1">
        <v>4</v>
      </c>
      <c r="B389" t="s">
        <v>126</v>
      </c>
      <c r="C389" t="s">
        <v>3129</v>
      </c>
      <c r="I389" t="str">
        <f t="shared" si="79"/>
        <v>N/A</v>
      </c>
      <c r="J389">
        <f t="shared" si="80"/>
        <v>-2.25</v>
      </c>
      <c r="K389" t="str">
        <f t="shared" si="81"/>
        <v>N/A</v>
      </c>
      <c r="L389" t="str">
        <f t="shared" si="82"/>
        <v>N/A</v>
      </c>
      <c r="M389" t="str">
        <f t="shared" si="83"/>
        <v>N/A</v>
      </c>
      <c r="N389" t="str">
        <f t="shared" si="84"/>
        <v>N/A</v>
      </c>
    </row>
    <row r="390" spans="1:14" x14ac:dyDescent="0.3">
      <c r="A390" s="1">
        <v>5</v>
      </c>
      <c r="B390" t="s">
        <v>128</v>
      </c>
      <c r="C390" t="s">
        <v>3130</v>
      </c>
      <c r="I390" t="str">
        <f t="shared" si="79"/>
        <v>N/A</v>
      </c>
      <c r="J390">
        <f t="shared" si="80"/>
        <v>6.05</v>
      </c>
      <c r="K390" t="str">
        <f t="shared" si="81"/>
        <v>N/A</v>
      </c>
      <c r="L390" t="str">
        <f t="shared" si="82"/>
        <v>N/A</v>
      </c>
      <c r="M390" t="str">
        <f t="shared" si="83"/>
        <v>N/A</v>
      </c>
      <c r="N390" t="str">
        <f t="shared" si="84"/>
        <v>N/A</v>
      </c>
    </row>
    <row r="391" spans="1:14" x14ac:dyDescent="0.3">
      <c r="A391" s="1">
        <v>6</v>
      </c>
      <c r="B391" t="s">
        <v>130</v>
      </c>
      <c r="C391" t="s">
        <v>3131</v>
      </c>
      <c r="I391" t="str">
        <f t="shared" si="79"/>
        <v>N/A</v>
      </c>
      <c r="J391">
        <f t="shared" si="80"/>
        <v>27.63</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1138</v>
      </c>
      <c r="I396" t="str">
        <f t="shared" si="79"/>
        <v>N/A</v>
      </c>
      <c r="J396">
        <f t="shared" si="80"/>
        <v>1520000000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3132</v>
      </c>
      <c r="I398" t="str">
        <f t="shared" si="79"/>
        <v>N/A</v>
      </c>
      <c r="J398">
        <f t="shared" si="80"/>
        <v>-21.84</v>
      </c>
      <c r="K398" t="str">
        <f t="shared" si="81"/>
        <v>N/A</v>
      </c>
      <c r="L398" t="str">
        <f t="shared" si="82"/>
        <v>N/A</v>
      </c>
      <c r="M398" t="str">
        <f t="shared" si="83"/>
        <v>N/A</v>
      </c>
      <c r="N398" t="str">
        <f t="shared" si="84"/>
        <v>N/A</v>
      </c>
    </row>
    <row r="399" spans="1:14" x14ac:dyDescent="0.3">
      <c r="A399" s="1">
        <v>3</v>
      </c>
      <c r="B399" t="s">
        <v>124</v>
      </c>
      <c r="C399" t="s">
        <v>3133</v>
      </c>
      <c r="I399" t="str">
        <f t="shared" si="79"/>
        <v>N/A</v>
      </c>
      <c r="J399">
        <f t="shared" si="80"/>
        <v>-31.24</v>
      </c>
      <c r="K399" t="str">
        <f t="shared" si="81"/>
        <v>N/A</v>
      </c>
      <c r="L399" t="str">
        <f t="shared" si="82"/>
        <v>N/A</v>
      </c>
      <c r="M399" t="str">
        <f t="shared" si="83"/>
        <v>N/A</v>
      </c>
      <c r="N399" t="str">
        <f t="shared" si="84"/>
        <v>N/A</v>
      </c>
    </row>
    <row r="400" spans="1:14" x14ac:dyDescent="0.3">
      <c r="A400" s="1">
        <v>4</v>
      </c>
      <c r="B400" t="s">
        <v>126</v>
      </c>
      <c r="C400" t="s">
        <v>3134</v>
      </c>
    </row>
    <row r="401" spans="1:3" x14ac:dyDescent="0.3">
      <c r="A401" s="1">
        <v>5</v>
      </c>
      <c r="B401" t="s">
        <v>128</v>
      </c>
      <c r="C401" t="s">
        <v>3135</v>
      </c>
    </row>
    <row r="402" spans="1:3" x14ac:dyDescent="0.3">
      <c r="A402" s="1">
        <v>6</v>
      </c>
      <c r="B402" t="s">
        <v>130</v>
      </c>
      <c r="C402" t="s">
        <v>3136</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13-14</v>
      </c>
      <c r="AL453" t="str">
        <f>L476</f>
        <v>14-15</v>
      </c>
      <c r="AM453" t="str">
        <f>M476</f>
        <v>15-16</v>
      </c>
      <c r="AN453" t="str">
        <f>N476</f>
        <v>16-17</v>
      </c>
    </row>
    <row r="454" spans="2:40" x14ac:dyDescent="0.3">
      <c r="X454" t="str">
        <f>D476</f>
        <v>2013</v>
      </c>
      <c r="Y454" t="str">
        <f>E476</f>
        <v>2014</v>
      </c>
      <c r="Z454" t="str">
        <f>F476</f>
        <v>2015</v>
      </c>
      <c r="AA454" t="str">
        <f>G476</f>
        <v>2016</v>
      </c>
      <c r="AB454" t="str">
        <f>H476</f>
        <v>2017</v>
      </c>
      <c r="AK454">
        <f ca="1">Y455-X455</f>
        <v>-4.446995473780746E-2</v>
      </c>
      <c r="AL454">
        <f ca="1">Z455-Y455</f>
        <v>5.4321238857131804E-2</v>
      </c>
      <c r="AM454">
        <f ca="1">AA455-Z455</f>
        <v>3.2558727656383901E-2</v>
      </c>
      <c r="AN454">
        <f ca="1">AB455-AA455</f>
        <v>-5.0439521064364889E-3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0.52803311293877331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0.48356315820096585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0.53788439705809765</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0.57044312471448155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0.56539917260804506</v>
      </c>
      <c r="AK455" t="str">
        <f>"Max " &amp; AK452</f>
        <v>Max Change in Gross Margin / Sales</v>
      </c>
      <c r="AL455">
        <f ca="1">MAX(AK454:AN454)</f>
        <v>5.4321238857131804E-2</v>
      </c>
    </row>
    <row r="456" spans="2:40" x14ac:dyDescent="0.3">
      <c r="X456" t="str">
        <f>"Max " &amp; X453</f>
        <v>Max Gross Margin</v>
      </c>
      <c r="Y456">
        <f ca="1">MAX(X455:AB455)</f>
        <v>0.57044312471448155</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-4.446995473780746E-2</v>
      </c>
    </row>
    <row r="458" spans="2:40" x14ac:dyDescent="0.3">
      <c r="X458" t="str">
        <f>"Min " &amp; X453</f>
        <v>Min Gross Margin</v>
      </c>
      <c r="Y458">
        <f ca="1">MIN(X455:AB455)</f>
        <v>0.48356315820096585</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2013</v>
      </c>
      <c r="R461" t="str">
        <f>E476</f>
        <v>2014</v>
      </c>
      <c r="S461" t="str">
        <f>F476</f>
        <v>2015</v>
      </c>
      <c r="T461" t="str">
        <f>G476</f>
        <v>2016</v>
      </c>
      <c r="U461" t="str">
        <f>H476</f>
        <v>2017</v>
      </c>
      <c r="X461" t="str">
        <f>"SGA / Sales"</f>
        <v>SGA / Sales</v>
      </c>
      <c r="AE461" t="str">
        <f>"Change in Operating Margin"</f>
        <v>Change in Operating Margin</v>
      </c>
      <c r="AK461" t="str">
        <f>"Change in SGA / Sales"</f>
        <v>Change in SGA / Sales</v>
      </c>
    </row>
    <row r="462" spans="2:40" x14ac:dyDescent="0.3">
      <c r="Q462">
        <f ca="1">X455-X463-X471</f>
        <v>9.9876364027307429E-2</v>
      </c>
      <c r="R462">
        <f ca="1">Y455-Y463-Y471</f>
        <v>7.7791353930296167E-2</v>
      </c>
      <c r="S462">
        <f ca="1">Z455-Z463-Z471</f>
        <v>0.13046053605804825</v>
      </c>
      <c r="T462">
        <f ca="1">AA455-AA463-AA471</f>
        <v>0.1885335769757881</v>
      </c>
      <c r="U462">
        <f ca="1">AB455-AB463-AB471</f>
        <v>0.17502860663673969</v>
      </c>
      <c r="X462" t="str">
        <f>D476</f>
        <v>2013</v>
      </c>
      <c r="Y462" t="str">
        <f>E476</f>
        <v>2014</v>
      </c>
      <c r="Z462" t="str">
        <f>F476</f>
        <v>2015</v>
      </c>
      <c r="AA462" t="str">
        <f>G476</f>
        <v>2016</v>
      </c>
      <c r="AB462" t="str">
        <f>H476</f>
        <v>2017</v>
      </c>
      <c r="AE462" t="str">
        <f>K476</f>
        <v>13-14</v>
      </c>
      <c r="AF462" t="str">
        <f>L476</f>
        <v>14-15</v>
      </c>
      <c r="AG462" t="str">
        <f>M476</f>
        <v>15-16</v>
      </c>
      <c r="AH462" t="str">
        <f>N476</f>
        <v>16-17</v>
      </c>
      <c r="AK462" t="str">
        <f>K476</f>
        <v>13-14</v>
      </c>
      <c r="AL462" t="str">
        <f>L476</f>
        <v>14-15</v>
      </c>
      <c r="AM462" t="str">
        <f>M476</f>
        <v>15-16</v>
      </c>
      <c r="AN462" t="str">
        <f>N476</f>
        <v>16-17</v>
      </c>
    </row>
    <row r="463" spans="2:40" x14ac:dyDescent="0.3">
      <c r="Q463" t="str">
        <f>"Max " &amp; Q460</f>
        <v>Max Operating Margin</v>
      </c>
      <c r="R463">
        <f ca="1">MAX(Q462:U462)</f>
        <v>0.1885335769757881</v>
      </c>
      <c r="S463" t="str">
        <f>"GM Effect on Max"</f>
        <v>GM Effect on Max</v>
      </c>
      <c r="T463" t="str">
        <f ca="1">IF(R464=Y457,"Max OM in same year as Max GM","Inconclusive Effect")</f>
        <v>Max OM in same year as Max GM</v>
      </c>
      <c r="U463" t="str">
        <f>"Correlation with GM"</f>
        <v>Correlation with GM</v>
      </c>
      <c r="V463">
        <f ca="1">CORREL(Q462:U462,X455:AB455)</f>
        <v>0.95207918736899066</v>
      </c>
      <c r="X463">
        <f ca="1">(INDIRECT("J" &amp; MATCH("SG&amp;A Expense",B145:B403,0) +144))/(INDIRECT("J" &amp; MATCH("Sales/Revenue",B145:B403,0) +144))</f>
        <v>0.3942912433478471</v>
      </c>
      <c r="Y463">
        <f ca="1">(INDIRECT("K" &amp; MATCH("SG&amp;A Expense",B145:B403,0) +144))/(INDIRECT("K" &amp; MATCH("Sales/Revenue",B145:B403,0) +144))</f>
        <v>0.36254145575144003</v>
      </c>
      <c r="Z463">
        <f ca="1">(INDIRECT("L" &amp; MATCH("SG&amp;A Expense",B145:B403,0) +144))/(INDIRECT("L" &amp; MATCH("Sales/Revenue",B145:B403,0) +144))</f>
        <v>0.37045263833358016</v>
      </c>
      <c r="AA463">
        <f ca="1">(INDIRECT("M" &amp; MATCH("SG&amp;A Expense",B145:B403,0) +144))/(INDIRECT("M" &amp; MATCH("Sales/Revenue",B145:B403,0) +144))</f>
        <v>0.351301964367291</v>
      </c>
      <c r="AB463">
        <f ca="1">(INDIRECT("N" &amp; MATCH("SG&amp;A Expense",B145:B403,0) +144))/(INDIRECT("N" &amp; MATCH("Sales/Revenue",B145:B403,0) +144))</f>
        <v>0.35806707156060208</v>
      </c>
      <c r="AE463">
        <f ca="1">R462-Q462</f>
        <v>-2.2085010097011262E-2</v>
      </c>
      <c r="AF463">
        <f ca="1">S462-R462</f>
        <v>5.2669182127752082E-2</v>
      </c>
      <c r="AG463">
        <f ca="1">T462-S462</f>
        <v>5.8073040917739849E-2</v>
      </c>
      <c r="AH463">
        <f ca="1">U462-T462</f>
        <v>-1.3504970339048405E-2</v>
      </c>
      <c r="AK463">
        <f ca="1">Y463-X463</f>
        <v>-3.1749787596407064E-2</v>
      </c>
      <c r="AL463">
        <f ca="1">Z463-Y463</f>
        <v>7.9111825821401305E-3</v>
      </c>
      <c r="AM463">
        <f ca="1">AA463-Z463</f>
        <v>-1.9150673966289167E-2</v>
      </c>
      <c r="AN463">
        <f ca="1">AB463-AA463</f>
        <v>6.7651071933110818E-3</v>
      </c>
    </row>
    <row r="464" spans="2:40" x14ac:dyDescent="0.3">
      <c r="Q464" t="str">
        <f>Q463 &amp; " Year"</f>
        <v>Max Operating Margin Year</v>
      </c>
      <c r="R464">
        <f ca="1">VALUE(Q461)+MATCH(R463,Q462:U462,0)-1</f>
        <v>2016</v>
      </c>
      <c r="S464" t="str">
        <f>"SGA Effect on Max"</f>
        <v>SGA Effect on Max</v>
      </c>
      <c r="T464" t="str">
        <f ca="1">IF(R464=Y467,"Max OM in same year as Min SGA","Inconclusive Effect")</f>
        <v>Max OM in same year as Min SGA</v>
      </c>
      <c r="U464" t="str">
        <f>"Correlation with SGA"</f>
        <v>Correlation with SGA</v>
      </c>
      <c r="V464">
        <f ca="1">CORREL(Q462:U462,X463:AB463)</f>
        <v>-0.60855449076793144</v>
      </c>
      <c r="X464" t="str">
        <f>"Max " &amp; X461</f>
        <v>Max SGA / Sales</v>
      </c>
      <c r="Y464">
        <f ca="1">MAX(X463:AB463)</f>
        <v>0.3942912433478471</v>
      </c>
      <c r="AE464" t="str">
        <f>"Max " &amp; AE461</f>
        <v>Max Change in Operating Margin</v>
      </c>
      <c r="AF464">
        <f ca="1">MAX(AE463:AH463)</f>
        <v>5.8073040917739849E-2</v>
      </c>
      <c r="AK464" t="str">
        <f>"Max " &amp; AK461</f>
        <v>Max Change in SGA / Sales</v>
      </c>
      <c r="AL464">
        <f ca="1">MAX(AK463:AN463)</f>
        <v>7.9111825821401305E-3</v>
      </c>
    </row>
    <row r="465" spans="4:40" x14ac:dyDescent="0.3">
      <c r="J465" t="str">
        <f>"EOY Pretax ROIC"</f>
        <v>EOY Pretax ROIC</v>
      </c>
      <c r="Q465" t="str">
        <f>"Min " &amp; Q460</f>
        <v>Min Operating Margin</v>
      </c>
      <c r="R465">
        <f ca="1">MIN(Q462:U462)</f>
        <v>7.7791353930296167E-2</v>
      </c>
      <c r="S465" t="str">
        <f>"Dep Effect on Max"</f>
        <v>Dep Effect on Max</v>
      </c>
      <c r="T465" t="str">
        <f ca="1">IF(R464=Y475,"Max OM in same year as Min Depr","Inconclusive Effect")</f>
        <v>Max OM in same year as Min Depr</v>
      </c>
      <c r="U465" t="str">
        <f>"Correlation with Dep"</f>
        <v>Correlation with Dep</v>
      </c>
      <c r="V465">
        <f ca="1">CORREL(Q462:U462,X471:AB471)</f>
        <v>-0.82976025702433853</v>
      </c>
      <c r="X465" t="str">
        <f>X464 &amp; " Year"</f>
        <v>Max SGA / Sales Year</v>
      </c>
      <c r="Y465">
        <f ca="1">VALUE(X462)+MATCH(Y464,X463:AB463,0)-1</f>
        <v>2013</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2013</v>
      </c>
      <c r="K466" t="str">
        <f>E476</f>
        <v>2014</v>
      </c>
      <c r="L466" t="str">
        <f>F476</f>
        <v>2015</v>
      </c>
      <c r="M466" t="str">
        <f>G476</f>
        <v>2016</v>
      </c>
      <c r="N466" t="str">
        <f>H476</f>
        <v>2017</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0.351301964367291</v>
      </c>
      <c r="AE466" t="str">
        <f>"Min " &amp; AE461</f>
        <v>Min Change in Operating Margin</v>
      </c>
      <c r="AF466">
        <f ca="1">MIN(AE463:AH463)</f>
        <v>-2.2085010097011262E-2</v>
      </c>
      <c r="AK466" t="str">
        <f>"Min " &amp; AK461</f>
        <v>Min Change in SGA / Sales</v>
      </c>
      <c r="AL466">
        <f ca="1">MIN(AK463:AN463)</f>
        <v>-3.1749787596407064E-2</v>
      </c>
    </row>
    <row r="467" spans="4:40" x14ac:dyDescent="0.3">
      <c r="J467">
        <f ca="1">Q462*(1/Q490)</f>
        <v>0.1151248528409443</v>
      </c>
      <c r="K467">
        <f ca="1">R462*(1/R490)</f>
        <v>7.5387651536509739E-2</v>
      </c>
      <c r="L467">
        <f ca="1">S462*(1/S490)</f>
        <v>0.13390414429020162</v>
      </c>
      <c r="M467">
        <f ca="1">T462*(1/T490)</f>
        <v>0.1954164496425021</v>
      </c>
      <c r="N467">
        <f ca="1">U462*(1/U490)</f>
        <v>0.16911170642513923</v>
      </c>
      <c r="S467" t="str">
        <f>"SGA Effect on Min"</f>
        <v>SGA Effect on Min</v>
      </c>
      <c r="T467" t="str">
        <f ca="1">IF(R466=Y465,"Min OM in same year as Max SGA","Inconclusive Effect")</f>
        <v>Inconclusive Effect</v>
      </c>
      <c r="X467" t="str">
        <f>X466 &amp; " Year"</f>
        <v>Min SGA / Sales Year</v>
      </c>
      <c r="Y467">
        <f ca="1">VALUE(X462)+MATCH(Y466,X463:AB463,0)-1</f>
        <v>2016</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0.1954164496425021</v>
      </c>
      <c r="L468" t="str">
        <f>"OM Effect on Max"</f>
        <v>OM Effect on Max</v>
      </c>
      <c r="M468" t="str">
        <f ca="1">IF(K469=R464,"Max ROIC in same year as Max OM","Inconclusive Effect")</f>
        <v>Max ROIC in same year as Max OM</v>
      </c>
      <c r="N468" t="str">
        <f>"Correlation with OM"</f>
        <v>Correlation with OM</v>
      </c>
      <c r="O468">
        <f ca="1">CORREL(J467:N467,Q462:U462)</f>
        <v>0.98470502949394256</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2016</v>
      </c>
      <c r="L469" t="str">
        <f>"IC Effect on Max"</f>
        <v>IC Effect on Max</v>
      </c>
      <c r="M469" t="str">
        <f ca="1">IF(K469=R494,"Max ROIC in same year as Min IC","Inconclusive Effect")</f>
        <v>Inconclusive Effect</v>
      </c>
      <c r="N469" t="str">
        <f>"Correlation with IC"</f>
        <v>Correlation with IC</v>
      </c>
      <c r="O469">
        <f ca="1">CORREL(J467:N467,Q490:U490)</f>
        <v>1.4044884131666517E-2</v>
      </c>
      <c r="X469" t="str">
        <f>"Depreciation / Sales"</f>
        <v>Depreciation / Sales</v>
      </c>
    </row>
    <row r="470" spans="4:40" x14ac:dyDescent="0.3">
      <c r="J470" t="str">
        <f>"Min " &amp; J465</f>
        <v>Min EOY Pretax ROIC</v>
      </c>
      <c r="K470">
        <f ca="1">MIN(J467:N467)</f>
        <v>7.5387651536509739E-2</v>
      </c>
      <c r="L470" t="str">
        <f>"OM Effect on Min"</f>
        <v>OM Effect on Min</v>
      </c>
      <c r="M470" t="str">
        <f ca="1">IF(K471=R466,"Min ROIC in same year as Min OM","Inconclusive Effect")</f>
        <v>Min ROIC in same year as Min OM</v>
      </c>
      <c r="Q470" t="str">
        <f>"Change in EOY Pretax ROIC"</f>
        <v>Change in EOY Pretax ROIC</v>
      </c>
      <c r="X470" t="str">
        <f>D476</f>
        <v>2013</v>
      </c>
      <c r="Y470" t="str">
        <f>E476</f>
        <v>2014</v>
      </c>
      <c r="Z470" t="str">
        <f>F476</f>
        <v>2015</v>
      </c>
      <c r="AA470" t="str">
        <f>G476</f>
        <v>2016</v>
      </c>
      <c r="AB470" t="str">
        <f>H476</f>
        <v>2017</v>
      </c>
    </row>
    <row r="471" spans="4:40" x14ac:dyDescent="0.3">
      <c r="J471" t="str">
        <f>J470 &amp; " Year"</f>
        <v>Min EOY Pretax ROIC Year</v>
      </c>
      <c r="K471">
        <f ca="1">VALUE(J466)+MATCH(K470,J467:N467,0)-1</f>
        <v>2014</v>
      </c>
      <c r="L471" t="str">
        <f>"IC Effect on Min"</f>
        <v>IC Effect on Min</v>
      </c>
      <c r="M471" t="str">
        <f ca="1">IF(K471=R492,"Min ROIC in same year as Max IC","Inconclusive Effect")</f>
        <v>Inconclusive Effect</v>
      </c>
      <c r="Q471" t="str">
        <f>K476</f>
        <v>13-14</v>
      </c>
      <c r="R471" t="str">
        <f>L476</f>
        <v>14-15</v>
      </c>
      <c r="S471" t="str">
        <f>M476</f>
        <v>15-16</v>
      </c>
      <c r="T471" t="str">
        <f>N476</f>
        <v>16-17</v>
      </c>
      <c r="X471">
        <f ca="1">(INDIRECT("J" &amp; MATCH("Depreciation &amp; Amortization Expense",B145:B403,0) +144))/(INDIRECT("J" &amp; MATCH("Sales/Revenue",B145:B403,0) +144))</f>
        <v>3.3865505563618774E-2</v>
      </c>
      <c r="Y471">
        <f ca="1">(INDIRECT("K" &amp; MATCH("Depreciation &amp; Amortization Expense",B145:B403,0) +144))/(INDIRECT("K" &amp; MATCH("Sales/Revenue",B145:B403,0) +144))</f>
        <v>4.3230348519229647E-2</v>
      </c>
      <c r="Z471">
        <f ca="1">(INDIRECT("L" &amp; MATCH("Depreciation &amp; Amortization Expense",B145:B403,0) +144))/(INDIRECT("L" &amp; MATCH("Sales/Revenue",B145:B403,0) +144))</f>
        <v>3.6971222666469225E-2</v>
      </c>
      <c r="AA471">
        <f ca="1">(INDIRECT("M" &amp; MATCH("Depreciation &amp; Amortization Expense",B145:B403,0) +144))/(INDIRECT("M" &amp; MATCH("Sales/Revenue",B145:B403,0) +144))</f>
        <v>3.0607583371402469E-2</v>
      </c>
      <c r="AB471">
        <f ca="1">(INDIRECT("N" &amp; MATCH("Depreciation &amp; Amortization Expense",B145:B403,0) +144))/(INDIRECT("N" &amp; MATCH("Sales/Revenue",B145:B403,0) +144))</f>
        <v>3.2303494410703286E-2</v>
      </c>
    </row>
    <row r="472" spans="4:40" x14ac:dyDescent="0.3">
      <c r="Q472">
        <f ca="1">K467-J467</f>
        <v>-3.9737201304434561E-2</v>
      </c>
      <c r="R472">
        <f ca="1">L467-K467</f>
        <v>5.8516492753691876E-2</v>
      </c>
      <c r="S472">
        <f ca="1">M467-L467</f>
        <v>6.1512305352300484E-2</v>
      </c>
      <c r="T472">
        <f ca="1">N467-M467</f>
        <v>-2.6304743217362869E-2</v>
      </c>
      <c r="X472" t="str">
        <f>"Max " &amp; X469</f>
        <v>Max Depreciation / Sales</v>
      </c>
      <c r="Y472">
        <f ca="1">MAX(X471:AB471)</f>
        <v>4.3230348519229647E-2</v>
      </c>
      <c r="AK472" t="str">
        <f>"Change in Depreciation / Sales"</f>
        <v>Change in Depreciation / Sales</v>
      </c>
    </row>
    <row r="473" spans="4:40" x14ac:dyDescent="0.3">
      <c r="Q473" t="str">
        <f>"Max " &amp; Q470</f>
        <v>Max Change in EOY Pretax ROIC</v>
      </c>
      <c r="R473">
        <f ca="1">MAX(Q472:T472)</f>
        <v>6.1512305352300484E-2</v>
      </c>
      <c r="X473" t="str">
        <f>X472 &amp; " Year"</f>
        <v>Max Depreciation / Sales Year</v>
      </c>
      <c r="Y473">
        <f ca="1">VALUE(X470)+MATCH(Y472,X471:AB471,0)-1</f>
        <v>2014</v>
      </c>
      <c r="AK473" t="str">
        <f>K476</f>
        <v>13-14</v>
      </c>
      <c r="AL473" t="str">
        <f>L476</f>
        <v>14-15</v>
      </c>
      <c r="AM473" t="str">
        <f>M476</f>
        <v>15-16</v>
      </c>
      <c r="AN473" t="str">
        <f>N476</f>
        <v>16-17</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3.0607583371402469E-2</v>
      </c>
      <c r="AK474">
        <f ca="1">Y471-X471</f>
        <v>9.3648429556108734E-3</v>
      </c>
      <c r="AL474">
        <f ca="1">Z471-Y471</f>
        <v>-6.2591258527604221E-3</v>
      </c>
      <c r="AM474">
        <f ca="1">AA471-Z471</f>
        <v>-6.3636392950667565E-3</v>
      </c>
      <c r="AN474">
        <f ca="1">AB471-AA471</f>
        <v>1.6959110393008174E-3</v>
      </c>
    </row>
    <row r="475" spans="4:40" x14ac:dyDescent="0.3">
      <c r="D475" t="str">
        <f>"EOY ROIC"</f>
        <v>EOY ROIC</v>
      </c>
      <c r="K475" t="str">
        <f>"Change in EOY ROIC"</f>
        <v>Change in EOY ROIC</v>
      </c>
      <c r="Q475" t="str">
        <f>"Min " &amp; Q470</f>
        <v>Min Change in EOY Pretax ROIC</v>
      </c>
      <c r="R475">
        <f ca="1">MIN(Q472:T472)</f>
        <v>-3.9737201304434561E-2</v>
      </c>
      <c r="X475" t="str">
        <f>X474 &amp; " Year"</f>
        <v>Min Depreciation / Sales Year</v>
      </c>
      <c r="Y475">
        <f ca="1">VALUE(X470)+MATCH(Y474,X471:AB471,0)-1</f>
        <v>2016</v>
      </c>
      <c r="AK475" t="str">
        <f>"Max " &amp; AK472</f>
        <v>Max Change in Depreciation / Sales</v>
      </c>
      <c r="AL475">
        <f ca="1">MAX(AK474:AN474)</f>
        <v>9.3648429556108734E-3</v>
      </c>
    </row>
    <row r="476" spans="4:40" x14ac:dyDescent="0.3">
      <c r="D476" t="str">
        <f>C144</f>
        <v>2013</v>
      </c>
      <c r="E476" t="str">
        <f>D144</f>
        <v>2014</v>
      </c>
      <c r="F476" t="str">
        <f>E144</f>
        <v>2015</v>
      </c>
      <c r="G476" t="str">
        <f>F144</f>
        <v>2016</v>
      </c>
      <c r="H476" t="str">
        <f>G144</f>
        <v>2017</v>
      </c>
      <c r="K476" t="str">
        <f>RIGHT(D476,2) &amp; "-" &amp; RIGHT(E476,2)</f>
        <v>13-14</v>
      </c>
      <c r="L476" t="str">
        <f>RIGHT(E476,2) &amp; "-" &amp; RIGHT(F476,2)</f>
        <v>14-15</v>
      </c>
      <c r="M476" t="str">
        <f>RIGHT(F476,2) &amp; "-" &amp; RIGHT(G476,2)</f>
        <v>15-16</v>
      </c>
      <c r="N476" t="str">
        <f>RIGHT(G476,2) &amp; "-" &amp; RIGHT(H476,2)</f>
        <v>16-17</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13-14</v>
      </c>
    </row>
    <row r="477" spans="4:40" x14ac:dyDescent="0.3">
      <c r="D477">
        <f ca="1">J467*(1-J487)</f>
        <v>7.4577222434827325E-2</v>
      </c>
      <c r="E477">
        <f ca="1">K467*(1-K487)</f>
        <v>4.8723650810743299E-2</v>
      </c>
      <c r="F477">
        <f ca="1">L467*(1-L487)</f>
        <v>8.5278818163998585E-2</v>
      </c>
      <c r="G477">
        <f ca="1">M467*(1-M487)</f>
        <v>0.12881321855543934</v>
      </c>
      <c r="H477">
        <f ca="1">N467*(1-N487)</f>
        <v>0.10846178314646965</v>
      </c>
      <c r="K477">
        <f ca="1">E477-D477</f>
        <v>-2.5853571624084026E-2</v>
      </c>
      <c r="L477">
        <f ca="1">F477-E477</f>
        <v>3.6555167353255286E-2</v>
      </c>
      <c r="M477">
        <f ca="1">G477-F477</f>
        <v>4.3534400391440756E-2</v>
      </c>
      <c r="N477">
        <f ca="1">H477-G477</f>
        <v>-2.0351435408969692E-2</v>
      </c>
      <c r="AK477" t="str">
        <f>"Min " &amp; AK472</f>
        <v>Min Change in Depreciation / Sales</v>
      </c>
      <c r="AL477">
        <f ca="1">MIN(AK474:AN474)</f>
        <v>-6.3636392950667565E-3</v>
      </c>
    </row>
    <row r="478" spans="4:40" x14ac:dyDescent="0.3">
      <c r="D478" t="str">
        <f>"Max " &amp; D475</f>
        <v>Max EOY ROIC</v>
      </c>
      <c r="E478">
        <f ca="1">MAX(D477:H477)</f>
        <v>0.12881321855543934</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4.3534400391440756E-2</v>
      </c>
      <c r="AK478" t="str">
        <f>AK477 &amp; " Year"</f>
        <v>Min Change in Depreciation / Sales Year</v>
      </c>
      <c r="AL478" t="str">
        <f ca="1">IF(MATCH(AL477,AK474:AN474,0)=1,AK473,IF(MATCH(AL477,AK474:AN474,0)=2,AL473,IF(MATCH(AL477,AK474:AN474,0)=3,AM473,AN473)))</f>
        <v>15-16</v>
      </c>
    </row>
    <row r="479" spans="4:40" x14ac:dyDescent="0.3">
      <c r="D479" t="str">
        <f>D478 &amp; " Year"</f>
        <v>Max EOY ROIC Year</v>
      </c>
      <c r="E479">
        <f ca="1">VALUE(D476)+MATCH(E478,D477:H477,0)-1</f>
        <v>2016</v>
      </c>
      <c r="K479" t="str">
        <f>K478 &amp; " Year"</f>
        <v>Max Change in EOY ROIC Year</v>
      </c>
      <c r="L479" t="str">
        <f ca="1">IF(MATCH(L478,K477:N477,0)=1,K476,IF(MATCH(L478,K477:N477,0)=2,L476,IF(MATCH(L478,K477:N477,0)=3,M476,N476)))</f>
        <v>15-16</v>
      </c>
      <c r="Q479" t="str">
        <f>"Change in Cash Tax Rate"</f>
        <v>Change in Cash Tax Rate</v>
      </c>
    </row>
    <row r="480" spans="4:40" x14ac:dyDescent="0.3">
      <c r="D480" t="str">
        <f>"Min " &amp; D475</f>
        <v>Min EOY ROIC</v>
      </c>
      <c r="E480">
        <f ca="1">MIN(D477:H477)</f>
        <v>4.8723650810743299E-2</v>
      </c>
      <c r="F480" t="str">
        <f>"Cash Tax  Effect on Min"</f>
        <v>Cash Tax  Effect on Min</v>
      </c>
      <c r="G480" t="str">
        <f ca="1">IF(E481=K489,"Min ROIC in same year as Max Cash Tax","Inconclusive Effect")</f>
        <v>Inconclusive Effect</v>
      </c>
      <c r="K480" t="str">
        <f>"Min " &amp; K475</f>
        <v>Min Change in EOY ROIC</v>
      </c>
      <c r="L480">
        <f ca="1">MIN(K477:N477)</f>
        <v>-2.5853571624084026E-2</v>
      </c>
      <c r="Q480" t="str">
        <f>K476</f>
        <v>13-14</v>
      </c>
      <c r="R480" t="str">
        <f>L476</f>
        <v>14-15</v>
      </c>
      <c r="S480" t="str">
        <f>M476</f>
        <v>15-16</v>
      </c>
      <c r="T480" t="str">
        <f>N476</f>
        <v>16-17</v>
      </c>
    </row>
    <row r="481" spans="4:40" x14ac:dyDescent="0.3">
      <c r="D481" t="str">
        <f>D480 &amp; " Year"</f>
        <v>Min EOY ROIC Year</v>
      </c>
      <c r="E481">
        <f ca="1">VALUE(D476)+MATCH(E480,D477:H477,0)-1</f>
        <v>2014</v>
      </c>
      <c r="K481" t="str">
        <f>K480 &amp; " Year"</f>
        <v>Min Change in EOY ROIC Year</v>
      </c>
      <c r="L481" t="str">
        <f ca="1">IF(MATCH(L480,K477:N477,0)=1,K476,IF(MATCH(L480,K477:N477,0)=2,L476,IF(MATCH(L480,K477:N477,0)=3,M476,N476)))</f>
        <v>13-14</v>
      </c>
      <c r="Q481">
        <f ca="1">K487-J487</f>
        <v>1.486178070841504E-3</v>
      </c>
      <c r="R481">
        <f ca="1">L487-K487</f>
        <v>9.4434467771314923E-3</v>
      </c>
      <c r="S481">
        <f ca="1">M487-L487</f>
        <v>-2.2308186339671188E-2</v>
      </c>
      <c r="T481">
        <f ca="1">N487-M487</f>
        <v>1.7811083863988331E-2</v>
      </c>
      <c r="X481" t="str">
        <f>"Op WC / Sales"</f>
        <v>Op WC / Sales</v>
      </c>
    </row>
    <row r="482" spans="4:40" x14ac:dyDescent="0.3">
      <c r="D482" t="str">
        <f>"Correlation with OM"</f>
        <v>Correlation with OM</v>
      </c>
      <c r="E482">
        <f ca="1">CORREL(D477:H477,Q462:U462)</f>
        <v>0.98065305365801914</v>
      </c>
      <c r="Q482" t="str">
        <f>"Max " &amp; Q479</f>
        <v>Max Change in Cash Tax Rate</v>
      </c>
      <c r="R482">
        <f ca="1">MAX(Q481:T481)</f>
        <v>1.7811083863988331E-2</v>
      </c>
      <c r="X482" t="str">
        <f>D476</f>
        <v>2013</v>
      </c>
      <c r="Y482" t="str">
        <f>E476</f>
        <v>2014</v>
      </c>
      <c r="Z482" t="str">
        <f>F476</f>
        <v>2015</v>
      </c>
      <c r="AA482" t="str">
        <f>G476</f>
        <v>2016</v>
      </c>
      <c r="AB482" t="str">
        <f>H476</f>
        <v>2017</v>
      </c>
      <c r="AK482" t="str">
        <f>"Change in Op WC / Sales"</f>
        <v>Change in Op WC / Sales</v>
      </c>
    </row>
    <row r="483" spans="4:40" x14ac:dyDescent="0.3">
      <c r="D483" t="str">
        <f>"Correlation with IC"</f>
        <v>Correlation with IC</v>
      </c>
      <c r="E483">
        <f ca="1">CORREL(D477:H477,Q490:U490)</f>
        <v>2.6342082935100161E-3</v>
      </c>
      <c r="Q483" t="str">
        <f>Q482 &amp; " Year"</f>
        <v>Max Change in Cash Tax Rate Year</v>
      </c>
      <c r="R483" t="str">
        <f ca="1">IF(MATCH(R482,Q481:T481,0)=1,Q480,IF(MATCH(R482,Q481:T481,0)=2,R480,IF(MATCH(R482,Q481:T481,0)=3,S480,T480)))</f>
        <v>16-17</v>
      </c>
      <c r="X483">
        <f ca="1">(INDIRECT("J" &amp; MATCH("Total Current Assets",B145:B403,0) +144) - INDIRECT("J" &amp; MATCH("Total Current Liabilities",B145:B403,0) +144))/(INDIRECT("J" &amp; MATCH("Sales/Revenue",B145:B403,0) +144))</f>
        <v>0.714615922163092</v>
      </c>
      <c r="Y483">
        <f ca="1">(INDIRECT("K" &amp; MATCH("Total Current Assets",B145:B403,0) +144) - INDIRECT("K" &amp; MATCH("Total Current Liabilities",B145:B403,0) +144))/(INDIRECT("K" &amp; MATCH("Sales/Revenue",B145:B403,0) +144))</f>
        <v>0.86431605283062785</v>
      </c>
      <c r="Z483">
        <f ca="1">(INDIRECT("L" &amp; MATCH("Total Current Assets",B145:B403,0) +144) - INDIRECT("L" &amp; MATCH("Total Current Liabilities",B145:B403,0) +144))/(INDIRECT("L" &amp; MATCH("Sales/Revenue",B145:B403,0) +144))</f>
        <v>0.8320746334962239</v>
      </c>
      <c r="AA483">
        <f ca="1">(INDIRECT("M" &amp; MATCH("Total Current Assets",B145:B403,0) +144) - INDIRECT("M" &amp; MATCH("Total Current Liabilities",B145:B403,0) +144))/(INDIRECT("M" &amp; MATCH("Sales/Revenue",B145:B403,0) +144))</f>
        <v>0.8361352215623572</v>
      </c>
      <c r="AB483">
        <f ca="1">(INDIRECT("N" &amp; MATCH("Total Current Assets",B145:B403,0) +144) - INDIRECT("N" &amp; MATCH("Total Current Liabilities",B145:B403,0) +144))/(INDIRECT("N" &amp; MATCH("Sales/Revenue",B145:B403,0) +144))</f>
        <v>0.87905994190652237</v>
      </c>
      <c r="AK483" t="str">
        <f>K476</f>
        <v>13-14</v>
      </c>
      <c r="AL483" t="str">
        <f>L476</f>
        <v>14-15</v>
      </c>
      <c r="AM483" t="str">
        <f>M476</f>
        <v>15-16</v>
      </c>
      <c r="AN483" t="str">
        <f>N476</f>
        <v>16-17</v>
      </c>
    </row>
    <row r="484" spans="4:40" x14ac:dyDescent="0.3">
      <c r="D484" t="str">
        <f>"Correlation with GM"</f>
        <v>Correlation with GM</v>
      </c>
      <c r="E484">
        <f ca="1">CORREL(D477:H477,X455:AB455)</f>
        <v>0.96742829570203825</v>
      </c>
      <c r="Q484" t="str">
        <f>"Min " &amp; Q479</f>
        <v>Min Change in Cash Tax Rate</v>
      </c>
      <c r="R484">
        <f ca="1">MIN(Q481:T481)</f>
        <v>-2.2308186339671188E-2</v>
      </c>
      <c r="X484" t="str">
        <f>"Max " &amp; X481</f>
        <v>Max Op WC / Sales</v>
      </c>
      <c r="Y484">
        <f ca="1">MAX(X483:AB483)</f>
        <v>0.87905994190652237</v>
      </c>
      <c r="AK484">
        <f ca="1">Y483-X483</f>
        <v>0.14970013066753585</v>
      </c>
      <c r="AL484">
        <f ca="1">Z483-Y483</f>
        <v>-3.2241419334403942E-2</v>
      </c>
      <c r="AM484">
        <f ca="1">AA483-Z483</f>
        <v>4.0605880661332971E-3</v>
      </c>
      <c r="AN484">
        <f ca="1">AB483-AA483</f>
        <v>4.2924720344165168E-2</v>
      </c>
    </row>
    <row r="485" spans="4:40" x14ac:dyDescent="0.3">
      <c r="D485" t="str">
        <f>"Correlation with SGA"</f>
        <v>Correlation with SGA</v>
      </c>
      <c r="E485">
        <f ca="1">CORREL(D477:H477,X463:AB463)</f>
        <v>-0.50080685301250916</v>
      </c>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2017</v>
      </c>
      <c r="AK485" t="str">
        <f>"Max " &amp; AK482</f>
        <v>Max Change in Op WC / Sales</v>
      </c>
      <c r="AL485">
        <f ca="1">MAX(AK484:AN484)</f>
        <v>0.14970013066753585</v>
      </c>
    </row>
    <row r="486" spans="4:40" x14ac:dyDescent="0.3">
      <c r="D486" t="str">
        <f>"Correlation with Dep"</f>
        <v>Correlation with Dep</v>
      </c>
      <c r="E486">
        <f ca="1">CORREL(D477:H477,X471:AB471)</f>
        <v>-0.89744161832773561</v>
      </c>
      <c r="J486" t="str">
        <f>D476</f>
        <v>2013</v>
      </c>
      <c r="K486" t="str">
        <f>E476</f>
        <v>2014</v>
      </c>
      <c r="L486" t="str">
        <f>F476</f>
        <v>2015</v>
      </c>
      <c r="M486" t="str">
        <f>G476</f>
        <v>2016</v>
      </c>
      <c r="N486" t="str">
        <f>H476</f>
        <v>2017</v>
      </c>
      <c r="X486" t="str">
        <f>"Min " &amp; X481</f>
        <v>Min Op WC / Sales</v>
      </c>
      <c r="Y486">
        <f ca="1">MIN(X483:AB483)</f>
        <v>0.714615922163092</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0.18457645695682381</v>
      </c>
      <c r="J487">
        <f ca="1">(INDIRECT("J" &amp; MATCH("Income Tax",B145:B403,0) +144))/(INDIRECT("J" &amp; MATCH("Pretax Income",B145:B403,0) +144))</f>
        <v>0.35220570889360697</v>
      </c>
      <c r="K487">
        <f ca="1">(INDIRECT("K" &amp; MATCH("Income Tax",B145:B403,0) +144))/(INDIRECT("K" &amp; MATCH("Pretax Income",B145:B403,0) +144))</f>
        <v>0.35369188696444848</v>
      </c>
      <c r="L487">
        <f ca="1">(INDIRECT("L" &amp; MATCH("Income Tax",B145:B403,0) +144))/(INDIRECT("L" &amp; MATCH("Pretax Income",B145:B403,0) +144))</f>
        <v>0.36313533374157997</v>
      </c>
      <c r="M487">
        <f ca="1">(INDIRECT("M" &amp; MATCH("Income Tax",B145:B403,0) +144))/(INDIRECT("M" &amp; MATCH("Pretax Income",B145:B403,0) +144))</f>
        <v>0.34082714740190878</v>
      </c>
      <c r="N487">
        <f ca="1">(INDIRECT("N" &amp; MATCH("Income Tax",B145:B403,0) +144))/(INDIRECT("N" &amp; MATCH("Pretax Income",B145:B403,0) +144))</f>
        <v>0.35863823126589711</v>
      </c>
      <c r="X487" t="str">
        <f>X486 &amp; " Year"</f>
        <v>Min Op WC / Sales Year</v>
      </c>
      <c r="Y487">
        <f ca="1">VALUE(X482)+MATCH(Y486,X483:AB483,0)-1</f>
        <v>2013</v>
      </c>
      <c r="AK487" t="str">
        <f>"Min " &amp; AK482</f>
        <v>Min Change in Op WC / Sales</v>
      </c>
      <c r="AL487">
        <f ca="1">MIN(AK484:AN484)</f>
        <v>-3.2241419334403942E-2</v>
      </c>
    </row>
    <row r="488" spans="4:40" x14ac:dyDescent="0.3">
      <c r="D488" t="str">
        <f>"Correlation with PPE"</f>
        <v>Correlation with PPE</v>
      </c>
      <c r="E488">
        <f ca="1">CORREL(D477:H477,X491:AB491)</f>
        <v>-0.65777482462991232</v>
      </c>
      <c r="J488" t="str">
        <f>"Max " &amp; J485</f>
        <v>Max Cash Tax Rate</v>
      </c>
      <c r="K488">
        <f ca="1">MAX(J487:N487)</f>
        <v>0.36313533374157997</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-0.5497146221032464</v>
      </c>
      <c r="J489" t="str">
        <f>J488 &amp; " Year"</f>
        <v>Max Cash Tax Rate Year</v>
      </c>
      <c r="K489">
        <f ca="1">VALUE(J486)+MATCH(K488,J487:N487,0)-1</f>
        <v>2015</v>
      </c>
      <c r="Q489" t="str">
        <f>D476</f>
        <v>2013</v>
      </c>
      <c r="R489" t="str">
        <f>E476</f>
        <v>2014</v>
      </c>
      <c r="S489" t="str">
        <f>F476</f>
        <v>2015</v>
      </c>
      <c r="T489" t="str">
        <f>G476</f>
        <v>2016</v>
      </c>
      <c r="U489" t="str">
        <f>H476</f>
        <v>2017</v>
      </c>
      <c r="X489" t="str">
        <f>"PPE / Sales"</f>
        <v>PPE / Sales</v>
      </c>
    </row>
    <row r="490" spans="4:40" x14ac:dyDescent="0.3">
      <c r="J490" t="str">
        <f>"Min " &amp; J485</f>
        <v>Min Cash Tax Rate</v>
      </c>
      <c r="K490">
        <f ca="1">MIN(J487:N487)</f>
        <v>0.34082714740190878</v>
      </c>
      <c r="Q490">
        <f ca="1">SUM(X483,X491,X499)</f>
        <v>0.86754824490673543</v>
      </c>
      <c r="R490">
        <f ca="1">SUM(Y483,Y491,Y499)</f>
        <v>1.0318845639145866</v>
      </c>
      <c r="S490">
        <f ca="1">SUM(Z483,Z491,Z499)</f>
        <v>0.97428303470062683</v>
      </c>
      <c r="T490">
        <f ca="1">SUM(AA483,AA491,AA499)</f>
        <v>0.96477843764275928</v>
      </c>
      <c r="U490">
        <f ca="1">SUM(AB483,AB491,AB499)</f>
        <v>1.0349881172432005</v>
      </c>
      <c r="X490" t="str">
        <f>D476</f>
        <v>2013</v>
      </c>
      <c r="Y490" t="str">
        <f>E476</f>
        <v>2014</v>
      </c>
      <c r="Z490" t="str">
        <f>F476</f>
        <v>2015</v>
      </c>
      <c r="AA490" t="str">
        <f>G476</f>
        <v>2016</v>
      </c>
      <c r="AB490" t="str">
        <f>H476</f>
        <v>2017</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1.0349881172432005</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0.97650350052002555</v>
      </c>
      <c r="X491">
        <f ca="1">(INDIRECT("J" &amp; MATCH("Net Property, Plant &amp; Equipment",B145:B403,0) +144))/(INDIRECT("J" &amp; MATCH("Sales/Revenue",B145:B403,0) +144))</f>
        <v>0.13616083427404183</v>
      </c>
      <c r="Y491">
        <f ca="1">(INDIRECT("K" &amp; MATCH("Net Property, Plant &amp; Equipment",B145:B403,0) +144))/(INDIRECT("K" &amp; MATCH("Sales/Revenue",B145:B403,0) +144))</f>
        <v>0.15814278233548612</v>
      </c>
      <c r="Z491">
        <f ca="1">(INDIRECT("L" &amp; MATCH("Net Property, Plant &amp; Equipment",B145:B403,0) +144))/(INDIRECT("L" &amp; MATCH("Sales/Revenue",B145:B403,0) +144))</f>
        <v>0.13485364529344981</v>
      </c>
      <c r="AA491">
        <f ca="1">(INDIRECT("M" &amp; MATCH("Net Property, Plant &amp; Equipment",B145:B403,0) +144))/(INDIRECT("M" &amp; MATCH("Sales/Revenue",B145:B403,0) +144))</f>
        <v>0.12261306532663317</v>
      </c>
      <c r="AB491">
        <f ca="1">(INDIRECT("N" &amp; MATCH("Net Property, Plant &amp; Equipment",B145:B403,0) +144))/(INDIRECT("N" &amp; MATCH("Sales/Revenue",B145:B403,0) +144))</f>
        <v>0.15077898072352786</v>
      </c>
      <c r="AE491" t="str">
        <f>K476</f>
        <v>13-14</v>
      </c>
      <c r="AF491" t="str">
        <f>L476</f>
        <v>14-15</v>
      </c>
      <c r="AG491" t="str">
        <f>M476</f>
        <v>15-16</v>
      </c>
      <c r="AH491" t="str">
        <f>N476</f>
        <v>16-17</v>
      </c>
      <c r="AK491" t="str">
        <f>K476</f>
        <v>13-14</v>
      </c>
      <c r="AL491" t="str">
        <f>L476</f>
        <v>14-15</v>
      </c>
      <c r="AM491" t="str">
        <f>M476</f>
        <v>15-16</v>
      </c>
      <c r="AN491" t="str">
        <f>N476</f>
        <v>16-17</v>
      </c>
    </row>
    <row r="492" spans="4:40" x14ac:dyDescent="0.3">
      <c r="Q492" t="str">
        <f>Q491 &amp; " Year"</f>
        <v>Max Invested Capital / Sales Year</v>
      </c>
      <c r="R492">
        <f ca="1">VALUE(Q489)+MATCH(R491,Q490:U490,0)-1</f>
        <v>2017</v>
      </c>
      <c r="S492" t="str">
        <f>"PPE Effect on Max"</f>
        <v>PPE Effect on Max</v>
      </c>
      <c r="T492" t="str">
        <f ca="1">IF(R492=Y493,"Max IC in same year as Max PPE","Inconclusive Effect")</f>
        <v>Inconclusive Effect</v>
      </c>
      <c r="U492" t="str">
        <f>"Correlation with PPE"</f>
        <v>Correlation with PPE</v>
      </c>
      <c r="V492">
        <f ca="1">CORREL(Q490:U490,X491:AB491)</f>
        <v>0.59581974563570284</v>
      </c>
      <c r="X492" t="str">
        <f>"Max " &amp; X489</f>
        <v>Max PPE / Sales</v>
      </c>
      <c r="Y492">
        <f ca="1">MAX(X491:AB491)</f>
        <v>0.15814278233548612</v>
      </c>
      <c r="AE492">
        <f ca="1">R490-Q490</f>
        <v>0.16433631900785117</v>
      </c>
      <c r="AF492">
        <f ca="1">S490-R490</f>
        <v>-5.7601529213959779E-2</v>
      </c>
      <c r="AG492">
        <f ca="1">T490-S490</f>
        <v>-9.5045970578675476E-3</v>
      </c>
      <c r="AH492">
        <f ca="1">U490-T490</f>
        <v>7.0209679600441222E-2</v>
      </c>
      <c r="AK492">
        <f ca="1">Y491-X491</f>
        <v>2.1981948061444295E-2</v>
      </c>
      <c r="AL492">
        <f ca="1">Z491-Y491</f>
        <v>-2.3289137042036306E-2</v>
      </c>
      <c r="AM492">
        <f ca="1">AA491-Z491</f>
        <v>-1.2240579966816642E-2</v>
      </c>
      <c r="AN492">
        <f ca="1">AB491-AA491</f>
        <v>2.8165915396894683E-2</v>
      </c>
    </row>
    <row r="493" spans="4:40" x14ac:dyDescent="0.3">
      <c r="Q493" t="str">
        <f>"Min " &amp; Q488</f>
        <v>Min Invested Capital / Sales</v>
      </c>
      <c r="R493">
        <f ca="1">MIN(Q490:U490)</f>
        <v>0.86754824490673543</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-0.79712363294669886</v>
      </c>
      <c r="X493" t="str">
        <f>X492 &amp; " Year"</f>
        <v>Max PPE / Sales Year</v>
      </c>
      <c r="Y493">
        <f ca="1">VALUE(X490)+MATCH(Y492,X491:AB491,0)-1</f>
        <v>2014</v>
      </c>
      <c r="AE493" t="str">
        <f>"Max " &amp; AE490</f>
        <v>Max Change in Invested Capital / Sales</v>
      </c>
      <c r="AF493">
        <f ca="1">MAX(AE492:AH492)</f>
        <v>0.16433631900785117</v>
      </c>
      <c r="AK493" t="str">
        <f>"Max " &amp; AK490</f>
        <v>Max Change in PPE / Sales</v>
      </c>
      <c r="AL493">
        <f ca="1">MAX(AK492:AN492)</f>
        <v>2.8165915396894683E-2</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Min IC in same year as Min Op WC</v>
      </c>
      <c r="X494" t="str">
        <f>"Min " &amp; X489</f>
        <v>Min PPE / Sales</v>
      </c>
      <c r="Y494">
        <f ca="1">MIN(X491:AB491)</f>
        <v>0.12261306532663317</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16-17</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2016</v>
      </c>
      <c r="AE495" t="str">
        <f>"Min " &amp; AE490</f>
        <v>Min Change in Invested Capital / Sales</v>
      </c>
      <c r="AF495">
        <f ca="1">MIN(AE492:AH492)</f>
        <v>-5.7601529213959779E-2</v>
      </c>
      <c r="AK495" t="str">
        <f>"Min " &amp; AK490</f>
        <v>Min Change in PPE / Sales</v>
      </c>
      <c r="AL495">
        <f ca="1">MIN(AK492:AN492)</f>
        <v>-2.3289137042036306E-2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2013</v>
      </c>
      <c r="Y498" t="str">
        <f>E476</f>
        <v>2014</v>
      </c>
      <c r="Z498" t="str">
        <f>F476</f>
        <v>2015</v>
      </c>
      <c r="AA498" t="str">
        <f>G476</f>
        <v>2016</v>
      </c>
      <c r="AB498" t="str">
        <f>H476</f>
        <v>2017</v>
      </c>
      <c r="AK498" t="str">
        <f>"Change in Intagibles / Sales"</f>
        <v>Change in Intagibles / Sales</v>
      </c>
    </row>
    <row r="499" spans="3:40" x14ac:dyDescent="0.3">
      <c r="X499">
        <f ca="1">(INDIRECT("J" &amp; MATCH("Intangible Assets",B145:B403,0) +144))/(INDIRECT("J" &amp; MATCH("Sales/Revenue",B145:B403,0) +144))</f>
        <v>1.6771488469601678E-2</v>
      </c>
      <c r="Y499">
        <f ca="1">(INDIRECT("K" &amp; MATCH("Intangible Assets",B145:B403,0) +144))/(INDIRECT("K" &amp; MATCH("Sales/Revenue",B145:B403,0) +144))</f>
        <v>9.4257287484726827E-3</v>
      </c>
      <c r="Z499">
        <f ca="1">(INDIRECT("L" &amp; MATCH("Intangible Assets",B145:B403,0) +144))/(INDIRECT("L" &amp; MATCH("Sales/Revenue",B145:B403,0) +144))</f>
        <v>7.3547559109531568E-3</v>
      </c>
      <c r="AA499">
        <f ca="1">(INDIRECT("M" &amp; MATCH("Intangible Assets",B145:B403,0) +144))/(INDIRECT("M" &amp; MATCH("Sales/Revenue",B145:B403,0) +144))</f>
        <v>6.030150753768844E-3</v>
      </c>
      <c r="AB499">
        <f ca="1">(INDIRECT("N" &amp; MATCH("Intangible Assets",B145:B403,0) +144))/(INDIRECT("N" &amp; MATCH("Sales/Revenue",B145:B403,0) +144))</f>
        <v>5.1491946131502512E-3</v>
      </c>
      <c r="AK499" t="str">
        <f>K476</f>
        <v>13-14</v>
      </c>
      <c r="AL499" t="str">
        <f>L476</f>
        <v>14-15</v>
      </c>
      <c r="AM499" t="str">
        <f>M476</f>
        <v>15-16</v>
      </c>
      <c r="AN499" t="str">
        <f>N476</f>
        <v>16-17</v>
      </c>
    </row>
    <row r="500" spans="3:40" x14ac:dyDescent="0.3">
      <c r="X500" t="str">
        <f>"Max " &amp; X497</f>
        <v>Max Intangibles / Sales</v>
      </c>
      <c r="Y500">
        <f ca="1">MAX(X499:AB499)</f>
        <v>1.6771488469601678E-2</v>
      </c>
      <c r="AK500">
        <f ca="1">Y499-X499</f>
        <v>-7.3457597211289954E-3</v>
      </c>
      <c r="AL500">
        <f ca="1">Z499-Y499</f>
        <v>-2.0709728375195259E-3</v>
      </c>
      <c r="AM500">
        <f ca="1">AA499-Z499</f>
        <v>-1.3246051571843128E-3</v>
      </c>
      <c r="AN500">
        <f ca="1">AB499-AA499</f>
        <v>-8.8095614061859274E-4</v>
      </c>
    </row>
    <row r="501" spans="3:40" x14ac:dyDescent="0.3">
      <c r="X501" t="str">
        <f>X500 &amp; " Year"</f>
        <v>Max Intangibles / Sales Year</v>
      </c>
      <c r="Y501">
        <f ca="1">VALUE(X498)+MATCH(Y500,X499:AB499,0)-1</f>
        <v>2013</v>
      </c>
      <c r="AK501" t="str">
        <f>"Max " &amp; AK498</f>
        <v>Max Change in Intagibles / Sales</v>
      </c>
      <c r="AL501">
        <f ca="1">MAX(AK500:AN500)</f>
        <v>-8.8095614061859274E-4</v>
      </c>
    </row>
    <row r="502" spans="3:40" x14ac:dyDescent="0.3">
      <c r="X502" t="str">
        <f>"Min " &amp; X497</f>
        <v>Min Intangibles / Sales</v>
      </c>
      <c r="Y502">
        <f ca="1">MIN(X499:AB499)</f>
        <v>5.1491946131502512E-3</v>
      </c>
      <c r="AK502" t="str">
        <f>AK501 &amp; " Year"</f>
        <v>Max Change in Intagibles / Sales Year</v>
      </c>
      <c r="AL502" t="str">
        <f ca="1">IF(MATCH(AL501,AK500:AN500,0)=1,AK499,IF(MATCH(AL501,AK500:AN500,0)=2,AL499,IF(MATCH(AL501,AK500:AN500,0)=3,AM499,AN499)))</f>
        <v>16-17</v>
      </c>
    </row>
    <row r="503" spans="3:40" x14ac:dyDescent="0.3">
      <c r="X503" t="str">
        <f>X502 &amp; " Year"</f>
        <v>Min Intangibles / Sales Year</v>
      </c>
      <c r="Y503">
        <f ca="1">VALUE(X498)+MATCH(Y502,X499:AB499,0)-1</f>
        <v>2017</v>
      </c>
      <c r="AK503" t="str">
        <f>"Min " &amp; AK498</f>
        <v>Min Change in Intagibles / Sales</v>
      </c>
      <c r="AL503">
        <f ca="1">MIN(AK500:AN500)</f>
        <v>-7.3457597211289954E-3</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85">D476</f>
        <v>2013</v>
      </c>
      <c r="E507" t="str">
        <f t="shared" si="85"/>
        <v>2014</v>
      </c>
      <c r="F507" t="str">
        <f t="shared" si="85"/>
        <v>2015</v>
      </c>
      <c r="G507" t="str">
        <f t="shared" si="85"/>
        <v>2016</v>
      </c>
      <c r="H507" t="str">
        <f t="shared" si="85"/>
        <v>2017</v>
      </c>
      <c r="I507" t="str">
        <f>"Average"</f>
        <v>Average</v>
      </c>
      <c r="J507" t="str">
        <f>"SD"</f>
        <v>SD</v>
      </c>
      <c r="K507" t="str">
        <f>D507</f>
        <v>2013</v>
      </c>
      <c r="L507" t="str">
        <f>E507</f>
        <v>2014</v>
      </c>
      <c r="M507" t="str">
        <f>F507</f>
        <v>2015</v>
      </c>
      <c r="N507" t="str">
        <f>G507</f>
        <v>2016</v>
      </c>
      <c r="O507" t="str">
        <f>H507</f>
        <v>2017</v>
      </c>
    </row>
    <row r="508" spans="3:40" x14ac:dyDescent="0.3">
      <c r="C508" t="str">
        <f>D475</f>
        <v>EOY ROIC</v>
      </c>
      <c r="D508">
        <f t="shared" ca="1" si="85"/>
        <v>7.4577222434827325E-2</v>
      </c>
      <c r="E508">
        <f t="shared" ca="1" si="85"/>
        <v>4.8723650810743299E-2</v>
      </c>
      <c r="F508">
        <f t="shared" ca="1" si="85"/>
        <v>8.5278818163998585E-2</v>
      </c>
      <c r="G508">
        <f t="shared" ca="1" si="85"/>
        <v>0.12881321855543934</v>
      </c>
      <c r="H508">
        <f t="shared" ca="1" si="85"/>
        <v>0.10846178314646965</v>
      </c>
      <c r="I508">
        <f t="shared" ref="I508:I518" ca="1" si="86">AVERAGE(D508:H508)</f>
        <v>8.9170938622295651E-2</v>
      </c>
      <c r="J508">
        <f t="shared" ref="J508:J518" ca="1" si="87">STDEV(D508:H508)</f>
        <v>3.0853505821407046E-2</v>
      </c>
      <c r="K508">
        <f t="shared" ref="K508:K518" ca="1" si="88">(D508-I508)/J508</f>
        <v>-0.47300025714882576</v>
      </c>
      <c r="L508">
        <f t="shared" ref="L508:L518" ca="1" si="89">(E508-I508)/J508</f>
        <v>-1.3109462518028945</v>
      </c>
      <c r="M508">
        <f t="shared" ref="M508:M518" ca="1" si="90">(F508-I508)/J508</f>
        <v>-0.12614840209168712</v>
      </c>
      <c r="N508">
        <f t="shared" ref="N508:N518" ca="1" si="91">(G508-I508)/J508</f>
        <v>1.2848549582212709</v>
      </c>
      <c r="O508">
        <f t="shared" ref="O508:O518" ca="1" si="92">(H508-I508)/J508</f>
        <v>0.62523995282213463</v>
      </c>
      <c r="P508">
        <f ca="1">K507 + MATCH(IF(MAX(MAX(K508:O508),ABS(MIN(K508:O508)))=ABS(MIN(K508:O508)), MIN(K508:O508),MAX(K508:O508)),K508:O508,0) - 1</f>
        <v>2014</v>
      </c>
    </row>
    <row r="509" spans="3:40" x14ac:dyDescent="0.3">
      <c r="C509" t="str">
        <f>J465</f>
        <v>EOY Pretax ROIC</v>
      </c>
      <c r="D509">
        <f ca="1">J467</f>
        <v>0.1151248528409443</v>
      </c>
      <c r="E509">
        <f ca="1">K467</f>
        <v>7.5387651536509739E-2</v>
      </c>
      <c r="F509">
        <f ca="1">L467</f>
        <v>0.13390414429020162</v>
      </c>
      <c r="G509">
        <f ca="1">M467</f>
        <v>0.1954164496425021</v>
      </c>
      <c r="H509">
        <f ca="1">N467</f>
        <v>0.16911170642513923</v>
      </c>
      <c r="I509">
        <f t="shared" ca="1" si="86"/>
        <v>0.13778896094705942</v>
      </c>
      <c r="J509">
        <f t="shared" ca="1" si="87"/>
        <v>4.670310174517895E-2</v>
      </c>
      <c r="K509">
        <f t="shared" ca="1" si="88"/>
        <v>-0.48528057579076495</v>
      </c>
      <c r="L509">
        <f t="shared" ca="1" si="89"/>
        <v>-1.3361277319657086</v>
      </c>
      <c r="M509">
        <f t="shared" ca="1" si="90"/>
        <v>-8.318112741320921E-2</v>
      </c>
      <c r="N509">
        <f t="shared" ca="1" si="91"/>
        <v>1.2339113793740997</v>
      </c>
      <c r="O509">
        <f t="shared" ca="1" si="92"/>
        <v>0.67067805579558071</v>
      </c>
      <c r="P509">
        <f ca="1">K507 + MATCH(IF(MAX(MAX(K509:O509),ABS(MIN(K509:O509)))=ABS(MIN(K509:O509)), MIN(K509:O509),MAX(K509:O509)),K509:O509,0) - 1</f>
        <v>2014</v>
      </c>
    </row>
    <row r="510" spans="3:40" x14ac:dyDescent="0.3">
      <c r="C510" t="str">
        <f>J485</f>
        <v>Cash Tax Rate</v>
      </c>
      <c r="D510">
        <f ca="1">J487</f>
        <v>0.35220570889360697</v>
      </c>
      <c r="E510">
        <f ca="1">K487</f>
        <v>0.35369188696444848</v>
      </c>
      <c r="F510">
        <f ca="1">L487</f>
        <v>0.36313533374157997</v>
      </c>
      <c r="G510">
        <f ca="1">M487</f>
        <v>0.34082714740190878</v>
      </c>
      <c r="H510">
        <f ca="1">N487</f>
        <v>0.35863823126589711</v>
      </c>
      <c r="I510">
        <f t="shared" ca="1" si="86"/>
        <v>0.35369966165348832</v>
      </c>
      <c r="J510">
        <f t="shared" ca="1" si="87"/>
        <v>8.3868193616868907E-3</v>
      </c>
      <c r="K510">
        <f t="shared" ca="1" si="88"/>
        <v>-0.1781310286359688</v>
      </c>
      <c r="L510">
        <f t="shared" ca="1" si="89"/>
        <v>-9.2701281672500008E-4</v>
      </c>
      <c r="M510">
        <f t="shared" ca="1" si="90"/>
        <v>1.1250596538654671</v>
      </c>
      <c r="N510">
        <f t="shared" ca="1" si="91"/>
        <v>-1.5348505430299875</v>
      </c>
      <c r="O510">
        <f t="shared" ca="1" si="92"/>
        <v>0.58884893061718102</v>
      </c>
      <c r="P510">
        <f ca="1">K507 + MATCH(IF(MAX(MAX(K510:O510),ABS(MIN(K510:O510)))=ABS(MIN(K510:O510)), MIN(K510:O510),MAX(K510:O510)),K510:O510,0) - 1</f>
        <v>2016</v>
      </c>
    </row>
    <row r="511" spans="3:40" x14ac:dyDescent="0.3">
      <c r="C511" t="str">
        <f>Q460</f>
        <v>Operating Margin</v>
      </c>
      <c r="D511">
        <f ca="1">Q462</f>
        <v>9.9876364027307429E-2</v>
      </c>
      <c r="E511">
        <f ca="1">R462</f>
        <v>7.7791353930296167E-2</v>
      </c>
      <c r="F511">
        <f ca="1">S462</f>
        <v>0.13046053605804825</v>
      </c>
      <c r="G511">
        <f ca="1">T462</f>
        <v>0.1885335769757881</v>
      </c>
      <c r="H511">
        <f ca="1">U462</f>
        <v>0.17502860663673969</v>
      </c>
      <c r="I511">
        <f t="shared" ca="1" si="86"/>
        <v>0.13433808752563592</v>
      </c>
      <c r="J511">
        <f t="shared" ca="1" si="87"/>
        <v>4.7415842010962002E-2</v>
      </c>
      <c r="K511">
        <f t="shared" ca="1" si="88"/>
        <v>-0.72679767007746765</v>
      </c>
      <c r="L511">
        <f t="shared" ca="1" si="89"/>
        <v>-1.1925704827147601</v>
      </c>
      <c r="M511">
        <f t="shared" ca="1" si="90"/>
        <v>-8.1777551618533409E-2</v>
      </c>
      <c r="N511">
        <f t="shared" ca="1" si="91"/>
        <v>1.1429827490487841</v>
      </c>
      <c r="O511">
        <f t="shared" ca="1" si="92"/>
        <v>0.85816295536197773</v>
      </c>
      <c r="P511">
        <f ca="1">K507 + MATCH(IF(MAX(MAX(K511:O511),ABS(MIN(K511:O511)))=ABS(MIN(K511:O511)), MIN(K511:O511),MAX(K511:O511)),K511:O511,0) - 1</f>
        <v>2014</v>
      </c>
    </row>
    <row r="512" spans="3:40" x14ac:dyDescent="0.3">
      <c r="C512" t="str">
        <f>Q488</f>
        <v>Invested Capital / Sales</v>
      </c>
      <c r="D512">
        <f ca="1">Q490</f>
        <v>0.86754824490673543</v>
      </c>
      <c r="E512">
        <f ca="1">R490</f>
        <v>1.0318845639145866</v>
      </c>
      <c r="F512">
        <f ca="1">S490</f>
        <v>0.97428303470062683</v>
      </c>
      <c r="G512">
        <f ca="1">T490</f>
        <v>0.96477843764275928</v>
      </c>
      <c r="H512">
        <f ca="1">U490</f>
        <v>1.0349881172432005</v>
      </c>
      <c r="I512">
        <f t="shared" ca="1" si="86"/>
        <v>0.97469647968158168</v>
      </c>
      <c r="J512">
        <f t="shared" ca="1" si="87"/>
        <v>6.7979484493677508E-2</v>
      </c>
      <c r="K512">
        <f t="shared" ca="1" si="88"/>
        <v>-1.5761848677274342</v>
      </c>
      <c r="L512">
        <f t="shared" ca="1" si="89"/>
        <v>0.84125504420857666</v>
      </c>
      <c r="M512">
        <f t="shared" ca="1" si="90"/>
        <v>-6.0819081526472998E-3</v>
      </c>
      <c r="N512">
        <f t="shared" ca="1" si="91"/>
        <v>-0.14589757649228485</v>
      </c>
      <c r="O512">
        <f t="shared" ca="1" si="92"/>
        <v>0.8869093081637931</v>
      </c>
      <c r="P512">
        <f ca="1">K507 + MATCH(IF(MAX(MAX(K512:O512),ABS(MIN(K512:O512)))=ABS(MIN(K512:O512)), MIN(K512:O512),MAX(K512:O512)),K512:O512,0) - 1</f>
        <v>2013</v>
      </c>
    </row>
    <row r="513" spans="3:16" x14ac:dyDescent="0.3">
      <c r="C513" t="str">
        <f>X453</f>
        <v>Gross Margin</v>
      </c>
      <c r="D513">
        <f ca="1">X455</f>
        <v>0.52803311293877331</v>
      </c>
      <c r="E513">
        <f ca="1">Y455</f>
        <v>0.48356315820096585</v>
      </c>
      <c r="F513">
        <f ca="1">Z455</f>
        <v>0.53788439705809765</v>
      </c>
      <c r="G513">
        <f ca="1">AA455</f>
        <v>0.57044312471448155</v>
      </c>
      <c r="H513">
        <f ca="1">AB455</f>
        <v>0.56539917260804506</v>
      </c>
      <c r="I513">
        <f t="shared" ca="1" si="86"/>
        <v>0.53706459310407262</v>
      </c>
      <c r="J513">
        <f t="shared" ca="1" si="87"/>
        <v>3.4862651997964116E-2</v>
      </c>
      <c r="K513">
        <f t="shared" ca="1" si="88"/>
        <v>-0.25905889677660565</v>
      </c>
      <c r="L513">
        <f t="shared" ca="1" si="89"/>
        <v>-1.5346346831626896</v>
      </c>
      <c r="M513">
        <f t="shared" ca="1" si="90"/>
        <v>2.3515249329652484E-2</v>
      </c>
      <c r="N513">
        <f t="shared" ca="1" si="91"/>
        <v>0.95742950399637272</v>
      </c>
      <c r="O513">
        <f t="shared" ca="1" si="92"/>
        <v>0.81274882661327974</v>
      </c>
      <c r="P513">
        <f ca="1">K507 + MATCH(IF(MAX(MAX(K513:O513),ABS(MIN(K513:O513)))=ABS(MIN(K513:O513)), MIN(K513:O513),MAX(K513:O513)),K513:O513,0) - 1</f>
        <v>2014</v>
      </c>
    </row>
    <row r="514" spans="3:16" x14ac:dyDescent="0.3">
      <c r="C514" t="str">
        <f>X461</f>
        <v>SGA / Sales</v>
      </c>
      <c r="D514">
        <f ca="1">X463</f>
        <v>0.3942912433478471</v>
      </c>
      <c r="E514">
        <f ca="1">Y463</f>
        <v>0.36254145575144003</v>
      </c>
      <c r="F514">
        <f ca="1">Z463</f>
        <v>0.37045263833358016</v>
      </c>
      <c r="G514">
        <f ca="1">AA463</f>
        <v>0.351301964367291</v>
      </c>
      <c r="H514">
        <f ca="1">AB463</f>
        <v>0.35806707156060208</v>
      </c>
      <c r="I514">
        <f t="shared" ca="1" si="86"/>
        <v>0.36733087467215209</v>
      </c>
      <c r="J514">
        <f t="shared" ca="1" si="87"/>
        <v>1.6600372245345357E-2</v>
      </c>
      <c r="K514">
        <f t="shared" ca="1" si="88"/>
        <v>1.6240821758231678</v>
      </c>
      <c r="L514">
        <f t="shared" ca="1" si="89"/>
        <v>-0.28851274236064045</v>
      </c>
      <c r="M514">
        <f t="shared" ca="1" si="90"/>
        <v>0.18805383489538327</v>
      </c>
      <c r="N514">
        <f t="shared" ca="1" si="91"/>
        <v>-0.9655753538512063</v>
      </c>
      <c r="O514">
        <f t="shared" ca="1" si="92"/>
        <v>-0.55804791450670754</v>
      </c>
      <c r="P514">
        <f ca="1">K507 + MATCH(IF(MAX(MAX(K514:O514),ABS(MIN(K514:O514)))=ABS(MIN(K514:O514)), MIN(K514:O514),MAX(K514:O514)),K514:O514,0) - 1</f>
        <v>2013</v>
      </c>
    </row>
    <row r="515" spans="3:16" x14ac:dyDescent="0.3">
      <c r="C515" t="str">
        <f>X469</f>
        <v>Depreciation / Sales</v>
      </c>
      <c r="D515">
        <f ca="1">X471</f>
        <v>3.3865505563618774E-2</v>
      </c>
      <c r="E515">
        <f ca="1">Y471</f>
        <v>4.3230348519229647E-2</v>
      </c>
      <c r="F515">
        <f ca="1">Z471</f>
        <v>3.6971222666469225E-2</v>
      </c>
      <c r="G515">
        <f ca="1">AA471</f>
        <v>3.0607583371402469E-2</v>
      </c>
      <c r="H515">
        <f ca="1">AB471</f>
        <v>3.2303494410703286E-2</v>
      </c>
      <c r="I515">
        <f t="shared" ca="1" si="86"/>
        <v>3.5395630906284684E-2</v>
      </c>
      <c r="J515">
        <f t="shared" ca="1" si="87"/>
        <v>4.9672245856518804E-3</v>
      </c>
      <c r="K515">
        <f t="shared" ca="1" si="88"/>
        <v>-0.30804432460850806</v>
      </c>
      <c r="L515">
        <f t="shared" ca="1" si="89"/>
        <v>1.5772827416694637</v>
      </c>
      <c r="M515">
        <f t="shared" ca="1" si="90"/>
        <v>0.31719760864764013</v>
      </c>
      <c r="N515">
        <f t="shared" ca="1" si="91"/>
        <v>-0.96392813578688818</v>
      </c>
      <c r="O515">
        <f t="shared" ca="1" si="92"/>
        <v>-0.62250788992171102</v>
      </c>
      <c r="P515">
        <f ca="1">K507 + MATCH(IF(MAX(MAX(K515:O515),ABS(MIN(K515:O515)))=ABS(MIN(K515:O515)), MIN(K515:O515),MAX(K515:O515)),K515:O515,0) - 1</f>
        <v>2014</v>
      </c>
    </row>
    <row r="516" spans="3:16" x14ac:dyDescent="0.3">
      <c r="C516" t="str">
        <f>X481</f>
        <v>Op WC / Sales</v>
      </c>
      <c r="D516">
        <f ca="1">X483</f>
        <v>0.714615922163092</v>
      </c>
      <c r="E516">
        <f ca="1">Y483</f>
        <v>0.86431605283062785</v>
      </c>
      <c r="F516">
        <f ca="1">Z483</f>
        <v>0.8320746334962239</v>
      </c>
      <c r="G516">
        <f ca="1">AA483</f>
        <v>0.8361352215623572</v>
      </c>
      <c r="H516">
        <f ca="1">AB483</f>
        <v>0.87905994190652237</v>
      </c>
      <c r="I516">
        <f t="shared" ca="1" si="86"/>
        <v>0.82524035439176457</v>
      </c>
      <c r="J516">
        <f t="shared" ca="1" si="87"/>
        <v>6.4858747899189231E-2</v>
      </c>
      <c r="K516">
        <f t="shared" ca="1" si="88"/>
        <v>-1.7056208423976598</v>
      </c>
      <c r="L516">
        <f t="shared" ca="1" si="89"/>
        <v>0.60247383282204459</v>
      </c>
      <c r="M516">
        <f t="shared" ca="1" si="90"/>
        <v>0.10537173975485828</v>
      </c>
      <c r="N516">
        <f t="shared" ca="1" si="91"/>
        <v>0.16797837644856567</v>
      </c>
      <c r="O516">
        <f t="shared" ca="1" si="92"/>
        <v>0.82979689337219797</v>
      </c>
      <c r="P516">
        <f ca="1">K507 + MATCH(IF(MAX(MAX(K516:O516),ABS(MIN(K516:O516)))=ABS(MIN(K516:O516)), MIN(K516:O516),MAX(K516:O516)),K516:O516,0) - 1</f>
        <v>2013</v>
      </c>
    </row>
    <row r="517" spans="3:16" x14ac:dyDescent="0.3">
      <c r="C517" t="str">
        <f>X489</f>
        <v>PPE / Sales</v>
      </c>
      <c r="D517">
        <f ca="1">X491</f>
        <v>0.13616083427404183</v>
      </c>
      <c r="E517">
        <f ca="1">Y491</f>
        <v>0.15814278233548612</v>
      </c>
      <c r="F517">
        <f ca="1">Z491</f>
        <v>0.13485364529344981</v>
      </c>
      <c r="G517">
        <f ca="1">AA491</f>
        <v>0.12261306532663317</v>
      </c>
      <c r="H517">
        <f ca="1">AB491</f>
        <v>0.15077898072352786</v>
      </c>
      <c r="I517">
        <f t="shared" ca="1" si="86"/>
        <v>0.14050986159062778</v>
      </c>
      <c r="J517">
        <f t="shared" ca="1" si="87"/>
        <v>1.4031899725945467E-2</v>
      </c>
      <c r="K517">
        <f t="shared" ca="1" si="88"/>
        <v>-0.30993859716261052</v>
      </c>
      <c r="L517">
        <f t="shared" ca="1" si="89"/>
        <v>1.2566310399335636</v>
      </c>
      <c r="M517">
        <f t="shared" ca="1" si="90"/>
        <v>-0.40309697244482362</v>
      </c>
      <c r="N517">
        <f t="shared" ca="1" si="91"/>
        <v>-1.2754364422162179</v>
      </c>
      <c r="O517">
        <f t="shared" ca="1" si="92"/>
        <v>0.73184097189007968</v>
      </c>
      <c r="P517">
        <f ca="1">K507 + MATCH(IF(MAX(MAX(K517:O517),ABS(MIN(K517:O517)))=ABS(MIN(K517:O517)), MIN(K517:O517),MAX(K517:O517)),K517:O517,0) - 1</f>
        <v>2016</v>
      </c>
    </row>
    <row r="518" spans="3:16" x14ac:dyDescent="0.3">
      <c r="C518" t="str">
        <f>X497</f>
        <v>Intangibles / Sales</v>
      </c>
      <c r="D518">
        <f ca="1">X499</f>
        <v>1.6771488469601678E-2</v>
      </c>
      <c r="E518">
        <f ca="1">Y499</f>
        <v>9.4257287484726827E-3</v>
      </c>
      <c r="F518">
        <f ca="1">Z499</f>
        <v>7.3547559109531568E-3</v>
      </c>
      <c r="G518">
        <f ca="1">AA499</f>
        <v>6.030150753768844E-3</v>
      </c>
      <c r="H518">
        <f ca="1">AB499</f>
        <v>5.1491946131502512E-3</v>
      </c>
      <c r="I518">
        <f t="shared" ca="1" si="86"/>
        <v>8.9462636991893222E-3</v>
      </c>
      <c r="J518">
        <f t="shared" ca="1" si="87"/>
        <v>4.6615012290993334E-3</v>
      </c>
      <c r="K518">
        <f t="shared" ca="1" si="88"/>
        <v>1.6786919890878798</v>
      </c>
      <c r="L518">
        <f t="shared" ca="1" si="89"/>
        <v>0.10285636015503095</v>
      </c>
      <c r="M518">
        <f t="shared" ca="1" si="90"/>
        <v>-0.34141528877032318</v>
      </c>
      <c r="N518">
        <f t="shared" ca="1" si="91"/>
        <v>-0.62557378022700028</v>
      </c>
      <c r="O518">
        <f t="shared" ca="1" si="92"/>
        <v>-0.81455928024558677</v>
      </c>
      <c r="P518">
        <f ca="1">K507 + MATCH(IF(MAX(MAX(K518:O518),ABS(MIN(K518:O518)))=ABS(MIN(K518:O518)), MIN(K518:O518),MAX(K518:O518)),K518:O518,0) - 1</f>
        <v>2013</v>
      </c>
    </row>
    <row r="519" spans="3:16" x14ac:dyDescent="0.3">
      <c r="I519" t="str">
        <f>"Max SD"</f>
        <v>Max SD</v>
      </c>
      <c r="J519">
        <f ca="1">MAX(J508:J518)</f>
        <v>6.7979484493677508E-2</v>
      </c>
    </row>
    <row r="520" spans="3:16" x14ac:dyDescent="0.3">
      <c r="I520" t="str">
        <f>"Max SD Item"</f>
        <v>Max SD Item</v>
      </c>
      <c r="J520" t="str">
        <f ca="1">INDIRECT("C" &amp; 507 + MATCH(J519,J508:J518,0))</f>
        <v>Invested Capital / Sales</v>
      </c>
    </row>
    <row r="521" spans="3:16" x14ac:dyDescent="0.3">
      <c r="I521" t="str">
        <f>"Min SD"</f>
        <v>Min SD</v>
      </c>
      <c r="J521">
        <f ca="1">MIN(J508:J518)</f>
        <v>4.6615012290993334E-3</v>
      </c>
    </row>
    <row r="522" spans="3:16" x14ac:dyDescent="0.3">
      <c r="I522" t="str">
        <f>"Min SD Item"</f>
        <v>Min SD Item</v>
      </c>
      <c r="J522" t="str">
        <f ca="1">INDIRECT("C" &amp; 507 + MATCH(J521,J508:J518,0))</f>
        <v>Intangibles / Sales</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487" zoomScale="62" workbookViewId="0">
      <selection activeCell="AE491" sqref="AE491"/>
    </sheetView>
  </sheetViews>
  <sheetFormatPr defaultRowHeight="14.4" x14ac:dyDescent="0.3"/>
  <cols>
    <col min="1" max="1" width="0" hidden="1" customWidth="1"/>
    <col min="2" max="7" width="20.6640625" customWidth="1"/>
  </cols>
  <sheetData>
    <row r="1" spans="1:16" x14ac:dyDescent="0.3">
      <c r="B1" t="s">
        <v>0</v>
      </c>
      <c r="C1" t="s">
        <v>3137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ABIOMED</v>
      </c>
    </row>
    <row r="2" spans="1:16" x14ac:dyDescent="0.3">
      <c r="B2" t="s">
        <v>2</v>
      </c>
      <c r="C2" t="s">
        <v>3138</v>
      </c>
      <c r="K2" t="str">
        <f>LEFT(C1,FIND("(",C1) - 2)</f>
        <v>ABIOMED, Inc.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$148.30, up .68%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$148.30, up .68% after opening up a fraction over yesterday's closing price</v>
      </c>
    </row>
    <row r="5" spans="1:16" x14ac:dyDescent="0.3">
      <c r="J5">
        <f ca="1">RANDBETWEEN(1,2)</f>
        <v>2</v>
      </c>
      <c r="K5" t="str">
        <f>"The one year target estimate for " &amp; D1 &amp; " is " &amp; TEXT(C23,"$####.00")</f>
        <v>The one year target estimate for ABIOMED is $153.75</v>
      </c>
      <c r="L5" t="str">
        <f>D1 &amp; " is expected to be trading at " &amp; TEXT(C23, "$####.00") &amp; ", based on target estimates"</f>
        <v>ABIOMED is expected to be trading at $153.75, based on target estimates</v>
      </c>
    </row>
    <row r="6" spans="1:16" x14ac:dyDescent="0.3">
      <c r="K6" t="str">
        <f>" which would be " &amp; IF(OR(LEFT(ABS((C23-C2)/C2*100),1)="8",LEFT(ABS((C23-C2)/C2*100),2)="18"), "an ", "a ")  &amp;TEXT(ABS((C23-C2)/C2),"####.00%")&amp;IF((C23-C2)&gt;0," increase over"," decrease from")&amp;" the current price"</f>
        <v xml:space="preserve"> which would be a 3.67% increase over the current price</v>
      </c>
    </row>
    <row r="7" spans="1:16" x14ac:dyDescent="0.3">
      <c r="A7" s="1">
        <v>0</v>
      </c>
      <c r="B7" t="s">
        <v>5</v>
      </c>
      <c r="C7" t="s">
        <v>3139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14.29% from last quarter based on the average of 9 analyst estimates (Yahoo Finance)</v>
      </c>
    </row>
    <row r="8" spans="1:16" x14ac:dyDescent="0.3">
      <c r="A8" s="1">
        <v>1</v>
      </c>
      <c r="B8" t="s">
        <v>7</v>
      </c>
      <c r="C8" t="s">
        <v>3140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3141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3142</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$0.06 in the 2 months leading up to the earnings report</v>
      </c>
    </row>
    <row r="11" spans="1:16" x14ac:dyDescent="0.3">
      <c r="A11" s="1">
        <v>4</v>
      </c>
      <c r="B11" t="s">
        <v>13</v>
      </c>
      <c r="C11" t="s">
        <v>3143</v>
      </c>
      <c r="K11" t="str">
        <f>IF(B145="Interest Income",U42, K42)</f>
        <v>ABIOMED has managed to increase revenue, and gross income each year since 2013</v>
      </c>
    </row>
    <row r="12" spans="1:16" x14ac:dyDescent="0.3">
      <c r="A12" s="1">
        <v>5</v>
      </c>
      <c r="B12" t="s">
        <v>15</v>
      </c>
      <c r="C12" t="s">
        <v>3144</v>
      </c>
      <c r="D12" t="str">
        <f>LEFT(C12,FIND("-",C12)-2)</f>
        <v>95.14</v>
      </c>
      <c r="E12" t="str">
        <f>TRIM(RIGHT(C12,FIND("-",C12)-1))</f>
        <v>149.34</v>
      </c>
      <c r="K12" t="str">
        <f ca="1">D78</f>
        <v>There are some indications that ABIOMED may be overvalued. The company has a higher forward p/e, peg ratio, price/sales, price/book than the comparable average</v>
      </c>
    </row>
    <row r="13" spans="1:16" x14ac:dyDescent="0.3">
      <c r="A13" s="1">
        <v>6</v>
      </c>
      <c r="B13" t="s">
        <v>17</v>
      </c>
      <c r="C13" t="s">
        <v>3145</v>
      </c>
      <c r="K13" t="str">
        <f ca="1">D89</f>
        <v>There are some indications that ABIOMED may be undervalued. The company has a lower and trailing p/e than the comparable average</v>
      </c>
    </row>
    <row r="14" spans="1:16" x14ac:dyDescent="0.3">
      <c r="A14" s="1">
        <v>7</v>
      </c>
      <c r="B14" t="s">
        <v>19</v>
      </c>
      <c r="C14" t="s">
        <v>3146</v>
      </c>
    </row>
    <row r="16" spans="1:16" x14ac:dyDescent="0.3">
      <c r="A16" s="1">
        <v>0</v>
      </c>
      <c r="B16" t="s">
        <v>21</v>
      </c>
      <c r="C16" t="s">
        <v>3147</v>
      </c>
    </row>
    <row r="17" spans="1:23" x14ac:dyDescent="0.3">
      <c r="A17" s="1">
        <v>1</v>
      </c>
      <c r="B17" t="s">
        <v>23</v>
      </c>
      <c r="C17" t="s">
        <v>3148</v>
      </c>
      <c r="K17" t="str">
        <f ca="1">K2 &amp; IF(J3=1, K3,IF(J3=2,L3,IF(J3=3,M3,IF(J3=4,N3,IF(J3=5,O3,IF(J3=6,P3)))))) &amp; ". " &amp; IF(J4=1,K4,IF(J4=2,L4)) &amp; ". " &amp; IF(J5=1,K5,IF(J5=2,L5)) &amp; K6 &amp; ". " &amp; K7 &amp; ". " &amp; K8 &amp; ". " &amp; K9 &amp; "."</f>
        <v>ABIOMED, Inc. is scheduled to report earnings on Jul 27, 2017. The current stock price is $148.30, up .68% after opening up a fraction over yesterday's closing price. ABIOMED is expected to be trading at $153.75, based on target estimates which would be a 3.67% increase over the current price. Earnings are expected to decrease by 14.29% from last quarter based on the average of 9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3149</v>
      </c>
    </row>
    <row r="19" spans="1:23" x14ac:dyDescent="0.3">
      <c r="A19" s="1">
        <v>3</v>
      </c>
      <c r="B19" t="s">
        <v>27</v>
      </c>
      <c r="C19" t="s">
        <v>3150</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3151</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2497</v>
      </c>
      <c r="F26" s="1" t="s">
        <v>2498</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0.42</v>
      </c>
      <c r="D28">
        <v>0.36</v>
      </c>
      <c r="E28">
        <v>1.84</v>
      </c>
      <c r="F28">
        <v>2.6</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0.39</v>
      </c>
      <c r="D29">
        <v>0.3</v>
      </c>
      <c r="E29">
        <v>1.7</v>
      </c>
      <c r="F29">
        <v>2.2200000000000002</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0.47</v>
      </c>
      <c r="D30">
        <v>0.42</v>
      </c>
      <c r="E30">
        <v>2.02</v>
      </c>
      <c r="F30">
        <v>2.86</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0.28999999999999998</v>
      </c>
      <c r="D31">
        <v>0.2</v>
      </c>
      <c r="E31">
        <v>1.17</v>
      </c>
      <c r="F31">
        <v>1.84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2497</v>
      </c>
      <c r="F33" s="1" t="s">
        <v>2498</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2501</v>
      </c>
      <c r="D34" t="s">
        <v>2501</v>
      </c>
      <c r="E34" t="s">
        <v>2500</v>
      </c>
      <c r="F34" t="s">
        <v>2500</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3152</v>
      </c>
      <c r="D35" t="s">
        <v>3153</v>
      </c>
      <c r="E35" t="s">
        <v>3154</v>
      </c>
      <c r="F35" t="s">
        <v>3155</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3156</v>
      </c>
      <c r="D36" t="s">
        <v>3157</v>
      </c>
      <c r="E36" t="s">
        <v>3158</v>
      </c>
      <c r="F36" t="s">
        <v>3159</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3160</v>
      </c>
      <c r="D37" t="s">
        <v>3161</v>
      </c>
      <c r="E37" t="s">
        <v>3162</v>
      </c>
      <c r="F37" t="s">
        <v>3163</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60</v>
      </c>
      <c r="C38" t="s">
        <v>3164</v>
      </c>
      <c r="D38" t="s">
        <v>3165</v>
      </c>
      <c r="E38" t="s">
        <v>3166</v>
      </c>
      <c r="F38" t="s">
        <v>3154</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63</v>
      </c>
      <c r="C39" t="s">
        <v>3167</v>
      </c>
      <c r="D39" t="s">
        <v>3168</v>
      </c>
      <c r="E39" t="s">
        <v>3169</v>
      </c>
      <c r="F39" t="s">
        <v>3170</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3171</v>
      </c>
      <c r="D42" t="s">
        <v>3172</v>
      </c>
      <c r="E42" t="s">
        <v>3173</v>
      </c>
      <c r="F42" t="s">
        <v>2522</v>
      </c>
      <c r="K42" t="str">
        <f>SUBSTITUTE(IF(M40&lt;&gt;"", D1 &amp; " has managed to increase " &amp; M40 &amp; " each year since " &amp; C144, "No positive trends")," , "," ")</f>
        <v>ABIOMED has managed to increase revenue, and gross income each year since 2013</v>
      </c>
      <c r="U42" t="str">
        <f>SUBSTITUTE(IF(W40&lt;&gt;"", D1 &amp; " has managed to increase " &amp; W40 &amp; " each year since " &amp; C144, "No positive trends")," , "," ")</f>
        <v>No positive trends</v>
      </c>
    </row>
    <row r="43" spans="1:23" x14ac:dyDescent="0.3">
      <c r="A43" s="1">
        <v>1</v>
      </c>
      <c r="B43" t="s">
        <v>78</v>
      </c>
      <c r="C43" t="s">
        <v>3173</v>
      </c>
      <c r="D43" t="s">
        <v>3174</v>
      </c>
      <c r="E43" t="s">
        <v>2523</v>
      </c>
      <c r="F43" t="s">
        <v>28</v>
      </c>
    </row>
    <row r="44" spans="1:23" x14ac:dyDescent="0.3">
      <c r="A44" s="1">
        <v>2</v>
      </c>
      <c r="B44" t="s">
        <v>82</v>
      </c>
      <c r="C44" t="s">
        <v>3175</v>
      </c>
      <c r="D44" t="s">
        <v>74</v>
      </c>
      <c r="E44" t="s">
        <v>85</v>
      </c>
      <c r="F44" t="s">
        <v>1114</v>
      </c>
    </row>
    <row r="45" spans="1:23" x14ac:dyDescent="0.3">
      <c r="A45" s="1">
        <v>3</v>
      </c>
      <c r="B45" t="s">
        <v>87</v>
      </c>
      <c r="C45" t="s">
        <v>3176</v>
      </c>
      <c r="D45" t="s">
        <v>3177</v>
      </c>
      <c r="E45" t="s">
        <v>3178</v>
      </c>
      <c r="F45" t="s">
        <v>3179</v>
      </c>
    </row>
    <row r="47" spans="1:23" x14ac:dyDescent="0.3">
      <c r="B47" s="1" t="s">
        <v>92</v>
      </c>
      <c r="C47" s="1" t="s">
        <v>37</v>
      </c>
      <c r="D47" s="1" t="s">
        <v>38</v>
      </c>
      <c r="E47" s="1" t="s">
        <v>2497</v>
      </c>
      <c r="F47" s="1" t="s">
        <v>2498</v>
      </c>
    </row>
    <row r="48" spans="1:23" x14ac:dyDescent="0.3">
      <c r="A48" s="1">
        <v>0</v>
      </c>
      <c r="B48" t="s">
        <v>93</v>
      </c>
      <c r="C48">
        <v>0.42</v>
      </c>
      <c r="D48">
        <v>0.36</v>
      </c>
      <c r="E48">
        <v>1.84</v>
      </c>
      <c r="F48">
        <v>2.6</v>
      </c>
    </row>
    <row r="49" spans="1:14" x14ac:dyDescent="0.3">
      <c r="A49" s="1">
        <v>1</v>
      </c>
      <c r="B49" t="s">
        <v>94</v>
      </c>
      <c r="C49">
        <v>0.42</v>
      </c>
      <c r="D49">
        <v>0.36</v>
      </c>
      <c r="E49">
        <v>1.84</v>
      </c>
      <c r="F49">
        <v>2.6</v>
      </c>
    </row>
    <row r="50" spans="1:14" x14ac:dyDescent="0.3">
      <c r="A50" s="1">
        <v>2</v>
      </c>
      <c r="B50" t="s">
        <v>95</v>
      </c>
      <c r="C50">
        <v>0.42</v>
      </c>
      <c r="D50">
        <v>0.36</v>
      </c>
      <c r="E50">
        <v>1.84</v>
      </c>
      <c r="F50">
        <v>2.58</v>
      </c>
    </row>
    <row r="51" spans="1:14" x14ac:dyDescent="0.3">
      <c r="A51" s="1">
        <v>3</v>
      </c>
      <c r="B51" t="s">
        <v>96</v>
      </c>
      <c r="C51">
        <v>0.42</v>
      </c>
      <c r="D51">
        <v>0.36</v>
      </c>
      <c r="E51">
        <v>1.84</v>
      </c>
      <c r="F51">
        <v>2.58</v>
      </c>
    </row>
    <row r="52" spans="1:14" x14ac:dyDescent="0.3">
      <c r="A52" s="1">
        <v>4</v>
      </c>
      <c r="B52" t="s">
        <v>97</v>
      </c>
      <c r="C52">
        <v>0.4</v>
      </c>
      <c r="D52">
        <v>0.38</v>
      </c>
      <c r="E52">
        <v>1.78</v>
      </c>
      <c r="F52">
        <v>2.66</v>
      </c>
    </row>
    <row r="54" spans="1:14" x14ac:dyDescent="0.3">
      <c r="B54" s="1" t="s">
        <v>98</v>
      </c>
      <c r="C54" s="1" t="s">
        <v>37</v>
      </c>
      <c r="D54" s="1" t="s">
        <v>38</v>
      </c>
      <c r="E54" s="1" t="s">
        <v>2497</v>
      </c>
      <c r="F54" s="1" t="s">
        <v>2498</v>
      </c>
    </row>
    <row r="55" spans="1:14" x14ac:dyDescent="0.3">
      <c r="A55" s="1">
        <v>0</v>
      </c>
      <c r="B55" t="s">
        <v>99</v>
      </c>
    </row>
    <row r="56" spans="1:14" x14ac:dyDescent="0.3">
      <c r="A56" s="1">
        <v>1</v>
      </c>
      <c r="B56" t="s">
        <v>100</v>
      </c>
      <c r="F56">
        <v>1</v>
      </c>
    </row>
    <row r="57" spans="1:14" x14ac:dyDescent="0.3">
      <c r="A57" s="1">
        <v>2</v>
      </c>
      <c r="B57" t="s">
        <v>101</v>
      </c>
    </row>
    <row r="58" spans="1:14" x14ac:dyDescent="0.3">
      <c r="A58" s="1">
        <v>3</v>
      </c>
      <c r="B58" t="s">
        <v>102</v>
      </c>
    </row>
    <row r="60" spans="1:14" x14ac:dyDescent="0.3">
      <c r="B60" s="1" t="s">
        <v>103</v>
      </c>
      <c r="C60" s="1" t="s">
        <v>3113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3180</v>
      </c>
      <c r="F61">
        <v>0.19</v>
      </c>
      <c r="I61" t="str">
        <f t="shared" si="4"/>
        <v>N/A</v>
      </c>
      <c r="J61">
        <f t="shared" si="5"/>
        <v>0.44799999999999995</v>
      </c>
      <c r="K61" t="str">
        <f t="shared" si="6"/>
        <v>N/A</v>
      </c>
      <c r="L61" t="str">
        <f t="shared" si="7"/>
        <v>N/A</v>
      </c>
      <c r="M61">
        <f t="shared" si="8"/>
        <v>0.19</v>
      </c>
      <c r="N61" t="str">
        <f t="shared" si="9"/>
        <v>N/A</v>
      </c>
    </row>
    <row r="62" spans="1:14" x14ac:dyDescent="0.3">
      <c r="A62" s="1">
        <v>1</v>
      </c>
      <c r="B62" t="s">
        <v>110</v>
      </c>
      <c r="C62" t="s">
        <v>3181</v>
      </c>
      <c r="F62">
        <v>0.22</v>
      </c>
      <c r="I62" t="str">
        <f t="shared" si="4"/>
        <v>N/A</v>
      </c>
      <c r="J62">
        <f t="shared" si="5"/>
        <v>0.8</v>
      </c>
      <c r="K62" t="str">
        <f t="shared" si="6"/>
        <v>N/A</v>
      </c>
      <c r="L62" t="str">
        <f t="shared" si="7"/>
        <v>N/A</v>
      </c>
      <c r="M62">
        <f t="shared" si="8"/>
        <v>0.22</v>
      </c>
      <c r="N62" t="str">
        <f t="shared" si="9"/>
        <v>N/A</v>
      </c>
    </row>
    <row r="63" spans="1:14" x14ac:dyDescent="0.3">
      <c r="A63" s="1">
        <v>2</v>
      </c>
      <c r="B63" t="s">
        <v>112</v>
      </c>
      <c r="C63" t="s">
        <v>3182</v>
      </c>
      <c r="F63">
        <v>0.08</v>
      </c>
      <c r="I63" t="str">
        <f t="shared" si="4"/>
        <v>N/A</v>
      </c>
      <c r="J63">
        <f t="shared" si="5"/>
        <v>0.57299999999999995</v>
      </c>
      <c r="K63" t="str">
        <f t="shared" si="6"/>
        <v>N/A</v>
      </c>
      <c r="L63" t="str">
        <f t="shared" si="7"/>
        <v>N/A</v>
      </c>
      <c r="M63">
        <f t="shared" si="8"/>
        <v>0.08</v>
      </c>
      <c r="N63" t="str">
        <f t="shared" si="9"/>
        <v>N/A</v>
      </c>
    </row>
    <row r="64" spans="1:14" x14ac:dyDescent="0.3">
      <c r="A64" s="1">
        <v>3</v>
      </c>
      <c r="B64" t="s">
        <v>114</v>
      </c>
      <c r="C64" t="s">
        <v>3183</v>
      </c>
      <c r="F64">
        <v>0.12</v>
      </c>
      <c r="I64" t="str">
        <f t="shared" si="4"/>
        <v>N/A</v>
      </c>
      <c r="J64">
        <f t="shared" si="5"/>
        <v>0.41299999999999998</v>
      </c>
      <c r="K64" t="str">
        <f t="shared" si="6"/>
        <v>N/A</v>
      </c>
      <c r="L64" t="str">
        <f t="shared" si="7"/>
        <v>N/A</v>
      </c>
      <c r="M64">
        <f t="shared" si="8"/>
        <v>0.12</v>
      </c>
      <c r="N64" t="str">
        <f t="shared" si="9"/>
        <v>N/A</v>
      </c>
    </row>
    <row r="65" spans="1:14" x14ac:dyDescent="0.3">
      <c r="A65" s="1">
        <v>4</v>
      </c>
      <c r="B65" t="s">
        <v>116</v>
      </c>
      <c r="C65" t="s">
        <v>3184</v>
      </c>
      <c r="F65">
        <v>0.09</v>
      </c>
      <c r="I65" t="str">
        <f t="shared" si="4"/>
        <v>N/A</v>
      </c>
      <c r="J65">
        <f t="shared" si="5"/>
        <v>0.3</v>
      </c>
      <c r="K65" t="str">
        <f t="shared" si="6"/>
        <v>N/A</v>
      </c>
      <c r="L65" t="str">
        <f t="shared" si="7"/>
        <v>N/A</v>
      </c>
      <c r="M65">
        <f t="shared" si="8"/>
        <v>0.09</v>
      </c>
      <c r="N65" t="str">
        <f t="shared" si="9"/>
        <v>N/A</v>
      </c>
    </row>
    <row r="66" spans="1:14" x14ac:dyDescent="0.3">
      <c r="A66" s="1">
        <v>5</v>
      </c>
      <c r="B66" t="s">
        <v>118</v>
      </c>
      <c r="C66" t="s">
        <v>3185</v>
      </c>
      <c r="I66" t="str">
        <f t="shared" si="4"/>
        <v>N/A</v>
      </c>
      <c r="J66">
        <f t="shared" si="5"/>
        <v>0.39390000000000003</v>
      </c>
      <c r="K66" t="str">
        <f t="shared" si="6"/>
        <v>N/A</v>
      </c>
      <c r="L66" t="str">
        <f t="shared" si="7"/>
        <v>N/A</v>
      </c>
      <c r="M66" t="str">
        <f t="shared" si="8"/>
        <v>N/A</v>
      </c>
      <c r="N66" t="str">
        <f t="shared" si="9"/>
        <v>N/A</v>
      </c>
    </row>
    <row r="67" spans="1:14" x14ac:dyDescent="0.3">
      <c r="D67" t="s">
        <v>120</v>
      </c>
      <c r="E67" t="str">
        <f>C1</f>
        <v>ABIOMED, Inc. (ABMD)</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3147</v>
      </c>
      <c r="D68">
        <f ca="1">IFERROR(AVERAGE(VALUE(INDIRECT("J"&amp;(MATCH(B68,B69:B500,0)+68))),VALUE(INDIRECT("J"&amp;(MATCH(B68,B69:B500,0)+79))),VALUE(INDIRECT("J"&amp;(MATCH(B68,B69:B500,0)+90))),VALUE(INDIRECT("J"&amp;(MATCH(B68,B69:B500,0)+101)))),"")</f>
        <v>25322500000</v>
      </c>
      <c r="E68" t="str">
        <f t="shared" ref="E68:E76" ca="1" si="10">IFERROR(IF(AND(C68&lt;&gt;"",D68&lt;&gt;0),IF(VALUE(J68)&gt;VALUE(K68),"above average","below average"),"no data"),"no data")</f>
        <v>below average</v>
      </c>
      <c r="I68" t="str">
        <f t="shared" ca="1" si="4"/>
        <v>N/A</v>
      </c>
      <c r="J68">
        <f t="shared" si="5"/>
        <v>6530000000</v>
      </c>
      <c r="K68">
        <f t="shared" ca="1" si="6"/>
        <v>25322500000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3149</v>
      </c>
      <c r="D70">
        <f ca="1">IFERROR(AVERAGE(VALUE(INDIRECT("J"&amp;(MATCH(B70,B71:B502,0)+70))),VALUE(INDIRECT("J"&amp;(MATCH(B70,B71:B502,0)+81))),VALUE(INDIRECT("J"&amp;(MATCH(B70,B71:B502,0)+92))),VALUE(INDIRECT("J"&amp;(MATCH(B70,B71:B502,0)+103)))),"")</f>
        <v>134.9325</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126.75</v>
      </c>
      <c r="K70">
        <f t="shared" ca="1" si="6"/>
        <v>134.9325</v>
      </c>
      <c r="L70" t="str">
        <f t="shared" ca="1" si="7"/>
        <v>N/A</v>
      </c>
      <c r="M70" t="str">
        <f t="shared" ca="1" si="8"/>
        <v>N/A</v>
      </c>
      <c r="N70" t="str">
        <f t="shared" ca="1" si="9"/>
        <v>N/A</v>
      </c>
    </row>
    <row r="71" spans="1:14" x14ac:dyDescent="0.3">
      <c r="A71" s="1">
        <v>3</v>
      </c>
      <c r="B71" t="s">
        <v>124</v>
      </c>
      <c r="C71" t="s">
        <v>3186</v>
      </c>
      <c r="D71">
        <f ca="1">IFERROR(AVERAGE(VALUE(INDIRECT("J"&amp;(MATCH(B71,B72:B503,0)+71))),VALUE(INDIRECT("J"&amp;(MATCH(B71,B72:B503,0)+82))),VALUE(INDIRECT("J"&amp;(MATCH(B71,B72:B503,0)+93))),VALUE(INDIRECT("J"&amp;(MATCH(B71,B72:B503,0)+104)))),"")</f>
        <v>37.089999999999996</v>
      </c>
      <c r="E71" t="str">
        <f t="shared" ca="1" si="10"/>
        <v>above average</v>
      </c>
      <c r="F71" t="str">
        <f t="shared" ca="1" si="11"/>
        <v>forward p/e</v>
      </c>
      <c r="G71" t="str">
        <f t="shared" ref="G71:G76" ca="1" si="12">IF(F71&lt;&gt;"", G70 &amp; ", " &amp; IFERROR(LEFT(F71,FIND("(",F71) - 2),F71),G70)</f>
        <v>, forward p/e</v>
      </c>
      <c r="I71" t="str">
        <f t="shared" ca="1" si="4"/>
        <v>N/A</v>
      </c>
      <c r="J71">
        <f t="shared" si="5"/>
        <v>57.04</v>
      </c>
      <c r="K71">
        <f t="shared" ca="1" si="6"/>
        <v>37.090000000000003</v>
      </c>
      <c r="L71" t="str">
        <f t="shared" ca="1" si="7"/>
        <v>N/A</v>
      </c>
      <c r="M71" t="str">
        <f t="shared" ca="1" si="8"/>
        <v>N/A</v>
      </c>
      <c r="N71" t="str">
        <f t="shared" ca="1" si="9"/>
        <v>N/A</v>
      </c>
    </row>
    <row r="72" spans="1:14" x14ac:dyDescent="0.3">
      <c r="A72" s="1">
        <v>4</v>
      </c>
      <c r="B72" t="s">
        <v>126</v>
      </c>
      <c r="C72" t="s">
        <v>3187</v>
      </c>
      <c r="D72">
        <f ca="1">IFERROR(AVERAGE(VALUE(INDIRECT("J"&amp;(MATCH(B72,B73:B504,0)+72))),VALUE(INDIRECT("J"&amp;(MATCH(B72,B73:B504,0)+83))),VALUE(INDIRECT("J"&amp;(MATCH(B72,B73:B504,0)+94))),VALUE(INDIRECT("J"&amp;(MATCH(B72,B73:B504,0)+105)))),"")</f>
        <v>1.8774999999999999</v>
      </c>
      <c r="E72" t="str">
        <f t="shared" ca="1" si="10"/>
        <v>above average</v>
      </c>
      <c r="F72" t="str">
        <f t="shared" ca="1" si="11"/>
        <v>peg ratio (5 yr expected)</v>
      </c>
      <c r="G72" t="str">
        <f t="shared" ca="1" si="12"/>
        <v>, forward p/e, peg ratio</v>
      </c>
      <c r="I72" t="str">
        <f t="shared" ca="1" si="4"/>
        <v>N/A</v>
      </c>
      <c r="J72">
        <f t="shared" si="5"/>
        <v>2.67</v>
      </c>
      <c r="K72">
        <f t="shared" ca="1" si="6"/>
        <v>1.8774999999999999</v>
      </c>
      <c r="L72" t="str">
        <f t="shared" ca="1" si="7"/>
        <v>N/A</v>
      </c>
      <c r="M72" t="str">
        <f t="shared" ca="1" si="8"/>
        <v>N/A</v>
      </c>
      <c r="N72" t="str">
        <f t="shared" ca="1" si="9"/>
        <v>N/A</v>
      </c>
    </row>
    <row r="73" spans="1:14" x14ac:dyDescent="0.3">
      <c r="A73" s="1">
        <v>5</v>
      </c>
      <c r="B73" t="s">
        <v>128</v>
      </c>
      <c r="C73" t="s">
        <v>3188</v>
      </c>
      <c r="D73">
        <f ca="1">IFERROR(AVERAGE(VALUE(INDIRECT("J"&amp;(MATCH(B73,B74:B505,0)+73))),VALUE(INDIRECT("J"&amp;(MATCH(B73,B74:B505,0)+84))),VALUE(INDIRECT("J"&amp;(MATCH(B73,B74:B505,0)+95))),VALUE(INDIRECT("J"&amp;(MATCH(B73,B74:B505,0)+106)))),"")</f>
        <v>4.8674999999999997</v>
      </c>
      <c r="E73" t="str">
        <f t="shared" ca="1" si="10"/>
        <v>above average</v>
      </c>
      <c r="F73" t="str">
        <f t="shared" ca="1" si="11"/>
        <v>price/sales (ttm)</v>
      </c>
      <c r="G73" t="str">
        <f t="shared" ca="1" si="12"/>
        <v>, forward p/e, peg ratio, price/sales</v>
      </c>
      <c r="I73" t="str">
        <f t="shared" ca="1" si="4"/>
        <v>N/A</v>
      </c>
      <c r="J73">
        <f t="shared" si="5"/>
        <v>14.67</v>
      </c>
      <c r="K73">
        <f t="shared" ca="1" si="6"/>
        <v>4.8674999999999997</v>
      </c>
      <c r="L73" t="str">
        <f t="shared" ca="1" si="7"/>
        <v>N/A</v>
      </c>
      <c r="M73" t="str">
        <f t="shared" ca="1" si="8"/>
        <v>N/A</v>
      </c>
      <c r="N73" t="str">
        <f t="shared" ca="1" si="9"/>
        <v>N/A</v>
      </c>
    </row>
    <row r="74" spans="1:14" x14ac:dyDescent="0.3">
      <c r="A74" s="1">
        <v>6</v>
      </c>
      <c r="B74" t="s">
        <v>130</v>
      </c>
      <c r="C74" t="s">
        <v>3189</v>
      </c>
      <c r="D74">
        <f ca="1">IFERROR(AVERAGE(VALUE(INDIRECT("J"&amp;(MATCH(B74,B75:B506,0)+74))),VALUE(INDIRECT("J"&amp;(MATCH(B74,B75:B506,0)+85))),VALUE(INDIRECT("J"&amp;(MATCH(B74,B75:B506,0)+96))),VALUE(INDIRECT("J"&amp;(MATCH(B74,B75:B506,0)+107)))),"")</f>
        <v>4.7824999999999998</v>
      </c>
      <c r="E74" t="str">
        <f t="shared" ca="1" si="10"/>
        <v>above average</v>
      </c>
      <c r="F74" t="str">
        <f t="shared" ca="1" si="11"/>
        <v>price/book (mrq)</v>
      </c>
      <c r="G74" t="str">
        <f t="shared" ca="1" si="12"/>
        <v>, forward p/e, peg ratio, price/sales, price/book</v>
      </c>
      <c r="I74" t="str">
        <f t="shared" ca="1" si="4"/>
        <v>N/A</v>
      </c>
      <c r="J74">
        <f t="shared" si="5"/>
        <v>14.3</v>
      </c>
      <c r="K74">
        <f t="shared" ca="1" si="6"/>
        <v>4.7824999999999998</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137</v>
      </c>
      <c r="D78" t="str">
        <f ca="1">IF(COUNTIF(E70:E76,"=above average")&gt;0,"There are some indications that "&amp;D1&amp;" may be overvalued. The company has a higher " &amp; G77 &amp; " than the comparable average", "Inconclusive")</f>
        <v>There are some indications that ABIOMED may be overvalued. The company has a higher forward p/e, peg ratio,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1809</v>
      </c>
      <c r="F81" t="str">
        <f t="shared" ref="F81:F87" ca="1" si="13">IF(E70="below average",LOWER(TRIM(IF(ISNUMBER(VALUE(RIGHT(B70,1))),REPLACE(B70,LEN(B70),1,""),B70))),"")</f>
        <v>trailing p/e</v>
      </c>
      <c r="G81" t="str">
        <f ca="1">IFERROR(LEFT(F81,FIND("(",F81) - 2),F81)</f>
        <v>trailing p/e</v>
      </c>
      <c r="I81" t="str">
        <f t="shared" ca="1" si="4"/>
        <v>N/A</v>
      </c>
      <c r="J81">
        <f t="shared" si="5"/>
        <v>0.11699999999999999</v>
      </c>
      <c r="K81" t="str">
        <f t="shared" si="6"/>
        <v>N/A</v>
      </c>
      <c r="L81" t="str">
        <f t="shared" si="7"/>
        <v>N/A</v>
      </c>
      <c r="M81" t="str">
        <f t="shared" ca="1" si="8"/>
        <v>N/A</v>
      </c>
      <c r="N81" t="str">
        <f t="shared" ca="1" si="9"/>
        <v>N/A</v>
      </c>
    </row>
    <row r="82" spans="1:14" x14ac:dyDescent="0.3">
      <c r="A82" s="1">
        <v>1</v>
      </c>
      <c r="B82" t="s">
        <v>140</v>
      </c>
      <c r="C82" t="s">
        <v>3190</v>
      </c>
      <c r="F82" t="str">
        <f t="shared" ca="1" si="13"/>
        <v/>
      </c>
      <c r="G82" t="str">
        <f t="shared" ref="G82:G87" ca="1" si="14">IF(F82&lt;&gt;"", G81 &amp; ", " &amp; IFERROR(LEFT(F82,FIND("(",F82) - 2),F82),G81)</f>
        <v>trailing p/e</v>
      </c>
      <c r="I82" t="str">
        <f t="shared" ca="1" si="4"/>
        <v>N/A</v>
      </c>
      <c r="J82">
        <f t="shared" si="5"/>
        <v>0.20600000000000002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3191</v>
      </c>
      <c r="F84" t="str">
        <f t="shared" ca="1" si="13"/>
        <v/>
      </c>
      <c r="G84" t="str">
        <f t="shared" ca="1" si="14"/>
        <v>trailing p/e</v>
      </c>
      <c r="I84" t="str">
        <f t="shared" ca="1" si="4"/>
        <v>N/A</v>
      </c>
      <c r="J84">
        <f t="shared" si="5"/>
        <v>0.1177</v>
      </c>
      <c r="K84" t="str">
        <f t="shared" si="6"/>
        <v>N/A</v>
      </c>
      <c r="L84" t="str">
        <f t="shared" si="7"/>
        <v>N/A</v>
      </c>
      <c r="M84" t="str">
        <f t="shared" ca="1" si="8"/>
        <v>N/A</v>
      </c>
      <c r="N84" t="str">
        <f t="shared" ca="1" si="9"/>
        <v>N/A</v>
      </c>
    </row>
    <row r="85" spans="1:14" x14ac:dyDescent="0.3">
      <c r="A85" s="1">
        <v>1</v>
      </c>
      <c r="B85" t="s">
        <v>144</v>
      </c>
      <c r="C85" t="s">
        <v>3192</v>
      </c>
      <c r="F85" t="str">
        <f t="shared" ca="1" si="13"/>
        <v/>
      </c>
      <c r="G85" t="str">
        <f t="shared" ca="1" si="14"/>
        <v>trailing p/e</v>
      </c>
      <c r="I85" t="str">
        <f t="shared" ca="1" si="4"/>
        <v>N/A</v>
      </c>
      <c r="J85">
        <f t="shared" si="5"/>
        <v>0.127</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3166</v>
      </c>
      <c r="F87" t="str">
        <f t="shared" ca="1" si="13"/>
        <v/>
      </c>
      <c r="G87" t="str">
        <f t="shared" ca="1" si="14"/>
        <v>trailing p/e</v>
      </c>
      <c r="I87" t="str">
        <f t="shared" ca="1" si="4"/>
        <v>N/A</v>
      </c>
      <c r="J87">
        <f t="shared" si="5"/>
        <v>445300000</v>
      </c>
      <c r="K87" t="str">
        <f t="shared" si="6"/>
        <v>N/A</v>
      </c>
      <c r="L87" t="str">
        <f t="shared" si="7"/>
        <v>N/A</v>
      </c>
      <c r="M87" t="str">
        <f t="shared" ca="1" si="8"/>
        <v>N/A</v>
      </c>
      <c r="N87" t="str">
        <f t="shared" ca="1" si="9"/>
        <v>N/A</v>
      </c>
    </row>
    <row r="88" spans="1:14" x14ac:dyDescent="0.3">
      <c r="A88" s="1">
        <v>1</v>
      </c>
      <c r="B88" t="s">
        <v>147</v>
      </c>
      <c r="C88" t="s">
        <v>3193</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10.3</v>
      </c>
      <c r="K88" t="str">
        <f t="shared" si="6"/>
        <v>N/A</v>
      </c>
      <c r="L88" t="str">
        <f t="shared" si="7"/>
        <v>N/A</v>
      </c>
      <c r="M88" t="str">
        <f t="shared" ca="1" si="8"/>
        <v>N/A</v>
      </c>
      <c r="N88" t="str">
        <f t="shared" ca="1" si="9"/>
        <v>N/A</v>
      </c>
    </row>
    <row r="89" spans="1:14" x14ac:dyDescent="0.3">
      <c r="A89" s="1">
        <v>2</v>
      </c>
      <c r="B89" t="s">
        <v>149</v>
      </c>
      <c r="C89" t="s">
        <v>3194</v>
      </c>
      <c r="D89" t="str">
        <f ca="1">IF(COUNTIF(E70:E76,"=below average")&gt;0,"There are some indications that "&amp;D1&amp;" may be undervalued. The company has a lower " &amp; G88 &amp; " than the comparable average", "Inconclusive")</f>
        <v>There are some indications that ABIOMED may be undervalued. The company has a lower and trailing p/e than the comparable average</v>
      </c>
      <c r="I89" t="str">
        <f t="shared" ca="1" si="4"/>
        <v>N/A</v>
      </c>
      <c r="J89">
        <f t="shared" si="5"/>
        <v>0.32700000000000001</v>
      </c>
      <c r="K89" t="str">
        <f t="shared" ca="1" si="6"/>
        <v>N/A</v>
      </c>
      <c r="L89" t="str">
        <f t="shared" si="7"/>
        <v>N/A</v>
      </c>
      <c r="M89" t="str">
        <f t="shared" si="8"/>
        <v>N/A</v>
      </c>
      <c r="N89" t="str">
        <f t="shared" si="9"/>
        <v>N/A</v>
      </c>
    </row>
    <row r="90" spans="1:14" x14ac:dyDescent="0.3">
      <c r="A90" s="1">
        <v>3</v>
      </c>
      <c r="B90" t="s">
        <v>151</v>
      </c>
      <c r="C90" t="s">
        <v>3195</v>
      </c>
      <c r="I90" t="str">
        <f t="shared" si="4"/>
        <v>N/A</v>
      </c>
      <c r="J90">
        <f t="shared" si="5"/>
        <v>374680000</v>
      </c>
      <c r="K90" t="str">
        <f t="shared" si="6"/>
        <v>N/A</v>
      </c>
      <c r="L90" t="str">
        <f t="shared" si="7"/>
        <v>N/A</v>
      </c>
      <c r="M90" t="str">
        <f t="shared" si="8"/>
        <v>N/A</v>
      </c>
      <c r="N90" t="str">
        <f t="shared" si="9"/>
        <v>N/A</v>
      </c>
    </row>
    <row r="91" spans="1:14" x14ac:dyDescent="0.3">
      <c r="A91" s="1">
        <v>4</v>
      </c>
      <c r="B91" t="s">
        <v>153</v>
      </c>
      <c r="C91" t="s">
        <v>3196</v>
      </c>
      <c r="I91" t="str">
        <f t="shared" si="4"/>
        <v>N/A</v>
      </c>
      <c r="J91">
        <f t="shared" si="5"/>
        <v>97930000</v>
      </c>
      <c r="K91" t="str">
        <f t="shared" si="6"/>
        <v>N/A</v>
      </c>
      <c r="L91" t="str">
        <f t="shared" si="7"/>
        <v>N/A</v>
      </c>
      <c r="M91" t="str">
        <f t="shared" si="8"/>
        <v>N/A</v>
      </c>
      <c r="N91" t="str">
        <f t="shared" si="9"/>
        <v>N/A</v>
      </c>
    </row>
    <row r="92" spans="1:14" x14ac:dyDescent="0.3">
      <c r="A92" s="1">
        <v>5</v>
      </c>
      <c r="B92" t="s">
        <v>155</v>
      </c>
      <c r="C92" t="s">
        <v>3197</v>
      </c>
      <c r="I92" t="str">
        <f t="shared" si="4"/>
        <v>N/A</v>
      </c>
      <c r="J92">
        <f t="shared" si="5"/>
        <v>52120000</v>
      </c>
      <c r="K92" t="str">
        <f t="shared" si="6"/>
        <v>N/A</v>
      </c>
      <c r="L92" t="str">
        <f t="shared" si="7"/>
        <v>N/A</v>
      </c>
      <c r="M92" t="str">
        <f t="shared" si="8"/>
        <v>N/A</v>
      </c>
      <c r="N92" t="str">
        <f t="shared" si="9"/>
        <v>N/A</v>
      </c>
    </row>
    <row r="93" spans="1:14" x14ac:dyDescent="0.3">
      <c r="A93" s="1">
        <v>6</v>
      </c>
      <c r="B93" t="s">
        <v>157</v>
      </c>
      <c r="C93" t="s">
        <v>3150</v>
      </c>
      <c r="I93" t="str">
        <f t="shared" si="4"/>
        <v>N/A</v>
      </c>
      <c r="J93">
        <f t="shared" si="5"/>
        <v>1.17</v>
      </c>
      <c r="K93" t="str">
        <f t="shared" si="6"/>
        <v>N/A</v>
      </c>
      <c r="L93" t="str">
        <f t="shared" si="7"/>
        <v>N/A</v>
      </c>
      <c r="M93" t="str">
        <f t="shared" si="8"/>
        <v>N/A</v>
      </c>
      <c r="N93" t="str">
        <f t="shared" si="9"/>
        <v>N/A</v>
      </c>
    </row>
    <row r="94" spans="1:14" x14ac:dyDescent="0.3">
      <c r="A94" s="1">
        <v>7</v>
      </c>
      <c r="B94" t="s">
        <v>158</v>
      </c>
      <c r="C94" t="s">
        <v>3198</v>
      </c>
      <c r="I94" t="str">
        <f t="shared" si="4"/>
        <v>N/A</v>
      </c>
      <c r="J94">
        <f t="shared" si="5"/>
        <v>0.35499999999999998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3199</v>
      </c>
      <c r="I96" t="str">
        <f t="shared" si="4"/>
        <v>N/A</v>
      </c>
      <c r="J96">
        <f t="shared" si="5"/>
        <v>229950000</v>
      </c>
      <c r="K96" t="str">
        <f t="shared" si="6"/>
        <v>N/A</v>
      </c>
      <c r="L96" t="str">
        <f t="shared" si="7"/>
        <v>N/A</v>
      </c>
      <c r="M96" t="str">
        <f t="shared" si="8"/>
        <v>N/A</v>
      </c>
      <c r="N96" t="str">
        <f t="shared" si="9"/>
        <v>N/A</v>
      </c>
    </row>
    <row r="97" spans="1:14" x14ac:dyDescent="0.3">
      <c r="A97" s="1">
        <v>1</v>
      </c>
      <c r="B97" t="s">
        <v>161</v>
      </c>
      <c r="C97" t="s">
        <v>3200</v>
      </c>
      <c r="I97" t="str">
        <f t="shared" si="4"/>
        <v>N/A</v>
      </c>
      <c r="J97">
        <f t="shared" si="5"/>
        <v>5.28</v>
      </c>
      <c r="K97" t="str">
        <f t="shared" si="6"/>
        <v>N/A</v>
      </c>
      <c r="L97" t="str">
        <f t="shared" si="7"/>
        <v>N/A</v>
      </c>
      <c r="M97" t="str">
        <f t="shared" si="8"/>
        <v>N/A</v>
      </c>
      <c r="N97" t="str">
        <f t="shared" si="9"/>
        <v>N/A</v>
      </c>
    </row>
    <row r="98" spans="1:14" x14ac:dyDescent="0.3">
      <c r="A98" s="1">
        <v>2</v>
      </c>
      <c r="B98" t="s">
        <v>163</v>
      </c>
      <c r="C98" t="s">
        <v>3201</v>
      </c>
      <c r="I98" t="str">
        <f t="shared" si="4"/>
        <v>N/A</v>
      </c>
      <c r="J98">
        <f t="shared" si="5"/>
        <v>16340000</v>
      </c>
      <c r="K98" t="str">
        <f t="shared" si="6"/>
        <v>N/A</v>
      </c>
      <c r="L98" t="str">
        <f t="shared" si="7"/>
        <v>N/A</v>
      </c>
      <c r="M98" t="str">
        <f t="shared" si="8"/>
        <v>N/A</v>
      </c>
      <c r="N98" t="str">
        <f t="shared" si="9"/>
        <v>N/A</v>
      </c>
    </row>
    <row r="99" spans="1:14" x14ac:dyDescent="0.3">
      <c r="A99" s="1">
        <v>3</v>
      </c>
      <c r="B99" t="s">
        <v>165</v>
      </c>
      <c r="C99" t="s">
        <v>3202</v>
      </c>
      <c r="I99" t="str">
        <f t="shared" si="4"/>
        <v>N/A</v>
      </c>
      <c r="J99">
        <f t="shared" si="5"/>
        <v>3.61</v>
      </c>
      <c r="K99" t="str">
        <f t="shared" si="6"/>
        <v>N/A</v>
      </c>
      <c r="L99" t="str">
        <f t="shared" si="7"/>
        <v>N/A</v>
      </c>
      <c r="M99" t="str">
        <f t="shared" si="8"/>
        <v>N/A</v>
      </c>
      <c r="N99" t="str">
        <f t="shared" si="9"/>
        <v>N/A</v>
      </c>
    </row>
    <row r="100" spans="1:14" x14ac:dyDescent="0.3">
      <c r="A100" s="1">
        <v>4</v>
      </c>
      <c r="B100" t="s">
        <v>167</v>
      </c>
      <c r="C100" t="s">
        <v>3203</v>
      </c>
      <c r="I100" t="str">
        <f t="shared" si="4"/>
        <v>N/A</v>
      </c>
      <c r="J100">
        <f t="shared" si="5"/>
        <v>4.7</v>
      </c>
      <c r="K100" t="str">
        <f t="shared" si="6"/>
        <v>N/A</v>
      </c>
      <c r="L100" t="str">
        <f t="shared" si="7"/>
        <v>N/A</v>
      </c>
      <c r="M100" t="str">
        <f t="shared" si="8"/>
        <v>N/A</v>
      </c>
      <c r="N100" t="str">
        <f t="shared" si="9"/>
        <v>N/A</v>
      </c>
    </row>
    <row r="101" spans="1:14" x14ac:dyDescent="0.3">
      <c r="A101" s="1">
        <v>5</v>
      </c>
      <c r="B101" t="s">
        <v>169</v>
      </c>
      <c r="C101" t="s">
        <v>3204</v>
      </c>
      <c r="I101" t="str">
        <f t="shared" si="4"/>
        <v>N/A</v>
      </c>
      <c r="J101">
        <f t="shared" si="5"/>
        <v>10.37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3205</v>
      </c>
      <c r="I103" t="str">
        <f t="shared" si="4"/>
        <v>N/A</v>
      </c>
      <c r="J103">
        <f t="shared" si="5"/>
        <v>115120000</v>
      </c>
      <c r="K103" t="str">
        <f t="shared" si="6"/>
        <v>N/A</v>
      </c>
      <c r="L103" t="str">
        <f t="shared" si="7"/>
        <v>N/A</v>
      </c>
      <c r="M103" t="str">
        <f t="shared" si="8"/>
        <v>N/A</v>
      </c>
      <c r="N103" t="str">
        <f t="shared" si="9"/>
        <v>N/A</v>
      </c>
    </row>
    <row r="104" spans="1:14" x14ac:dyDescent="0.3">
      <c r="A104" s="1">
        <v>1</v>
      </c>
      <c r="B104" t="s">
        <v>173</v>
      </c>
      <c r="C104" t="s">
        <v>3206</v>
      </c>
      <c r="I104" t="str">
        <f t="shared" si="4"/>
        <v>N/A</v>
      </c>
      <c r="J104">
        <f t="shared" si="5"/>
        <v>47590000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3148</v>
      </c>
      <c r="I106" t="str">
        <f t="shared" si="4"/>
        <v>N/A</v>
      </c>
      <c r="J106">
        <f t="shared" si="5"/>
        <v>-0.37</v>
      </c>
      <c r="K106" t="str">
        <f t="shared" si="6"/>
        <v>N/A</v>
      </c>
      <c r="L106" t="str">
        <f t="shared" si="7"/>
        <v>N/A</v>
      </c>
      <c r="M106" t="str">
        <f t="shared" si="8"/>
        <v>N/A</v>
      </c>
      <c r="N106" t="str">
        <f t="shared" si="9"/>
        <v>N/A</v>
      </c>
    </row>
    <row r="107" spans="1:14" x14ac:dyDescent="0.3">
      <c r="A107" s="1">
        <v>1</v>
      </c>
      <c r="B107" t="s">
        <v>175</v>
      </c>
      <c r="C107" t="s">
        <v>3207</v>
      </c>
      <c r="I107" t="str">
        <f t="shared" si="4"/>
        <v>N/A</v>
      </c>
      <c r="J107">
        <f t="shared" si="5"/>
        <v>0.28910000000000002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3208</v>
      </c>
      <c r="I109" t="str">
        <f t="shared" si="4"/>
        <v>N/A</v>
      </c>
      <c r="J109">
        <f t="shared" si="5"/>
        <v>149.34</v>
      </c>
      <c r="K109" t="str">
        <f t="shared" si="6"/>
        <v>N/A</v>
      </c>
      <c r="L109" t="str">
        <f t="shared" si="7"/>
        <v>N/A</v>
      </c>
      <c r="M109" t="str">
        <f t="shared" si="8"/>
        <v>N/A</v>
      </c>
      <c r="N109" t="str">
        <f t="shared" si="9"/>
        <v>N/A</v>
      </c>
    </row>
    <row r="110" spans="1:14" x14ac:dyDescent="0.3">
      <c r="A110" s="1">
        <v>4</v>
      </c>
      <c r="B110" t="s">
        <v>181</v>
      </c>
      <c r="C110" t="s">
        <v>3209</v>
      </c>
      <c r="I110" t="str">
        <f t="shared" si="4"/>
        <v>N/A</v>
      </c>
      <c r="J110">
        <f t="shared" si="5"/>
        <v>95.14</v>
      </c>
      <c r="K110" t="str">
        <f t="shared" si="6"/>
        <v>N/A</v>
      </c>
      <c r="L110" t="str">
        <f t="shared" si="7"/>
        <v>N/A</v>
      </c>
      <c r="M110" t="str">
        <f t="shared" si="8"/>
        <v>N/A</v>
      </c>
      <c r="N110" t="str">
        <f t="shared" si="9"/>
        <v>N/A</v>
      </c>
    </row>
    <row r="111" spans="1:14" x14ac:dyDescent="0.3">
      <c r="A111" s="1">
        <v>5</v>
      </c>
      <c r="B111" t="s">
        <v>183</v>
      </c>
      <c r="C111" t="s">
        <v>3210</v>
      </c>
      <c r="I111" t="str">
        <f t="shared" si="4"/>
        <v>N/A</v>
      </c>
      <c r="J111">
        <f t="shared" si="5"/>
        <v>142.97999999999999</v>
      </c>
      <c r="K111" t="str">
        <f t="shared" si="6"/>
        <v>N/A</v>
      </c>
      <c r="L111" t="str">
        <f t="shared" si="7"/>
        <v>N/A</v>
      </c>
      <c r="M111" t="str">
        <f t="shared" si="8"/>
        <v>N/A</v>
      </c>
      <c r="N111" t="str">
        <f t="shared" si="9"/>
        <v>N/A</v>
      </c>
    </row>
    <row r="112" spans="1:14" x14ac:dyDescent="0.3">
      <c r="A112" s="1">
        <v>6</v>
      </c>
      <c r="B112" t="s">
        <v>185</v>
      </c>
      <c r="C112" t="s">
        <v>3211</v>
      </c>
      <c r="I112" t="str">
        <f t="shared" si="4"/>
        <v>N/A</v>
      </c>
      <c r="J112">
        <f t="shared" si="5"/>
        <v>127.45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3212</v>
      </c>
      <c r="I114" t="str">
        <f t="shared" si="4"/>
        <v>N/A</v>
      </c>
      <c r="J114">
        <f t="shared" si="5"/>
        <v>298400</v>
      </c>
      <c r="K114" t="str">
        <f t="shared" si="6"/>
        <v>N/A</v>
      </c>
      <c r="L114" t="str">
        <f t="shared" si="7"/>
        <v>N/A</v>
      </c>
      <c r="M114" t="str">
        <f t="shared" si="8"/>
        <v>N/A</v>
      </c>
      <c r="N114" t="str">
        <f t="shared" si="9"/>
        <v>N/A</v>
      </c>
    </row>
    <row r="115" spans="1:14" x14ac:dyDescent="0.3">
      <c r="A115" s="1">
        <v>1</v>
      </c>
      <c r="B115" t="s">
        <v>189</v>
      </c>
      <c r="C115" t="s">
        <v>3213</v>
      </c>
      <c r="I115" t="str">
        <f t="shared" si="4"/>
        <v>N/A</v>
      </c>
      <c r="J115">
        <f t="shared" si="5"/>
        <v>235070</v>
      </c>
      <c r="K115" t="str">
        <f t="shared" si="6"/>
        <v>N/A</v>
      </c>
      <c r="L115" t="str">
        <f t="shared" si="7"/>
        <v>N/A</v>
      </c>
      <c r="M115" t="str">
        <f t="shared" si="8"/>
        <v>N/A</v>
      </c>
      <c r="N115" t="str">
        <f t="shared" si="9"/>
        <v>N/A</v>
      </c>
    </row>
    <row r="116" spans="1:14" x14ac:dyDescent="0.3">
      <c r="A116" s="1">
        <v>2</v>
      </c>
      <c r="B116" t="s">
        <v>191</v>
      </c>
      <c r="C116" t="s">
        <v>3214</v>
      </c>
      <c r="I116" t="str">
        <f t="shared" si="4"/>
        <v>N/A</v>
      </c>
      <c r="J116">
        <f t="shared" si="5"/>
        <v>44060000</v>
      </c>
      <c r="K116" t="str">
        <f t="shared" si="6"/>
        <v>N/A</v>
      </c>
      <c r="L116" t="str">
        <f t="shared" si="7"/>
        <v>N/A</v>
      </c>
      <c r="M116" t="str">
        <f t="shared" si="8"/>
        <v>N/A</v>
      </c>
      <c r="N116" t="str">
        <f t="shared" si="9"/>
        <v>N/A</v>
      </c>
    </row>
    <row r="117" spans="1:14" x14ac:dyDescent="0.3">
      <c r="A117" s="1">
        <v>3</v>
      </c>
      <c r="B117" t="s">
        <v>193</v>
      </c>
      <c r="C117" t="s">
        <v>3215</v>
      </c>
      <c r="I117" t="str">
        <f t="shared" si="4"/>
        <v>N/A</v>
      </c>
      <c r="J117">
        <f t="shared" si="5"/>
        <v>42710000</v>
      </c>
      <c r="K117" t="str">
        <f t="shared" si="6"/>
        <v>N/A</v>
      </c>
      <c r="L117" t="str">
        <f t="shared" si="7"/>
        <v>N/A</v>
      </c>
      <c r="M117" t="str">
        <f t="shared" si="8"/>
        <v>N/A</v>
      </c>
      <c r="N117" t="str">
        <f t="shared" si="9"/>
        <v>N/A</v>
      </c>
    </row>
    <row r="118" spans="1:14" x14ac:dyDescent="0.3">
      <c r="A118" s="1">
        <v>4</v>
      </c>
      <c r="B118" t="s">
        <v>195</v>
      </c>
      <c r="C118" t="s">
        <v>3216</v>
      </c>
      <c r="I118" t="str">
        <f t="shared" si="4"/>
        <v>N/A</v>
      </c>
      <c r="J118">
        <f t="shared" si="5"/>
        <v>2.1499999999999998E-2</v>
      </c>
      <c r="K118" t="str">
        <f t="shared" si="6"/>
        <v>N/A</v>
      </c>
      <c r="L118" t="str">
        <f t="shared" si="7"/>
        <v>N/A</v>
      </c>
      <c r="M118" t="str">
        <f t="shared" si="8"/>
        <v>N/A</v>
      </c>
      <c r="N118" t="str">
        <f t="shared" si="9"/>
        <v>N/A</v>
      </c>
    </row>
    <row r="119" spans="1:14" x14ac:dyDescent="0.3">
      <c r="A119" s="1">
        <v>5</v>
      </c>
      <c r="B119" t="s">
        <v>197</v>
      </c>
      <c r="C119" t="s">
        <v>3217</v>
      </c>
      <c r="I119" t="str">
        <f t="shared" si="4"/>
        <v>N/A</v>
      </c>
      <c r="J119">
        <f t="shared" si="5"/>
        <v>0.98499999999999999</v>
      </c>
      <c r="K119" t="str">
        <f t="shared" si="6"/>
        <v>N/A</v>
      </c>
      <c r="L119" t="str">
        <f t="shared" si="7"/>
        <v>N/A</v>
      </c>
      <c r="M119" t="str">
        <f t="shared" si="8"/>
        <v>N/A</v>
      </c>
      <c r="N119" t="str">
        <f t="shared" si="9"/>
        <v>N/A</v>
      </c>
    </row>
    <row r="120" spans="1:14" x14ac:dyDescent="0.3">
      <c r="A120" s="1">
        <v>6</v>
      </c>
      <c r="B120" t="s">
        <v>199</v>
      </c>
      <c r="C120" t="s">
        <v>3218</v>
      </c>
      <c r="I120" t="str">
        <f t="shared" si="4"/>
        <v>N/A</v>
      </c>
      <c r="J120">
        <f t="shared" si="5"/>
        <v>1480000</v>
      </c>
      <c r="K120" t="str">
        <f t="shared" si="6"/>
        <v>N/A</v>
      </c>
      <c r="L120" t="str">
        <f t="shared" si="7"/>
        <v>N/A</v>
      </c>
      <c r="M120" t="str">
        <f t="shared" si="8"/>
        <v>N/A</v>
      </c>
      <c r="N120" t="str">
        <f t="shared" si="9"/>
        <v>N/A</v>
      </c>
    </row>
    <row r="121" spans="1:14" x14ac:dyDescent="0.3">
      <c r="A121" s="1">
        <v>7</v>
      </c>
      <c r="B121" t="s">
        <v>201</v>
      </c>
      <c r="C121" t="s">
        <v>1774</v>
      </c>
      <c r="I121" t="str">
        <f t="shared" si="4"/>
        <v>N/A</v>
      </c>
      <c r="J121">
        <f t="shared" si="5"/>
        <v>4.97</v>
      </c>
      <c r="K121" t="str">
        <f t="shared" si="6"/>
        <v>N/A</v>
      </c>
      <c r="L121" t="str">
        <f t="shared" si="7"/>
        <v>N/A</v>
      </c>
      <c r="M121" t="str">
        <f t="shared" si="8"/>
        <v>N/A</v>
      </c>
      <c r="N121" t="str">
        <f t="shared" si="9"/>
        <v>N/A</v>
      </c>
    </row>
    <row r="122" spans="1:14" x14ac:dyDescent="0.3">
      <c r="A122" s="1">
        <v>8</v>
      </c>
      <c r="B122" t="s">
        <v>203</v>
      </c>
      <c r="C122" t="s">
        <v>3219</v>
      </c>
      <c r="I122" t="str">
        <f t="shared" si="4"/>
        <v>N/A</v>
      </c>
      <c r="J122">
        <f t="shared" si="5"/>
        <v>3.9900000000000005E-2</v>
      </c>
      <c r="K122" t="str">
        <f t="shared" si="6"/>
        <v>N/A</v>
      </c>
      <c r="L122" t="str">
        <f t="shared" si="7"/>
        <v>N/A</v>
      </c>
      <c r="M122" t="str">
        <f t="shared" si="8"/>
        <v>N/A</v>
      </c>
      <c r="N122" t="str">
        <f t="shared" si="9"/>
        <v>N/A</v>
      </c>
    </row>
    <row r="123" spans="1:14" x14ac:dyDescent="0.3">
      <c r="A123" s="1">
        <v>9</v>
      </c>
      <c r="B123" t="s">
        <v>205</v>
      </c>
      <c r="C123" t="s">
        <v>1953</v>
      </c>
      <c r="I123" t="str">
        <f t="shared" si="4"/>
        <v>N/A</v>
      </c>
      <c r="J123">
        <f t="shared" si="5"/>
        <v>1570000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3220</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3221</v>
      </c>
      <c r="C138" t="s">
        <v>3222</v>
      </c>
      <c r="D138" t="s">
        <v>3223</v>
      </c>
      <c r="E138" t="s">
        <v>2824</v>
      </c>
      <c r="F138">
        <v>50</v>
      </c>
      <c r="I138" t="str">
        <f t="shared" si="15"/>
        <v>N/A</v>
      </c>
      <c r="J138" t="str">
        <f t="shared" si="16"/>
        <v>N/A</v>
      </c>
      <c r="K138">
        <f t="shared" si="17"/>
        <v>1580000</v>
      </c>
      <c r="L138">
        <f t="shared" si="18"/>
        <v>11660000</v>
      </c>
      <c r="M138">
        <f t="shared" si="19"/>
        <v>50</v>
      </c>
      <c r="N138" t="str">
        <f t="shared" si="20"/>
        <v>N/A</v>
      </c>
    </row>
    <row r="139" spans="1:28" x14ac:dyDescent="0.3">
      <c r="A139" s="1">
        <v>1</v>
      </c>
      <c r="B139" t="s">
        <v>3224</v>
      </c>
      <c r="C139" t="s">
        <v>3225</v>
      </c>
      <c r="D139" t="s">
        <v>3226</v>
      </c>
      <c r="F139">
        <v>51</v>
      </c>
      <c r="I139" t="str">
        <f t="shared" si="15"/>
        <v>N/A</v>
      </c>
      <c r="J139" t="str">
        <f t="shared" si="16"/>
        <v>N/A</v>
      </c>
      <c r="K139">
        <f t="shared" si="17"/>
        <v>576800</v>
      </c>
      <c r="L139" t="str">
        <f t="shared" si="18"/>
        <v>N/A</v>
      </c>
      <c r="M139">
        <f t="shared" si="19"/>
        <v>51</v>
      </c>
      <c r="N139" t="str">
        <f t="shared" si="20"/>
        <v>N/A</v>
      </c>
    </row>
    <row r="140" spans="1:28" x14ac:dyDescent="0.3">
      <c r="A140" s="1">
        <v>2</v>
      </c>
      <c r="B140" t="s">
        <v>3227</v>
      </c>
      <c r="C140" t="s">
        <v>3228</v>
      </c>
      <c r="D140" t="s">
        <v>3229</v>
      </c>
      <c r="E140" t="s">
        <v>3230</v>
      </c>
      <c r="F140">
        <v>56</v>
      </c>
      <c r="I140" t="str">
        <f t="shared" si="15"/>
        <v>N/A</v>
      </c>
      <c r="J140" t="str">
        <f t="shared" si="16"/>
        <v>N/A</v>
      </c>
      <c r="K140">
        <f t="shared" si="17"/>
        <v>650450</v>
      </c>
      <c r="L140">
        <f t="shared" si="18"/>
        <v>9910000</v>
      </c>
      <c r="M140">
        <f t="shared" si="19"/>
        <v>56</v>
      </c>
      <c r="N140" t="str">
        <f t="shared" si="20"/>
        <v>N/A</v>
      </c>
    </row>
    <row r="141" spans="1:28" x14ac:dyDescent="0.3">
      <c r="A141" s="1">
        <v>3</v>
      </c>
      <c r="B141" t="s">
        <v>3231</v>
      </c>
      <c r="C141" t="s">
        <v>3232</v>
      </c>
      <c r="D141" t="s">
        <v>3233</v>
      </c>
      <c r="E141" t="s">
        <v>3234</v>
      </c>
      <c r="F141">
        <v>53</v>
      </c>
      <c r="I141" t="str">
        <f t="shared" si="15"/>
        <v>N/A</v>
      </c>
      <c r="J141" t="str">
        <f t="shared" si="16"/>
        <v>N/A</v>
      </c>
      <c r="K141">
        <f t="shared" si="17"/>
        <v>574370</v>
      </c>
      <c r="L141">
        <f t="shared" si="18"/>
        <v>3240000</v>
      </c>
      <c r="M141">
        <f t="shared" si="19"/>
        <v>53</v>
      </c>
      <c r="N141" t="str">
        <f t="shared" si="20"/>
        <v>N/A</v>
      </c>
    </row>
    <row r="142" spans="1:28" x14ac:dyDescent="0.3">
      <c r="A142" s="1">
        <v>4</v>
      </c>
      <c r="B142" t="s">
        <v>3235</v>
      </c>
      <c r="C142" t="s">
        <v>3236</v>
      </c>
      <c r="D142" t="s">
        <v>3237</v>
      </c>
      <c r="E142" t="s">
        <v>2850</v>
      </c>
      <c r="F142">
        <v>65</v>
      </c>
      <c r="I142" t="str">
        <f t="shared" si="15"/>
        <v>N/A</v>
      </c>
      <c r="J142" t="str">
        <f t="shared" si="16"/>
        <v>N/A</v>
      </c>
      <c r="K142">
        <f t="shared" si="17"/>
        <v>567420</v>
      </c>
      <c r="L142">
        <f t="shared" si="18"/>
        <v>3120000</v>
      </c>
      <c r="M142">
        <f t="shared" si="19"/>
        <v>65</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2585</v>
      </c>
      <c r="C144" s="1" t="s">
        <v>243</v>
      </c>
      <c r="D144" s="1" t="s">
        <v>244</v>
      </c>
      <c r="E144" s="1" t="s">
        <v>245</v>
      </c>
      <c r="F144" s="1" t="s">
        <v>246</v>
      </c>
      <c r="G144" s="1" t="s">
        <v>2586</v>
      </c>
      <c r="H144" s="1" t="s">
        <v>247</v>
      </c>
      <c r="I144" t="str">
        <f t="shared" si="15"/>
        <v>pos_trend</v>
      </c>
      <c r="J144">
        <f t="shared" si="16"/>
        <v>2013</v>
      </c>
      <c r="K144">
        <f t="shared" si="17"/>
        <v>2014</v>
      </c>
      <c r="L144">
        <f t="shared" si="18"/>
        <v>2015</v>
      </c>
      <c r="M144">
        <f t="shared" si="19"/>
        <v>2016</v>
      </c>
      <c r="N144">
        <f t="shared" si="20"/>
        <v>2017</v>
      </c>
      <c r="P144" t="str">
        <f>"Max"</f>
        <v>Max</v>
      </c>
      <c r="Q144" t="str">
        <f>"Max Year"</f>
        <v>Max Year</v>
      </c>
      <c r="R144" t="str">
        <f>"Min"</f>
        <v>Min</v>
      </c>
      <c r="S144" t="str">
        <f>"Min Year"</f>
        <v>Min Year</v>
      </c>
      <c r="T144" t="str">
        <f>"Average"</f>
        <v>Average</v>
      </c>
      <c r="U144" t="str">
        <f>"SD"</f>
        <v>SD</v>
      </c>
      <c r="V144">
        <f>J144</f>
        <v>2013</v>
      </c>
      <c r="W144">
        <f>K144</f>
        <v>2014</v>
      </c>
      <c r="X144">
        <f>L144</f>
        <v>2015</v>
      </c>
      <c r="Y144">
        <f>M144</f>
        <v>2016</v>
      </c>
      <c r="Z144">
        <f>N144</f>
        <v>2017</v>
      </c>
      <c r="AA144" t="str">
        <f>"Max z"</f>
        <v>Max z</v>
      </c>
      <c r="AB144" t="str">
        <f>"Max z Year"</f>
        <v>Max z Year</v>
      </c>
    </row>
    <row r="145" spans="1:28" x14ac:dyDescent="0.3">
      <c r="A145" s="1">
        <v>0</v>
      </c>
      <c r="B145" t="s">
        <v>248</v>
      </c>
      <c r="C145" t="s">
        <v>3238</v>
      </c>
      <c r="D145" t="s">
        <v>3239</v>
      </c>
      <c r="E145" t="s">
        <v>3240</v>
      </c>
      <c r="F145" t="s">
        <v>3241</v>
      </c>
      <c r="G145" t="s">
        <v>3166</v>
      </c>
      <c r="I145" t="str">
        <f t="shared" si="15"/>
        <v>pos_trend</v>
      </c>
      <c r="J145">
        <f t="shared" si="16"/>
        <v>158120000</v>
      </c>
      <c r="K145">
        <f t="shared" si="17"/>
        <v>183640000</v>
      </c>
      <c r="L145">
        <f t="shared" si="18"/>
        <v>230310000</v>
      </c>
      <c r="M145">
        <f t="shared" si="19"/>
        <v>329540000</v>
      </c>
      <c r="N145">
        <f t="shared" si="20"/>
        <v>445300000</v>
      </c>
      <c r="P145">
        <f t="shared" ref="P145:P208" si="21">MAX(J145:N145)</f>
        <v>445300000</v>
      </c>
      <c r="Q145">
        <f>IFERROR(J144+MATCH(P145,J145:N145,0)-1,"")</f>
        <v>2017</v>
      </c>
      <c r="R145">
        <f t="shared" ref="R145:R208" si="22">IF(Q145="","",MIN(J145:N145))</f>
        <v>158120000</v>
      </c>
      <c r="S145">
        <f>IFERROR(J144+MATCH(R145,J145:N145)-1,"")</f>
        <v>2013</v>
      </c>
      <c r="T145">
        <f t="shared" ref="T145:T208" si="23">IFERROR(AVERAGE(J145:N145),"")</f>
        <v>269382000</v>
      </c>
      <c r="U145">
        <f t="shared" ref="U145:U208" si="24">IFERROR(STDEV(J145:N145),"")</f>
        <v>118135168.43006574</v>
      </c>
      <c r="V145">
        <f t="shared" ref="V145:V208" si="25">IF(C145="-","",IF(ISBLANK(B145),"",IF(OR(ISNUMBER(FIND("Growth",B145)),ISNUMBER(FIND("Margin",B145))),"",(J145-T145)/U145)))</f>
        <v>-0.94181945544747292</v>
      </c>
      <c r="W145">
        <f t="shared" ref="W145:W208" si="26">IF(OR(D145="-",ISBLANK(D145)),"",(K145-T145)/U145)</f>
        <v>-0.72579572314875895</v>
      </c>
      <c r="X145">
        <f t="shared" ref="X145:X208" si="27">IF(OR(E145="-",ISBLANK(E145)),"",(L145-T145)/U145)</f>
        <v>-0.33073978324354819</v>
      </c>
      <c r="Y145">
        <f t="shared" ref="Y145:Y208" si="28">IF(OR(F145="-",ISBLANK(F145)),"",(M145-T145)/U145)</f>
        <v>0.50923023854333982</v>
      </c>
      <c r="Z145">
        <f t="shared" ref="Z145:Z208" si="29">IFERROR(IF(OR(G145="-",ISBLANK(G145)),"",(N145-T145)/U145),"")</f>
        <v>1.4891247232964402</v>
      </c>
      <c r="AA145">
        <f t="shared" ref="AA145:AA208" si="30">IF(MAX(MAX(V145:Z145),ABS(MIN(V145:Z145)))=ABS(MIN(V145:Z145)),MIN(V145:Z145),MAX(V145:Z145))</f>
        <v>1.4891247232964402</v>
      </c>
      <c r="AB145">
        <f>IFERROR(V144+MATCH(AA145,V145:Z145,0)-1,"")</f>
        <v>2017</v>
      </c>
    </row>
    <row r="146" spans="1:28" x14ac:dyDescent="0.3">
      <c r="A146" s="1">
        <v>1</v>
      </c>
      <c r="B146" t="s">
        <v>253</v>
      </c>
      <c r="C146" t="s">
        <v>254</v>
      </c>
      <c r="D146" t="s">
        <v>3242</v>
      </c>
      <c r="E146" t="s">
        <v>3243</v>
      </c>
      <c r="F146" t="s">
        <v>3244</v>
      </c>
      <c r="G146" t="s">
        <v>3245</v>
      </c>
      <c r="I146" t="str">
        <f t="shared" si="15"/>
        <v>N/A</v>
      </c>
      <c r="J146" t="str">
        <f t="shared" si="16"/>
        <v>N/A</v>
      </c>
      <c r="K146">
        <f t="shared" si="17"/>
        <v>0.16140000000000002</v>
      </c>
      <c r="L146">
        <f t="shared" si="18"/>
        <v>0.25409999999999999</v>
      </c>
      <c r="M146">
        <f t="shared" si="19"/>
        <v>0.43090000000000006</v>
      </c>
      <c r="N146">
        <f t="shared" si="20"/>
        <v>0.35130000000000006</v>
      </c>
      <c r="P146">
        <f t="shared" si="21"/>
        <v>0.43090000000000006</v>
      </c>
      <c r="Q146">
        <f>IFERROR(J144+MATCH(P146,J146:N146,0)-1,"")</f>
        <v>2016</v>
      </c>
      <c r="R146">
        <f t="shared" si="22"/>
        <v>0.16140000000000002</v>
      </c>
      <c r="S146">
        <f>IFERROR(J144+MATCH(R146,J146:N146)-1,"")</f>
        <v>2014</v>
      </c>
      <c r="T146">
        <f t="shared" si="23"/>
        <v>0.29942500000000005</v>
      </c>
      <c r="U146">
        <f t="shared" si="24"/>
        <v>0.11702129079787155</v>
      </c>
      <c r="V146" t="str">
        <f t="shared" si="25"/>
        <v/>
      </c>
      <c r="W146">
        <f t="shared" si="26"/>
        <v>-1.1794862204896353</v>
      </c>
      <c r="X146">
        <f t="shared" si="27"/>
        <v>-0.38732268026584149</v>
      </c>
      <c r="Y146">
        <f t="shared" si="28"/>
        <v>1.1235135000099601</v>
      </c>
      <c r="Z146">
        <f t="shared" si="29"/>
        <v>0.44329540074551577</v>
      </c>
      <c r="AA146">
        <f t="shared" si="30"/>
        <v>-1.1794862204896353</v>
      </c>
      <c r="AB146">
        <f>IFERROR(V144+MATCH(AA146,V146:Z146,0)-1,"")</f>
        <v>2014</v>
      </c>
    </row>
    <row r="147" spans="1:28" x14ac:dyDescent="0.3">
      <c r="A147" s="1">
        <v>2</v>
      </c>
      <c r="B147" t="s">
        <v>259</v>
      </c>
      <c r="C147" t="s">
        <v>3246</v>
      </c>
      <c r="D147" t="s">
        <v>3247</v>
      </c>
      <c r="E147" t="s">
        <v>3248</v>
      </c>
      <c r="F147" t="s">
        <v>3249</v>
      </c>
      <c r="G147" t="s">
        <v>3250</v>
      </c>
      <c r="I147" t="str">
        <f t="shared" si="15"/>
        <v>pos_trend</v>
      </c>
      <c r="J147">
        <f t="shared" si="16"/>
        <v>31710000</v>
      </c>
      <c r="K147">
        <f t="shared" si="17"/>
        <v>37320000</v>
      </c>
      <c r="L147">
        <f t="shared" si="18"/>
        <v>39950000</v>
      </c>
      <c r="M147">
        <f t="shared" si="19"/>
        <v>50420000</v>
      </c>
      <c r="N147">
        <f t="shared" si="20"/>
        <v>70630000</v>
      </c>
      <c r="P147">
        <f t="shared" si="21"/>
        <v>70630000</v>
      </c>
      <c r="Q147">
        <f>IFERROR(J144+MATCH(P147,J147:N147,0)-1,"")</f>
        <v>2017</v>
      </c>
      <c r="R147">
        <f t="shared" si="22"/>
        <v>31710000</v>
      </c>
      <c r="S147">
        <f>IFERROR(J144+MATCH(R147,J147:N147)-1,"")</f>
        <v>2013</v>
      </c>
      <c r="T147">
        <f t="shared" si="23"/>
        <v>46006000</v>
      </c>
      <c r="U147">
        <f t="shared" si="24"/>
        <v>15348632.838139037</v>
      </c>
      <c r="V147">
        <f t="shared" si="25"/>
        <v>-0.93141846252759375</v>
      </c>
      <c r="W147">
        <f t="shared" si="26"/>
        <v>-0.56591359579705369</v>
      </c>
      <c r="X147">
        <f t="shared" si="27"/>
        <v>-0.39456282939753134</v>
      </c>
      <c r="Y147">
        <f t="shared" si="28"/>
        <v>0.28758261706748733</v>
      </c>
      <c r="Z147">
        <f t="shared" si="29"/>
        <v>1.6043122706546915</v>
      </c>
      <c r="AA147">
        <f t="shared" si="30"/>
        <v>1.6043122706546915</v>
      </c>
      <c r="AB147">
        <f>IFERROR(V144+MATCH(AA147,V147:Z147,0)-1,"")</f>
        <v>2017</v>
      </c>
    </row>
    <row r="148" spans="1:28" x14ac:dyDescent="0.3">
      <c r="A148" s="1">
        <v>3</v>
      </c>
      <c r="B148" t="s">
        <v>265</v>
      </c>
      <c r="C148" t="s">
        <v>3251</v>
      </c>
      <c r="D148" t="s">
        <v>3252</v>
      </c>
      <c r="E148" t="s">
        <v>3253</v>
      </c>
      <c r="F148" t="s">
        <v>3254</v>
      </c>
      <c r="G148" t="s">
        <v>3255</v>
      </c>
      <c r="I148" t="str">
        <f t="shared" si="15"/>
        <v>pos_trend</v>
      </c>
      <c r="J148">
        <f t="shared" si="16"/>
        <v>28980000</v>
      </c>
      <c r="K148">
        <f t="shared" si="17"/>
        <v>34810000</v>
      </c>
      <c r="L148">
        <f t="shared" si="18"/>
        <v>37180000</v>
      </c>
      <c r="M148">
        <f t="shared" si="19"/>
        <v>47140000</v>
      </c>
      <c r="N148">
        <f t="shared" si="20"/>
        <v>64430000.000000007</v>
      </c>
      <c r="P148">
        <f t="shared" si="21"/>
        <v>64430000.000000007</v>
      </c>
      <c r="Q148">
        <f>IFERROR(J144+MATCH(P148,J148:N148,0)-1,"")</f>
        <v>2017</v>
      </c>
      <c r="R148">
        <f t="shared" si="22"/>
        <v>28980000</v>
      </c>
      <c r="S148">
        <f>IFERROR(J144+MATCH(R148,J148:N148)-1,"")</f>
        <v>2013</v>
      </c>
      <c r="T148">
        <f t="shared" si="23"/>
        <v>42508000</v>
      </c>
      <c r="U148">
        <f t="shared" si="24"/>
        <v>13898588.777282391</v>
      </c>
      <c r="V148">
        <f t="shared" si="25"/>
        <v>-0.97333622979851542</v>
      </c>
      <c r="W148">
        <f t="shared" si="26"/>
        <v>-0.55386918221385062</v>
      </c>
      <c r="X148">
        <f t="shared" si="27"/>
        <v>-0.38334827264684285</v>
      </c>
      <c r="Y148">
        <f t="shared" si="28"/>
        <v>0.33327124603982283</v>
      </c>
      <c r="Z148">
        <f t="shared" si="29"/>
        <v>1.5772824386193867</v>
      </c>
      <c r="AA148">
        <f t="shared" si="30"/>
        <v>1.5772824386193867</v>
      </c>
      <c r="AB148">
        <f>IFERROR(V144+MATCH(AA148,V148:Z148,0)-1,"")</f>
        <v>2017</v>
      </c>
    </row>
    <row r="149" spans="1:28" x14ac:dyDescent="0.3">
      <c r="A149" s="1">
        <v>4</v>
      </c>
      <c r="B149" t="s">
        <v>271</v>
      </c>
      <c r="C149" t="s">
        <v>3256</v>
      </c>
      <c r="D149" t="s">
        <v>3257</v>
      </c>
      <c r="E149" t="s">
        <v>2921</v>
      </c>
      <c r="F149" t="s">
        <v>3258</v>
      </c>
      <c r="G149" t="s">
        <v>3259</v>
      </c>
      <c r="I149" t="str">
        <f t="shared" si="15"/>
        <v>N/A</v>
      </c>
      <c r="J149">
        <f t="shared" si="16"/>
        <v>2720000</v>
      </c>
      <c r="K149">
        <f t="shared" si="17"/>
        <v>2510000</v>
      </c>
      <c r="L149">
        <f t="shared" si="18"/>
        <v>2770000</v>
      </c>
      <c r="M149">
        <f t="shared" si="19"/>
        <v>3280000</v>
      </c>
      <c r="N149">
        <f t="shared" si="20"/>
        <v>6200000</v>
      </c>
      <c r="P149">
        <f t="shared" si="21"/>
        <v>6200000</v>
      </c>
      <c r="Q149">
        <f>IFERROR(J144+MATCH(P149,J149:N149,0)-1,"")</f>
        <v>2017</v>
      </c>
      <c r="R149">
        <f t="shared" si="22"/>
        <v>2510000</v>
      </c>
      <c r="S149" t="str">
        <f>IFERROR(J144+MATCH(R149,J149:N149)-1,"")</f>
        <v/>
      </c>
      <c r="T149">
        <f t="shared" si="23"/>
        <v>3496000</v>
      </c>
      <c r="U149">
        <f t="shared" si="24"/>
        <v>1537832.8907914539</v>
      </c>
      <c r="V149">
        <f t="shared" si="25"/>
        <v>-0.50460619267976992</v>
      </c>
      <c r="W149">
        <f t="shared" si="26"/>
        <v>-0.64116199224517156</v>
      </c>
      <c r="X149">
        <f t="shared" si="27"/>
        <v>-0.47209290706896001</v>
      </c>
      <c r="Y149">
        <f t="shared" si="28"/>
        <v>-0.14045739383869885</v>
      </c>
      <c r="Z149">
        <f t="shared" si="29"/>
        <v>1.7583184858326004</v>
      </c>
      <c r="AA149">
        <f t="shared" si="30"/>
        <v>1.7583184858326004</v>
      </c>
      <c r="AB149">
        <f>IFERROR(V144+MATCH(AA149,V149:Z149,0)-1,"")</f>
        <v>2017</v>
      </c>
    </row>
    <row r="150" spans="1:28" x14ac:dyDescent="0.3">
      <c r="A150" s="1">
        <v>5</v>
      </c>
      <c r="B150" t="s">
        <v>277</v>
      </c>
      <c r="C150" t="s">
        <v>3260</v>
      </c>
      <c r="D150" t="s">
        <v>3257</v>
      </c>
      <c r="E150" t="s">
        <v>2921</v>
      </c>
      <c r="F150" t="s">
        <v>3258</v>
      </c>
      <c r="G150" t="s">
        <v>3259</v>
      </c>
      <c r="I150" t="str">
        <f t="shared" si="15"/>
        <v>N/A</v>
      </c>
      <c r="J150">
        <f t="shared" si="16"/>
        <v>2610000</v>
      </c>
      <c r="K150">
        <f t="shared" si="17"/>
        <v>2510000</v>
      </c>
      <c r="L150">
        <f t="shared" si="18"/>
        <v>2770000</v>
      </c>
      <c r="M150">
        <f t="shared" si="19"/>
        <v>3280000</v>
      </c>
      <c r="N150">
        <f t="shared" si="20"/>
        <v>6200000</v>
      </c>
      <c r="P150">
        <f t="shared" si="21"/>
        <v>6200000</v>
      </c>
      <c r="Q150">
        <f>IFERROR(J144+MATCH(P150,J150:N150,0)-1,"")</f>
        <v>2017</v>
      </c>
      <c r="R150">
        <f t="shared" si="22"/>
        <v>2510000</v>
      </c>
      <c r="S150" t="str">
        <f>IFERROR(J144+MATCH(R150,J150:N150)-1,"")</f>
        <v/>
      </c>
      <c r="T150">
        <f t="shared" si="23"/>
        <v>3474000</v>
      </c>
      <c r="U150">
        <f t="shared" si="24"/>
        <v>1552427.131945329</v>
      </c>
      <c r="V150">
        <f t="shared" si="25"/>
        <v>-0.55654786123026034</v>
      </c>
      <c r="W150">
        <f t="shared" si="26"/>
        <v>-0.62096312294672562</v>
      </c>
      <c r="X150">
        <f t="shared" si="27"/>
        <v>-0.45348344248391581</v>
      </c>
      <c r="Y150">
        <f t="shared" si="28"/>
        <v>-0.12496560772994271</v>
      </c>
      <c r="Z150">
        <f t="shared" si="29"/>
        <v>1.7559600343908446</v>
      </c>
      <c r="AA150">
        <f t="shared" si="30"/>
        <v>1.7559600343908446</v>
      </c>
      <c r="AB150">
        <f>IFERROR(V144+MATCH(AA150,V150:Z150,0)-1,"")</f>
        <v>2017</v>
      </c>
    </row>
    <row r="151" spans="1:28" x14ac:dyDescent="0.3">
      <c r="A151" s="1">
        <v>6</v>
      </c>
      <c r="B151" t="s">
        <v>283</v>
      </c>
      <c r="C151" t="s">
        <v>3261</v>
      </c>
      <c r="D151" t="s">
        <v>254</v>
      </c>
      <c r="E151" t="s">
        <v>254</v>
      </c>
      <c r="F151" t="s">
        <v>254</v>
      </c>
      <c r="G151" t="s">
        <v>254</v>
      </c>
      <c r="I151" t="str">
        <f t="shared" si="15"/>
        <v>N/A</v>
      </c>
      <c r="J151">
        <f t="shared" si="16"/>
        <v>111000</v>
      </c>
      <c r="K151" t="str">
        <f t="shared" si="17"/>
        <v>N/A</v>
      </c>
      <c r="L151" t="str">
        <f t="shared" si="18"/>
        <v>N/A</v>
      </c>
      <c r="M151" t="str">
        <f t="shared" si="19"/>
        <v>N/A</v>
      </c>
      <c r="N151" t="str">
        <f t="shared" si="20"/>
        <v>N/A</v>
      </c>
      <c r="P151">
        <f t="shared" si="21"/>
        <v>111000</v>
      </c>
      <c r="Q151">
        <f>IFERROR(J144+MATCH(P151,J151:N151,0)-1,"")</f>
        <v>2013</v>
      </c>
      <c r="R151">
        <f t="shared" si="22"/>
        <v>111000</v>
      </c>
      <c r="S151">
        <f>IFERROR(J144+MATCH(R151,J151:N151)-1,"")</f>
        <v>2013</v>
      </c>
      <c r="T151">
        <f t="shared" si="23"/>
        <v>111000</v>
      </c>
      <c r="U151" t="str">
        <f t="shared" si="24"/>
        <v/>
      </c>
      <c r="V151" t="e">
        <f t="shared" si="25"/>
        <v>#VALUE!</v>
      </c>
      <c r="W151" t="str">
        <f t="shared" si="26"/>
        <v/>
      </c>
      <c r="X151" t="str">
        <f t="shared" si="27"/>
        <v/>
      </c>
      <c r="Y151" t="str">
        <f t="shared" si="28"/>
        <v/>
      </c>
      <c r="Z151" t="str">
        <f t="shared" si="29"/>
        <v/>
      </c>
      <c r="AA151" t="e">
        <f t="shared" si="30"/>
        <v>#VALUE!</v>
      </c>
      <c r="AB151" t="str">
        <f>IFERROR(V144+MATCH(AA151,V151:Z151,0)-1,"")</f>
        <v/>
      </c>
    </row>
    <row r="152" spans="1:28" x14ac:dyDescent="0.3">
      <c r="A152" s="1">
        <v>7</v>
      </c>
      <c r="B152" t="s">
        <v>289</v>
      </c>
      <c r="C152" t="s">
        <v>254</v>
      </c>
      <c r="D152" t="s">
        <v>3262</v>
      </c>
      <c r="E152" t="s">
        <v>3263</v>
      </c>
      <c r="F152" t="s">
        <v>3264</v>
      </c>
      <c r="G152" t="s">
        <v>3265</v>
      </c>
      <c r="I152" t="str">
        <f t="shared" si="15"/>
        <v>N/A</v>
      </c>
      <c r="J152" t="str">
        <f t="shared" si="16"/>
        <v>N/A</v>
      </c>
      <c r="K152">
        <f t="shared" si="17"/>
        <v>0.17710000000000001</v>
      </c>
      <c r="L152">
        <f t="shared" si="18"/>
        <v>7.0300000000000001E-2</v>
      </c>
      <c r="M152">
        <f t="shared" si="19"/>
        <v>0.26219999999999999</v>
      </c>
      <c r="N152">
        <f t="shared" si="20"/>
        <v>0.40079999999999999</v>
      </c>
      <c r="P152">
        <f t="shared" si="21"/>
        <v>0.40079999999999999</v>
      </c>
      <c r="Q152">
        <f>IFERROR(J144+MATCH(P152,J152:N152,0)-1,"")</f>
        <v>2017</v>
      </c>
      <c r="R152">
        <f t="shared" si="22"/>
        <v>7.0300000000000001E-2</v>
      </c>
      <c r="S152">
        <f>IFERROR(J144+MATCH(R152,J152:N152)-1,"")</f>
        <v>2015</v>
      </c>
      <c r="T152">
        <f t="shared" si="23"/>
        <v>0.22760000000000002</v>
      </c>
      <c r="U152">
        <f t="shared" si="24"/>
        <v>0.13962919942953667</v>
      </c>
      <c r="V152" t="str">
        <f t="shared" si="25"/>
        <v/>
      </c>
      <c r="W152">
        <f t="shared" si="26"/>
        <v>-0.36167220184832932</v>
      </c>
      <c r="X152">
        <f t="shared" si="27"/>
        <v>-1.1265551950642019</v>
      </c>
      <c r="Y152">
        <f t="shared" si="28"/>
        <v>0.24779917195944906</v>
      </c>
      <c r="Z152">
        <f t="shared" si="29"/>
        <v>1.2404282249530814</v>
      </c>
      <c r="AA152">
        <f t="shared" si="30"/>
        <v>1.2404282249530814</v>
      </c>
      <c r="AB152">
        <f>IFERROR(V144+MATCH(AA152,V152:Z152,0)-1,"")</f>
        <v>2017</v>
      </c>
    </row>
    <row r="153" spans="1:28" x14ac:dyDescent="0.3">
      <c r="A153" s="1">
        <v>8</v>
      </c>
      <c r="B153" t="s">
        <v>294</v>
      </c>
      <c r="C153" t="s">
        <v>3266</v>
      </c>
      <c r="D153" t="s">
        <v>3267</v>
      </c>
      <c r="E153" t="s">
        <v>3268</v>
      </c>
      <c r="F153" t="s">
        <v>3269</v>
      </c>
      <c r="G153" t="s">
        <v>3195</v>
      </c>
      <c r="I153" t="str">
        <f t="shared" si="15"/>
        <v>pos_trend</v>
      </c>
      <c r="J153">
        <f t="shared" si="16"/>
        <v>126420000</v>
      </c>
      <c r="K153">
        <f t="shared" si="17"/>
        <v>146320000</v>
      </c>
      <c r="L153">
        <f t="shared" si="18"/>
        <v>190370000</v>
      </c>
      <c r="M153">
        <f t="shared" si="19"/>
        <v>279120000</v>
      </c>
      <c r="N153">
        <f t="shared" si="20"/>
        <v>374680000</v>
      </c>
      <c r="P153">
        <f t="shared" si="21"/>
        <v>374680000</v>
      </c>
      <c r="Q153">
        <f>IFERROR(J144+MATCH(P153,J153:N153,0)-1,"")</f>
        <v>2017</v>
      </c>
      <c r="R153">
        <f t="shared" si="22"/>
        <v>126420000</v>
      </c>
      <c r="S153">
        <f>IFERROR(J144+MATCH(R153,J153:N153)-1,"")</f>
        <v>2013</v>
      </c>
      <c r="T153">
        <f t="shared" si="23"/>
        <v>223382000</v>
      </c>
      <c r="U153">
        <f t="shared" si="24"/>
        <v>102990027.28419873</v>
      </c>
      <c r="V153">
        <f t="shared" si="25"/>
        <v>-0.94146979622051641</v>
      </c>
      <c r="W153">
        <f t="shared" si="26"/>
        <v>-0.74824720443416426</v>
      </c>
      <c r="X153">
        <f t="shared" si="27"/>
        <v>-0.32053588944980183</v>
      </c>
      <c r="Y153">
        <f t="shared" si="28"/>
        <v>0.54119803120541188</v>
      </c>
      <c r="Z153">
        <f t="shared" si="29"/>
        <v>1.4690548588990706</v>
      </c>
      <c r="AA153">
        <f t="shared" si="30"/>
        <v>1.4690548588990706</v>
      </c>
      <c r="AB153">
        <f>IFERROR(V144+MATCH(AA153,V153:Z153,0)-1,"")</f>
        <v>2017</v>
      </c>
    </row>
    <row r="154" spans="1:28" x14ac:dyDescent="0.3">
      <c r="A154" s="1">
        <v>9</v>
      </c>
      <c r="B154" t="s">
        <v>300</v>
      </c>
      <c r="C154" t="s">
        <v>254</v>
      </c>
      <c r="D154" t="s">
        <v>3270</v>
      </c>
      <c r="E154" t="s">
        <v>3271</v>
      </c>
      <c r="F154" t="s">
        <v>3272</v>
      </c>
      <c r="G154" t="s">
        <v>3273</v>
      </c>
      <c r="I154" t="str">
        <f t="shared" si="15"/>
        <v>N/A</v>
      </c>
      <c r="J154" t="str">
        <f t="shared" si="16"/>
        <v>N/A</v>
      </c>
      <c r="K154">
        <f t="shared" si="17"/>
        <v>0.15740000000000001</v>
      </c>
      <c r="L154">
        <f t="shared" si="18"/>
        <v>0.30100000000000005</v>
      </c>
      <c r="M154">
        <f t="shared" si="19"/>
        <v>0.4662</v>
      </c>
      <c r="N154">
        <f t="shared" si="20"/>
        <v>0.34229999999999999</v>
      </c>
      <c r="P154">
        <f t="shared" si="21"/>
        <v>0.4662</v>
      </c>
      <c r="Q154">
        <f>IFERROR(J144+MATCH(P154,J154:N154,0)-1,"")</f>
        <v>2016</v>
      </c>
      <c r="R154">
        <f t="shared" si="22"/>
        <v>0.15740000000000001</v>
      </c>
      <c r="S154">
        <f>IFERROR(J144+MATCH(R154,J154:N154)-1,"")</f>
        <v>2014</v>
      </c>
      <c r="T154">
        <f t="shared" si="23"/>
        <v>0.31672500000000003</v>
      </c>
      <c r="U154">
        <f t="shared" si="24"/>
        <v>0.12731664921237379</v>
      </c>
      <c r="V154" t="str">
        <f t="shared" si="25"/>
        <v/>
      </c>
      <c r="W154">
        <f t="shared" si="26"/>
        <v>-1.2514074238180262</v>
      </c>
      <c r="X154">
        <f t="shared" si="27"/>
        <v>-0.12351094768265147</v>
      </c>
      <c r="Y154">
        <f t="shared" si="28"/>
        <v>1.1740412658101327</v>
      </c>
      <c r="Z154">
        <f t="shared" si="29"/>
        <v>0.20087710569054426</v>
      </c>
      <c r="AA154">
        <f t="shared" si="30"/>
        <v>-1.2514074238180262</v>
      </c>
      <c r="AB154">
        <f>IFERROR(V144+MATCH(AA154,V154:Z154,0)-1,"")</f>
        <v>2014</v>
      </c>
    </row>
    <row r="155" spans="1:28" x14ac:dyDescent="0.3">
      <c r="A155" s="1">
        <v>10</v>
      </c>
      <c r="B155" t="s">
        <v>305</v>
      </c>
      <c r="C155" t="s">
        <v>254</v>
      </c>
      <c r="D155" t="s">
        <v>254</v>
      </c>
      <c r="E155" t="s">
        <v>254</v>
      </c>
      <c r="F155" t="s">
        <v>254</v>
      </c>
      <c r="G155" t="s">
        <v>3274</v>
      </c>
      <c r="I155" t="str">
        <f t="shared" si="15"/>
        <v>N/A</v>
      </c>
      <c r="J155" t="str">
        <f t="shared" si="16"/>
        <v>N/A</v>
      </c>
      <c r="K155" t="str">
        <f t="shared" si="17"/>
        <v>N/A</v>
      </c>
      <c r="L155" t="str">
        <f t="shared" si="18"/>
        <v>N/A</v>
      </c>
      <c r="M155" t="str">
        <f t="shared" si="19"/>
        <v>N/A</v>
      </c>
      <c r="N155">
        <f t="shared" si="20"/>
        <v>0.84140000000000004</v>
      </c>
      <c r="P155">
        <f t="shared" si="21"/>
        <v>0.84140000000000004</v>
      </c>
      <c r="Q155">
        <f>IFERROR(J144+MATCH(P155,J155:N155,0)-1,"")</f>
        <v>2017</v>
      </c>
      <c r="R155">
        <f t="shared" si="22"/>
        <v>0.84140000000000004</v>
      </c>
      <c r="S155">
        <f>IFERROR(J144+MATCH(R155,J155:N155)-1,"")</f>
        <v>2017</v>
      </c>
      <c r="T155">
        <f t="shared" si="23"/>
        <v>0.84140000000000004</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243</v>
      </c>
      <c r="D157" s="1" t="s">
        <v>244</v>
      </c>
      <c r="E157" s="1" t="s">
        <v>245</v>
      </c>
      <c r="F157" s="1" t="s">
        <v>246</v>
      </c>
      <c r="G157" s="1" t="s">
        <v>2586</v>
      </c>
      <c r="H157" s="1" t="s">
        <v>247</v>
      </c>
      <c r="I157" t="str">
        <f t="shared" si="15"/>
        <v>pos_trend</v>
      </c>
      <c r="J157">
        <f t="shared" si="16"/>
        <v>2013</v>
      </c>
      <c r="K157">
        <f t="shared" si="17"/>
        <v>2014</v>
      </c>
      <c r="L157">
        <f t="shared" si="18"/>
        <v>2015</v>
      </c>
      <c r="M157">
        <f t="shared" si="19"/>
        <v>2016</v>
      </c>
      <c r="N157">
        <f t="shared" si="20"/>
        <v>2017</v>
      </c>
      <c r="P157">
        <f t="shared" si="21"/>
        <v>2017</v>
      </c>
      <c r="Q157">
        <f>IFERROR(J144+MATCH(P157,J157:N157,0)-1,"")</f>
        <v>2017</v>
      </c>
      <c r="R157">
        <f t="shared" si="22"/>
        <v>2013</v>
      </c>
      <c r="S157">
        <f>IFERROR(J144+MATCH(R157,J157:N157)-1,"")</f>
        <v>2013</v>
      </c>
      <c r="T157">
        <f t="shared" si="23"/>
        <v>2015</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2013</v>
      </c>
    </row>
    <row r="158" spans="1:28" x14ac:dyDescent="0.3">
      <c r="A158" s="1">
        <v>0</v>
      </c>
      <c r="B158" t="s">
        <v>308</v>
      </c>
      <c r="C158" t="s">
        <v>3275</v>
      </c>
      <c r="D158" t="s">
        <v>3276</v>
      </c>
      <c r="E158" t="s">
        <v>3277</v>
      </c>
      <c r="F158" t="s">
        <v>3278</v>
      </c>
      <c r="G158" t="s">
        <v>3279</v>
      </c>
      <c r="I158" t="str">
        <f t="shared" si="15"/>
        <v>pos_trend</v>
      </c>
      <c r="J158">
        <f t="shared" si="16"/>
        <v>109870000</v>
      </c>
      <c r="K158">
        <f t="shared" si="17"/>
        <v>131759999.99999999</v>
      </c>
      <c r="L158">
        <f t="shared" si="18"/>
        <v>160090000</v>
      </c>
      <c r="M158">
        <f t="shared" si="19"/>
        <v>212970000</v>
      </c>
      <c r="N158">
        <f t="shared" si="20"/>
        <v>282950000</v>
      </c>
      <c r="P158">
        <f t="shared" si="21"/>
        <v>282950000</v>
      </c>
      <c r="Q158">
        <f>IFERROR(J144+MATCH(P158,J158:N158,0)-1,"")</f>
        <v>2017</v>
      </c>
      <c r="R158">
        <f t="shared" si="22"/>
        <v>109870000</v>
      </c>
      <c r="S158">
        <f>IFERROR(J144+MATCH(R158,J158:N158)-1,"")</f>
        <v>2013</v>
      </c>
      <c r="T158">
        <f t="shared" si="23"/>
        <v>179528000</v>
      </c>
      <c r="U158">
        <f t="shared" si="24"/>
        <v>69509589.410382792</v>
      </c>
      <c r="V158">
        <f t="shared" si="25"/>
        <v>-1.0021351095708679</v>
      </c>
      <c r="W158">
        <f t="shared" si="26"/>
        <v>-0.68721453263058419</v>
      </c>
      <c r="X158">
        <f t="shared" si="27"/>
        <v>-0.27964486864162813</v>
      </c>
      <c r="Y158">
        <f t="shared" si="28"/>
        <v>0.48111347345988925</v>
      </c>
      <c r="Z158">
        <f t="shared" si="29"/>
        <v>1.4878810373831908</v>
      </c>
      <c r="AA158">
        <f t="shared" si="30"/>
        <v>1.4878810373831908</v>
      </c>
      <c r="AB158">
        <f>IFERROR(V144+MATCH(AA158,V158:Z158,0)-1,"")</f>
        <v>2017</v>
      </c>
    </row>
    <row r="159" spans="1:28" x14ac:dyDescent="0.3">
      <c r="A159" s="1">
        <v>1</v>
      </c>
      <c r="B159" t="s">
        <v>314</v>
      </c>
      <c r="C159" t="s">
        <v>3280</v>
      </c>
      <c r="D159" t="s">
        <v>3281</v>
      </c>
      <c r="E159" t="s">
        <v>3282</v>
      </c>
      <c r="F159" t="s">
        <v>3283</v>
      </c>
      <c r="G159" t="s">
        <v>3284</v>
      </c>
      <c r="I159" t="str">
        <f t="shared" si="15"/>
        <v>pos_trend</v>
      </c>
      <c r="J159">
        <f t="shared" si="16"/>
        <v>25650000</v>
      </c>
      <c r="K159">
        <f t="shared" si="17"/>
        <v>30710000</v>
      </c>
      <c r="L159">
        <f t="shared" si="18"/>
        <v>35460000</v>
      </c>
      <c r="M159">
        <f t="shared" si="19"/>
        <v>48710000</v>
      </c>
      <c r="N159">
        <f t="shared" si="20"/>
        <v>64800000</v>
      </c>
      <c r="P159">
        <f t="shared" si="21"/>
        <v>64800000</v>
      </c>
      <c r="Q159">
        <f>IFERROR(J144+MATCH(P159,J159:N159,0)-1,"")</f>
        <v>2017</v>
      </c>
      <c r="R159">
        <f t="shared" si="22"/>
        <v>25650000</v>
      </c>
      <c r="S159">
        <f>IFERROR(J144+MATCH(R159,J159:N159)-1,"")</f>
        <v>2013</v>
      </c>
      <c r="T159">
        <f t="shared" si="23"/>
        <v>41066000</v>
      </c>
      <c r="U159">
        <f t="shared" si="24"/>
        <v>15796047.923452245</v>
      </c>
      <c r="V159">
        <f t="shared" si="25"/>
        <v>-0.97594031587559371</v>
      </c>
      <c r="W159">
        <f t="shared" si="26"/>
        <v>-0.65560702589566999</v>
      </c>
      <c r="X159">
        <f t="shared" si="27"/>
        <v>-0.35489889795008939</v>
      </c>
      <c r="Y159">
        <f t="shared" si="28"/>
        <v>0.48391851158231958</v>
      </c>
      <c r="Z159">
        <f t="shared" si="29"/>
        <v>1.5025277281390335</v>
      </c>
      <c r="AA159">
        <f t="shared" si="30"/>
        <v>1.5025277281390335</v>
      </c>
      <c r="AB159">
        <f>IFERROR(V144+MATCH(AA159,V159:Z159,0)-1,"")</f>
        <v>2017</v>
      </c>
    </row>
    <row r="160" spans="1:28" x14ac:dyDescent="0.3">
      <c r="A160" s="1">
        <v>2</v>
      </c>
      <c r="B160" t="s">
        <v>320</v>
      </c>
      <c r="C160" t="s">
        <v>3285</v>
      </c>
      <c r="D160" t="s">
        <v>3286</v>
      </c>
      <c r="E160" t="s">
        <v>3287</v>
      </c>
      <c r="F160" t="s">
        <v>3288</v>
      </c>
      <c r="G160" t="s">
        <v>3289</v>
      </c>
      <c r="I160" t="str">
        <f t="shared" si="15"/>
        <v>pos_trend</v>
      </c>
      <c r="J160">
        <f t="shared" si="16"/>
        <v>84230000</v>
      </c>
      <c r="K160">
        <f t="shared" si="17"/>
        <v>101050000</v>
      </c>
      <c r="L160">
        <f t="shared" si="18"/>
        <v>124630000</v>
      </c>
      <c r="M160">
        <f t="shared" si="19"/>
        <v>164260000</v>
      </c>
      <c r="N160">
        <f t="shared" si="20"/>
        <v>218150000</v>
      </c>
      <c r="P160">
        <f t="shared" si="21"/>
        <v>218150000</v>
      </c>
      <c r="Q160">
        <f>IFERROR(J144+MATCH(P160,J160:N160,0)-1,"")</f>
        <v>2017</v>
      </c>
      <c r="R160">
        <f t="shared" si="22"/>
        <v>84230000</v>
      </c>
      <c r="S160">
        <f>IFERROR(J144+MATCH(R160,J160:N160)-1,"")</f>
        <v>2013</v>
      </c>
      <c r="T160">
        <f t="shared" si="23"/>
        <v>138464000</v>
      </c>
      <c r="U160">
        <f t="shared" si="24"/>
        <v>53730359.016109318</v>
      </c>
      <c r="V160">
        <f t="shared" si="25"/>
        <v>-1.0093734900178069</v>
      </c>
      <c r="W160">
        <f t="shared" si="26"/>
        <v>-0.69632886668005733</v>
      </c>
      <c r="X160">
        <f t="shared" si="27"/>
        <v>-0.25747082754188039</v>
      </c>
      <c r="Y160">
        <f t="shared" si="28"/>
        <v>0.48010101686210399</v>
      </c>
      <c r="Z160">
        <f t="shared" si="29"/>
        <v>1.4830721673776406</v>
      </c>
      <c r="AA160">
        <f t="shared" si="30"/>
        <v>1.4830721673776406</v>
      </c>
      <c r="AB160">
        <f>IFERROR(V144+MATCH(AA160,V160:Z160,0)-1,"")</f>
        <v>2017</v>
      </c>
    </row>
    <row r="161" spans="1:28" x14ac:dyDescent="0.3">
      <c r="A161" s="1">
        <v>3</v>
      </c>
      <c r="B161" t="s">
        <v>326</v>
      </c>
      <c r="C161" t="s">
        <v>254</v>
      </c>
      <c r="D161" t="s">
        <v>3290</v>
      </c>
      <c r="E161" t="s">
        <v>1125</v>
      </c>
      <c r="F161" t="s">
        <v>3291</v>
      </c>
      <c r="G161" t="s">
        <v>3292</v>
      </c>
      <c r="I161" t="str">
        <f t="shared" si="15"/>
        <v>N/A</v>
      </c>
      <c r="J161" t="str">
        <f t="shared" si="16"/>
        <v>N/A</v>
      </c>
      <c r="K161">
        <f t="shared" si="17"/>
        <v>0.19920000000000002</v>
      </c>
      <c r="L161">
        <f t="shared" si="18"/>
        <v>0.215</v>
      </c>
      <c r="M161">
        <f t="shared" si="19"/>
        <v>0.33030000000000004</v>
      </c>
      <c r="N161">
        <f t="shared" si="20"/>
        <v>0.3286</v>
      </c>
      <c r="P161">
        <f t="shared" si="21"/>
        <v>0.33030000000000004</v>
      </c>
      <c r="Q161">
        <f>IFERROR(J144+MATCH(P161,J161:N161,0)-1,"")</f>
        <v>2016</v>
      </c>
      <c r="R161">
        <f t="shared" si="22"/>
        <v>0.19920000000000002</v>
      </c>
      <c r="S161">
        <f>IFERROR(J144+MATCH(R161,J161:N161)-1,"")</f>
        <v>2014</v>
      </c>
      <c r="T161">
        <f t="shared" si="23"/>
        <v>0.26827500000000004</v>
      </c>
      <c r="U161">
        <f t="shared" si="24"/>
        <v>7.0936092129935194E-2</v>
      </c>
      <c r="V161" t="str">
        <f t="shared" si="25"/>
        <v/>
      </c>
      <c r="W161">
        <f t="shared" si="26"/>
        <v>-0.97376381931885725</v>
      </c>
      <c r="X161">
        <f t="shared" si="27"/>
        <v>-0.75102812123361773</v>
      </c>
      <c r="Y161">
        <f t="shared" si="28"/>
        <v>0.87437858694537962</v>
      </c>
      <c r="Z161">
        <f t="shared" si="29"/>
        <v>0.8504133536070938</v>
      </c>
      <c r="AA161">
        <f t="shared" si="30"/>
        <v>-0.97376381931885725</v>
      </c>
      <c r="AB161">
        <f>IFERROR(V144+MATCH(AA161,V161:Z161,0)-1,"")</f>
        <v>2014</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254</v>
      </c>
      <c r="D163" t="s">
        <v>3259</v>
      </c>
      <c r="E163" t="s">
        <v>3293</v>
      </c>
      <c r="F163" t="s">
        <v>3294</v>
      </c>
      <c r="G163" t="s">
        <v>3295</v>
      </c>
      <c r="I163" t="str">
        <f t="shared" si="15"/>
        <v>N/A</v>
      </c>
      <c r="J163" t="str">
        <f t="shared" si="16"/>
        <v>N/A</v>
      </c>
      <c r="K163">
        <f t="shared" si="17"/>
        <v>6200000</v>
      </c>
      <c r="L163">
        <f t="shared" si="18"/>
        <v>1610000</v>
      </c>
      <c r="M163">
        <f t="shared" si="19"/>
        <v>1050000</v>
      </c>
      <c r="N163">
        <f t="shared" si="20"/>
        <v>1590000</v>
      </c>
      <c r="P163">
        <f t="shared" si="21"/>
        <v>6200000</v>
      </c>
      <c r="Q163">
        <f>IFERROR(J144+MATCH(P163,J163:N163,0)-1,"")</f>
        <v>2014</v>
      </c>
      <c r="R163">
        <f t="shared" si="22"/>
        <v>1050000</v>
      </c>
      <c r="S163" t="str">
        <f>IFERROR(J144+MATCH(R163,J163:N163)-1,"")</f>
        <v/>
      </c>
      <c r="T163">
        <f t="shared" si="23"/>
        <v>2612500</v>
      </c>
      <c r="U163">
        <f t="shared" si="24"/>
        <v>2405692.9008776937</v>
      </c>
      <c r="V163" t="str">
        <f t="shared" si="25"/>
        <v/>
      </c>
      <c r="W163">
        <f t="shared" si="26"/>
        <v>1.4912543486706618</v>
      </c>
      <c r="X163">
        <f t="shared" si="27"/>
        <v>-0.41671985631842184</v>
      </c>
      <c r="Y163">
        <f t="shared" si="28"/>
        <v>-0.64950102294018375</v>
      </c>
      <c r="Z163">
        <f t="shared" si="29"/>
        <v>-0.42503346941205622</v>
      </c>
      <c r="AA163">
        <f t="shared" si="30"/>
        <v>1.4912543486706618</v>
      </c>
      <c r="AB163">
        <f>IFERROR(V144+MATCH(AA163,V163:Z163,0)-1,"")</f>
        <v>2014</v>
      </c>
    </row>
    <row r="164" spans="1:28" x14ac:dyDescent="0.3">
      <c r="A164" s="1">
        <v>6</v>
      </c>
      <c r="B164" t="s">
        <v>338</v>
      </c>
      <c r="C164" t="s">
        <v>254</v>
      </c>
      <c r="D164" t="s">
        <v>3296</v>
      </c>
      <c r="E164" t="s">
        <v>3297</v>
      </c>
      <c r="F164" t="s">
        <v>3298</v>
      </c>
      <c r="G164" t="s">
        <v>3299</v>
      </c>
      <c r="I164" t="str">
        <f t="shared" si="15"/>
        <v>N/A</v>
      </c>
      <c r="J164" t="str">
        <f t="shared" si="16"/>
        <v>N/A</v>
      </c>
      <c r="K164">
        <f t="shared" si="17"/>
        <v>8359999.9999999991</v>
      </c>
      <c r="L164">
        <f t="shared" si="18"/>
        <v>28670000</v>
      </c>
      <c r="M164">
        <f t="shared" si="19"/>
        <v>65099999.999999993</v>
      </c>
      <c r="N164">
        <f t="shared" si="20"/>
        <v>90140000</v>
      </c>
      <c r="P164">
        <f t="shared" si="21"/>
        <v>90140000</v>
      </c>
      <c r="Q164">
        <f>IFERROR(J144+MATCH(P164,J164:N164,0)-1,"")</f>
        <v>2017</v>
      </c>
      <c r="R164">
        <f t="shared" si="22"/>
        <v>8359999.9999999991</v>
      </c>
      <c r="S164">
        <f>IFERROR(J144+MATCH(R164,J164:N164)-1,"")</f>
        <v>2014</v>
      </c>
      <c r="T164">
        <f t="shared" si="23"/>
        <v>48067500</v>
      </c>
      <c r="U164">
        <f t="shared" si="24"/>
        <v>36574808.611939445</v>
      </c>
      <c r="V164" t="str">
        <f t="shared" si="25"/>
        <v/>
      </c>
      <c r="W164">
        <f t="shared" si="26"/>
        <v>-1.0856516139646435</v>
      </c>
      <c r="X164">
        <f t="shared" si="27"/>
        <v>-0.53035137396912857</v>
      </c>
      <c r="Y164">
        <f t="shared" si="28"/>
        <v>0.46568938147334338</v>
      </c>
      <c r="Z164">
        <f t="shared" si="29"/>
        <v>1.1503136064604285</v>
      </c>
      <c r="AA164">
        <f t="shared" si="30"/>
        <v>1.1503136064604285</v>
      </c>
      <c r="AB164">
        <f>IFERROR(V144+MATCH(AA164,V164:Z164,0)-1,"")</f>
        <v>2017</v>
      </c>
    </row>
    <row r="165" spans="1:28" x14ac:dyDescent="0.3">
      <c r="A165" s="1">
        <v>7</v>
      </c>
      <c r="B165" t="s">
        <v>344</v>
      </c>
      <c r="C165" t="s">
        <v>3300</v>
      </c>
      <c r="D165" t="s">
        <v>3301</v>
      </c>
      <c r="E165" t="s">
        <v>3302</v>
      </c>
      <c r="F165" t="s">
        <v>3303</v>
      </c>
      <c r="G165" t="s">
        <v>3304</v>
      </c>
      <c r="I165" t="str">
        <f t="shared" si="15"/>
        <v>N/A</v>
      </c>
      <c r="J165">
        <f t="shared" si="16"/>
        <v>319000</v>
      </c>
      <c r="K165">
        <f t="shared" si="17"/>
        <v>49000</v>
      </c>
      <c r="L165">
        <f t="shared" si="18"/>
        <v>-97000</v>
      </c>
      <c r="M165">
        <f t="shared" si="19"/>
        <v>339000</v>
      </c>
      <c r="N165">
        <f t="shared" si="20"/>
        <v>-349000</v>
      </c>
      <c r="P165">
        <f t="shared" si="21"/>
        <v>339000</v>
      </c>
      <c r="Q165">
        <f>IFERROR(J144+MATCH(P165,J165:N165,0)-1,"")</f>
        <v>2016</v>
      </c>
      <c r="R165">
        <f t="shared" si="22"/>
        <v>-349000</v>
      </c>
      <c r="S165" t="str">
        <f>IFERROR(J144+MATCH(R165,J165:N165)-1,"")</f>
        <v/>
      </c>
      <c r="T165">
        <f t="shared" si="23"/>
        <v>52200</v>
      </c>
      <c r="U165">
        <f t="shared" si="24"/>
        <v>290115.83893334743</v>
      </c>
      <c r="V165">
        <f t="shared" si="25"/>
        <v>0.91963265770296632</v>
      </c>
      <c r="W165">
        <f t="shared" si="26"/>
        <v>-1.1030076854008591E-2</v>
      </c>
      <c r="X165">
        <f t="shared" si="27"/>
        <v>-0.51427733331815051</v>
      </c>
      <c r="Y165">
        <f t="shared" si="28"/>
        <v>0.98857063804052003</v>
      </c>
      <c r="Z165">
        <f t="shared" si="29"/>
        <v>-1.3828958855713271</v>
      </c>
      <c r="AA165">
        <f t="shared" si="30"/>
        <v>-1.3828958855713271</v>
      </c>
      <c r="AB165">
        <f>IFERROR(V144+MATCH(AA165,V165:Z165,0)-1,"")</f>
        <v>2017</v>
      </c>
    </row>
    <row r="166" spans="1:28" x14ac:dyDescent="0.3">
      <c r="A166" s="1">
        <v>8</v>
      </c>
      <c r="B166" t="s">
        <v>350</v>
      </c>
      <c r="C166" t="s">
        <v>254</v>
      </c>
      <c r="D166" t="s">
        <v>3305</v>
      </c>
      <c r="E166" t="s">
        <v>3306</v>
      </c>
      <c r="F166" t="s">
        <v>3307</v>
      </c>
      <c r="G166" t="s">
        <v>3308</v>
      </c>
      <c r="I166" t="str">
        <f t="shared" si="15"/>
        <v>N/A</v>
      </c>
      <c r="J166" t="str">
        <f t="shared" si="16"/>
        <v>N/A</v>
      </c>
      <c r="K166">
        <f t="shared" si="17"/>
        <v>118000</v>
      </c>
      <c r="L166">
        <f t="shared" si="18"/>
        <v>196000</v>
      </c>
      <c r="M166">
        <f t="shared" si="19"/>
        <v>395000</v>
      </c>
      <c r="N166">
        <f t="shared" si="20"/>
        <v>1550000</v>
      </c>
      <c r="P166">
        <f t="shared" si="21"/>
        <v>1550000</v>
      </c>
      <c r="Q166">
        <f>IFERROR(J144+MATCH(P166,J166:N166,0)-1,"")</f>
        <v>2017</v>
      </c>
      <c r="R166">
        <f t="shared" si="22"/>
        <v>118000</v>
      </c>
      <c r="S166">
        <f>IFERROR(J144+MATCH(R166,J166:N166)-1,"")</f>
        <v>2014</v>
      </c>
      <c r="T166">
        <f t="shared" si="23"/>
        <v>564750</v>
      </c>
      <c r="U166">
        <f t="shared" si="24"/>
        <v>667106.87549547362</v>
      </c>
      <c r="V166" t="str">
        <f t="shared" si="25"/>
        <v/>
      </c>
      <c r="W166">
        <f t="shared" si="26"/>
        <v>-0.66968279957868793</v>
      </c>
      <c r="X166">
        <f t="shared" si="27"/>
        <v>-0.55276000524821756</v>
      </c>
      <c r="Y166">
        <f t="shared" si="28"/>
        <v>-0.25445697868714556</v>
      </c>
      <c r="Z166">
        <f t="shared" si="29"/>
        <v>1.4768997835140512</v>
      </c>
      <c r="AA166">
        <f t="shared" si="30"/>
        <v>1.4768997835140512</v>
      </c>
      <c r="AB166">
        <f>IFERROR(V144+MATCH(AA166,V166:Z166,0)-1,"")</f>
        <v>2017</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254</v>
      </c>
      <c r="D168" t="s">
        <v>254</v>
      </c>
      <c r="E168" t="s">
        <v>254</v>
      </c>
      <c r="F168" t="s">
        <v>254</v>
      </c>
      <c r="G168" t="s">
        <v>254</v>
      </c>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1:28" x14ac:dyDescent="0.3">
      <c r="A169" s="1">
        <v>11</v>
      </c>
      <c r="B169" t="s">
        <v>363</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1:28" x14ac:dyDescent="0.3">
      <c r="A170" s="1">
        <v>12</v>
      </c>
      <c r="B170" t="s">
        <v>368</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3309</v>
      </c>
      <c r="D172" t="s">
        <v>3310</v>
      </c>
      <c r="E172" t="s">
        <v>3311</v>
      </c>
      <c r="F172" t="s">
        <v>3312</v>
      </c>
      <c r="G172" t="s">
        <v>3313</v>
      </c>
      <c r="I172" t="str">
        <f t="shared" si="15"/>
        <v>N/A</v>
      </c>
      <c r="J172">
        <f t="shared" si="16"/>
        <v>16860000</v>
      </c>
      <c r="K172">
        <f t="shared" si="17"/>
        <v>8530000</v>
      </c>
      <c r="L172">
        <f t="shared" si="18"/>
        <v>28770000</v>
      </c>
      <c r="M172">
        <f t="shared" si="19"/>
        <v>65840000</v>
      </c>
      <c r="N172">
        <f t="shared" si="20"/>
        <v>91340000</v>
      </c>
      <c r="P172">
        <f t="shared" si="21"/>
        <v>91340000</v>
      </c>
      <c r="Q172">
        <f>IFERROR(J144+MATCH(P172,J172:N172,0)-1,"")</f>
        <v>2017</v>
      </c>
      <c r="R172">
        <f t="shared" si="22"/>
        <v>8530000</v>
      </c>
      <c r="S172" t="str">
        <f>IFERROR(J144+MATCH(R172,J172:N172)-1,"")</f>
        <v/>
      </c>
      <c r="T172">
        <f t="shared" si="23"/>
        <v>42268000</v>
      </c>
      <c r="U172">
        <f t="shared" si="24"/>
        <v>35105966.302040458</v>
      </c>
      <c r="V172">
        <f t="shared" si="25"/>
        <v>-0.72375162049087982</v>
      </c>
      <c r="W172">
        <f t="shared" si="26"/>
        <v>-0.96103322465842655</v>
      </c>
      <c r="X172">
        <f t="shared" si="27"/>
        <v>-0.38449304838577991</v>
      </c>
      <c r="Y172">
        <f t="shared" si="28"/>
        <v>0.67145281793966538</v>
      </c>
      <c r="Z172">
        <f t="shared" si="29"/>
        <v>1.3978250755954209</v>
      </c>
      <c r="AA172">
        <f t="shared" si="30"/>
        <v>1.3978250755954209</v>
      </c>
      <c r="AB172">
        <f>IFERROR(V144+MATCH(AA172,V172:Z172,0)-1,"")</f>
        <v>2017</v>
      </c>
    </row>
    <row r="173" spans="1:28" x14ac:dyDescent="0.3">
      <c r="A173" s="1">
        <v>15</v>
      </c>
      <c r="B173" t="s">
        <v>376</v>
      </c>
      <c r="C173" t="s">
        <v>254</v>
      </c>
      <c r="D173" t="s">
        <v>3314</v>
      </c>
      <c r="E173" t="s">
        <v>3315</v>
      </c>
      <c r="F173" t="s">
        <v>3316</v>
      </c>
      <c r="G173" t="s">
        <v>3317</v>
      </c>
      <c r="I173" t="str">
        <f t="shared" si="15"/>
        <v>N/A</v>
      </c>
      <c r="J173" t="str">
        <f t="shared" si="16"/>
        <v>N/A</v>
      </c>
      <c r="K173">
        <f t="shared" si="17"/>
        <v>-0.49409999999999998</v>
      </c>
      <c r="L173">
        <f t="shared" si="18"/>
        <v>2.3721999999999999</v>
      </c>
      <c r="M173">
        <f t="shared" si="19"/>
        <v>1.2887999999999999</v>
      </c>
      <c r="N173">
        <f t="shared" si="20"/>
        <v>0.38740000000000002</v>
      </c>
      <c r="P173">
        <f t="shared" si="21"/>
        <v>2.3721999999999999</v>
      </c>
      <c r="Q173">
        <f>IFERROR(J144+MATCH(P173,J173:N173,0)-1,"")</f>
        <v>2015</v>
      </c>
      <c r="R173">
        <f t="shared" si="22"/>
        <v>-0.49409999999999998</v>
      </c>
      <c r="S173">
        <f>IFERROR(J144+MATCH(R173,J173:N173)-1,"")</f>
        <v>2014</v>
      </c>
      <c r="T173">
        <f t="shared" si="23"/>
        <v>0.888575</v>
      </c>
      <c r="U173">
        <f t="shared" si="24"/>
        <v>1.2280458362102504</v>
      </c>
      <c r="V173" t="str">
        <f t="shared" si="25"/>
        <v/>
      </c>
      <c r="W173">
        <f t="shared" si="26"/>
        <v>-1.1259148146024704</v>
      </c>
      <c r="X173">
        <f t="shared" si="27"/>
        <v>1.2081185866632362</v>
      </c>
      <c r="Y173">
        <f t="shared" si="28"/>
        <v>0.32590395911857356</v>
      </c>
      <c r="Z173">
        <f t="shared" si="29"/>
        <v>-0.40810773117933941</v>
      </c>
      <c r="AA173">
        <f t="shared" si="30"/>
        <v>1.2081185866632362</v>
      </c>
      <c r="AB173">
        <f>IFERROR(V144+MATCH(AA173,V173:Z173,0)-1,"")</f>
        <v>2015</v>
      </c>
    </row>
    <row r="174" spans="1:28" x14ac:dyDescent="0.3">
      <c r="A174" s="1">
        <v>16</v>
      </c>
      <c r="B174" t="s">
        <v>381</v>
      </c>
      <c r="C174" t="s">
        <v>254</v>
      </c>
      <c r="D174" t="s">
        <v>254</v>
      </c>
      <c r="E174" t="s">
        <v>254</v>
      </c>
      <c r="F174" t="s">
        <v>254</v>
      </c>
      <c r="G174" t="s">
        <v>3318</v>
      </c>
      <c r="I174" t="str">
        <f t="shared" si="15"/>
        <v>N/A</v>
      </c>
      <c r="J174" t="str">
        <f t="shared" si="16"/>
        <v>N/A</v>
      </c>
      <c r="K174" t="str">
        <f t="shared" si="17"/>
        <v>N/A</v>
      </c>
      <c r="L174" t="str">
        <f t="shared" si="18"/>
        <v>N/A</v>
      </c>
      <c r="M174" t="str">
        <f t="shared" si="19"/>
        <v>N/A</v>
      </c>
      <c r="N174">
        <f t="shared" si="20"/>
        <v>0.20510000000000003</v>
      </c>
      <c r="P174">
        <f t="shared" si="21"/>
        <v>0.20510000000000003</v>
      </c>
      <c r="Q174">
        <f>IFERROR(J144+MATCH(P174,J174:N174,0)-1,"")</f>
        <v>2017</v>
      </c>
      <c r="R174">
        <f t="shared" si="22"/>
        <v>0.20510000000000003</v>
      </c>
      <c r="S174">
        <f>IFERROR(J144+MATCH(R174,J174:N174)-1,"")</f>
        <v>2017</v>
      </c>
      <c r="T174">
        <f t="shared" si="23"/>
        <v>0.20510000000000003</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3319</v>
      </c>
      <c r="D175" t="s">
        <v>3320</v>
      </c>
      <c r="E175" t="s">
        <v>3321</v>
      </c>
      <c r="F175" t="s">
        <v>3322</v>
      </c>
      <c r="G175" t="s">
        <v>3323</v>
      </c>
      <c r="I175" t="str">
        <f t="shared" si="15"/>
        <v>N/A</v>
      </c>
      <c r="J175">
        <f t="shared" si="16"/>
        <v>1850000</v>
      </c>
      <c r="K175">
        <f t="shared" si="17"/>
        <v>1180000</v>
      </c>
      <c r="L175">
        <f t="shared" si="18"/>
        <v>-84920000</v>
      </c>
      <c r="M175">
        <f t="shared" si="19"/>
        <v>27690000</v>
      </c>
      <c r="N175">
        <f t="shared" si="20"/>
        <v>39230000</v>
      </c>
      <c r="P175">
        <f t="shared" si="21"/>
        <v>39230000</v>
      </c>
      <c r="Q175">
        <f>IFERROR(J144+MATCH(P175,J175:N175,0)-1,"")</f>
        <v>2017</v>
      </c>
      <c r="R175">
        <f t="shared" si="22"/>
        <v>-84920000</v>
      </c>
      <c r="S175">
        <f>IFERROR(J144+MATCH(R175,J175:N175)-1,"")</f>
        <v>2015</v>
      </c>
      <c r="T175">
        <f t="shared" si="23"/>
        <v>-2994000</v>
      </c>
      <c r="U175">
        <f t="shared" si="24"/>
        <v>48675276.373123966</v>
      </c>
      <c r="V175">
        <f t="shared" si="25"/>
        <v>9.9516640909605852E-2</v>
      </c>
      <c r="W175">
        <f t="shared" si="26"/>
        <v>8.5751952757368882E-2</v>
      </c>
      <c r="X175">
        <f t="shared" si="27"/>
        <v>-1.6831131963584578</v>
      </c>
      <c r="Y175">
        <f t="shared" si="28"/>
        <v>0.63038162875110371</v>
      </c>
      <c r="Z175">
        <f t="shared" si="29"/>
        <v>0.86746297394037941</v>
      </c>
      <c r="AA175">
        <f t="shared" si="30"/>
        <v>-1.6831131963584578</v>
      </c>
      <c r="AB175">
        <f>IFERROR(V144+MATCH(AA175,V175:Z175,0)-1,"")</f>
        <v>2015</v>
      </c>
    </row>
    <row r="176" spans="1:28" x14ac:dyDescent="0.3">
      <c r="A176" s="1">
        <v>18</v>
      </c>
      <c r="B176" t="s">
        <v>389</v>
      </c>
      <c r="C176" t="s">
        <v>3324</v>
      </c>
      <c r="D176" t="s">
        <v>3325</v>
      </c>
      <c r="E176" t="s">
        <v>3326</v>
      </c>
      <c r="F176" t="s">
        <v>1612</v>
      </c>
      <c r="G176" t="s">
        <v>3327</v>
      </c>
      <c r="I176" t="str">
        <f t="shared" si="15"/>
        <v>N/A</v>
      </c>
      <c r="J176">
        <f t="shared" si="16"/>
        <v>97000</v>
      </c>
      <c r="K176">
        <f t="shared" si="17"/>
        <v>-206000</v>
      </c>
      <c r="L176">
        <f t="shared" si="18"/>
        <v>888000</v>
      </c>
      <c r="M176">
        <f t="shared" si="19"/>
        <v>3800000</v>
      </c>
      <c r="N176">
        <f t="shared" si="20"/>
        <v>12360000</v>
      </c>
      <c r="P176">
        <f t="shared" si="21"/>
        <v>12360000</v>
      </c>
      <c r="Q176">
        <f>IFERROR(J144+MATCH(P176,J176:N176,0)-1,"")</f>
        <v>2017</v>
      </c>
      <c r="R176">
        <f t="shared" si="22"/>
        <v>-206000</v>
      </c>
      <c r="S176" t="str">
        <f>IFERROR(J144+MATCH(R176,J176:N176)-1,"")</f>
        <v/>
      </c>
      <c r="T176">
        <f t="shared" si="23"/>
        <v>3387800</v>
      </c>
      <c r="U176">
        <f t="shared" si="24"/>
        <v>5259848.9712158088</v>
      </c>
      <c r="V176">
        <f t="shared" si="25"/>
        <v>-0.6256453403907023</v>
      </c>
      <c r="W176">
        <f t="shared" si="26"/>
        <v>-0.68325155715816999</v>
      </c>
      <c r="X176">
        <f t="shared" si="27"/>
        <v>-0.47526079430797302</v>
      </c>
      <c r="Y176">
        <f t="shared" si="28"/>
        <v>7.836726914703035E-2</v>
      </c>
      <c r="Z176">
        <f t="shared" si="29"/>
        <v>1.7057904227098151</v>
      </c>
      <c r="AA176">
        <f t="shared" si="30"/>
        <v>1.7057904227098151</v>
      </c>
      <c r="AB176">
        <f>IFERROR(V144+MATCH(AA176,V176:Z176,0)-1,"")</f>
        <v>2017</v>
      </c>
    </row>
    <row r="177" spans="1:28" x14ac:dyDescent="0.3">
      <c r="A177" s="1">
        <v>19</v>
      </c>
      <c r="B177" t="s">
        <v>395</v>
      </c>
      <c r="C177" t="s">
        <v>3328</v>
      </c>
      <c r="D177" t="s">
        <v>3329</v>
      </c>
      <c r="E177" t="s">
        <v>3330</v>
      </c>
      <c r="F177" t="s">
        <v>3295</v>
      </c>
      <c r="G177" t="s">
        <v>3331</v>
      </c>
      <c r="I177" t="str">
        <f t="shared" si="15"/>
        <v>N/A</v>
      </c>
      <c r="J177">
        <f t="shared" si="16"/>
        <v>996000</v>
      </c>
      <c r="K177">
        <f t="shared" si="17"/>
        <v>525000</v>
      </c>
      <c r="L177">
        <f t="shared" si="18"/>
        <v>1280000</v>
      </c>
      <c r="M177">
        <f t="shared" si="19"/>
        <v>1590000</v>
      </c>
      <c r="N177">
        <f t="shared" si="20"/>
        <v>1070000</v>
      </c>
      <c r="P177">
        <f t="shared" si="21"/>
        <v>1590000</v>
      </c>
      <c r="Q177">
        <f>IFERROR(J144+MATCH(P177,J177:N177,0)-1,"")</f>
        <v>2016</v>
      </c>
      <c r="R177">
        <f t="shared" si="22"/>
        <v>525000</v>
      </c>
      <c r="S177" t="str">
        <f>IFERROR(J144+MATCH(R177,J177:N177)-1,"")</f>
        <v/>
      </c>
      <c r="T177">
        <f t="shared" si="23"/>
        <v>1092200</v>
      </c>
      <c r="U177">
        <f t="shared" si="24"/>
        <v>391961.98795291362</v>
      </c>
      <c r="V177">
        <f t="shared" si="25"/>
        <v>-0.24543196268194378</v>
      </c>
      <c r="W177">
        <f t="shared" si="26"/>
        <v>-1.4470790980581967</v>
      </c>
      <c r="X177">
        <f t="shared" si="27"/>
        <v>0.47912809346849317</v>
      </c>
      <c r="Y177">
        <f t="shared" si="28"/>
        <v>1.270021112505942</v>
      </c>
      <c r="Z177">
        <f t="shared" si="29"/>
        <v>-5.6638145234294723E-2</v>
      </c>
      <c r="AA177">
        <f t="shared" si="30"/>
        <v>-1.4470790980581967</v>
      </c>
      <c r="AB177">
        <f>IFERROR(V144+MATCH(AA177,V177:Z177,0)-1,"")</f>
        <v>2014</v>
      </c>
    </row>
    <row r="178" spans="1:28" x14ac:dyDescent="0.3">
      <c r="A178" s="1">
        <v>20</v>
      </c>
      <c r="B178" t="s">
        <v>401</v>
      </c>
      <c r="C178" t="s">
        <v>3332</v>
      </c>
      <c r="D178" t="s">
        <v>3333</v>
      </c>
      <c r="E178" t="s">
        <v>3334</v>
      </c>
      <c r="F178" t="s">
        <v>3335</v>
      </c>
      <c r="G178" t="s">
        <v>2722</v>
      </c>
      <c r="I178" t="str">
        <f t="shared" si="15"/>
        <v>N/A</v>
      </c>
      <c r="J178">
        <f t="shared" si="16"/>
        <v>755000</v>
      </c>
      <c r="K178">
        <f t="shared" si="17"/>
        <v>860000</v>
      </c>
      <c r="L178">
        <f t="shared" si="18"/>
        <v>-79570000</v>
      </c>
      <c r="M178">
        <f t="shared" si="19"/>
        <v>20050000</v>
      </c>
      <c r="N178">
        <f t="shared" si="20"/>
        <v>22660000</v>
      </c>
      <c r="P178">
        <f t="shared" si="21"/>
        <v>22660000</v>
      </c>
      <c r="Q178">
        <f>IFERROR(J144+MATCH(P178,J178:N178,0)-1,"")</f>
        <v>2017</v>
      </c>
      <c r="R178">
        <f t="shared" si="22"/>
        <v>-79570000</v>
      </c>
      <c r="S178">
        <f>IFERROR(J144+MATCH(R178,J178:N178)-1,"")</f>
        <v>2015</v>
      </c>
      <c r="T178">
        <f t="shared" si="23"/>
        <v>-7049000</v>
      </c>
      <c r="U178">
        <f t="shared" si="24"/>
        <v>41832196.392252706</v>
      </c>
      <c r="V178">
        <f t="shared" si="25"/>
        <v>0.18655487096167142</v>
      </c>
      <c r="W178">
        <f t="shared" si="26"/>
        <v>0.18906489933827</v>
      </c>
      <c r="X178">
        <f t="shared" si="27"/>
        <v>-1.7336168371362599</v>
      </c>
      <c r="Y178">
        <f t="shared" si="28"/>
        <v>0.64780246645186235</v>
      </c>
      <c r="Z178">
        <f t="shared" si="29"/>
        <v>0.71019460038445614</v>
      </c>
      <c r="AA178">
        <f t="shared" si="30"/>
        <v>-1.7336168371362599</v>
      </c>
      <c r="AB178">
        <f>IFERROR(V144+MATCH(AA178,V178:Z178,0)-1,"")</f>
        <v>2015</v>
      </c>
    </row>
    <row r="179" spans="1:28" x14ac:dyDescent="0.3">
      <c r="A179" s="1">
        <v>21</v>
      </c>
      <c r="B179" t="s">
        <v>407</v>
      </c>
      <c r="C179" t="s">
        <v>254</v>
      </c>
      <c r="D179" t="s">
        <v>254</v>
      </c>
      <c r="E179" t="s">
        <v>3336</v>
      </c>
      <c r="F179" t="s">
        <v>336</v>
      </c>
      <c r="G179" t="s">
        <v>3337</v>
      </c>
      <c r="I179" t="str">
        <f t="shared" si="15"/>
        <v>N/A</v>
      </c>
      <c r="J179" t="str">
        <f t="shared" si="16"/>
        <v>N/A</v>
      </c>
      <c r="K179" t="str">
        <f t="shared" si="17"/>
        <v>N/A</v>
      </c>
      <c r="L179">
        <f t="shared" si="18"/>
        <v>-7520000</v>
      </c>
      <c r="M179">
        <f t="shared" si="19"/>
        <v>2240000</v>
      </c>
      <c r="N179">
        <f t="shared" si="20"/>
        <v>3140000</v>
      </c>
      <c r="P179">
        <f t="shared" si="21"/>
        <v>3140000</v>
      </c>
      <c r="Q179">
        <f>IFERROR(J144+MATCH(P179,J179:N179,0)-1,"")</f>
        <v>2017</v>
      </c>
      <c r="R179">
        <f t="shared" si="22"/>
        <v>-7520000</v>
      </c>
      <c r="S179">
        <f>IFERROR(J144+MATCH(R179,J179:N179)-1,"")</f>
        <v>2015</v>
      </c>
      <c r="T179">
        <f t="shared" si="23"/>
        <v>-713333.33333333337</v>
      </c>
      <c r="U179">
        <f t="shared" si="24"/>
        <v>5911897.6084953751</v>
      </c>
      <c r="V179" t="str">
        <f t="shared" si="25"/>
        <v/>
      </c>
      <c r="W179" t="str">
        <f t="shared" si="26"/>
        <v/>
      </c>
      <c r="X179">
        <f t="shared" si="27"/>
        <v>-1.151350567520911</v>
      </c>
      <c r="Y179">
        <f t="shared" si="28"/>
        <v>0.49955759198017985</v>
      </c>
      <c r="Z179">
        <f t="shared" si="29"/>
        <v>0.65179297554073123</v>
      </c>
      <c r="AA179">
        <f t="shared" si="30"/>
        <v>-1.151350567520911</v>
      </c>
      <c r="AB179">
        <f>IFERROR(V144+MATCH(AA179,V179:Z179,0)-1,"")</f>
        <v>2015</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3338</v>
      </c>
      <c r="D183" t="s">
        <v>3339</v>
      </c>
      <c r="E183" t="s">
        <v>3340</v>
      </c>
      <c r="F183" t="s">
        <v>3341</v>
      </c>
      <c r="G183" t="s">
        <v>3197</v>
      </c>
      <c r="I183" t="str">
        <f t="shared" si="15"/>
        <v>N/A</v>
      </c>
      <c r="J183">
        <f t="shared" si="16"/>
        <v>15010000</v>
      </c>
      <c r="K183">
        <f t="shared" si="17"/>
        <v>7350000</v>
      </c>
      <c r="L183">
        <f t="shared" si="18"/>
        <v>113690000</v>
      </c>
      <c r="M183">
        <f t="shared" si="19"/>
        <v>38150000</v>
      </c>
      <c r="N183">
        <f t="shared" si="20"/>
        <v>52120000</v>
      </c>
      <c r="P183">
        <f t="shared" si="21"/>
        <v>113690000</v>
      </c>
      <c r="Q183">
        <f>IFERROR(J144+MATCH(P183,J183:N183,0)-1,"")</f>
        <v>2015</v>
      </c>
      <c r="R183">
        <f t="shared" si="22"/>
        <v>7350000</v>
      </c>
      <c r="S183" t="str">
        <f>IFERROR(J144+MATCH(R183,J183:N183)-1,"")</f>
        <v/>
      </c>
      <c r="T183">
        <f t="shared" si="23"/>
        <v>45264000</v>
      </c>
      <c r="U183">
        <f t="shared" si="24"/>
        <v>42227085.857302539</v>
      </c>
      <c r="V183">
        <f t="shared" si="25"/>
        <v>-0.71645957531232352</v>
      </c>
      <c r="W183">
        <f t="shared" si="26"/>
        <v>-0.89785973221363902</v>
      </c>
      <c r="X183">
        <f t="shared" si="27"/>
        <v>1.6204291300430043</v>
      </c>
      <c r="Y183">
        <f t="shared" si="28"/>
        <v>-0.16847006738850631</v>
      </c>
      <c r="Z183">
        <f t="shared" si="29"/>
        <v>0.16236024487146461</v>
      </c>
      <c r="AA183">
        <f t="shared" si="30"/>
        <v>1.6204291300430043</v>
      </c>
      <c r="AB183">
        <f>IFERROR(V144+MATCH(AA183,V183:Z183,0)-1,"")</f>
        <v>2015</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3338</v>
      </c>
      <c r="D185" t="s">
        <v>3339</v>
      </c>
      <c r="E185" t="s">
        <v>3340</v>
      </c>
      <c r="F185" t="s">
        <v>3341</v>
      </c>
      <c r="G185" t="s">
        <v>3197</v>
      </c>
      <c r="I185" t="str">
        <f t="shared" si="15"/>
        <v>N/A</v>
      </c>
      <c r="J185">
        <f t="shared" si="16"/>
        <v>15010000</v>
      </c>
      <c r="K185">
        <f t="shared" si="17"/>
        <v>7350000</v>
      </c>
      <c r="L185">
        <f t="shared" si="18"/>
        <v>113690000</v>
      </c>
      <c r="M185">
        <f t="shared" si="19"/>
        <v>38150000</v>
      </c>
      <c r="N185">
        <f t="shared" si="20"/>
        <v>52120000</v>
      </c>
      <c r="P185">
        <f t="shared" si="21"/>
        <v>113690000</v>
      </c>
      <c r="Q185">
        <f>IFERROR(J144+MATCH(P185,J185:N185,0)-1,"")</f>
        <v>2015</v>
      </c>
      <c r="R185">
        <f t="shared" si="22"/>
        <v>7350000</v>
      </c>
      <c r="S185" t="str">
        <f>IFERROR(J144+MATCH(R185,J185:N185)-1,"")</f>
        <v/>
      </c>
      <c r="T185">
        <f t="shared" si="23"/>
        <v>45264000</v>
      </c>
      <c r="U185">
        <f t="shared" si="24"/>
        <v>42227085.857302539</v>
      </c>
      <c r="V185">
        <f t="shared" si="25"/>
        <v>-0.71645957531232352</v>
      </c>
      <c r="W185">
        <f t="shared" si="26"/>
        <v>-0.89785973221363902</v>
      </c>
      <c r="X185">
        <f t="shared" si="27"/>
        <v>1.6204291300430043</v>
      </c>
      <c r="Y185">
        <f t="shared" si="28"/>
        <v>-0.16847006738850631</v>
      </c>
      <c r="Z185">
        <f t="shared" si="29"/>
        <v>0.16236024487146461</v>
      </c>
      <c r="AA185">
        <f t="shared" si="30"/>
        <v>1.6204291300430043</v>
      </c>
      <c r="AB185">
        <f>IFERROR(V144+MATCH(AA185,V185:Z185,0)-1,"")</f>
        <v>2015</v>
      </c>
    </row>
    <row r="186" spans="1:28" x14ac:dyDescent="0.3">
      <c r="A186" s="1">
        <v>28</v>
      </c>
      <c r="B186" t="s">
        <v>424</v>
      </c>
      <c r="C186" t="s">
        <v>254</v>
      </c>
      <c r="D186" t="s">
        <v>3342</v>
      </c>
      <c r="E186" t="s">
        <v>3343</v>
      </c>
      <c r="F186" t="s">
        <v>3344</v>
      </c>
      <c r="G186" t="s">
        <v>3345</v>
      </c>
      <c r="I186" t="str">
        <f t="shared" si="15"/>
        <v>N/A</v>
      </c>
      <c r="J186" t="str">
        <f t="shared" si="16"/>
        <v>N/A</v>
      </c>
      <c r="K186">
        <f t="shared" si="17"/>
        <v>-0.51039999999999996</v>
      </c>
      <c r="L186">
        <f t="shared" si="18"/>
        <v>14.4657</v>
      </c>
      <c r="M186">
        <f t="shared" si="19"/>
        <v>-0.66450000000000009</v>
      </c>
      <c r="N186">
        <f t="shared" si="20"/>
        <v>0.36619999999999997</v>
      </c>
      <c r="P186">
        <f t="shared" si="21"/>
        <v>14.4657</v>
      </c>
      <c r="Q186">
        <f>IFERROR(J144+MATCH(P186,J186:N186,0)-1,"")</f>
        <v>2015</v>
      </c>
      <c r="R186">
        <f t="shared" si="22"/>
        <v>-0.66450000000000009</v>
      </c>
      <c r="S186" t="str">
        <f>IFERROR(J144+MATCH(R186,J186:N186)-1,"")</f>
        <v/>
      </c>
      <c r="T186">
        <f t="shared" si="23"/>
        <v>3.4142499999999996</v>
      </c>
      <c r="U186">
        <f t="shared" si="24"/>
        <v>7.3816040508370087</v>
      </c>
      <c r="V186" t="str">
        <f t="shared" si="25"/>
        <v/>
      </c>
      <c r="W186">
        <f t="shared" si="26"/>
        <v>-0.53167983177788836</v>
      </c>
      <c r="X186">
        <f t="shared" si="27"/>
        <v>1.4971610403225115</v>
      </c>
      <c r="Y186">
        <f t="shared" si="28"/>
        <v>-0.55255605311659939</v>
      </c>
      <c r="Z186">
        <f t="shared" si="29"/>
        <v>-0.41292515542802349</v>
      </c>
      <c r="AA186">
        <f t="shared" si="30"/>
        <v>1.4971610403225115</v>
      </c>
      <c r="AB186">
        <f>IFERROR(V144+MATCH(AA186,V186:Z186,0)-1,"")</f>
        <v>2015</v>
      </c>
    </row>
    <row r="187" spans="1:28" x14ac:dyDescent="0.3">
      <c r="A187" s="1">
        <v>29</v>
      </c>
      <c r="B187" t="s">
        <v>429</v>
      </c>
      <c r="C187" t="s">
        <v>254</v>
      </c>
      <c r="D187" t="s">
        <v>254</v>
      </c>
      <c r="E187" t="s">
        <v>254</v>
      </c>
      <c r="F187" t="s">
        <v>254</v>
      </c>
      <c r="G187" t="s">
        <v>1809</v>
      </c>
      <c r="I187" t="str">
        <f t="shared" si="15"/>
        <v>N/A</v>
      </c>
      <c r="J187" t="str">
        <f t="shared" si="16"/>
        <v>N/A</v>
      </c>
      <c r="K187" t="str">
        <f t="shared" si="17"/>
        <v>N/A</v>
      </c>
      <c r="L187" t="str">
        <f t="shared" si="18"/>
        <v>N/A</v>
      </c>
      <c r="M187" t="str">
        <f t="shared" si="19"/>
        <v>N/A</v>
      </c>
      <c r="N187">
        <f t="shared" si="20"/>
        <v>0.11699999999999999</v>
      </c>
      <c r="P187">
        <f t="shared" si="21"/>
        <v>0.11699999999999999</v>
      </c>
      <c r="Q187">
        <f>IFERROR(J144+MATCH(P187,J187:N187,0)-1,"")</f>
        <v>2017</v>
      </c>
      <c r="R187">
        <f t="shared" si="22"/>
        <v>0.11699999999999999</v>
      </c>
      <c r="S187">
        <f>IFERROR(J144+MATCH(R187,J187:N187)-1,"")</f>
        <v>2017</v>
      </c>
      <c r="T187">
        <f t="shared" si="23"/>
        <v>0.11699999999999999</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3338</v>
      </c>
      <c r="D192" t="s">
        <v>3339</v>
      </c>
      <c r="E192" t="s">
        <v>3340</v>
      </c>
      <c r="F192" t="s">
        <v>3341</v>
      </c>
      <c r="G192" t="s">
        <v>3197</v>
      </c>
      <c r="I192" t="str">
        <f t="shared" si="31"/>
        <v>N/A</v>
      </c>
      <c r="J192">
        <f t="shared" si="32"/>
        <v>15010000</v>
      </c>
      <c r="K192">
        <f t="shared" si="33"/>
        <v>7350000</v>
      </c>
      <c r="L192">
        <f t="shared" si="34"/>
        <v>113690000</v>
      </c>
      <c r="M192">
        <f t="shared" si="35"/>
        <v>38150000</v>
      </c>
      <c r="N192">
        <f t="shared" si="36"/>
        <v>52120000</v>
      </c>
      <c r="P192">
        <f t="shared" si="21"/>
        <v>113690000</v>
      </c>
      <c r="Q192">
        <f>IFERROR(J144+MATCH(P192,J192:N192,0)-1,"")</f>
        <v>2015</v>
      </c>
      <c r="R192">
        <f t="shared" si="22"/>
        <v>7350000</v>
      </c>
      <c r="S192" t="str">
        <f>IFERROR(J144+MATCH(R192,J192:N192)-1,"")</f>
        <v/>
      </c>
      <c r="T192">
        <f t="shared" si="23"/>
        <v>45264000</v>
      </c>
      <c r="U192">
        <f t="shared" si="24"/>
        <v>42227085.857302539</v>
      </c>
      <c r="V192">
        <f t="shared" si="25"/>
        <v>-0.71645957531232352</v>
      </c>
      <c r="W192">
        <f t="shared" si="26"/>
        <v>-0.89785973221363902</v>
      </c>
      <c r="X192">
        <f t="shared" si="27"/>
        <v>1.6204291300430043</v>
      </c>
      <c r="Y192">
        <f t="shared" si="28"/>
        <v>-0.16847006738850631</v>
      </c>
      <c r="Z192">
        <f t="shared" si="29"/>
        <v>0.16236024487146461</v>
      </c>
      <c r="AA192">
        <f t="shared" si="30"/>
        <v>1.6204291300430043</v>
      </c>
      <c r="AB192">
        <f>IFERROR(V144+MATCH(AA192,V192:Z192,0)-1,"")</f>
        <v>2015</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3338</v>
      </c>
      <c r="D194" t="s">
        <v>3339</v>
      </c>
      <c r="E194" t="s">
        <v>3340</v>
      </c>
      <c r="F194" t="s">
        <v>3341</v>
      </c>
      <c r="G194" t="s">
        <v>3197</v>
      </c>
      <c r="I194" t="str">
        <f t="shared" si="31"/>
        <v>N/A</v>
      </c>
      <c r="J194">
        <f t="shared" si="32"/>
        <v>15010000</v>
      </c>
      <c r="K194">
        <f t="shared" si="33"/>
        <v>7350000</v>
      </c>
      <c r="L194">
        <f t="shared" si="34"/>
        <v>113690000</v>
      </c>
      <c r="M194">
        <f t="shared" si="35"/>
        <v>38150000</v>
      </c>
      <c r="N194">
        <f t="shared" si="36"/>
        <v>52120000</v>
      </c>
      <c r="P194">
        <f t="shared" si="21"/>
        <v>113690000</v>
      </c>
      <c r="Q194">
        <f>IFERROR(J144+MATCH(P194,J194:N194,0)-1,"")</f>
        <v>2015</v>
      </c>
      <c r="R194">
        <f t="shared" si="22"/>
        <v>7350000</v>
      </c>
      <c r="S194" t="str">
        <f>IFERROR(J144+MATCH(R194,J194:N194)-1,"")</f>
        <v/>
      </c>
      <c r="T194">
        <f t="shared" si="23"/>
        <v>45264000</v>
      </c>
      <c r="U194">
        <f t="shared" si="24"/>
        <v>42227085.857302539</v>
      </c>
      <c r="V194">
        <f t="shared" si="25"/>
        <v>-0.71645957531232352</v>
      </c>
      <c r="W194">
        <f t="shared" si="26"/>
        <v>-0.89785973221363902</v>
      </c>
      <c r="X194">
        <f t="shared" si="27"/>
        <v>1.6204291300430043</v>
      </c>
      <c r="Y194">
        <f t="shared" si="28"/>
        <v>-0.16847006738850631</v>
      </c>
      <c r="Z194">
        <f t="shared" si="29"/>
        <v>0.16236024487146461</v>
      </c>
      <c r="AA194">
        <f t="shared" si="30"/>
        <v>1.6204291300430043</v>
      </c>
      <c r="AB194">
        <f>IFERROR(V144+MATCH(AA194,V194:Z194,0)-1,"")</f>
        <v>2015</v>
      </c>
    </row>
    <row r="195" spans="1:28" x14ac:dyDescent="0.3">
      <c r="A195" s="1">
        <v>37</v>
      </c>
      <c r="B195" t="s">
        <v>438</v>
      </c>
      <c r="C195" t="s">
        <v>3346</v>
      </c>
      <c r="D195" t="s">
        <v>3347</v>
      </c>
      <c r="E195" t="s">
        <v>3348</v>
      </c>
      <c r="F195" t="s">
        <v>3349</v>
      </c>
      <c r="G195" t="s">
        <v>3350</v>
      </c>
      <c r="I195" t="str">
        <f t="shared" si="31"/>
        <v>N/A</v>
      </c>
      <c r="J195">
        <f t="shared" si="32"/>
        <v>0.38</v>
      </c>
      <c r="K195">
        <f t="shared" si="33"/>
        <v>0.19</v>
      </c>
      <c r="L195">
        <f t="shared" si="34"/>
        <v>2.8</v>
      </c>
      <c r="M195">
        <f t="shared" si="35"/>
        <v>0.9</v>
      </c>
      <c r="N195">
        <f t="shared" si="36"/>
        <v>1.21</v>
      </c>
      <c r="P195">
        <f t="shared" si="21"/>
        <v>2.8</v>
      </c>
      <c r="Q195">
        <f>IFERROR(J144+MATCH(P195,J195:N195,0)-1,"")</f>
        <v>2015</v>
      </c>
      <c r="R195">
        <f t="shared" si="22"/>
        <v>0.19</v>
      </c>
      <c r="S195" t="str">
        <f>IFERROR(J144+MATCH(R195,J195:N195)-1,"")</f>
        <v/>
      </c>
      <c r="T195">
        <f t="shared" si="23"/>
        <v>1.0960000000000001</v>
      </c>
      <c r="U195">
        <f t="shared" si="24"/>
        <v>1.0354371057674143</v>
      </c>
      <c r="V195">
        <f t="shared" si="25"/>
        <v>-0.69149540422287326</v>
      </c>
      <c r="W195">
        <f t="shared" si="26"/>
        <v>-0.87499278802503233</v>
      </c>
      <c r="X195">
        <f t="shared" si="27"/>
        <v>1.6456817999941</v>
      </c>
      <c r="Y195">
        <f t="shared" si="28"/>
        <v>-0.18929203802749048</v>
      </c>
      <c r="Z195">
        <f t="shared" si="29"/>
        <v>0.11009843028129533</v>
      </c>
      <c r="AA195">
        <f t="shared" si="30"/>
        <v>1.6456817999941</v>
      </c>
      <c r="AB195">
        <f>IFERROR(V144+MATCH(AA195,V195:Z195,0)-1,"")</f>
        <v>2015</v>
      </c>
    </row>
    <row r="196" spans="1:28" x14ac:dyDescent="0.3">
      <c r="A196" s="1">
        <v>38</v>
      </c>
      <c r="B196" t="s">
        <v>444</v>
      </c>
      <c r="C196" t="s">
        <v>254</v>
      </c>
      <c r="D196" t="s">
        <v>111</v>
      </c>
      <c r="E196" t="s">
        <v>3351</v>
      </c>
      <c r="F196" t="s">
        <v>3352</v>
      </c>
      <c r="G196" t="s">
        <v>478</v>
      </c>
      <c r="I196" t="str">
        <f t="shared" si="31"/>
        <v>N/A</v>
      </c>
      <c r="J196" t="str">
        <f t="shared" si="32"/>
        <v>N/A</v>
      </c>
      <c r="K196">
        <f t="shared" si="33"/>
        <v>-0.5</v>
      </c>
      <c r="L196">
        <f t="shared" si="34"/>
        <v>13.736800000000001</v>
      </c>
      <c r="M196">
        <f t="shared" si="35"/>
        <v>-0.67859999999999998</v>
      </c>
      <c r="N196">
        <f t="shared" si="36"/>
        <v>0.34439999999999998</v>
      </c>
      <c r="P196">
        <f t="shared" si="21"/>
        <v>13.736800000000001</v>
      </c>
      <c r="Q196">
        <f>IFERROR(J144+MATCH(P196,J196:N196,0)-1,"")</f>
        <v>2015</v>
      </c>
      <c r="R196">
        <f t="shared" si="22"/>
        <v>-0.67859999999999998</v>
      </c>
      <c r="S196" t="str">
        <f>IFERROR(J144+MATCH(R196,J196:N196)-1,"")</f>
        <v/>
      </c>
      <c r="T196">
        <f t="shared" si="23"/>
        <v>3.2256500000000004</v>
      </c>
      <c r="U196">
        <f t="shared" si="24"/>
        <v>7.0216216519642618</v>
      </c>
      <c r="V196" t="str">
        <f t="shared" si="25"/>
        <v/>
      </c>
      <c r="W196">
        <f t="shared" si="26"/>
        <v>-0.53059680294192002</v>
      </c>
      <c r="X196">
        <f t="shared" si="27"/>
        <v>1.4969690081577611</v>
      </c>
      <c r="Y196">
        <f t="shared" si="28"/>
        <v>-0.55603252261645386</v>
      </c>
      <c r="Z196">
        <f t="shared" si="29"/>
        <v>-0.4103396825993873</v>
      </c>
      <c r="AA196">
        <f t="shared" si="30"/>
        <v>1.4969690081577611</v>
      </c>
      <c r="AB196">
        <f>IFERROR(V144+MATCH(AA196,V196:Z196,0)-1,"")</f>
        <v>2015</v>
      </c>
    </row>
    <row r="197" spans="1:28" x14ac:dyDescent="0.3">
      <c r="A197" s="1">
        <v>39</v>
      </c>
      <c r="B197" t="s">
        <v>449</v>
      </c>
      <c r="C197" t="s">
        <v>3353</v>
      </c>
      <c r="D197" t="s">
        <v>3354</v>
      </c>
      <c r="E197" t="s">
        <v>3355</v>
      </c>
      <c r="F197" t="s">
        <v>3356</v>
      </c>
      <c r="G197" t="s">
        <v>3357</v>
      </c>
      <c r="I197" t="str">
        <f t="shared" si="31"/>
        <v>pos_trend</v>
      </c>
      <c r="J197">
        <f t="shared" si="32"/>
        <v>39110000</v>
      </c>
      <c r="K197">
        <f t="shared" si="33"/>
        <v>39330000</v>
      </c>
      <c r="L197">
        <f t="shared" si="34"/>
        <v>40630000</v>
      </c>
      <c r="M197">
        <f t="shared" si="35"/>
        <v>42200000</v>
      </c>
      <c r="N197">
        <f t="shared" si="36"/>
        <v>43240000</v>
      </c>
      <c r="P197">
        <f t="shared" si="21"/>
        <v>43240000</v>
      </c>
      <c r="Q197">
        <f>IFERROR(J144+MATCH(P197,J197:N197,0)-1,"")</f>
        <v>2017</v>
      </c>
      <c r="R197">
        <f t="shared" si="22"/>
        <v>39110000</v>
      </c>
      <c r="S197">
        <f>IFERROR(J144+MATCH(R197,J197:N197)-1,"")</f>
        <v>2013</v>
      </c>
      <c r="T197">
        <f t="shared" si="23"/>
        <v>40902000</v>
      </c>
      <c r="U197">
        <f t="shared" si="24"/>
        <v>1796349.0752078227</v>
      </c>
      <c r="V197">
        <f t="shared" si="25"/>
        <v>-0.99757893648409091</v>
      </c>
      <c r="W197">
        <f t="shared" si="26"/>
        <v>-0.87510830812108864</v>
      </c>
      <c r="X197">
        <f t="shared" si="27"/>
        <v>-0.15141823143062094</v>
      </c>
      <c r="Y197">
        <f t="shared" si="28"/>
        <v>0.7225767073417132</v>
      </c>
      <c r="Z197">
        <f t="shared" si="29"/>
        <v>1.3015287686940873</v>
      </c>
      <c r="AA197">
        <f t="shared" si="30"/>
        <v>1.3015287686940873</v>
      </c>
      <c r="AB197">
        <f>IFERROR(V144+MATCH(AA197,V197:Z197,0)-1,"")</f>
        <v>2017</v>
      </c>
    </row>
    <row r="198" spans="1:28" x14ac:dyDescent="0.3">
      <c r="A198" s="1">
        <v>40</v>
      </c>
      <c r="B198" t="s">
        <v>455</v>
      </c>
      <c r="C198" t="s">
        <v>3358</v>
      </c>
      <c r="D198" t="s">
        <v>3359</v>
      </c>
      <c r="E198" t="s">
        <v>3360</v>
      </c>
      <c r="F198" t="s">
        <v>162</v>
      </c>
      <c r="G198" t="s">
        <v>3150</v>
      </c>
      <c r="I198" t="str">
        <f t="shared" si="31"/>
        <v>N/A</v>
      </c>
      <c r="J198">
        <f t="shared" si="32"/>
        <v>0.37</v>
      </c>
      <c r="K198">
        <f t="shared" si="33"/>
        <v>0.18</v>
      </c>
      <c r="L198">
        <f t="shared" si="34"/>
        <v>2.65</v>
      </c>
      <c r="M198">
        <f t="shared" si="35"/>
        <v>0.85</v>
      </c>
      <c r="N198">
        <f t="shared" si="36"/>
        <v>1.17</v>
      </c>
      <c r="P198">
        <f t="shared" si="21"/>
        <v>2.65</v>
      </c>
      <c r="Q198">
        <f>IFERROR(J144+MATCH(P198,J198:N198,0)-1,"")</f>
        <v>2015</v>
      </c>
      <c r="R198">
        <f t="shared" si="22"/>
        <v>0.18</v>
      </c>
      <c r="S198" t="str">
        <f>IFERROR(J144+MATCH(R198,J198:N198)-1,"")</f>
        <v/>
      </c>
      <c r="T198">
        <f t="shared" si="23"/>
        <v>1.044</v>
      </c>
      <c r="U198">
        <f t="shared" si="24"/>
        <v>0.97896884526526173</v>
      </c>
      <c r="V198">
        <f t="shared" si="25"/>
        <v>-0.68847951930214157</v>
      </c>
      <c r="W198">
        <f t="shared" si="26"/>
        <v>-0.88256128290363556</v>
      </c>
      <c r="X198">
        <f t="shared" si="27"/>
        <v>1.6405016439157853</v>
      </c>
      <c r="Y198">
        <f t="shared" si="28"/>
        <v>-0.19816769546678858</v>
      </c>
      <c r="Z198">
        <f t="shared" si="29"/>
        <v>0.12870685375678007</v>
      </c>
      <c r="AA198">
        <f t="shared" si="30"/>
        <v>1.6405016439157853</v>
      </c>
      <c r="AB198">
        <f>IFERROR(V144+MATCH(AA198,V198:Z198,0)-1,"")</f>
        <v>2015</v>
      </c>
    </row>
    <row r="199" spans="1:28" x14ac:dyDescent="0.3">
      <c r="A199" s="1">
        <v>41</v>
      </c>
      <c r="B199" t="s">
        <v>461</v>
      </c>
      <c r="C199" t="s">
        <v>254</v>
      </c>
      <c r="D199" t="s">
        <v>3361</v>
      </c>
      <c r="E199" t="s">
        <v>3362</v>
      </c>
      <c r="F199" t="s">
        <v>3363</v>
      </c>
      <c r="G199" t="s">
        <v>3364</v>
      </c>
      <c r="I199" t="str">
        <f t="shared" si="31"/>
        <v>N/A</v>
      </c>
      <c r="J199" t="str">
        <f t="shared" si="32"/>
        <v>N/A</v>
      </c>
      <c r="K199">
        <f t="shared" si="33"/>
        <v>-0.51350000000000007</v>
      </c>
      <c r="L199">
        <f t="shared" si="34"/>
        <v>13.722200000000001</v>
      </c>
      <c r="M199">
        <f t="shared" si="35"/>
        <v>-0.67920000000000003</v>
      </c>
      <c r="N199">
        <f t="shared" si="36"/>
        <v>0.3765</v>
      </c>
      <c r="P199">
        <f t="shared" si="21"/>
        <v>13.722200000000001</v>
      </c>
      <c r="Q199">
        <f>IFERROR(J144+MATCH(P199,J199:N199,0)-1,"")</f>
        <v>2015</v>
      </c>
      <c r="R199">
        <f t="shared" si="22"/>
        <v>-0.67920000000000003</v>
      </c>
      <c r="S199" t="str">
        <f>IFERROR(J144+MATCH(R199,J199:N199)-1,"")</f>
        <v/>
      </c>
      <c r="T199">
        <f t="shared" si="23"/>
        <v>3.2265000000000001</v>
      </c>
      <c r="U199">
        <f t="shared" si="24"/>
        <v>7.012472483130801</v>
      </c>
      <c r="V199" t="str">
        <f t="shared" si="25"/>
        <v/>
      </c>
      <c r="W199">
        <f t="shared" si="26"/>
        <v>-0.53333542612779472</v>
      </c>
      <c r="X199">
        <f t="shared" si="27"/>
        <v>1.4967188855640361</v>
      </c>
      <c r="Y199">
        <f t="shared" si="28"/>
        <v>-0.55696475236024812</v>
      </c>
      <c r="Z199">
        <f t="shared" si="29"/>
        <v>-0.40641870707599326</v>
      </c>
      <c r="AA199">
        <f t="shared" si="30"/>
        <v>1.4967188855640361</v>
      </c>
      <c r="AB199">
        <f>IFERROR(V144+MATCH(AA199,V199:Z199,0)-1,"")</f>
        <v>2015</v>
      </c>
    </row>
    <row r="200" spans="1:28" x14ac:dyDescent="0.3">
      <c r="A200" s="1">
        <v>42</v>
      </c>
      <c r="B200" t="s">
        <v>466</v>
      </c>
      <c r="C200" t="s">
        <v>3365</v>
      </c>
      <c r="D200" t="s">
        <v>3366</v>
      </c>
      <c r="E200" t="s">
        <v>3367</v>
      </c>
      <c r="F200" t="s">
        <v>3368</v>
      </c>
      <c r="G200" t="s">
        <v>3369</v>
      </c>
      <c r="I200" t="str">
        <f t="shared" si="31"/>
        <v>N/A</v>
      </c>
      <c r="J200">
        <f t="shared" si="32"/>
        <v>41050000</v>
      </c>
      <c r="K200">
        <f t="shared" si="33"/>
        <v>41610000</v>
      </c>
      <c r="L200">
        <f t="shared" si="34"/>
        <v>42860000</v>
      </c>
      <c r="M200">
        <f t="shared" si="35"/>
        <v>44900000</v>
      </c>
      <c r="N200">
        <f t="shared" si="36"/>
        <v>44660000</v>
      </c>
      <c r="P200">
        <f t="shared" si="21"/>
        <v>44900000</v>
      </c>
      <c r="Q200">
        <f>IFERROR(J144+MATCH(P200,J200:N200,0)-1,"")</f>
        <v>2016</v>
      </c>
      <c r="R200">
        <f t="shared" si="22"/>
        <v>41050000</v>
      </c>
      <c r="S200">
        <f>IFERROR(J144+MATCH(R200,J200:N200)-1,"")</f>
        <v>2013</v>
      </c>
      <c r="T200">
        <f t="shared" si="23"/>
        <v>43016000</v>
      </c>
      <c r="U200">
        <f t="shared" si="24"/>
        <v>1740583.2355851301</v>
      </c>
      <c r="V200">
        <f t="shared" si="25"/>
        <v>-1.1295064549665685</v>
      </c>
      <c r="W200">
        <f t="shared" si="26"/>
        <v>-0.80777521652237816</v>
      </c>
      <c r="X200">
        <f t="shared" si="27"/>
        <v>-8.9625130709453049E-2</v>
      </c>
      <c r="Y200">
        <f t="shared" si="28"/>
        <v>1.0823958093372408</v>
      </c>
      <c r="Z200">
        <f t="shared" si="29"/>
        <v>0.94451099286115914</v>
      </c>
      <c r="AA200">
        <f t="shared" si="30"/>
        <v>-1.1295064549665685</v>
      </c>
      <c r="AB200">
        <f>IFERROR(V144+MATCH(AA200,V200:Z200,0)-1,"")</f>
        <v>2013</v>
      </c>
    </row>
    <row r="201" spans="1:28" x14ac:dyDescent="0.3">
      <c r="A201" s="1">
        <v>43</v>
      </c>
      <c r="B201" t="s">
        <v>153</v>
      </c>
      <c r="C201" t="s">
        <v>3370</v>
      </c>
      <c r="D201" t="s">
        <v>3371</v>
      </c>
      <c r="E201" t="s">
        <v>3372</v>
      </c>
      <c r="F201" t="s">
        <v>3373</v>
      </c>
      <c r="G201" t="s">
        <v>3196</v>
      </c>
      <c r="I201" t="str">
        <f t="shared" si="31"/>
        <v>N/A</v>
      </c>
      <c r="J201">
        <f t="shared" si="32"/>
        <v>19270000</v>
      </c>
      <c r="K201">
        <f t="shared" si="33"/>
        <v>17070000</v>
      </c>
      <c r="L201">
        <f t="shared" si="34"/>
        <v>33049999.999999996</v>
      </c>
      <c r="M201">
        <f t="shared" si="35"/>
        <v>69430000</v>
      </c>
      <c r="N201">
        <f t="shared" si="36"/>
        <v>97930000</v>
      </c>
      <c r="P201">
        <f t="shared" si="21"/>
        <v>97930000</v>
      </c>
      <c r="Q201">
        <f>IFERROR(J144+MATCH(P201,J201:N201,0)-1,"")</f>
        <v>2017</v>
      </c>
      <c r="R201">
        <f t="shared" si="22"/>
        <v>17070000</v>
      </c>
      <c r="S201" t="str">
        <f>IFERROR(J144+MATCH(R201,J201:N201)-1,"")</f>
        <v/>
      </c>
      <c r="T201">
        <f t="shared" si="23"/>
        <v>47350000</v>
      </c>
      <c r="U201">
        <f t="shared" si="24"/>
        <v>35198428.942212746</v>
      </c>
      <c r="V201">
        <f t="shared" si="25"/>
        <v>-0.7977628787381541</v>
      </c>
      <c r="W201">
        <f t="shared" si="26"/>
        <v>-0.86026566838288132</v>
      </c>
      <c r="X201">
        <f t="shared" si="27"/>
        <v>-0.4062681326907267</v>
      </c>
      <c r="Y201">
        <f t="shared" si="28"/>
        <v>0.62730072516162549</v>
      </c>
      <c r="Z201">
        <f t="shared" si="29"/>
        <v>1.4369959546501365</v>
      </c>
      <c r="AA201">
        <f t="shared" si="30"/>
        <v>1.4369959546501365</v>
      </c>
      <c r="AB201">
        <f>IFERROR(V144+MATCH(AA201,V201:Z201,0)-1,"")</f>
        <v>2017</v>
      </c>
    </row>
    <row r="202" spans="1:28" x14ac:dyDescent="0.3">
      <c r="A202" s="1">
        <v>44</v>
      </c>
      <c r="B202" t="s">
        <v>477</v>
      </c>
      <c r="C202" t="s">
        <v>254</v>
      </c>
      <c r="D202" t="s">
        <v>3374</v>
      </c>
      <c r="E202" t="s">
        <v>3375</v>
      </c>
      <c r="F202" t="s">
        <v>3376</v>
      </c>
      <c r="G202" t="s">
        <v>3377</v>
      </c>
      <c r="I202" t="str">
        <f t="shared" si="31"/>
        <v>N/A</v>
      </c>
      <c r="J202" t="str">
        <f t="shared" si="32"/>
        <v>N/A</v>
      </c>
      <c r="K202">
        <f t="shared" si="33"/>
        <v>-0.1139</v>
      </c>
      <c r="L202">
        <f t="shared" si="34"/>
        <v>0.93579999999999997</v>
      </c>
      <c r="M202">
        <f t="shared" si="35"/>
        <v>1.1011</v>
      </c>
      <c r="N202">
        <f t="shared" si="36"/>
        <v>0.41039999999999999</v>
      </c>
      <c r="P202">
        <f t="shared" si="21"/>
        <v>1.1011</v>
      </c>
      <c r="Q202">
        <f>IFERROR(J144+MATCH(P202,J202:N202,0)-1,"")</f>
        <v>2016</v>
      </c>
      <c r="R202">
        <f t="shared" si="22"/>
        <v>-0.1139</v>
      </c>
      <c r="S202">
        <f>IFERROR(J144+MATCH(R202,J202:N202)-1,"")</f>
        <v>2014</v>
      </c>
      <c r="T202">
        <f t="shared" si="23"/>
        <v>0.58335000000000004</v>
      </c>
      <c r="U202">
        <f t="shared" si="24"/>
        <v>0.55025912986519343</v>
      </c>
      <c r="V202" t="str">
        <f t="shared" si="25"/>
        <v/>
      </c>
      <c r="W202">
        <f t="shared" si="26"/>
        <v>-1.267130270370648</v>
      </c>
      <c r="X202">
        <f t="shared" si="27"/>
        <v>0.64051640558212231</v>
      </c>
      <c r="Y202">
        <f t="shared" si="28"/>
        <v>0.94092032625945188</v>
      </c>
      <c r="Z202">
        <f t="shared" si="29"/>
        <v>-0.31430646147092667</v>
      </c>
      <c r="AA202">
        <f t="shared" si="30"/>
        <v>-1.267130270370648</v>
      </c>
      <c r="AB202">
        <f>IFERROR(V144+MATCH(AA202,V202:Z202,0)-1,"")</f>
        <v>2014</v>
      </c>
    </row>
    <row r="203" spans="1:28" x14ac:dyDescent="0.3">
      <c r="A203" s="1">
        <v>45</v>
      </c>
      <c r="B203" t="s">
        <v>482</v>
      </c>
      <c r="C203" t="s">
        <v>254</v>
      </c>
      <c r="D203" t="s">
        <v>254</v>
      </c>
      <c r="E203" t="s">
        <v>254</v>
      </c>
      <c r="F203" t="s">
        <v>254</v>
      </c>
      <c r="G203" t="s">
        <v>3378</v>
      </c>
      <c r="I203" t="str">
        <f t="shared" si="31"/>
        <v>N/A</v>
      </c>
      <c r="J203" t="str">
        <f t="shared" si="32"/>
        <v>N/A</v>
      </c>
      <c r="K203" t="str">
        <f t="shared" si="33"/>
        <v>N/A</v>
      </c>
      <c r="L203" t="str">
        <f t="shared" si="34"/>
        <v>N/A</v>
      </c>
      <c r="M203" t="str">
        <f t="shared" si="35"/>
        <v>N/A</v>
      </c>
      <c r="N203">
        <f t="shared" si="36"/>
        <v>0.21989999999999998</v>
      </c>
      <c r="P203">
        <f t="shared" si="21"/>
        <v>0.21989999999999998</v>
      </c>
      <c r="Q203">
        <f>IFERROR(J144+MATCH(P203,J203:N203,0)-1,"")</f>
        <v>2017</v>
      </c>
      <c r="R203">
        <f t="shared" si="22"/>
        <v>0.21989999999999998</v>
      </c>
      <c r="S203">
        <f>IFERROR(J144+MATCH(R203,J203:N203)-1,"")</f>
        <v>2017</v>
      </c>
      <c r="T203">
        <f t="shared" si="23"/>
        <v>0.21989999999999998</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2585</v>
      </c>
      <c r="C205" s="1" t="s">
        <v>243</v>
      </c>
      <c r="D205" s="1" t="s">
        <v>244</v>
      </c>
      <c r="E205" s="1" t="s">
        <v>245</v>
      </c>
      <c r="F205" s="1" t="s">
        <v>246</v>
      </c>
      <c r="G205" s="1" t="s">
        <v>2586</v>
      </c>
      <c r="H205" s="1" t="s">
        <v>247</v>
      </c>
      <c r="I205" t="str">
        <f t="shared" si="31"/>
        <v>pos_trend</v>
      </c>
      <c r="J205">
        <f t="shared" si="32"/>
        <v>2013</v>
      </c>
      <c r="K205">
        <f t="shared" si="33"/>
        <v>2014</v>
      </c>
      <c r="L205">
        <f t="shared" si="34"/>
        <v>2015</v>
      </c>
      <c r="M205">
        <f t="shared" si="35"/>
        <v>2016</v>
      </c>
      <c r="N205">
        <f t="shared" si="36"/>
        <v>2017</v>
      </c>
      <c r="P205">
        <f t="shared" si="21"/>
        <v>2017</v>
      </c>
      <c r="Q205">
        <f>IFERROR(J144+MATCH(P205,J205:N205,0)-1,"")</f>
        <v>2017</v>
      </c>
      <c r="R205">
        <f t="shared" si="22"/>
        <v>2013</v>
      </c>
      <c r="S205">
        <f>IFERROR(J144+MATCH(R205,J205:N205)-1,"")</f>
        <v>2013</v>
      </c>
      <c r="T205">
        <f t="shared" si="23"/>
        <v>2015</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2013</v>
      </c>
    </row>
    <row r="206" spans="1:28" x14ac:dyDescent="0.3">
      <c r="A206" s="1">
        <v>0</v>
      </c>
      <c r="B206" t="s">
        <v>484</v>
      </c>
      <c r="C206" t="s">
        <v>3379</v>
      </c>
      <c r="D206" t="s">
        <v>3380</v>
      </c>
      <c r="E206" t="s">
        <v>3381</v>
      </c>
      <c r="F206" t="s">
        <v>3382</v>
      </c>
      <c r="G206" t="s">
        <v>3199</v>
      </c>
      <c r="I206" t="str">
        <f t="shared" si="31"/>
        <v>N/A</v>
      </c>
      <c r="J206">
        <f t="shared" si="32"/>
        <v>76710000</v>
      </c>
      <c r="K206">
        <f t="shared" si="33"/>
        <v>76580000</v>
      </c>
      <c r="L206">
        <f t="shared" si="34"/>
        <v>131960000.00000001</v>
      </c>
      <c r="M206">
        <f t="shared" si="35"/>
        <v>212050000</v>
      </c>
      <c r="N206">
        <f t="shared" si="36"/>
        <v>229950000</v>
      </c>
      <c r="P206">
        <f t="shared" si="21"/>
        <v>229950000</v>
      </c>
      <c r="Q206">
        <f>IFERROR(J144+MATCH(P206,J206:N206,0)-1,"")</f>
        <v>2017</v>
      </c>
      <c r="R206">
        <f t="shared" si="22"/>
        <v>76580000</v>
      </c>
      <c r="S206" t="str">
        <f>IFERROR(J144+MATCH(R206,J206:N206)-1,"")</f>
        <v/>
      </c>
      <c r="T206">
        <f t="shared" si="23"/>
        <v>145450000</v>
      </c>
      <c r="U206">
        <f t="shared" si="24"/>
        <v>72845821.088103607</v>
      </c>
      <c r="V206">
        <f t="shared" si="25"/>
        <v>-0.94363683425109846</v>
      </c>
      <c r="W206">
        <f t="shared" si="26"/>
        <v>-0.94542142529637985</v>
      </c>
      <c r="X206">
        <f t="shared" si="27"/>
        <v>-0.1851856400065072</v>
      </c>
      <c r="Y206">
        <f t="shared" si="28"/>
        <v>0.91425972012108181</v>
      </c>
      <c r="Z206">
        <f t="shared" si="29"/>
        <v>1.159984179432904</v>
      </c>
      <c r="AA206">
        <f t="shared" si="30"/>
        <v>1.159984179432904</v>
      </c>
      <c r="AB206">
        <f>IFERROR(V144+MATCH(AA206,V206:Z206,0)-1,"")</f>
        <v>2017</v>
      </c>
    </row>
    <row r="207" spans="1:28" x14ac:dyDescent="0.3">
      <c r="A207" s="1">
        <v>1</v>
      </c>
      <c r="B207" t="s">
        <v>490</v>
      </c>
      <c r="C207" t="s">
        <v>3383</v>
      </c>
      <c r="D207" t="s">
        <v>3384</v>
      </c>
      <c r="E207" t="s">
        <v>3385</v>
      </c>
      <c r="F207" t="s">
        <v>3386</v>
      </c>
      <c r="G207" t="s">
        <v>3387</v>
      </c>
      <c r="I207" t="str">
        <f t="shared" si="31"/>
        <v>N/A</v>
      </c>
      <c r="J207">
        <f t="shared" si="32"/>
        <v>9450000</v>
      </c>
      <c r="K207">
        <f t="shared" si="33"/>
        <v>20920000</v>
      </c>
      <c r="L207">
        <f t="shared" si="34"/>
        <v>22400000</v>
      </c>
      <c r="M207">
        <f t="shared" si="35"/>
        <v>48230000</v>
      </c>
      <c r="N207">
        <f t="shared" si="36"/>
        <v>39040000</v>
      </c>
      <c r="P207">
        <f t="shared" si="21"/>
        <v>48230000</v>
      </c>
      <c r="Q207">
        <f>IFERROR(J144+MATCH(P207,J207:N207,0)-1,"")</f>
        <v>2016</v>
      </c>
      <c r="R207">
        <f t="shared" si="22"/>
        <v>9450000</v>
      </c>
      <c r="S207">
        <f>IFERROR(J144+MATCH(R207,J207:N207)-1,"")</f>
        <v>2013</v>
      </c>
      <c r="T207">
        <f t="shared" si="23"/>
        <v>28008000</v>
      </c>
      <c r="U207">
        <f t="shared" si="24"/>
        <v>15465470.248265974</v>
      </c>
      <c r="V207">
        <f t="shared" si="25"/>
        <v>-1.1999635123982582</v>
      </c>
      <c r="W207">
        <f t="shared" si="26"/>
        <v>-0.45831131457478469</v>
      </c>
      <c r="X207">
        <f t="shared" si="27"/>
        <v>-0.36261425679111065</v>
      </c>
      <c r="Y207">
        <f t="shared" si="28"/>
        <v>1.3075580422307131</v>
      </c>
      <c r="Z207">
        <f t="shared" si="29"/>
        <v>0.71333104153344029</v>
      </c>
      <c r="AA207">
        <f t="shared" si="30"/>
        <v>1.3075580422307131</v>
      </c>
      <c r="AB207">
        <f>IFERROR(V144+MATCH(AA207,V207:Z207,0)-1,"")</f>
        <v>2016</v>
      </c>
    </row>
    <row r="208" spans="1:28" x14ac:dyDescent="0.3">
      <c r="A208" s="1">
        <v>2</v>
      </c>
      <c r="B208" t="s">
        <v>491</v>
      </c>
      <c r="C208" t="s">
        <v>3388</v>
      </c>
      <c r="D208" t="s">
        <v>3389</v>
      </c>
      <c r="E208" t="s">
        <v>3390</v>
      </c>
      <c r="F208" t="s">
        <v>3391</v>
      </c>
      <c r="G208" t="s">
        <v>3392</v>
      </c>
      <c r="I208" t="str">
        <f t="shared" si="31"/>
        <v>N/A</v>
      </c>
      <c r="J208">
        <f t="shared" si="32"/>
        <v>67260000</v>
      </c>
      <c r="K208">
        <f t="shared" si="33"/>
        <v>55660000</v>
      </c>
      <c r="L208">
        <f t="shared" si="34"/>
        <v>109560000</v>
      </c>
      <c r="M208">
        <f t="shared" si="35"/>
        <v>163820000</v>
      </c>
      <c r="N208">
        <f t="shared" si="36"/>
        <v>190910000</v>
      </c>
      <c r="P208">
        <f t="shared" si="21"/>
        <v>190910000</v>
      </c>
      <c r="Q208">
        <f>IFERROR(J144+MATCH(P208,J208:N208,0)-1,"")</f>
        <v>2017</v>
      </c>
      <c r="R208">
        <f t="shared" si="22"/>
        <v>55660000</v>
      </c>
      <c r="S208" t="str">
        <f>IFERROR(J144+MATCH(R208,J208:N208)-1,"")</f>
        <v/>
      </c>
      <c r="T208">
        <f t="shared" si="23"/>
        <v>117442000</v>
      </c>
      <c r="U208">
        <f t="shared" si="24"/>
        <v>59046254.072548918</v>
      </c>
      <c r="V208">
        <f t="shared" si="25"/>
        <v>-0.84987609778500783</v>
      </c>
      <c r="W208">
        <f t="shared" si="26"/>
        <v>-1.046332252069534</v>
      </c>
      <c r="X208">
        <f t="shared" si="27"/>
        <v>-0.13348856966126163</v>
      </c>
      <c r="Y208">
        <f t="shared" si="28"/>
        <v>0.7854520278799787</v>
      </c>
      <c r="Z208">
        <f t="shared" si="29"/>
        <v>1.2442448916358246</v>
      </c>
      <c r="AA208">
        <f t="shared" si="30"/>
        <v>1.2442448916358246</v>
      </c>
      <c r="AB208">
        <f>IFERROR(V144+MATCH(AA208,V208:Z208,0)-1,"")</f>
        <v>2017</v>
      </c>
    </row>
    <row r="209" spans="1:28" x14ac:dyDescent="0.3">
      <c r="A209" s="1">
        <v>3</v>
      </c>
      <c r="B209" t="s">
        <v>492</v>
      </c>
      <c r="C209" t="s">
        <v>254</v>
      </c>
      <c r="D209" t="s">
        <v>3393</v>
      </c>
      <c r="E209" t="s">
        <v>3394</v>
      </c>
      <c r="F209" t="s">
        <v>3395</v>
      </c>
      <c r="G209" t="s">
        <v>3396</v>
      </c>
      <c r="I209" t="str">
        <f t="shared" si="31"/>
        <v>N/A</v>
      </c>
      <c r="J209" t="str">
        <f t="shared" si="32"/>
        <v>N/A</v>
      </c>
      <c r="K209">
        <f t="shared" si="33"/>
        <v>-1.7000000000000001E-3</v>
      </c>
      <c r="L209">
        <f t="shared" si="34"/>
        <v>0.72319999999999995</v>
      </c>
      <c r="M209">
        <f t="shared" si="35"/>
        <v>0.6070000000000001</v>
      </c>
      <c r="N209">
        <f t="shared" si="36"/>
        <v>8.4400000000000003E-2</v>
      </c>
      <c r="P209">
        <f t="shared" ref="P209:P272" si="37">MAX(J209:N209)</f>
        <v>0.72319999999999995</v>
      </c>
      <c r="Q209">
        <f>IFERROR(J144+MATCH(P209,J209:N209,0)-1,"")</f>
        <v>2015</v>
      </c>
      <c r="R209">
        <f t="shared" ref="R209:R272" si="38">IF(Q209="","",MIN(J209:N209))</f>
        <v>-1.7000000000000001E-3</v>
      </c>
      <c r="S209">
        <f>IFERROR(J144+MATCH(R209,J209:N209)-1,"")</f>
        <v>2014</v>
      </c>
      <c r="T209">
        <f t="shared" ref="T209:T272" si="39">IFERROR(AVERAGE(J209:N209),"")</f>
        <v>0.35322500000000001</v>
      </c>
      <c r="U209">
        <f t="shared" ref="U209:U272" si="40">IFERROR(STDEV(J209:N209),"")</f>
        <v>0.36493007891923629</v>
      </c>
      <c r="V209" t="str">
        <f t="shared" ref="V209:V272" si="41">IF(C209="-","",IF(ISBLANK(B209),"",IF(OR(ISNUMBER(FIND("Growth",B209)),ISNUMBER(FIND("Margin",B209))),"",(J209-T209)/U209)))</f>
        <v/>
      </c>
      <c r="W209">
        <f t="shared" ref="W209:W272" si="42">IF(OR(D209="-",ISBLANK(D209)),"",(K209-T209)/U209)</f>
        <v>-0.97258357286177399</v>
      </c>
      <c r="X209">
        <f t="shared" ref="X209:X272" si="43">IF(OR(E209="-",ISBLANK(E209)),"",(L209-T209)/U209)</f>
        <v>1.0138243498472488</v>
      </c>
      <c r="Y209">
        <f t="shared" ref="Y209:Y272" si="44">IF(OR(F209="-",ISBLANK(F209)),"",(M209-T209)/U209)</f>
        <v>0.69540718800590773</v>
      </c>
      <c r="Z209">
        <f t="shared" ref="Z209:Z272" si="45">IFERROR(IF(OR(G209="-",ISBLANK(G209)),"",(N209-T209)/U209),"")</f>
        <v>-0.73664796499138241</v>
      </c>
      <c r="AA209">
        <f t="shared" ref="AA209:AA272" si="46">IF(MAX(MAX(V209:Z209),ABS(MIN(V209:Z209)))=ABS(MIN(V209:Z209)),MIN(V209:Z209),MAX(V209:Z209))</f>
        <v>1.0138243498472488</v>
      </c>
      <c r="AB209">
        <f>IFERROR(V144+MATCH(AA209,V209:Z209,0)-1,"")</f>
        <v>2015</v>
      </c>
    </row>
    <row r="210" spans="1:28" x14ac:dyDescent="0.3">
      <c r="A210" s="1">
        <v>4</v>
      </c>
      <c r="B210" t="s">
        <v>497</v>
      </c>
      <c r="C210" t="s">
        <v>3397</v>
      </c>
      <c r="D210" t="s">
        <v>3398</v>
      </c>
      <c r="E210" t="s">
        <v>3399</v>
      </c>
      <c r="F210" t="s">
        <v>3400</v>
      </c>
      <c r="G210" t="s">
        <v>3401</v>
      </c>
      <c r="I210" t="str">
        <f t="shared" si="31"/>
        <v>N/A</v>
      </c>
      <c r="J210">
        <f t="shared" si="32"/>
        <v>0.45119999999999999</v>
      </c>
      <c r="K210">
        <f t="shared" si="33"/>
        <v>0.37280000000000002</v>
      </c>
      <c r="L210">
        <f t="shared" si="34"/>
        <v>0.39</v>
      </c>
      <c r="M210">
        <f t="shared" si="35"/>
        <v>0.50020000000000009</v>
      </c>
      <c r="N210">
        <f t="shared" si="36"/>
        <v>0.4178</v>
      </c>
      <c r="P210">
        <f t="shared" si="37"/>
        <v>0.50020000000000009</v>
      </c>
      <c r="Q210">
        <f>IFERROR(J144+MATCH(P210,J210:N210,0)-1,"")</f>
        <v>2016</v>
      </c>
      <c r="R210">
        <f t="shared" si="38"/>
        <v>0.37280000000000002</v>
      </c>
      <c r="S210" t="str">
        <f>IFERROR(J144+MATCH(R210,J210:N210)-1,"")</f>
        <v/>
      </c>
      <c r="T210">
        <f t="shared" si="39"/>
        <v>0.4264</v>
      </c>
      <c r="U210">
        <f t="shared" si="40"/>
        <v>5.0826567855797249E-2</v>
      </c>
      <c r="V210">
        <f t="shared" si="41"/>
        <v>0.48793379223168054</v>
      </c>
      <c r="W210">
        <f t="shared" si="42"/>
        <v>-1.0545665832104065</v>
      </c>
      <c r="X210">
        <f t="shared" si="43"/>
        <v>-0.71616088859811189</v>
      </c>
      <c r="Y210">
        <f t="shared" si="44"/>
        <v>1.4519965268829873</v>
      </c>
      <c r="Z210">
        <f t="shared" si="45"/>
        <v>-0.16920284730614729</v>
      </c>
      <c r="AA210">
        <f t="shared" si="46"/>
        <v>1.4519965268829873</v>
      </c>
      <c r="AB210">
        <f>IFERROR(V144+MATCH(AA210,V210:Z210,0)-1,"")</f>
        <v>2016</v>
      </c>
    </row>
    <row r="211" spans="1:28" x14ac:dyDescent="0.3">
      <c r="A211" s="1">
        <v>5</v>
      </c>
      <c r="B211" t="s">
        <v>503</v>
      </c>
      <c r="C211" t="s">
        <v>3402</v>
      </c>
      <c r="D211" t="s">
        <v>3403</v>
      </c>
      <c r="E211" t="s">
        <v>3404</v>
      </c>
      <c r="F211" t="s">
        <v>3405</v>
      </c>
      <c r="G211" t="s">
        <v>3406</v>
      </c>
      <c r="I211" t="str">
        <f t="shared" si="31"/>
        <v>pos_trend</v>
      </c>
      <c r="J211">
        <f t="shared" si="32"/>
        <v>22950000</v>
      </c>
      <c r="K211">
        <f t="shared" si="33"/>
        <v>24360000</v>
      </c>
      <c r="L211">
        <f t="shared" si="34"/>
        <v>31830000</v>
      </c>
      <c r="M211">
        <f t="shared" si="35"/>
        <v>42820000</v>
      </c>
      <c r="N211">
        <f t="shared" si="36"/>
        <v>54060000</v>
      </c>
      <c r="P211">
        <f t="shared" si="37"/>
        <v>54060000</v>
      </c>
      <c r="Q211">
        <f>IFERROR(J144+MATCH(P211,J211:N211,0)-1,"")</f>
        <v>2017</v>
      </c>
      <c r="R211">
        <f t="shared" si="38"/>
        <v>22950000</v>
      </c>
      <c r="S211">
        <f>IFERROR(J144+MATCH(R211,J211:N211)-1,"")</f>
        <v>2013</v>
      </c>
      <c r="T211">
        <f t="shared" si="39"/>
        <v>35204000</v>
      </c>
      <c r="U211">
        <f t="shared" si="40"/>
        <v>13159492.011472175</v>
      </c>
      <c r="V211">
        <f t="shared" si="41"/>
        <v>-0.93119096005508528</v>
      </c>
      <c r="W211">
        <f t="shared" si="42"/>
        <v>-0.82404396693629389</v>
      </c>
      <c r="X211">
        <f t="shared" si="43"/>
        <v>-0.25639287573248393</v>
      </c>
      <c r="Y211">
        <f t="shared" si="44"/>
        <v>0.57874574439199689</v>
      </c>
      <c r="Z211">
        <f t="shared" si="45"/>
        <v>1.4328820583318662</v>
      </c>
      <c r="AA211">
        <f t="shared" si="46"/>
        <v>1.4328820583318662</v>
      </c>
      <c r="AB211">
        <f>IFERROR(V144+MATCH(AA211,V211:Z211,0)-1,"")</f>
        <v>2017</v>
      </c>
    </row>
    <row r="212" spans="1:28" x14ac:dyDescent="0.3">
      <c r="A212" s="1">
        <v>6</v>
      </c>
      <c r="B212" t="s">
        <v>509</v>
      </c>
      <c r="C212" t="s">
        <v>3402</v>
      </c>
      <c r="D212" t="s">
        <v>3403</v>
      </c>
      <c r="E212" t="s">
        <v>3404</v>
      </c>
      <c r="F212" t="s">
        <v>3405</v>
      </c>
      <c r="G212" t="s">
        <v>3406</v>
      </c>
      <c r="I212" t="str">
        <f t="shared" si="31"/>
        <v>pos_trend</v>
      </c>
      <c r="J212">
        <f t="shared" si="32"/>
        <v>22950000</v>
      </c>
      <c r="K212">
        <f t="shared" si="33"/>
        <v>24360000</v>
      </c>
      <c r="L212">
        <f t="shared" si="34"/>
        <v>31830000</v>
      </c>
      <c r="M212">
        <f t="shared" si="35"/>
        <v>42820000</v>
      </c>
      <c r="N212">
        <f t="shared" si="36"/>
        <v>54060000</v>
      </c>
      <c r="P212">
        <f t="shared" si="37"/>
        <v>54060000</v>
      </c>
      <c r="Q212">
        <f>IFERROR(J144+MATCH(P212,J212:N212,0)-1,"")</f>
        <v>2017</v>
      </c>
      <c r="R212">
        <f t="shared" si="38"/>
        <v>22950000</v>
      </c>
      <c r="S212">
        <f>IFERROR(J144+MATCH(R212,J212:N212)-1,"")</f>
        <v>2013</v>
      </c>
      <c r="T212">
        <f t="shared" si="39"/>
        <v>35204000</v>
      </c>
      <c r="U212">
        <f t="shared" si="40"/>
        <v>13159492.011472175</v>
      </c>
      <c r="V212">
        <f t="shared" si="41"/>
        <v>-0.93119096005508528</v>
      </c>
      <c r="W212">
        <f t="shared" si="42"/>
        <v>-0.82404396693629389</v>
      </c>
      <c r="X212">
        <f t="shared" si="43"/>
        <v>-0.25639287573248393</v>
      </c>
      <c r="Y212">
        <f t="shared" si="44"/>
        <v>0.57874574439199689</v>
      </c>
      <c r="Z212">
        <f t="shared" si="45"/>
        <v>1.4328820583318662</v>
      </c>
      <c r="AA212">
        <f t="shared" si="46"/>
        <v>1.4328820583318662</v>
      </c>
      <c r="AB212">
        <f>IFERROR(V144+MATCH(AA212,V212:Z212,0)-1,"")</f>
        <v>2017</v>
      </c>
    </row>
    <row r="213" spans="1:28" x14ac:dyDescent="0.3">
      <c r="A213" s="1">
        <v>7</v>
      </c>
      <c r="B213" t="s">
        <v>515</v>
      </c>
      <c r="C213" t="s">
        <v>3407</v>
      </c>
      <c r="D213" t="s">
        <v>3408</v>
      </c>
      <c r="E213" t="s">
        <v>3409</v>
      </c>
      <c r="F213" t="s">
        <v>3410</v>
      </c>
      <c r="G213" t="s">
        <v>3411</v>
      </c>
      <c r="I213" t="str">
        <f t="shared" si="31"/>
        <v>pos_trend</v>
      </c>
      <c r="J213">
        <f t="shared" si="32"/>
        <v>23080000</v>
      </c>
      <c r="K213">
        <f t="shared" si="33"/>
        <v>24540000</v>
      </c>
      <c r="L213">
        <f t="shared" si="34"/>
        <v>32009999.999999996</v>
      </c>
      <c r="M213">
        <f t="shared" si="35"/>
        <v>42950000</v>
      </c>
      <c r="N213">
        <f t="shared" si="36"/>
        <v>54340000</v>
      </c>
      <c r="P213">
        <f t="shared" si="37"/>
        <v>54340000</v>
      </c>
      <c r="Q213">
        <f>IFERROR(J144+MATCH(P213,J213:N213,0)-1,"")</f>
        <v>2017</v>
      </c>
      <c r="R213">
        <f t="shared" si="38"/>
        <v>23080000</v>
      </c>
      <c r="S213">
        <f>IFERROR(J144+MATCH(R213,J213:N213)-1,"")</f>
        <v>2013</v>
      </c>
      <c r="T213">
        <f t="shared" si="39"/>
        <v>35384000</v>
      </c>
      <c r="U213">
        <f t="shared" si="40"/>
        <v>13199800.377278438</v>
      </c>
      <c r="V213">
        <f t="shared" si="41"/>
        <v>-0.93213530874145423</v>
      </c>
      <c r="W213">
        <f t="shared" si="42"/>
        <v>-0.82152757542200339</v>
      </c>
      <c r="X213">
        <f t="shared" si="43"/>
        <v>-0.25560992617796408</v>
      </c>
      <c r="Y213">
        <f t="shared" si="44"/>
        <v>0.57319048650340065</v>
      </c>
      <c r="Z213">
        <f t="shared" si="45"/>
        <v>1.4360823238380207</v>
      </c>
      <c r="AA213">
        <f t="shared" si="46"/>
        <v>1.4360823238380207</v>
      </c>
      <c r="AB213">
        <f>IFERROR(V144+MATCH(AA213,V213:Z213,0)-1,"")</f>
        <v>2017</v>
      </c>
    </row>
    <row r="214" spans="1:28" x14ac:dyDescent="0.3">
      <c r="A214" s="1">
        <v>8</v>
      </c>
      <c r="B214" t="s">
        <v>521</v>
      </c>
      <c r="C214" t="s">
        <v>3412</v>
      </c>
      <c r="D214" t="s">
        <v>3413</v>
      </c>
      <c r="E214" t="s">
        <v>3414</v>
      </c>
      <c r="F214" t="s">
        <v>3415</v>
      </c>
      <c r="G214" t="s">
        <v>3416</v>
      </c>
      <c r="I214" t="str">
        <f t="shared" si="31"/>
        <v>N/A</v>
      </c>
      <c r="J214">
        <f t="shared" si="32"/>
        <v>-136000</v>
      </c>
      <c r="K214">
        <f t="shared" si="33"/>
        <v>-185000</v>
      </c>
      <c r="L214">
        <f t="shared" si="34"/>
        <v>-177000</v>
      </c>
      <c r="M214">
        <f t="shared" si="35"/>
        <v>-124000</v>
      </c>
      <c r="N214">
        <f t="shared" si="36"/>
        <v>-282000</v>
      </c>
      <c r="P214">
        <f t="shared" si="37"/>
        <v>-124000</v>
      </c>
      <c r="Q214">
        <f>IFERROR(J144+MATCH(P214,J214:N214,0)-1,"")</f>
        <v>2016</v>
      </c>
      <c r="R214">
        <f t="shared" si="38"/>
        <v>-282000</v>
      </c>
      <c r="S214" t="str">
        <f>IFERROR(J144+MATCH(R214,J214:N214)-1,"")</f>
        <v/>
      </c>
      <c r="T214">
        <f t="shared" si="39"/>
        <v>-180800</v>
      </c>
      <c r="U214">
        <f t="shared" si="40"/>
        <v>62263.15122124803</v>
      </c>
      <c r="V214">
        <f t="shared" si="41"/>
        <v>0.71952670433923482</v>
      </c>
      <c r="W214">
        <f t="shared" si="42"/>
        <v>-6.7455628531803272E-2</v>
      </c>
      <c r="X214">
        <f t="shared" si="43"/>
        <v>6.1031282957345813E-2</v>
      </c>
      <c r="Y214">
        <f t="shared" si="44"/>
        <v>0.91225707157295843</v>
      </c>
      <c r="Z214">
        <f t="shared" si="45"/>
        <v>-1.6253594303377359</v>
      </c>
      <c r="AA214">
        <f t="shared" si="46"/>
        <v>-1.6253594303377359</v>
      </c>
      <c r="AB214">
        <f>IFERROR(V144+MATCH(AA214,V214:Z214,0)-1,"")</f>
        <v>2017</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3417</v>
      </c>
      <c r="E216" t="s">
        <v>3418</v>
      </c>
      <c r="F216" t="s">
        <v>3419</v>
      </c>
      <c r="G216" t="s">
        <v>3420</v>
      </c>
      <c r="I216" t="str">
        <f t="shared" si="31"/>
        <v>N/A</v>
      </c>
      <c r="J216" t="str">
        <f t="shared" si="32"/>
        <v>N/A</v>
      </c>
      <c r="K216">
        <f t="shared" si="33"/>
        <v>6.1500000000000006E-2</v>
      </c>
      <c r="L216">
        <f t="shared" si="34"/>
        <v>0.30670000000000003</v>
      </c>
      <c r="M216">
        <f t="shared" si="35"/>
        <v>0.34539999999999998</v>
      </c>
      <c r="N216">
        <f t="shared" si="36"/>
        <v>0.26230000000000003</v>
      </c>
      <c r="P216">
        <f t="shared" si="37"/>
        <v>0.34539999999999998</v>
      </c>
      <c r="Q216">
        <f>IFERROR(J144+MATCH(P216,J216:N216,0)-1,"")</f>
        <v>2016</v>
      </c>
      <c r="R216">
        <f t="shared" si="38"/>
        <v>6.1500000000000006E-2</v>
      </c>
      <c r="S216">
        <f>IFERROR(J144+MATCH(R216,J216:N216)-1,"")</f>
        <v>2014</v>
      </c>
      <c r="T216">
        <f t="shared" si="39"/>
        <v>0.243975</v>
      </c>
      <c r="U216">
        <f t="shared" si="40"/>
        <v>0.12629909936337635</v>
      </c>
      <c r="V216" t="str">
        <f t="shared" si="41"/>
        <v/>
      </c>
      <c r="W216">
        <f t="shared" si="42"/>
        <v>-1.4447846494534329</v>
      </c>
      <c r="X216">
        <f t="shared" si="43"/>
        <v>0.49663853753646597</v>
      </c>
      <c r="Y216">
        <f t="shared" si="44"/>
        <v>0.80305402422695937</v>
      </c>
      <c r="Z216">
        <f t="shared" si="45"/>
        <v>0.145092087690008</v>
      </c>
      <c r="AA216">
        <f t="shared" si="46"/>
        <v>-1.4447846494534329</v>
      </c>
      <c r="AB216">
        <f>IFERROR(V144+MATCH(AA216,V216:Z216,0)-1,"")</f>
        <v>2014</v>
      </c>
    </row>
    <row r="217" spans="1:28" x14ac:dyDescent="0.3">
      <c r="A217" s="1">
        <v>11</v>
      </c>
      <c r="B217" t="s">
        <v>538</v>
      </c>
      <c r="C217" t="s">
        <v>3421</v>
      </c>
      <c r="D217" t="s">
        <v>3422</v>
      </c>
      <c r="E217" t="s">
        <v>3423</v>
      </c>
      <c r="F217" t="s">
        <v>3424</v>
      </c>
      <c r="G217" t="s">
        <v>3425</v>
      </c>
      <c r="I217" t="str">
        <f t="shared" si="31"/>
        <v>N/A</v>
      </c>
      <c r="J217">
        <f t="shared" si="32"/>
        <v>6.89</v>
      </c>
      <c r="K217">
        <f t="shared" si="33"/>
        <v>7.54</v>
      </c>
      <c r="L217">
        <f t="shared" si="34"/>
        <v>7.24</v>
      </c>
      <c r="M217">
        <f t="shared" si="35"/>
        <v>7.7</v>
      </c>
      <c r="N217">
        <f t="shared" si="36"/>
        <v>8.24</v>
      </c>
      <c r="P217">
        <f t="shared" si="37"/>
        <v>8.24</v>
      </c>
      <c r="Q217">
        <f>IFERROR(J144+MATCH(P217,J217:N217,0)-1,"")</f>
        <v>2017</v>
      </c>
      <c r="R217">
        <f t="shared" si="38"/>
        <v>6.89</v>
      </c>
      <c r="S217">
        <f>IFERROR(J144+MATCH(R217,J217:N217)-1,"")</f>
        <v>2013</v>
      </c>
      <c r="T217">
        <f t="shared" si="39"/>
        <v>7.5220000000000002</v>
      </c>
      <c r="U217">
        <f t="shared" si="40"/>
        <v>0.50657674640670214</v>
      </c>
      <c r="V217">
        <f t="shared" si="41"/>
        <v>-1.2475898360573445</v>
      </c>
      <c r="W217">
        <f t="shared" si="42"/>
        <v>3.5532621913025197E-2</v>
      </c>
      <c r="X217">
        <f t="shared" si="43"/>
        <v>-0.55667774330406794</v>
      </c>
      <c r="Y217">
        <f t="shared" si="44"/>
        <v>0.35137815002880862</v>
      </c>
      <c r="Z217">
        <f t="shared" si="45"/>
        <v>1.4173568074195768</v>
      </c>
      <c r="AA217">
        <f t="shared" si="46"/>
        <v>1.4173568074195768</v>
      </c>
      <c r="AB217">
        <f>IFERROR(V144+MATCH(AA217,V217:Z217,0)-1,"")</f>
        <v>2017</v>
      </c>
    </row>
    <row r="218" spans="1:28" x14ac:dyDescent="0.3">
      <c r="A218" s="1">
        <v>12</v>
      </c>
      <c r="B218" t="s">
        <v>544</v>
      </c>
      <c r="C218" t="s">
        <v>2669</v>
      </c>
      <c r="D218" t="s">
        <v>3426</v>
      </c>
      <c r="E218" t="s">
        <v>3427</v>
      </c>
      <c r="F218" t="s">
        <v>3428</v>
      </c>
      <c r="G218" t="s">
        <v>3429</v>
      </c>
      <c r="I218" t="str">
        <f t="shared" si="31"/>
        <v>N/A</v>
      </c>
      <c r="J218">
        <f t="shared" si="32"/>
        <v>14930000</v>
      </c>
      <c r="K218">
        <f t="shared" si="33"/>
        <v>13950000</v>
      </c>
      <c r="L218">
        <f t="shared" si="34"/>
        <v>16770000</v>
      </c>
      <c r="M218">
        <f t="shared" si="35"/>
        <v>26740000</v>
      </c>
      <c r="N218">
        <f t="shared" si="36"/>
        <v>34930000</v>
      </c>
      <c r="P218">
        <f t="shared" si="37"/>
        <v>34930000</v>
      </c>
      <c r="Q218">
        <f>IFERROR(J144+MATCH(P218,J218:N218,0)-1,"")</f>
        <v>2017</v>
      </c>
      <c r="R218">
        <f t="shared" si="38"/>
        <v>13950000</v>
      </c>
      <c r="S218" t="str">
        <f>IFERROR(J144+MATCH(R218,J218:N218)-1,"")</f>
        <v/>
      </c>
      <c r="T218">
        <f t="shared" si="39"/>
        <v>21464000</v>
      </c>
      <c r="U218">
        <f t="shared" si="40"/>
        <v>9087853.4319166914</v>
      </c>
      <c r="V218">
        <f t="shared" si="41"/>
        <v>-0.71898166590720802</v>
      </c>
      <c r="W218">
        <f t="shared" si="42"/>
        <v>-0.82681791209469857</v>
      </c>
      <c r="X218">
        <f t="shared" si="43"/>
        <v>-0.51651361184089906</v>
      </c>
      <c r="Y218">
        <f t="shared" si="44"/>
        <v>0.58055513763795974</v>
      </c>
      <c r="Z218">
        <f t="shared" si="45"/>
        <v>1.4817580522048459</v>
      </c>
      <c r="AA218">
        <f t="shared" si="46"/>
        <v>1.4817580522048459</v>
      </c>
      <c r="AB218">
        <f>IFERROR(V144+MATCH(AA218,V218:Z218,0)-1,"")</f>
        <v>2017</v>
      </c>
    </row>
    <row r="219" spans="1:28" x14ac:dyDescent="0.3">
      <c r="A219" s="1">
        <v>13</v>
      </c>
      <c r="B219" t="s">
        <v>545</v>
      </c>
      <c r="C219" t="s">
        <v>3430</v>
      </c>
      <c r="D219" t="s">
        <v>1185</v>
      </c>
      <c r="E219" t="s">
        <v>3431</v>
      </c>
      <c r="F219" t="s">
        <v>3432</v>
      </c>
      <c r="G219" t="s">
        <v>3433</v>
      </c>
      <c r="I219" t="str">
        <f t="shared" si="31"/>
        <v>N/A</v>
      </c>
      <c r="J219">
        <f t="shared" si="32"/>
        <v>3370000</v>
      </c>
      <c r="K219">
        <f t="shared" si="33"/>
        <v>1270000</v>
      </c>
      <c r="L219">
        <f t="shared" si="34"/>
        <v>2890000</v>
      </c>
      <c r="M219">
        <f t="shared" si="35"/>
        <v>5600000</v>
      </c>
      <c r="N219">
        <f t="shared" si="36"/>
        <v>8640000</v>
      </c>
      <c r="P219">
        <f t="shared" si="37"/>
        <v>8640000</v>
      </c>
      <c r="Q219">
        <f>IFERROR(J144+MATCH(P219,J219:N219,0)-1,"")</f>
        <v>2017</v>
      </c>
      <c r="R219">
        <f t="shared" si="38"/>
        <v>1270000</v>
      </c>
      <c r="S219" t="str">
        <f>IFERROR(J144+MATCH(R219,J219:N219)-1,"")</f>
        <v/>
      </c>
      <c r="T219">
        <f t="shared" si="39"/>
        <v>4354000</v>
      </c>
      <c r="U219">
        <f t="shared" si="40"/>
        <v>2852407.7548625479</v>
      </c>
      <c r="V219">
        <f t="shared" si="41"/>
        <v>-0.34497171672688048</v>
      </c>
      <c r="W219">
        <f t="shared" si="42"/>
        <v>-1.0811918438879058</v>
      </c>
      <c r="X219">
        <f t="shared" si="43"/>
        <v>-0.51325060293511482</v>
      </c>
      <c r="Y219">
        <f t="shared" si="44"/>
        <v>0.43682394211554176</v>
      </c>
      <c r="Z219">
        <f t="shared" si="45"/>
        <v>1.5025902214343596</v>
      </c>
      <c r="AA219">
        <f t="shared" si="46"/>
        <v>1.5025902214343596</v>
      </c>
      <c r="AB219">
        <f>IFERROR(V144+MATCH(AA219,V219:Z219,0)-1,"")</f>
        <v>2017</v>
      </c>
    </row>
    <row r="220" spans="1:28" x14ac:dyDescent="0.3">
      <c r="A220" s="1">
        <v>14</v>
      </c>
      <c r="B220" t="s">
        <v>546</v>
      </c>
      <c r="C220" t="s">
        <v>3434</v>
      </c>
      <c r="D220" t="s">
        <v>2881</v>
      </c>
      <c r="E220" t="s">
        <v>3435</v>
      </c>
      <c r="F220" t="s">
        <v>3436</v>
      </c>
      <c r="G220" t="s">
        <v>3437</v>
      </c>
      <c r="I220" t="str">
        <f t="shared" si="31"/>
        <v>pos_trend</v>
      </c>
      <c r="J220">
        <f t="shared" si="32"/>
        <v>5300000</v>
      </c>
      <c r="K220">
        <f t="shared" si="33"/>
        <v>6260000</v>
      </c>
      <c r="L220">
        <f t="shared" si="34"/>
        <v>6470000</v>
      </c>
      <c r="M220">
        <f t="shared" si="35"/>
        <v>13150000</v>
      </c>
      <c r="N220">
        <f t="shared" si="36"/>
        <v>16500000</v>
      </c>
      <c r="P220">
        <f t="shared" si="37"/>
        <v>16500000</v>
      </c>
      <c r="Q220">
        <f>IFERROR(J144+MATCH(P220,J220:N220,0)-1,"")</f>
        <v>2017</v>
      </c>
      <c r="R220">
        <f t="shared" si="38"/>
        <v>5300000</v>
      </c>
      <c r="S220">
        <f>IFERROR(J144+MATCH(R220,J220:N220)-1,"")</f>
        <v>2013</v>
      </c>
      <c r="T220">
        <f t="shared" si="39"/>
        <v>9536000</v>
      </c>
      <c r="U220">
        <f t="shared" si="40"/>
        <v>4990854.6362321554</v>
      </c>
      <c r="V220">
        <f t="shared" si="41"/>
        <v>-0.84875242994413624</v>
      </c>
      <c r="W220">
        <f t="shared" si="42"/>
        <v>-0.65640060446104587</v>
      </c>
      <c r="X220">
        <f t="shared" si="43"/>
        <v>-0.61432364263661987</v>
      </c>
      <c r="Y220">
        <f t="shared" si="44"/>
        <v>0.72412447634988397</v>
      </c>
      <c r="Z220">
        <f t="shared" si="45"/>
        <v>1.3953522006919181</v>
      </c>
      <c r="AA220">
        <f t="shared" si="46"/>
        <v>1.3953522006919181</v>
      </c>
      <c r="AB220">
        <f>IFERROR(V144+MATCH(AA220,V220:Z220,0)-1,"")</f>
        <v>2017</v>
      </c>
    </row>
    <row r="221" spans="1:28" x14ac:dyDescent="0.3">
      <c r="A221" s="1">
        <v>15</v>
      </c>
      <c r="B221" t="s">
        <v>547</v>
      </c>
      <c r="C221" t="s">
        <v>3438</v>
      </c>
      <c r="D221" t="s">
        <v>3439</v>
      </c>
      <c r="E221" t="s">
        <v>3440</v>
      </c>
      <c r="F221" t="s">
        <v>2008</v>
      </c>
      <c r="G221" t="s">
        <v>3441</v>
      </c>
      <c r="I221" t="str">
        <f t="shared" si="31"/>
        <v>pos_trend</v>
      </c>
      <c r="J221">
        <f t="shared" si="32"/>
        <v>6270000</v>
      </c>
      <c r="K221">
        <f t="shared" si="33"/>
        <v>6410000</v>
      </c>
      <c r="L221">
        <f t="shared" si="34"/>
        <v>7420000</v>
      </c>
      <c r="M221">
        <f t="shared" si="35"/>
        <v>7990000</v>
      </c>
      <c r="N221">
        <f t="shared" si="36"/>
        <v>9780000</v>
      </c>
      <c r="P221">
        <f t="shared" si="37"/>
        <v>9780000</v>
      </c>
      <c r="Q221">
        <f>IFERROR(J144+MATCH(P221,J221:N221,0)-1,"")</f>
        <v>2017</v>
      </c>
      <c r="R221">
        <f t="shared" si="38"/>
        <v>6270000</v>
      </c>
      <c r="S221">
        <f>IFERROR(J144+MATCH(R221,J221:N221)-1,"")</f>
        <v>2013</v>
      </c>
      <c r="T221">
        <f t="shared" si="39"/>
        <v>7574000</v>
      </c>
      <c r="U221">
        <f t="shared" si="40"/>
        <v>1424650.834415226</v>
      </c>
      <c r="V221">
        <f t="shared" si="41"/>
        <v>-0.91531199680604591</v>
      </c>
      <c r="W221">
        <f t="shared" si="42"/>
        <v>-0.81704230389742138</v>
      </c>
      <c r="X221">
        <f t="shared" si="43"/>
        <v>-0.10809666219948702</v>
      </c>
      <c r="Y221">
        <f t="shared" si="44"/>
        <v>0.29200137321419872</v>
      </c>
      <c r="Z221">
        <f t="shared" si="45"/>
        <v>1.5484495896887556</v>
      </c>
      <c r="AA221">
        <f t="shared" si="46"/>
        <v>1.5484495896887556</v>
      </c>
      <c r="AB221">
        <f>IFERROR(V144+MATCH(AA221,V221:Z221,0)-1,"")</f>
        <v>2017</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3442</v>
      </c>
      <c r="D223" t="s">
        <v>3443</v>
      </c>
      <c r="E223" t="s">
        <v>3444</v>
      </c>
      <c r="F223" t="s">
        <v>3445</v>
      </c>
      <c r="G223" t="s">
        <v>3446</v>
      </c>
      <c r="I223" t="str">
        <f t="shared" si="31"/>
        <v>N/A</v>
      </c>
      <c r="J223">
        <f t="shared" si="32"/>
        <v>2020000</v>
      </c>
      <c r="K223">
        <f t="shared" si="33"/>
        <v>3080000</v>
      </c>
      <c r="L223">
        <f t="shared" si="34"/>
        <v>39580000</v>
      </c>
      <c r="M223">
        <f t="shared" si="35"/>
        <v>6780000</v>
      </c>
      <c r="N223">
        <f t="shared" si="36"/>
        <v>8020000</v>
      </c>
      <c r="P223">
        <f t="shared" si="37"/>
        <v>39580000</v>
      </c>
      <c r="Q223">
        <f>IFERROR(J144+MATCH(P223,J223:N223,0)-1,"")</f>
        <v>2015</v>
      </c>
      <c r="R223">
        <f t="shared" si="38"/>
        <v>2020000</v>
      </c>
      <c r="S223">
        <f>IFERROR(J144+MATCH(R223,J223:N223)-1,"")</f>
        <v>2013</v>
      </c>
      <c r="T223">
        <f t="shared" si="39"/>
        <v>11896000</v>
      </c>
      <c r="U223">
        <f t="shared" si="40"/>
        <v>15675282.453595534</v>
      </c>
      <c r="V223">
        <f t="shared" si="41"/>
        <v>-0.63003649403042705</v>
      </c>
      <c r="W223">
        <f t="shared" si="42"/>
        <v>-0.56241410807738401</v>
      </c>
      <c r="X223">
        <f t="shared" si="43"/>
        <v>1.7660925780415493</v>
      </c>
      <c r="Y223">
        <f t="shared" si="44"/>
        <v>-0.3263737042790264</v>
      </c>
      <c r="Z223">
        <f t="shared" si="45"/>
        <v>-0.24726827165471194</v>
      </c>
      <c r="AA223">
        <f t="shared" si="46"/>
        <v>1.7660925780415493</v>
      </c>
      <c r="AB223">
        <f>IFERROR(V144+MATCH(AA223,V223:Z223,0)-1,"")</f>
        <v>2015</v>
      </c>
    </row>
    <row r="224" spans="1:28" x14ac:dyDescent="0.3">
      <c r="A224" s="1">
        <v>18</v>
      </c>
      <c r="B224" t="s">
        <v>555</v>
      </c>
      <c r="C224" t="s">
        <v>3442</v>
      </c>
      <c r="D224" t="s">
        <v>3443</v>
      </c>
      <c r="E224" t="s">
        <v>3444</v>
      </c>
      <c r="F224" t="s">
        <v>3445</v>
      </c>
      <c r="G224" t="s">
        <v>3446</v>
      </c>
      <c r="I224" t="str">
        <f t="shared" si="31"/>
        <v>N/A</v>
      </c>
      <c r="J224">
        <f t="shared" si="32"/>
        <v>2020000</v>
      </c>
      <c r="K224">
        <f t="shared" si="33"/>
        <v>3080000</v>
      </c>
      <c r="L224">
        <f t="shared" si="34"/>
        <v>39580000</v>
      </c>
      <c r="M224">
        <f t="shared" si="35"/>
        <v>6780000</v>
      </c>
      <c r="N224">
        <f t="shared" si="36"/>
        <v>8020000</v>
      </c>
      <c r="P224">
        <f t="shared" si="37"/>
        <v>39580000</v>
      </c>
      <c r="Q224">
        <f>IFERROR(J144+MATCH(P224,J224:N224,0)-1,"")</f>
        <v>2015</v>
      </c>
      <c r="R224">
        <f t="shared" si="38"/>
        <v>2020000</v>
      </c>
      <c r="S224">
        <f>IFERROR(J144+MATCH(R224,J224:N224)-1,"")</f>
        <v>2013</v>
      </c>
      <c r="T224">
        <f t="shared" si="39"/>
        <v>11896000</v>
      </c>
      <c r="U224">
        <f t="shared" si="40"/>
        <v>15675282.453595534</v>
      </c>
      <c r="V224">
        <f t="shared" si="41"/>
        <v>-0.63003649403042705</v>
      </c>
      <c r="W224">
        <f t="shared" si="42"/>
        <v>-0.56241410807738401</v>
      </c>
      <c r="X224">
        <f t="shared" si="43"/>
        <v>1.7660925780415493</v>
      </c>
      <c r="Y224">
        <f t="shared" si="44"/>
        <v>-0.3263737042790264</v>
      </c>
      <c r="Z224">
        <f t="shared" si="45"/>
        <v>-0.24726827165471194</v>
      </c>
      <c r="AA224">
        <f t="shared" si="46"/>
        <v>1.7660925780415493</v>
      </c>
      <c r="AB224">
        <f>IFERROR(V144+MATCH(AA224,V224:Z224,0)-1,"")</f>
        <v>2015</v>
      </c>
    </row>
    <row r="225" spans="1:28" x14ac:dyDescent="0.3">
      <c r="A225" s="1">
        <v>19</v>
      </c>
      <c r="B225" t="s">
        <v>561</v>
      </c>
      <c r="C225" t="s">
        <v>3447</v>
      </c>
      <c r="D225" t="s">
        <v>3448</v>
      </c>
      <c r="E225" t="s">
        <v>3449</v>
      </c>
      <c r="F225" t="s">
        <v>3450</v>
      </c>
      <c r="G225" t="s">
        <v>3451</v>
      </c>
      <c r="I225" t="str">
        <f t="shared" si="31"/>
        <v>pos_trend</v>
      </c>
      <c r="J225">
        <f t="shared" si="32"/>
        <v>116610000</v>
      </c>
      <c r="K225">
        <f t="shared" si="33"/>
        <v>117970000</v>
      </c>
      <c r="L225">
        <f t="shared" si="34"/>
        <v>220140000</v>
      </c>
      <c r="M225">
        <f t="shared" si="35"/>
        <v>288390000</v>
      </c>
      <c r="N225">
        <f t="shared" si="36"/>
        <v>326960000</v>
      </c>
      <c r="P225">
        <f t="shared" si="37"/>
        <v>326960000</v>
      </c>
      <c r="Q225">
        <f>IFERROR(J144+MATCH(P225,J225:N225,0)-1,"")</f>
        <v>2017</v>
      </c>
      <c r="R225">
        <f t="shared" si="38"/>
        <v>116610000</v>
      </c>
      <c r="S225">
        <f>IFERROR(J144+MATCH(R225,J225:N225)-1,"")</f>
        <v>2013</v>
      </c>
      <c r="T225">
        <f t="shared" si="39"/>
        <v>214014000</v>
      </c>
      <c r="U225">
        <f t="shared" si="40"/>
        <v>96226432.595207438</v>
      </c>
      <c r="V225">
        <f t="shared" si="41"/>
        <v>-1.012237462961411</v>
      </c>
      <c r="W225">
        <f t="shared" si="42"/>
        <v>-0.99810413219853145</v>
      </c>
      <c r="X225">
        <f t="shared" si="43"/>
        <v>6.3662341362794181E-2</v>
      </c>
      <c r="Y225">
        <f t="shared" si="44"/>
        <v>0.77292691824994764</v>
      </c>
      <c r="Z225">
        <f t="shared" si="45"/>
        <v>1.1737523355472006</v>
      </c>
      <c r="AA225">
        <f t="shared" si="46"/>
        <v>1.1737523355472006</v>
      </c>
      <c r="AB225">
        <f>IFERROR(V144+MATCH(AA225,V225:Z225,0)-1,"")</f>
        <v>2017</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243</v>
      </c>
      <c r="D227" s="1" t="s">
        <v>244</v>
      </c>
      <c r="E227" s="1" t="s">
        <v>245</v>
      </c>
      <c r="F227" s="1" t="s">
        <v>246</v>
      </c>
      <c r="G227" s="1" t="s">
        <v>2586</v>
      </c>
      <c r="H227" s="1" t="s">
        <v>247</v>
      </c>
      <c r="I227" t="str">
        <f t="shared" si="31"/>
        <v>pos_trend</v>
      </c>
      <c r="J227">
        <f t="shared" si="32"/>
        <v>2013</v>
      </c>
      <c r="K227">
        <f t="shared" si="33"/>
        <v>2014</v>
      </c>
      <c r="L227">
        <f t="shared" si="34"/>
        <v>2015</v>
      </c>
      <c r="M227">
        <f t="shared" si="35"/>
        <v>2016</v>
      </c>
      <c r="N227">
        <f t="shared" si="36"/>
        <v>2017</v>
      </c>
      <c r="P227">
        <f t="shared" si="37"/>
        <v>2017</v>
      </c>
      <c r="Q227">
        <f>IFERROR(J144+MATCH(P227,J227:N227,0)-1,"")</f>
        <v>2017</v>
      </c>
      <c r="R227">
        <f t="shared" si="38"/>
        <v>2013</v>
      </c>
      <c r="S227">
        <f>IFERROR(J144+MATCH(R227,J227:N227)-1,"")</f>
        <v>2013</v>
      </c>
      <c r="T227">
        <f t="shared" si="39"/>
        <v>2015</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2013</v>
      </c>
    </row>
    <row r="228" spans="1:28" x14ac:dyDescent="0.3">
      <c r="A228" s="1">
        <v>0</v>
      </c>
      <c r="B228" t="s">
        <v>567</v>
      </c>
      <c r="C228" t="s">
        <v>3452</v>
      </c>
      <c r="D228" t="s">
        <v>3453</v>
      </c>
      <c r="E228" t="s">
        <v>3454</v>
      </c>
      <c r="F228" t="s">
        <v>3455</v>
      </c>
      <c r="G228" t="s">
        <v>3456</v>
      </c>
      <c r="I228" t="str">
        <f t="shared" si="31"/>
        <v>pos_trend</v>
      </c>
      <c r="J228">
        <f t="shared" si="32"/>
        <v>6550000</v>
      </c>
      <c r="K228">
        <f t="shared" si="33"/>
        <v>6890000</v>
      </c>
      <c r="L228">
        <f t="shared" si="34"/>
        <v>9130000</v>
      </c>
      <c r="M228">
        <f t="shared" si="35"/>
        <v>23180000</v>
      </c>
      <c r="N228">
        <f t="shared" si="36"/>
        <v>87780000</v>
      </c>
      <c r="P228">
        <f t="shared" si="37"/>
        <v>87780000</v>
      </c>
      <c r="Q228">
        <f>IFERROR(J144+MATCH(P228,J228:N228,0)-1,"")</f>
        <v>2017</v>
      </c>
      <c r="R228">
        <f t="shared" si="38"/>
        <v>6550000</v>
      </c>
      <c r="S228">
        <f>IFERROR(J144+MATCH(R228,J228:N228)-1,"")</f>
        <v>2013</v>
      </c>
      <c r="T228">
        <f t="shared" si="39"/>
        <v>26706000</v>
      </c>
      <c r="U228">
        <f t="shared" si="40"/>
        <v>34822119.837827221</v>
      </c>
      <c r="V228">
        <f t="shared" si="41"/>
        <v>-0.57882748361874758</v>
      </c>
      <c r="W228">
        <f t="shared" si="42"/>
        <v>-0.56906357488534931</v>
      </c>
      <c r="X228">
        <f t="shared" si="43"/>
        <v>-0.50473664675943175</v>
      </c>
      <c r="Y228">
        <f t="shared" si="44"/>
        <v>-0.10125747704106489</v>
      </c>
      <c r="Z228">
        <f t="shared" si="45"/>
        <v>1.7538851823045936</v>
      </c>
      <c r="AA228">
        <f t="shared" si="46"/>
        <v>1.7538851823045936</v>
      </c>
      <c r="AB228">
        <f>IFERROR(V144+MATCH(AA228,V228:Z228,0)-1,"")</f>
        <v>2017</v>
      </c>
    </row>
    <row r="229" spans="1:28" x14ac:dyDescent="0.3">
      <c r="A229" s="1">
        <v>1</v>
      </c>
      <c r="B229" t="s">
        <v>573</v>
      </c>
      <c r="C229" t="s">
        <v>279</v>
      </c>
      <c r="D229" t="s">
        <v>3457</v>
      </c>
      <c r="E229" t="s">
        <v>3458</v>
      </c>
      <c r="F229" t="s">
        <v>3459</v>
      </c>
      <c r="G229" t="s">
        <v>3460</v>
      </c>
      <c r="I229" t="str">
        <f t="shared" si="31"/>
        <v>pos_trend</v>
      </c>
      <c r="J229">
        <f t="shared" si="32"/>
        <v>18750000</v>
      </c>
      <c r="K229">
        <f t="shared" si="33"/>
        <v>20870000</v>
      </c>
      <c r="L229">
        <f t="shared" si="34"/>
        <v>24890000</v>
      </c>
      <c r="M229">
        <f t="shared" si="35"/>
        <v>42270000</v>
      </c>
      <c r="N229">
        <f t="shared" si="36"/>
        <v>107730000</v>
      </c>
      <c r="P229">
        <f t="shared" si="37"/>
        <v>107730000</v>
      </c>
      <c r="Q229">
        <f>IFERROR(J144+MATCH(P229,J229:N229,0)-1,"")</f>
        <v>2017</v>
      </c>
      <c r="R229">
        <f t="shared" si="38"/>
        <v>18750000</v>
      </c>
      <c r="S229">
        <f>IFERROR(J144+MATCH(R229,J229:N229)-1,"")</f>
        <v>2013</v>
      </c>
      <c r="T229">
        <f t="shared" si="39"/>
        <v>42902000</v>
      </c>
      <c r="U229">
        <f t="shared" si="40"/>
        <v>37403974.655108511</v>
      </c>
      <c r="V229">
        <f t="shared" si="41"/>
        <v>-0.64570677909764329</v>
      </c>
      <c r="W229">
        <f t="shared" si="42"/>
        <v>-0.589028310577976</v>
      </c>
      <c r="X229">
        <f t="shared" si="43"/>
        <v>-0.48155310140388996</v>
      </c>
      <c r="Y229">
        <f t="shared" si="44"/>
        <v>-1.6896600049259299E-2</v>
      </c>
      <c r="Z229">
        <f t="shared" si="45"/>
        <v>1.7331847911287686</v>
      </c>
      <c r="AA229">
        <f t="shared" si="46"/>
        <v>1.7331847911287686</v>
      </c>
      <c r="AB229">
        <f>IFERROR(V144+MATCH(AA229,V229:Z229,0)-1,"")</f>
        <v>2017</v>
      </c>
    </row>
    <row r="230" spans="1:28" x14ac:dyDescent="0.3">
      <c r="A230" s="1">
        <v>2</v>
      </c>
      <c r="B230" t="s">
        <v>579</v>
      </c>
      <c r="C230" t="s">
        <v>254</v>
      </c>
      <c r="D230" t="s">
        <v>254</v>
      </c>
      <c r="E230" t="s">
        <v>254</v>
      </c>
      <c r="F230" t="s">
        <v>254</v>
      </c>
      <c r="G230" t="s">
        <v>3461</v>
      </c>
      <c r="I230" t="str">
        <f t="shared" si="31"/>
        <v>N/A</v>
      </c>
      <c r="J230" t="str">
        <f t="shared" si="32"/>
        <v>N/A</v>
      </c>
      <c r="K230" t="str">
        <f t="shared" si="33"/>
        <v>N/A</v>
      </c>
      <c r="L230" t="str">
        <f t="shared" si="34"/>
        <v>N/A</v>
      </c>
      <c r="M230" t="str">
        <f t="shared" si="35"/>
        <v>N/A</v>
      </c>
      <c r="N230">
        <f t="shared" si="36"/>
        <v>10900000</v>
      </c>
      <c r="P230">
        <f t="shared" si="37"/>
        <v>10900000</v>
      </c>
      <c r="Q230">
        <f>IFERROR(J144+MATCH(P230,J230:N230,0)-1,"")</f>
        <v>2017</v>
      </c>
      <c r="R230">
        <f t="shared" si="38"/>
        <v>10900000</v>
      </c>
      <c r="S230">
        <f>IFERROR(J144+MATCH(R230,J230:N230)-1,"")</f>
        <v>2017</v>
      </c>
      <c r="T230">
        <f t="shared" si="39"/>
        <v>10900000</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3462</v>
      </c>
      <c r="I231" t="str">
        <f t="shared" si="31"/>
        <v>N/A</v>
      </c>
      <c r="J231" t="str">
        <f t="shared" si="32"/>
        <v>N/A</v>
      </c>
      <c r="K231" t="str">
        <f t="shared" si="33"/>
        <v>N/A</v>
      </c>
      <c r="L231" t="str">
        <f t="shared" si="34"/>
        <v>N/A</v>
      </c>
      <c r="M231" t="str">
        <f t="shared" si="35"/>
        <v>N/A</v>
      </c>
      <c r="N231">
        <f t="shared" si="36"/>
        <v>4050000</v>
      </c>
      <c r="P231">
        <f t="shared" si="37"/>
        <v>4050000</v>
      </c>
      <c r="Q231">
        <f>IFERROR(J144+MATCH(P231,J231:N231,0)-1,"")</f>
        <v>2017</v>
      </c>
      <c r="R231">
        <f t="shared" si="38"/>
        <v>4050000</v>
      </c>
      <c r="S231">
        <f>IFERROR(J144+MATCH(R231,J231:N231)-1,"")</f>
        <v>2017</v>
      </c>
      <c r="T231">
        <f t="shared" si="39"/>
        <v>4050000</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3463</v>
      </c>
      <c r="D233" t="s">
        <v>3464</v>
      </c>
      <c r="E233" t="s">
        <v>3465</v>
      </c>
      <c r="F233" t="s">
        <v>398</v>
      </c>
      <c r="G233" t="s">
        <v>3466</v>
      </c>
      <c r="I233" t="str">
        <f t="shared" si="31"/>
        <v>pos_trend</v>
      </c>
      <c r="J233">
        <f t="shared" si="32"/>
        <v>2810000</v>
      </c>
      <c r="K233">
        <f t="shared" si="33"/>
        <v>2840000</v>
      </c>
      <c r="L233">
        <f t="shared" si="34"/>
        <v>3870000</v>
      </c>
      <c r="M233">
        <f t="shared" si="35"/>
        <v>13340000</v>
      </c>
      <c r="N233">
        <f t="shared" si="36"/>
        <v>38750000</v>
      </c>
      <c r="P233">
        <f t="shared" si="37"/>
        <v>38750000</v>
      </c>
      <c r="Q233">
        <f>IFERROR(J144+MATCH(P233,J233:N233,0)-1,"")</f>
        <v>2017</v>
      </c>
      <c r="R233">
        <f t="shared" si="38"/>
        <v>2810000</v>
      </c>
      <c r="S233">
        <f>IFERROR(J144+MATCH(R233,J233:N233)-1,"")</f>
        <v>2013</v>
      </c>
      <c r="T233">
        <f t="shared" si="39"/>
        <v>12322000</v>
      </c>
      <c r="U233">
        <f t="shared" si="40"/>
        <v>15421561.853456996</v>
      </c>
      <c r="V233">
        <f t="shared" si="41"/>
        <v>-0.61679874518466682</v>
      </c>
      <c r="W233">
        <f t="shared" si="42"/>
        <v>-0.61485341693029971</v>
      </c>
      <c r="X233">
        <f t="shared" si="43"/>
        <v>-0.54806381353036204</v>
      </c>
      <c r="Y233">
        <f t="shared" si="44"/>
        <v>6.601147209819079E-2</v>
      </c>
      <c r="Z233">
        <f t="shared" si="45"/>
        <v>1.7137045035471379</v>
      </c>
      <c r="AA233">
        <f t="shared" si="46"/>
        <v>1.7137045035471379</v>
      </c>
      <c r="AB233">
        <f>IFERROR(V144+MATCH(AA233,V233:Z233,0)-1,"")</f>
        <v>2017</v>
      </c>
    </row>
    <row r="234" spans="1:28" x14ac:dyDescent="0.3">
      <c r="A234" s="1">
        <v>6</v>
      </c>
      <c r="B234" t="s">
        <v>599</v>
      </c>
      <c r="C234" t="s">
        <v>3467</v>
      </c>
      <c r="D234" t="s">
        <v>3468</v>
      </c>
      <c r="E234" t="s">
        <v>3469</v>
      </c>
      <c r="F234" t="s">
        <v>3470</v>
      </c>
      <c r="G234" t="s">
        <v>3471</v>
      </c>
      <c r="I234" t="str">
        <f t="shared" si="31"/>
        <v>pos_trend</v>
      </c>
      <c r="J234">
        <f t="shared" si="32"/>
        <v>12200000</v>
      </c>
      <c r="K234">
        <f t="shared" si="33"/>
        <v>13980000</v>
      </c>
      <c r="L234">
        <f t="shared" si="34"/>
        <v>15770000</v>
      </c>
      <c r="M234">
        <f t="shared" si="35"/>
        <v>19080000</v>
      </c>
      <c r="N234">
        <f t="shared" si="36"/>
        <v>19950000</v>
      </c>
      <c r="P234">
        <f t="shared" si="37"/>
        <v>19950000</v>
      </c>
      <c r="Q234">
        <f>IFERROR(J144+MATCH(P234,J234:N234,0)-1,"")</f>
        <v>2017</v>
      </c>
      <c r="R234">
        <f t="shared" si="38"/>
        <v>12200000</v>
      </c>
      <c r="S234">
        <f>IFERROR(J144+MATCH(R234,J234:N234)-1,"")</f>
        <v>2013</v>
      </c>
      <c r="T234">
        <f t="shared" si="39"/>
        <v>16196000</v>
      </c>
      <c r="U234">
        <f t="shared" si="40"/>
        <v>3296593.6965297982</v>
      </c>
      <c r="V234">
        <f t="shared" si="41"/>
        <v>-1.2121602987369784</v>
      </c>
      <c r="W234">
        <f t="shared" si="42"/>
        <v>-0.67220901451480086</v>
      </c>
      <c r="X234">
        <f t="shared" si="43"/>
        <v>-0.1292242961115998</v>
      </c>
      <c r="Y234">
        <f t="shared" si="44"/>
        <v>0.87484241780716854</v>
      </c>
      <c r="Z234">
        <f t="shared" si="45"/>
        <v>1.1387511915562105</v>
      </c>
      <c r="AA234">
        <f t="shared" si="46"/>
        <v>-1.2121602987369784</v>
      </c>
      <c r="AB234">
        <f>IFERROR(V144+MATCH(AA234,V234:Z234,0)-1,"")</f>
        <v>2013</v>
      </c>
    </row>
    <row r="235" spans="1:28" x14ac:dyDescent="0.3">
      <c r="A235" s="1">
        <v>7</v>
      </c>
      <c r="B235" t="s">
        <v>605</v>
      </c>
      <c r="C235" t="s">
        <v>819</v>
      </c>
      <c r="D235" t="s">
        <v>3472</v>
      </c>
      <c r="E235" t="s">
        <v>3473</v>
      </c>
      <c r="F235" t="s">
        <v>411</v>
      </c>
      <c r="G235" t="s">
        <v>3411</v>
      </c>
      <c r="I235" t="str">
        <f t="shared" si="31"/>
        <v>N/A</v>
      </c>
      <c r="J235">
        <f t="shared" si="32"/>
        <v>11410000</v>
      </c>
      <c r="K235">
        <f t="shared" si="33"/>
        <v>41760000</v>
      </c>
      <c r="L235">
        <f t="shared" si="34"/>
        <v>14000000</v>
      </c>
      <c r="M235">
        <f t="shared" si="35"/>
        <v>5400000</v>
      </c>
      <c r="N235">
        <f t="shared" si="36"/>
        <v>54340000</v>
      </c>
      <c r="P235">
        <f t="shared" si="37"/>
        <v>54340000</v>
      </c>
      <c r="Q235">
        <f>IFERROR(J144+MATCH(P235,J235:N235,0)-1,"")</f>
        <v>2017</v>
      </c>
      <c r="R235">
        <f t="shared" si="38"/>
        <v>5400000</v>
      </c>
      <c r="S235" t="str">
        <f>IFERROR(J144+MATCH(R235,J235:N235)-1,"")</f>
        <v/>
      </c>
      <c r="T235">
        <f t="shared" si="39"/>
        <v>25382000</v>
      </c>
      <c r="U235">
        <f t="shared" si="40"/>
        <v>21394226.323940765</v>
      </c>
      <c r="V235">
        <f t="shared" si="41"/>
        <v>-0.65307339412245646</v>
      </c>
      <c r="W235">
        <f t="shared" si="42"/>
        <v>0.76553364220853071</v>
      </c>
      <c r="X235">
        <f t="shared" si="43"/>
        <v>-0.53201269481117941</v>
      </c>
      <c r="Y235">
        <f t="shared" si="44"/>
        <v>-0.9339903064239139</v>
      </c>
      <c r="Z235">
        <f t="shared" si="45"/>
        <v>1.353542753149019</v>
      </c>
      <c r="AA235">
        <f t="shared" si="46"/>
        <v>1.353542753149019</v>
      </c>
      <c r="AB235">
        <f>IFERROR(V144+MATCH(AA235,V235:Z235,0)-1,"")</f>
        <v>2017</v>
      </c>
    </row>
    <row r="236" spans="1:28" x14ac:dyDescent="0.3">
      <c r="A236" s="1">
        <v>8</v>
      </c>
      <c r="B236" t="s">
        <v>606</v>
      </c>
      <c r="C236" t="s">
        <v>819</v>
      </c>
      <c r="D236" t="s">
        <v>3472</v>
      </c>
      <c r="E236" t="s">
        <v>3473</v>
      </c>
      <c r="F236" t="s">
        <v>411</v>
      </c>
      <c r="G236" t="s">
        <v>3411</v>
      </c>
      <c r="I236" t="str">
        <f t="shared" si="31"/>
        <v>N/A</v>
      </c>
      <c r="J236">
        <f t="shared" si="32"/>
        <v>11410000</v>
      </c>
      <c r="K236">
        <f t="shared" si="33"/>
        <v>41760000</v>
      </c>
      <c r="L236">
        <f t="shared" si="34"/>
        <v>14000000</v>
      </c>
      <c r="M236">
        <f t="shared" si="35"/>
        <v>5400000</v>
      </c>
      <c r="N236">
        <f t="shared" si="36"/>
        <v>54340000</v>
      </c>
      <c r="P236">
        <f t="shared" si="37"/>
        <v>54340000</v>
      </c>
      <c r="Q236">
        <f>IFERROR(J144+MATCH(P236,J236:N236,0)-1,"")</f>
        <v>2017</v>
      </c>
      <c r="R236">
        <f t="shared" si="38"/>
        <v>5400000</v>
      </c>
      <c r="S236" t="str">
        <f>IFERROR(J144+MATCH(R236,J236:N236)-1,"")</f>
        <v/>
      </c>
      <c r="T236">
        <f t="shared" si="39"/>
        <v>25382000</v>
      </c>
      <c r="U236">
        <f t="shared" si="40"/>
        <v>21394226.323940765</v>
      </c>
      <c r="V236">
        <f t="shared" si="41"/>
        <v>-0.65307339412245646</v>
      </c>
      <c r="W236">
        <f t="shared" si="42"/>
        <v>0.76553364220853071</v>
      </c>
      <c r="X236">
        <f t="shared" si="43"/>
        <v>-0.53201269481117941</v>
      </c>
      <c r="Y236">
        <f t="shared" si="44"/>
        <v>-0.9339903064239139</v>
      </c>
      <c r="Z236">
        <f t="shared" si="45"/>
        <v>1.353542753149019</v>
      </c>
      <c r="AA236">
        <f t="shared" si="46"/>
        <v>1.353542753149019</v>
      </c>
      <c r="AB236">
        <f>IFERROR(V144+MATCH(AA236,V236:Z236,0)-1,"")</f>
        <v>2017</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3474</v>
      </c>
      <c r="D238" t="s">
        <v>3475</v>
      </c>
      <c r="E238" t="s">
        <v>3476</v>
      </c>
      <c r="F238" t="s">
        <v>1580</v>
      </c>
      <c r="G238" t="s">
        <v>3477</v>
      </c>
      <c r="I238" t="str">
        <f t="shared" si="31"/>
        <v>N/A</v>
      </c>
      <c r="J238">
        <f t="shared" si="32"/>
        <v>35410000</v>
      </c>
      <c r="K238">
        <f t="shared" si="33"/>
        <v>37990000</v>
      </c>
      <c r="L238">
        <f t="shared" si="34"/>
        <v>46250000</v>
      </c>
      <c r="M238">
        <f t="shared" si="35"/>
        <v>48400000</v>
      </c>
      <c r="N238">
        <f t="shared" si="36"/>
        <v>45530000</v>
      </c>
      <c r="P238">
        <f t="shared" si="37"/>
        <v>48400000</v>
      </c>
      <c r="Q238">
        <f>IFERROR(J144+MATCH(P238,J238:N238,0)-1,"")</f>
        <v>2016</v>
      </c>
      <c r="R238">
        <f t="shared" si="38"/>
        <v>35410000</v>
      </c>
      <c r="S238">
        <f>IFERROR(J144+MATCH(R238,J238:N238)-1,"")</f>
        <v>2013</v>
      </c>
      <c r="T238">
        <f t="shared" si="39"/>
        <v>42716000</v>
      </c>
      <c r="U238">
        <f t="shared" si="40"/>
        <v>5666310.9692285685</v>
      </c>
      <c r="V238">
        <f t="shared" si="41"/>
        <v>-1.2893750518945952</v>
      </c>
      <c r="W238">
        <f t="shared" si="42"/>
        <v>-0.83405235357977792</v>
      </c>
      <c r="X238">
        <f t="shared" si="43"/>
        <v>0.6236862076916917</v>
      </c>
      <c r="Y238">
        <f t="shared" si="44"/>
        <v>1.0031217896207063</v>
      </c>
      <c r="Z238">
        <f t="shared" si="45"/>
        <v>0.49661940816197525</v>
      </c>
      <c r="AA238">
        <f t="shared" si="46"/>
        <v>-1.2893750518945952</v>
      </c>
      <c r="AB238">
        <f>IFERROR(V144+MATCH(AA238,V238:Z238,0)-1,"")</f>
        <v>2013</v>
      </c>
    </row>
    <row r="239" spans="1:28" x14ac:dyDescent="0.3">
      <c r="A239" s="1">
        <v>11</v>
      </c>
      <c r="B239" t="s">
        <v>614</v>
      </c>
      <c r="C239" t="s">
        <v>3474</v>
      </c>
      <c r="D239" t="s">
        <v>3475</v>
      </c>
      <c r="E239" t="s">
        <v>3478</v>
      </c>
      <c r="F239" t="s">
        <v>3479</v>
      </c>
      <c r="G239" t="s">
        <v>3480</v>
      </c>
      <c r="I239" t="str">
        <f t="shared" si="31"/>
        <v>N/A</v>
      </c>
      <c r="J239">
        <f t="shared" si="32"/>
        <v>35410000</v>
      </c>
      <c r="K239">
        <f t="shared" si="33"/>
        <v>37990000</v>
      </c>
      <c r="L239">
        <f t="shared" si="34"/>
        <v>31530000</v>
      </c>
      <c r="M239">
        <f t="shared" si="35"/>
        <v>33000000</v>
      </c>
      <c r="N239">
        <f t="shared" si="36"/>
        <v>31050000</v>
      </c>
      <c r="P239">
        <f t="shared" si="37"/>
        <v>37990000</v>
      </c>
      <c r="Q239">
        <f>IFERROR(J144+MATCH(P239,J239:N239,0)-1,"")</f>
        <v>2014</v>
      </c>
      <c r="R239">
        <f t="shared" si="38"/>
        <v>31050000</v>
      </c>
      <c r="S239" t="str">
        <f>IFERROR(J144+MATCH(R239,J239:N239)-1,"")</f>
        <v/>
      </c>
      <c r="T239">
        <f t="shared" si="39"/>
        <v>33796000</v>
      </c>
      <c r="U239">
        <f t="shared" si="40"/>
        <v>2894111.2625467596</v>
      </c>
      <c r="V239">
        <f t="shared" si="41"/>
        <v>0.55768415709757913</v>
      </c>
      <c r="W239">
        <f t="shared" si="42"/>
        <v>1.4491495383316275</v>
      </c>
      <c r="X239">
        <f t="shared" si="43"/>
        <v>-0.78296920692881922</v>
      </c>
      <c r="Y239">
        <f t="shared" si="44"/>
        <v>-0.2750412571559312</v>
      </c>
      <c r="Z239">
        <f t="shared" si="45"/>
        <v>-0.94882323134445612</v>
      </c>
      <c r="AA239">
        <f t="shared" si="46"/>
        <v>1.4491495383316275</v>
      </c>
      <c r="AB239">
        <f>IFERROR(V144+MATCH(AA239,V239:Z239,0)-1,"")</f>
        <v>2014</v>
      </c>
    </row>
    <row r="240" spans="1:28" x14ac:dyDescent="0.3">
      <c r="A240" s="1">
        <v>12</v>
      </c>
      <c r="B240" t="s">
        <v>620</v>
      </c>
      <c r="C240" t="s">
        <v>254</v>
      </c>
      <c r="D240" t="s">
        <v>254</v>
      </c>
      <c r="E240" t="s">
        <v>3481</v>
      </c>
      <c r="F240" t="s">
        <v>1295</v>
      </c>
      <c r="G240" t="s">
        <v>3482</v>
      </c>
      <c r="I240" t="str">
        <f t="shared" si="31"/>
        <v>N/A</v>
      </c>
      <c r="J240" t="str">
        <f t="shared" si="32"/>
        <v>N/A</v>
      </c>
      <c r="K240" t="str">
        <f t="shared" si="33"/>
        <v>N/A</v>
      </c>
      <c r="L240">
        <f t="shared" si="34"/>
        <v>14710000</v>
      </c>
      <c r="M240">
        <f t="shared" si="35"/>
        <v>15400000</v>
      </c>
      <c r="N240">
        <f t="shared" si="36"/>
        <v>14480000</v>
      </c>
      <c r="P240">
        <f t="shared" si="37"/>
        <v>15400000</v>
      </c>
      <c r="Q240">
        <f>IFERROR(J144+MATCH(P240,J240:N240,0)-1,"")</f>
        <v>2016</v>
      </c>
      <c r="R240">
        <f t="shared" si="38"/>
        <v>14480000</v>
      </c>
      <c r="S240" t="str">
        <f>IFERROR(J144+MATCH(R240,J240:N240)-1,"")</f>
        <v/>
      </c>
      <c r="T240">
        <f t="shared" si="39"/>
        <v>14863333.333333334</v>
      </c>
      <c r="U240">
        <f t="shared" si="40"/>
        <v>478783.17987721058</v>
      </c>
      <c r="V240" t="str">
        <f t="shared" si="41"/>
        <v/>
      </c>
      <c r="W240" t="str">
        <f t="shared" si="42"/>
        <v/>
      </c>
      <c r="X240">
        <f t="shared" si="43"/>
        <v>-0.32025630761017554</v>
      </c>
      <c r="Y240">
        <f t="shared" si="44"/>
        <v>1.1208970766356086</v>
      </c>
      <c r="Z240">
        <f t="shared" si="45"/>
        <v>-0.8006407690254369</v>
      </c>
      <c r="AA240">
        <f t="shared" si="46"/>
        <v>1.1208970766356086</v>
      </c>
      <c r="AB240">
        <f>IFERROR(V144+MATCH(AA240,V240:Z240,0)-1,"")</f>
        <v>2016</v>
      </c>
    </row>
    <row r="241" spans="1:28" x14ac:dyDescent="0.3">
      <c r="A241" s="1">
        <v>13</v>
      </c>
      <c r="B241" t="s">
        <v>626</v>
      </c>
      <c r="C241" t="s">
        <v>3483</v>
      </c>
      <c r="D241" t="s">
        <v>3484</v>
      </c>
      <c r="E241" t="s">
        <v>3485</v>
      </c>
      <c r="F241" t="s">
        <v>2656</v>
      </c>
      <c r="G241" t="s">
        <v>1175</v>
      </c>
      <c r="I241" t="str">
        <f t="shared" si="31"/>
        <v>N/A</v>
      </c>
      <c r="J241">
        <f t="shared" si="32"/>
        <v>29000</v>
      </c>
      <c r="K241">
        <f t="shared" si="33"/>
        <v>801000</v>
      </c>
      <c r="L241">
        <f t="shared" si="34"/>
        <v>3650000</v>
      </c>
      <c r="M241">
        <f t="shared" si="35"/>
        <v>22000</v>
      </c>
      <c r="N241">
        <f t="shared" si="36"/>
        <v>1090000</v>
      </c>
      <c r="P241">
        <f t="shared" si="37"/>
        <v>3650000</v>
      </c>
      <c r="Q241">
        <f>IFERROR(J144+MATCH(P241,J241:N241,0)-1,"")</f>
        <v>2015</v>
      </c>
      <c r="R241">
        <f t="shared" si="38"/>
        <v>22000</v>
      </c>
      <c r="S241" t="str">
        <f>IFERROR(J144+MATCH(R241,J241:N241)-1,"")</f>
        <v/>
      </c>
      <c r="T241">
        <f t="shared" si="39"/>
        <v>1118400</v>
      </c>
      <c r="U241">
        <f t="shared" si="40"/>
        <v>1491595.8903134589</v>
      </c>
      <c r="V241">
        <f t="shared" si="41"/>
        <v>-0.73035867628400519</v>
      </c>
      <c r="W241">
        <f t="shared" si="42"/>
        <v>-0.21279221943504981</v>
      </c>
      <c r="X241">
        <f t="shared" si="43"/>
        <v>1.6972425416564967</v>
      </c>
      <c r="Y241">
        <f t="shared" si="44"/>
        <v>-0.73505163638496718</v>
      </c>
      <c r="Z241">
        <f t="shared" si="45"/>
        <v>-1.9040009552474525E-2</v>
      </c>
      <c r="AA241">
        <f t="shared" si="46"/>
        <v>1.6972425416564967</v>
      </c>
      <c r="AB241">
        <f>IFERROR(V144+MATCH(AA241,V241:Z241,0)-1,"")</f>
        <v>2015</v>
      </c>
    </row>
    <row r="242" spans="1:28" x14ac:dyDescent="0.3">
      <c r="A242" s="1">
        <v>14</v>
      </c>
      <c r="B242" t="s">
        <v>632</v>
      </c>
      <c r="C242" t="s">
        <v>3483</v>
      </c>
      <c r="D242" t="s">
        <v>3484</v>
      </c>
      <c r="E242" t="s">
        <v>3485</v>
      </c>
      <c r="F242" t="s">
        <v>2656</v>
      </c>
      <c r="G242" t="s">
        <v>1175</v>
      </c>
      <c r="I242" t="str">
        <f t="shared" si="31"/>
        <v>N/A</v>
      </c>
      <c r="J242">
        <f t="shared" si="32"/>
        <v>29000</v>
      </c>
      <c r="K242">
        <f t="shared" si="33"/>
        <v>801000</v>
      </c>
      <c r="L242">
        <f t="shared" si="34"/>
        <v>3650000</v>
      </c>
      <c r="M242">
        <f t="shared" si="35"/>
        <v>22000</v>
      </c>
      <c r="N242">
        <f t="shared" si="36"/>
        <v>1090000</v>
      </c>
      <c r="P242">
        <f t="shared" si="37"/>
        <v>3650000</v>
      </c>
      <c r="Q242">
        <f>IFERROR(J144+MATCH(P242,J242:N242,0)-1,"")</f>
        <v>2015</v>
      </c>
      <c r="R242">
        <f t="shared" si="38"/>
        <v>22000</v>
      </c>
      <c r="S242" t="str">
        <f>IFERROR(J144+MATCH(R242,J242:N242)-1,"")</f>
        <v/>
      </c>
      <c r="T242">
        <f t="shared" si="39"/>
        <v>1118400</v>
      </c>
      <c r="U242">
        <f t="shared" si="40"/>
        <v>1491595.8903134589</v>
      </c>
      <c r="V242">
        <f t="shared" si="41"/>
        <v>-0.73035867628400519</v>
      </c>
      <c r="W242">
        <f t="shared" si="42"/>
        <v>-0.21279221943504981</v>
      </c>
      <c r="X242">
        <f t="shared" si="43"/>
        <v>1.6972425416564967</v>
      </c>
      <c r="Y242">
        <f t="shared" si="44"/>
        <v>-0.73505163638496718</v>
      </c>
      <c r="Z242">
        <f t="shared" si="45"/>
        <v>-1.9040009552474525E-2</v>
      </c>
      <c r="AA242">
        <f t="shared" si="46"/>
        <v>1.6972425416564967</v>
      </c>
      <c r="AB242">
        <f>IFERROR(V144+MATCH(AA242,V242:Z242,0)-1,"")</f>
        <v>2015</v>
      </c>
    </row>
    <row r="243" spans="1:28" x14ac:dyDescent="0.3">
      <c r="A243" s="1">
        <v>15</v>
      </c>
      <c r="B243" t="s">
        <v>635</v>
      </c>
      <c r="C243" t="s">
        <v>3486</v>
      </c>
      <c r="D243" t="s">
        <v>3487</v>
      </c>
      <c r="E243" t="s">
        <v>3488</v>
      </c>
      <c r="F243" t="s">
        <v>3489</v>
      </c>
      <c r="G243" t="s">
        <v>3490</v>
      </c>
      <c r="I243" t="str">
        <f t="shared" si="31"/>
        <v>pos_trend</v>
      </c>
      <c r="J243">
        <f t="shared" si="32"/>
        <v>170000000</v>
      </c>
      <c r="K243">
        <f t="shared" si="33"/>
        <v>205410000</v>
      </c>
      <c r="L243">
        <f t="shared" si="34"/>
        <v>338370000</v>
      </c>
      <c r="M243">
        <f t="shared" si="35"/>
        <v>423930000</v>
      </c>
      <c r="N243">
        <f t="shared" si="36"/>
        <v>550410000</v>
      </c>
      <c r="P243">
        <f t="shared" si="37"/>
        <v>550410000</v>
      </c>
      <c r="Q243">
        <f>IFERROR(J144+MATCH(P243,J243:N243,0)-1,"")</f>
        <v>2017</v>
      </c>
      <c r="R243">
        <f t="shared" si="38"/>
        <v>170000000</v>
      </c>
      <c r="S243">
        <f>IFERROR(J144+MATCH(R243,J243:N243)-1,"")</f>
        <v>2013</v>
      </c>
      <c r="T243">
        <f t="shared" si="39"/>
        <v>337624000</v>
      </c>
      <c r="U243">
        <f t="shared" si="40"/>
        <v>156768548.44004902</v>
      </c>
      <c r="V243">
        <f t="shared" si="41"/>
        <v>-1.069245085624444</v>
      </c>
      <c r="W243">
        <f t="shared" si="42"/>
        <v>-0.84337069721967162</v>
      </c>
      <c r="X243">
        <f t="shared" si="43"/>
        <v>4.7586075614222019E-3</v>
      </c>
      <c r="Y243">
        <f t="shared" si="44"/>
        <v>0.55053134610737875</v>
      </c>
      <c r="Z243">
        <f t="shared" si="45"/>
        <v>1.3573258291753145</v>
      </c>
      <c r="AA243">
        <f t="shared" si="46"/>
        <v>1.3573258291753145</v>
      </c>
      <c r="AB243">
        <f>IFERROR(V144+MATCH(AA243,V243:Z243,0)-1,"")</f>
        <v>2017</v>
      </c>
    </row>
    <row r="244" spans="1:28" x14ac:dyDescent="0.3">
      <c r="A244" s="1">
        <v>16</v>
      </c>
      <c r="B244" t="s">
        <v>640</v>
      </c>
      <c r="C244" t="s">
        <v>254</v>
      </c>
      <c r="D244" t="s">
        <v>3491</v>
      </c>
      <c r="E244" t="s">
        <v>3492</v>
      </c>
      <c r="F244" t="s">
        <v>2328</v>
      </c>
      <c r="G244" t="s">
        <v>3493</v>
      </c>
      <c r="I244" t="str">
        <f t="shared" si="31"/>
        <v>N/A</v>
      </c>
      <c r="J244" t="str">
        <f t="shared" si="32"/>
        <v>N/A</v>
      </c>
      <c r="K244">
        <f t="shared" si="33"/>
        <v>0.20829999999999999</v>
      </c>
      <c r="L244">
        <f t="shared" si="34"/>
        <v>0.6473000000000001</v>
      </c>
      <c r="M244">
        <f t="shared" si="35"/>
        <v>0.25290000000000001</v>
      </c>
      <c r="N244">
        <f t="shared" si="36"/>
        <v>0.2984</v>
      </c>
      <c r="P244">
        <f t="shared" si="37"/>
        <v>0.6473000000000001</v>
      </c>
      <c r="Q244">
        <f>IFERROR(J144+MATCH(P244,J244:N244,0)-1,"")</f>
        <v>2015</v>
      </c>
      <c r="R244">
        <f t="shared" si="38"/>
        <v>0.20829999999999999</v>
      </c>
      <c r="S244">
        <f>IFERROR(J144+MATCH(R244,J244:N244)-1,"")</f>
        <v>2014</v>
      </c>
      <c r="T244">
        <f t="shared" si="39"/>
        <v>0.35172500000000007</v>
      </c>
      <c r="U244">
        <f t="shared" si="40"/>
        <v>0.20045385794907175</v>
      </c>
      <c r="V244" t="str">
        <f t="shared" si="41"/>
        <v/>
      </c>
      <c r="W244">
        <f t="shared" si="42"/>
        <v>-0.71550132019129964</v>
      </c>
      <c r="X244">
        <f t="shared" si="43"/>
        <v>1.4745288667634184</v>
      </c>
      <c r="Y244">
        <f t="shared" si="44"/>
        <v>-0.49300622602687943</v>
      </c>
      <c r="Z244">
        <f t="shared" si="45"/>
        <v>-0.26602132054524025</v>
      </c>
      <c r="AA244">
        <f t="shared" si="46"/>
        <v>1.4745288667634184</v>
      </c>
      <c r="AB244">
        <f>IFERROR(V144+MATCH(AA244,V244:Z244,0)-1,"")</f>
        <v>2015</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243</v>
      </c>
      <c r="D246" s="1" t="s">
        <v>244</v>
      </c>
      <c r="E246" s="1" t="s">
        <v>245</v>
      </c>
      <c r="F246" s="1" t="s">
        <v>246</v>
      </c>
      <c r="G246" s="1" t="s">
        <v>2586</v>
      </c>
      <c r="H246" s="1" t="s">
        <v>247</v>
      </c>
      <c r="I246" t="str">
        <f t="shared" si="31"/>
        <v>pos_trend</v>
      </c>
      <c r="J246">
        <f t="shared" si="32"/>
        <v>2013</v>
      </c>
      <c r="K246">
        <f t="shared" si="33"/>
        <v>2014</v>
      </c>
      <c r="L246">
        <f t="shared" si="34"/>
        <v>2015</v>
      </c>
      <c r="M246">
        <f t="shared" si="35"/>
        <v>2016</v>
      </c>
      <c r="N246">
        <f t="shared" si="36"/>
        <v>2017</v>
      </c>
      <c r="P246">
        <f t="shared" si="37"/>
        <v>2017</v>
      </c>
      <c r="Q246">
        <f>IFERROR(J144+MATCH(P246,J246:N246,0)-1,"")</f>
        <v>2017</v>
      </c>
      <c r="R246">
        <f t="shared" si="38"/>
        <v>2013</v>
      </c>
      <c r="S246">
        <f>IFERROR(J144+MATCH(R246,J246:N246)-1,"")</f>
        <v>2013</v>
      </c>
      <c r="T246">
        <f t="shared" si="39"/>
        <v>2015</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2013</v>
      </c>
    </row>
    <row r="247" spans="1:28" x14ac:dyDescent="0.3">
      <c r="A247" s="1">
        <v>0</v>
      </c>
      <c r="B247" t="s">
        <v>645</v>
      </c>
      <c r="C247" t="s">
        <v>254</v>
      </c>
      <c r="D247" t="s">
        <v>254</v>
      </c>
      <c r="E247" t="s">
        <v>254</v>
      </c>
      <c r="F247" t="s">
        <v>254</v>
      </c>
      <c r="G247" t="s">
        <v>3494</v>
      </c>
      <c r="I247" t="str">
        <f t="shared" si="31"/>
        <v>N/A</v>
      </c>
      <c r="J247" t="str">
        <f t="shared" si="32"/>
        <v>N/A</v>
      </c>
      <c r="K247" t="str">
        <f t="shared" si="33"/>
        <v>N/A</v>
      </c>
      <c r="L247" t="str">
        <f t="shared" si="34"/>
        <v>N/A</v>
      </c>
      <c r="M247" t="str">
        <f t="shared" si="35"/>
        <v>N/A</v>
      </c>
      <c r="N247">
        <f t="shared" si="36"/>
        <v>799000</v>
      </c>
      <c r="P247">
        <f t="shared" si="37"/>
        <v>799000</v>
      </c>
      <c r="Q247">
        <f>IFERROR(J144+MATCH(P247,J247:N247,0)-1,"")</f>
        <v>2017</v>
      </c>
      <c r="R247">
        <f t="shared" si="38"/>
        <v>799000</v>
      </c>
      <c r="S247">
        <f>IFERROR(J144+MATCH(R247,J247:N247)-1,"")</f>
        <v>2017</v>
      </c>
      <c r="T247">
        <f t="shared" si="39"/>
        <v>799000</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254</v>
      </c>
      <c r="D249" t="s">
        <v>254</v>
      </c>
      <c r="E249" t="s">
        <v>254</v>
      </c>
      <c r="F249" t="s">
        <v>254</v>
      </c>
      <c r="G249" t="s">
        <v>3494</v>
      </c>
      <c r="I249" t="str">
        <f t="shared" si="31"/>
        <v>N/A</v>
      </c>
      <c r="J249" t="str">
        <f t="shared" si="32"/>
        <v>N/A</v>
      </c>
      <c r="K249" t="str">
        <f t="shared" si="33"/>
        <v>N/A</v>
      </c>
      <c r="L249" t="str">
        <f t="shared" si="34"/>
        <v>N/A</v>
      </c>
      <c r="M249" t="str">
        <f t="shared" si="35"/>
        <v>N/A</v>
      </c>
      <c r="N249">
        <f t="shared" si="36"/>
        <v>799000</v>
      </c>
      <c r="P249">
        <f t="shared" si="37"/>
        <v>799000</v>
      </c>
      <c r="Q249">
        <f>IFERROR(J144+MATCH(P249,J249:N249,0)-1,"")</f>
        <v>2017</v>
      </c>
      <c r="R249">
        <f t="shared" si="38"/>
        <v>799000</v>
      </c>
      <c r="S249">
        <f>IFERROR(J144+MATCH(R249,J249:N249)-1,"")</f>
        <v>2017</v>
      </c>
      <c r="T249">
        <f t="shared" si="39"/>
        <v>799000</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1:28" x14ac:dyDescent="0.3">
      <c r="A250" s="1">
        <v>3</v>
      </c>
      <c r="B250" t="s">
        <v>655</v>
      </c>
      <c r="C250" t="s">
        <v>3495</v>
      </c>
      <c r="D250" t="s">
        <v>3496</v>
      </c>
      <c r="E250" t="s">
        <v>584</v>
      </c>
      <c r="F250" t="s">
        <v>3497</v>
      </c>
      <c r="G250" t="s">
        <v>3498</v>
      </c>
      <c r="I250" t="str">
        <f t="shared" si="31"/>
        <v>N/A</v>
      </c>
      <c r="J250">
        <f t="shared" si="32"/>
        <v>7700000</v>
      </c>
      <c r="K250">
        <f t="shared" si="33"/>
        <v>7750000</v>
      </c>
      <c r="L250">
        <f t="shared" si="34"/>
        <v>10390000</v>
      </c>
      <c r="M250">
        <f t="shared" si="35"/>
        <v>9380000</v>
      </c>
      <c r="N250">
        <f t="shared" si="36"/>
        <v>20620000</v>
      </c>
      <c r="P250">
        <f t="shared" si="37"/>
        <v>20620000</v>
      </c>
      <c r="Q250">
        <f>IFERROR(J144+MATCH(P250,J250:N250,0)-1,"")</f>
        <v>2017</v>
      </c>
      <c r="R250">
        <f t="shared" si="38"/>
        <v>7700000</v>
      </c>
      <c r="S250">
        <f>IFERROR(J144+MATCH(R250,J250:N250)-1,"")</f>
        <v>2013</v>
      </c>
      <c r="T250">
        <f t="shared" si="39"/>
        <v>11168000</v>
      </c>
      <c r="U250">
        <f t="shared" si="40"/>
        <v>5404911.6551521914</v>
      </c>
      <c r="V250">
        <f t="shared" si="41"/>
        <v>-0.64163860970681275</v>
      </c>
      <c r="W250">
        <f t="shared" si="42"/>
        <v>-0.63238776469950575</v>
      </c>
      <c r="X250">
        <f t="shared" si="43"/>
        <v>-0.14394314831369673</v>
      </c>
      <c r="Y250">
        <f t="shared" si="44"/>
        <v>-0.33081021746129791</v>
      </c>
      <c r="Z250">
        <f t="shared" si="45"/>
        <v>1.748779740181313</v>
      </c>
      <c r="AA250">
        <f t="shared" si="46"/>
        <v>1.748779740181313</v>
      </c>
      <c r="AB250">
        <f>IFERROR(V144+MATCH(AA250,V250:Z250,0)-1,"")</f>
        <v>2017</v>
      </c>
    </row>
    <row r="251" spans="1:28" x14ac:dyDescent="0.3">
      <c r="A251" s="1">
        <v>4</v>
      </c>
      <c r="B251" t="s">
        <v>661</v>
      </c>
      <c r="C251" t="s">
        <v>254</v>
      </c>
      <c r="D251" t="s">
        <v>3499</v>
      </c>
      <c r="E251" t="s">
        <v>3500</v>
      </c>
      <c r="F251" t="s">
        <v>3501</v>
      </c>
      <c r="G251" t="s">
        <v>3502</v>
      </c>
      <c r="I251" t="str">
        <f t="shared" si="31"/>
        <v>N/A</v>
      </c>
      <c r="J251" t="str">
        <f t="shared" si="32"/>
        <v>N/A</v>
      </c>
      <c r="K251">
        <f t="shared" si="33"/>
        <v>6.5000000000000006E-3</v>
      </c>
      <c r="L251">
        <f t="shared" si="34"/>
        <v>0.3412</v>
      </c>
      <c r="M251">
        <f t="shared" si="35"/>
        <v>-9.6999999999999989E-2</v>
      </c>
      <c r="N251">
        <f t="shared" si="36"/>
        <v>1.1980999999999999</v>
      </c>
      <c r="P251">
        <f t="shared" si="37"/>
        <v>1.1980999999999999</v>
      </c>
      <c r="Q251">
        <f>IFERROR(J144+MATCH(P251,J251:N251,0)-1,"")</f>
        <v>2017</v>
      </c>
      <c r="R251">
        <f t="shared" si="38"/>
        <v>-9.6999999999999989E-2</v>
      </c>
      <c r="S251" t="str">
        <f>IFERROR(J144+MATCH(R251,J251:N251)-1,"")</f>
        <v/>
      </c>
      <c r="T251">
        <f t="shared" si="39"/>
        <v>0.36219999999999997</v>
      </c>
      <c r="U251">
        <f t="shared" si="40"/>
        <v>0.58780862531949973</v>
      </c>
      <c r="V251" t="str">
        <f t="shared" si="41"/>
        <v/>
      </c>
      <c r="W251">
        <f t="shared" si="42"/>
        <v>-0.60512892237105476</v>
      </c>
      <c r="X251">
        <f t="shared" si="43"/>
        <v>-3.5725913325251976E-2</v>
      </c>
      <c r="Y251">
        <f t="shared" si="44"/>
        <v>-0.78120663804551116</v>
      </c>
      <c r="Z251">
        <f t="shared" si="45"/>
        <v>1.422061473741818</v>
      </c>
      <c r="AA251">
        <f t="shared" si="46"/>
        <v>1.422061473741818</v>
      </c>
      <c r="AB251">
        <f>IFERROR(V144+MATCH(AA251,V251:Z251,0)-1,"")</f>
        <v>2017</v>
      </c>
    </row>
    <row r="252" spans="1:28" x14ac:dyDescent="0.3">
      <c r="A252" s="1">
        <v>5</v>
      </c>
      <c r="B252" t="s">
        <v>666</v>
      </c>
      <c r="C252" t="s">
        <v>3503</v>
      </c>
      <c r="D252" t="s">
        <v>1189</v>
      </c>
      <c r="E252" t="s">
        <v>3504</v>
      </c>
      <c r="F252" t="s">
        <v>3505</v>
      </c>
      <c r="G252" t="s">
        <v>3506</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2110000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1450000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1510000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2530000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3180000</v>
      </c>
      <c r="P252">
        <f t="shared" si="37"/>
        <v>3180000</v>
      </c>
      <c r="Q252">
        <f>IFERROR(J144+MATCH(P252,J252:N252,0)-1,"")</f>
        <v>2017</v>
      </c>
      <c r="R252">
        <f t="shared" si="38"/>
        <v>1450000</v>
      </c>
      <c r="S252" t="str">
        <f>IFERROR(J144+MATCH(R252,J252:N252)-1,"")</f>
        <v/>
      </c>
      <c r="T252">
        <f t="shared" si="39"/>
        <v>2156000</v>
      </c>
      <c r="U252">
        <f t="shared" si="40"/>
        <v>725658.32180165895</v>
      </c>
      <c r="V252">
        <f t="shared" si="41"/>
        <v>-6.339071518644139E-2</v>
      </c>
      <c r="W252">
        <f t="shared" si="42"/>
        <v>-0.97290967220929625</v>
      </c>
      <c r="X252">
        <f t="shared" si="43"/>
        <v>-0.89022613066176393</v>
      </c>
      <c r="Y252">
        <f t="shared" si="44"/>
        <v>0.51539407564628437</v>
      </c>
      <c r="Z252">
        <f t="shared" si="45"/>
        <v>1.4111324424112173</v>
      </c>
      <c r="AA252">
        <f t="shared" si="46"/>
        <v>1.4111324424112173</v>
      </c>
      <c r="AB252">
        <f>IFERROR(V144+MATCH(AA252,V252:Z252,0)-1,"")</f>
        <v>2017</v>
      </c>
    </row>
    <row r="253" spans="1:28" x14ac:dyDescent="0.3">
      <c r="A253" s="1">
        <v>6</v>
      </c>
      <c r="B253" t="s">
        <v>672</v>
      </c>
      <c r="C253" t="s">
        <v>3507</v>
      </c>
      <c r="D253" t="s">
        <v>3508</v>
      </c>
      <c r="E253" t="s">
        <v>3509</v>
      </c>
      <c r="F253" t="s">
        <v>3510</v>
      </c>
      <c r="G253" t="s">
        <v>3511</v>
      </c>
      <c r="I253" t="str">
        <f t="shared" si="47"/>
        <v>pos_trend</v>
      </c>
      <c r="J253">
        <f t="shared" si="48"/>
        <v>17250000</v>
      </c>
      <c r="K253">
        <f t="shared" si="49"/>
        <v>21220000</v>
      </c>
      <c r="L253">
        <f t="shared" si="50"/>
        <v>27420000</v>
      </c>
      <c r="M253">
        <f t="shared" si="51"/>
        <v>34630000</v>
      </c>
      <c r="N253">
        <f t="shared" si="52"/>
        <v>45020000</v>
      </c>
      <c r="P253">
        <f t="shared" si="37"/>
        <v>45020000</v>
      </c>
      <c r="Q253">
        <f>IFERROR(J144+MATCH(P253,J253:N253,0)-1,"")</f>
        <v>2017</v>
      </c>
      <c r="R253">
        <f t="shared" si="38"/>
        <v>17250000</v>
      </c>
      <c r="S253">
        <f>IFERROR(J144+MATCH(R253,J253:N253)-1,"")</f>
        <v>2013</v>
      </c>
      <c r="T253">
        <f t="shared" si="39"/>
        <v>29108000</v>
      </c>
      <c r="U253">
        <f t="shared" si="40"/>
        <v>11060812.357146287</v>
      </c>
      <c r="V253">
        <f t="shared" si="41"/>
        <v>-1.0720731549467664</v>
      </c>
      <c r="W253">
        <f t="shared" si="42"/>
        <v>-0.71314834257211113</v>
      </c>
      <c r="X253">
        <f t="shared" si="43"/>
        <v>-0.15261085221370735</v>
      </c>
      <c r="Y253">
        <f t="shared" si="44"/>
        <v>0.49924000350953313</v>
      </c>
      <c r="Z253">
        <f t="shared" si="45"/>
        <v>1.4385923462230517</v>
      </c>
      <c r="AA253">
        <f t="shared" si="46"/>
        <v>1.4385923462230517</v>
      </c>
      <c r="AB253">
        <f>IFERROR(V144+MATCH(AA253,V253:Z253,0)-1,"")</f>
        <v>2017</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3512</v>
      </c>
      <c r="D255" t="s">
        <v>3513</v>
      </c>
      <c r="E255" t="s">
        <v>3514</v>
      </c>
      <c r="F255" t="s">
        <v>3515</v>
      </c>
      <c r="G255" t="s">
        <v>3516</v>
      </c>
      <c r="I255" t="str">
        <f t="shared" si="47"/>
        <v>pos_trend</v>
      </c>
      <c r="J255">
        <f t="shared" si="48"/>
        <v>9660000</v>
      </c>
      <c r="K255">
        <f t="shared" si="49"/>
        <v>11970000</v>
      </c>
      <c r="L255">
        <f t="shared" si="50"/>
        <v>15980000</v>
      </c>
      <c r="M255">
        <f t="shared" si="51"/>
        <v>18360000</v>
      </c>
      <c r="N255">
        <f t="shared" si="52"/>
        <v>23290000</v>
      </c>
      <c r="P255">
        <f t="shared" si="37"/>
        <v>23290000</v>
      </c>
      <c r="Q255">
        <f>IFERROR(J144+MATCH(P255,J255:N255,0)-1,"")</f>
        <v>2017</v>
      </c>
      <c r="R255">
        <f t="shared" si="38"/>
        <v>9660000</v>
      </c>
      <c r="S255">
        <f>IFERROR(J144+MATCH(R255,J255:N255)-1,"")</f>
        <v>2013</v>
      </c>
      <c r="T255">
        <f t="shared" si="39"/>
        <v>15852000</v>
      </c>
      <c r="U255">
        <f t="shared" si="40"/>
        <v>5362860.2443099339</v>
      </c>
      <c r="V255">
        <f t="shared" si="41"/>
        <v>-1.1546077499539158</v>
      </c>
      <c r="W255">
        <f t="shared" si="42"/>
        <v>-0.72386745563971278</v>
      </c>
      <c r="X255">
        <f t="shared" si="43"/>
        <v>2.3867860464163636E-2</v>
      </c>
      <c r="Y255">
        <f t="shared" si="44"/>
        <v>0.4676608909697062</v>
      </c>
      <c r="Z255">
        <f t="shared" si="45"/>
        <v>1.3869464541597587</v>
      </c>
      <c r="AA255">
        <f t="shared" si="46"/>
        <v>1.3869464541597587</v>
      </c>
      <c r="AB255">
        <f>IFERROR(V144+MATCH(AA255,V255:Z255,0)-1,"")</f>
        <v>2017</v>
      </c>
    </row>
    <row r="256" spans="1:28" x14ac:dyDescent="0.3">
      <c r="A256" s="1">
        <v>9</v>
      </c>
      <c r="B256" t="s">
        <v>683</v>
      </c>
      <c r="C256" t="s">
        <v>3517</v>
      </c>
      <c r="D256" t="s">
        <v>3518</v>
      </c>
      <c r="E256" t="s">
        <v>3519</v>
      </c>
      <c r="F256" t="s">
        <v>1986</v>
      </c>
      <c r="G256" t="s">
        <v>3520</v>
      </c>
      <c r="I256" t="str">
        <f t="shared" si="47"/>
        <v>pos_trend</v>
      </c>
      <c r="J256">
        <f t="shared" si="48"/>
        <v>7590000</v>
      </c>
      <c r="K256">
        <f t="shared" si="49"/>
        <v>9250000</v>
      </c>
      <c r="L256">
        <f t="shared" si="50"/>
        <v>11450000</v>
      </c>
      <c r="M256">
        <f t="shared" si="51"/>
        <v>16270000</v>
      </c>
      <c r="N256">
        <f t="shared" si="52"/>
        <v>21730000</v>
      </c>
      <c r="P256">
        <f t="shared" si="37"/>
        <v>21730000</v>
      </c>
      <c r="Q256">
        <f>IFERROR(J144+MATCH(P256,J256:N256,0)-1,"")</f>
        <v>2017</v>
      </c>
      <c r="R256">
        <f t="shared" si="38"/>
        <v>7590000</v>
      </c>
      <c r="S256">
        <f>IFERROR(J144+MATCH(R256,J256:N256)-1,"")</f>
        <v>2013</v>
      </c>
      <c r="T256">
        <f t="shared" si="39"/>
        <v>13258000</v>
      </c>
      <c r="U256">
        <f t="shared" si="40"/>
        <v>5751219.0012205243</v>
      </c>
      <c r="V256">
        <f t="shared" si="41"/>
        <v>-0.98553019782365037</v>
      </c>
      <c r="W256">
        <f t="shared" si="42"/>
        <v>-0.69689573621686496</v>
      </c>
      <c r="X256">
        <f t="shared" si="43"/>
        <v>-0.31436813649702888</v>
      </c>
      <c r="Y256">
        <f t="shared" si="44"/>
        <v>0.52371505925279371</v>
      </c>
      <c r="Z256">
        <f t="shared" si="45"/>
        <v>1.4730790112847505</v>
      </c>
      <c r="AA256">
        <f t="shared" si="46"/>
        <v>1.4730790112847505</v>
      </c>
      <c r="AB256">
        <f>IFERROR(V144+MATCH(AA256,V256:Z256,0)-1,"")</f>
        <v>2017</v>
      </c>
    </row>
    <row r="257" spans="1:28" x14ac:dyDescent="0.3">
      <c r="A257" s="1">
        <v>10</v>
      </c>
      <c r="B257" t="s">
        <v>689</v>
      </c>
      <c r="C257" t="s">
        <v>3521</v>
      </c>
      <c r="D257" t="s">
        <v>3522</v>
      </c>
      <c r="E257" t="s">
        <v>3523</v>
      </c>
      <c r="F257" t="s">
        <v>3524</v>
      </c>
      <c r="G257" t="s">
        <v>3525</v>
      </c>
      <c r="I257" t="str">
        <f t="shared" si="47"/>
        <v>pos_trend</v>
      </c>
      <c r="J257">
        <f t="shared" si="48"/>
        <v>27060000</v>
      </c>
      <c r="K257">
        <f t="shared" si="49"/>
        <v>30410000</v>
      </c>
      <c r="L257">
        <f t="shared" si="50"/>
        <v>39320000</v>
      </c>
      <c r="M257">
        <f t="shared" si="51"/>
        <v>46540000</v>
      </c>
      <c r="N257">
        <f t="shared" si="52"/>
        <v>69620000</v>
      </c>
      <c r="P257">
        <f t="shared" si="37"/>
        <v>69620000</v>
      </c>
      <c r="Q257">
        <f>IFERROR(J144+MATCH(P257,J257:N257,0)-1,"")</f>
        <v>2017</v>
      </c>
      <c r="R257">
        <f t="shared" si="38"/>
        <v>27060000</v>
      </c>
      <c r="S257">
        <f>IFERROR(J144+MATCH(R257,J257:N257)-1,"")</f>
        <v>2013</v>
      </c>
      <c r="T257">
        <f t="shared" si="39"/>
        <v>42590000</v>
      </c>
      <c r="U257">
        <f t="shared" si="40"/>
        <v>16929630.828816086</v>
      </c>
      <c r="V257">
        <f t="shared" si="41"/>
        <v>-0.91732655939350072</v>
      </c>
      <c r="W257">
        <f t="shared" si="42"/>
        <v>-0.719448647354336</v>
      </c>
      <c r="X257">
        <f t="shared" si="43"/>
        <v>-0.19315246936360253</v>
      </c>
      <c r="Y257">
        <f t="shared" si="44"/>
        <v>0.23331873210588072</v>
      </c>
      <c r="Z257">
        <f t="shared" si="45"/>
        <v>1.5966089440055586</v>
      </c>
      <c r="AA257">
        <f t="shared" si="46"/>
        <v>1.5966089440055586</v>
      </c>
      <c r="AB257">
        <f>IFERROR(V144+MATCH(AA257,V257:Z257,0)-1,"")</f>
        <v>2017</v>
      </c>
    </row>
    <row r="258" spans="1:28" x14ac:dyDescent="0.3">
      <c r="A258" s="1">
        <v>11</v>
      </c>
      <c r="B258" t="s">
        <v>695</v>
      </c>
      <c r="C258" t="s">
        <v>254</v>
      </c>
      <c r="D258" t="s">
        <v>254</v>
      </c>
      <c r="E258" t="s">
        <v>254</v>
      </c>
      <c r="F258" t="s">
        <v>254</v>
      </c>
      <c r="G258" t="s">
        <v>3526</v>
      </c>
      <c r="I258" t="str">
        <f t="shared" si="47"/>
        <v>N/A</v>
      </c>
      <c r="J258" t="str">
        <f t="shared" si="48"/>
        <v>N/A</v>
      </c>
      <c r="K258" t="str">
        <f t="shared" si="49"/>
        <v>N/A</v>
      </c>
      <c r="L258" t="str">
        <f t="shared" si="50"/>
        <v>N/A</v>
      </c>
      <c r="M258" t="str">
        <f t="shared" si="51"/>
        <v>N/A</v>
      </c>
      <c r="N258">
        <f t="shared" si="52"/>
        <v>15540000</v>
      </c>
      <c r="P258">
        <f t="shared" si="37"/>
        <v>15540000</v>
      </c>
      <c r="Q258">
        <f>IFERROR(J144+MATCH(P258,J258:N258,0)-1,"")</f>
        <v>2017</v>
      </c>
      <c r="R258">
        <f t="shared" si="38"/>
        <v>15540000</v>
      </c>
      <c r="S258">
        <f>IFERROR(J144+MATCH(R258,J258:N258)-1,"")</f>
        <v>2017</v>
      </c>
      <c r="T258">
        <f t="shared" si="39"/>
        <v>15540000</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1:28" x14ac:dyDescent="0.3">
      <c r="A259" s="1">
        <v>12</v>
      </c>
      <c r="B259" t="s">
        <v>701</v>
      </c>
      <c r="C259" t="s">
        <v>254</v>
      </c>
      <c r="D259" t="s">
        <v>254</v>
      </c>
      <c r="E259" t="s">
        <v>254</v>
      </c>
      <c r="F259" t="s">
        <v>254</v>
      </c>
      <c r="G259" t="s">
        <v>254</v>
      </c>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1:28" x14ac:dyDescent="0.3">
      <c r="A260" s="1">
        <v>13</v>
      </c>
      <c r="B260" t="s">
        <v>704</v>
      </c>
      <c r="C260" t="s">
        <v>254</v>
      </c>
      <c r="D260" t="s">
        <v>254</v>
      </c>
      <c r="E260" t="s">
        <v>254</v>
      </c>
      <c r="F260" t="s">
        <v>254</v>
      </c>
      <c r="G260" t="s">
        <v>254</v>
      </c>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3526</v>
      </c>
      <c r="I262" t="str">
        <f t="shared" si="47"/>
        <v>N/A</v>
      </c>
      <c r="J262" t="str">
        <f t="shared" si="48"/>
        <v>N/A</v>
      </c>
      <c r="K262" t="str">
        <f t="shared" si="49"/>
        <v>N/A</v>
      </c>
      <c r="L262" t="str">
        <f t="shared" si="50"/>
        <v>N/A</v>
      </c>
      <c r="M262" t="str">
        <f t="shared" si="51"/>
        <v>N/A</v>
      </c>
      <c r="N262">
        <f t="shared" si="52"/>
        <v>15540000</v>
      </c>
      <c r="P262">
        <f t="shared" si="37"/>
        <v>15540000</v>
      </c>
      <c r="Q262">
        <f>IFERROR(J144+MATCH(P262,J262:N262,0)-1,"")</f>
        <v>2017</v>
      </c>
      <c r="R262">
        <f t="shared" si="38"/>
        <v>15540000</v>
      </c>
      <c r="S262">
        <f>IFERROR(J144+MATCH(R262,J262:N262)-1,"")</f>
        <v>2017</v>
      </c>
      <c r="T262">
        <f t="shared" si="39"/>
        <v>15540000</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3527</v>
      </c>
      <c r="F263" t="s">
        <v>3528</v>
      </c>
      <c r="G263" t="s">
        <v>3529</v>
      </c>
      <c r="I263" t="str">
        <f t="shared" si="47"/>
        <v>N/A</v>
      </c>
      <c r="J263" t="str">
        <f t="shared" si="48"/>
        <v>N/A</v>
      </c>
      <c r="K263" t="str">
        <f t="shared" si="49"/>
        <v>N/A</v>
      </c>
      <c r="L263">
        <f t="shared" si="50"/>
        <v>6510000</v>
      </c>
      <c r="M263">
        <f t="shared" si="51"/>
        <v>7560000</v>
      </c>
      <c r="N263">
        <f t="shared" si="52"/>
        <v>9150000</v>
      </c>
      <c r="P263">
        <f t="shared" si="37"/>
        <v>9150000</v>
      </c>
      <c r="Q263">
        <f>IFERROR(J144+MATCH(P263,J263:N263,0)-1,"")</f>
        <v>2017</v>
      </c>
      <c r="R263">
        <f t="shared" si="38"/>
        <v>6510000</v>
      </c>
      <c r="S263">
        <f>IFERROR(J144+MATCH(R263,J263:N263)-1,"")</f>
        <v>2015</v>
      </c>
      <c r="T263">
        <f t="shared" si="39"/>
        <v>7740000</v>
      </c>
      <c r="U263">
        <f t="shared" si="40"/>
        <v>1329172.6750125433</v>
      </c>
      <c r="V263" t="str">
        <f t="shared" si="41"/>
        <v/>
      </c>
      <c r="W263" t="str">
        <f t="shared" si="42"/>
        <v/>
      </c>
      <c r="X263">
        <f t="shared" si="43"/>
        <v>-0.92538766642068726</v>
      </c>
      <c r="Y263">
        <f t="shared" si="44"/>
        <v>-0.13542258532985668</v>
      </c>
      <c r="Z263">
        <f t="shared" si="45"/>
        <v>1.060810251750544</v>
      </c>
      <c r="AA263">
        <f t="shared" si="46"/>
        <v>1.060810251750544</v>
      </c>
      <c r="AB263">
        <f>IFERROR(V144+MATCH(AA263,V263:Z263,0)-1,"")</f>
        <v>2017</v>
      </c>
    </row>
    <row r="264" spans="1:28" x14ac:dyDescent="0.3">
      <c r="A264" s="1">
        <v>17</v>
      </c>
      <c r="B264" t="s">
        <v>714</v>
      </c>
      <c r="C264" t="s">
        <v>3530</v>
      </c>
      <c r="D264" t="s">
        <v>3531</v>
      </c>
      <c r="E264" t="s">
        <v>3532</v>
      </c>
      <c r="F264" t="s">
        <v>3533</v>
      </c>
      <c r="G264" t="s">
        <v>3534</v>
      </c>
      <c r="I264" t="str">
        <f t="shared" si="47"/>
        <v>N/A</v>
      </c>
      <c r="J264">
        <f t="shared" si="48"/>
        <v>5550000</v>
      </c>
      <c r="K264">
        <f t="shared" si="49"/>
        <v>6420000</v>
      </c>
      <c r="L264">
        <f t="shared" si="50"/>
        <v>-44410000</v>
      </c>
      <c r="M264">
        <f t="shared" si="51"/>
        <v>-57700000</v>
      </c>
      <c r="N264">
        <f t="shared" si="52"/>
        <v>-33940000</v>
      </c>
      <c r="P264">
        <f t="shared" si="37"/>
        <v>6420000</v>
      </c>
      <c r="Q264">
        <f>IFERROR(J144+MATCH(P264,J264:N264,0)-1,"")</f>
        <v>2014</v>
      </c>
      <c r="R264">
        <f t="shared" si="38"/>
        <v>-57700000</v>
      </c>
      <c r="S264" t="str">
        <f>IFERROR(J144+MATCH(R264,J264:N264)-1,"")</f>
        <v/>
      </c>
      <c r="T264">
        <f t="shared" si="39"/>
        <v>-24816000</v>
      </c>
      <c r="U264">
        <f t="shared" si="40"/>
        <v>29352646.047673453</v>
      </c>
      <c r="V264">
        <f t="shared" si="41"/>
        <v>1.0345234276555748</v>
      </c>
      <c r="W264">
        <f t="shared" si="42"/>
        <v>1.0641630042234582</v>
      </c>
      <c r="X264">
        <f t="shared" si="43"/>
        <v>-0.66753777387483804</v>
      </c>
      <c r="Y264">
        <f t="shared" si="44"/>
        <v>-1.1203078573083687</v>
      </c>
      <c r="Z264">
        <f t="shared" si="45"/>
        <v>-0.31084080069582637</v>
      </c>
      <c r="AA264">
        <f t="shared" si="46"/>
        <v>-1.1203078573083687</v>
      </c>
      <c r="AB264">
        <f>IFERROR(V144+MATCH(AA264,V264:Z264,0)-1,"")</f>
        <v>2016</v>
      </c>
    </row>
    <row r="265" spans="1:28" x14ac:dyDescent="0.3">
      <c r="A265" s="1">
        <v>18</v>
      </c>
      <c r="B265" t="s">
        <v>720</v>
      </c>
      <c r="C265" t="s">
        <v>3530</v>
      </c>
      <c r="D265" t="s">
        <v>3531</v>
      </c>
      <c r="E265" t="s">
        <v>3535</v>
      </c>
      <c r="F265" t="s">
        <v>3536</v>
      </c>
      <c r="G265" t="s">
        <v>3537</v>
      </c>
      <c r="I265" t="str">
        <f t="shared" si="47"/>
        <v>N/A</v>
      </c>
      <c r="J265">
        <f t="shared" si="48"/>
        <v>5550000</v>
      </c>
      <c r="K265">
        <f t="shared" si="49"/>
        <v>6420000</v>
      </c>
      <c r="L265">
        <f t="shared" si="50"/>
        <v>795000</v>
      </c>
      <c r="M265">
        <f t="shared" si="51"/>
        <v>832000</v>
      </c>
      <c r="N265">
        <f t="shared" si="52"/>
        <v>783000</v>
      </c>
      <c r="P265">
        <f t="shared" si="37"/>
        <v>6420000</v>
      </c>
      <c r="Q265">
        <f>IFERROR(J144+MATCH(P265,J265:N265,0)-1,"")</f>
        <v>2014</v>
      </c>
      <c r="R265">
        <f t="shared" si="38"/>
        <v>783000</v>
      </c>
      <c r="S265" t="str">
        <f>IFERROR(J144+MATCH(R265,J265:N265)-1,"")</f>
        <v/>
      </c>
      <c r="T265">
        <f t="shared" si="39"/>
        <v>2876000</v>
      </c>
      <c r="U265">
        <f t="shared" si="40"/>
        <v>2854792.3742366973</v>
      </c>
      <c r="V265">
        <f t="shared" si="41"/>
        <v>0.93667056985710329</v>
      </c>
      <c r="W265">
        <f t="shared" si="42"/>
        <v>1.2414212788233261</v>
      </c>
      <c r="X265">
        <f t="shared" si="43"/>
        <v>-0.72894968432035601</v>
      </c>
      <c r="Y265">
        <f t="shared" si="44"/>
        <v>-0.7159890219850108</v>
      </c>
      <c r="Z265">
        <f t="shared" si="45"/>
        <v>-0.73315314237506246</v>
      </c>
      <c r="AA265">
        <f t="shared" si="46"/>
        <v>1.2414212788233261</v>
      </c>
      <c r="AB265">
        <f>IFERROR(V144+MATCH(AA265,V265:Z265,0)-1,"")</f>
        <v>2014</v>
      </c>
    </row>
    <row r="266" spans="1:28" x14ac:dyDescent="0.3">
      <c r="A266" s="1">
        <v>19</v>
      </c>
      <c r="B266" t="s">
        <v>725</v>
      </c>
      <c r="C266" t="s">
        <v>254</v>
      </c>
      <c r="D266" t="s">
        <v>254</v>
      </c>
      <c r="E266" t="s">
        <v>3538</v>
      </c>
      <c r="F266" t="s">
        <v>3539</v>
      </c>
      <c r="G266" t="s">
        <v>3540</v>
      </c>
      <c r="I266" t="str">
        <f t="shared" si="47"/>
        <v>N/A</v>
      </c>
      <c r="J266" t="str">
        <f t="shared" si="48"/>
        <v>N/A</v>
      </c>
      <c r="K266" t="str">
        <f t="shared" si="49"/>
        <v>N/A</v>
      </c>
      <c r="L266">
        <f t="shared" si="50"/>
        <v>45210000</v>
      </c>
      <c r="M266">
        <f t="shared" si="51"/>
        <v>58530000</v>
      </c>
      <c r="N266">
        <f t="shared" si="52"/>
        <v>34720000</v>
      </c>
      <c r="P266">
        <f t="shared" si="37"/>
        <v>58530000</v>
      </c>
      <c r="Q266">
        <f>IFERROR(J144+MATCH(P266,J266:N266,0)-1,"")</f>
        <v>2016</v>
      </c>
      <c r="R266">
        <f t="shared" si="38"/>
        <v>34720000</v>
      </c>
      <c r="S266" t="str">
        <f>IFERROR(J144+MATCH(R266,J266:N266)-1,"")</f>
        <v/>
      </c>
      <c r="T266">
        <f t="shared" si="39"/>
        <v>46153333.333333336</v>
      </c>
      <c r="U266">
        <f t="shared" si="40"/>
        <v>11932997.667532392</v>
      </c>
      <c r="V266" t="str">
        <f t="shared" si="41"/>
        <v/>
      </c>
      <c r="W266" t="str">
        <f t="shared" si="42"/>
        <v/>
      </c>
      <c r="X266">
        <f t="shared" si="43"/>
        <v>-7.9052502951540968E-2</v>
      </c>
      <c r="Y266">
        <f t="shared" si="44"/>
        <v>1.0371800122228649</v>
      </c>
      <c r="Z266">
        <f t="shared" si="45"/>
        <v>-0.95812750927132451</v>
      </c>
      <c r="AA266">
        <f t="shared" si="46"/>
        <v>1.0371800122228649</v>
      </c>
      <c r="AB266">
        <f>IFERROR(V144+MATCH(AA266,V266:Z266,0)-1,"")</f>
        <v>2016</v>
      </c>
    </row>
    <row r="267" spans="1:28" x14ac:dyDescent="0.3">
      <c r="A267" s="1">
        <v>20</v>
      </c>
      <c r="B267" t="s">
        <v>730</v>
      </c>
      <c r="C267" t="s">
        <v>3541</v>
      </c>
      <c r="D267" t="s">
        <v>3542</v>
      </c>
      <c r="E267" t="s">
        <v>3543</v>
      </c>
      <c r="F267" t="s">
        <v>3544</v>
      </c>
      <c r="G267" t="s">
        <v>3545</v>
      </c>
      <c r="I267" t="str">
        <f t="shared" si="47"/>
        <v>N/A</v>
      </c>
      <c r="J267">
        <f t="shared" si="48"/>
        <v>309000</v>
      </c>
      <c r="K267">
        <f t="shared" si="49"/>
        <v>228000</v>
      </c>
      <c r="L267">
        <f t="shared" si="50"/>
        <v>183000</v>
      </c>
      <c r="M267">
        <f t="shared" si="51"/>
        <v>220000</v>
      </c>
      <c r="N267">
        <f t="shared" si="52"/>
        <v>3250000</v>
      </c>
      <c r="P267">
        <f t="shared" si="37"/>
        <v>3250000</v>
      </c>
      <c r="Q267">
        <f>IFERROR(J144+MATCH(P267,J267:N267,0)-1,"")</f>
        <v>2017</v>
      </c>
      <c r="R267">
        <f t="shared" si="38"/>
        <v>183000</v>
      </c>
      <c r="S267">
        <f>IFERROR(J144+MATCH(R267,J267:N267)-1,"")</f>
        <v>2015</v>
      </c>
      <c r="T267">
        <f t="shared" si="39"/>
        <v>838000</v>
      </c>
      <c r="U267">
        <f t="shared" si="40"/>
        <v>1349132.4990526319</v>
      </c>
      <c r="V267">
        <f t="shared" si="41"/>
        <v>-0.39210381513414483</v>
      </c>
      <c r="W267">
        <f t="shared" si="42"/>
        <v>-0.45214239552330499</v>
      </c>
      <c r="X267">
        <f t="shared" si="43"/>
        <v>-0.48549716240617175</v>
      </c>
      <c r="Y267">
        <f t="shared" si="44"/>
        <v>-0.45807213185803686</v>
      </c>
      <c r="Z267">
        <f t="shared" si="45"/>
        <v>1.7878155049216584</v>
      </c>
      <c r="AA267">
        <f t="shared" si="46"/>
        <v>1.7878155049216584</v>
      </c>
      <c r="AB267">
        <f>IFERROR(V144+MATCH(AA267,V267:Z267,0)-1,"")</f>
        <v>2017</v>
      </c>
    </row>
    <row r="268" spans="1:28" x14ac:dyDescent="0.3">
      <c r="A268" s="1">
        <v>21</v>
      </c>
      <c r="B268" t="s">
        <v>735</v>
      </c>
      <c r="C268" t="s">
        <v>3541</v>
      </c>
      <c r="D268" t="s">
        <v>3542</v>
      </c>
      <c r="E268" t="s">
        <v>3543</v>
      </c>
      <c r="F268" t="s">
        <v>3544</v>
      </c>
      <c r="G268" t="s">
        <v>3545</v>
      </c>
      <c r="I268" t="str">
        <f t="shared" si="47"/>
        <v>N/A</v>
      </c>
      <c r="J268">
        <f t="shared" si="48"/>
        <v>309000</v>
      </c>
      <c r="K268">
        <f t="shared" si="49"/>
        <v>228000</v>
      </c>
      <c r="L268">
        <f t="shared" si="50"/>
        <v>183000</v>
      </c>
      <c r="M268">
        <f t="shared" si="51"/>
        <v>220000</v>
      </c>
      <c r="N268">
        <f t="shared" si="52"/>
        <v>3250000</v>
      </c>
      <c r="P268">
        <f t="shared" si="37"/>
        <v>3250000</v>
      </c>
      <c r="Q268">
        <f>IFERROR(J144+MATCH(P268,J268:N268,0)-1,"")</f>
        <v>2017</v>
      </c>
      <c r="R268">
        <f t="shared" si="38"/>
        <v>183000</v>
      </c>
      <c r="S268">
        <f>IFERROR(J144+MATCH(R268,J268:N268)-1,"")</f>
        <v>2015</v>
      </c>
      <c r="T268">
        <f t="shared" si="39"/>
        <v>838000</v>
      </c>
      <c r="U268">
        <f t="shared" si="40"/>
        <v>1349132.4990526319</v>
      </c>
      <c r="V268">
        <f t="shared" si="41"/>
        <v>-0.39210381513414483</v>
      </c>
      <c r="W268">
        <f t="shared" si="42"/>
        <v>-0.45214239552330499</v>
      </c>
      <c r="X268">
        <f t="shared" si="43"/>
        <v>-0.48549716240617175</v>
      </c>
      <c r="Y268">
        <f t="shared" si="44"/>
        <v>-0.45807213185803686</v>
      </c>
      <c r="Z268">
        <f t="shared" si="45"/>
        <v>1.7878155049216584</v>
      </c>
      <c r="AA268">
        <f t="shared" si="46"/>
        <v>1.7878155049216584</v>
      </c>
      <c r="AB268">
        <f>IFERROR(V144+MATCH(AA268,V268:Z268,0)-1,"")</f>
        <v>2017</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3546</v>
      </c>
      <c r="D270" t="s">
        <v>3547</v>
      </c>
      <c r="E270" t="s">
        <v>3548</v>
      </c>
      <c r="F270" t="s">
        <v>3549</v>
      </c>
      <c r="G270" t="s">
        <v>3550</v>
      </c>
      <c r="I270" t="str">
        <f t="shared" si="47"/>
        <v>pos_trend</v>
      </c>
      <c r="J270">
        <f t="shared" si="48"/>
        <v>32920000</v>
      </c>
      <c r="K270">
        <f t="shared" si="49"/>
        <v>37050000</v>
      </c>
      <c r="L270">
        <f t="shared" si="50"/>
        <v>46810000</v>
      </c>
      <c r="M270">
        <f t="shared" si="51"/>
        <v>55160000</v>
      </c>
      <c r="N270">
        <f t="shared" si="52"/>
        <v>98340000</v>
      </c>
      <c r="P270">
        <f t="shared" si="37"/>
        <v>98340000</v>
      </c>
      <c r="Q270">
        <f>IFERROR(J144+MATCH(P270,J270:N270,0)-1,"")</f>
        <v>2017</v>
      </c>
      <c r="R270">
        <f t="shared" si="38"/>
        <v>32920000</v>
      </c>
      <c r="S270">
        <f>IFERROR(J144+MATCH(R270,J270:N270)-1,"")</f>
        <v>2013</v>
      </c>
      <c r="T270">
        <f t="shared" si="39"/>
        <v>54056000</v>
      </c>
      <c r="U270">
        <f t="shared" si="40"/>
        <v>26223703.590454191</v>
      </c>
      <c r="V270">
        <f t="shared" si="41"/>
        <v>-0.80598836572015753</v>
      </c>
      <c r="W270">
        <f t="shared" si="42"/>
        <v>-0.6484972628424015</v>
      </c>
      <c r="X270">
        <f t="shared" si="43"/>
        <v>-0.27631489865671183</v>
      </c>
      <c r="Y270">
        <f t="shared" si="44"/>
        <v>4.2099316604610804E-2</v>
      </c>
      <c r="Z270">
        <f t="shared" si="45"/>
        <v>1.6887012106146602</v>
      </c>
      <c r="AA270">
        <f t="shared" si="46"/>
        <v>1.6887012106146602</v>
      </c>
      <c r="AB270">
        <f>IFERROR(V144+MATCH(AA270,V270:Z270,0)-1,"")</f>
        <v>2017</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3551</v>
      </c>
      <c r="D272" t="s">
        <v>3552</v>
      </c>
      <c r="E272" t="s">
        <v>3553</v>
      </c>
      <c r="F272" t="s">
        <v>3554</v>
      </c>
      <c r="G272" t="s">
        <v>3555</v>
      </c>
      <c r="I272" t="str">
        <f t="shared" si="47"/>
        <v>N/A</v>
      </c>
      <c r="J272">
        <f t="shared" si="48"/>
        <v>0.19359999999999999</v>
      </c>
      <c r="K272">
        <f t="shared" si="49"/>
        <v>0.1804</v>
      </c>
      <c r="L272">
        <f t="shared" si="50"/>
        <v>0.13830000000000001</v>
      </c>
      <c r="M272">
        <f t="shared" si="51"/>
        <v>0.13009999999999999</v>
      </c>
      <c r="N272">
        <f t="shared" si="52"/>
        <v>0.17870000000000003</v>
      </c>
      <c r="P272">
        <f t="shared" si="37"/>
        <v>0.19359999999999999</v>
      </c>
      <c r="Q272">
        <f>IFERROR(J144+MATCH(P272,J272:N272,0)-1,"")</f>
        <v>2013</v>
      </c>
      <c r="R272">
        <f t="shared" si="38"/>
        <v>0.13009999999999999</v>
      </c>
      <c r="S272" t="str">
        <f>IFERROR(J144+MATCH(R272,J272:N272)-1,"")</f>
        <v/>
      </c>
      <c r="T272">
        <f t="shared" si="39"/>
        <v>0.16421999999999998</v>
      </c>
      <c r="U272">
        <f t="shared" si="40"/>
        <v>2.8154342471455637E-2</v>
      </c>
      <c r="V272">
        <f t="shared" si="41"/>
        <v>1.0435335163585162</v>
      </c>
      <c r="W272">
        <f t="shared" si="42"/>
        <v>0.57468932248743398</v>
      </c>
      <c r="X272">
        <f t="shared" si="43"/>
        <v>-0.9206395079650338</v>
      </c>
      <c r="Y272">
        <f t="shared" si="44"/>
        <v>-1.2118912041576764</v>
      </c>
      <c r="Z272">
        <f t="shared" si="45"/>
        <v>0.51430787327676497</v>
      </c>
      <c r="AA272">
        <f t="shared" si="46"/>
        <v>-1.2118912041576764</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3556</v>
      </c>
      <c r="D276" t="s">
        <v>3557</v>
      </c>
      <c r="E276" t="s">
        <v>3558</v>
      </c>
      <c r="F276" t="s">
        <v>3559</v>
      </c>
      <c r="G276" t="s">
        <v>3560</v>
      </c>
      <c r="I276" t="str">
        <f t="shared" si="47"/>
        <v>pos_trend</v>
      </c>
      <c r="J276">
        <f t="shared" si="48"/>
        <v>137080000</v>
      </c>
      <c r="K276">
        <f t="shared" si="49"/>
        <v>168350000</v>
      </c>
      <c r="L276">
        <f t="shared" si="50"/>
        <v>291560000</v>
      </c>
      <c r="M276">
        <f t="shared" si="51"/>
        <v>368780000</v>
      </c>
      <c r="N276">
        <f t="shared" si="52"/>
        <v>452070000</v>
      </c>
      <c r="P276">
        <f t="shared" si="53"/>
        <v>452070000</v>
      </c>
      <c r="Q276">
        <f>IFERROR(J144+MATCH(P276,J276:N276,0)-1,"")</f>
        <v>2017</v>
      </c>
      <c r="R276">
        <f t="shared" si="54"/>
        <v>137080000</v>
      </c>
      <c r="S276">
        <f>IFERROR(J144+MATCH(R276,J276:N276)-1,"")</f>
        <v>2013</v>
      </c>
      <c r="T276">
        <f t="shared" si="55"/>
        <v>283568000</v>
      </c>
      <c r="U276">
        <f t="shared" si="56"/>
        <v>132713792.31263041</v>
      </c>
      <c r="V276">
        <f t="shared" si="57"/>
        <v>-1.1037888183838651</v>
      </c>
      <c r="W276">
        <f t="shared" si="58"/>
        <v>-0.86816899730047625</v>
      </c>
      <c r="X276">
        <f t="shared" si="59"/>
        <v>6.021981484165153E-2</v>
      </c>
      <c r="Y276">
        <f t="shared" si="60"/>
        <v>0.64207343121706839</v>
      </c>
      <c r="Z276">
        <f t="shared" si="61"/>
        <v>1.2696645696256215</v>
      </c>
      <c r="AA276">
        <f t="shared" si="62"/>
        <v>1.2696645696256215</v>
      </c>
      <c r="AB276">
        <f>IFERROR(V144+MATCH(AA276,V276:Z276,0)-1,"")</f>
        <v>2017</v>
      </c>
    </row>
    <row r="277" spans="1:28" x14ac:dyDescent="0.3">
      <c r="A277" s="1">
        <v>30</v>
      </c>
      <c r="B277" t="s">
        <v>769</v>
      </c>
      <c r="C277" t="s">
        <v>3561</v>
      </c>
      <c r="D277" t="s">
        <v>3562</v>
      </c>
      <c r="E277" t="s">
        <v>3563</v>
      </c>
      <c r="F277" t="s">
        <v>3564</v>
      </c>
      <c r="G277" t="s">
        <v>3565</v>
      </c>
      <c r="I277" t="str">
        <f t="shared" si="47"/>
        <v>pos_trend</v>
      </c>
      <c r="J277">
        <f t="shared" si="48"/>
        <v>397000</v>
      </c>
      <c r="K277">
        <f t="shared" si="49"/>
        <v>411000</v>
      </c>
      <c r="L277">
        <f t="shared" si="50"/>
        <v>413000</v>
      </c>
      <c r="M277">
        <f t="shared" si="51"/>
        <v>426000</v>
      </c>
      <c r="N277">
        <f t="shared" si="52"/>
        <v>437000</v>
      </c>
      <c r="P277">
        <f t="shared" si="53"/>
        <v>437000</v>
      </c>
      <c r="Q277">
        <f>IFERROR(J144+MATCH(P277,J277:N277,0)-1,"")</f>
        <v>2017</v>
      </c>
      <c r="R277">
        <f t="shared" si="54"/>
        <v>397000</v>
      </c>
      <c r="S277">
        <f>IFERROR(J144+MATCH(R277,J277:N277)-1,"")</f>
        <v>2013</v>
      </c>
      <c r="T277">
        <f t="shared" si="55"/>
        <v>416800</v>
      </c>
      <c r="U277">
        <f t="shared" si="56"/>
        <v>15270.887335056859</v>
      </c>
      <c r="V277">
        <f t="shared" si="57"/>
        <v>-1.2965847737312428</v>
      </c>
      <c r="W277">
        <f t="shared" si="58"/>
        <v>-0.37980766099198021</v>
      </c>
      <c r="X277">
        <f t="shared" si="59"/>
        <v>-0.24883950202922842</v>
      </c>
      <c r="Y277">
        <f t="shared" si="60"/>
        <v>0.6024535312286583</v>
      </c>
      <c r="Z277">
        <f t="shared" si="61"/>
        <v>1.3227784055237932</v>
      </c>
      <c r="AA277">
        <f t="shared" si="62"/>
        <v>1.3227784055237932</v>
      </c>
      <c r="AB277">
        <f>IFERROR(V144+MATCH(AA277,V277:Z277,0)-1,"")</f>
        <v>2017</v>
      </c>
    </row>
    <row r="278" spans="1:28" x14ac:dyDescent="0.3">
      <c r="A278" s="1">
        <v>31</v>
      </c>
      <c r="B278" t="s">
        <v>773</v>
      </c>
      <c r="C278" t="s">
        <v>3566</v>
      </c>
      <c r="D278" t="s">
        <v>3567</v>
      </c>
      <c r="E278" t="s">
        <v>3568</v>
      </c>
      <c r="F278" t="s">
        <v>3569</v>
      </c>
      <c r="G278" t="s">
        <v>3570</v>
      </c>
      <c r="I278" t="str">
        <f t="shared" si="47"/>
        <v>pos_trend</v>
      </c>
      <c r="J278">
        <f t="shared" si="48"/>
        <v>-258260000</v>
      </c>
      <c r="K278">
        <f t="shared" si="49"/>
        <v>-250910000</v>
      </c>
      <c r="L278">
        <f t="shared" si="50"/>
        <v>-137220000</v>
      </c>
      <c r="M278">
        <f t="shared" si="51"/>
        <v>-99080000</v>
      </c>
      <c r="N278">
        <f t="shared" si="52"/>
        <v>-46960000</v>
      </c>
      <c r="P278">
        <f t="shared" si="53"/>
        <v>-46960000</v>
      </c>
      <c r="Q278">
        <f>IFERROR(J144+MATCH(P278,J278:N278,0)-1,"")</f>
        <v>2017</v>
      </c>
      <c r="R278">
        <f t="shared" si="54"/>
        <v>-258260000</v>
      </c>
      <c r="S278">
        <f>IFERROR(J144+MATCH(R278,J278:N278)-1,"")</f>
        <v>2013</v>
      </c>
      <c r="T278">
        <f t="shared" si="55"/>
        <v>-158486000</v>
      </c>
      <c r="U278">
        <f t="shared" si="56"/>
        <v>93429667.558008581</v>
      </c>
      <c r="V278">
        <f t="shared" si="57"/>
        <v>-1.0679049022415963</v>
      </c>
      <c r="W278">
        <f t="shared" si="58"/>
        <v>-0.98923610043475552</v>
      </c>
      <c r="X278">
        <f t="shared" si="59"/>
        <v>0.22761506656112601</v>
      </c>
      <c r="Y278">
        <f t="shared" si="60"/>
        <v>0.63583657688941275</v>
      </c>
      <c r="Z278">
        <f t="shared" si="61"/>
        <v>1.1936893592258131</v>
      </c>
      <c r="AA278">
        <f t="shared" si="62"/>
        <v>1.1936893592258131</v>
      </c>
      <c r="AB278">
        <f>IFERROR(V144+MATCH(AA278,V278:Z278,0)-1,"")</f>
        <v>2017</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3571</v>
      </c>
      <c r="D280" t="s">
        <v>3572</v>
      </c>
      <c r="E280" t="s">
        <v>3573</v>
      </c>
      <c r="F280" t="s">
        <v>254</v>
      </c>
      <c r="G280" t="s">
        <v>254</v>
      </c>
      <c r="I280" t="str">
        <f t="shared" si="47"/>
        <v>N/A</v>
      </c>
      <c r="J280">
        <f t="shared" si="48"/>
        <v>-3740000</v>
      </c>
      <c r="K280">
        <f t="shared" si="49"/>
        <v>-730000</v>
      </c>
      <c r="L280">
        <f t="shared" si="50"/>
        <v>-17330000</v>
      </c>
      <c r="M280" t="str">
        <f t="shared" si="51"/>
        <v>N/A</v>
      </c>
      <c r="N280" t="str">
        <f t="shared" si="52"/>
        <v>N/A</v>
      </c>
      <c r="P280">
        <f t="shared" si="53"/>
        <v>-730000</v>
      </c>
      <c r="Q280">
        <f>IFERROR(J144+MATCH(P280,J280:N280,0)-1,"")</f>
        <v>2014</v>
      </c>
      <c r="R280">
        <f t="shared" si="54"/>
        <v>-17330000</v>
      </c>
      <c r="S280">
        <f>IFERROR(J144+MATCH(R280,J280:N280)-1,"")</f>
        <v>2015</v>
      </c>
      <c r="T280">
        <f t="shared" si="55"/>
        <v>-7266666.666666667</v>
      </c>
      <c r="U280">
        <f t="shared" si="56"/>
        <v>8844095.9590753727</v>
      </c>
      <c r="V280">
        <f t="shared" si="57"/>
        <v>0.39875943035735345</v>
      </c>
      <c r="W280">
        <f t="shared" si="58"/>
        <v>0.73909947346953686</v>
      </c>
      <c r="X280">
        <f t="shared" si="59"/>
        <v>-1.13785890382689</v>
      </c>
      <c r="Y280" t="str">
        <f t="shared" si="60"/>
        <v/>
      </c>
      <c r="Z280" t="str">
        <f t="shared" si="61"/>
        <v/>
      </c>
      <c r="AA280">
        <f t="shared" si="62"/>
        <v>-1.13785890382689</v>
      </c>
      <c r="AB280">
        <f>IFERROR(V144+MATCH(AA280,V280:Z280,0)-1,"")</f>
        <v>2015</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3574</v>
      </c>
      <c r="D283" t="s">
        <v>3575</v>
      </c>
      <c r="E283" t="s">
        <v>3576</v>
      </c>
      <c r="F283" t="s">
        <v>3577</v>
      </c>
      <c r="G283" t="s">
        <v>3578</v>
      </c>
      <c r="I283" t="str">
        <f t="shared" si="47"/>
        <v>neg_trend</v>
      </c>
      <c r="J283">
        <f t="shared" si="48"/>
        <v>-16129999.999999998</v>
      </c>
      <c r="K283">
        <f t="shared" si="49"/>
        <v>-16550000</v>
      </c>
      <c r="L283">
        <f t="shared" si="50"/>
        <v>-19350000</v>
      </c>
      <c r="M283">
        <f t="shared" si="51"/>
        <v>-26660000</v>
      </c>
      <c r="N283">
        <f t="shared" si="52"/>
        <v>-46760000</v>
      </c>
      <c r="P283">
        <f t="shared" si="53"/>
        <v>-16129999.999999998</v>
      </c>
      <c r="Q283">
        <f>IFERROR(J144+MATCH(P283,J283:N283,0)-1,"")</f>
        <v>2013</v>
      </c>
      <c r="R283">
        <f t="shared" si="54"/>
        <v>-46760000</v>
      </c>
      <c r="S283" t="str">
        <f>IFERROR(J144+MATCH(R283,J283:N283)-1,"")</f>
        <v/>
      </c>
      <c r="T283">
        <f t="shared" si="55"/>
        <v>-25090000</v>
      </c>
      <c r="U283">
        <f t="shared" si="56"/>
        <v>12827846.662632041</v>
      </c>
      <c r="V283">
        <f t="shared" si="57"/>
        <v>0.69848044146807509</v>
      </c>
      <c r="W283">
        <f t="shared" si="58"/>
        <v>0.66573917077425893</v>
      </c>
      <c r="X283">
        <f t="shared" si="59"/>
        <v>0.44746403281548552</v>
      </c>
      <c r="Y283">
        <f t="shared" si="60"/>
        <v>-0.12238998806974082</v>
      </c>
      <c r="Z283">
        <f t="shared" si="61"/>
        <v>-1.6892936569880785</v>
      </c>
      <c r="AA283">
        <f t="shared" si="62"/>
        <v>-1.6892936569880785</v>
      </c>
      <c r="AB283">
        <f>IFERROR(V144+MATCH(AA283,V283:Z283,0)-1,"")</f>
        <v>2017</v>
      </c>
    </row>
    <row r="284" spans="1:28" x14ac:dyDescent="0.3">
      <c r="A284" s="1">
        <v>37</v>
      </c>
      <c r="B284" t="s">
        <v>795</v>
      </c>
      <c r="C284" t="s">
        <v>3579</v>
      </c>
      <c r="D284" t="s">
        <v>3580</v>
      </c>
      <c r="E284" t="s">
        <v>3581</v>
      </c>
      <c r="F284" t="s">
        <v>3582</v>
      </c>
      <c r="G284" t="s">
        <v>3583</v>
      </c>
      <c r="I284" t="str">
        <f t="shared" si="47"/>
        <v>N/A</v>
      </c>
      <c r="J284">
        <f t="shared" si="48"/>
        <v>0.80640000000000001</v>
      </c>
      <c r="K284">
        <f t="shared" si="49"/>
        <v>0.8196</v>
      </c>
      <c r="L284">
        <f t="shared" si="50"/>
        <v>0.86170000000000002</v>
      </c>
      <c r="M284">
        <f t="shared" si="51"/>
        <v>0.86990000000000001</v>
      </c>
      <c r="N284">
        <f t="shared" si="52"/>
        <v>0.82129999999999992</v>
      </c>
      <c r="P284">
        <f t="shared" si="53"/>
        <v>0.86990000000000001</v>
      </c>
      <c r="Q284">
        <f>IFERROR(J144+MATCH(P284,J284:N284,0)-1,"")</f>
        <v>2016</v>
      </c>
      <c r="R284">
        <f t="shared" si="54"/>
        <v>0.80640000000000001</v>
      </c>
      <c r="S284">
        <f>IFERROR(J144+MATCH(R284,J284:N284)-1,"")</f>
        <v>2013</v>
      </c>
      <c r="T284">
        <f t="shared" si="55"/>
        <v>0.83577999999999997</v>
      </c>
      <c r="U284">
        <f t="shared" si="56"/>
        <v>2.8154342471455464E-2</v>
      </c>
      <c r="V284">
        <f t="shared" si="57"/>
        <v>-1.0435335163585207</v>
      </c>
      <c r="W284">
        <f t="shared" si="58"/>
        <v>-0.57468932248743554</v>
      </c>
      <c r="X284">
        <f t="shared" si="59"/>
        <v>0.92063950796504246</v>
      </c>
      <c r="Y284">
        <f t="shared" si="60"/>
        <v>1.2118912041576859</v>
      </c>
      <c r="Z284">
        <f t="shared" si="61"/>
        <v>-0.51430787327676819</v>
      </c>
      <c r="AA284">
        <f t="shared" si="62"/>
        <v>1.2118912041576859</v>
      </c>
      <c r="AB284">
        <f>IFERROR(V144+MATCH(AA284,V284:Z284,0)-1,"")</f>
        <v>2016</v>
      </c>
    </row>
    <row r="285" spans="1:28" x14ac:dyDescent="0.3">
      <c r="A285" s="1">
        <v>38</v>
      </c>
      <c r="B285" t="s">
        <v>801</v>
      </c>
      <c r="C285" t="s">
        <v>3556</v>
      </c>
      <c r="D285" t="s">
        <v>3557</v>
      </c>
      <c r="E285" t="s">
        <v>3558</v>
      </c>
      <c r="F285" t="s">
        <v>3559</v>
      </c>
      <c r="G285" t="s">
        <v>3560</v>
      </c>
      <c r="I285" t="str">
        <f t="shared" si="47"/>
        <v>pos_trend</v>
      </c>
      <c r="J285">
        <f t="shared" si="48"/>
        <v>137080000</v>
      </c>
      <c r="K285">
        <f t="shared" si="49"/>
        <v>168350000</v>
      </c>
      <c r="L285">
        <f t="shared" si="50"/>
        <v>291560000</v>
      </c>
      <c r="M285">
        <f t="shared" si="51"/>
        <v>368780000</v>
      </c>
      <c r="N285">
        <f t="shared" si="52"/>
        <v>452070000</v>
      </c>
      <c r="P285">
        <f t="shared" si="53"/>
        <v>452070000</v>
      </c>
      <c r="Q285">
        <f>IFERROR(J144+MATCH(P285,J285:N285,0)-1,"")</f>
        <v>2017</v>
      </c>
      <c r="R285">
        <f t="shared" si="54"/>
        <v>137080000</v>
      </c>
      <c r="S285">
        <f>IFERROR(J144+MATCH(R285,J285:N285)-1,"")</f>
        <v>2013</v>
      </c>
      <c r="T285">
        <f t="shared" si="55"/>
        <v>283568000</v>
      </c>
      <c r="U285">
        <f t="shared" si="56"/>
        <v>132713792.31263041</v>
      </c>
      <c r="V285">
        <f t="shared" si="57"/>
        <v>-1.1037888183838651</v>
      </c>
      <c r="W285">
        <f t="shared" si="58"/>
        <v>-0.86816899730047625</v>
      </c>
      <c r="X285">
        <f t="shared" si="59"/>
        <v>6.021981484165153E-2</v>
      </c>
      <c r="Y285">
        <f t="shared" si="60"/>
        <v>0.64207343121706839</v>
      </c>
      <c r="Z285">
        <f t="shared" si="61"/>
        <v>1.2696645696256215</v>
      </c>
      <c r="AA285">
        <f t="shared" si="62"/>
        <v>1.2696645696256215</v>
      </c>
      <c r="AB285">
        <f>IFERROR(V144+MATCH(AA285,V285:Z285,0)-1,"")</f>
        <v>2017</v>
      </c>
    </row>
    <row r="286" spans="1:28" x14ac:dyDescent="0.3">
      <c r="A286" s="1">
        <v>39</v>
      </c>
      <c r="B286" t="s">
        <v>802</v>
      </c>
      <c r="C286" t="s">
        <v>3579</v>
      </c>
      <c r="D286" t="s">
        <v>3580</v>
      </c>
      <c r="E286" t="s">
        <v>3581</v>
      </c>
      <c r="F286" t="s">
        <v>3582</v>
      </c>
      <c r="G286" t="s">
        <v>3583</v>
      </c>
      <c r="I286" t="str">
        <f t="shared" si="47"/>
        <v>N/A</v>
      </c>
      <c r="J286">
        <f t="shared" si="48"/>
        <v>0.80640000000000001</v>
      </c>
      <c r="K286">
        <f t="shared" si="49"/>
        <v>0.8196</v>
      </c>
      <c r="L286">
        <f t="shared" si="50"/>
        <v>0.86170000000000002</v>
      </c>
      <c r="M286">
        <f t="shared" si="51"/>
        <v>0.86990000000000001</v>
      </c>
      <c r="N286">
        <f t="shared" si="52"/>
        <v>0.82129999999999992</v>
      </c>
      <c r="P286">
        <f t="shared" si="53"/>
        <v>0.86990000000000001</v>
      </c>
      <c r="Q286">
        <f>IFERROR(J144+MATCH(P286,J286:N286,0)-1,"")</f>
        <v>2016</v>
      </c>
      <c r="R286">
        <f t="shared" si="54"/>
        <v>0.80640000000000001</v>
      </c>
      <c r="S286">
        <f>IFERROR(J144+MATCH(R286,J286:N286)-1,"")</f>
        <v>2013</v>
      </c>
      <c r="T286">
        <f t="shared" si="55"/>
        <v>0.83577999999999997</v>
      </c>
      <c r="U286">
        <f t="shared" si="56"/>
        <v>2.8154342471455464E-2</v>
      </c>
      <c r="V286">
        <f t="shared" si="57"/>
        <v>-1.0435335163585207</v>
      </c>
      <c r="W286">
        <f t="shared" si="58"/>
        <v>-0.57468932248743554</v>
      </c>
      <c r="X286">
        <f t="shared" si="59"/>
        <v>0.92063950796504246</v>
      </c>
      <c r="Y286">
        <f t="shared" si="60"/>
        <v>1.2118912041576859</v>
      </c>
      <c r="Z286">
        <f t="shared" si="61"/>
        <v>-0.51430787327676819</v>
      </c>
      <c r="AA286">
        <f t="shared" si="62"/>
        <v>1.2118912041576859</v>
      </c>
      <c r="AB286">
        <f>IFERROR(V144+MATCH(AA286,V286:Z286,0)-1,"")</f>
        <v>2016</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3556</v>
      </c>
      <c r="D288" t="s">
        <v>3557</v>
      </c>
      <c r="E288" t="s">
        <v>3558</v>
      </c>
      <c r="F288" t="s">
        <v>3559</v>
      </c>
      <c r="G288" t="s">
        <v>3560</v>
      </c>
      <c r="I288" t="str">
        <f t="shared" si="47"/>
        <v>pos_trend</v>
      </c>
      <c r="J288">
        <f t="shared" si="48"/>
        <v>137080000</v>
      </c>
      <c r="K288">
        <f t="shared" si="49"/>
        <v>168350000</v>
      </c>
      <c r="L288">
        <f t="shared" si="50"/>
        <v>291560000</v>
      </c>
      <c r="M288">
        <f t="shared" si="51"/>
        <v>368780000</v>
      </c>
      <c r="N288">
        <f t="shared" si="52"/>
        <v>452070000</v>
      </c>
      <c r="P288">
        <f t="shared" si="53"/>
        <v>452070000</v>
      </c>
      <c r="Q288">
        <f>IFERROR(J144+MATCH(P288,J288:N288,0)-1,"")</f>
        <v>2017</v>
      </c>
      <c r="R288">
        <f t="shared" si="54"/>
        <v>137080000</v>
      </c>
      <c r="S288">
        <f>IFERROR(J144+MATCH(R288,J288:N288)-1,"")</f>
        <v>2013</v>
      </c>
      <c r="T288">
        <f t="shared" si="55"/>
        <v>283568000</v>
      </c>
      <c r="U288">
        <f t="shared" si="56"/>
        <v>132713792.31263041</v>
      </c>
      <c r="V288">
        <f t="shared" si="57"/>
        <v>-1.1037888183838651</v>
      </c>
      <c r="W288">
        <f t="shared" si="58"/>
        <v>-0.86816899730047625</v>
      </c>
      <c r="X288">
        <f t="shared" si="59"/>
        <v>6.021981484165153E-2</v>
      </c>
      <c r="Y288">
        <f t="shared" si="60"/>
        <v>0.64207343121706839</v>
      </c>
      <c r="Z288">
        <f t="shared" si="61"/>
        <v>1.2696645696256215</v>
      </c>
      <c r="AA288">
        <f t="shared" si="62"/>
        <v>1.2696645696256215</v>
      </c>
      <c r="AB288">
        <f>IFERROR(V144+MATCH(AA288,V288:Z288,0)-1,"")</f>
        <v>2017</v>
      </c>
    </row>
    <row r="289" spans="1:28" x14ac:dyDescent="0.3">
      <c r="A289" s="1">
        <v>42</v>
      </c>
      <c r="B289" t="s">
        <v>805</v>
      </c>
      <c r="C289" t="s">
        <v>3486</v>
      </c>
      <c r="D289" t="s">
        <v>3487</v>
      </c>
      <c r="E289" t="s">
        <v>3488</v>
      </c>
      <c r="F289" t="s">
        <v>3489</v>
      </c>
      <c r="G289" t="s">
        <v>3490</v>
      </c>
      <c r="I289" t="str">
        <f t="shared" si="47"/>
        <v>pos_trend</v>
      </c>
      <c r="J289">
        <f t="shared" si="48"/>
        <v>170000000</v>
      </c>
      <c r="K289">
        <f t="shared" si="49"/>
        <v>205410000</v>
      </c>
      <c r="L289">
        <f t="shared" si="50"/>
        <v>338370000</v>
      </c>
      <c r="M289">
        <f t="shared" si="51"/>
        <v>423930000</v>
      </c>
      <c r="N289">
        <f t="shared" si="52"/>
        <v>550410000</v>
      </c>
      <c r="P289">
        <f t="shared" si="53"/>
        <v>550410000</v>
      </c>
      <c r="Q289">
        <f>IFERROR(J144+MATCH(P289,J289:N289,0)-1,"")</f>
        <v>2017</v>
      </c>
      <c r="R289">
        <f t="shared" si="54"/>
        <v>170000000</v>
      </c>
      <c r="S289">
        <f>IFERROR(J144+MATCH(R289,J289:N289)-1,"")</f>
        <v>2013</v>
      </c>
      <c r="T289">
        <f t="shared" si="55"/>
        <v>337624000</v>
      </c>
      <c r="U289">
        <f t="shared" si="56"/>
        <v>156768548.44004902</v>
      </c>
      <c r="V289">
        <f t="shared" si="57"/>
        <v>-1.069245085624444</v>
      </c>
      <c r="W289">
        <f t="shared" si="58"/>
        <v>-0.84337069721967162</v>
      </c>
      <c r="X289">
        <f t="shared" si="59"/>
        <v>4.7586075614222019E-3</v>
      </c>
      <c r="Y289">
        <f t="shared" si="60"/>
        <v>0.55053134610737875</v>
      </c>
      <c r="Z289">
        <f t="shared" si="61"/>
        <v>1.3573258291753145</v>
      </c>
      <c r="AA289">
        <f t="shared" si="62"/>
        <v>1.3573258291753145</v>
      </c>
      <c r="AB289">
        <f>IFERROR(V144+MATCH(AA289,V289:Z289,0)-1,"")</f>
        <v>2017</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2585</v>
      </c>
      <c r="C291" s="1" t="s">
        <v>243</v>
      </c>
      <c r="D291" s="1" t="s">
        <v>244</v>
      </c>
      <c r="E291" s="1" t="s">
        <v>245</v>
      </c>
      <c r="F291" s="1" t="s">
        <v>246</v>
      </c>
      <c r="G291" s="1" t="s">
        <v>2586</v>
      </c>
      <c r="H291" s="1" t="s">
        <v>247</v>
      </c>
      <c r="I291" t="str">
        <f t="shared" si="47"/>
        <v>pos_trend</v>
      </c>
      <c r="J291">
        <f t="shared" si="48"/>
        <v>2013</v>
      </c>
      <c r="K291">
        <f t="shared" si="49"/>
        <v>2014</v>
      </c>
      <c r="L291">
        <f t="shared" si="50"/>
        <v>2015</v>
      </c>
      <c r="M291">
        <f t="shared" si="51"/>
        <v>2016</v>
      </c>
      <c r="N291">
        <f t="shared" si="52"/>
        <v>2017</v>
      </c>
      <c r="P291">
        <f t="shared" si="53"/>
        <v>2017</v>
      </c>
      <c r="Q291">
        <f>IFERROR(J144+MATCH(P291,J291:N291,0)-1,"")</f>
        <v>2017</v>
      </c>
      <c r="R291">
        <f t="shared" si="54"/>
        <v>2013</v>
      </c>
      <c r="S291">
        <f>IFERROR(J144+MATCH(R291,J291:N291)-1,"")</f>
        <v>2013</v>
      </c>
      <c r="T291">
        <f t="shared" si="55"/>
        <v>2015</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2013</v>
      </c>
    </row>
    <row r="292" spans="1:28" x14ac:dyDescent="0.3">
      <c r="A292" s="1">
        <v>0</v>
      </c>
      <c r="B292" t="s">
        <v>806</v>
      </c>
      <c r="C292" t="s">
        <v>3338</v>
      </c>
      <c r="D292" t="s">
        <v>3339</v>
      </c>
      <c r="E292" t="s">
        <v>3340</v>
      </c>
      <c r="F292" t="s">
        <v>3341</v>
      </c>
      <c r="G292" t="s">
        <v>3197</v>
      </c>
      <c r="I292" t="str">
        <f t="shared" si="47"/>
        <v>N/A</v>
      </c>
      <c r="J292">
        <f t="shared" si="48"/>
        <v>15010000</v>
      </c>
      <c r="K292">
        <f t="shared" si="49"/>
        <v>7350000</v>
      </c>
      <c r="L292">
        <f t="shared" si="50"/>
        <v>113690000</v>
      </c>
      <c r="M292">
        <f t="shared" si="51"/>
        <v>38150000</v>
      </c>
      <c r="N292">
        <f t="shared" si="52"/>
        <v>52120000</v>
      </c>
      <c r="P292">
        <f t="shared" si="53"/>
        <v>113690000</v>
      </c>
      <c r="Q292">
        <f>IFERROR(J144+MATCH(P292,J292:N292,0)-1,"")</f>
        <v>2015</v>
      </c>
      <c r="R292">
        <f t="shared" si="54"/>
        <v>7350000</v>
      </c>
      <c r="S292" t="str">
        <f>IFERROR(J144+MATCH(R292,J292:N292)-1,"")</f>
        <v/>
      </c>
      <c r="T292">
        <f t="shared" si="55"/>
        <v>45264000</v>
      </c>
      <c r="U292">
        <f t="shared" si="56"/>
        <v>42227085.857302539</v>
      </c>
      <c r="V292">
        <f t="shared" si="57"/>
        <v>-0.71645957531232352</v>
      </c>
      <c r="W292">
        <f t="shared" si="58"/>
        <v>-0.89785973221363902</v>
      </c>
      <c r="X292">
        <f t="shared" si="59"/>
        <v>1.6204291300430043</v>
      </c>
      <c r="Y292">
        <f t="shared" si="60"/>
        <v>-0.16847006738850631</v>
      </c>
      <c r="Z292">
        <f t="shared" si="61"/>
        <v>0.16236024487146461</v>
      </c>
      <c r="AA292">
        <f t="shared" si="62"/>
        <v>1.6204291300430043</v>
      </c>
      <c r="AB292">
        <f>IFERROR(V144+MATCH(AA292,V292:Z292,0)-1,"")</f>
        <v>2015</v>
      </c>
    </row>
    <row r="293" spans="1:28" x14ac:dyDescent="0.3">
      <c r="A293" s="1">
        <v>1</v>
      </c>
      <c r="B293" t="s">
        <v>424</v>
      </c>
      <c r="C293" t="s">
        <v>254</v>
      </c>
      <c r="D293" t="s">
        <v>3342</v>
      </c>
      <c r="E293" t="s">
        <v>3343</v>
      </c>
      <c r="F293" t="s">
        <v>3344</v>
      </c>
      <c r="G293" t="s">
        <v>3345</v>
      </c>
      <c r="I293" t="str">
        <f t="shared" si="47"/>
        <v>N/A</v>
      </c>
      <c r="J293" t="str">
        <f t="shared" si="48"/>
        <v>N/A</v>
      </c>
      <c r="K293">
        <f t="shared" si="49"/>
        <v>-0.51039999999999996</v>
      </c>
      <c r="L293">
        <f t="shared" si="50"/>
        <v>14.4657</v>
      </c>
      <c r="M293">
        <f t="shared" si="51"/>
        <v>-0.66450000000000009</v>
      </c>
      <c r="N293">
        <f t="shared" si="52"/>
        <v>0.36619999999999997</v>
      </c>
      <c r="P293">
        <f t="shared" si="53"/>
        <v>14.4657</v>
      </c>
      <c r="Q293">
        <f>IFERROR(J144+MATCH(P293,J293:N293,0)-1,"")</f>
        <v>2015</v>
      </c>
      <c r="R293">
        <f t="shared" si="54"/>
        <v>-0.66450000000000009</v>
      </c>
      <c r="S293" t="str">
        <f>IFERROR(J144+MATCH(R293,J293:N293)-1,"")</f>
        <v/>
      </c>
      <c r="T293">
        <f t="shared" si="55"/>
        <v>3.4142499999999996</v>
      </c>
      <c r="U293">
        <f t="shared" si="56"/>
        <v>7.3816040508370087</v>
      </c>
      <c r="V293" t="str">
        <f t="shared" si="57"/>
        <v/>
      </c>
      <c r="W293">
        <f t="shared" si="58"/>
        <v>-0.53167983177788836</v>
      </c>
      <c r="X293">
        <f t="shared" si="59"/>
        <v>1.4971610403225115</v>
      </c>
      <c r="Y293">
        <f t="shared" si="60"/>
        <v>-0.55255605311659939</v>
      </c>
      <c r="Z293">
        <f t="shared" si="61"/>
        <v>-0.41292515542802349</v>
      </c>
      <c r="AA293">
        <f t="shared" si="62"/>
        <v>1.4971610403225115</v>
      </c>
      <c r="AB293">
        <f>IFERROR(V144+MATCH(AA293,V293:Z293,0)-1,"")</f>
        <v>2015</v>
      </c>
    </row>
    <row r="294" spans="1:28" x14ac:dyDescent="0.3">
      <c r="A294" s="1">
        <v>2</v>
      </c>
      <c r="B294" t="s">
        <v>807</v>
      </c>
      <c r="C294" t="s">
        <v>3256</v>
      </c>
      <c r="D294" t="s">
        <v>3257</v>
      </c>
      <c r="E294" t="s">
        <v>2921</v>
      </c>
      <c r="F294" t="s">
        <v>3258</v>
      </c>
      <c r="G294" t="s">
        <v>3259</v>
      </c>
      <c r="I294" t="str">
        <f t="shared" si="47"/>
        <v>N/A</v>
      </c>
      <c r="J294">
        <f t="shared" si="48"/>
        <v>2720000</v>
      </c>
      <c r="K294">
        <f t="shared" si="49"/>
        <v>2510000</v>
      </c>
      <c r="L294">
        <f t="shared" si="50"/>
        <v>2770000</v>
      </c>
      <c r="M294">
        <f t="shared" si="51"/>
        <v>3280000</v>
      </c>
      <c r="N294">
        <f t="shared" si="52"/>
        <v>6200000</v>
      </c>
      <c r="P294">
        <f t="shared" si="53"/>
        <v>6200000</v>
      </c>
      <c r="Q294">
        <f>IFERROR(J144+MATCH(P294,J294:N294,0)-1,"")</f>
        <v>2017</v>
      </c>
      <c r="R294">
        <f t="shared" si="54"/>
        <v>2510000</v>
      </c>
      <c r="S294" t="str">
        <f>IFERROR(J144+MATCH(R294,J294:N294)-1,"")</f>
        <v/>
      </c>
      <c r="T294">
        <f t="shared" si="55"/>
        <v>3496000</v>
      </c>
      <c r="U294">
        <f t="shared" si="56"/>
        <v>1537832.8907914539</v>
      </c>
      <c r="V294">
        <f t="shared" si="57"/>
        <v>-0.50460619267976992</v>
      </c>
      <c r="W294">
        <f t="shared" si="58"/>
        <v>-0.64116199224517156</v>
      </c>
      <c r="X294">
        <f t="shared" si="59"/>
        <v>-0.47209290706896001</v>
      </c>
      <c r="Y294">
        <f t="shared" si="60"/>
        <v>-0.14045739383869885</v>
      </c>
      <c r="Z294">
        <f t="shared" si="61"/>
        <v>1.7583184858326004</v>
      </c>
      <c r="AA294">
        <f t="shared" si="62"/>
        <v>1.7583184858326004</v>
      </c>
      <c r="AB294">
        <f>IFERROR(V144+MATCH(AA294,V294:Z294,0)-1,"")</f>
        <v>2017</v>
      </c>
    </row>
    <row r="295" spans="1:28" x14ac:dyDescent="0.3">
      <c r="A295" s="1">
        <v>3</v>
      </c>
      <c r="B295" t="s">
        <v>808</v>
      </c>
      <c r="C295" t="s">
        <v>3260</v>
      </c>
      <c r="D295" t="s">
        <v>3257</v>
      </c>
      <c r="E295" t="s">
        <v>2921</v>
      </c>
      <c r="F295" t="s">
        <v>3258</v>
      </c>
      <c r="G295" t="s">
        <v>3259</v>
      </c>
      <c r="I295" t="str">
        <f t="shared" si="47"/>
        <v>N/A</v>
      </c>
      <c r="J295">
        <f t="shared" si="48"/>
        <v>2610000</v>
      </c>
      <c r="K295">
        <f t="shared" si="49"/>
        <v>2510000</v>
      </c>
      <c r="L295">
        <f t="shared" si="50"/>
        <v>2770000</v>
      </c>
      <c r="M295">
        <f t="shared" si="51"/>
        <v>3280000</v>
      </c>
      <c r="N295">
        <f t="shared" si="52"/>
        <v>6200000</v>
      </c>
      <c r="P295">
        <f t="shared" si="53"/>
        <v>6200000</v>
      </c>
      <c r="Q295">
        <f>IFERROR(J144+MATCH(P295,J295:N295,0)-1,"")</f>
        <v>2017</v>
      </c>
      <c r="R295">
        <f t="shared" si="54"/>
        <v>2510000</v>
      </c>
      <c r="S295" t="str">
        <f>IFERROR(J144+MATCH(R295,J295:N295)-1,"")</f>
        <v/>
      </c>
      <c r="T295">
        <f t="shared" si="55"/>
        <v>3474000</v>
      </c>
      <c r="U295">
        <f t="shared" si="56"/>
        <v>1552427.131945329</v>
      </c>
      <c r="V295">
        <f t="shared" si="57"/>
        <v>-0.55654786123026034</v>
      </c>
      <c r="W295">
        <f t="shared" si="58"/>
        <v>-0.62096312294672562</v>
      </c>
      <c r="X295">
        <f t="shared" si="59"/>
        <v>-0.45348344248391581</v>
      </c>
      <c r="Y295">
        <f t="shared" si="60"/>
        <v>-0.12496560772994271</v>
      </c>
      <c r="Z295">
        <f t="shared" si="61"/>
        <v>1.7559600343908446</v>
      </c>
      <c r="AA295">
        <f t="shared" si="62"/>
        <v>1.7559600343908446</v>
      </c>
      <c r="AB295">
        <f>IFERROR(V144+MATCH(AA295,V295:Z295,0)-1,"")</f>
        <v>2017</v>
      </c>
    </row>
    <row r="296" spans="1:28" x14ac:dyDescent="0.3">
      <c r="A296" s="1">
        <v>4</v>
      </c>
      <c r="B296" t="s">
        <v>809</v>
      </c>
      <c r="C296" t="s">
        <v>3261</v>
      </c>
      <c r="D296" t="s">
        <v>254</v>
      </c>
      <c r="E296" t="s">
        <v>254</v>
      </c>
      <c r="F296" t="s">
        <v>254</v>
      </c>
      <c r="G296" t="s">
        <v>254</v>
      </c>
      <c r="I296" t="str">
        <f t="shared" si="47"/>
        <v>N/A</v>
      </c>
      <c r="J296">
        <f t="shared" si="48"/>
        <v>111000</v>
      </c>
      <c r="K296" t="str">
        <f t="shared" si="49"/>
        <v>N/A</v>
      </c>
      <c r="L296" t="str">
        <f t="shared" si="50"/>
        <v>N/A</v>
      </c>
      <c r="M296" t="str">
        <f t="shared" si="51"/>
        <v>N/A</v>
      </c>
      <c r="N296" t="str">
        <f t="shared" si="52"/>
        <v>N/A</v>
      </c>
      <c r="P296">
        <f t="shared" si="53"/>
        <v>111000</v>
      </c>
      <c r="Q296">
        <f>IFERROR(J144+MATCH(P296,J296:N296,0)-1,"")</f>
        <v>2013</v>
      </c>
      <c r="R296">
        <f t="shared" si="54"/>
        <v>111000</v>
      </c>
      <c r="S296">
        <f>IFERROR(J144+MATCH(R296,J296:N296)-1,"")</f>
        <v>2013</v>
      </c>
      <c r="T296">
        <f t="shared" si="55"/>
        <v>111000</v>
      </c>
      <c r="U296" t="str">
        <f t="shared" si="56"/>
        <v/>
      </c>
      <c r="V296" t="e">
        <f t="shared" si="57"/>
        <v>#VALUE!</v>
      </c>
      <c r="W296" t="str">
        <f t="shared" si="58"/>
        <v/>
      </c>
      <c r="X296" t="str">
        <f t="shared" si="59"/>
        <v/>
      </c>
      <c r="Y296" t="str">
        <f t="shared" si="60"/>
        <v/>
      </c>
      <c r="Z296" t="str">
        <f t="shared" si="61"/>
        <v/>
      </c>
      <c r="AA296" t="e">
        <f t="shared" si="62"/>
        <v>#VALUE!</v>
      </c>
      <c r="AB296" t="str">
        <f>IFERROR(V144+MATCH(AA296,V296:Z296,0)-1,"")</f>
        <v/>
      </c>
    </row>
    <row r="297" spans="1:28" x14ac:dyDescent="0.3">
      <c r="A297" s="1">
        <v>5</v>
      </c>
      <c r="B297" t="s">
        <v>810</v>
      </c>
      <c r="C297" t="s">
        <v>3332</v>
      </c>
      <c r="D297" t="s">
        <v>3333</v>
      </c>
      <c r="E297" t="s">
        <v>3584</v>
      </c>
      <c r="F297" t="s">
        <v>3585</v>
      </c>
      <c r="G297" t="s">
        <v>3586</v>
      </c>
      <c r="I297" t="str">
        <f t="shared" si="47"/>
        <v>N/A</v>
      </c>
      <c r="J297">
        <f t="shared" si="48"/>
        <v>755000</v>
      </c>
      <c r="K297">
        <f t="shared" si="49"/>
        <v>860000</v>
      </c>
      <c r="L297">
        <f t="shared" si="50"/>
        <v>-87090000</v>
      </c>
      <c r="M297">
        <f t="shared" si="51"/>
        <v>22300000</v>
      </c>
      <c r="N297">
        <f t="shared" si="52"/>
        <v>25800000</v>
      </c>
      <c r="P297">
        <f t="shared" si="53"/>
        <v>25800000</v>
      </c>
      <c r="Q297">
        <f>IFERROR(J144+MATCH(P297,J297:N297,0)-1,"")</f>
        <v>2017</v>
      </c>
      <c r="R297">
        <f t="shared" si="54"/>
        <v>-87090000</v>
      </c>
      <c r="S297">
        <f>IFERROR(J144+MATCH(R297,J297:N297)-1,"")</f>
        <v>2015</v>
      </c>
      <c r="T297">
        <f t="shared" si="55"/>
        <v>-7475000</v>
      </c>
      <c r="U297">
        <f t="shared" si="56"/>
        <v>46015023.633591674</v>
      </c>
      <c r="V297">
        <f t="shared" si="57"/>
        <v>0.17885462942568117</v>
      </c>
      <c r="W297">
        <f t="shared" si="58"/>
        <v>0.18113649286306835</v>
      </c>
      <c r="X297">
        <f t="shared" si="59"/>
        <v>-1.7301957863579109</v>
      </c>
      <c r="Y297">
        <f t="shared" si="60"/>
        <v>0.64707127474479431</v>
      </c>
      <c r="Z297">
        <f t="shared" si="61"/>
        <v>0.7231333893243671</v>
      </c>
      <c r="AA297">
        <f t="shared" si="62"/>
        <v>-1.7301957863579109</v>
      </c>
      <c r="AB297">
        <f>IFERROR(V144+MATCH(AA297,V297:Z297,0)-1,"")</f>
        <v>2015</v>
      </c>
    </row>
    <row r="298" spans="1:28" x14ac:dyDescent="0.3">
      <c r="A298" s="1">
        <v>6</v>
      </c>
      <c r="B298" t="s">
        <v>714</v>
      </c>
      <c r="C298" t="s">
        <v>3332</v>
      </c>
      <c r="D298" t="s">
        <v>3333</v>
      </c>
      <c r="E298" t="s">
        <v>3584</v>
      </c>
      <c r="F298" t="s">
        <v>3585</v>
      </c>
      <c r="G298" t="s">
        <v>3586</v>
      </c>
      <c r="I298" t="str">
        <f t="shared" si="47"/>
        <v>N/A</v>
      </c>
      <c r="J298">
        <f t="shared" si="48"/>
        <v>755000</v>
      </c>
      <c r="K298">
        <f t="shared" si="49"/>
        <v>860000</v>
      </c>
      <c r="L298">
        <f t="shared" si="50"/>
        <v>-87090000</v>
      </c>
      <c r="M298">
        <f t="shared" si="51"/>
        <v>22300000</v>
      </c>
      <c r="N298">
        <f t="shared" si="52"/>
        <v>25800000</v>
      </c>
      <c r="P298">
        <f t="shared" si="53"/>
        <v>25800000</v>
      </c>
      <c r="Q298">
        <f>IFERROR(J144+MATCH(P298,J298:N298,0)-1,"")</f>
        <v>2017</v>
      </c>
      <c r="R298">
        <f t="shared" si="54"/>
        <v>-87090000</v>
      </c>
      <c r="S298">
        <f>IFERROR(J144+MATCH(R298,J298:N298)-1,"")</f>
        <v>2015</v>
      </c>
      <c r="T298">
        <f t="shared" si="55"/>
        <v>-7475000</v>
      </c>
      <c r="U298">
        <f t="shared" si="56"/>
        <v>46015023.633591674</v>
      </c>
      <c r="V298">
        <f t="shared" si="57"/>
        <v>0.17885462942568117</v>
      </c>
      <c r="W298">
        <f t="shared" si="58"/>
        <v>0.18113649286306835</v>
      </c>
      <c r="X298">
        <f t="shared" si="59"/>
        <v>-1.7301957863579109</v>
      </c>
      <c r="Y298">
        <f t="shared" si="60"/>
        <v>0.64707127474479431</v>
      </c>
      <c r="Z298">
        <f t="shared" si="61"/>
        <v>0.7231333893243671</v>
      </c>
      <c r="AA298">
        <f t="shared" si="62"/>
        <v>-1.7301957863579109</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3587</v>
      </c>
      <c r="D300" t="s">
        <v>278</v>
      </c>
      <c r="E300" t="s">
        <v>3588</v>
      </c>
      <c r="F300" t="s">
        <v>3589</v>
      </c>
      <c r="G300" t="s">
        <v>3590</v>
      </c>
      <c r="I300" t="str">
        <f t="shared" si="47"/>
        <v>N/A</v>
      </c>
      <c r="J300">
        <f t="shared" si="48"/>
        <v>10720000</v>
      </c>
      <c r="K300">
        <f t="shared" si="49"/>
        <v>13280000</v>
      </c>
      <c r="L300">
        <f t="shared" si="50"/>
        <v>18650000</v>
      </c>
      <c r="M300">
        <f t="shared" si="51"/>
        <v>28680000</v>
      </c>
      <c r="N300">
        <f t="shared" si="52"/>
        <v>25660000</v>
      </c>
      <c r="P300">
        <f t="shared" si="53"/>
        <v>28680000</v>
      </c>
      <c r="Q300">
        <f>IFERROR(J144+MATCH(P300,J300:N300,0)-1,"")</f>
        <v>2016</v>
      </c>
      <c r="R300">
        <f t="shared" si="54"/>
        <v>10720000</v>
      </c>
      <c r="S300">
        <f>IFERROR(J144+MATCH(R300,J300:N300)-1,"")</f>
        <v>2013</v>
      </c>
      <c r="T300">
        <f t="shared" si="55"/>
        <v>19398000</v>
      </c>
      <c r="U300">
        <f t="shared" si="56"/>
        <v>7724397.7111487472</v>
      </c>
      <c r="V300">
        <f t="shared" si="57"/>
        <v>-1.1234532871701963</v>
      </c>
      <c r="W300">
        <f t="shared" si="58"/>
        <v>-0.79203586205430521</v>
      </c>
      <c r="X300">
        <f t="shared" si="59"/>
        <v>-9.6836028901049406E-2</v>
      </c>
      <c r="Y300">
        <f t="shared" si="60"/>
        <v>1.2016470859084767</v>
      </c>
      <c r="Z300">
        <f t="shared" si="61"/>
        <v>0.8106780922170741</v>
      </c>
      <c r="AA300">
        <f t="shared" si="62"/>
        <v>1.2016470859084767</v>
      </c>
      <c r="AB300">
        <f>IFERROR(V144+MATCH(AA300,V300:Z300,0)-1,"")</f>
        <v>2016</v>
      </c>
    </row>
    <row r="301" spans="1:28" x14ac:dyDescent="0.3">
      <c r="A301" s="1">
        <v>9</v>
      </c>
      <c r="B301" t="s">
        <v>823</v>
      </c>
      <c r="C301" t="s">
        <v>3591</v>
      </c>
      <c r="D301" t="s">
        <v>3592</v>
      </c>
      <c r="E301" t="s">
        <v>3593</v>
      </c>
      <c r="F301" t="s">
        <v>3594</v>
      </c>
      <c r="G301" t="s">
        <v>3595</v>
      </c>
      <c r="I301" t="str">
        <f t="shared" si="47"/>
        <v>N/A</v>
      </c>
      <c r="J301">
        <f t="shared" si="48"/>
        <v>29210000</v>
      </c>
      <c r="K301">
        <f t="shared" si="49"/>
        <v>24000000</v>
      </c>
      <c r="L301">
        <f t="shared" si="50"/>
        <v>48010000</v>
      </c>
      <c r="M301">
        <f t="shared" si="51"/>
        <v>92400000</v>
      </c>
      <c r="N301">
        <f t="shared" si="52"/>
        <v>109780000</v>
      </c>
      <c r="P301">
        <f t="shared" si="53"/>
        <v>109780000</v>
      </c>
      <c r="Q301">
        <f>IFERROR(J144+MATCH(P301,J301:N301,0)-1,"")</f>
        <v>2017</v>
      </c>
      <c r="R301">
        <f t="shared" si="54"/>
        <v>24000000</v>
      </c>
      <c r="S301" t="str">
        <f>IFERROR(J144+MATCH(R301,J301:N301)-1,"")</f>
        <v/>
      </c>
      <c r="T301">
        <f t="shared" si="55"/>
        <v>60680000</v>
      </c>
      <c r="U301">
        <f t="shared" si="56"/>
        <v>38448929.113825783</v>
      </c>
      <c r="V301">
        <f t="shared" si="57"/>
        <v>-0.81848833570461543</v>
      </c>
      <c r="W301">
        <f t="shared" si="58"/>
        <v>-0.95399275988704468</v>
      </c>
      <c r="X301">
        <f t="shared" si="59"/>
        <v>-0.32952803347243337</v>
      </c>
      <c r="Y301">
        <f t="shared" si="60"/>
        <v>0.82499046738323489</v>
      </c>
      <c r="Z301">
        <f t="shared" si="61"/>
        <v>1.2770186616808585</v>
      </c>
      <c r="AA301">
        <f t="shared" si="62"/>
        <v>1.2770186616808585</v>
      </c>
      <c r="AB301">
        <f>IFERROR(V144+MATCH(AA301,V301:Z301,0)-1,"")</f>
        <v>2017</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3596</v>
      </c>
      <c r="D303" t="s">
        <v>3597</v>
      </c>
      <c r="E303" t="s">
        <v>3598</v>
      </c>
      <c r="F303" t="s">
        <v>1725</v>
      </c>
      <c r="G303" t="s">
        <v>3599</v>
      </c>
      <c r="I303" t="str">
        <f t="shared" si="47"/>
        <v>N/A</v>
      </c>
      <c r="J303">
        <f t="shared" si="48"/>
        <v>-2810000</v>
      </c>
      <c r="K303">
        <f t="shared" si="49"/>
        <v>-530000</v>
      </c>
      <c r="L303">
        <f t="shared" si="50"/>
        <v>-4720000</v>
      </c>
      <c r="M303">
        <f t="shared" si="51"/>
        <v>-15600000</v>
      </c>
      <c r="N303">
        <f t="shared" si="52"/>
        <v>5330000</v>
      </c>
      <c r="P303">
        <f t="shared" si="53"/>
        <v>5330000</v>
      </c>
      <c r="Q303">
        <f>IFERROR(J144+MATCH(P303,J303:N303,0)-1,"")</f>
        <v>2017</v>
      </c>
      <c r="R303">
        <f t="shared" si="54"/>
        <v>-15600000</v>
      </c>
      <c r="S303" t="str">
        <f>IFERROR(J144+MATCH(R303,J303:N303)-1,"")</f>
        <v/>
      </c>
      <c r="T303">
        <f t="shared" si="55"/>
        <v>-3666000</v>
      </c>
      <c r="U303">
        <f t="shared" si="56"/>
        <v>7665287.3396892305</v>
      </c>
      <c r="V303">
        <f t="shared" si="57"/>
        <v>0.11167226511755322</v>
      </c>
      <c r="W303">
        <f t="shared" si="58"/>
        <v>0.40911708342131647</v>
      </c>
      <c r="X303">
        <f t="shared" si="59"/>
        <v>-0.1375029993386695</v>
      </c>
      <c r="Y303">
        <f t="shared" si="60"/>
        <v>-1.5568887989636451</v>
      </c>
      <c r="Z303">
        <f t="shared" si="61"/>
        <v>1.1736024497634447</v>
      </c>
      <c r="AA303">
        <f t="shared" si="62"/>
        <v>-1.5568887989636451</v>
      </c>
      <c r="AB303">
        <f>IFERROR(V144+MATCH(AA303,V303:Z303,0)-1,"")</f>
        <v>2016</v>
      </c>
    </row>
    <row r="304" spans="1:28" x14ac:dyDescent="0.3">
      <c r="A304" s="1">
        <v>12</v>
      </c>
      <c r="B304" t="s">
        <v>836</v>
      </c>
      <c r="C304" t="s">
        <v>3600</v>
      </c>
      <c r="D304" t="s">
        <v>2684</v>
      </c>
      <c r="E304" t="s">
        <v>3601</v>
      </c>
      <c r="F304" t="s">
        <v>3602</v>
      </c>
      <c r="G304" t="s">
        <v>3603</v>
      </c>
      <c r="I304" t="str">
        <f t="shared" si="47"/>
        <v>N/A</v>
      </c>
      <c r="J304">
        <f t="shared" si="48"/>
        <v>-2590000</v>
      </c>
      <c r="K304">
        <f t="shared" si="49"/>
        <v>-1310000</v>
      </c>
      <c r="L304">
        <f t="shared" si="50"/>
        <v>-7970000</v>
      </c>
      <c r="M304">
        <f t="shared" si="51"/>
        <v>-10930000</v>
      </c>
      <c r="N304">
        <f t="shared" si="52"/>
        <v>-11550000</v>
      </c>
      <c r="P304">
        <f t="shared" si="53"/>
        <v>-1310000</v>
      </c>
      <c r="Q304">
        <f>IFERROR(J144+MATCH(P304,J304:N304,0)-1,"")</f>
        <v>2014</v>
      </c>
      <c r="R304">
        <f t="shared" si="54"/>
        <v>-11550000</v>
      </c>
      <c r="S304" t="str">
        <f>IFERROR(J144+MATCH(R304,J304:N304)-1,"")</f>
        <v/>
      </c>
      <c r="T304">
        <f t="shared" si="55"/>
        <v>-6870000</v>
      </c>
      <c r="U304">
        <f t="shared" si="56"/>
        <v>4712430.3708383851</v>
      </c>
      <c r="V304">
        <f t="shared" si="57"/>
        <v>0.90823623124187369</v>
      </c>
      <c r="W304">
        <f t="shared" si="58"/>
        <v>1.1798582817067331</v>
      </c>
      <c r="X304">
        <f t="shared" si="59"/>
        <v>-0.23342519961823857</v>
      </c>
      <c r="Y304">
        <f t="shared" si="60"/>
        <v>-0.861551191318226</v>
      </c>
      <c r="Z304">
        <f t="shared" si="61"/>
        <v>-0.99311812201214222</v>
      </c>
      <c r="AA304">
        <f t="shared" si="62"/>
        <v>1.1798582817067331</v>
      </c>
      <c r="AB304">
        <f>IFERROR(V144+MATCH(AA304,V304:Z304,0)-1,"")</f>
        <v>2014</v>
      </c>
    </row>
    <row r="305" spans="1:28" x14ac:dyDescent="0.3">
      <c r="A305" s="1">
        <v>13</v>
      </c>
      <c r="B305" t="s">
        <v>655</v>
      </c>
      <c r="C305" t="s">
        <v>3320</v>
      </c>
      <c r="D305" t="s">
        <v>3604</v>
      </c>
      <c r="E305" t="s">
        <v>3430</v>
      </c>
      <c r="F305" t="s">
        <v>3605</v>
      </c>
      <c r="G305" t="s">
        <v>3606</v>
      </c>
      <c r="I305" t="str">
        <f t="shared" si="47"/>
        <v>N/A</v>
      </c>
      <c r="J305">
        <f t="shared" si="48"/>
        <v>1180000</v>
      </c>
      <c r="K305">
        <f t="shared" si="49"/>
        <v>-54000</v>
      </c>
      <c r="L305">
        <f t="shared" si="50"/>
        <v>3370000</v>
      </c>
      <c r="M305">
        <f t="shared" si="51"/>
        <v>-2650000</v>
      </c>
      <c r="N305">
        <f t="shared" si="52"/>
        <v>7570000</v>
      </c>
      <c r="P305">
        <f t="shared" si="53"/>
        <v>7570000</v>
      </c>
      <c r="Q305">
        <f>IFERROR(J144+MATCH(P305,J305:N305,0)-1,"")</f>
        <v>2017</v>
      </c>
      <c r="R305">
        <f t="shared" si="54"/>
        <v>-2650000</v>
      </c>
      <c r="S305" t="str">
        <f>IFERROR(J144+MATCH(R305,J305:N305)-1,"")</f>
        <v/>
      </c>
      <c r="T305">
        <f t="shared" si="55"/>
        <v>1883200</v>
      </c>
      <c r="U305">
        <f t="shared" si="56"/>
        <v>3851863.3412934057</v>
      </c>
      <c r="V305">
        <f t="shared" si="57"/>
        <v>-0.18256099391207231</v>
      </c>
      <c r="W305">
        <f t="shared" si="58"/>
        <v>-0.50292542293297282</v>
      </c>
      <c r="X305">
        <f t="shared" si="59"/>
        <v>0.38599500248644641</v>
      </c>
      <c r="Y305">
        <f t="shared" si="60"/>
        <v>-1.176884951083911</v>
      </c>
      <c r="Z305">
        <f t="shared" si="61"/>
        <v>1.4763763654425097</v>
      </c>
      <c r="AA305">
        <f t="shared" si="62"/>
        <v>1.4763763654425097</v>
      </c>
      <c r="AB305">
        <f>IFERROR(V144+MATCH(AA305,V305:Z305,0)-1,"")</f>
        <v>2017</v>
      </c>
    </row>
    <row r="306" spans="1:28" x14ac:dyDescent="0.3">
      <c r="A306" s="1">
        <v>14</v>
      </c>
      <c r="B306" t="s">
        <v>847</v>
      </c>
      <c r="C306" t="s">
        <v>3607</v>
      </c>
      <c r="D306" t="s">
        <v>3608</v>
      </c>
      <c r="E306" t="s">
        <v>3609</v>
      </c>
      <c r="F306" t="s">
        <v>3610</v>
      </c>
      <c r="G306" t="s">
        <v>3091</v>
      </c>
      <c r="I306" t="str">
        <f t="shared" si="47"/>
        <v>N/A</v>
      </c>
      <c r="J306">
        <f t="shared" si="48"/>
        <v>852000</v>
      </c>
      <c r="K306">
        <f t="shared" si="49"/>
        <v>-480000</v>
      </c>
      <c r="L306">
        <f t="shared" si="50"/>
        <v>830000</v>
      </c>
      <c r="M306">
        <f t="shared" si="51"/>
        <v>-572000</v>
      </c>
      <c r="N306">
        <f t="shared" si="52"/>
        <v>-621000</v>
      </c>
      <c r="P306">
        <f t="shared" si="53"/>
        <v>852000</v>
      </c>
      <c r="Q306">
        <f>IFERROR(J144+MATCH(P306,J306:N306,0)-1,"")</f>
        <v>2013</v>
      </c>
      <c r="R306">
        <f t="shared" si="54"/>
        <v>-621000</v>
      </c>
      <c r="S306" t="str">
        <f>IFERROR(J144+MATCH(R306,J306:N306)-1,"")</f>
        <v/>
      </c>
      <c r="T306">
        <f t="shared" si="55"/>
        <v>1800</v>
      </c>
      <c r="U306">
        <f t="shared" si="56"/>
        <v>767791.11742712941</v>
      </c>
      <c r="V306">
        <f t="shared" si="57"/>
        <v>1.1073324250598562</v>
      </c>
      <c r="W306">
        <f t="shared" si="58"/>
        <v>-0.62751442295205684</v>
      </c>
      <c r="X306">
        <f t="shared" si="59"/>
        <v>1.0786787984410409</v>
      </c>
      <c r="Y306">
        <f t="shared" si="60"/>
        <v>-0.74733867972164836</v>
      </c>
      <c r="Z306">
        <f t="shared" si="61"/>
        <v>-0.81115812082719174</v>
      </c>
      <c r="AA306">
        <f t="shared" si="62"/>
        <v>1.1073324250598562</v>
      </c>
      <c r="AB306">
        <f>IFERROR(V144+MATCH(AA306,V306:Z306,0)-1,"")</f>
        <v>2013</v>
      </c>
    </row>
    <row r="307" spans="1:28" x14ac:dyDescent="0.3">
      <c r="A307" s="1">
        <v>15</v>
      </c>
      <c r="B307" t="s">
        <v>853</v>
      </c>
      <c r="C307" t="s">
        <v>3611</v>
      </c>
      <c r="D307" t="s">
        <v>3612</v>
      </c>
      <c r="E307" t="s">
        <v>3613</v>
      </c>
      <c r="F307" t="s">
        <v>3614</v>
      </c>
      <c r="G307" t="s">
        <v>3205</v>
      </c>
      <c r="I307" t="str">
        <f t="shared" si="47"/>
        <v>N/A</v>
      </c>
      <c r="J307">
        <f t="shared" si="48"/>
        <v>26400000</v>
      </c>
      <c r="K307">
        <f t="shared" si="49"/>
        <v>23470000</v>
      </c>
      <c r="L307">
        <f t="shared" si="50"/>
        <v>43290000</v>
      </c>
      <c r="M307">
        <f t="shared" si="51"/>
        <v>76800000</v>
      </c>
      <c r="N307">
        <f t="shared" si="52"/>
        <v>115120000</v>
      </c>
      <c r="P307">
        <f t="shared" si="53"/>
        <v>115120000</v>
      </c>
      <c r="Q307">
        <f>IFERROR(J144+MATCH(P307,J307:N307,0)-1,"")</f>
        <v>2017</v>
      </c>
      <c r="R307">
        <f t="shared" si="54"/>
        <v>23470000</v>
      </c>
      <c r="S307" t="str">
        <f>IFERROR(J144+MATCH(R307,J307:N307)-1,"")</f>
        <v/>
      </c>
      <c r="T307">
        <f t="shared" si="55"/>
        <v>57016000</v>
      </c>
      <c r="U307">
        <f t="shared" si="56"/>
        <v>38789683.293370672</v>
      </c>
      <c r="V307">
        <f t="shared" si="57"/>
        <v>-0.78928203069996217</v>
      </c>
      <c r="W307">
        <f t="shared" si="58"/>
        <v>-0.86481757910442025</v>
      </c>
      <c r="X307">
        <f t="shared" si="59"/>
        <v>-0.35385697522170373</v>
      </c>
      <c r="Y307">
        <f t="shared" si="60"/>
        <v>0.51003252205931704</v>
      </c>
      <c r="Z307">
        <f t="shared" si="61"/>
        <v>1.4979240629667692</v>
      </c>
      <c r="AA307">
        <f t="shared" si="62"/>
        <v>1.4979240629667692</v>
      </c>
      <c r="AB307">
        <f>IFERROR(V144+MATCH(AA307,V307:Z307,0)-1,"")</f>
        <v>2017</v>
      </c>
    </row>
    <row r="308" spans="1:28" x14ac:dyDescent="0.3">
      <c r="A308" s="1">
        <v>16</v>
      </c>
      <c r="B308" t="s">
        <v>859</v>
      </c>
      <c r="C308" t="s">
        <v>254</v>
      </c>
      <c r="D308" t="s">
        <v>3615</v>
      </c>
      <c r="E308" t="s">
        <v>3616</v>
      </c>
      <c r="F308" t="s">
        <v>3617</v>
      </c>
      <c r="G308" t="s">
        <v>3618</v>
      </c>
      <c r="I308" t="str">
        <f t="shared" si="47"/>
        <v>N/A</v>
      </c>
      <c r="J308" t="str">
        <f t="shared" si="48"/>
        <v>N/A</v>
      </c>
      <c r="K308">
        <f t="shared" si="49"/>
        <v>-0.11109999999999999</v>
      </c>
      <c r="L308">
        <f t="shared" si="50"/>
        <v>0.84480000000000011</v>
      </c>
      <c r="M308">
        <f t="shared" si="51"/>
        <v>0.77400000000000002</v>
      </c>
      <c r="N308">
        <f t="shared" si="52"/>
        <v>0.499</v>
      </c>
      <c r="P308">
        <f t="shared" si="53"/>
        <v>0.84480000000000011</v>
      </c>
      <c r="Q308">
        <f>IFERROR(J144+MATCH(P308,J308:N308,0)-1,"")</f>
        <v>2015</v>
      </c>
      <c r="R308">
        <f t="shared" si="54"/>
        <v>-0.11109999999999999</v>
      </c>
      <c r="S308">
        <f>IFERROR(J144+MATCH(R308,J308:N308)-1,"")</f>
        <v>2014</v>
      </c>
      <c r="T308">
        <f t="shared" si="55"/>
        <v>0.50167500000000009</v>
      </c>
      <c r="U308">
        <f t="shared" si="56"/>
        <v>0.43489310084969918</v>
      </c>
      <c r="V308" t="str">
        <f t="shared" si="57"/>
        <v/>
      </c>
      <c r="W308">
        <f t="shared" si="58"/>
        <v>-1.4090244218700025</v>
      </c>
      <c r="X308">
        <f t="shared" si="59"/>
        <v>0.78898699319349608</v>
      </c>
      <c r="Y308">
        <f t="shared" si="60"/>
        <v>0.62618836552690349</v>
      </c>
      <c r="Z308">
        <f t="shared" si="61"/>
        <v>-6.1509368503975988E-3</v>
      </c>
      <c r="AA308">
        <f t="shared" si="62"/>
        <v>-1.4090244218700025</v>
      </c>
      <c r="AB308">
        <f>IFERROR(V144+MATCH(AA308,V308:Z308,0)-1,"")</f>
        <v>2014</v>
      </c>
    </row>
    <row r="309" spans="1:28" x14ac:dyDescent="0.3">
      <c r="A309" s="1">
        <v>17</v>
      </c>
      <c r="B309" t="s">
        <v>864</v>
      </c>
      <c r="C309" t="s">
        <v>3619</v>
      </c>
      <c r="D309" t="s">
        <v>3620</v>
      </c>
      <c r="E309" t="s">
        <v>3621</v>
      </c>
      <c r="F309" t="s">
        <v>3622</v>
      </c>
      <c r="G309" t="s">
        <v>3623</v>
      </c>
      <c r="I309" t="str">
        <f t="shared" si="47"/>
        <v>N/A</v>
      </c>
      <c r="J309">
        <f t="shared" si="48"/>
        <v>0.16700000000000001</v>
      </c>
      <c r="K309">
        <f t="shared" si="49"/>
        <v>0.1278</v>
      </c>
      <c r="L309">
        <f t="shared" si="50"/>
        <v>0.188</v>
      </c>
      <c r="M309">
        <f t="shared" si="51"/>
        <v>0.23300000000000001</v>
      </c>
      <c r="N309">
        <f t="shared" si="52"/>
        <v>0.25850000000000001</v>
      </c>
      <c r="P309">
        <f t="shared" si="53"/>
        <v>0.25850000000000001</v>
      </c>
      <c r="Q309">
        <f>IFERROR(J144+MATCH(P309,J309:N309,0)-1,"")</f>
        <v>2017</v>
      </c>
      <c r="R309">
        <f t="shared" si="54"/>
        <v>0.1278</v>
      </c>
      <c r="S309" t="str">
        <f>IFERROR(J144+MATCH(R309,J309:N309)-1,"")</f>
        <v/>
      </c>
      <c r="T309">
        <f t="shared" si="55"/>
        <v>0.19485999999999998</v>
      </c>
      <c r="U309">
        <f t="shared" si="56"/>
        <v>5.2021610893935304E-2</v>
      </c>
      <c r="V309">
        <f t="shared" si="57"/>
        <v>-0.53554666072918355</v>
      </c>
      <c r="W309">
        <f t="shared" si="58"/>
        <v>-1.2890796506998952</v>
      </c>
      <c r="X309">
        <f t="shared" si="59"/>
        <v>-0.13186827324487405</v>
      </c>
      <c r="Y309">
        <f t="shared" si="60"/>
        <v>0.73315684279293258</v>
      </c>
      <c r="Z309">
        <f t="shared" si="61"/>
        <v>1.2233377418810227</v>
      </c>
      <c r="AA309">
        <f t="shared" si="62"/>
        <v>-1.2890796506998952</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243</v>
      </c>
      <c r="D311" s="1" t="s">
        <v>244</v>
      </c>
      <c r="E311" s="1" t="s">
        <v>245</v>
      </c>
      <c r="F311" s="1" t="s">
        <v>246</v>
      </c>
      <c r="G311" s="1" t="s">
        <v>2586</v>
      </c>
      <c r="H311" s="1" t="s">
        <v>247</v>
      </c>
      <c r="I311" t="str">
        <f t="shared" si="47"/>
        <v>pos_trend</v>
      </c>
      <c r="J311">
        <f t="shared" si="48"/>
        <v>2013</v>
      </c>
      <c r="K311">
        <f t="shared" si="49"/>
        <v>2014</v>
      </c>
      <c r="L311">
        <f t="shared" si="50"/>
        <v>2015</v>
      </c>
      <c r="M311">
        <f t="shared" si="51"/>
        <v>2016</v>
      </c>
      <c r="N311">
        <f t="shared" si="52"/>
        <v>2017</v>
      </c>
      <c r="P311">
        <f t="shared" si="53"/>
        <v>2017</v>
      </c>
      <c r="Q311">
        <f>IFERROR(J144+MATCH(P311,J311:N311,0)-1,"")</f>
        <v>2017</v>
      </c>
      <c r="R311">
        <f t="shared" si="54"/>
        <v>2013</v>
      </c>
      <c r="S311">
        <f>IFERROR(J144+MATCH(R311,J311:N311)-1,"")</f>
        <v>2013</v>
      </c>
      <c r="T311">
        <f t="shared" si="55"/>
        <v>2015</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2013</v>
      </c>
    </row>
    <row r="312" spans="1:28" x14ac:dyDescent="0.3">
      <c r="A312" s="1">
        <v>0</v>
      </c>
      <c r="B312" t="s">
        <v>870</v>
      </c>
      <c r="C312" t="s">
        <v>3624</v>
      </c>
      <c r="D312" t="s">
        <v>3625</v>
      </c>
      <c r="E312" t="s">
        <v>3008</v>
      </c>
      <c r="F312" t="s">
        <v>3626</v>
      </c>
      <c r="G312" t="s">
        <v>3627</v>
      </c>
      <c r="I312" t="str">
        <f t="shared" si="47"/>
        <v>N/A</v>
      </c>
      <c r="J312">
        <f t="shared" si="48"/>
        <v>-2840000</v>
      </c>
      <c r="K312">
        <f t="shared" si="49"/>
        <v>-2760000</v>
      </c>
      <c r="L312">
        <f t="shared" si="50"/>
        <v>-5190000</v>
      </c>
      <c r="M312">
        <f t="shared" si="51"/>
        <v>-15620000</v>
      </c>
      <c r="N312">
        <f t="shared" si="52"/>
        <v>-50420000</v>
      </c>
      <c r="P312">
        <f t="shared" si="53"/>
        <v>-2760000</v>
      </c>
      <c r="Q312">
        <f>IFERROR(J144+MATCH(P312,J312:N312,0)-1,"")</f>
        <v>2014</v>
      </c>
      <c r="R312">
        <f t="shared" si="54"/>
        <v>-50420000</v>
      </c>
      <c r="S312" t="str">
        <f>IFERROR(J144+MATCH(R312,J312:N312)-1,"")</f>
        <v/>
      </c>
      <c r="T312">
        <f t="shared" si="55"/>
        <v>-15366000</v>
      </c>
      <c r="U312">
        <f t="shared" si="56"/>
        <v>20299078.304198936</v>
      </c>
      <c r="V312">
        <f t="shared" si="57"/>
        <v>0.61707235236434121</v>
      </c>
      <c r="W312">
        <f t="shared" si="58"/>
        <v>0.62101341800294474</v>
      </c>
      <c r="X312">
        <f t="shared" si="59"/>
        <v>0.5013035492303638</v>
      </c>
      <c r="Y312">
        <f t="shared" si="60"/>
        <v>-1.2512883402566077E-2</v>
      </c>
      <c r="Z312">
        <f t="shared" si="61"/>
        <v>-1.7268764361950837</v>
      </c>
      <c r="AA312">
        <f t="shared" si="62"/>
        <v>-1.7268764361950837</v>
      </c>
      <c r="AB312">
        <f>IFERROR(V144+MATCH(AA312,V312:Z312,0)-1,"")</f>
        <v>2017</v>
      </c>
    </row>
    <row r="313" spans="1:28" x14ac:dyDescent="0.3">
      <c r="A313" s="1">
        <v>1</v>
      </c>
      <c r="B313" t="s">
        <v>876</v>
      </c>
      <c r="C313" t="s">
        <v>3624</v>
      </c>
      <c r="D313" t="s">
        <v>3625</v>
      </c>
      <c r="E313" t="s">
        <v>3008</v>
      </c>
      <c r="F313" t="s">
        <v>3626</v>
      </c>
      <c r="G313" t="s">
        <v>3627</v>
      </c>
      <c r="I313" t="str">
        <f t="shared" si="47"/>
        <v>N/A</v>
      </c>
      <c r="J313">
        <f t="shared" si="48"/>
        <v>-2840000</v>
      </c>
      <c r="K313">
        <f t="shared" si="49"/>
        <v>-2760000</v>
      </c>
      <c r="L313">
        <f t="shared" si="50"/>
        <v>-5190000</v>
      </c>
      <c r="M313">
        <f t="shared" si="51"/>
        <v>-15620000</v>
      </c>
      <c r="N313">
        <f t="shared" si="52"/>
        <v>-50420000</v>
      </c>
      <c r="P313">
        <f t="shared" si="53"/>
        <v>-2760000</v>
      </c>
      <c r="Q313">
        <f>IFERROR(J144+MATCH(P313,J313:N313,0)-1,"")</f>
        <v>2014</v>
      </c>
      <c r="R313">
        <f t="shared" si="54"/>
        <v>-50420000</v>
      </c>
      <c r="S313" t="str">
        <f>IFERROR(J144+MATCH(R313,J313:N313)-1,"")</f>
        <v/>
      </c>
      <c r="T313">
        <f t="shared" si="55"/>
        <v>-15366000</v>
      </c>
      <c r="U313">
        <f t="shared" si="56"/>
        <v>20299078.304198936</v>
      </c>
      <c r="V313">
        <f t="shared" si="57"/>
        <v>0.61707235236434121</v>
      </c>
      <c r="W313">
        <f t="shared" si="58"/>
        <v>0.62101341800294474</v>
      </c>
      <c r="X313">
        <f t="shared" si="59"/>
        <v>0.5013035492303638</v>
      </c>
      <c r="Y313">
        <f t="shared" si="60"/>
        <v>-1.2512883402566077E-2</v>
      </c>
      <c r="Z313">
        <f t="shared" si="61"/>
        <v>-1.7268764361950837</v>
      </c>
      <c r="AA313">
        <f t="shared" si="62"/>
        <v>-1.7268764361950837</v>
      </c>
      <c r="AB313">
        <f>IFERROR(V144+MATCH(AA313,V313:Z313,0)-1,"")</f>
        <v>2017</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3628</v>
      </c>
      <c r="E315" t="s">
        <v>3629</v>
      </c>
      <c r="F315" t="s">
        <v>3630</v>
      </c>
      <c r="G315" t="s">
        <v>3631</v>
      </c>
      <c r="I315" t="str">
        <f t="shared" si="47"/>
        <v>neg_trend</v>
      </c>
      <c r="J315" t="str">
        <f t="shared" si="48"/>
        <v>N/A</v>
      </c>
      <c r="K315">
        <f t="shared" si="49"/>
        <v>2.6400000000000003E-2</v>
      </c>
      <c r="L315">
        <f t="shared" si="50"/>
        <v>-0.87900000000000011</v>
      </c>
      <c r="M315">
        <f t="shared" si="51"/>
        <v>-2.0116000000000001</v>
      </c>
      <c r="N315">
        <f t="shared" si="52"/>
        <v>-2.2268000000000003</v>
      </c>
      <c r="P315">
        <f t="shared" si="53"/>
        <v>2.6400000000000003E-2</v>
      </c>
      <c r="Q315">
        <f>IFERROR(J144+MATCH(P315,J315:N315,0)-1,"")</f>
        <v>2014</v>
      </c>
      <c r="R315">
        <f t="shared" si="54"/>
        <v>-2.2268000000000003</v>
      </c>
      <c r="S315" t="str">
        <f>IFERROR(J144+MATCH(R315,J315:N315)-1,"")</f>
        <v/>
      </c>
      <c r="T315">
        <f t="shared" si="55"/>
        <v>-1.2727500000000003</v>
      </c>
      <c r="U315">
        <f t="shared" si="56"/>
        <v>1.0486404706412331</v>
      </c>
      <c r="V315" t="str">
        <f t="shared" si="57"/>
        <v/>
      </c>
      <c r="W315">
        <f t="shared" si="58"/>
        <v>1.2388898162642752</v>
      </c>
      <c r="X315">
        <f t="shared" si="59"/>
        <v>0.37548617569492238</v>
      </c>
      <c r="Y315">
        <f t="shared" si="60"/>
        <v>-0.70457894834842716</v>
      </c>
      <c r="Z315">
        <f t="shared" si="61"/>
        <v>-0.90979704361076974</v>
      </c>
      <c r="AA315">
        <f t="shared" si="62"/>
        <v>1.2388898162642752</v>
      </c>
      <c r="AB315">
        <f>IFERROR(V144+MATCH(AA315,V315:Z315,0)-1,"")</f>
        <v>2014</v>
      </c>
    </row>
    <row r="316" spans="1:28" x14ac:dyDescent="0.3">
      <c r="A316" s="1">
        <v>4</v>
      </c>
      <c r="B316" t="s">
        <v>893</v>
      </c>
      <c r="C316" t="s">
        <v>3632</v>
      </c>
      <c r="D316" t="s">
        <v>3633</v>
      </c>
      <c r="E316" t="s">
        <v>3634</v>
      </c>
      <c r="F316" t="s">
        <v>3635</v>
      </c>
      <c r="G316" t="s">
        <v>3636</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-1.7899999999999999E-2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-1.4999999999999999E-2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-2.2499999999999999E-2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-4.7400000000000005E-2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-0.11320000000000001</v>
      </c>
      <c r="P316">
        <f t="shared" si="53"/>
        <v>-1.4999999999999999E-2</v>
      </c>
      <c r="Q316">
        <f>IFERROR(J144+MATCH(P316,J316:N316,0)-1,"")</f>
        <v>2014</v>
      </c>
      <c r="R316">
        <f t="shared" si="54"/>
        <v>-0.11320000000000001</v>
      </c>
      <c r="S316" t="str">
        <f>IFERROR(J144+MATCH(R316,J316:N316)-1,"")</f>
        <v/>
      </c>
      <c r="T316">
        <f t="shared" si="55"/>
        <v>-4.3200000000000002E-2</v>
      </c>
      <c r="U316">
        <f t="shared" si="56"/>
        <v>4.1174810260643589E-2</v>
      </c>
      <c r="V316">
        <f t="shared" si="57"/>
        <v>0.61445334756485037</v>
      </c>
      <c r="W316">
        <f t="shared" si="58"/>
        <v>0.68488475894580159</v>
      </c>
      <c r="X316">
        <f t="shared" si="59"/>
        <v>0.502734557098514</v>
      </c>
      <c r="Y316">
        <f t="shared" si="60"/>
        <v>-0.10200411303448113</v>
      </c>
      <c r="Z316">
        <f t="shared" si="61"/>
        <v>-1.7000685505746849</v>
      </c>
      <c r="AA316">
        <f t="shared" si="62"/>
        <v>-1.7000685505746849</v>
      </c>
      <c r="AB316">
        <f>IFERROR(V144+MATCH(AA316,V316:Z316,0)-1,"")</f>
        <v>2017</v>
      </c>
    </row>
    <row r="317" spans="1:28" x14ac:dyDescent="0.3">
      <c r="A317" s="1">
        <v>5</v>
      </c>
      <c r="B317" t="s">
        <v>899</v>
      </c>
      <c r="C317" t="s">
        <v>254</v>
      </c>
      <c r="D317" t="s">
        <v>254</v>
      </c>
      <c r="E317" t="s">
        <v>3637</v>
      </c>
      <c r="F317" t="s">
        <v>254</v>
      </c>
      <c r="G317" t="s">
        <v>254</v>
      </c>
      <c r="I317" t="str">
        <f t="shared" si="63"/>
        <v>N/A</v>
      </c>
      <c r="J317" t="str">
        <f t="shared" si="64"/>
        <v>N/A</v>
      </c>
      <c r="K317" t="str">
        <f t="shared" si="65"/>
        <v>N/A</v>
      </c>
      <c r="L317">
        <f t="shared" si="66"/>
        <v>-15700000</v>
      </c>
      <c r="M317" t="str">
        <f t="shared" si="67"/>
        <v>N/A</v>
      </c>
      <c r="N317" t="str">
        <f t="shared" si="68"/>
        <v>N/A</v>
      </c>
      <c r="P317">
        <f t="shared" si="53"/>
        <v>-15700000</v>
      </c>
      <c r="Q317">
        <f>IFERROR(J144+MATCH(P317,J317:N317,0)-1,"")</f>
        <v>2015</v>
      </c>
      <c r="R317">
        <f t="shared" si="54"/>
        <v>-15700000</v>
      </c>
      <c r="S317">
        <f>IFERROR(J144+MATCH(R317,J317:N317)-1,"")</f>
        <v>2015</v>
      </c>
      <c r="T317">
        <f t="shared" si="55"/>
        <v>-15700000</v>
      </c>
      <c r="U317" t="str">
        <f t="shared" si="56"/>
        <v/>
      </c>
      <c r="V317" t="str">
        <f t="shared" si="57"/>
        <v/>
      </c>
      <c r="W317" t="str">
        <f t="shared" si="58"/>
        <v/>
      </c>
      <c r="X317" t="e">
        <f t="shared" si="59"/>
        <v>#VALUE!</v>
      </c>
      <c r="Y317" t="str">
        <f t="shared" si="60"/>
        <v/>
      </c>
      <c r="Z317" t="str">
        <f t="shared" si="61"/>
        <v/>
      </c>
      <c r="AA317" t="e">
        <f t="shared" si="62"/>
        <v>#VALUE!</v>
      </c>
      <c r="AB317" t="str">
        <f>IFERROR(V144+MATCH(AA317,V317:Z317,0)-1,"")</f>
        <v/>
      </c>
    </row>
    <row r="318" spans="1:28" x14ac:dyDescent="0.3">
      <c r="A318" s="1">
        <v>6</v>
      </c>
      <c r="B318" t="s">
        <v>904</v>
      </c>
      <c r="C318" t="s">
        <v>254</v>
      </c>
      <c r="D318" t="s">
        <v>254</v>
      </c>
      <c r="E318" t="s">
        <v>254</v>
      </c>
      <c r="F318" t="s">
        <v>254</v>
      </c>
      <c r="G318" t="s">
        <v>254</v>
      </c>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3638</v>
      </c>
      <c r="D319" t="s">
        <v>3639</v>
      </c>
      <c r="E319" t="s">
        <v>3640</v>
      </c>
      <c r="F319" t="s">
        <v>3641</v>
      </c>
      <c r="G319" t="s">
        <v>3642</v>
      </c>
      <c r="I319" t="str">
        <f t="shared" si="63"/>
        <v>neg_trend</v>
      </c>
      <c r="J319">
        <f t="shared" si="64"/>
        <v>-7430000</v>
      </c>
      <c r="K319">
        <f t="shared" si="65"/>
        <v>-19510000</v>
      </c>
      <c r="L319">
        <f t="shared" si="66"/>
        <v>-28980000</v>
      </c>
      <c r="M319">
        <f t="shared" si="67"/>
        <v>-42090000</v>
      </c>
      <c r="N319">
        <f t="shared" si="68"/>
        <v>-75920000</v>
      </c>
      <c r="P319">
        <f t="shared" si="53"/>
        <v>-7430000</v>
      </c>
      <c r="Q319">
        <f>IFERROR(J144+MATCH(P319,J319:N319,0)-1,"")</f>
        <v>2013</v>
      </c>
      <c r="R319">
        <f t="shared" si="54"/>
        <v>-75920000</v>
      </c>
      <c r="S319" t="str">
        <f>IFERROR(J144+MATCH(R319,J319:N319)-1,"")</f>
        <v/>
      </c>
      <c r="T319">
        <f t="shared" si="55"/>
        <v>-34786000</v>
      </c>
      <c r="U319">
        <f t="shared" si="56"/>
        <v>26271519.369842317</v>
      </c>
      <c r="V319">
        <f t="shared" si="57"/>
        <v>1.0412797073092994</v>
      </c>
      <c r="W319">
        <f t="shared" si="58"/>
        <v>0.58146617958973745</v>
      </c>
      <c r="X319">
        <f t="shared" si="59"/>
        <v>0.22099977996190207</v>
      </c>
      <c r="Y319">
        <f t="shared" si="60"/>
        <v>-0.27801970252182789</v>
      </c>
      <c r="Z319">
        <f t="shared" si="61"/>
        <v>-1.5657259643391113</v>
      </c>
      <c r="AA319">
        <f t="shared" si="62"/>
        <v>-1.5657259643391113</v>
      </c>
      <c r="AB319">
        <f>IFERROR(V144+MATCH(AA319,V319:Z319,0)-1,"")</f>
        <v>2017</v>
      </c>
    </row>
    <row r="320" spans="1:28" x14ac:dyDescent="0.3">
      <c r="A320" s="1">
        <v>8</v>
      </c>
      <c r="B320" t="s">
        <v>908</v>
      </c>
      <c r="C320" t="s">
        <v>3643</v>
      </c>
      <c r="D320" t="s">
        <v>3644</v>
      </c>
      <c r="E320" t="s">
        <v>3645</v>
      </c>
      <c r="F320" t="s">
        <v>3646</v>
      </c>
      <c r="G320" t="s">
        <v>3647</v>
      </c>
      <c r="I320" t="str">
        <f t="shared" si="63"/>
        <v>neg_trend</v>
      </c>
      <c r="J320">
        <f t="shared" si="64"/>
        <v>-49430000</v>
      </c>
      <c r="K320">
        <f t="shared" si="65"/>
        <v>-87780000</v>
      </c>
      <c r="L320">
        <f t="shared" si="66"/>
        <v>-100510000</v>
      </c>
      <c r="M320">
        <f t="shared" si="67"/>
        <v>-261730000.00000003</v>
      </c>
      <c r="N320">
        <f t="shared" si="68"/>
        <v>-281400000</v>
      </c>
      <c r="P320">
        <f t="shared" si="53"/>
        <v>-49430000</v>
      </c>
      <c r="Q320">
        <f>IFERROR(J144+MATCH(P320,J320:N320,0)-1,"")</f>
        <v>2013</v>
      </c>
      <c r="R320">
        <f t="shared" si="54"/>
        <v>-281400000</v>
      </c>
      <c r="S320" t="str">
        <f>IFERROR(J144+MATCH(R320,J320:N320)-1,"")</f>
        <v/>
      </c>
      <c r="T320">
        <f t="shared" si="55"/>
        <v>-156170000</v>
      </c>
      <c r="U320">
        <f t="shared" si="56"/>
        <v>107231200.91652429</v>
      </c>
      <c r="V320">
        <f t="shared" si="57"/>
        <v>0.99541923514494002</v>
      </c>
      <c r="W320">
        <f t="shared" si="58"/>
        <v>0.63778078969048568</v>
      </c>
      <c r="X320">
        <f t="shared" si="59"/>
        <v>0.5190653422162953</v>
      </c>
      <c r="Y320">
        <f t="shared" si="60"/>
        <v>-0.98441497528480326</v>
      </c>
      <c r="Z320">
        <f t="shared" si="61"/>
        <v>-1.1678503917669181</v>
      </c>
      <c r="AA320">
        <f t="shared" si="62"/>
        <v>-1.1678503917669181</v>
      </c>
      <c r="AB320">
        <f>IFERROR(V144+MATCH(AA320,V320:Z320,0)-1,"")</f>
        <v>2017</v>
      </c>
    </row>
    <row r="321" spans="1:28" x14ac:dyDescent="0.3">
      <c r="A321" s="1">
        <v>9</v>
      </c>
      <c r="B321" t="s">
        <v>909</v>
      </c>
      <c r="C321" t="s">
        <v>3648</v>
      </c>
      <c r="D321" t="s">
        <v>3649</v>
      </c>
      <c r="E321" t="s">
        <v>3650</v>
      </c>
      <c r="F321" t="s">
        <v>3651</v>
      </c>
      <c r="G321" t="s">
        <v>3652</v>
      </c>
      <c r="I321" t="str">
        <f t="shared" si="63"/>
        <v>N/A</v>
      </c>
      <c r="J321">
        <f t="shared" si="64"/>
        <v>42000000</v>
      </c>
      <c r="K321">
        <f t="shared" si="65"/>
        <v>68270000</v>
      </c>
      <c r="L321">
        <f t="shared" si="66"/>
        <v>71530000</v>
      </c>
      <c r="M321">
        <f t="shared" si="67"/>
        <v>219640000</v>
      </c>
      <c r="N321">
        <f t="shared" si="68"/>
        <v>205480000</v>
      </c>
      <c r="P321">
        <f t="shared" si="53"/>
        <v>219640000</v>
      </c>
      <c r="Q321">
        <f>IFERROR(J144+MATCH(P321,J321:N321,0)-1,"")</f>
        <v>2016</v>
      </c>
      <c r="R321">
        <f t="shared" si="54"/>
        <v>42000000</v>
      </c>
      <c r="S321">
        <f>IFERROR(J144+MATCH(R321,J321:N321)-1,"")</f>
        <v>2013</v>
      </c>
      <c r="T321">
        <f t="shared" si="55"/>
        <v>121384000</v>
      </c>
      <c r="U321">
        <f t="shared" si="56"/>
        <v>84164595.466264799</v>
      </c>
      <c r="V321">
        <f t="shared" si="57"/>
        <v>-0.94319944817912205</v>
      </c>
      <c r="W321">
        <f t="shared" si="58"/>
        <v>-0.63107295538881758</v>
      </c>
      <c r="X321">
        <f t="shared" si="59"/>
        <v>-0.59233932895195451</v>
      </c>
      <c r="Y321">
        <f t="shared" si="60"/>
        <v>1.1674267482148522</v>
      </c>
      <c r="Z321">
        <f t="shared" si="61"/>
        <v>0.99918498430504199</v>
      </c>
      <c r="AA321">
        <f t="shared" si="62"/>
        <v>1.1674267482148522</v>
      </c>
      <c r="AB321">
        <f>IFERROR(V144+MATCH(AA321,V321:Z321,0)-1,"")</f>
        <v>2016</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3653</v>
      </c>
      <c r="D324" t="s">
        <v>887</v>
      </c>
      <c r="E324" t="s">
        <v>3654</v>
      </c>
      <c r="F324" t="s">
        <v>3655</v>
      </c>
      <c r="G324" t="s">
        <v>3656</v>
      </c>
      <c r="I324" t="str">
        <f t="shared" si="63"/>
        <v>neg_trend</v>
      </c>
      <c r="J324">
        <f t="shared" si="64"/>
        <v>-10270000</v>
      </c>
      <c r="K324">
        <f t="shared" si="65"/>
        <v>-22270000</v>
      </c>
      <c r="L324">
        <f t="shared" si="66"/>
        <v>-49860000</v>
      </c>
      <c r="M324">
        <f t="shared" si="67"/>
        <v>-57710000</v>
      </c>
      <c r="N324">
        <f t="shared" si="68"/>
        <v>-126330000</v>
      </c>
      <c r="P324">
        <f t="shared" si="53"/>
        <v>-10270000</v>
      </c>
      <c r="Q324">
        <f>IFERROR(J144+MATCH(P324,J324:N324,0)-1,"")</f>
        <v>2013</v>
      </c>
      <c r="R324">
        <f t="shared" si="54"/>
        <v>-126330000</v>
      </c>
      <c r="S324" t="str">
        <f>IFERROR(J144+MATCH(R324,J324:N324)-1,"")</f>
        <v/>
      </c>
      <c r="T324">
        <f t="shared" si="55"/>
        <v>-53288000</v>
      </c>
      <c r="U324">
        <f t="shared" si="56"/>
        <v>45219198.577595338</v>
      </c>
      <c r="V324">
        <f t="shared" si="57"/>
        <v>0.9513215924466657</v>
      </c>
      <c r="W324">
        <f t="shared" si="58"/>
        <v>0.68594758367452413</v>
      </c>
      <c r="X324">
        <f t="shared" si="59"/>
        <v>7.5808508505908465E-2</v>
      </c>
      <c r="Y324">
        <f t="shared" si="60"/>
        <v>-9.7790322232534199E-2</v>
      </c>
      <c r="Z324">
        <f t="shared" si="61"/>
        <v>-1.6152873623945641</v>
      </c>
      <c r="AA324">
        <f t="shared" si="62"/>
        <v>-1.6152873623945641</v>
      </c>
      <c r="AB324">
        <f>IFERROR(V144+MATCH(AA324,V324:Z324,0)-1,"")</f>
        <v>2017</v>
      </c>
    </row>
    <row r="325" spans="1:28" x14ac:dyDescent="0.3">
      <c r="A325" s="1">
        <v>13</v>
      </c>
      <c r="B325" t="s">
        <v>921</v>
      </c>
      <c r="C325" t="s">
        <v>254</v>
      </c>
      <c r="D325" t="s">
        <v>3657</v>
      </c>
      <c r="E325" t="s">
        <v>3658</v>
      </c>
      <c r="F325" t="s">
        <v>3659</v>
      </c>
      <c r="G325" t="s">
        <v>3660</v>
      </c>
      <c r="I325" t="str">
        <f t="shared" si="63"/>
        <v>N/A</v>
      </c>
      <c r="J325" t="str">
        <f t="shared" si="64"/>
        <v>N/A</v>
      </c>
      <c r="K325">
        <f t="shared" si="65"/>
        <v>-1.1697</v>
      </c>
      <c r="L325">
        <f t="shared" si="66"/>
        <v>-1.2387999999999999</v>
      </c>
      <c r="M325">
        <f t="shared" si="67"/>
        <v>-0.15740000000000001</v>
      </c>
      <c r="N325">
        <f t="shared" si="68"/>
        <v>-1.1891</v>
      </c>
      <c r="P325">
        <f t="shared" si="53"/>
        <v>-0.15740000000000001</v>
      </c>
      <c r="Q325">
        <f>IFERROR(J144+MATCH(P325,J325:N325,0)-1,"")</f>
        <v>2016</v>
      </c>
      <c r="R325">
        <f t="shared" si="54"/>
        <v>-1.2387999999999999</v>
      </c>
      <c r="S325">
        <f>IFERROR(J144+MATCH(R325,J325:N325)-1,"")</f>
        <v>2015</v>
      </c>
      <c r="T325">
        <f t="shared" si="55"/>
        <v>-0.93874999999999997</v>
      </c>
      <c r="U325">
        <f t="shared" si="56"/>
        <v>0.52171219716110384</v>
      </c>
      <c r="V325" t="str">
        <f t="shared" si="57"/>
        <v/>
      </c>
      <c r="W325">
        <f t="shared" si="58"/>
        <v>-0.44267701858747804</v>
      </c>
      <c r="X325">
        <f t="shared" si="59"/>
        <v>-0.57512552252510396</v>
      </c>
      <c r="Y325">
        <f t="shared" si="60"/>
        <v>1.4976648126145313</v>
      </c>
      <c r="Z325">
        <f t="shared" si="61"/>
        <v>-0.47986227150194921</v>
      </c>
      <c r="AA325">
        <f t="shared" si="62"/>
        <v>1.4976648126145313</v>
      </c>
      <c r="AB325">
        <f>IFERROR(V144+MATCH(AA325,V325:Z325,0)-1,"")</f>
        <v>2016</v>
      </c>
    </row>
    <row r="326" spans="1:28" x14ac:dyDescent="0.3">
      <c r="A326" s="1">
        <v>14</v>
      </c>
      <c r="B326" t="s">
        <v>926</v>
      </c>
      <c r="C326" t="s">
        <v>3661</v>
      </c>
      <c r="D326" t="s">
        <v>3662</v>
      </c>
      <c r="E326" t="s">
        <v>3663</v>
      </c>
      <c r="F326" t="s">
        <v>3664</v>
      </c>
      <c r="G326" t="s">
        <v>3665</v>
      </c>
      <c r="I326" t="str">
        <f t="shared" si="63"/>
        <v>N/A</v>
      </c>
      <c r="J326">
        <f t="shared" si="64"/>
        <v>-6.4899999999999999E-2</v>
      </c>
      <c r="K326">
        <f t="shared" si="65"/>
        <v>-0.12130000000000001</v>
      </c>
      <c r="L326">
        <f t="shared" si="66"/>
        <v>-0.2165</v>
      </c>
      <c r="M326">
        <f t="shared" si="67"/>
        <v>-0.17510000000000001</v>
      </c>
      <c r="N326">
        <f t="shared" si="68"/>
        <v>-0.28370000000000001</v>
      </c>
      <c r="P326">
        <f t="shared" si="53"/>
        <v>-6.4899999999999999E-2</v>
      </c>
      <c r="Q326">
        <f>IFERROR(J144+MATCH(P326,J326:N326,0)-1,"")</f>
        <v>2013</v>
      </c>
      <c r="R326">
        <f t="shared" si="54"/>
        <v>-0.28370000000000001</v>
      </c>
      <c r="S326" t="str">
        <f>IFERROR(J144+MATCH(R326,J326:N326)-1,"")</f>
        <v/>
      </c>
      <c r="T326">
        <f t="shared" si="55"/>
        <v>-0.17229999999999998</v>
      </c>
      <c r="U326">
        <f t="shared" si="56"/>
        <v>8.4420376687148246E-2</v>
      </c>
      <c r="V326">
        <f t="shared" si="57"/>
        <v>1.2722047000336358</v>
      </c>
      <c r="W326">
        <f t="shared" si="58"/>
        <v>0.60411955029530173</v>
      </c>
      <c r="X326">
        <f t="shared" si="59"/>
        <v>-0.52357027692259528</v>
      </c>
      <c r="Y326">
        <f t="shared" si="60"/>
        <v>-3.3167347859350209E-2</v>
      </c>
      <c r="Z326">
        <f t="shared" si="61"/>
        <v>-1.3195866255469935</v>
      </c>
      <c r="AA326">
        <f t="shared" si="62"/>
        <v>-1.3195866255469935</v>
      </c>
      <c r="AB326">
        <f>IFERROR(V144+MATCH(AA326,V326:Z326,0)-1,"")</f>
        <v>2017</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243</v>
      </c>
      <c r="D328" s="1" t="s">
        <v>244</v>
      </c>
      <c r="E328" s="1" t="s">
        <v>245</v>
      </c>
      <c r="F328" s="1" t="s">
        <v>246</v>
      </c>
      <c r="G328" s="1" t="s">
        <v>2586</v>
      </c>
      <c r="H328" s="1" t="s">
        <v>247</v>
      </c>
      <c r="I328" t="str">
        <f t="shared" si="63"/>
        <v>pos_trend</v>
      </c>
      <c r="J328">
        <f t="shared" si="64"/>
        <v>2013</v>
      </c>
      <c r="K328">
        <f t="shared" si="65"/>
        <v>2014</v>
      </c>
      <c r="L328">
        <f t="shared" si="66"/>
        <v>2015</v>
      </c>
      <c r="M328">
        <f t="shared" si="67"/>
        <v>2016</v>
      </c>
      <c r="N328">
        <f t="shared" si="68"/>
        <v>2017</v>
      </c>
      <c r="P328">
        <f t="shared" si="53"/>
        <v>2017</v>
      </c>
      <c r="Q328">
        <f>IFERROR(J144+MATCH(P328,J328:N328,0)-1,"")</f>
        <v>2017</v>
      </c>
      <c r="R328">
        <f t="shared" si="54"/>
        <v>2013</v>
      </c>
      <c r="S328">
        <f>IFERROR(J144+MATCH(R328,J328:N328)-1,"")</f>
        <v>2013</v>
      </c>
      <c r="T328">
        <f t="shared" si="55"/>
        <v>2015</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2013</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3603</v>
      </c>
      <c r="D332" t="s">
        <v>3666</v>
      </c>
      <c r="E332" t="s">
        <v>3667</v>
      </c>
      <c r="F332" t="s">
        <v>3668</v>
      </c>
      <c r="G332" t="s">
        <v>3669</v>
      </c>
      <c r="I332" t="str">
        <f t="shared" si="63"/>
        <v>N/A</v>
      </c>
      <c r="J332">
        <f t="shared" si="64"/>
        <v>-11550000</v>
      </c>
      <c r="K332">
        <f t="shared" si="65"/>
        <v>10060000</v>
      </c>
      <c r="L332">
        <f t="shared" si="66"/>
        <v>11720000</v>
      </c>
      <c r="M332">
        <f t="shared" si="67"/>
        <v>10910000</v>
      </c>
      <c r="N332">
        <f t="shared" si="68"/>
        <v>12380000</v>
      </c>
      <c r="P332">
        <f t="shared" si="53"/>
        <v>12380000</v>
      </c>
      <c r="Q332">
        <f>IFERROR(J144+MATCH(P332,J332:N332,0)-1,"")</f>
        <v>2017</v>
      </c>
      <c r="R332">
        <f t="shared" si="54"/>
        <v>-11550000</v>
      </c>
      <c r="S332">
        <f>IFERROR(J144+MATCH(R332,J332:N332)-1,"")</f>
        <v>2013</v>
      </c>
      <c r="T332">
        <f t="shared" si="55"/>
        <v>6704000</v>
      </c>
      <c r="U332">
        <f t="shared" si="56"/>
        <v>10241324.621356361</v>
      </c>
      <c r="V332">
        <f t="shared" si="57"/>
        <v>-1.7823866223256617</v>
      </c>
      <c r="W332">
        <f t="shared" si="58"/>
        <v>0.32769198556617291</v>
      </c>
      <c r="X332">
        <f t="shared" si="59"/>
        <v>0.48978039320617506</v>
      </c>
      <c r="Y332">
        <f t="shared" si="60"/>
        <v>0.41068906176737885</v>
      </c>
      <c r="Z332">
        <f t="shared" si="61"/>
        <v>0.55422518178593494</v>
      </c>
      <c r="AA332">
        <f t="shared" si="62"/>
        <v>-1.7823866223256617</v>
      </c>
      <c r="AB332">
        <f>IFERROR(V144+MATCH(AA332,V332:Z332,0)-1,"")</f>
        <v>2013</v>
      </c>
    </row>
    <row r="333" spans="1:28" x14ac:dyDescent="0.3">
      <c r="A333" s="1">
        <v>4</v>
      </c>
      <c r="B333" t="s">
        <v>940</v>
      </c>
      <c r="C333" t="s">
        <v>3670</v>
      </c>
      <c r="D333" t="s">
        <v>254</v>
      </c>
      <c r="E333" t="s">
        <v>254</v>
      </c>
      <c r="F333" t="s">
        <v>254</v>
      </c>
      <c r="G333" t="s">
        <v>254</v>
      </c>
      <c r="I333" t="str">
        <f t="shared" si="63"/>
        <v>N/A</v>
      </c>
      <c r="J333">
        <f t="shared" si="64"/>
        <v>-15050000</v>
      </c>
      <c r="K333" t="str">
        <f t="shared" si="65"/>
        <v>N/A</v>
      </c>
      <c r="L333" t="str">
        <f t="shared" si="66"/>
        <v>N/A</v>
      </c>
      <c r="M333" t="str">
        <f t="shared" si="67"/>
        <v>N/A</v>
      </c>
      <c r="N333" t="str">
        <f t="shared" si="68"/>
        <v>N/A</v>
      </c>
      <c r="P333">
        <f t="shared" si="53"/>
        <v>-15050000</v>
      </c>
      <c r="Q333">
        <f>IFERROR(J144+MATCH(P333,J333:N333,0)-1,"")</f>
        <v>2013</v>
      </c>
      <c r="R333">
        <f t="shared" si="54"/>
        <v>-15050000</v>
      </c>
      <c r="S333">
        <f>IFERROR(J144+MATCH(R333,J333:N333)-1,"")</f>
        <v>2013</v>
      </c>
      <c r="T333">
        <f t="shared" si="55"/>
        <v>-15050000</v>
      </c>
      <c r="U333" t="str">
        <f t="shared" si="56"/>
        <v/>
      </c>
      <c r="V333" t="e">
        <f t="shared" si="57"/>
        <v>#VALUE!</v>
      </c>
      <c r="W333" t="str">
        <f t="shared" si="58"/>
        <v/>
      </c>
      <c r="X333" t="str">
        <f t="shared" si="59"/>
        <v/>
      </c>
      <c r="Y333" t="str">
        <f t="shared" si="60"/>
        <v/>
      </c>
      <c r="Z333" t="str">
        <f t="shared" si="61"/>
        <v/>
      </c>
      <c r="AA333" t="e">
        <f t="shared" si="62"/>
        <v>#VALUE!</v>
      </c>
      <c r="AB333" t="str">
        <f>IFERROR(V144+MATCH(AA333,V333:Z333,0)-1,"")</f>
        <v/>
      </c>
    </row>
    <row r="334" spans="1:28" x14ac:dyDescent="0.3">
      <c r="A334" s="1">
        <v>5</v>
      </c>
      <c r="B334" t="s">
        <v>946</v>
      </c>
      <c r="C334" t="s">
        <v>3671</v>
      </c>
      <c r="D334" t="s">
        <v>3666</v>
      </c>
      <c r="E334" t="s">
        <v>3667</v>
      </c>
      <c r="F334" t="s">
        <v>3668</v>
      </c>
      <c r="G334" t="s">
        <v>3669</v>
      </c>
      <c r="I334" t="str">
        <f t="shared" si="63"/>
        <v>N/A</v>
      </c>
      <c r="J334">
        <f t="shared" si="64"/>
        <v>3490000</v>
      </c>
      <c r="K334">
        <f t="shared" si="65"/>
        <v>10060000</v>
      </c>
      <c r="L334">
        <f t="shared" si="66"/>
        <v>11720000</v>
      </c>
      <c r="M334">
        <f t="shared" si="67"/>
        <v>10910000</v>
      </c>
      <c r="N334">
        <f t="shared" si="68"/>
        <v>12380000</v>
      </c>
      <c r="P334">
        <f t="shared" si="53"/>
        <v>12380000</v>
      </c>
      <c r="Q334">
        <f>IFERROR(J144+MATCH(P334,J334:N334,0)-1,"")</f>
        <v>2017</v>
      </c>
      <c r="R334">
        <f t="shared" si="54"/>
        <v>3490000</v>
      </c>
      <c r="S334">
        <f>IFERROR(J144+MATCH(R334,J334:N334)-1,"")</f>
        <v>2013</v>
      </c>
      <c r="T334">
        <f t="shared" si="55"/>
        <v>9712000</v>
      </c>
      <c r="U334">
        <f t="shared" si="56"/>
        <v>3585382.824748286</v>
      </c>
      <c r="V334">
        <f t="shared" si="57"/>
        <v>-1.7353795407989157</v>
      </c>
      <c r="W334">
        <f t="shared" si="58"/>
        <v>9.706076505914861E-2</v>
      </c>
      <c r="X334">
        <f t="shared" si="59"/>
        <v>0.56005177080106439</v>
      </c>
      <c r="Y334">
        <f t="shared" si="60"/>
        <v>0.33413447281856334</v>
      </c>
      <c r="Z334">
        <f t="shared" si="61"/>
        <v>0.74413253212013941</v>
      </c>
      <c r="AA334">
        <f t="shared" si="62"/>
        <v>-1.7353795407989157</v>
      </c>
      <c r="AB334">
        <f>IFERROR(V144+MATCH(AA334,V334:Z334,0)-1,"")</f>
        <v>2013</v>
      </c>
    </row>
    <row r="335" spans="1:28" x14ac:dyDescent="0.3">
      <c r="A335" s="1">
        <v>6</v>
      </c>
      <c r="B335" t="s">
        <v>952</v>
      </c>
      <c r="C335" t="s">
        <v>254</v>
      </c>
      <c r="D335" t="s">
        <v>254</v>
      </c>
      <c r="E335" t="s">
        <v>254</v>
      </c>
      <c r="F335" t="s">
        <v>254</v>
      </c>
      <c r="G335" t="s">
        <v>3672</v>
      </c>
      <c r="I335" t="str">
        <f t="shared" si="63"/>
        <v>N/A</v>
      </c>
      <c r="J335" t="str">
        <f t="shared" si="64"/>
        <v>N/A</v>
      </c>
      <c r="K335" t="str">
        <f t="shared" si="65"/>
        <v>N/A</v>
      </c>
      <c r="L335" t="str">
        <f t="shared" si="66"/>
        <v>N/A</v>
      </c>
      <c r="M335" t="str">
        <f t="shared" si="67"/>
        <v>N/A</v>
      </c>
      <c r="N335">
        <f t="shared" si="68"/>
        <v>1720000</v>
      </c>
      <c r="P335">
        <f t="shared" si="53"/>
        <v>1720000</v>
      </c>
      <c r="Q335">
        <f>IFERROR(J144+MATCH(P335,J335:N335,0)-1,"")</f>
        <v>2017</v>
      </c>
      <c r="R335">
        <f t="shared" si="54"/>
        <v>1720000</v>
      </c>
      <c r="S335">
        <f>IFERROR(J144+MATCH(R335,J335:N335)-1,"")</f>
        <v>2017</v>
      </c>
      <c r="T335">
        <f t="shared" si="55"/>
        <v>1720000</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3671</v>
      </c>
      <c r="D336" t="s">
        <v>3666</v>
      </c>
      <c r="E336" t="s">
        <v>3667</v>
      </c>
      <c r="F336" t="s">
        <v>3668</v>
      </c>
      <c r="G336" t="s">
        <v>3673</v>
      </c>
      <c r="I336" t="str">
        <f t="shared" si="63"/>
        <v>N/A</v>
      </c>
      <c r="J336">
        <f t="shared" si="64"/>
        <v>3490000</v>
      </c>
      <c r="K336">
        <f t="shared" si="65"/>
        <v>10060000</v>
      </c>
      <c r="L336">
        <f t="shared" si="66"/>
        <v>11720000</v>
      </c>
      <c r="M336">
        <f t="shared" si="67"/>
        <v>10910000</v>
      </c>
      <c r="N336">
        <f t="shared" si="68"/>
        <v>10660000</v>
      </c>
      <c r="P336">
        <f t="shared" si="53"/>
        <v>11720000</v>
      </c>
      <c r="Q336">
        <f>IFERROR(J144+MATCH(P336,J336:N336,0)-1,"")</f>
        <v>2015</v>
      </c>
      <c r="R336">
        <f t="shared" si="54"/>
        <v>3490000</v>
      </c>
      <c r="S336">
        <f>IFERROR(J144+MATCH(R336,J336:N336)-1,"")</f>
        <v>2013</v>
      </c>
      <c r="T336">
        <f t="shared" si="55"/>
        <v>9368000</v>
      </c>
      <c r="U336">
        <f t="shared" si="56"/>
        <v>3339486.4874707907</v>
      </c>
      <c r="V336">
        <f t="shared" si="57"/>
        <v>-1.7601508561430921</v>
      </c>
      <c r="W336">
        <f t="shared" si="58"/>
        <v>0.20721748765753994</v>
      </c>
      <c r="X336">
        <f t="shared" si="59"/>
        <v>0.70429990024643629</v>
      </c>
      <c r="Y336">
        <f t="shared" si="60"/>
        <v>0.46174763868197483</v>
      </c>
      <c r="Z336">
        <f t="shared" si="61"/>
        <v>0.38688582955714107</v>
      </c>
      <c r="AA336">
        <f t="shared" si="62"/>
        <v>-1.7601508561430921</v>
      </c>
      <c r="AB336">
        <f>IFERROR(V144+MATCH(AA336,V336:Z336,0)-1,"")</f>
        <v>2013</v>
      </c>
    </row>
    <row r="337" spans="1:28" x14ac:dyDescent="0.3">
      <c r="A337" s="1">
        <v>8</v>
      </c>
      <c r="B337" t="s">
        <v>964</v>
      </c>
      <c r="C337" t="s">
        <v>254</v>
      </c>
      <c r="D337" t="s">
        <v>254</v>
      </c>
      <c r="E337" t="s">
        <v>254</v>
      </c>
      <c r="F337" t="s">
        <v>254</v>
      </c>
      <c r="G337" t="s">
        <v>3674</v>
      </c>
      <c r="I337" t="str">
        <f t="shared" si="63"/>
        <v>N/A</v>
      </c>
      <c r="J337" t="str">
        <f t="shared" si="64"/>
        <v>N/A</v>
      </c>
      <c r="K337" t="str">
        <f t="shared" si="65"/>
        <v>N/A</v>
      </c>
      <c r="L337" t="str">
        <f t="shared" si="66"/>
        <v>N/A</v>
      </c>
      <c r="M337" t="str">
        <f t="shared" si="67"/>
        <v>N/A</v>
      </c>
      <c r="N337">
        <f t="shared" si="68"/>
        <v>-446000</v>
      </c>
      <c r="P337">
        <f t="shared" ref="P337:P353" si="69">MAX(J337:N337)</f>
        <v>-446000</v>
      </c>
      <c r="Q337">
        <f>IFERROR(J144+MATCH(P337,J337:N337,0)-1,"")</f>
        <v>2017</v>
      </c>
      <c r="R337">
        <f t="shared" ref="R337:R400" si="70">IF(Q337="","",MIN(J337:N337))</f>
        <v>-446000</v>
      </c>
      <c r="S337">
        <f>IFERROR(J144+MATCH(R337,J337:N337)-1,"")</f>
        <v>2017</v>
      </c>
      <c r="T337">
        <f t="shared" ref="T337:T353" si="71">IFERROR(AVERAGE(J337:N337),"")</f>
        <v>-446000</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254</v>
      </c>
      <c r="D339" t="s">
        <v>254</v>
      </c>
      <c r="E339" t="s">
        <v>254</v>
      </c>
      <c r="F339" t="s">
        <v>254</v>
      </c>
      <c r="G339" t="s">
        <v>3674</v>
      </c>
      <c r="I339" t="str">
        <f t="shared" si="63"/>
        <v>N/A</v>
      </c>
      <c r="J339" t="str">
        <f t="shared" si="64"/>
        <v>N/A</v>
      </c>
      <c r="K339" t="str">
        <f t="shared" si="65"/>
        <v>N/A</v>
      </c>
      <c r="L339" t="str">
        <f t="shared" si="66"/>
        <v>N/A</v>
      </c>
      <c r="M339" t="str">
        <f t="shared" si="67"/>
        <v>N/A</v>
      </c>
      <c r="N339">
        <f t="shared" si="68"/>
        <v>-446000</v>
      </c>
      <c r="P339">
        <f t="shared" si="69"/>
        <v>-446000</v>
      </c>
      <c r="Q339">
        <f>IFERROR(J144+MATCH(P339,J339:N339,0)-1,"")</f>
        <v>2017</v>
      </c>
      <c r="R339">
        <f t="shared" si="70"/>
        <v>-446000</v>
      </c>
      <c r="S339">
        <f>IFERROR(J144+MATCH(R339,J339:N339)-1,"")</f>
        <v>2017</v>
      </c>
      <c r="T339">
        <f t="shared" si="71"/>
        <v>-446000</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1:28" x14ac:dyDescent="0.3">
      <c r="A340" s="1">
        <v>11</v>
      </c>
      <c r="B340" t="s">
        <v>972</v>
      </c>
      <c r="C340" t="s">
        <v>254</v>
      </c>
      <c r="D340" t="s">
        <v>254</v>
      </c>
      <c r="E340" t="s">
        <v>254</v>
      </c>
      <c r="F340" t="s">
        <v>254</v>
      </c>
      <c r="G340" t="s">
        <v>254</v>
      </c>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1:28" x14ac:dyDescent="0.3">
      <c r="A341" s="1">
        <v>12</v>
      </c>
      <c r="B341" t="s">
        <v>978</v>
      </c>
      <c r="C341" t="s">
        <v>254</v>
      </c>
      <c r="D341" t="s">
        <v>254</v>
      </c>
      <c r="E341" t="s">
        <v>254</v>
      </c>
      <c r="F341" t="s">
        <v>254</v>
      </c>
      <c r="G341" t="s">
        <v>3674</v>
      </c>
      <c r="I341" t="str">
        <f t="shared" si="63"/>
        <v>N/A</v>
      </c>
      <c r="J341" t="str">
        <f t="shared" si="64"/>
        <v>N/A</v>
      </c>
      <c r="K341" t="str">
        <f t="shared" si="65"/>
        <v>N/A</v>
      </c>
      <c r="L341" t="str">
        <f t="shared" si="66"/>
        <v>N/A</v>
      </c>
      <c r="M341" t="str">
        <f t="shared" si="67"/>
        <v>N/A</v>
      </c>
      <c r="N341">
        <f t="shared" si="68"/>
        <v>-446000</v>
      </c>
      <c r="P341">
        <f t="shared" si="69"/>
        <v>-446000</v>
      </c>
      <c r="Q341">
        <f>IFERROR(J144+MATCH(P341,J341:N341,0)-1,"")</f>
        <v>2017</v>
      </c>
      <c r="R341">
        <f t="shared" si="70"/>
        <v>-446000</v>
      </c>
      <c r="S341">
        <f>IFERROR(J144+MATCH(R341,J341:N341)-1,"")</f>
        <v>2017</v>
      </c>
      <c r="T341">
        <f t="shared" si="71"/>
        <v>-446000</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1:28" x14ac:dyDescent="0.3">
      <c r="A342" s="1">
        <v>13</v>
      </c>
      <c r="B342" t="s">
        <v>817</v>
      </c>
      <c r="C342" t="s">
        <v>3675</v>
      </c>
      <c r="D342" t="s">
        <v>3676</v>
      </c>
      <c r="E342" t="s">
        <v>3677</v>
      </c>
      <c r="F342" t="s">
        <v>3678</v>
      </c>
      <c r="G342" t="s">
        <v>3679</v>
      </c>
      <c r="I342" t="str">
        <f t="shared" si="63"/>
        <v>neg_trend</v>
      </c>
      <c r="J342">
        <f t="shared" si="64"/>
        <v>-257000</v>
      </c>
      <c r="K342">
        <f t="shared" si="65"/>
        <v>-425000</v>
      </c>
      <c r="L342">
        <f t="shared" si="66"/>
        <v>-2200000</v>
      </c>
      <c r="M342">
        <f t="shared" si="67"/>
        <v>-3750000</v>
      </c>
      <c r="N342">
        <f t="shared" si="68"/>
        <v>-8070000</v>
      </c>
      <c r="P342">
        <f t="shared" si="69"/>
        <v>-257000</v>
      </c>
      <c r="Q342">
        <f>IFERROR(J144+MATCH(P342,J342:N342,0)-1,"")</f>
        <v>2013</v>
      </c>
      <c r="R342">
        <f t="shared" si="70"/>
        <v>-8070000</v>
      </c>
      <c r="S342" t="str">
        <f>IFERROR(J144+MATCH(R342,J342:N342)-1,"")</f>
        <v/>
      </c>
      <c r="T342">
        <f t="shared" si="71"/>
        <v>-2940400</v>
      </c>
      <c r="U342">
        <f t="shared" si="72"/>
        <v>3203291.7912672269</v>
      </c>
      <c r="V342">
        <f t="shared" si="73"/>
        <v>0.83770076997526444</v>
      </c>
      <c r="W342">
        <f t="shared" si="74"/>
        <v>0.78525472042773348</v>
      </c>
      <c r="X342">
        <f t="shared" si="75"/>
        <v>0.23113723264876118</v>
      </c>
      <c r="Y342">
        <f t="shared" si="76"/>
        <v>-0.25274001020048226</v>
      </c>
      <c r="Z342">
        <f t="shared" si="77"/>
        <v>-1.6013527128512768</v>
      </c>
      <c r="AA342">
        <f t="shared" si="78"/>
        <v>-1.6013527128512768</v>
      </c>
      <c r="AB342">
        <f>IFERROR(V144+MATCH(AA342,V342:Z342,0)-1,"")</f>
        <v>2017</v>
      </c>
    </row>
    <row r="343" spans="1:28" x14ac:dyDescent="0.3">
      <c r="A343" s="1">
        <v>14</v>
      </c>
      <c r="B343" t="s">
        <v>910</v>
      </c>
      <c r="C343" t="s">
        <v>3675</v>
      </c>
      <c r="D343" t="s">
        <v>3676</v>
      </c>
      <c r="E343" t="s">
        <v>3596</v>
      </c>
      <c r="F343" t="s">
        <v>3680</v>
      </c>
      <c r="G343" t="s">
        <v>3681</v>
      </c>
      <c r="I343" t="str">
        <f t="shared" si="63"/>
        <v>neg_trend</v>
      </c>
      <c r="J343">
        <f t="shared" si="64"/>
        <v>-257000</v>
      </c>
      <c r="K343">
        <f t="shared" si="65"/>
        <v>-425000</v>
      </c>
      <c r="L343">
        <f t="shared" si="66"/>
        <v>-2810000</v>
      </c>
      <c r="M343">
        <f t="shared" si="67"/>
        <v>-7310000</v>
      </c>
      <c r="N343">
        <f t="shared" si="68"/>
        <v>-20110000</v>
      </c>
      <c r="P343">
        <f t="shared" si="69"/>
        <v>-257000</v>
      </c>
      <c r="Q343">
        <f>IFERROR(J144+MATCH(P343,J343:N343,0)-1,"")</f>
        <v>2013</v>
      </c>
      <c r="R343">
        <f t="shared" si="70"/>
        <v>-20110000</v>
      </c>
      <c r="S343" t="str">
        <f>IFERROR(J144+MATCH(R343,J343:N343)-1,"")</f>
        <v/>
      </c>
      <c r="T343">
        <f t="shared" si="71"/>
        <v>-6182400</v>
      </c>
      <c r="U343">
        <f t="shared" si="72"/>
        <v>8289762.1377214435</v>
      </c>
      <c r="V343">
        <f t="shared" si="73"/>
        <v>0.71478528594171198</v>
      </c>
      <c r="W343">
        <f t="shared" si="74"/>
        <v>0.69451932448118492</v>
      </c>
      <c r="X343">
        <f t="shared" si="75"/>
        <v>0.4068150501754868</v>
      </c>
      <c r="Y343">
        <f t="shared" si="76"/>
        <v>-0.13602320323149061</v>
      </c>
      <c r="Z343">
        <f t="shared" si="77"/>
        <v>-1.6800964573668931</v>
      </c>
      <c r="AA343">
        <f t="shared" si="78"/>
        <v>-1.6800964573668931</v>
      </c>
      <c r="AB343">
        <f>IFERROR(V144+MATCH(AA343,V343:Z343,0)-1,"")</f>
        <v>2017</v>
      </c>
    </row>
    <row r="344" spans="1:28" x14ac:dyDescent="0.3">
      <c r="A344" s="1">
        <v>15</v>
      </c>
      <c r="B344" t="s">
        <v>914</v>
      </c>
      <c r="C344" t="s">
        <v>254</v>
      </c>
      <c r="D344" t="s">
        <v>254</v>
      </c>
      <c r="E344" t="s">
        <v>3682</v>
      </c>
      <c r="F344" t="s">
        <v>3683</v>
      </c>
      <c r="G344" t="s">
        <v>3684</v>
      </c>
      <c r="I344" t="str">
        <f t="shared" si="63"/>
        <v>N/A</v>
      </c>
      <c r="J344" t="str">
        <f t="shared" si="64"/>
        <v>N/A</v>
      </c>
      <c r="K344" t="str">
        <f t="shared" si="65"/>
        <v>N/A</v>
      </c>
      <c r="L344">
        <f t="shared" si="66"/>
        <v>606000</v>
      </c>
      <c r="M344">
        <f t="shared" si="67"/>
        <v>3570000</v>
      </c>
      <c r="N344">
        <f t="shared" si="68"/>
        <v>12040000</v>
      </c>
      <c r="P344">
        <f t="shared" si="69"/>
        <v>12040000</v>
      </c>
      <c r="Q344">
        <f>IFERROR(J144+MATCH(P344,J344:N344,0)-1,"")</f>
        <v>2017</v>
      </c>
      <c r="R344">
        <f t="shared" si="70"/>
        <v>606000</v>
      </c>
      <c r="S344">
        <f>IFERROR(J144+MATCH(R344,J344:N344)-1,"")</f>
        <v>2015</v>
      </c>
      <c r="T344">
        <f t="shared" si="71"/>
        <v>5405333.333333333</v>
      </c>
      <c r="U344">
        <f t="shared" si="72"/>
        <v>5933837.3194193095</v>
      </c>
      <c r="V344" t="str">
        <f t="shared" si="73"/>
        <v/>
      </c>
      <c r="W344" t="str">
        <f t="shared" si="74"/>
        <v/>
      </c>
      <c r="X344">
        <f t="shared" si="75"/>
        <v>-0.80880770317494988</v>
      </c>
      <c r="Y344">
        <f t="shared" si="76"/>
        <v>-0.30929957033485717</v>
      </c>
      <c r="Z344">
        <f t="shared" si="77"/>
        <v>1.1181072735098072</v>
      </c>
      <c r="AA344">
        <f t="shared" si="78"/>
        <v>1.1181072735098072</v>
      </c>
      <c r="AB344">
        <f>IFERROR(V144+MATCH(AA344,V344:Z344,0)-1,"")</f>
        <v>2017</v>
      </c>
    </row>
    <row r="345" spans="1:28" x14ac:dyDescent="0.3">
      <c r="A345" s="1">
        <v>16</v>
      </c>
      <c r="B345" t="s">
        <v>990</v>
      </c>
      <c r="C345" t="s">
        <v>3685</v>
      </c>
      <c r="D345" t="s">
        <v>3686</v>
      </c>
      <c r="E345" t="s">
        <v>3687</v>
      </c>
      <c r="F345" t="s">
        <v>3688</v>
      </c>
      <c r="G345" t="s">
        <v>3465</v>
      </c>
      <c r="I345" t="str">
        <f t="shared" si="63"/>
        <v>N/A</v>
      </c>
      <c r="J345">
        <f t="shared" si="64"/>
        <v>-11810000</v>
      </c>
      <c r="K345">
        <f t="shared" si="65"/>
        <v>9630000</v>
      </c>
      <c r="L345">
        <f t="shared" si="66"/>
        <v>9520000</v>
      </c>
      <c r="M345">
        <f t="shared" si="67"/>
        <v>7160000</v>
      </c>
      <c r="N345">
        <f t="shared" si="68"/>
        <v>3870000</v>
      </c>
      <c r="P345">
        <f t="shared" si="69"/>
        <v>9630000</v>
      </c>
      <c r="Q345">
        <f>IFERROR(J144+MATCH(P345,J345:N345,0)-1,"")</f>
        <v>2014</v>
      </c>
      <c r="R345">
        <f t="shared" si="70"/>
        <v>-11810000</v>
      </c>
      <c r="S345">
        <f>IFERROR(J144+MATCH(R345,J345:N345)-1,"")</f>
        <v>2013</v>
      </c>
      <c r="T345">
        <f t="shared" si="71"/>
        <v>3674000</v>
      </c>
      <c r="U345">
        <f t="shared" si="72"/>
        <v>8966528.3136785999</v>
      </c>
      <c r="V345">
        <f t="shared" si="73"/>
        <v>-1.7268667937376476</v>
      </c>
      <c r="W345">
        <f t="shared" si="74"/>
        <v>0.66424816736640591</v>
      </c>
      <c r="X345">
        <f t="shared" si="75"/>
        <v>0.65198032008462203</v>
      </c>
      <c r="Y345">
        <f t="shared" si="76"/>
        <v>0.38877923294816841</v>
      </c>
      <c r="Z345">
        <f t="shared" si="77"/>
        <v>2.1859073338451235E-2</v>
      </c>
      <c r="AA345">
        <f t="shared" si="78"/>
        <v>-1.7268667937376476</v>
      </c>
      <c r="AB345">
        <f>IFERROR(V144+MATCH(AA345,V345:Z345,0)-1,"")</f>
        <v>2013</v>
      </c>
    </row>
    <row r="346" spans="1:28" x14ac:dyDescent="0.3">
      <c r="A346" s="1">
        <v>17</v>
      </c>
      <c r="B346" t="s">
        <v>996</v>
      </c>
      <c r="C346" t="s">
        <v>254</v>
      </c>
      <c r="D346" t="s">
        <v>3689</v>
      </c>
      <c r="E346" t="s">
        <v>3690</v>
      </c>
      <c r="F346" t="s">
        <v>3691</v>
      </c>
      <c r="G346" t="s">
        <v>3692</v>
      </c>
      <c r="I346" t="str">
        <f t="shared" si="63"/>
        <v>neg_trend</v>
      </c>
      <c r="J346" t="str">
        <f t="shared" si="64"/>
        <v>N/A</v>
      </c>
      <c r="K346">
        <f t="shared" si="65"/>
        <v>1.8155000000000001</v>
      </c>
      <c r="L346">
        <f t="shared" si="66"/>
        <v>-1.1299999999999999E-2</v>
      </c>
      <c r="M346">
        <f t="shared" si="67"/>
        <v>-0.24809999999999999</v>
      </c>
      <c r="N346">
        <f t="shared" si="68"/>
        <v>-0.45990000000000003</v>
      </c>
      <c r="P346">
        <f t="shared" si="69"/>
        <v>1.8155000000000001</v>
      </c>
      <c r="Q346">
        <f>IFERROR(J144+MATCH(P346,J346:N346,0)-1,"")</f>
        <v>2014</v>
      </c>
      <c r="R346">
        <f t="shared" si="70"/>
        <v>-0.45990000000000003</v>
      </c>
      <c r="S346" t="str">
        <f>IFERROR(J144+MATCH(R346,J346:N346)-1,"")</f>
        <v/>
      </c>
      <c r="T346">
        <f t="shared" si="71"/>
        <v>0.27405000000000002</v>
      </c>
      <c r="U346">
        <f t="shared" si="72"/>
        <v>1.0438416147417513</v>
      </c>
      <c r="V346" t="str">
        <f t="shared" si="73"/>
        <v/>
      </c>
      <c r="W346">
        <f t="shared" si="74"/>
        <v>1.4767087058330763</v>
      </c>
      <c r="X346">
        <f t="shared" si="75"/>
        <v>-0.27336522703264349</v>
      </c>
      <c r="Y346">
        <f t="shared" si="76"/>
        <v>-0.50021956648009391</v>
      </c>
      <c r="Z346">
        <f t="shared" si="77"/>
        <v>-0.70312391232033888</v>
      </c>
      <c r="AA346">
        <f t="shared" si="78"/>
        <v>1.4767087058330763</v>
      </c>
      <c r="AB346">
        <f>IFERROR(V144+MATCH(AA346,V346:Z346,0)-1,"")</f>
        <v>2014</v>
      </c>
    </row>
    <row r="347" spans="1:28" x14ac:dyDescent="0.3">
      <c r="A347" s="1">
        <v>18</v>
      </c>
      <c r="B347" t="s">
        <v>1001</v>
      </c>
      <c r="C347" t="s">
        <v>3693</v>
      </c>
      <c r="D347" t="s">
        <v>3694</v>
      </c>
      <c r="E347" t="s">
        <v>3695</v>
      </c>
      <c r="F347" t="s">
        <v>3696</v>
      </c>
      <c r="G347" t="s">
        <v>3697</v>
      </c>
      <c r="I347" t="str">
        <f t="shared" si="63"/>
        <v>N/A</v>
      </c>
      <c r="J347">
        <f t="shared" si="64"/>
        <v>-7.4700000000000003E-2</v>
      </c>
      <c r="K347">
        <f t="shared" si="65"/>
        <v>5.2400000000000002E-2</v>
      </c>
      <c r="L347">
        <f t="shared" si="66"/>
        <v>4.1299999999999996E-2</v>
      </c>
      <c r="M347">
        <f t="shared" si="67"/>
        <v>2.1700000000000001E-2</v>
      </c>
      <c r="N347">
        <f t="shared" si="68"/>
        <v>8.6999999999999994E-3</v>
      </c>
      <c r="P347">
        <f t="shared" si="69"/>
        <v>5.2400000000000002E-2</v>
      </c>
      <c r="Q347">
        <f>IFERROR(J144+MATCH(P347,J347:N347,0)-1,"")</f>
        <v>2014</v>
      </c>
      <c r="R347">
        <f t="shared" si="70"/>
        <v>-7.4700000000000003E-2</v>
      </c>
      <c r="S347">
        <f>IFERROR(J144+MATCH(R347,J347:N347)-1,"")</f>
        <v>2013</v>
      </c>
      <c r="T347">
        <f t="shared" si="71"/>
        <v>9.8799999999999999E-3</v>
      </c>
      <c r="U347">
        <f t="shared" si="72"/>
        <v>5.0224615478866537E-2</v>
      </c>
      <c r="V347">
        <f t="shared" si="73"/>
        <v>-1.6840347943647171</v>
      </c>
      <c r="W347">
        <f t="shared" si="74"/>
        <v>0.84659682497502697</v>
      </c>
      <c r="X347">
        <f t="shared" si="75"/>
        <v>0.62558965758973051</v>
      </c>
      <c r="Y347">
        <f t="shared" si="76"/>
        <v>0.23534276743191013</v>
      </c>
      <c r="Z347">
        <f t="shared" si="77"/>
        <v>-2.3494455631950427E-2</v>
      </c>
      <c r="AA347">
        <f t="shared" si="78"/>
        <v>-1.6840347943647171</v>
      </c>
      <c r="AB347">
        <f>IFERROR(V144+MATCH(AA347,V347:Z347,0)-1,"")</f>
        <v>2013</v>
      </c>
    </row>
    <row r="348" spans="1:28" x14ac:dyDescent="0.3">
      <c r="A348" s="1">
        <v>19</v>
      </c>
      <c r="B348" t="s">
        <v>1007</v>
      </c>
      <c r="C348" t="s">
        <v>3698</v>
      </c>
      <c r="D348" t="s">
        <v>3699</v>
      </c>
      <c r="E348" t="s">
        <v>2383</v>
      </c>
      <c r="F348" t="s">
        <v>3700</v>
      </c>
      <c r="G348" t="s">
        <v>3701</v>
      </c>
      <c r="I348" t="str">
        <f t="shared" si="63"/>
        <v>N/A</v>
      </c>
      <c r="J348">
        <f t="shared" si="64"/>
        <v>-862000</v>
      </c>
      <c r="K348">
        <f t="shared" si="65"/>
        <v>639000</v>
      </c>
      <c r="L348">
        <f t="shared" si="66"/>
        <v>-1470000</v>
      </c>
      <c r="M348">
        <f t="shared" si="67"/>
        <v>-415000</v>
      </c>
      <c r="N348">
        <f t="shared" si="68"/>
        <v>-1840000</v>
      </c>
      <c r="P348">
        <f t="shared" si="69"/>
        <v>639000</v>
      </c>
      <c r="Q348">
        <f>IFERROR(J144+MATCH(P348,J348:N348,0)-1,"")</f>
        <v>2014</v>
      </c>
      <c r="R348">
        <f t="shared" si="70"/>
        <v>-1840000</v>
      </c>
      <c r="S348" t="str">
        <f>IFERROR(J144+MATCH(R348,J348:N348)-1,"")</f>
        <v/>
      </c>
      <c r="T348">
        <f t="shared" si="71"/>
        <v>-789600</v>
      </c>
      <c r="U348">
        <f t="shared" si="72"/>
        <v>968600.69171976123</v>
      </c>
      <c r="V348">
        <f t="shared" si="73"/>
        <v>-7.4747004228804551E-2</v>
      </c>
      <c r="W348">
        <f t="shared" si="74"/>
        <v>1.4749111911777648</v>
      </c>
      <c r="X348">
        <f t="shared" si="75"/>
        <v>-0.70245665300108584</v>
      </c>
      <c r="Y348">
        <f t="shared" si="76"/>
        <v>0.38674347768107986</v>
      </c>
      <c r="Z348">
        <f t="shared" si="77"/>
        <v>-1.0844510116289543</v>
      </c>
      <c r="AA348">
        <f t="shared" si="78"/>
        <v>1.4749111911777648</v>
      </c>
      <c r="AB348">
        <f>IFERROR(V144+MATCH(AA348,V348:Z348,0)-1,"")</f>
        <v>2014</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2013</v>
      </c>
      <c r="R349">
        <f t="shared" si="70"/>
        <v>0</v>
      </c>
      <c r="S349">
        <f>IFERROR(J144+MATCH(R349,J349:N349)-1,"")</f>
        <v>2017</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2796</v>
      </c>
      <c r="D350" t="s">
        <v>3702</v>
      </c>
      <c r="E350" t="s">
        <v>2851</v>
      </c>
      <c r="F350" t="s">
        <v>3703</v>
      </c>
      <c r="G350" t="s">
        <v>3704</v>
      </c>
      <c r="I350" t="str">
        <f t="shared" si="63"/>
        <v>N/A</v>
      </c>
      <c r="J350">
        <f t="shared" si="64"/>
        <v>3460000</v>
      </c>
      <c r="K350">
        <f t="shared" si="65"/>
        <v>11470000</v>
      </c>
      <c r="L350">
        <f t="shared" si="66"/>
        <v>1490000</v>
      </c>
      <c r="M350">
        <f t="shared" si="67"/>
        <v>25830000</v>
      </c>
      <c r="N350">
        <f t="shared" si="68"/>
        <v>-9190000</v>
      </c>
      <c r="P350">
        <f t="shared" si="69"/>
        <v>25830000</v>
      </c>
      <c r="Q350">
        <f>IFERROR(J144+MATCH(P350,J350:N350,0)-1,"")</f>
        <v>2016</v>
      </c>
      <c r="R350">
        <f t="shared" si="70"/>
        <v>-9190000</v>
      </c>
      <c r="S350" t="str">
        <f>IFERROR(J144+MATCH(R350,J350:N350)-1,"")</f>
        <v/>
      </c>
      <c r="T350">
        <f t="shared" si="71"/>
        <v>6612000</v>
      </c>
      <c r="U350">
        <f t="shared" si="72"/>
        <v>13026942.081701292</v>
      </c>
      <c r="V350">
        <f t="shared" si="73"/>
        <v>-0.24196008397301136</v>
      </c>
      <c r="W350">
        <f t="shared" si="74"/>
        <v>0.37291944414368311</v>
      </c>
      <c r="X350">
        <f t="shared" si="75"/>
        <v>-0.39318513645614345</v>
      </c>
      <c r="Y350">
        <f t="shared" si="76"/>
        <v>1.4752502835638746</v>
      </c>
      <c r="Z350">
        <f t="shared" si="77"/>
        <v>-1.2130245072784027</v>
      </c>
      <c r="AA350">
        <f t="shared" si="78"/>
        <v>1.4752502835638746</v>
      </c>
      <c r="AB350">
        <f>IFERROR(V144+MATCH(AA350,V350:Z350,0)-1,"")</f>
        <v>2016</v>
      </c>
    </row>
    <row r="351" spans="1:28" x14ac:dyDescent="0.3">
      <c r="A351" s="1">
        <v>22</v>
      </c>
      <c r="B351" t="s">
        <v>1021</v>
      </c>
      <c r="C351" t="s">
        <v>3097</v>
      </c>
      <c r="D351" t="s">
        <v>3705</v>
      </c>
      <c r="E351" t="s">
        <v>3706</v>
      </c>
      <c r="F351" t="s">
        <v>3707</v>
      </c>
      <c r="G351" t="s">
        <v>3708</v>
      </c>
      <c r="I351" t="str">
        <f t="shared" si="63"/>
        <v>N/A</v>
      </c>
      <c r="J351">
        <f t="shared" si="64"/>
        <v>23560000</v>
      </c>
      <c r="K351">
        <f t="shared" si="65"/>
        <v>20710000</v>
      </c>
      <c r="L351">
        <f t="shared" si="66"/>
        <v>38100000</v>
      </c>
      <c r="M351">
        <f t="shared" si="67"/>
        <v>61170000</v>
      </c>
      <c r="N351">
        <f t="shared" si="68"/>
        <v>64700000</v>
      </c>
      <c r="P351">
        <f t="shared" si="69"/>
        <v>64700000</v>
      </c>
      <c r="Q351">
        <f>IFERROR(J144+MATCH(P351,J351:N351,0)-1,"")</f>
        <v>2017</v>
      </c>
      <c r="R351">
        <f t="shared" si="70"/>
        <v>20710000</v>
      </c>
      <c r="S351" t="str">
        <f>IFERROR(J144+MATCH(R351,J351:N351)-1,"")</f>
        <v/>
      </c>
      <c r="T351">
        <f t="shared" si="71"/>
        <v>41648000</v>
      </c>
      <c r="U351">
        <f t="shared" si="72"/>
        <v>20558861.106588565</v>
      </c>
      <c r="V351">
        <f t="shared" si="73"/>
        <v>-0.8798152731428921</v>
      </c>
      <c r="W351">
        <f t="shared" si="74"/>
        <v>-1.0184416292053227</v>
      </c>
      <c r="X351">
        <f t="shared" si="75"/>
        <v>-0.1725776530910538</v>
      </c>
      <c r="Y351">
        <f t="shared" si="76"/>
        <v>0.94956621861430457</v>
      </c>
      <c r="Z351">
        <f t="shared" si="77"/>
        <v>1.1212683368249641</v>
      </c>
      <c r="AA351">
        <f t="shared" si="78"/>
        <v>1.1212683368249641</v>
      </c>
      <c r="AB351">
        <f>IFERROR(V144+MATCH(AA351,V351:Z351,0)-1,"")</f>
        <v>2017</v>
      </c>
    </row>
    <row r="352" spans="1:28" x14ac:dyDescent="0.3">
      <c r="A352" s="1">
        <v>23</v>
      </c>
      <c r="B352" t="s">
        <v>1027</v>
      </c>
      <c r="C352" t="s">
        <v>254</v>
      </c>
      <c r="D352" t="s">
        <v>3662</v>
      </c>
      <c r="E352" t="s">
        <v>3709</v>
      </c>
      <c r="F352" t="s">
        <v>3710</v>
      </c>
      <c r="G352" t="s">
        <v>3711</v>
      </c>
      <c r="I352" t="str">
        <f t="shared" si="63"/>
        <v>N/A</v>
      </c>
      <c r="J352" t="str">
        <f t="shared" si="64"/>
        <v>N/A</v>
      </c>
      <c r="K352">
        <f t="shared" si="65"/>
        <v>-0.12130000000000001</v>
      </c>
      <c r="L352">
        <f t="shared" si="66"/>
        <v>0.84019999999999995</v>
      </c>
      <c r="M352">
        <f t="shared" si="67"/>
        <v>0.60550000000000004</v>
      </c>
      <c r="N352">
        <f t="shared" si="68"/>
        <v>5.7699999999999994E-2</v>
      </c>
      <c r="P352">
        <f t="shared" si="69"/>
        <v>0.84019999999999995</v>
      </c>
      <c r="Q352">
        <f>IFERROR(J144+MATCH(P352,J352:N352,0)-1,"")</f>
        <v>2015</v>
      </c>
      <c r="R352">
        <f t="shared" si="70"/>
        <v>-0.12130000000000001</v>
      </c>
      <c r="S352">
        <f>IFERROR(J144+MATCH(R352,J352:N352)-1,"")</f>
        <v>2014</v>
      </c>
      <c r="T352">
        <f t="shared" si="71"/>
        <v>0.34552500000000003</v>
      </c>
      <c r="U352">
        <f t="shared" si="72"/>
        <v>0.45205426204531385</v>
      </c>
      <c r="V352" t="str">
        <f t="shared" si="73"/>
        <v/>
      </c>
      <c r="W352">
        <f t="shared" si="74"/>
        <v>-1.032674701235768</v>
      </c>
      <c r="X352">
        <f t="shared" si="75"/>
        <v>1.0942823495609777</v>
      </c>
      <c r="Y352">
        <f t="shared" si="76"/>
        <v>0.57509688952770044</v>
      </c>
      <c r="Z352">
        <f t="shared" si="77"/>
        <v>-0.63670453785291048</v>
      </c>
      <c r="AA352">
        <f t="shared" si="78"/>
        <v>1.0942823495609777</v>
      </c>
      <c r="AB352">
        <f>IFERROR(V144+MATCH(AA352,V352:Z352,0)-1,"")</f>
        <v>2015</v>
      </c>
    </row>
    <row r="353" spans="1:28" x14ac:dyDescent="0.3">
      <c r="A353" s="1">
        <v>24</v>
      </c>
      <c r="B353" t="s">
        <v>1032</v>
      </c>
      <c r="C353" t="s">
        <v>254</v>
      </c>
      <c r="D353" t="s">
        <v>254</v>
      </c>
      <c r="E353" t="s">
        <v>254</v>
      </c>
      <c r="F353" t="s">
        <v>254</v>
      </c>
      <c r="G353" t="s">
        <v>3712</v>
      </c>
      <c r="I353" t="str">
        <f t="shared" si="63"/>
        <v>N/A</v>
      </c>
      <c r="J353" t="str">
        <f t="shared" si="64"/>
        <v>N/A</v>
      </c>
      <c r="K353" t="str">
        <f t="shared" si="65"/>
        <v>N/A</v>
      </c>
      <c r="L353" t="str">
        <f t="shared" si="66"/>
        <v>N/A</v>
      </c>
      <c r="M353" t="str">
        <f t="shared" si="67"/>
        <v>N/A</v>
      </c>
      <c r="N353">
        <f t="shared" si="68"/>
        <v>1.1599999999999999E-2</v>
      </c>
      <c r="P353">
        <f t="shared" si="69"/>
        <v>1.1599999999999999E-2</v>
      </c>
      <c r="Q353">
        <f>IFERROR(J144+MATCH(P353,J353:N353,0)-1,"")</f>
        <v>2017</v>
      </c>
      <c r="R353">
        <f t="shared" si="70"/>
        <v>1.1599999999999999E-2</v>
      </c>
      <c r="S353">
        <f>IFERROR(J144+MATCH(R353,J353:N353)-1,"")</f>
        <v>2017</v>
      </c>
      <c r="T353">
        <f t="shared" si="71"/>
        <v>1.1599999999999999E-2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3713</v>
      </c>
      <c r="C355" t="s">
        <v>3714</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3107</v>
      </c>
      <c r="C356" t="s">
        <v>3108</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3715</v>
      </c>
      <c r="C357" t="s">
        <v>3716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3717</v>
      </c>
      <c r="C358" t="s">
        <v>3718</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3115</v>
      </c>
      <c r="C359" t="s">
        <v>3116</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3105</v>
      </c>
      <c r="C360" t="s">
        <v>3106</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3719</v>
      </c>
      <c r="I363" t="str">
        <f t="shared" si="63"/>
        <v>N/A</v>
      </c>
      <c r="J363">
        <f t="shared" si="64"/>
        <v>9700000000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3720</v>
      </c>
      <c r="I365" t="str">
        <f t="shared" si="63"/>
        <v>N/A</v>
      </c>
      <c r="J365">
        <f t="shared" si="64"/>
        <v>44.75</v>
      </c>
      <c r="K365" t="str">
        <f t="shared" si="65"/>
        <v>N/A</v>
      </c>
      <c r="L365" t="str">
        <f t="shared" si="66"/>
        <v>N/A</v>
      </c>
      <c r="M365" t="str">
        <f t="shared" si="67"/>
        <v>N/A</v>
      </c>
      <c r="N365" t="str">
        <f t="shared" si="68"/>
        <v>N/A</v>
      </c>
    </row>
    <row r="366" spans="1:28" x14ac:dyDescent="0.3">
      <c r="A366" s="1">
        <v>3</v>
      </c>
      <c r="B366" t="s">
        <v>124</v>
      </c>
      <c r="C366" t="s">
        <v>3721</v>
      </c>
      <c r="I366" t="str">
        <f t="shared" si="63"/>
        <v>N/A</v>
      </c>
      <c r="J366">
        <f t="shared" si="64"/>
        <v>22.79</v>
      </c>
      <c r="K366" t="str">
        <f t="shared" si="65"/>
        <v>N/A</v>
      </c>
      <c r="L366" t="str">
        <f t="shared" si="66"/>
        <v>N/A</v>
      </c>
      <c r="M366" t="str">
        <f t="shared" si="67"/>
        <v>N/A</v>
      </c>
      <c r="N366" t="str">
        <f t="shared" si="68"/>
        <v>N/A</v>
      </c>
    </row>
    <row r="367" spans="1:28" x14ac:dyDescent="0.3">
      <c r="A367" s="1">
        <v>4</v>
      </c>
      <c r="B367" t="s">
        <v>126</v>
      </c>
      <c r="C367" t="s">
        <v>3722</v>
      </c>
      <c r="I367" t="str">
        <f t="shared" si="63"/>
        <v>N/A</v>
      </c>
      <c r="J367">
        <f t="shared" si="64"/>
        <v>2.08</v>
      </c>
      <c r="K367" t="str">
        <f t="shared" si="65"/>
        <v>N/A</v>
      </c>
      <c r="L367" t="str">
        <f t="shared" si="66"/>
        <v>N/A</v>
      </c>
      <c r="M367" t="str">
        <f t="shared" si="67"/>
        <v>N/A</v>
      </c>
      <c r="N367" t="str">
        <f t="shared" si="68"/>
        <v>N/A</v>
      </c>
    </row>
    <row r="368" spans="1:28" x14ac:dyDescent="0.3">
      <c r="A368" s="1">
        <v>5</v>
      </c>
      <c r="B368" t="s">
        <v>128</v>
      </c>
      <c r="C368" t="s">
        <v>3723</v>
      </c>
      <c r="I368" t="str">
        <f t="shared" si="63"/>
        <v>N/A</v>
      </c>
      <c r="J368">
        <f t="shared" si="64"/>
        <v>5.0199999999999996</v>
      </c>
      <c r="K368" t="str">
        <f t="shared" si="65"/>
        <v>N/A</v>
      </c>
      <c r="L368" t="str">
        <f t="shared" si="66"/>
        <v>N/A</v>
      </c>
      <c r="M368" t="str">
        <f t="shared" si="67"/>
        <v>N/A</v>
      </c>
      <c r="N368" t="str">
        <f t="shared" si="68"/>
        <v>N/A</v>
      </c>
    </row>
    <row r="369" spans="1:14" x14ac:dyDescent="0.3">
      <c r="A369" s="1">
        <v>6</v>
      </c>
      <c r="B369" t="s">
        <v>130</v>
      </c>
      <c r="C369" t="s">
        <v>542</v>
      </c>
      <c r="I369" t="str">
        <f t="shared" si="63"/>
        <v>N/A</v>
      </c>
      <c r="J369">
        <f t="shared" si="64"/>
        <v>4.37</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3121</v>
      </c>
      <c r="I374" t="str">
        <f t="shared" si="63"/>
        <v>N/A</v>
      </c>
      <c r="J374">
        <f t="shared" si="64"/>
        <v>1940000000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3122</v>
      </c>
      <c r="I376" t="str">
        <f t="shared" si="63"/>
        <v>N/A</v>
      </c>
      <c r="J376">
        <f t="shared" si="64"/>
        <v>57.73</v>
      </c>
      <c r="K376" t="str">
        <f t="shared" si="65"/>
        <v>N/A</v>
      </c>
      <c r="L376" t="str">
        <f t="shared" si="66"/>
        <v>N/A</v>
      </c>
      <c r="M376" t="str">
        <f t="shared" si="67"/>
        <v>N/A</v>
      </c>
      <c r="N376" t="str">
        <f t="shared" si="68"/>
        <v>N/A</v>
      </c>
    </row>
    <row r="377" spans="1:14" x14ac:dyDescent="0.3">
      <c r="A377" s="1">
        <v>3</v>
      </c>
      <c r="B377" t="s">
        <v>124</v>
      </c>
      <c r="C377" t="s">
        <v>3123</v>
      </c>
      <c r="I377" t="str">
        <f t="shared" si="63"/>
        <v>N/A</v>
      </c>
      <c r="J377">
        <f t="shared" si="64"/>
        <v>28.99</v>
      </c>
      <c r="K377" t="str">
        <f t="shared" si="65"/>
        <v>N/A</v>
      </c>
      <c r="L377" t="str">
        <f t="shared" si="66"/>
        <v>N/A</v>
      </c>
      <c r="M377" t="str">
        <f t="shared" si="67"/>
        <v>N/A</v>
      </c>
      <c r="N377" t="str">
        <f t="shared" si="68"/>
        <v>N/A</v>
      </c>
    </row>
    <row r="378" spans="1:14" x14ac:dyDescent="0.3">
      <c r="A378" s="1">
        <v>4</v>
      </c>
      <c r="B378" t="s">
        <v>126</v>
      </c>
      <c r="C378" t="s">
        <v>3124</v>
      </c>
      <c r="I378" t="str">
        <f t="shared" si="63"/>
        <v>N/A</v>
      </c>
      <c r="J378">
        <f t="shared" si="64"/>
        <v>3.8</v>
      </c>
      <c r="K378" t="str">
        <f t="shared" si="65"/>
        <v>N/A</v>
      </c>
      <c r="L378" t="str">
        <f t="shared" si="66"/>
        <v>N/A</v>
      </c>
      <c r="M378" t="str">
        <f t="shared" si="67"/>
        <v>N/A</v>
      </c>
      <c r="N378" t="str">
        <f t="shared" si="68"/>
        <v>N/A</v>
      </c>
    </row>
    <row r="379" spans="1:14" x14ac:dyDescent="0.3">
      <c r="A379" s="1">
        <v>5</v>
      </c>
      <c r="B379" t="s">
        <v>128</v>
      </c>
      <c r="C379" t="s">
        <v>3125</v>
      </c>
      <c r="I379" t="str">
        <f t="shared" si="63"/>
        <v>N/A</v>
      </c>
      <c r="J379">
        <f t="shared" si="64"/>
        <v>3.05</v>
      </c>
      <c r="K379" t="str">
        <f t="shared" si="65"/>
        <v>N/A</v>
      </c>
      <c r="L379" t="str">
        <f t="shared" si="66"/>
        <v>N/A</v>
      </c>
      <c r="M379" t="str">
        <f t="shared" si="67"/>
        <v>N/A</v>
      </c>
      <c r="N379" t="str">
        <f t="shared" si="68"/>
        <v>N/A</v>
      </c>
    </row>
    <row r="380" spans="1:14" x14ac:dyDescent="0.3">
      <c r="A380" s="1">
        <v>6</v>
      </c>
      <c r="B380" t="s">
        <v>130</v>
      </c>
      <c r="C380" t="s">
        <v>3126</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2.97</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1506</v>
      </c>
      <c r="I385" t="str">
        <f t="shared" si="79"/>
        <v>N/A</v>
      </c>
      <c r="J385">
        <f t="shared" si="80"/>
        <v>1450000000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3724</v>
      </c>
      <c r="I387" t="str">
        <f t="shared" si="79"/>
        <v>N/A</v>
      </c>
      <c r="J387">
        <f t="shared" si="80"/>
        <v>384.36</v>
      </c>
      <c r="K387" t="str">
        <f t="shared" si="81"/>
        <v>N/A</v>
      </c>
      <c r="L387" t="str">
        <f t="shared" si="82"/>
        <v>N/A</v>
      </c>
      <c r="M387" t="str">
        <f t="shared" si="83"/>
        <v>N/A</v>
      </c>
      <c r="N387" t="str">
        <f t="shared" si="84"/>
        <v>N/A</v>
      </c>
    </row>
    <row r="388" spans="1:14" x14ac:dyDescent="0.3">
      <c r="A388" s="1">
        <v>3</v>
      </c>
      <c r="B388" t="s">
        <v>124</v>
      </c>
      <c r="C388" t="s">
        <v>3725</v>
      </c>
      <c r="I388" t="str">
        <f t="shared" si="79"/>
        <v>N/A</v>
      </c>
      <c r="J388">
        <f t="shared" si="80"/>
        <v>78.3</v>
      </c>
      <c r="K388" t="str">
        <f t="shared" si="81"/>
        <v>N/A</v>
      </c>
      <c r="L388" t="str">
        <f t="shared" si="82"/>
        <v>N/A</v>
      </c>
      <c r="M388" t="str">
        <f t="shared" si="83"/>
        <v>N/A</v>
      </c>
      <c r="N388" t="str">
        <f t="shared" si="84"/>
        <v>N/A</v>
      </c>
    </row>
    <row r="389" spans="1:14" x14ac:dyDescent="0.3">
      <c r="A389" s="1">
        <v>4</v>
      </c>
      <c r="B389" t="s">
        <v>126</v>
      </c>
      <c r="C389" t="s">
        <v>3726</v>
      </c>
      <c r="I389" t="str">
        <f t="shared" si="79"/>
        <v>N/A</v>
      </c>
      <c r="J389">
        <f t="shared" si="80"/>
        <v>1.63</v>
      </c>
      <c r="K389" t="str">
        <f t="shared" si="81"/>
        <v>N/A</v>
      </c>
      <c r="L389" t="str">
        <f t="shared" si="82"/>
        <v>N/A</v>
      </c>
      <c r="M389" t="str">
        <f t="shared" si="83"/>
        <v>N/A</v>
      </c>
      <c r="N389" t="str">
        <f t="shared" si="84"/>
        <v>N/A</v>
      </c>
    </row>
    <row r="390" spans="1:14" x14ac:dyDescent="0.3">
      <c r="A390" s="1">
        <v>5</v>
      </c>
      <c r="B390" t="s">
        <v>128</v>
      </c>
      <c r="C390" t="s">
        <v>3727</v>
      </c>
      <c r="I390" t="str">
        <f t="shared" si="79"/>
        <v>N/A</v>
      </c>
      <c r="J390">
        <f t="shared" si="80"/>
        <v>11.4</v>
      </c>
      <c r="K390" t="str">
        <f t="shared" si="81"/>
        <v>N/A</v>
      </c>
      <c r="L390" t="str">
        <f t="shared" si="82"/>
        <v>N/A</v>
      </c>
      <c r="M390" t="str">
        <f t="shared" si="83"/>
        <v>N/A</v>
      </c>
      <c r="N390" t="str">
        <f t="shared" si="84"/>
        <v>N/A</v>
      </c>
    </row>
    <row r="391" spans="1:14" x14ac:dyDescent="0.3">
      <c r="A391" s="1">
        <v>6</v>
      </c>
      <c r="B391" t="s">
        <v>130</v>
      </c>
      <c r="C391" t="s">
        <v>3728</v>
      </c>
      <c r="I391" t="str">
        <f t="shared" si="79"/>
        <v>N/A</v>
      </c>
      <c r="J391">
        <f t="shared" si="80"/>
        <v>11.79</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3729</v>
      </c>
      <c r="I396" t="str">
        <f t="shared" si="79"/>
        <v>N/A</v>
      </c>
      <c r="J396">
        <f t="shared" si="80"/>
        <v>88200000000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3730</v>
      </c>
      <c r="I398" t="str">
        <f t="shared" si="79"/>
        <v>N/A</v>
      </c>
      <c r="J398">
        <f t="shared" si="80"/>
        <v>52.89</v>
      </c>
      <c r="K398" t="str">
        <f t="shared" si="81"/>
        <v>N/A</v>
      </c>
      <c r="L398" t="str">
        <f t="shared" si="82"/>
        <v>N/A</v>
      </c>
      <c r="M398" t="str">
        <f t="shared" si="83"/>
        <v>N/A</v>
      </c>
      <c r="N398" t="str">
        <f t="shared" si="84"/>
        <v>N/A</v>
      </c>
    </row>
    <row r="399" spans="1:14" x14ac:dyDescent="0.3">
      <c r="A399" s="1">
        <v>3</v>
      </c>
      <c r="B399" t="s">
        <v>124</v>
      </c>
      <c r="C399" t="s">
        <v>3731</v>
      </c>
      <c r="I399" t="str">
        <f t="shared" si="79"/>
        <v>N/A</v>
      </c>
      <c r="J399">
        <f t="shared" si="80"/>
        <v>18.28</v>
      </c>
      <c r="K399" t="str">
        <f t="shared" si="81"/>
        <v>N/A</v>
      </c>
      <c r="L399" t="str">
        <f t="shared" si="82"/>
        <v>N/A</v>
      </c>
      <c r="M399" t="str">
        <f t="shared" si="83"/>
        <v>N/A</v>
      </c>
      <c r="N399" t="str">
        <f t="shared" si="84"/>
        <v>N/A</v>
      </c>
    </row>
    <row r="400" spans="1:14" x14ac:dyDescent="0.3">
      <c r="A400" s="1">
        <v>4</v>
      </c>
      <c r="B400" t="s">
        <v>126</v>
      </c>
      <c r="C400" t="s">
        <v>3732</v>
      </c>
    </row>
    <row r="401" spans="1:3" x14ac:dyDescent="0.3">
      <c r="A401" s="1">
        <v>5</v>
      </c>
      <c r="B401" t="s">
        <v>128</v>
      </c>
      <c r="C401" t="s">
        <v>131</v>
      </c>
    </row>
    <row r="402" spans="1:3" x14ac:dyDescent="0.3">
      <c r="A402" s="1">
        <v>6</v>
      </c>
      <c r="B402" t="s">
        <v>130</v>
      </c>
      <c r="C402" t="s">
        <v>3733</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13-14</v>
      </c>
      <c r="AL453" t="str">
        <f>L476</f>
        <v>14-15</v>
      </c>
      <c r="AM453" t="str">
        <f>M476</f>
        <v>15-16</v>
      </c>
      <c r="AN453" t="str">
        <f>N476</f>
        <v>16-17</v>
      </c>
    </row>
    <row r="454" spans="2:40" x14ac:dyDescent="0.3">
      <c r="X454" t="str">
        <f>D476</f>
        <v>2013</v>
      </c>
      <c r="Y454" t="str">
        <f>E476</f>
        <v>2014</v>
      </c>
      <c r="Z454" t="str">
        <f>F476</f>
        <v>2015</v>
      </c>
      <c r="AA454" t="str">
        <f>G476</f>
        <v>2016</v>
      </c>
      <c r="AB454" t="str">
        <f>H476</f>
        <v>2017</v>
      </c>
      <c r="AK454">
        <f ca="1">Y455-X455</f>
        <v>-2.7430509312124096E-3</v>
      </c>
      <c r="AL454">
        <f ca="1">Z455-Y455</f>
        <v>2.98052625196078E-2</v>
      </c>
      <c r="AM454">
        <f ca="1">AA455-Z455</f>
        <v>2.041728289848066E-2</v>
      </c>
      <c r="AN454">
        <f ca="1">AB455-AA455</f>
        <v>-5.588561676477366E-3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0.79951935239058947</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0.79677630145937706</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0.82658156397898486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0.84699884687746552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0.84141028520098815</v>
      </c>
      <c r="AK455" t="str">
        <f>"Max " &amp; AK452</f>
        <v>Max Change in Gross Margin / Sales</v>
      </c>
      <c r="AL455">
        <f ca="1">MAX(AK454:AN454)</f>
        <v>2.98052625196078E-2</v>
      </c>
    </row>
    <row r="456" spans="2:40" x14ac:dyDescent="0.3">
      <c r="X456" t="str">
        <f>"Max " &amp; X453</f>
        <v>Max Gross Margin</v>
      </c>
      <c r="Y456">
        <f ca="1">MAX(X455:AB455)</f>
        <v>0.84699884687746552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-5.588561676477366E-3</v>
      </c>
    </row>
    <row r="458" spans="2:40" x14ac:dyDescent="0.3">
      <c r="X458" t="str">
        <f>"Min " &amp; X453</f>
        <v>Min Gross Margin</v>
      </c>
      <c r="Y458">
        <f ca="1">MIN(X455:AB455)</f>
        <v>0.79677630145937706</v>
      </c>
      <c r="AK458" t="str">
        <f>AK457 &amp; " Year"</f>
        <v>Min Change in Gross Margin / Sales Year</v>
      </c>
      <c r="AL458" t="str">
        <f ca="1">IF(MATCH(AL457,AK454:AN454,0)=1,AK453,IF(MATCH(AL457,AK454:AN454,0)=2,AL453,IF(MATCH(AL457,AK454:AN454,0)=3,AM453,AN453)))</f>
        <v>16-17</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2013</v>
      </c>
      <c r="R461" t="str">
        <f>E476</f>
        <v>2014</v>
      </c>
      <c r="S461" t="str">
        <f>F476</f>
        <v>2015</v>
      </c>
      <c r="T461" t="str">
        <f>G476</f>
        <v>2016</v>
      </c>
      <c r="U461" t="str">
        <f>H476</f>
        <v>2017</v>
      </c>
      <c r="X461" t="str">
        <f>"SGA / Sales"</f>
        <v>SGA / Sales</v>
      </c>
      <c r="AE461" t="str">
        <f>"Change in Operating Margin"</f>
        <v>Change in Operating Margin</v>
      </c>
      <c r="AK461" t="str">
        <f>"Change in SGA / Sales"</f>
        <v>Change in SGA / Sales</v>
      </c>
    </row>
    <row r="462" spans="2:40" x14ac:dyDescent="0.3">
      <c r="Q462">
        <f ca="1">X455-X463-X471</f>
        <v>8.7465216291424258E-2</v>
      </c>
      <c r="R462">
        <f ca="1">Y455-Y463-Y471</f>
        <v>6.5617512524504554E-2</v>
      </c>
      <c r="S462">
        <f ca="1">Z455-Z463-Z471</f>
        <v>0.11944770092484044</v>
      </c>
      <c r="T462">
        <f ca="1">AA455-AA463-AA471</f>
        <v>0.19078108879043509</v>
      </c>
      <c r="U462">
        <f ca="1">AB455-AB463-AB471</f>
        <v>0.19207275993712108</v>
      </c>
      <c r="X462" t="str">
        <f>D476</f>
        <v>2013</v>
      </c>
      <c r="Y462" t="str">
        <f>E476</f>
        <v>2014</v>
      </c>
      <c r="Z462" t="str">
        <f>F476</f>
        <v>2015</v>
      </c>
      <c r="AA462" t="str">
        <f>G476</f>
        <v>2016</v>
      </c>
      <c r="AB462" t="str">
        <f>H476</f>
        <v>2017</v>
      </c>
      <c r="AE462" t="str">
        <f>K476</f>
        <v>13-14</v>
      </c>
      <c r="AF462" t="str">
        <f>L476</f>
        <v>14-15</v>
      </c>
      <c r="AG462" t="str">
        <f>M476</f>
        <v>15-16</v>
      </c>
      <c r="AH462" t="str">
        <f>N476</f>
        <v>16-17</v>
      </c>
      <c r="AK462" t="str">
        <f>K476</f>
        <v>13-14</v>
      </c>
      <c r="AL462" t="str">
        <f>L476</f>
        <v>14-15</v>
      </c>
      <c r="AM462" t="str">
        <f>M476</f>
        <v>15-16</v>
      </c>
      <c r="AN462" t="str">
        <f>N476</f>
        <v>16-17</v>
      </c>
    </row>
    <row r="463" spans="2:40" x14ac:dyDescent="0.3">
      <c r="Q463" t="str">
        <f>"Max " &amp; Q460</f>
        <v>Max Operating Margin</v>
      </c>
      <c r="R463">
        <f ca="1">MAX(Q462:U462)</f>
        <v>0.19207275993712108</v>
      </c>
      <c r="S463" t="str">
        <f>"GM Effect on Max"</f>
        <v>GM Effect on Max</v>
      </c>
      <c r="T463" t="str">
        <f ca="1">IF(R464=Y457,"Max OM in same year as Max GM","Inconclusive Effect")</f>
        <v>Inconclusive Effect</v>
      </c>
      <c r="U463" t="str">
        <f>"Correlation with GM"</f>
        <v>Correlation with GM</v>
      </c>
      <c r="V463">
        <f ca="1">CORREL(Q462:U462,X455:AB455)</f>
        <v>0.96836909554320427</v>
      </c>
      <c r="X463">
        <f ca="1">(INDIRECT("J" &amp; MATCH("SG&amp;A Expense",B145:B403,0) +144))/(INDIRECT("J" &amp; MATCH("Sales/Revenue",B145:B403,0) +144))</f>
        <v>0.69485201113078676</v>
      </c>
      <c r="Y463">
        <f ca="1">(INDIRECT("K" &amp; MATCH("SG&amp;A Expense",B145:B403,0) +144))/(INDIRECT("K" &amp; MATCH("Sales/Revenue",B145:B403,0) +144))</f>
        <v>0.71749074275756908</v>
      </c>
      <c r="Z463">
        <f ca="1">(INDIRECT("L" &amp; MATCH("SG&amp;A Expense",B145:B403,0) +144))/(INDIRECT("L" &amp; MATCH("Sales/Revenue",B145:B403,0) +144))</f>
        <v>0.69510659545829534</v>
      </c>
      <c r="AA463">
        <f ca="1">(INDIRECT("M" &amp; MATCH("SG&amp;A Expense",B145:B403,0) +144))/(INDIRECT("M" &amp; MATCH("Sales/Revenue",B145:B403,0) +144))</f>
        <v>0.64626448989500518</v>
      </c>
      <c r="AB463">
        <f ca="1">(INDIRECT("N" &amp; MATCH("SG&amp;A Expense",B145:B403,0) +144))/(INDIRECT("N" &amp; MATCH("Sales/Revenue",B145:B403,0) +144))</f>
        <v>0.63541432741971704</v>
      </c>
      <c r="AE463">
        <f ca="1">R462-Q462</f>
        <v>-2.1847703766919704E-2</v>
      </c>
      <c r="AF463">
        <f ca="1">S462-R462</f>
        <v>5.383018840033589E-2</v>
      </c>
      <c r="AG463">
        <f ca="1">T462-S462</f>
        <v>7.133338786559465E-2</v>
      </c>
      <c r="AH463">
        <f ca="1">U462-T462</f>
        <v>1.2916711466859909E-3</v>
      </c>
      <c r="AK463">
        <f ca="1">Y463-X463</f>
        <v>2.2638731626782316E-2</v>
      </c>
      <c r="AL463">
        <f ca="1">Z463-Y463</f>
        <v>-2.2384147299273738E-2</v>
      </c>
      <c r="AM463">
        <f ca="1">AA463-Z463</f>
        <v>-4.8842105563290161E-2</v>
      </c>
      <c r="AN463">
        <f ca="1">AB463-AA463</f>
        <v>-1.0850162475288139E-2</v>
      </c>
    </row>
    <row r="464" spans="2:40" x14ac:dyDescent="0.3">
      <c r="Q464" t="str">
        <f>Q463 &amp; " Year"</f>
        <v>Max Operating Margin Year</v>
      </c>
      <c r="R464">
        <f ca="1">VALUE(Q461)+MATCH(R463,Q462:U462,0)-1</f>
        <v>2017</v>
      </c>
      <c r="S464" t="str">
        <f>"SGA Effect on Max"</f>
        <v>SGA Effect on Max</v>
      </c>
      <c r="T464" t="str">
        <f ca="1">IF(R464=Y467,"Max OM in same year as Min SGA","Inconclusive Effect")</f>
        <v>Max OM in same year as Min SGA</v>
      </c>
      <c r="U464" t="str">
        <f>"Correlation with SGA"</f>
        <v>Correlation with SGA</v>
      </c>
      <c r="V464">
        <f ca="1">CORREL(Q462:U462,X463:AB463)</f>
        <v>-0.9754795047617153</v>
      </c>
      <c r="X464" t="str">
        <f>"Max " &amp; X461</f>
        <v>Max SGA / Sales</v>
      </c>
      <c r="Y464">
        <f ca="1">MAX(X463:AB463)</f>
        <v>0.71749074275756908</v>
      </c>
      <c r="AE464" t="str">
        <f>"Max " &amp; AE461</f>
        <v>Max Change in Operating Margin</v>
      </c>
      <c r="AF464">
        <f ca="1">MAX(AE463:AH463)</f>
        <v>7.133338786559465E-2</v>
      </c>
      <c r="AK464" t="str">
        <f>"Max " &amp; AK461</f>
        <v>Max Change in SGA / Sales</v>
      </c>
      <c r="AL464">
        <f ca="1">MAX(AK463:AN463)</f>
        <v>2.2638731626782316E-2</v>
      </c>
    </row>
    <row r="465" spans="4:40" x14ac:dyDescent="0.3">
      <c r="J465" t="str">
        <f>"EOY Pretax ROIC"</f>
        <v>EOY Pretax ROIC</v>
      </c>
      <c r="Q465" t="str">
        <f>"Min " &amp; Q460</f>
        <v>Min Operating Margin</v>
      </c>
      <c r="R465">
        <f ca="1">MIN(Q462:U462)</f>
        <v>6.5617512524504554E-2</v>
      </c>
      <c r="S465" t="str">
        <f>"Dep Effect on Max"</f>
        <v>Dep Effect on Max</v>
      </c>
      <c r="T465" t="str">
        <f ca="1">IF(R464=Y475,"Max OM in same year as Min Depr","Inconclusive Effect")</f>
        <v>Inconclusive Effect</v>
      </c>
      <c r="U465" t="str">
        <f>"Correlation with Dep"</f>
        <v>Correlation with Dep</v>
      </c>
      <c r="V465">
        <f ca="1">CORREL(Q462:U462,X471:AB471)</f>
        <v>-0.54747790536120222</v>
      </c>
      <c r="X465" t="str">
        <f>X464 &amp; " Year"</f>
        <v>Max SGA / Sales Year</v>
      </c>
      <c r="Y465">
        <f ca="1">VALUE(X462)+MATCH(Y464,X463:AB463,0)-1</f>
        <v>2014</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13-14</v>
      </c>
    </row>
    <row r="466" spans="4:40" x14ac:dyDescent="0.3">
      <c r="J466" t="str">
        <f>D476</f>
        <v>2013</v>
      </c>
      <c r="K466" t="str">
        <f>E476</f>
        <v>2014</v>
      </c>
      <c r="L466" t="str">
        <f>F476</f>
        <v>2015</v>
      </c>
      <c r="M466" t="str">
        <f>G476</f>
        <v>2016</v>
      </c>
      <c r="N466" t="str">
        <f>H476</f>
        <v>2017</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0.63541432741971704</v>
      </c>
      <c r="AE466" t="str">
        <f>"Min " &amp; AE461</f>
        <v>Min Change in Operating Margin</v>
      </c>
      <c r="AF466">
        <f ca="1">MIN(AE463:AH463)</f>
        <v>-2.1847703766919704E-2</v>
      </c>
      <c r="AK466" t="str">
        <f>"Min " &amp; AK461</f>
        <v>Min Change in SGA / Sales</v>
      </c>
      <c r="AL466">
        <f ca="1">MIN(AK463:AN463)</f>
        <v>-4.8842105563290161E-2</v>
      </c>
    </row>
    <row r="467" spans="4:40" x14ac:dyDescent="0.3">
      <c r="J467">
        <f ca="1">Q462*(1/Q490)</f>
        <v>0.1051631054672649</v>
      </c>
      <c r="K467">
        <f ca="1">R462*(1/R490)</f>
        <v>9.0984596798550407E-2</v>
      </c>
      <c r="L467">
        <f ca="1">S462*(1/S490)</f>
        <v>0.11646909398814564</v>
      </c>
      <c r="M467">
        <f ca="1">T462*(1/T490)</f>
        <v>0.20058705293047882</v>
      </c>
      <c r="N467">
        <f ca="1">U462*(1/U490)</f>
        <v>0.2189427876615897</v>
      </c>
      <c r="S467" t="str">
        <f>"SGA Effect on Min"</f>
        <v>SGA Effect on Min</v>
      </c>
      <c r="T467" t="str">
        <f ca="1">IF(R466=Y465,"Min OM in same year as Max SGA","Inconclusive Effect")</f>
        <v>Min OM in same year as Max SGA</v>
      </c>
      <c r="X467" t="str">
        <f>X466 &amp; " Year"</f>
        <v>Min SGA / Sales Year</v>
      </c>
      <c r="Y467">
        <f ca="1">VALUE(X462)+MATCH(Y466,X463:AB463,0)-1</f>
        <v>2017</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0.2189427876615897</v>
      </c>
      <c r="L468" t="str">
        <f>"OM Effect on Max"</f>
        <v>OM Effect on Max</v>
      </c>
      <c r="M468" t="str">
        <f ca="1">IF(K469=R464,"Max ROIC in same year as Max OM","Inconclusive Effect")</f>
        <v>Max ROIC in same year as Max OM</v>
      </c>
      <c r="N468" t="str">
        <f>"Correlation with OM"</f>
        <v>Correlation with OM</v>
      </c>
      <c r="O468">
        <f ca="1">CORREL(J467:N467,Q462:U462)</f>
        <v>0.97801310506497097</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2017</v>
      </c>
      <c r="L469" t="str">
        <f>"IC Effect on Max"</f>
        <v>IC Effect on Max</v>
      </c>
      <c r="M469" t="str">
        <f ca="1">IF(K469=R494,"Max ROIC in same year as Min IC","Inconclusive Effect")</f>
        <v>Inconclusive Effect</v>
      </c>
      <c r="N469" t="str">
        <f>"Correlation with IC"</f>
        <v>Correlation with IC</v>
      </c>
      <c r="O469">
        <f ca="1">CORREL(J467:N467,Q490:U490)</f>
        <v>0.36942831946839283</v>
      </c>
      <c r="X469" t="str">
        <f>"Depreciation / Sales"</f>
        <v>Depreciation / Sales</v>
      </c>
    </row>
    <row r="470" spans="4:40" x14ac:dyDescent="0.3">
      <c r="J470" t="str">
        <f>"Min " &amp; J465</f>
        <v>Min EOY Pretax ROIC</v>
      </c>
      <c r="K470">
        <f ca="1">MIN(J467:N467)</f>
        <v>9.0984596798550407E-2</v>
      </c>
      <c r="L470" t="str">
        <f>"OM Effect on Min"</f>
        <v>OM Effect on Min</v>
      </c>
      <c r="M470" t="str">
        <f ca="1">IF(K471=R466,"Min ROIC in same year as Min OM","Inconclusive Effect")</f>
        <v>Min ROIC in same year as Min OM</v>
      </c>
      <c r="Q470" t="str">
        <f>"Change in EOY Pretax ROIC"</f>
        <v>Change in EOY Pretax ROIC</v>
      </c>
      <c r="X470" t="str">
        <f>D476</f>
        <v>2013</v>
      </c>
      <c r="Y470" t="str">
        <f>E476</f>
        <v>2014</v>
      </c>
      <c r="Z470" t="str">
        <f>F476</f>
        <v>2015</v>
      </c>
      <c r="AA470" t="str">
        <f>G476</f>
        <v>2016</v>
      </c>
      <c r="AB470" t="str">
        <f>H476</f>
        <v>2017</v>
      </c>
    </row>
    <row r="471" spans="4:40" x14ac:dyDescent="0.3">
      <c r="J471" t="str">
        <f>J470 &amp; " Year"</f>
        <v>Min EOY Pretax ROIC Year</v>
      </c>
      <c r="K471">
        <f ca="1">VALUE(J466)+MATCH(K470,J467:N467,0)-1</f>
        <v>2014</v>
      </c>
      <c r="L471" t="str">
        <f>"IC Effect on Min"</f>
        <v>IC Effect on Min</v>
      </c>
      <c r="M471" t="str">
        <f ca="1">IF(K471=R492,"Min ROIC in same year as Max IC","Inconclusive Effect")</f>
        <v>Inconclusive Effect</v>
      </c>
      <c r="Q471" t="str">
        <f>K476</f>
        <v>13-14</v>
      </c>
      <c r="R471" t="str">
        <f>L476</f>
        <v>14-15</v>
      </c>
      <c r="S471" t="str">
        <f>M476</f>
        <v>15-16</v>
      </c>
      <c r="T471" t="str">
        <f>N476</f>
        <v>16-17</v>
      </c>
      <c r="X471">
        <f ca="1">(INDIRECT("J" &amp; MATCH("Depreciation &amp; Amortization Expense",B145:B403,0) +144))/(INDIRECT("J" &amp; MATCH("Sales/Revenue",B145:B403,0) +144))</f>
        <v>1.7202124968378446E-2</v>
      </c>
      <c r="Y471">
        <f ca="1">(INDIRECT("K" &amp; MATCH("Depreciation &amp; Amortization Expense",B145:B403,0) +144))/(INDIRECT("K" &amp; MATCH("Sales/Revenue",B145:B403,0) +144))</f>
        <v>1.366804617730342E-2</v>
      </c>
      <c r="Z471">
        <f ca="1">(INDIRECT("L" &amp; MATCH("Depreciation &amp; Amortization Expense",B145:B403,0) +144))/(INDIRECT("L" &amp; MATCH("Sales/Revenue",B145:B403,0) +144))</f>
        <v>1.2027267595849073E-2</v>
      </c>
      <c r="AA471">
        <f ca="1">(INDIRECT("M" &amp; MATCH("Depreciation &amp; Amortization Expense",B145:B403,0) +144))/(INDIRECT("M" &amp; MATCH("Sales/Revenue",B145:B403,0) +144))</f>
        <v>9.9532681920252476E-3</v>
      </c>
      <c r="AB471">
        <f ca="1">(INDIRECT("N" &amp; MATCH("Depreciation &amp; Amortization Expense",B145:B403,0) +144))/(INDIRECT("N" &amp; MATCH("Sales/Revenue",B145:B403,0) +144))</f>
        <v>1.3923197844150012E-2</v>
      </c>
    </row>
    <row r="472" spans="4:40" x14ac:dyDescent="0.3">
      <c r="Q472">
        <f ca="1">K467-J467</f>
        <v>-1.4178508668714493E-2</v>
      </c>
      <c r="R472">
        <f ca="1">L467-K467</f>
        <v>2.5484497189595237E-2</v>
      </c>
      <c r="S472">
        <f ca="1">M467-L467</f>
        <v>8.4117958942333176E-2</v>
      </c>
      <c r="T472">
        <f ca="1">N467-M467</f>
        <v>1.8355734731110879E-2</v>
      </c>
      <c r="X472" t="str">
        <f>"Max " &amp; X469</f>
        <v>Max Depreciation / Sales</v>
      </c>
      <c r="Y472">
        <f ca="1">MAX(X471:AB471)</f>
        <v>1.7202124968378446E-2</v>
      </c>
      <c r="AK472" t="str">
        <f>"Change in Depreciation / Sales"</f>
        <v>Change in Depreciation / Sales</v>
      </c>
    </row>
    <row r="473" spans="4:40" x14ac:dyDescent="0.3">
      <c r="Q473" t="str">
        <f>"Max " &amp; Q470</f>
        <v>Max Change in EOY Pretax ROIC</v>
      </c>
      <c r="R473">
        <f ca="1">MAX(Q472:T472)</f>
        <v>8.4117958942333176E-2</v>
      </c>
      <c r="X473" t="str">
        <f>X472 &amp; " Year"</f>
        <v>Max Depreciation / Sales Year</v>
      </c>
      <c r="Y473">
        <f ca="1">VALUE(X470)+MATCH(Y472,X471:AB471,0)-1</f>
        <v>2013</v>
      </c>
      <c r="AK473" t="str">
        <f>K476</f>
        <v>13-14</v>
      </c>
      <c r="AL473" t="str">
        <f>L476</f>
        <v>14-15</v>
      </c>
      <c r="AM473" t="str">
        <f>M476</f>
        <v>15-16</v>
      </c>
      <c r="AN473" t="str">
        <f>N476</f>
        <v>16-17</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9.9532681920252476E-3</v>
      </c>
      <c r="AK474">
        <f ca="1">Y471-X471</f>
        <v>-3.5340787910750262E-3</v>
      </c>
      <c r="AL474">
        <f ca="1">Z471-Y471</f>
        <v>-1.6407785814543472E-3</v>
      </c>
      <c r="AM474">
        <f ca="1">AA471-Z471</f>
        <v>-2.0739994038238251E-3</v>
      </c>
      <c r="AN474">
        <f ca="1">AB471-AA471</f>
        <v>3.9699296521247644E-3</v>
      </c>
    </row>
    <row r="475" spans="4:40" x14ac:dyDescent="0.3">
      <c r="D475" t="str">
        <f>"EOY ROIC"</f>
        <v>EOY ROIC</v>
      </c>
      <c r="K475" t="str">
        <f>"Change in EOY ROIC"</f>
        <v>Change in EOY ROIC</v>
      </c>
      <c r="Q475" t="str">
        <f>"Min " &amp; Q470</f>
        <v>Min Change in EOY Pretax ROIC</v>
      </c>
      <c r="R475">
        <f ca="1">MIN(Q472:T472)</f>
        <v>-1.4178508668714493E-2</v>
      </c>
      <c r="X475" t="str">
        <f>X474 &amp; " Year"</f>
        <v>Min Depreciation / Sales Year</v>
      </c>
      <c r="Y475">
        <f ca="1">VALUE(X470)+MATCH(Y474,X471:AB471,0)-1</f>
        <v>2016</v>
      </c>
      <c r="AK475" t="str">
        <f>"Max " &amp; AK472</f>
        <v>Max Change in Depreciation / Sales</v>
      </c>
      <c r="AL475">
        <f ca="1">MAX(AK474:AN474)</f>
        <v>3.9699296521247644E-3</v>
      </c>
    </row>
    <row r="476" spans="4:40" x14ac:dyDescent="0.3">
      <c r="D476" t="str">
        <f>C144</f>
        <v>2013</v>
      </c>
      <c r="E476" t="str">
        <f>D144</f>
        <v>2014</v>
      </c>
      <c r="F476" t="str">
        <f>E144</f>
        <v>2015</v>
      </c>
      <c r="G476" t="str">
        <f>F144</f>
        <v>2016</v>
      </c>
      <c r="H476" t="str">
        <f>G144</f>
        <v>2017</v>
      </c>
      <c r="K476" t="str">
        <f>RIGHT(D476,2) &amp; "-" &amp; RIGHT(E476,2)</f>
        <v>13-14</v>
      </c>
      <c r="L476" t="str">
        <f>RIGHT(E476,2) &amp; "-" &amp; RIGHT(F476,2)</f>
        <v>14-15</v>
      </c>
      <c r="M476" t="str">
        <f>RIGHT(F476,2) &amp; "-" &amp; RIGHT(G476,2)</f>
        <v>15-16</v>
      </c>
      <c r="N476" t="str">
        <f>RIGHT(G476,2) &amp; "-" &amp; RIGHT(H476,2)</f>
        <v>16-17</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16-17</v>
      </c>
    </row>
    <row r="477" spans="4:40" x14ac:dyDescent="0.3">
      <c r="D477">
        <f ca="1">J467*(1-J487)</f>
        <v>9.3623856053597035E-2</v>
      </c>
      <c r="E477">
        <f ca="1">K467*(1-K487)</f>
        <v>7.8398216467684106E-2</v>
      </c>
      <c r="F477">
        <f ca="1">L467*(1-L487)</f>
        <v>0.46024926296532076</v>
      </c>
      <c r="G477">
        <f ca="1">M467*(1-M487)</f>
        <v>0.11622715779613864</v>
      </c>
      <c r="H477">
        <f ca="1">N467*(1-N487)</f>
        <v>0.12490813077562339</v>
      </c>
      <c r="K477">
        <f ca="1">E477-D477</f>
        <v>-1.5225639585912928E-2</v>
      </c>
      <c r="L477">
        <f ca="1">F477-E477</f>
        <v>0.38185104649763668</v>
      </c>
      <c r="M477">
        <f ca="1">G477-F477</f>
        <v>-0.34402210516918214</v>
      </c>
      <c r="N477">
        <f ca="1">H477-G477</f>
        <v>8.6809729794847523E-3</v>
      </c>
      <c r="AK477" t="str">
        <f>"Min " &amp; AK472</f>
        <v>Min Change in Depreciation / Sales</v>
      </c>
      <c r="AL477">
        <f ca="1">MIN(AK474:AN474)</f>
        <v>-3.5340787910750262E-3</v>
      </c>
    </row>
    <row r="478" spans="4:40" x14ac:dyDescent="0.3">
      <c r="D478" t="str">
        <f>"Max " &amp; D475</f>
        <v>Max EOY ROIC</v>
      </c>
      <c r="E478">
        <f ca="1">MAX(D477:H477)</f>
        <v>0.46024926296532076</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0.38185104649763668</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7.8398216467684106E-2</v>
      </c>
      <c r="F480" t="str">
        <f>"Cash Tax  Effect on Min"</f>
        <v>Cash Tax  Effect on Min</v>
      </c>
      <c r="G480" t="str">
        <f ca="1">IF(E481=K489,"Min ROIC in same year as Max Cash Tax","Inconclusive Effect")</f>
        <v>Inconclusive Effect</v>
      </c>
      <c r="K480" t="str">
        <f>"Min " &amp; K475</f>
        <v>Min Change in EOY ROIC</v>
      </c>
      <c r="L480">
        <f ca="1">MIN(K477:N477)</f>
        <v>-0.34402210516918214</v>
      </c>
      <c r="Q480" t="str">
        <f>K476</f>
        <v>13-14</v>
      </c>
      <c r="R480" t="str">
        <f>L476</f>
        <v>14-15</v>
      </c>
      <c r="S480" t="str">
        <f>M476</f>
        <v>15-16</v>
      </c>
      <c r="T480" t="str">
        <f>N476</f>
        <v>16-17</v>
      </c>
    </row>
    <row r="481" spans="4:40" x14ac:dyDescent="0.3">
      <c r="D481" t="str">
        <f>D480 &amp; " Year"</f>
        <v>Min EOY ROIC Year</v>
      </c>
      <c r="E481">
        <f ca="1">VALUE(D476)+MATCH(E480,D477:H477,0)-1</f>
        <v>2014</v>
      </c>
      <c r="K481" t="str">
        <f>K480 &amp; " Year"</f>
        <v>Min Change in EOY ROIC Year</v>
      </c>
      <c r="L481" t="str">
        <f ca="1">IF(MATCH(L480,K477:N477,0)=1,K476,IF(MATCH(L480,K477:N477,0)=2,L476,IF(MATCH(L480,K477:N477,0)=3,M476,N476)))</f>
        <v>15-16</v>
      </c>
      <c r="Q481">
        <f ca="1">K487-J487</f>
        <v>2.86081223342637E-2</v>
      </c>
      <c r="R481">
        <f ca="1">L487-K487</f>
        <v>-3.0900210710241431</v>
      </c>
      <c r="S481">
        <f ca="1">M487-L487</f>
        <v>3.3722507898779064</v>
      </c>
      <c r="T481">
        <f ca="1">N487-M487</f>
        <v>8.9291914284976848E-3</v>
      </c>
      <c r="X481" t="str">
        <f>"Op WC / Sales"</f>
        <v>Op WC / Sales</v>
      </c>
    </row>
    <row r="482" spans="4:40" x14ac:dyDescent="0.3">
      <c r="D482" t="str">
        <f>"Correlation with OM"</f>
        <v>Correlation with OM</v>
      </c>
      <c r="E482">
        <f ca="1">CORREL(D477:H477,Q462:U462)</f>
        <v>-2.4428124259971273E-4</v>
      </c>
      <c r="Q482" t="str">
        <f>"Max " &amp; Q479</f>
        <v>Max Change in Cash Tax Rate</v>
      </c>
      <c r="R482">
        <f ca="1">MAX(Q481:T481)</f>
        <v>3.3722507898779064</v>
      </c>
      <c r="X482" t="str">
        <f>D476</f>
        <v>2013</v>
      </c>
      <c r="Y482" t="str">
        <f>E476</f>
        <v>2014</v>
      </c>
      <c r="Z482" t="str">
        <f>F476</f>
        <v>2015</v>
      </c>
      <c r="AA482" t="str">
        <f>G476</f>
        <v>2016</v>
      </c>
      <c r="AB482" t="str">
        <f>H476</f>
        <v>2017</v>
      </c>
      <c r="AK482" t="str">
        <f>"Change in Op WC / Sales"</f>
        <v>Change in Op WC / Sales</v>
      </c>
    </row>
    <row r="483" spans="4:40" x14ac:dyDescent="0.3">
      <c r="D483" t="str">
        <f>"Correlation with IC"</f>
        <v>Correlation with IC</v>
      </c>
      <c r="E483">
        <f ca="1">CORREL(D477:H477,Q490:U490)</f>
        <v>0.76137922864250784</v>
      </c>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0.56634201871995948</v>
      </c>
      <c r="Y483">
        <f ca="1">(INDIRECT("K" &amp; MATCH("Total Current Assets",B145:B403,0) +144) - INDIRECT("K" &amp; MATCH("Total Current Liabilities",B145:B403,0) +144))/(INDIRECT("K" &amp; MATCH("Sales/Revenue",B145:B403,0) +144))</f>
        <v>0.47680243955565238</v>
      </c>
      <c r="Z483">
        <f ca="1">(INDIRECT("L" &amp; MATCH("Total Current Assets",B145:B403,0) +144) - INDIRECT("L" &amp; MATCH("Total Current Liabilities",B145:B403,0) +144))/(INDIRECT("L" &amp; MATCH("Sales/Revenue",B145:B403,0) +144))</f>
        <v>0.78511571360340415</v>
      </c>
      <c r="AA483">
        <f ca="1">(INDIRECT("M" &amp; MATCH("Total Current Assets",B145:B403,0) +144) - INDIRECT("M" &amp; MATCH("Total Current Liabilities",B145:B403,0) +144))/(INDIRECT("M" &amp; MATCH("Sales/Revenue",B145:B403,0) +144))</f>
        <v>0.73390180251259329</v>
      </c>
      <c r="AB483">
        <f ca="1">(INDIRECT("N" &amp; MATCH("Total Current Assets",B145:B403,0) +144) - INDIRECT("N" &amp; MATCH("Total Current Liabilities",B145:B403,0) +144))/(INDIRECT("N" &amp; MATCH("Sales/Revenue",B145:B403,0) +144))</f>
        <v>0.57790253761509092</v>
      </c>
      <c r="AK483" t="str">
        <f>K476</f>
        <v>13-14</v>
      </c>
      <c r="AL483" t="str">
        <f>L476</f>
        <v>14-15</v>
      </c>
      <c r="AM483" t="str">
        <f>M476</f>
        <v>15-16</v>
      </c>
      <c r="AN483" t="str">
        <f>N476</f>
        <v>16-17</v>
      </c>
    </row>
    <row r="484" spans="4:40" x14ac:dyDescent="0.3">
      <c r="D484" t="str">
        <f>"Correlation with GM"</f>
        <v>Correlation with GM</v>
      </c>
      <c r="E484">
        <f ca="1">CORREL(D477:H477,X455:AB455)</f>
        <v>0.20948345749622491</v>
      </c>
      <c r="Q484" t="str">
        <f>"Min " &amp; Q479</f>
        <v>Min Change in Cash Tax Rate</v>
      </c>
      <c r="R484">
        <f ca="1">MIN(Q481:T481)</f>
        <v>-3.0900210710241431</v>
      </c>
      <c r="X484" t="str">
        <f>"Max " &amp; X481</f>
        <v>Max Op WC / Sales</v>
      </c>
      <c r="Y484">
        <f ca="1">MAX(X483:AB483)</f>
        <v>0.78511571360340415</v>
      </c>
      <c r="AK484">
        <f ca="1">Y483-X483</f>
        <v>-8.9539579164307104E-2</v>
      </c>
      <c r="AL484">
        <f ca="1">Z483-Y483</f>
        <v>0.30831327404775177</v>
      </c>
      <c r="AM484">
        <f ca="1">AA483-Z483</f>
        <v>-5.121391109081086E-2</v>
      </c>
      <c r="AN484">
        <f ca="1">AB483-AA483</f>
        <v>-0.15599926489750238</v>
      </c>
    </row>
    <row r="485" spans="4:40" x14ac:dyDescent="0.3">
      <c r="D485" t="str">
        <f>"Correlation with SGA"</f>
        <v>Correlation with SGA</v>
      </c>
      <c r="E485">
        <f ca="1">CORREL(D477:H477,X463:AB463)</f>
        <v>0.16315236830449995</v>
      </c>
      <c r="J485" t="str">
        <f>"Cash Tax Rate"</f>
        <v>Cash Tax Rate</v>
      </c>
      <c r="Q485" t="str">
        <f>Q484 &amp; " Year"</f>
        <v>Min Change in Cash Tax Rate Year</v>
      </c>
      <c r="R485" t="str">
        <f ca="1">IF(MATCH(R484,Q481:T481,0)=1,Q480,IF(MATCH(R484,Q481:T481,0)=2,R480,IF(MATCH(R484,Q481:T481,0)=3,S480,T480)))</f>
        <v>14-15</v>
      </c>
      <c r="X485" t="str">
        <f>X484 &amp; " Year"</f>
        <v>Max Op WC / Sales Year</v>
      </c>
      <c r="Y485">
        <f ca="1">VALUE(X482)+MATCH(Y484,X483:AB483,0)-1</f>
        <v>2015</v>
      </c>
      <c r="AK485" t="str">
        <f>"Max " &amp; AK482</f>
        <v>Max Change in Op WC / Sales</v>
      </c>
      <c r="AL485">
        <f ca="1">MAX(AK484:AN484)</f>
        <v>0.30831327404775177</v>
      </c>
    </row>
    <row r="486" spans="4:40" x14ac:dyDescent="0.3">
      <c r="D486" t="str">
        <f>"Correlation with Dep"</f>
        <v>Correlation with Dep</v>
      </c>
      <c r="E486">
        <f ca="1">CORREL(D477:H477,X471:AB471)</f>
        <v>-0.32059026488843501</v>
      </c>
      <c r="J486" t="str">
        <f>D476</f>
        <v>2013</v>
      </c>
      <c r="K486" t="str">
        <f>E476</f>
        <v>2014</v>
      </c>
      <c r="L486" t="str">
        <f>F476</f>
        <v>2015</v>
      </c>
      <c r="M486" t="str">
        <f>G476</f>
        <v>2016</v>
      </c>
      <c r="N486" t="str">
        <f>H476</f>
        <v>2017</v>
      </c>
      <c r="X486" t="str">
        <f>"Min " &amp; X481</f>
        <v>Min Op WC / Sales</v>
      </c>
      <c r="Y486">
        <f ca="1">MIN(X483:AB483)</f>
        <v>0.47680243955565238</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0.74072688459105174</v>
      </c>
      <c r="J487">
        <f ca="1">(INDIRECT("J" &amp; MATCH("Income Tax",B145:B403,0) +144))/(INDIRECT("J" &amp; MATCH("Pretax Income",B145:B403,0) +144))</f>
        <v>0.10972716488730723</v>
      </c>
      <c r="K487">
        <f ca="1">(INDIRECT("K" &amp; MATCH("Income Tax",B145:B403,0) +144))/(INDIRECT("K" &amp; MATCH("Pretax Income",B145:B403,0) +144))</f>
        <v>0.13833528722157093</v>
      </c>
      <c r="L487">
        <f ca="1">(INDIRECT("L" &amp; MATCH("Income Tax",B145:B403,0) +144))/(INDIRECT("L" &amp; MATCH("Pretax Income",B145:B403,0) +144))</f>
        <v>-2.9516857838025721</v>
      </c>
      <c r="M487">
        <f ca="1">(INDIRECT("M" &amp; MATCH("Income Tax",B145:B403,0) +144))/(INDIRECT("M" &amp; MATCH("Pretax Income",B145:B403,0) +144))</f>
        <v>0.42056500607533415</v>
      </c>
      <c r="N487">
        <f ca="1">(INDIRECT("N" &amp; MATCH("Income Tax",B145:B403,0) +144))/(INDIRECT("N" &amp; MATCH("Pretax Income",B145:B403,0) +144))</f>
        <v>0.42949419750383183</v>
      </c>
      <c r="X487" t="str">
        <f>X486 &amp; " Year"</f>
        <v>Min Op WC / Sales Year</v>
      </c>
      <c r="Y487">
        <f ca="1">VALUE(X482)+MATCH(Y486,X483:AB483,0)-1</f>
        <v>2014</v>
      </c>
      <c r="AK487" t="str">
        <f>"Min " &amp; AK482</f>
        <v>Min Change in Op WC / Sales</v>
      </c>
      <c r="AL487">
        <f ca="1">MIN(AK484:AN484)</f>
        <v>-0.15599926489750238</v>
      </c>
    </row>
    <row r="488" spans="4:40" x14ac:dyDescent="0.3">
      <c r="D488" t="str">
        <f>"Correlation with PPE"</f>
        <v>Correlation with PPE</v>
      </c>
      <c r="E488">
        <f ca="1">CORREL(D477:H477,X491:AB491)</f>
        <v>-0.21785784520268645</v>
      </c>
      <c r="J488" t="str">
        <f>"Max " &amp; J485</f>
        <v>Max Cash Tax Rate</v>
      </c>
      <c r="K488">
        <f ca="1">MAX(J487:N487)</f>
        <v>0.42949419750383183</v>
      </c>
      <c r="Q488" t="str">
        <f>"Invested Capital / Sales"</f>
        <v>Invested Capital / Sales</v>
      </c>
      <c r="AK488" t="str">
        <f>AK487 &amp; " Year"</f>
        <v>Min Change in Op WC / Sales Year</v>
      </c>
      <c r="AL488" t="str">
        <f ca="1">IF(MATCH(AL487,AK484:AN484,0)=1,AK483,IF(MATCH(AL487,AK484:AN484,0)=2,AL483,IF(MATCH(AL487,AK484:AN484,0)=3,AM483,AN483)))</f>
        <v>16-17</v>
      </c>
    </row>
    <row r="489" spans="4:40" x14ac:dyDescent="0.3">
      <c r="D489" t="str">
        <f>"Correlation with Intangibles"</f>
        <v>Correlation with Intangibles</v>
      </c>
      <c r="E489">
        <f ca="1">CORREL(D477:H477,X499:AB499)</f>
        <v>0.17296305860721645</v>
      </c>
      <c r="J489" t="str">
        <f>J488 &amp; " Year"</f>
        <v>Max Cash Tax Rate Year</v>
      </c>
      <c r="K489">
        <f ca="1">VALUE(J486)+MATCH(K488,J487:N487,0)-1</f>
        <v>2017</v>
      </c>
      <c r="Q489" t="str">
        <f>D476</f>
        <v>2013</v>
      </c>
      <c r="R489" t="str">
        <f>E476</f>
        <v>2014</v>
      </c>
      <c r="S489" t="str">
        <f>F476</f>
        <v>2015</v>
      </c>
      <c r="T489" t="str">
        <f>G476</f>
        <v>2016</v>
      </c>
      <c r="U489" t="str">
        <f>H476</f>
        <v>2017</v>
      </c>
      <c r="X489" t="str">
        <f>"PPE / Sales"</f>
        <v>PPE / Sales</v>
      </c>
    </row>
    <row r="490" spans="4:40" x14ac:dyDescent="0.3">
      <c r="J490" t="str">
        <f>"Min " &amp; J485</f>
        <v>Min Cash Tax Rate</v>
      </c>
      <c r="K490">
        <f ca="1">MIN(J487:N487)</f>
        <v>-2.9516857838025721</v>
      </c>
      <c r="Q490">
        <f ca="1">SUM(X483,X491,X499)</f>
        <v>0.83171009359979753</v>
      </c>
      <c r="R490">
        <f ca="1">SUM(Y483,Y491,Y499)</f>
        <v>0.72119363972990636</v>
      </c>
      <c r="S490">
        <f ca="1">SUM(Z483,Z491,Z499)</f>
        <v>1.0255742260431593</v>
      </c>
      <c r="T490">
        <f ca="1">SUM(AA483,AA491,AA499)</f>
        <v>0.95111367360563204</v>
      </c>
      <c r="U490">
        <f ca="1">SUM(AB483,AB491,AB499)</f>
        <v>0.87727374803503255</v>
      </c>
      <c r="X490" t="str">
        <f>D476</f>
        <v>2013</v>
      </c>
      <c r="Y490" t="str">
        <f>E476</f>
        <v>2014</v>
      </c>
      <c r="Z490" t="str">
        <f>F476</f>
        <v>2015</v>
      </c>
      <c r="AA490" t="str">
        <f>G476</f>
        <v>2016</v>
      </c>
      <c r="AB490" t="str">
        <f>H476</f>
        <v>2017</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1.0255742260431593</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0.97229111573943783</v>
      </c>
      <c r="X491">
        <f ca="1">(INDIRECT("J" &amp; MATCH("Net Property, Plant &amp; Equipment",B145:B403,0) +144))/(INDIRECT("J" &amp; MATCH("Sales/Revenue",B145:B403,0) +144))</f>
        <v>4.1424234758411331E-2</v>
      </c>
      <c r="Y491">
        <f ca="1">(INDIRECT("K" &amp; MATCH("Net Property, Plant &amp; Equipment",B145:B403,0) +144))/(INDIRECT("K" &amp; MATCH("Sales/Revenue",B145:B403,0) +144))</f>
        <v>3.7519059028534085E-2</v>
      </c>
      <c r="Z491">
        <f ca="1">(INDIRECT("L" &amp; MATCH("Net Property, Plant &amp; Equipment",B145:B403,0) +144))/(INDIRECT("L" &amp; MATCH("Sales/Revenue",B145:B403,0) +144))</f>
        <v>3.9642221353827452E-2</v>
      </c>
      <c r="AA491">
        <f ca="1">(INDIRECT("M" &amp; MATCH("Net Property, Plant &amp; Equipment",B145:B403,0) +144))/(INDIRECT("M" &amp; MATCH("Sales/Revenue",B145:B403,0) +144))</f>
        <v>7.0340474600958908E-2</v>
      </c>
      <c r="AB491">
        <f ca="1">(INDIRECT("N" &amp; MATCH("Net Property, Plant &amp; Equipment",B145:B403,0) +144))/(INDIRECT("N" &amp; MATCH("Sales/Revenue",B145:B403,0) +144))</f>
        <v>0.19712553334830452</v>
      </c>
      <c r="AE491" t="str">
        <f>K476</f>
        <v>13-14</v>
      </c>
      <c r="AF491" t="str">
        <f>L476</f>
        <v>14-15</v>
      </c>
      <c r="AG491" t="str">
        <f>M476</f>
        <v>15-16</v>
      </c>
      <c r="AH491" t="str">
        <f>N476</f>
        <v>16-17</v>
      </c>
      <c r="AK491" t="str">
        <f>K476</f>
        <v>13-14</v>
      </c>
      <c r="AL491" t="str">
        <f>L476</f>
        <v>14-15</v>
      </c>
      <c r="AM491" t="str">
        <f>M476</f>
        <v>15-16</v>
      </c>
      <c r="AN491" t="str">
        <f>N476</f>
        <v>16-17</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U492" t="str">
        <f>"Correlation with PPE"</f>
        <v>Correlation with PPE</v>
      </c>
      <c r="V492">
        <f ca="1">CORREL(Q490:U490,X491:AB491)</f>
        <v>5.508529493348463E-2</v>
      </c>
      <c r="X492" t="str">
        <f>"Max " &amp; X489</f>
        <v>Max PPE / Sales</v>
      </c>
      <c r="Y492">
        <f ca="1">MAX(X491:AB491)</f>
        <v>0.19712553334830452</v>
      </c>
      <c r="AE492">
        <f ca="1">R490-Q490</f>
        <v>-0.11051645386989117</v>
      </c>
      <c r="AF492">
        <f ca="1">S490-R490</f>
        <v>0.30438058631325293</v>
      </c>
      <c r="AG492">
        <f ca="1">T490-S490</f>
        <v>-7.446055243752725E-2</v>
      </c>
      <c r="AH492">
        <f ca="1">U490-T490</f>
        <v>-7.3839925570599485E-2</v>
      </c>
      <c r="AK492">
        <f ca="1">Y491-X491</f>
        <v>-3.9051757298772458E-3</v>
      </c>
      <c r="AL492">
        <f ca="1">Z491-Y491</f>
        <v>2.1231623252933665E-3</v>
      </c>
      <c r="AM492">
        <f ca="1">AA491-Z491</f>
        <v>3.0698253247131456E-2</v>
      </c>
      <c r="AN492">
        <f ca="1">AB491-AA491</f>
        <v>0.12678505874734561</v>
      </c>
    </row>
    <row r="493" spans="4:40" x14ac:dyDescent="0.3">
      <c r="Q493" t="str">
        <f>"Min " &amp; Q488</f>
        <v>Min Invested Capital / Sales</v>
      </c>
      <c r="R493">
        <f ca="1">MIN(Q490:U490)</f>
        <v>0.72119363972990636</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-0.23430404559417856</v>
      </c>
      <c r="X493" t="str">
        <f>X492 &amp; " Year"</f>
        <v>Max PPE / Sales Year</v>
      </c>
      <c r="Y493">
        <f ca="1">VALUE(X490)+MATCH(Y492,X491:AB491,0)-1</f>
        <v>2017</v>
      </c>
      <c r="AE493" t="str">
        <f>"Max " &amp; AE490</f>
        <v>Max Change in Invested Capital / Sales</v>
      </c>
      <c r="AF493">
        <f ca="1">MAX(AE492:AH492)</f>
        <v>0.30438058631325293</v>
      </c>
      <c r="AK493" t="str">
        <f>"Max " &amp; AK490</f>
        <v>Max Change in PPE / Sales</v>
      </c>
      <c r="AL493">
        <f ca="1">MAX(AK492:AN492)</f>
        <v>0.12678505874734561</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Min IC in same year as Min Op WC</v>
      </c>
      <c r="X494" t="str">
        <f>"Min " &amp; X489</f>
        <v>Min PPE / Sales</v>
      </c>
      <c r="Y494">
        <f ca="1">MIN(X491:AB491)</f>
        <v>3.7519059028534085E-2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16-17</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-0.11051645386989117</v>
      </c>
      <c r="AK495" t="str">
        <f>"Min " &amp; AK490</f>
        <v>Min Change in PPE / Sales</v>
      </c>
      <c r="AL495">
        <f ca="1">MIN(AK492:AN492)</f>
        <v>-3.9051757298772458E-3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2013</v>
      </c>
      <c r="Y498" t="str">
        <f>E476</f>
        <v>2014</v>
      </c>
      <c r="Z498" t="str">
        <f>F476</f>
        <v>2015</v>
      </c>
      <c r="AA498" t="str">
        <f>G476</f>
        <v>2016</v>
      </c>
      <c r="AB498" t="str">
        <f>H476</f>
        <v>2017</v>
      </c>
      <c r="AK498" t="str">
        <f>"Change in Intagibles / Sales"</f>
        <v>Change in Intagibles / Sales</v>
      </c>
    </row>
    <row r="499" spans="3:40" x14ac:dyDescent="0.3">
      <c r="X499">
        <f ca="1">(INDIRECT("J" &amp; MATCH("Intangible Assets",B145:B403,0) +144))/(INDIRECT("J" &amp; MATCH("Sales/Revenue",B145:B403,0) +144))</f>
        <v>0.22394384012142676</v>
      </c>
      <c r="Y499">
        <f ca="1">(INDIRECT("K" &amp; MATCH("Intangible Assets",B145:B403,0) +144))/(INDIRECT("K" &amp; MATCH("Sales/Revenue",B145:B403,0) +144))</f>
        <v>0.20687214114571989</v>
      </c>
      <c r="Z499">
        <f ca="1">(INDIRECT("L" &amp; MATCH("Intangible Assets",B145:B403,0) +144))/(INDIRECT("L" &amp; MATCH("Sales/Revenue",B145:B403,0) +144))</f>
        <v>0.20081629108592766</v>
      </c>
      <c r="AA499">
        <f ca="1">(INDIRECT("M" &amp; MATCH("Intangible Assets",B145:B403,0) +144))/(INDIRECT("M" &amp; MATCH("Sales/Revenue",B145:B403,0) +144))</f>
        <v>0.14687139649207986</v>
      </c>
      <c r="AB499">
        <f ca="1">(INDIRECT("N" &amp; MATCH("Intangible Assets",B145:B403,0) +144))/(INDIRECT("N" &amp; MATCH("Sales/Revenue",B145:B403,0) +144))</f>
        <v>0.10224567707163709</v>
      </c>
      <c r="AK499" t="str">
        <f>K476</f>
        <v>13-14</v>
      </c>
      <c r="AL499" t="str">
        <f>L476</f>
        <v>14-15</v>
      </c>
      <c r="AM499" t="str">
        <f>M476</f>
        <v>15-16</v>
      </c>
      <c r="AN499" t="str">
        <f>N476</f>
        <v>16-17</v>
      </c>
    </row>
    <row r="500" spans="3:40" x14ac:dyDescent="0.3">
      <c r="X500" t="str">
        <f>"Max " &amp; X497</f>
        <v>Max Intangibles / Sales</v>
      </c>
      <c r="Y500">
        <f ca="1">MAX(X499:AB499)</f>
        <v>0.22394384012142676</v>
      </c>
      <c r="AK500">
        <f ca="1">Y499-X499</f>
        <v>-1.7071698975706873E-2</v>
      </c>
      <c r="AL500">
        <f ca="1">Z499-Y499</f>
        <v>-6.0558500597922282E-3</v>
      </c>
      <c r="AM500">
        <f ca="1">AA499-Z499</f>
        <v>-5.3944894593847798E-2</v>
      </c>
      <c r="AN500">
        <f ca="1">AB499-AA499</f>
        <v>-4.4625719420442772E-2</v>
      </c>
    </row>
    <row r="501" spans="3:40" x14ac:dyDescent="0.3">
      <c r="X501" t="str">
        <f>X500 &amp; " Year"</f>
        <v>Max Intangibles / Sales Year</v>
      </c>
      <c r="Y501">
        <f ca="1">VALUE(X498)+MATCH(Y500,X499:AB499,0)-1</f>
        <v>2013</v>
      </c>
      <c r="AK501" t="str">
        <f>"Max " &amp; AK498</f>
        <v>Max Change in Intagibles / Sales</v>
      </c>
      <c r="AL501">
        <f ca="1">MAX(AK500:AN500)</f>
        <v>-6.0558500597922282E-3</v>
      </c>
    </row>
    <row r="502" spans="3:40" x14ac:dyDescent="0.3">
      <c r="X502" t="str">
        <f>"Min " &amp; X497</f>
        <v>Min Intangibles / Sales</v>
      </c>
      <c r="Y502">
        <f ca="1">MIN(X499:AB499)</f>
        <v>0.10224567707163709</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2017</v>
      </c>
      <c r="AK503" t="str">
        <f>"Min " &amp; AK498</f>
        <v>Min Change in Intagibles / Sales</v>
      </c>
      <c r="AL503">
        <f ca="1">MIN(AK500:AN500)</f>
        <v>-5.3944894593847798E-2</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2013</v>
      </c>
      <c r="E507" t="str">
        <f t="shared" si="85"/>
        <v>2014</v>
      </c>
      <c r="F507" t="str">
        <f t="shared" si="85"/>
        <v>2015</v>
      </c>
      <c r="G507" t="str">
        <f t="shared" si="85"/>
        <v>2016</v>
      </c>
      <c r="H507" t="str">
        <f t="shared" si="85"/>
        <v>2017</v>
      </c>
      <c r="I507" t="str">
        <f>"Average"</f>
        <v>Average</v>
      </c>
      <c r="J507" t="str">
        <f>"SD"</f>
        <v>SD</v>
      </c>
      <c r="K507" t="str">
        <f>D507</f>
        <v>2013</v>
      </c>
      <c r="L507" t="str">
        <f>E507</f>
        <v>2014</v>
      </c>
      <c r="M507" t="str">
        <f>F507</f>
        <v>2015</v>
      </c>
      <c r="N507" t="str">
        <f>G507</f>
        <v>2016</v>
      </c>
      <c r="O507" t="str">
        <f>H507</f>
        <v>2017</v>
      </c>
    </row>
    <row r="508" spans="3:40" x14ac:dyDescent="0.3">
      <c r="C508" t="str">
        <f>D475</f>
        <v>EOY ROIC</v>
      </c>
      <c r="D508">
        <f t="shared" ca="1" si="85"/>
        <v>9.3623856053597035E-2</v>
      </c>
      <c r="E508">
        <f t="shared" ca="1" si="85"/>
        <v>7.8398216467684106E-2</v>
      </c>
      <c r="F508">
        <f t="shared" ca="1" si="85"/>
        <v>0.46024926296532076</v>
      </c>
      <c r="G508">
        <f t="shared" ca="1" si="85"/>
        <v>0.11622715779613864</v>
      </c>
      <c r="H508">
        <f t="shared" ca="1" si="85"/>
        <v>0.12490813077562339</v>
      </c>
      <c r="I508">
        <f t="shared" ref="I508:I518" ca="1" si="86">AVERAGE(D508:H508)</f>
        <v>0.17468132481167278</v>
      </c>
      <c r="J508">
        <f t="shared" ref="J508:J518" ca="1" si="87">STDEV(D508:H508)</f>
        <v>0.16068918599364629</v>
      </c>
      <c r="K508">
        <f t="shared" ref="K508:K518" ca="1" si="88">(D508-I508)/J508</f>
        <v>-0.50443636425714911</v>
      </c>
      <c r="L508">
        <f t="shared" ref="L508:L518" ca="1" si="89">(E508-I508)/J508</f>
        <v>-0.5991884752455946</v>
      </c>
      <c r="M508">
        <f t="shared" ref="M508:M518" ca="1" si="90">(F508-I508)/J508</f>
        <v>1.7771447181575708</v>
      </c>
      <c r="N508">
        <f t="shared" ref="N508:N518" ca="1" si="91">(G508-I508)/J508</f>
        <v>-0.36377162939792007</v>
      </c>
      <c r="O508">
        <f t="shared" ref="O508:O518" ca="1" si="92">(H508-I508)/J508</f>
        <v>-0.30974824925690669</v>
      </c>
      <c r="P508">
        <f ca="1">K507 + MATCH(IF(MAX(MAX(K508:O508),ABS(MIN(K508:O508)))=ABS(MIN(K508:O508)), MIN(K508:O508),MAX(K508:O508)),K508:O508,0) - 1</f>
        <v>2015</v>
      </c>
    </row>
    <row r="509" spans="3:40" x14ac:dyDescent="0.3">
      <c r="C509" t="str">
        <f>J465</f>
        <v>EOY Pretax ROIC</v>
      </c>
      <c r="D509">
        <f ca="1">J467</f>
        <v>0.1051631054672649</v>
      </c>
      <c r="E509">
        <f ca="1">K467</f>
        <v>9.0984596798550407E-2</v>
      </c>
      <c r="F509">
        <f ca="1">L467</f>
        <v>0.11646909398814564</v>
      </c>
      <c r="G509">
        <f ca="1">M467</f>
        <v>0.20058705293047882</v>
      </c>
      <c r="H509">
        <f ca="1">N467</f>
        <v>0.2189427876615897</v>
      </c>
      <c r="I509">
        <f t="shared" ca="1" si="86"/>
        <v>0.14642932736920589</v>
      </c>
      <c r="J509">
        <f t="shared" ca="1" si="87"/>
        <v>5.8876769535840055E-2</v>
      </c>
      <c r="K509">
        <f t="shared" ca="1" si="88"/>
        <v>-0.70089140805901384</v>
      </c>
      <c r="L509">
        <f t="shared" ca="1" si="89"/>
        <v>-0.94170809655079002</v>
      </c>
      <c r="M509">
        <f t="shared" ca="1" si="90"/>
        <v>-0.50886340431471111</v>
      </c>
      <c r="N509">
        <f t="shared" ca="1" si="91"/>
        <v>0.91984879585326951</v>
      </c>
      <c r="O509">
        <f t="shared" ca="1" si="92"/>
        <v>1.2316141130712461</v>
      </c>
      <c r="P509">
        <f ca="1">K507 + MATCH(IF(MAX(MAX(K509:O509),ABS(MIN(K509:O509)))=ABS(MIN(K509:O509)), MIN(K509:O509),MAX(K509:O509)),K509:O509,0) - 1</f>
        <v>2017</v>
      </c>
    </row>
    <row r="510" spans="3:40" x14ac:dyDescent="0.3">
      <c r="C510" t="str">
        <f>J485</f>
        <v>Cash Tax Rate</v>
      </c>
      <c r="D510">
        <f ca="1">J487</f>
        <v>0.10972716488730723</v>
      </c>
      <c r="E510">
        <f ca="1">K487</f>
        <v>0.13833528722157093</v>
      </c>
      <c r="F510">
        <f ca="1">L487</f>
        <v>-2.9516857838025721</v>
      </c>
      <c r="G510">
        <f ca="1">M487</f>
        <v>0.42056500607533415</v>
      </c>
      <c r="H510">
        <f ca="1">N487</f>
        <v>0.42949419750383183</v>
      </c>
      <c r="I510">
        <f t="shared" ca="1" si="86"/>
        <v>-0.37071282562290553</v>
      </c>
      <c r="J510">
        <f ca="1">STDEV(D510:H510)</f>
        <v>1.4506744865169698</v>
      </c>
      <c r="K510">
        <f t="shared" ca="1" si="88"/>
        <v>0.33118386996915905</v>
      </c>
      <c r="L510">
        <f t="shared" ca="1" si="89"/>
        <v>0.35090443622999618</v>
      </c>
      <c r="M510">
        <f t="shared" ca="1" si="90"/>
        <v>-1.7791537537662998</v>
      </c>
      <c r="N510">
        <f t="shared" ca="1" si="91"/>
        <v>0.54545512384247985</v>
      </c>
      <c r="O510">
        <f t="shared" ca="1" si="92"/>
        <v>0.55161032372466456</v>
      </c>
      <c r="P510">
        <f ca="1">K507 + MATCH(IF(MAX(MAX(K510:O510),ABS(MIN(K510:O510)))=ABS(MIN(K510:O510)), MIN(K510:O510),MAX(K510:O510)),K510:O510,0) - 1</f>
        <v>2015</v>
      </c>
    </row>
    <row r="511" spans="3:40" x14ac:dyDescent="0.3">
      <c r="C511" t="str">
        <f>Q460</f>
        <v>Operating Margin</v>
      </c>
      <c r="D511">
        <f ca="1">Q462</f>
        <v>8.7465216291424258E-2</v>
      </c>
      <c r="E511">
        <f ca="1">R462</f>
        <v>6.5617512524504554E-2</v>
      </c>
      <c r="F511">
        <f ca="1">S462</f>
        <v>0.11944770092484044</v>
      </c>
      <c r="G511">
        <f ca="1">T462</f>
        <v>0.19078108879043509</v>
      </c>
      <c r="H511">
        <f ca="1">U462</f>
        <v>0.19207275993712108</v>
      </c>
      <c r="I511">
        <f t="shared" ca="1" si="86"/>
        <v>0.13107685569366509</v>
      </c>
      <c r="J511">
        <f t="shared" ca="1" si="87"/>
        <v>5.8325024055452777E-2</v>
      </c>
      <c r="K511">
        <f t="shared" ca="1" si="88"/>
        <v>-0.74773461491892179</v>
      </c>
      <c r="L511">
        <f t="shared" ca="1" si="89"/>
        <v>-1.1223200372266418</v>
      </c>
      <c r="M511">
        <f t="shared" ca="1" si="90"/>
        <v>-0.19938534029181323</v>
      </c>
      <c r="N511">
        <f t="shared" ca="1" si="91"/>
        <v>1.0236469519499201</v>
      </c>
      <c r="O511">
        <f t="shared" ca="1" si="92"/>
        <v>1.0457930404874565</v>
      </c>
      <c r="P511">
        <f ca="1">K507 + MATCH(IF(MAX(MAX(K511:O511),ABS(MIN(K511:O511)))=ABS(MIN(K511:O511)), MIN(K511:O511),MAX(K511:O511)),K511:O511,0) - 1</f>
        <v>2014</v>
      </c>
    </row>
    <row r="512" spans="3:40" x14ac:dyDescent="0.3">
      <c r="C512" t="str">
        <f>Q488</f>
        <v>Invested Capital / Sales</v>
      </c>
      <c r="D512">
        <f ca="1">Q490</f>
        <v>0.83171009359979753</v>
      </c>
      <c r="E512">
        <f ca="1">R490</f>
        <v>0.72119363972990636</v>
      </c>
      <c r="F512">
        <f ca="1">S490</f>
        <v>1.0255742260431593</v>
      </c>
      <c r="G512">
        <f ca="1">T490</f>
        <v>0.95111367360563204</v>
      </c>
      <c r="H512">
        <f ca="1">U490</f>
        <v>0.87727374803503255</v>
      </c>
      <c r="I512">
        <f t="shared" ca="1" si="86"/>
        <v>0.88137307620270566</v>
      </c>
      <c r="J512">
        <f t="shared" ca="1" si="87"/>
        <v>0.11597240053414823</v>
      </c>
      <c r="K512">
        <f t="shared" ca="1" si="88"/>
        <v>-0.42823104785422461</v>
      </c>
      <c r="L512">
        <f t="shared" ca="1" si="89"/>
        <v>-1.3811858315861476</v>
      </c>
      <c r="M512">
        <f t="shared" ca="1" si="90"/>
        <v>1.2434092006053923</v>
      </c>
      <c r="N512">
        <f t="shared" ca="1" si="91"/>
        <v>0.60135512485482412</v>
      </c>
      <c r="O512">
        <f t="shared" ca="1" si="92"/>
        <v>-3.5347446019848988E-2</v>
      </c>
      <c r="P512">
        <f ca="1">K507 + MATCH(IF(MAX(MAX(K512:O512),ABS(MIN(K512:O512)))=ABS(MIN(K512:O512)), MIN(K512:O512),MAX(K512:O512)),K512:O512,0) - 1</f>
        <v>2014</v>
      </c>
    </row>
    <row r="513" spans="3:16" x14ac:dyDescent="0.3">
      <c r="C513" t="str">
        <f>X453</f>
        <v>Gross Margin</v>
      </c>
      <c r="D513">
        <f ca="1">X455</f>
        <v>0.79951935239058947</v>
      </c>
      <c r="E513">
        <f ca="1">Y455</f>
        <v>0.79677630145937706</v>
      </c>
      <c r="F513">
        <f ca="1">Z455</f>
        <v>0.82658156397898486</v>
      </c>
      <c r="G513">
        <f ca="1">AA455</f>
        <v>0.84699884687746552</v>
      </c>
      <c r="H513">
        <f ca="1">AB455</f>
        <v>0.84141028520098815</v>
      </c>
      <c r="I513">
        <f t="shared" ca="1" si="86"/>
        <v>0.82225726998148096</v>
      </c>
      <c r="J513">
        <f t="shared" ca="1" si="87"/>
        <v>2.3259276595963069E-2</v>
      </c>
      <c r="K513">
        <f t="shared" ca="1" si="88"/>
        <v>-0.97758490024741096</v>
      </c>
      <c r="L513">
        <f t="shared" ca="1" si="89"/>
        <v>-1.095518530723627</v>
      </c>
      <c r="M513">
        <f t="shared" ca="1" si="90"/>
        <v>0.18591696004227518</v>
      </c>
      <c r="N513">
        <f t="shared" ca="1" si="91"/>
        <v>1.0637294239958759</v>
      </c>
      <c r="O513">
        <f t="shared" ca="1" si="92"/>
        <v>0.82345704693289667</v>
      </c>
      <c r="P513">
        <f ca="1">K507 + MATCH(IF(MAX(MAX(K513:O513),ABS(MIN(K513:O513)))=ABS(MIN(K513:O513)), MIN(K513:O513),MAX(K513:O513)),K513:O513,0) - 1</f>
        <v>2014</v>
      </c>
    </row>
    <row r="514" spans="3:16" x14ac:dyDescent="0.3">
      <c r="C514" t="str">
        <f>X461</f>
        <v>SGA / Sales</v>
      </c>
      <c r="D514">
        <f ca="1">X463</f>
        <v>0.69485201113078676</v>
      </c>
      <c r="E514">
        <f ca="1">Y463</f>
        <v>0.71749074275756908</v>
      </c>
      <c r="F514">
        <f ca="1">Z463</f>
        <v>0.69510659545829534</v>
      </c>
      <c r="G514">
        <f ca="1">AA463</f>
        <v>0.64626448989500518</v>
      </c>
      <c r="H514">
        <f ca="1">AB463</f>
        <v>0.63541432741971704</v>
      </c>
      <c r="I514">
        <f t="shared" ca="1" si="86"/>
        <v>0.67782563333227464</v>
      </c>
      <c r="J514">
        <f t="shared" ca="1" si="87"/>
        <v>3.5201827874897527E-2</v>
      </c>
      <c r="K514">
        <f t="shared" ca="1" si="88"/>
        <v>0.4836787981300727</v>
      </c>
      <c r="L514">
        <f t="shared" ca="1" si="89"/>
        <v>1.1267911872718317</v>
      </c>
      <c r="M514">
        <f t="shared" ca="1" si="90"/>
        <v>0.49091093188214191</v>
      </c>
      <c r="N514">
        <f t="shared" ca="1" si="91"/>
        <v>-0.89657683542551925</v>
      </c>
      <c r="O514">
        <f t="shared" ca="1" si="92"/>
        <v>-1.2048040818585206</v>
      </c>
      <c r="P514">
        <f ca="1">K507 + MATCH(IF(MAX(MAX(K514:O514),ABS(MIN(K514:O514)))=ABS(MIN(K514:O514)), MIN(K514:O514),MAX(K514:O514)),K514:O514,0) - 1</f>
        <v>2017</v>
      </c>
    </row>
    <row r="515" spans="3:16" x14ac:dyDescent="0.3">
      <c r="C515" t="str">
        <f>X469</f>
        <v>Depreciation / Sales</v>
      </c>
      <c r="D515">
        <f ca="1">X471</f>
        <v>1.7202124968378446E-2</v>
      </c>
      <c r="E515">
        <f ca="1">Y471</f>
        <v>1.366804617730342E-2</v>
      </c>
      <c r="F515">
        <f ca="1">Z471</f>
        <v>1.2027267595849073E-2</v>
      </c>
      <c r="G515">
        <f ca="1">AA471</f>
        <v>9.9532681920252476E-3</v>
      </c>
      <c r="H515">
        <f ca="1">AB471</f>
        <v>1.3923197844150012E-2</v>
      </c>
      <c r="I515">
        <f t="shared" ca="1" si="86"/>
        <v>1.335478095554124E-2</v>
      </c>
      <c r="J515">
        <f t="shared" ca="1" si="87"/>
        <v>2.6718846163363355E-3</v>
      </c>
      <c r="K515">
        <f t="shared" ca="1" si="88"/>
        <v>1.4399364363692659</v>
      </c>
      <c r="L515">
        <f t="shared" ca="1" si="89"/>
        <v>0.11724504113943601</v>
      </c>
      <c r="M515">
        <f t="shared" ca="1" si="90"/>
        <v>-0.49684531718755204</v>
      </c>
      <c r="N515">
        <f t="shared" ca="1" si="91"/>
        <v>-1.2730762184559139</v>
      </c>
      <c r="O515">
        <f t="shared" ca="1" si="92"/>
        <v>0.2127400581347634</v>
      </c>
      <c r="P515">
        <f ca="1">K507 + MATCH(IF(MAX(MAX(K515:O515),ABS(MIN(K515:O515)))=ABS(MIN(K515:O515)), MIN(K515:O515),MAX(K515:O515)),K515:O515,0) - 1</f>
        <v>2013</v>
      </c>
    </row>
    <row r="516" spans="3:16" x14ac:dyDescent="0.3">
      <c r="C516" t="str">
        <f>X481</f>
        <v>Op WC / Sales</v>
      </c>
      <c r="D516">
        <f ca="1">X483</f>
        <v>0.56634201871995948</v>
      </c>
      <c r="E516">
        <f ca="1">Y483</f>
        <v>0.47680243955565238</v>
      </c>
      <c r="F516">
        <f ca="1">Z483</f>
        <v>0.78511571360340415</v>
      </c>
      <c r="G516">
        <f ca="1">AA483</f>
        <v>0.73390180251259329</v>
      </c>
      <c r="H516">
        <f ca="1">AB483</f>
        <v>0.57790253761509092</v>
      </c>
      <c r="I516">
        <f t="shared" ca="1" si="86"/>
        <v>0.62801290240134011</v>
      </c>
      <c r="J516">
        <f t="shared" ca="1" si="87"/>
        <v>0.12754675915269509</v>
      </c>
      <c r="K516">
        <f t="shared" ca="1" si="88"/>
        <v>-0.48351588147802427</v>
      </c>
      <c r="L516">
        <f t="shared" ca="1" si="89"/>
        <v>-1.1855296351721738</v>
      </c>
      <c r="M516">
        <f t="shared" ca="1" si="90"/>
        <v>1.2317271896652846</v>
      </c>
      <c r="N516">
        <f t="shared" ca="1" si="91"/>
        <v>0.83019671228561931</v>
      </c>
      <c r="O516">
        <f t="shared" ca="1" si="92"/>
        <v>-0.3928783853007084</v>
      </c>
      <c r="P516">
        <f ca="1">K507 + MATCH(IF(MAX(MAX(K516:O516),ABS(MIN(K516:O516)))=ABS(MIN(K516:O516)), MIN(K516:O516),MAX(K516:O516)),K516:O516,0) - 1</f>
        <v>2015</v>
      </c>
    </row>
    <row r="517" spans="3:16" x14ac:dyDescent="0.3">
      <c r="C517" t="str">
        <f>X489</f>
        <v>PPE / Sales</v>
      </c>
      <c r="D517">
        <f ca="1">X491</f>
        <v>4.1424234758411331E-2</v>
      </c>
      <c r="E517">
        <f ca="1">Y491</f>
        <v>3.7519059028534085E-2</v>
      </c>
      <c r="F517">
        <f ca="1">Z491</f>
        <v>3.9642221353827452E-2</v>
      </c>
      <c r="G517">
        <f ca="1">AA491</f>
        <v>7.0340474600958908E-2</v>
      </c>
      <c r="H517">
        <f ca="1">AB491</f>
        <v>0.19712553334830452</v>
      </c>
      <c r="I517">
        <f t="shared" ca="1" si="86"/>
        <v>7.7210304618007264E-2</v>
      </c>
      <c r="J517">
        <f t="shared" ca="1" si="87"/>
        <v>6.8363468494669635E-2</v>
      </c>
      <c r="K517">
        <f t="shared" ca="1" si="88"/>
        <v>-0.52346773280507564</v>
      </c>
      <c r="L517">
        <f t="shared" ca="1" si="89"/>
        <v>-0.58059145422921221</v>
      </c>
      <c r="M517">
        <f t="shared" ca="1" si="90"/>
        <v>-0.5495344822521554</v>
      </c>
      <c r="N517">
        <f t="shared" ca="1" si="91"/>
        <v>-0.10048978157952888</v>
      </c>
      <c r="O517">
        <f t="shared" ca="1" si="92"/>
        <v>1.7540834508659717</v>
      </c>
      <c r="P517">
        <f ca="1">K507 + MATCH(IF(MAX(MAX(K517:O517),ABS(MIN(K517:O517)))=ABS(MIN(K517:O517)), MIN(K517:O517),MAX(K517:O517)),K517:O517,0) - 1</f>
        <v>2017</v>
      </c>
    </row>
    <row r="518" spans="3:16" x14ac:dyDescent="0.3">
      <c r="C518" t="str">
        <f>X497</f>
        <v>Intangibles / Sales</v>
      </c>
      <c r="D518">
        <f ca="1">X499</f>
        <v>0.22394384012142676</v>
      </c>
      <c r="E518">
        <f ca="1">Y499</f>
        <v>0.20687214114571989</v>
      </c>
      <c r="F518">
        <f ca="1">Z499</f>
        <v>0.20081629108592766</v>
      </c>
      <c r="G518">
        <f ca="1">AA499</f>
        <v>0.14687139649207986</v>
      </c>
      <c r="H518">
        <f ca="1">AB499</f>
        <v>0.10224567707163709</v>
      </c>
      <c r="I518">
        <f t="shared" ca="1" si="86"/>
        <v>0.17614986918335823</v>
      </c>
      <c r="J518">
        <f t="shared" ca="1" si="87"/>
        <v>5.0387529699455307E-2</v>
      </c>
      <c r="K518">
        <f t="shared" ca="1" si="88"/>
        <v>0.94852776516617343</v>
      </c>
      <c r="L518">
        <f t="shared" ca="1" si="89"/>
        <v>0.60971974902539761</v>
      </c>
      <c r="M518">
        <f t="shared" ca="1" si="90"/>
        <v>0.48953425678330237</v>
      </c>
      <c r="N518">
        <f t="shared" ca="1" si="91"/>
        <v>-0.58106584835403963</v>
      </c>
      <c r="O518">
        <f t="shared" ca="1" si="92"/>
        <v>-1.4667159226208315</v>
      </c>
      <c r="P518">
        <f ca="1">K507 + MATCH(IF(MAX(MAX(K518:O518),ABS(MIN(K518:O518)))=ABS(MIN(K518:O518)), MIN(K518:O518),MAX(K518:O518)),K518:O518,0) - 1</f>
        <v>2017</v>
      </c>
    </row>
    <row r="519" spans="3:16" x14ac:dyDescent="0.3">
      <c r="I519" t="str">
        <f>"Max SD"</f>
        <v>Max SD</v>
      </c>
      <c r="J519">
        <f ca="1">MAX(J508:J518)</f>
        <v>1.4506744865169698</v>
      </c>
    </row>
    <row r="520" spans="3:16" x14ac:dyDescent="0.3">
      <c r="I520" t="str">
        <f>"Max SD Item"</f>
        <v>Max SD Item</v>
      </c>
      <c r="J520" t="str">
        <f ca="1">INDIRECT("C" &amp; 507 + MATCH(J519,J508:J518,0))</f>
        <v>Cash Tax Rate</v>
      </c>
    </row>
    <row r="521" spans="3:16" x14ac:dyDescent="0.3">
      <c r="I521" t="str">
        <f>"Min SD"</f>
        <v>Min SD</v>
      </c>
      <c r="J521">
        <f ca="1">MIN(J508:J518)</f>
        <v>2.6718846163363355E-3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488" zoomScale="61" workbookViewId="0"/>
  </sheetViews>
  <sheetFormatPr defaultRowHeight="14.4" x14ac:dyDescent="0.3"/>
  <cols>
    <col min="1" max="1" width="0" hidden="1" customWidth="1"/>
    <col min="2" max="7" width="20.6640625" customWidth="1"/>
  </cols>
  <sheetData>
    <row r="1" spans="1:16" x14ac:dyDescent="0.3">
      <c r="B1" t="s">
        <v>0</v>
      </c>
      <c r="C1" t="s">
        <v>3734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Acadia Healthcare Company</v>
      </c>
    </row>
    <row r="2" spans="1:16" x14ac:dyDescent="0.3">
      <c r="B2" t="s">
        <v>2</v>
      </c>
      <c r="C2" t="s">
        <v>3735</v>
      </c>
      <c r="K2" t="str">
        <f>LEFT(C1,FIND("(",C1) - 2)</f>
        <v>Acadia Healthcare Company,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$51.29, up .08%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$51.29, up .08% after opening a bit below yesterday's closing price</v>
      </c>
    </row>
    <row r="5" spans="1:16" x14ac:dyDescent="0.3">
      <c r="J5">
        <f ca="1">RANDBETWEEN(1,2)</f>
        <v>1</v>
      </c>
      <c r="K5" t="str">
        <f>"The one year target estimate for " &amp; D1 &amp; " is " &amp; TEXT(C23,"$####.00")</f>
        <v>The one year target estimate for Acadia Healthcare Company is $52.47</v>
      </c>
      <c r="L5" t="str">
        <f>D1 &amp; " is expected to be trading at " &amp; TEXT(C23, "$####.00") &amp; ", based on target estimates"</f>
        <v>Acadia Healthcare Company is expected to be trading at $52.47, based on target estimates</v>
      </c>
    </row>
    <row r="6" spans="1:16" x14ac:dyDescent="0.3">
      <c r="K6" t="str">
        <f>" which would be " &amp; IF(OR(LEFT(ABS((C23-C2)/C2*100),1)="8",LEFT(ABS((C23-C2)/C2*100),2)="18"), "an ", "a ")  &amp;TEXT(ABS((C23-C2)/C2),"####.00%")&amp;IF((C23-C2)&gt;0," increase over"," decrease from")&amp;" the current price"</f>
        <v xml:space="preserve"> which would be a 2.30% increase over the current price</v>
      </c>
    </row>
    <row r="7" spans="1:16" x14ac:dyDescent="0.3">
      <c r="A7" s="1">
        <v>0</v>
      </c>
      <c r="B7" t="s">
        <v>5</v>
      </c>
      <c r="C7" t="s">
        <v>3736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1.54% over last quarter based on the average of 16 analyst estimates (Yahoo Finance)</v>
      </c>
    </row>
    <row r="8" spans="1:16" x14ac:dyDescent="0.3">
      <c r="A8" s="1">
        <v>1</v>
      </c>
      <c r="B8" t="s">
        <v>7</v>
      </c>
      <c r="C8" t="s">
        <v>3737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3738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3739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$0.02 in the 2 months leading up to the earnings report</v>
      </c>
    </row>
    <row r="11" spans="1:16" x14ac:dyDescent="0.3">
      <c r="A11" s="1">
        <v>4</v>
      </c>
      <c r="B11" t="s">
        <v>13</v>
      </c>
      <c r="C11" t="s">
        <v>3740</v>
      </c>
      <c r="K11" t="str">
        <f>IF(B145="Interest Income",U42, K42)</f>
        <v>Acadia Healthcare Company has managed to increase revenue, gross income, and EBITDA each year since 2012</v>
      </c>
    </row>
    <row r="12" spans="1:16" x14ac:dyDescent="0.3">
      <c r="A12" s="1">
        <v>5</v>
      </c>
      <c r="B12" t="s">
        <v>15</v>
      </c>
      <c r="C12" t="s">
        <v>3741</v>
      </c>
      <c r="D12" t="str">
        <f>LEFT(C12,FIND("-",C12)-2)</f>
        <v>32.54</v>
      </c>
      <c r="E12" t="str">
        <f>TRIM(RIGHT(C12,FIND("-",C12)-1))</f>
        <v>57.29</v>
      </c>
      <c r="K12" t="str">
        <f ca="1">D78</f>
        <v>There are some indications that Acadia Healthcare Company may be overvalued. The company has a higher trailing p/e, forward p/e, peg ratio, price/sales, and price/book than the comparable average</v>
      </c>
    </row>
    <row r="13" spans="1:16" x14ac:dyDescent="0.3">
      <c r="A13" s="1">
        <v>6</v>
      </c>
      <c r="B13" t="s">
        <v>17</v>
      </c>
      <c r="C13" t="s">
        <v>3742</v>
      </c>
      <c r="K13" t="str">
        <f ca="1">D89</f>
        <v>Inconclusive</v>
      </c>
    </row>
    <row r="14" spans="1:16" x14ac:dyDescent="0.3">
      <c r="A14" s="1">
        <v>7</v>
      </c>
      <c r="B14" t="s">
        <v>19</v>
      </c>
      <c r="C14" t="s">
        <v>3743</v>
      </c>
    </row>
    <row r="16" spans="1:16" x14ac:dyDescent="0.3">
      <c r="A16" s="1">
        <v>0</v>
      </c>
      <c r="B16" t="s">
        <v>21</v>
      </c>
      <c r="C16" t="s">
        <v>3744</v>
      </c>
    </row>
    <row r="17" spans="1:23" x14ac:dyDescent="0.3">
      <c r="A17" s="1">
        <v>1</v>
      </c>
      <c r="B17" t="s">
        <v>23</v>
      </c>
      <c r="C17" t="s">
        <v>3745</v>
      </c>
      <c r="K17" t="str">
        <f ca="1">K2 &amp; IF(J3=1, K3,IF(J3=2,L3,IF(J3=3,M3,IF(J3=4,N3,IF(J3=5,O3,IF(J3=6,P3)))))) &amp; ". " &amp; IF(J4=1,K4,IF(J4=2,L4)) &amp; ". " &amp; IF(J5=1,K5,IF(J5=2,L5)) &amp; K6 &amp; ". " &amp; K7 &amp; ". " &amp; K8 &amp; ". " &amp; K9 &amp; "."</f>
        <v>Acadia Healthcare Company, Inc. reports earnings on Jul 27, 2017. The stock is currently trading at $51.29, up .08% after opening slightly below yesterday's close. The one year target estimate for Acadia Healthcare Company is $52.47 which would be a 2.30% increase over the current price. Earnings are expected to increase by 1.54% over last quarter based on the average of 16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3746</v>
      </c>
    </row>
    <row r="19" spans="1:23" x14ac:dyDescent="0.3">
      <c r="A19" s="1">
        <v>3</v>
      </c>
      <c r="B19" t="s">
        <v>27</v>
      </c>
      <c r="C19" t="s">
        <v>3747</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3748</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16</v>
      </c>
      <c r="D27">
        <v>16</v>
      </c>
      <c r="E27">
        <v>16</v>
      </c>
      <c r="F27">
        <v>16</v>
      </c>
      <c r="J27">
        <f>IF(K27 &lt;&gt; "",6, 0)</f>
        <v>0</v>
      </c>
      <c r="K27" t="str">
        <f>IF(I172="pos_trend",B172,"")</f>
        <v/>
      </c>
      <c r="L27" t="str">
        <f t="shared" si="0"/>
        <v/>
      </c>
      <c r="M27" t="str">
        <f t="shared" si="2"/>
        <v>revenue, gross income</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0.65</v>
      </c>
      <c r="D28">
        <v>0.66</v>
      </c>
      <c r="E28">
        <v>2.44</v>
      </c>
      <c r="F28">
        <v>2.82</v>
      </c>
      <c r="J28">
        <f>IF(K28 &lt;&gt; "",7, 0)</f>
        <v>0</v>
      </c>
      <c r="K28" t="str">
        <f>IF(I173="pos_trend",B173,"")</f>
        <v/>
      </c>
      <c r="L28" t="str">
        <f t="shared" si="0"/>
        <v/>
      </c>
      <c r="M28" t="str">
        <f t="shared" si="2"/>
        <v>revenue, gross income</v>
      </c>
      <c r="T28">
        <f>IF(U28 &lt;&gt; "",7, 0)</f>
        <v>0</v>
      </c>
      <c r="U28" t="str">
        <f>IF(I171="pos_trend",B171,"")</f>
        <v/>
      </c>
      <c r="V28" t="str">
        <f t="shared" si="1"/>
        <v/>
      </c>
      <c r="W28" t="str">
        <f t="shared" si="3"/>
        <v>, gross interest expense</v>
      </c>
    </row>
    <row r="29" spans="1:23" x14ac:dyDescent="0.3">
      <c r="A29" s="1">
        <v>2</v>
      </c>
      <c r="B29" t="s">
        <v>43</v>
      </c>
      <c r="C29">
        <v>0.59</v>
      </c>
      <c r="D29">
        <v>0.64</v>
      </c>
      <c r="E29">
        <v>2.36</v>
      </c>
      <c r="F29">
        <v>2.68</v>
      </c>
      <c r="J29">
        <f>IF(K29 &lt;&gt; "",8, 0)</f>
        <v>0</v>
      </c>
      <c r="K29" t="str">
        <f>IF(I174="pos_trend",B174,"")</f>
        <v/>
      </c>
      <c r="L29" t="str">
        <f t="shared" si="0"/>
        <v/>
      </c>
      <c r="M29" t="str">
        <f t="shared" si="2"/>
        <v>revenue, gross income</v>
      </c>
      <c r="T29">
        <f>IF(U29 &lt;&gt; "",8, 0)</f>
        <v>0</v>
      </c>
      <c r="U29" t="str">
        <f>IF(I172="pos_trend",B172,"")</f>
        <v/>
      </c>
      <c r="V29" t="str">
        <f t="shared" si="1"/>
        <v/>
      </c>
      <c r="W29" t="str">
        <f t="shared" si="3"/>
        <v>, gross interest expense</v>
      </c>
    </row>
    <row r="30" spans="1:23" x14ac:dyDescent="0.3">
      <c r="A30" s="1">
        <v>3</v>
      </c>
      <c r="B30" t="s">
        <v>44</v>
      </c>
      <c r="C30">
        <v>0.7</v>
      </c>
      <c r="D30">
        <v>0.68</v>
      </c>
      <c r="E30">
        <v>2.5</v>
      </c>
      <c r="F30">
        <v>3</v>
      </c>
      <c r="J30">
        <f>IF(K30 &lt;&gt; "",9, 0)</f>
        <v>0</v>
      </c>
      <c r="K30" t="str">
        <f>IF(I185="pos_trend",B185,"")</f>
        <v/>
      </c>
      <c r="L30" t="str">
        <f t="shared" si="0"/>
        <v/>
      </c>
      <c r="M30" t="str">
        <f t="shared" si="2"/>
        <v>revenue, gross income</v>
      </c>
      <c r="T30">
        <f>IF(U30 &lt;&gt; "",9, 0)</f>
        <v>0</v>
      </c>
      <c r="U30" t="str">
        <f>IF(I178="pos_trend",B178,"")</f>
        <v/>
      </c>
      <c r="V30" t="str">
        <f t="shared" si="1"/>
        <v/>
      </c>
      <c r="W30" t="str">
        <f t="shared" si="3"/>
        <v>, gross interest expense</v>
      </c>
    </row>
    <row r="31" spans="1:23" x14ac:dyDescent="0.3">
      <c r="A31" s="1">
        <v>4</v>
      </c>
      <c r="B31" t="s">
        <v>45</v>
      </c>
      <c r="C31">
        <v>0.73</v>
      </c>
      <c r="D31">
        <v>0.57999999999999996</v>
      </c>
      <c r="E31">
        <v>2.4500000000000002</v>
      </c>
      <c r="F31">
        <v>2.44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12</v>
      </c>
      <c r="U33" t="str">
        <f>IF(I231="pos_trend",B231,"")</f>
        <v>Land &amp; Improvements</v>
      </c>
      <c r="V33" t="str">
        <f t="shared" si="1"/>
        <v>land &amp; improvements</v>
      </c>
      <c r="W33" t="str">
        <f t="shared" si="3"/>
        <v>, gross interest expense, land &amp; improvements</v>
      </c>
    </row>
    <row r="34" spans="1:23" x14ac:dyDescent="0.3">
      <c r="A34" s="1">
        <v>0</v>
      </c>
      <c r="B34" t="s">
        <v>41</v>
      </c>
      <c r="C34" t="s">
        <v>3749</v>
      </c>
      <c r="D34" t="s">
        <v>3749</v>
      </c>
      <c r="E34" t="s">
        <v>1087</v>
      </c>
      <c r="F34" t="s">
        <v>1087</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gross interest expense, land &amp; improvements</v>
      </c>
    </row>
    <row r="35" spans="1:23" x14ac:dyDescent="0.3">
      <c r="A35" s="1">
        <v>1</v>
      </c>
      <c r="B35" t="s">
        <v>42</v>
      </c>
      <c r="C35" t="s">
        <v>3750</v>
      </c>
      <c r="D35" t="s">
        <v>3751</v>
      </c>
      <c r="E35" t="s">
        <v>3752</v>
      </c>
      <c r="F35" t="s">
        <v>3753</v>
      </c>
      <c r="J35">
        <f>IF(K35 &lt;&gt; "",14, 0)</f>
        <v>14</v>
      </c>
      <c r="K35" t="str">
        <f>IF(I201="pos_trend",B201,"")</f>
        <v>EBITDA</v>
      </c>
      <c r="L35" t="str">
        <f t="shared" si="0"/>
        <v>EBITDA</v>
      </c>
      <c r="M35" t="str">
        <f t="shared" si="2"/>
        <v>revenue, gross income, EBITDA</v>
      </c>
      <c r="T35">
        <f>IF(U35 &lt;&gt; "",14, 0)</f>
        <v>0</v>
      </c>
      <c r="U35" t="str">
        <f>IF(I279="pos_trend",B279,"")</f>
        <v/>
      </c>
      <c r="V35" t="str">
        <f t="shared" si="1"/>
        <v/>
      </c>
      <c r="W35" t="str">
        <f t="shared" si="3"/>
        <v>, gross interest expense, land &amp; improvements</v>
      </c>
    </row>
    <row r="36" spans="1:23" x14ac:dyDescent="0.3">
      <c r="A36" s="1">
        <v>2</v>
      </c>
      <c r="B36" t="s">
        <v>43</v>
      </c>
      <c r="C36" t="s">
        <v>3754</v>
      </c>
      <c r="D36" t="s">
        <v>3755</v>
      </c>
      <c r="E36" t="s">
        <v>1439</v>
      </c>
      <c r="F36" t="s">
        <v>1440</v>
      </c>
      <c r="J36">
        <f>IF(K36 &lt;&gt; "",15, 0)</f>
        <v>0</v>
      </c>
      <c r="K36" t="str">
        <f>IF(I202="pos_trend",B202,"")</f>
        <v/>
      </c>
      <c r="L36" t="str">
        <f t="shared" si="0"/>
        <v/>
      </c>
      <c r="M36" t="str">
        <f t="shared" si="2"/>
        <v>revenue, gross income, EBITDA</v>
      </c>
      <c r="T36">
        <f>IF(U36 &lt;&gt; "",15, 0)</f>
        <v>0</v>
      </c>
      <c r="U36" t="str">
        <f>IF(I336="pos_trend",B336,"")</f>
        <v/>
      </c>
      <c r="V36" t="str">
        <f t="shared" si="1"/>
        <v/>
      </c>
      <c r="W36" t="str">
        <f t="shared" si="3"/>
        <v>, gross interest expense, land &amp; improvements</v>
      </c>
    </row>
    <row r="37" spans="1:23" x14ac:dyDescent="0.3">
      <c r="A37" s="1">
        <v>3</v>
      </c>
      <c r="B37" t="s">
        <v>44</v>
      </c>
      <c r="C37" t="s">
        <v>3756</v>
      </c>
      <c r="D37" t="s">
        <v>3757</v>
      </c>
      <c r="E37" t="s">
        <v>3758</v>
      </c>
      <c r="F37" t="s">
        <v>1432</v>
      </c>
      <c r="J37">
        <f>IF(K37 &lt;&gt; "",16, 0)</f>
        <v>0</v>
      </c>
      <c r="K37" t="str">
        <f>IF(I203="pos_trend",B203,"")</f>
        <v/>
      </c>
      <c r="L37" t="str">
        <f t="shared" si="0"/>
        <v/>
      </c>
      <c r="M37" t="str">
        <f t="shared" si="2"/>
        <v>revenue, gross income, EBITDA</v>
      </c>
      <c r="T37">
        <f>IF(U37 &lt;&gt; "",16, 0)</f>
        <v>0</v>
      </c>
      <c r="U37" t="str">
        <f>IF(I235="pos_trend",B235,"")</f>
        <v/>
      </c>
      <c r="V37" t="str">
        <f t="shared" si="1"/>
        <v/>
      </c>
      <c r="W37" t="str">
        <f t="shared" si="3"/>
        <v>, gross interest expense, land &amp; improvements</v>
      </c>
    </row>
    <row r="38" spans="1:23" x14ac:dyDescent="0.3">
      <c r="A38" s="1">
        <v>4</v>
      </c>
      <c r="B38" t="s">
        <v>60</v>
      </c>
      <c r="C38" t="s">
        <v>3759</v>
      </c>
      <c r="D38" t="s">
        <v>3760</v>
      </c>
      <c r="E38" t="s">
        <v>1515</v>
      </c>
      <c r="F38" t="s">
        <v>3752</v>
      </c>
      <c r="J38">
        <f>IF(K38 &lt;&gt; "",17, 0)</f>
        <v>0</v>
      </c>
      <c r="K38" t="str">
        <f>IF(I351="pos_trend",B351,"")</f>
        <v/>
      </c>
      <c r="L38" t="str">
        <f t="shared" si="0"/>
        <v/>
      </c>
      <c r="M38" t="str">
        <f t="shared" si="2"/>
        <v>revenue, gross income, EBITDA</v>
      </c>
      <c r="T38">
        <f>IF(U38 &lt;&gt; "",17, 0)</f>
        <v>0</v>
      </c>
      <c r="U38" t="str">
        <f>IF(I236="pos_trend",B236,"")</f>
        <v/>
      </c>
      <c r="V38" t="str">
        <f t="shared" si="1"/>
        <v/>
      </c>
      <c r="W38" t="str">
        <f t="shared" si="3"/>
        <v>, gross interest expense, land &amp; improvements</v>
      </c>
    </row>
    <row r="39" spans="1:23" x14ac:dyDescent="0.3">
      <c r="A39" s="1">
        <v>5</v>
      </c>
      <c r="B39" t="s">
        <v>63</v>
      </c>
      <c r="C39" t="s">
        <v>3761</v>
      </c>
      <c r="D39" t="s">
        <v>3762</v>
      </c>
      <c r="E39" t="s">
        <v>1131</v>
      </c>
      <c r="F39" t="s">
        <v>3763</v>
      </c>
      <c r="K39" t="str">
        <f>IF(I352="pos_trend",B352,"")</f>
        <v/>
      </c>
      <c r="M39" t="str">
        <f t="shared" si="2"/>
        <v>revenue, gross income, EBITDA</v>
      </c>
      <c r="W39" t="str">
        <f t="shared" si="3"/>
        <v>, gross interest expense, land &amp; improvements</v>
      </c>
    </row>
    <row r="40" spans="1:23" x14ac:dyDescent="0.3">
      <c r="J40">
        <f>MAX(J22:J39)</f>
        <v>14</v>
      </c>
      <c r="K40" t="str">
        <f>VLOOKUP(J40,J22:K39,2,FALSE)</f>
        <v>EBITDA</v>
      </c>
      <c r="M40" t="str">
        <f>IF(IFERROR(FIND(",",M39),TRUE)=TRUE,M39,IF(NOT(EXACT(K40,UPPER(K40))),SUBSTITUTE(M39,LOWER(K40),"and "&amp;LOWER(K40)),SUBSTITUTE(M39,K40,"and "&amp;K40)))</f>
        <v>revenue, gross income, and EBITDA</v>
      </c>
      <c r="T40">
        <f>MAX(T22:T39)</f>
        <v>12</v>
      </c>
      <c r="U40" t="str">
        <f>VLOOKUP(T40,T22:U39,2,FALSE)</f>
        <v>Land &amp; Improvements</v>
      </c>
      <c r="W40" t="str">
        <f>IF(IFERROR(FIND(",",W39),TRUE)=TRUE,W39,IF(NOT(EXACT(U40,UPPER(U40))),SUBSTITUTE(W39,LOWER(U40),"and "&amp;LOWER(U40)),SUBSTITUTE(W39,U40,"and "&amp;U40)))</f>
        <v>, gross interest expense, and land &amp; improvements</v>
      </c>
    </row>
    <row r="41" spans="1:23" x14ac:dyDescent="0.3">
      <c r="B41" s="1" t="s">
        <v>68</v>
      </c>
      <c r="C41" s="1" t="s">
        <v>69</v>
      </c>
      <c r="D41" s="1" t="s">
        <v>70</v>
      </c>
      <c r="E41" s="1" t="s">
        <v>71</v>
      </c>
      <c r="F41" s="1" t="s">
        <v>72</v>
      </c>
    </row>
    <row r="42" spans="1:23" x14ac:dyDescent="0.3">
      <c r="A42" s="1">
        <v>0</v>
      </c>
      <c r="B42" t="s">
        <v>73</v>
      </c>
      <c r="C42">
        <v>0.73</v>
      </c>
      <c r="D42" t="s">
        <v>3764</v>
      </c>
      <c r="E42" t="s">
        <v>3765</v>
      </c>
      <c r="F42">
        <v>0.46</v>
      </c>
      <c r="K42" t="str">
        <f>SUBSTITUTE(IF(M40&lt;&gt;"", D1 &amp; " has managed to increase " &amp; M40 &amp; " each year since " &amp; C144, "No positive trends")," , "," ")</f>
        <v>Acadia Healthcare Company has managed to increase revenue, gross income, and EBITDA each year since 2012</v>
      </c>
      <c r="U42" t="str">
        <f>SUBSTITUTE(IF(W40&lt;&gt;"", D1 &amp; " has managed to increase " &amp; W40 &amp; " each year since " &amp; C144, "No positive trends")," , "," ")</f>
        <v>Acadia Healthcare Company has managed to increase gross interest expense, and land &amp; improvements each year since 2012</v>
      </c>
    </row>
    <row r="43" spans="1:23" x14ac:dyDescent="0.3">
      <c r="A43" s="1">
        <v>1</v>
      </c>
      <c r="B43" t="s">
        <v>78</v>
      </c>
      <c r="C43">
        <v>0.73</v>
      </c>
      <c r="D43" t="s">
        <v>458</v>
      </c>
      <c r="E43" t="s">
        <v>441</v>
      </c>
      <c r="F43">
        <v>0.46</v>
      </c>
    </row>
    <row r="44" spans="1:23" x14ac:dyDescent="0.3">
      <c r="A44" s="1">
        <v>2</v>
      </c>
      <c r="B44" t="s">
        <v>82</v>
      </c>
      <c r="D44" t="s">
        <v>3766</v>
      </c>
      <c r="E44" t="s">
        <v>3767</v>
      </c>
    </row>
    <row r="45" spans="1:23" x14ac:dyDescent="0.3">
      <c r="A45" s="1">
        <v>3</v>
      </c>
      <c r="B45" t="s">
        <v>87</v>
      </c>
      <c r="D45" t="s">
        <v>3768</v>
      </c>
      <c r="E45" t="s">
        <v>3769</v>
      </c>
    </row>
    <row r="47" spans="1:23" x14ac:dyDescent="0.3">
      <c r="B47" s="1" t="s">
        <v>92</v>
      </c>
      <c r="C47" s="1" t="s">
        <v>37</v>
      </c>
      <c r="D47" s="1" t="s">
        <v>38</v>
      </c>
      <c r="E47" s="1" t="s">
        <v>39</v>
      </c>
      <c r="F47" s="1" t="s">
        <v>40</v>
      </c>
    </row>
    <row r="48" spans="1:23" x14ac:dyDescent="0.3">
      <c r="A48" s="1">
        <v>0</v>
      </c>
      <c r="B48" t="s">
        <v>93</v>
      </c>
      <c r="C48">
        <v>0.65</v>
      </c>
      <c r="D48">
        <v>0.66</v>
      </c>
      <c r="E48">
        <v>2.44</v>
      </c>
      <c r="F48">
        <v>2.82</v>
      </c>
    </row>
    <row r="49" spans="1:14" x14ac:dyDescent="0.3">
      <c r="A49" s="1">
        <v>1</v>
      </c>
      <c r="B49" t="s">
        <v>94</v>
      </c>
      <c r="C49">
        <v>0.65</v>
      </c>
      <c r="D49">
        <v>0.66</v>
      </c>
      <c r="E49">
        <v>2.4500000000000002</v>
      </c>
      <c r="F49">
        <v>2.82</v>
      </c>
    </row>
    <row r="50" spans="1:14" x14ac:dyDescent="0.3">
      <c r="A50" s="1">
        <v>2</v>
      </c>
      <c r="B50" t="s">
        <v>95</v>
      </c>
      <c r="C50">
        <v>0.65</v>
      </c>
      <c r="D50">
        <v>0.66</v>
      </c>
      <c r="E50">
        <v>2.4500000000000002</v>
      </c>
      <c r="F50">
        <v>2.83</v>
      </c>
    </row>
    <row r="51" spans="1:14" x14ac:dyDescent="0.3">
      <c r="A51" s="1">
        <v>3</v>
      </c>
      <c r="B51" t="s">
        <v>96</v>
      </c>
      <c r="C51">
        <v>0.65</v>
      </c>
      <c r="D51">
        <v>0.66</v>
      </c>
      <c r="E51">
        <v>2.44</v>
      </c>
      <c r="F51">
        <v>2.83</v>
      </c>
    </row>
    <row r="52" spans="1:14" x14ac:dyDescent="0.3">
      <c r="A52" s="1">
        <v>4</v>
      </c>
      <c r="B52" t="s">
        <v>97</v>
      </c>
      <c r="C52">
        <v>0.66</v>
      </c>
      <c r="D52">
        <v>0.66</v>
      </c>
      <c r="E52">
        <v>2.4500000000000002</v>
      </c>
      <c r="F52">
        <v>2.84</v>
      </c>
    </row>
    <row r="54" spans="1:14" x14ac:dyDescent="0.3">
      <c r="B54" s="1" t="s">
        <v>98</v>
      </c>
      <c r="C54" s="1" t="s">
        <v>37</v>
      </c>
      <c r="D54" s="1" t="s">
        <v>38</v>
      </c>
      <c r="E54" s="1" t="s">
        <v>39</v>
      </c>
      <c r="F54" s="1" t="s">
        <v>40</v>
      </c>
    </row>
    <row r="55" spans="1:14" x14ac:dyDescent="0.3">
      <c r="A55" s="1">
        <v>0</v>
      </c>
      <c r="B55" t="s">
        <v>99</v>
      </c>
      <c r="C55">
        <v>1</v>
      </c>
    </row>
    <row r="56" spans="1:14" x14ac:dyDescent="0.3">
      <c r="A56" s="1">
        <v>1</v>
      </c>
      <c r="B56" t="s">
        <v>100</v>
      </c>
      <c r="C56">
        <v>1</v>
      </c>
    </row>
    <row r="57" spans="1:14" x14ac:dyDescent="0.3">
      <c r="A57" s="1">
        <v>2</v>
      </c>
      <c r="B57" t="s">
        <v>101</v>
      </c>
      <c r="D57">
        <v>1</v>
      </c>
    </row>
    <row r="58" spans="1:14" x14ac:dyDescent="0.3">
      <c r="A58" s="1">
        <v>3</v>
      </c>
      <c r="B58" t="s">
        <v>102</v>
      </c>
    </row>
    <row r="60" spans="1:14" x14ac:dyDescent="0.3">
      <c r="B60" s="1" t="s">
        <v>103</v>
      </c>
      <c r="C60" s="1" t="s">
        <v>3770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3771</v>
      </c>
      <c r="F61">
        <v>0.19</v>
      </c>
      <c r="I61" t="str">
        <f t="shared" si="4"/>
        <v>N/A</v>
      </c>
      <c r="J61">
        <f t="shared" si="5"/>
        <v>-0.11</v>
      </c>
      <c r="K61" t="str">
        <f t="shared" si="6"/>
        <v>N/A</v>
      </c>
      <c r="L61" t="str">
        <f t="shared" si="7"/>
        <v>N/A</v>
      </c>
      <c r="M61">
        <f t="shared" si="8"/>
        <v>0.19</v>
      </c>
      <c r="N61" t="str">
        <f t="shared" si="9"/>
        <v>N/A</v>
      </c>
    </row>
    <row r="62" spans="1:14" x14ac:dyDescent="0.3">
      <c r="A62" s="1">
        <v>1</v>
      </c>
      <c r="B62" t="s">
        <v>110</v>
      </c>
      <c r="C62" t="s">
        <v>3772</v>
      </c>
      <c r="F62">
        <v>0.22</v>
      </c>
      <c r="I62" t="str">
        <f t="shared" si="4"/>
        <v>N/A</v>
      </c>
      <c r="J62">
        <f t="shared" si="5"/>
        <v>0.13800000000000001</v>
      </c>
      <c r="K62" t="str">
        <f t="shared" si="6"/>
        <v>N/A</v>
      </c>
      <c r="L62" t="str">
        <f t="shared" si="7"/>
        <v>N/A</v>
      </c>
      <c r="M62">
        <f t="shared" si="8"/>
        <v>0.22</v>
      </c>
      <c r="N62" t="str">
        <f t="shared" si="9"/>
        <v>N/A</v>
      </c>
    </row>
    <row r="63" spans="1:14" x14ac:dyDescent="0.3">
      <c r="A63" s="1">
        <v>2</v>
      </c>
      <c r="B63" t="s">
        <v>112</v>
      </c>
      <c r="C63" t="s">
        <v>3773</v>
      </c>
      <c r="F63">
        <v>0.08</v>
      </c>
      <c r="I63" t="str">
        <f t="shared" si="4"/>
        <v>N/A</v>
      </c>
      <c r="J63">
        <f t="shared" si="5"/>
        <v>-4.0000000000000001E-3</v>
      </c>
      <c r="K63" t="str">
        <f t="shared" si="6"/>
        <v>N/A</v>
      </c>
      <c r="L63" t="str">
        <f t="shared" si="7"/>
        <v>N/A</v>
      </c>
      <c r="M63">
        <f t="shared" si="8"/>
        <v>0.08</v>
      </c>
      <c r="N63" t="str">
        <f t="shared" si="9"/>
        <v>N/A</v>
      </c>
    </row>
    <row r="64" spans="1:14" x14ac:dyDescent="0.3">
      <c r="A64" s="1">
        <v>3</v>
      </c>
      <c r="B64" t="s">
        <v>114</v>
      </c>
      <c r="C64" t="s">
        <v>3774</v>
      </c>
      <c r="F64">
        <v>0.12</v>
      </c>
      <c r="I64" t="str">
        <f t="shared" si="4"/>
        <v>N/A</v>
      </c>
      <c r="J64">
        <f t="shared" si="5"/>
        <v>0.156</v>
      </c>
      <c r="K64" t="str">
        <f t="shared" si="6"/>
        <v>N/A</v>
      </c>
      <c r="L64" t="str">
        <f t="shared" si="7"/>
        <v>N/A</v>
      </c>
      <c r="M64">
        <f t="shared" si="8"/>
        <v>0.12</v>
      </c>
      <c r="N64" t="str">
        <f t="shared" si="9"/>
        <v>N/A</v>
      </c>
    </row>
    <row r="65" spans="1:14" x14ac:dyDescent="0.3">
      <c r="A65" s="1">
        <v>4</v>
      </c>
      <c r="B65" t="s">
        <v>116</v>
      </c>
      <c r="C65" t="s">
        <v>3775</v>
      </c>
      <c r="F65">
        <v>0.09</v>
      </c>
      <c r="I65" t="str">
        <f t="shared" si="4"/>
        <v>N/A</v>
      </c>
      <c r="J65">
        <f t="shared" si="5"/>
        <v>0.13550000000000001</v>
      </c>
      <c r="K65" t="str">
        <f t="shared" si="6"/>
        <v>N/A</v>
      </c>
      <c r="L65" t="str">
        <f t="shared" si="7"/>
        <v>N/A</v>
      </c>
      <c r="M65">
        <f t="shared" si="8"/>
        <v>0.09</v>
      </c>
      <c r="N65" t="str">
        <f t="shared" si="9"/>
        <v>N/A</v>
      </c>
    </row>
    <row r="66" spans="1:14" x14ac:dyDescent="0.3">
      <c r="A66" s="1">
        <v>5</v>
      </c>
      <c r="B66" t="s">
        <v>118</v>
      </c>
      <c r="C66" t="s">
        <v>3776</v>
      </c>
      <c r="I66" t="str">
        <f t="shared" si="4"/>
        <v>N/A</v>
      </c>
      <c r="J66">
        <f t="shared" si="5"/>
        <v>0.36759999999999998</v>
      </c>
      <c r="K66" t="str">
        <f t="shared" si="6"/>
        <v>N/A</v>
      </c>
      <c r="L66" t="str">
        <f t="shared" si="7"/>
        <v>N/A</v>
      </c>
      <c r="M66" t="str">
        <f t="shared" si="8"/>
        <v>N/A</v>
      </c>
      <c r="N66" t="str">
        <f t="shared" si="9"/>
        <v>N/A</v>
      </c>
    </row>
    <row r="67" spans="1:14" x14ac:dyDescent="0.3">
      <c r="D67" t="s">
        <v>120</v>
      </c>
      <c r="E67" t="str">
        <f>C1</f>
        <v>Acadia Healthcare Company, Inc. (ACHC)</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3744</v>
      </c>
      <c r="D68">
        <f ca="1">IFERROR(AVERAGE(VALUE(INDIRECT("J"&amp;(MATCH(B68,B69:B500,0)+68))),VALUE(INDIRECT("J"&amp;(MATCH(B68,B69:B500,0)+79))),VALUE(INDIRECT("J"&amp;(MATCH(B68,B69:B500,0)+90))),VALUE(INDIRECT("J"&amp;(MATCH(B68,B69:B500,0)+101)))),"")</f>
        <v>1925772500</v>
      </c>
      <c r="E68" t="str">
        <f t="shared" ref="E68:E76" ca="1" si="10">IFERROR(IF(AND(C68&lt;&gt;"",D68&lt;&gt;0),IF(VALUE(J68)&gt;VALUE(K68),"above average","below average"),"no data"),"no data")</f>
        <v>above average</v>
      </c>
      <c r="I68" t="str">
        <f t="shared" ca="1" si="4"/>
        <v>N/A</v>
      </c>
      <c r="J68">
        <f t="shared" si="5"/>
        <v>4500000000</v>
      </c>
      <c r="K68">
        <f t="shared" ca="1" si="6"/>
        <v>1925772500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3746</v>
      </c>
      <c r="D70">
        <f ca="1">IFERROR(AVERAGE(VALUE(INDIRECT("J"&amp;(MATCH(B70,B71:B502,0)+70))),VALUE(INDIRECT("J"&amp;(MATCH(B70,B71:B502,0)+81))),VALUE(INDIRECT("J"&amp;(MATCH(B70,B71:B502,0)+92))),VALUE(INDIRECT("J"&amp;(MATCH(B70,B71:B502,0)+103)))),"")</f>
        <v>8.73</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298.2</v>
      </c>
      <c r="K70">
        <f t="shared" ca="1" si="6"/>
        <v>8.73</v>
      </c>
      <c r="L70" t="str">
        <f t="shared" ca="1" si="7"/>
        <v>N/A</v>
      </c>
      <c r="M70" t="str">
        <f t="shared" ca="1" si="8"/>
        <v>N/A</v>
      </c>
      <c r="N70" t="str">
        <f t="shared" ca="1" si="9"/>
        <v>N/A</v>
      </c>
    </row>
    <row r="71" spans="1:14" x14ac:dyDescent="0.3">
      <c r="A71" s="1">
        <v>3</v>
      </c>
      <c r="B71" t="s">
        <v>124</v>
      </c>
      <c r="C71" t="s">
        <v>3777</v>
      </c>
      <c r="D71">
        <f ca="1">IFERROR(AVERAGE(VALUE(INDIRECT("J"&amp;(MATCH(B71,B72:B503,0)+71))),VALUE(INDIRECT("J"&amp;(MATCH(B71,B72:B503,0)+82))),VALUE(INDIRECT("J"&amp;(MATCH(B71,B72:B503,0)+93))),VALUE(INDIRECT("J"&amp;(MATCH(B71,B72:B503,0)+104)))),"")</f>
        <v>13.2</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18.190000000000001</v>
      </c>
      <c r="K71">
        <f t="shared" ca="1" si="6"/>
        <v>13.2</v>
      </c>
      <c r="L71" t="str">
        <f t="shared" ca="1" si="7"/>
        <v>N/A</v>
      </c>
      <c r="M71" t="str">
        <f t="shared" ca="1" si="8"/>
        <v>N/A</v>
      </c>
      <c r="N71" t="str">
        <f t="shared" ca="1" si="9"/>
        <v>N/A</v>
      </c>
    </row>
    <row r="72" spans="1:14" x14ac:dyDescent="0.3">
      <c r="A72" s="1">
        <v>4</v>
      </c>
      <c r="B72" t="s">
        <v>126</v>
      </c>
      <c r="C72" t="s">
        <v>3778</v>
      </c>
      <c r="D72">
        <f ca="1">IFERROR(AVERAGE(VALUE(INDIRECT("J"&amp;(MATCH(B72,B73:B504,0)+72))),VALUE(INDIRECT("J"&amp;(MATCH(B72,B73:B504,0)+83))),VALUE(INDIRECT("J"&amp;(MATCH(B72,B73:B504,0)+94))),VALUE(INDIRECT("J"&amp;(MATCH(B72,B73:B504,0)+105)))),"")</f>
        <v>1.04</v>
      </c>
      <c r="E72" t="str">
        <f t="shared" ca="1" si="10"/>
        <v>above average</v>
      </c>
      <c r="F72" t="str">
        <f t="shared" ca="1" si="11"/>
        <v>peg ratio (5 yr expected)</v>
      </c>
      <c r="G72" t="str">
        <f t="shared" ca="1" si="12"/>
        <v>trailing p/e, forward p/e, peg ratio</v>
      </c>
      <c r="I72" t="str">
        <f t="shared" ca="1" si="4"/>
        <v>N/A</v>
      </c>
      <c r="J72">
        <f t="shared" si="5"/>
        <v>1.54</v>
      </c>
      <c r="K72">
        <f t="shared" ca="1" si="6"/>
        <v>1.04</v>
      </c>
      <c r="L72" t="str">
        <f t="shared" ca="1" si="7"/>
        <v>N/A</v>
      </c>
      <c r="M72" t="str">
        <f t="shared" ca="1" si="8"/>
        <v>N/A</v>
      </c>
      <c r="N72" t="str">
        <f t="shared" ca="1" si="9"/>
        <v>N/A</v>
      </c>
    </row>
    <row r="73" spans="1:14" x14ac:dyDescent="0.3">
      <c r="A73" s="1">
        <v>5</v>
      </c>
      <c r="B73" t="s">
        <v>128</v>
      </c>
      <c r="C73" t="s">
        <v>3779</v>
      </c>
      <c r="D73">
        <f ca="1">IFERROR(AVERAGE(VALUE(INDIRECT("J"&amp;(MATCH(B73,B74:B505,0)+73))),VALUE(INDIRECT("J"&amp;(MATCH(B73,B74:B505,0)+84))),VALUE(INDIRECT("J"&amp;(MATCH(B73,B74:B505,0)+95))),VALUE(INDIRECT("J"&amp;(MATCH(B73,B74:B505,0)+106)))),"")</f>
        <v>0.13750000000000001</v>
      </c>
      <c r="E73" t="str">
        <f t="shared" ca="1" si="10"/>
        <v>above average</v>
      </c>
      <c r="F73" t="str">
        <f t="shared" ca="1" si="11"/>
        <v>price/sales (ttm)</v>
      </c>
      <c r="G73" t="str">
        <f t="shared" ca="1" si="12"/>
        <v>trailing p/e, forward p/e, peg ratio, price/sales</v>
      </c>
      <c r="I73" t="str">
        <f t="shared" ca="1" si="4"/>
        <v>N/A</v>
      </c>
      <c r="J73">
        <f t="shared" si="5"/>
        <v>1.57</v>
      </c>
      <c r="K73">
        <f t="shared" ca="1" si="6"/>
        <v>0.13750000000000001</v>
      </c>
      <c r="L73" t="str">
        <f t="shared" ca="1" si="7"/>
        <v>N/A</v>
      </c>
      <c r="M73" t="str">
        <f t="shared" ca="1" si="8"/>
        <v>N/A</v>
      </c>
      <c r="N73" t="str">
        <f t="shared" ca="1" si="9"/>
        <v>N/A</v>
      </c>
    </row>
    <row r="74" spans="1:14" x14ac:dyDescent="0.3">
      <c r="A74" s="1">
        <v>6</v>
      </c>
      <c r="B74" t="s">
        <v>130</v>
      </c>
      <c r="C74" t="s">
        <v>3780</v>
      </c>
      <c r="D74">
        <f ca="1">IFERROR(AVERAGE(VALUE(INDIRECT("J"&amp;(MATCH(B74,B75:B506,0)+74))),VALUE(INDIRECT("J"&amp;(MATCH(B74,B75:B506,0)+85))),VALUE(INDIRECT("J"&amp;(MATCH(B74,B75:B506,0)+96))),VALUE(INDIRECT("J"&amp;(MATCH(B74,B75:B506,0)+107)))),"")</f>
        <v>1.5949999999999998</v>
      </c>
      <c r="E74" t="str">
        <f t="shared" ca="1" si="10"/>
        <v>above average</v>
      </c>
      <c r="F74" t="str">
        <f t="shared" ca="1" si="11"/>
        <v>price/book (mrq)</v>
      </c>
      <c r="G74" t="str">
        <f t="shared" ca="1" si="12"/>
        <v>trailing p/e, forward p/e, peg ratio, price/sales, price/book</v>
      </c>
      <c r="I74" t="str">
        <f t="shared" ca="1" si="4"/>
        <v>N/A</v>
      </c>
      <c r="J74">
        <f t="shared" si="5"/>
        <v>1.99</v>
      </c>
      <c r="K74">
        <f t="shared" ca="1" si="6"/>
        <v>1.595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Acadia Healthcare Company may be overvalued. The company has a higher trailing p/e, forward p/e, peg ratio,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3781</v>
      </c>
      <c r="F81" t="str">
        <f t="shared" ref="F81:F87" ca="1" si="13">IF(E70="below average",LOWER(TRIM(IF(ISNUMBER(VALUE(RIGHT(B70,1))),REPLACE(B70,LEN(B70),1,""),B70))),"")</f>
        <v/>
      </c>
      <c r="G81" t="str">
        <f ca="1">IFERROR(LEFT(F81,FIND("(",F81) - 2),F81)</f>
        <v/>
      </c>
      <c r="I81" t="str">
        <f t="shared" ca="1" si="4"/>
        <v>N/A</v>
      </c>
      <c r="J81">
        <f t="shared" si="5"/>
        <v>5.4000000000000003E-3</v>
      </c>
      <c r="K81" t="str">
        <f t="shared" si="6"/>
        <v>N/A</v>
      </c>
      <c r="L81" t="str">
        <f t="shared" si="7"/>
        <v>N/A</v>
      </c>
      <c r="M81" t="str">
        <f t="shared" ca="1" si="8"/>
        <v>N/A</v>
      </c>
      <c r="N81" t="str">
        <f t="shared" ca="1" si="9"/>
        <v>N/A</v>
      </c>
    </row>
    <row r="82" spans="1:14" x14ac:dyDescent="0.3">
      <c r="A82" s="1">
        <v>1</v>
      </c>
      <c r="B82" t="s">
        <v>140</v>
      </c>
      <c r="C82" t="s">
        <v>3782</v>
      </c>
      <c r="F82" t="str">
        <f t="shared" ca="1" si="13"/>
        <v/>
      </c>
      <c r="G82" t="str">
        <f t="shared" ref="G82:G87" ca="1" si="14">IF(F82&lt;&gt;"", G81 &amp; ", " &amp; IFERROR(LEFT(F82,FIND("(",F82) - 2),F82),G81)</f>
        <v/>
      </c>
      <c r="I82" t="str">
        <f t="shared" ca="1" si="4"/>
        <v>N/A</v>
      </c>
      <c r="J82">
        <f t="shared" si="5"/>
        <v>0.1547</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3783</v>
      </c>
      <c r="F84" t="str">
        <f t="shared" ca="1" si="13"/>
        <v/>
      </c>
      <c r="G84" t="str">
        <f t="shared" ca="1" si="14"/>
        <v/>
      </c>
      <c r="I84" t="str">
        <f t="shared" ca="1" si="4"/>
        <v>N/A</v>
      </c>
      <c r="J84">
        <f t="shared" si="5"/>
        <v>4.3499999999999997E-2</v>
      </c>
      <c r="K84" t="str">
        <f t="shared" si="6"/>
        <v>N/A</v>
      </c>
      <c r="L84" t="str">
        <f t="shared" si="7"/>
        <v>N/A</v>
      </c>
      <c r="M84" t="str">
        <f t="shared" ca="1" si="8"/>
        <v>N/A</v>
      </c>
      <c r="N84" t="str">
        <f t="shared" ca="1" si="9"/>
        <v>N/A</v>
      </c>
    </row>
    <row r="85" spans="1:14" x14ac:dyDescent="0.3">
      <c r="A85" s="1">
        <v>1</v>
      </c>
      <c r="B85" t="s">
        <v>144</v>
      </c>
      <c r="C85" t="s">
        <v>3784</v>
      </c>
      <c r="F85" t="str">
        <f t="shared" ca="1" si="13"/>
        <v/>
      </c>
      <c r="G85" t="str">
        <f t="shared" ca="1" si="14"/>
        <v/>
      </c>
      <c r="I85" t="str">
        <f t="shared" ca="1" si="4"/>
        <v>N/A</v>
      </c>
      <c r="J85">
        <f t="shared" si="5"/>
        <v>5.6000000000000008E-3</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1052</v>
      </c>
      <c r="F87" t="str">
        <f t="shared" ca="1" si="13"/>
        <v/>
      </c>
      <c r="G87" t="str">
        <f t="shared" ca="1" si="14"/>
        <v/>
      </c>
      <c r="I87" t="str">
        <f t="shared" ca="1" si="4"/>
        <v>N/A</v>
      </c>
      <c r="J87">
        <f t="shared" si="5"/>
        <v>2870000000</v>
      </c>
      <c r="K87" t="str">
        <f t="shared" si="6"/>
        <v>N/A</v>
      </c>
      <c r="L87" t="str">
        <f t="shared" si="7"/>
        <v>N/A</v>
      </c>
      <c r="M87" t="str">
        <f t="shared" ca="1" si="8"/>
        <v>N/A</v>
      </c>
      <c r="N87" t="str">
        <f t="shared" ca="1" si="9"/>
        <v>N/A</v>
      </c>
    </row>
    <row r="88" spans="1:14" x14ac:dyDescent="0.3">
      <c r="A88" s="1">
        <v>1</v>
      </c>
      <c r="B88" t="s">
        <v>147</v>
      </c>
      <c r="C88" t="s">
        <v>3785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33.159999999999997</v>
      </c>
      <c r="K88" t="str">
        <f t="shared" si="6"/>
        <v>N/A</v>
      </c>
      <c r="L88" t="str">
        <f t="shared" si="7"/>
        <v>N/A</v>
      </c>
      <c r="M88" t="str">
        <f t="shared" ca="1" si="8"/>
        <v>N/A</v>
      </c>
      <c r="N88" t="str">
        <f t="shared" ca="1" si="9"/>
        <v>N/A</v>
      </c>
    </row>
    <row r="89" spans="1:14" x14ac:dyDescent="0.3">
      <c r="A89" s="1">
        <v>2</v>
      </c>
      <c r="B89" t="s">
        <v>149</v>
      </c>
      <c r="C89" t="s">
        <v>3786</v>
      </c>
      <c r="D89" t="str">
        <f ca="1">IF(COUNTIF(E70:E76,"=below average")&gt;0,"There are some indications that "&amp;D1&amp;" may be undervalued. The company has a lower " &amp; G88 &amp; " than the comparable average", "Inconclusive")</f>
        <v>Inconclusive</v>
      </c>
      <c r="I89" t="str">
        <f t="shared" ca="1" si="4"/>
        <v>N/A</v>
      </c>
      <c r="J89">
        <f t="shared" si="5"/>
        <v>0.10099999999999999</v>
      </c>
      <c r="K89" t="str">
        <f t="shared" ca="1" si="6"/>
        <v>N/A</v>
      </c>
      <c r="L89" t="str">
        <f t="shared" si="7"/>
        <v>N/A</v>
      </c>
      <c r="M89" t="str">
        <f t="shared" si="8"/>
        <v>N/A</v>
      </c>
      <c r="N89" t="str">
        <f t="shared" si="9"/>
        <v>N/A</v>
      </c>
    </row>
    <row r="90" spans="1:14" x14ac:dyDescent="0.3">
      <c r="A90" s="1">
        <v>3</v>
      </c>
      <c r="B90" t="s">
        <v>151</v>
      </c>
      <c r="C90" t="s">
        <v>3787</v>
      </c>
      <c r="I90" t="str">
        <f t="shared" si="4"/>
        <v>N/A</v>
      </c>
      <c r="J90">
        <f t="shared" si="5"/>
        <v>2690000000</v>
      </c>
      <c r="K90" t="str">
        <f t="shared" si="6"/>
        <v>N/A</v>
      </c>
      <c r="L90" t="str">
        <f t="shared" si="7"/>
        <v>N/A</v>
      </c>
      <c r="M90" t="str">
        <f t="shared" si="8"/>
        <v>N/A</v>
      </c>
      <c r="N90" t="str">
        <f t="shared" si="9"/>
        <v>N/A</v>
      </c>
    </row>
    <row r="91" spans="1:14" x14ac:dyDescent="0.3">
      <c r="A91" s="1">
        <v>4</v>
      </c>
      <c r="B91" t="s">
        <v>153</v>
      </c>
      <c r="C91" t="s">
        <v>3788</v>
      </c>
      <c r="I91" t="str">
        <f t="shared" si="4"/>
        <v>N/A</v>
      </c>
      <c r="J91">
        <f t="shared" si="5"/>
        <v>585160000</v>
      </c>
      <c r="K91" t="str">
        <f t="shared" si="6"/>
        <v>N/A</v>
      </c>
      <c r="L91" t="str">
        <f t="shared" si="7"/>
        <v>N/A</v>
      </c>
      <c r="M91" t="str">
        <f t="shared" si="8"/>
        <v>N/A</v>
      </c>
      <c r="N91" t="str">
        <f t="shared" si="9"/>
        <v>N/A</v>
      </c>
    </row>
    <row r="92" spans="1:14" x14ac:dyDescent="0.3">
      <c r="A92" s="1">
        <v>5</v>
      </c>
      <c r="B92" t="s">
        <v>155</v>
      </c>
      <c r="C92" t="s">
        <v>3789</v>
      </c>
      <c r="I92" t="str">
        <f t="shared" si="4"/>
        <v>N/A</v>
      </c>
      <c r="J92">
        <f t="shared" si="5"/>
        <v>15410000</v>
      </c>
      <c r="K92" t="str">
        <f t="shared" si="6"/>
        <v>N/A</v>
      </c>
      <c r="L92" t="str">
        <f t="shared" si="7"/>
        <v>N/A</v>
      </c>
      <c r="M92" t="str">
        <f t="shared" si="8"/>
        <v>N/A</v>
      </c>
      <c r="N92" t="str">
        <f t="shared" si="9"/>
        <v>N/A</v>
      </c>
    </row>
    <row r="93" spans="1:14" x14ac:dyDescent="0.3">
      <c r="A93" s="1">
        <v>6</v>
      </c>
      <c r="B93" t="s">
        <v>157</v>
      </c>
      <c r="C93" t="s">
        <v>3747</v>
      </c>
      <c r="I93" t="str">
        <f t="shared" si="4"/>
        <v>N/A</v>
      </c>
      <c r="J93">
        <f t="shared" si="5"/>
        <v>0.17</v>
      </c>
      <c r="K93" t="str">
        <f t="shared" si="6"/>
        <v>N/A</v>
      </c>
      <c r="L93" t="str">
        <f t="shared" si="7"/>
        <v>N/A</v>
      </c>
      <c r="M93" t="str">
        <f t="shared" si="8"/>
        <v>N/A</v>
      </c>
      <c r="N93" t="str">
        <f t="shared" si="9"/>
        <v>N/A</v>
      </c>
    </row>
    <row r="94" spans="1:14" x14ac:dyDescent="0.3">
      <c r="A94" s="1">
        <v>7</v>
      </c>
      <c r="B94" t="s">
        <v>158</v>
      </c>
      <c r="C94" t="s">
        <v>3790</v>
      </c>
      <c r="I94" t="str">
        <f t="shared" si="4"/>
        <v>N/A</v>
      </c>
      <c r="J94">
        <f t="shared" si="5"/>
        <v>0.36100000000000004</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2972</v>
      </c>
      <c r="I96" t="str">
        <f t="shared" si="4"/>
        <v>N/A</v>
      </c>
      <c r="J96">
        <f t="shared" si="5"/>
        <v>43090000</v>
      </c>
      <c r="K96" t="str">
        <f t="shared" si="6"/>
        <v>N/A</v>
      </c>
      <c r="L96" t="str">
        <f t="shared" si="7"/>
        <v>N/A</v>
      </c>
      <c r="M96" t="str">
        <f t="shared" si="8"/>
        <v>N/A</v>
      </c>
      <c r="N96" t="str">
        <f t="shared" si="9"/>
        <v>N/A</v>
      </c>
    </row>
    <row r="97" spans="1:14" x14ac:dyDescent="0.3">
      <c r="A97" s="1">
        <v>1</v>
      </c>
      <c r="B97" t="s">
        <v>161</v>
      </c>
      <c r="C97" t="s">
        <v>3791</v>
      </c>
      <c r="I97" t="str">
        <f t="shared" si="4"/>
        <v>N/A</v>
      </c>
      <c r="J97">
        <f t="shared" si="5"/>
        <v>0.49</v>
      </c>
      <c r="K97" t="str">
        <f t="shared" si="6"/>
        <v>N/A</v>
      </c>
      <c r="L97" t="str">
        <f t="shared" si="7"/>
        <v>N/A</v>
      </c>
      <c r="M97" t="str">
        <f t="shared" si="8"/>
        <v>N/A</v>
      </c>
      <c r="N97" t="str">
        <f t="shared" si="9"/>
        <v>N/A</v>
      </c>
    </row>
    <row r="98" spans="1:14" x14ac:dyDescent="0.3">
      <c r="A98" s="1">
        <v>2</v>
      </c>
      <c r="B98" t="s">
        <v>163</v>
      </c>
      <c r="C98" t="s">
        <v>3792</v>
      </c>
      <c r="I98" t="str">
        <f t="shared" si="4"/>
        <v>N/A</v>
      </c>
      <c r="J98">
        <f t="shared" si="5"/>
        <v>3280000000</v>
      </c>
      <c r="K98" t="str">
        <f t="shared" si="6"/>
        <v>N/A</v>
      </c>
      <c r="L98" t="str">
        <f t="shared" si="7"/>
        <v>N/A</v>
      </c>
      <c r="M98" t="str">
        <f t="shared" si="8"/>
        <v>N/A</v>
      </c>
      <c r="N98" t="str">
        <f t="shared" si="9"/>
        <v>N/A</v>
      </c>
    </row>
    <row r="99" spans="1:14" x14ac:dyDescent="0.3">
      <c r="A99" s="1">
        <v>3</v>
      </c>
      <c r="B99" t="s">
        <v>165</v>
      </c>
      <c r="C99" t="s">
        <v>3793</v>
      </c>
      <c r="I99" t="str">
        <f t="shared" si="4"/>
        <v>N/A</v>
      </c>
      <c r="J99">
        <f t="shared" si="5"/>
        <v>145.61000000000001</v>
      </c>
      <c r="K99" t="str">
        <f t="shared" si="6"/>
        <v>N/A</v>
      </c>
      <c r="L99" t="str">
        <f t="shared" si="7"/>
        <v>N/A</v>
      </c>
      <c r="M99" t="str">
        <f t="shared" si="8"/>
        <v>N/A</v>
      </c>
      <c r="N99" t="str">
        <f t="shared" si="9"/>
        <v>N/A</v>
      </c>
    </row>
    <row r="100" spans="1:14" x14ac:dyDescent="0.3">
      <c r="A100" s="1">
        <v>4</v>
      </c>
      <c r="B100" t="s">
        <v>167</v>
      </c>
      <c r="C100" t="s">
        <v>3794</v>
      </c>
      <c r="I100" t="str">
        <f t="shared" si="4"/>
        <v>N/A</v>
      </c>
      <c r="J100">
        <f t="shared" si="5"/>
        <v>1.26</v>
      </c>
      <c r="K100" t="str">
        <f t="shared" si="6"/>
        <v>N/A</v>
      </c>
      <c r="L100" t="str">
        <f t="shared" si="7"/>
        <v>N/A</v>
      </c>
      <c r="M100" t="str">
        <f t="shared" si="8"/>
        <v>N/A</v>
      </c>
      <c r="N100" t="str">
        <f t="shared" si="9"/>
        <v>N/A</v>
      </c>
    </row>
    <row r="101" spans="1:14" x14ac:dyDescent="0.3">
      <c r="A101" s="1">
        <v>5</v>
      </c>
      <c r="B101" t="s">
        <v>169</v>
      </c>
      <c r="C101" t="s">
        <v>3795</v>
      </c>
      <c r="I101" t="str">
        <f t="shared" si="4"/>
        <v>N/A</v>
      </c>
      <c r="J101">
        <f t="shared" si="5"/>
        <v>25.73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3796</v>
      </c>
      <c r="I103" t="str">
        <f t="shared" si="4"/>
        <v>N/A</v>
      </c>
      <c r="J103">
        <f t="shared" si="5"/>
        <v>359830000</v>
      </c>
      <c r="K103" t="str">
        <f t="shared" si="6"/>
        <v>N/A</v>
      </c>
      <c r="L103" t="str">
        <f t="shared" si="7"/>
        <v>N/A</v>
      </c>
      <c r="M103" t="str">
        <f t="shared" si="8"/>
        <v>N/A</v>
      </c>
      <c r="N103" t="str">
        <f t="shared" si="9"/>
        <v>N/A</v>
      </c>
    </row>
    <row r="104" spans="1:14" x14ac:dyDescent="0.3">
      <c r="A104" s="1">
        <v>1</v>
      </c>
      <c r="B104" t="s">
        <v>173</v>
      </c>
      <c r="C104" t="s">
        <v>1960</v>
      </c>
      <c r="I104" t="str">
        <f t="shared" si="4"/>
        <v>N/A</v>
      </c>
      <c r="J104">
        <f t="shared" si="5"/>
        <v>10670000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3745</v>
      </c>
      <c r="I106" t="str">
        <f t="shared" si="4"/>
        <v>N/A</v>
      </c>
      <c r="J106">
        <f t="shared" si="5"/>
        <v>1</v>
      </c>
      <c r="K106" t="str">
        <f t="shared" si="6"/>
        <v>N/A</v>
      </c>
      <c r="L106" t="str">
        <f t="shared" si="7"/>
        <v>N/A</v>
      </c>
      <c r="M106" t="str">
        <f t="shared" si="8"/>
        <v>N/A</v>
      </c>
      <c r="N106" t="str">
        <f t="shared" si="9"/>
        <v>N/A</v>
      </c>
    </row>
    <row r="107" spans="1:14" x14ac:dyDescent="0.3">
      <c r="A107" s="1">
        <v>1</v>
      </c>
      <c r="B107" t="s">
        <v>175</v>
      </c>
      <c r="C107" t="s">
        <v>3797</v>
      </c>
      <c r="I107" t="str">
        <f t="shared" si="4"/>
        <v>N/A</v>
      </c>
      <c r="J107">
        <f t="shared" si="5"/>
        <v>-5.3200000000000004E-2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3798</v>
      </c>
      <c r="I109" t="str">
        <f t="shared" si="4"/>
        <v>N/A</v>
      </c>
      <c r="J109">
        <f t="shared" si="5"/>
        <v>57.29</v>
      </c>
      <c r="K109" t="str">
        <f t="shared" si="6"/>
        <v>N/A</v>
      </c>
      <c r="L109" t="str">
        <f t="shared" si="7"/>
        <v>N/A</v>
      </c>
      <c r="M109" t="str">
        <f t="shared" si="8"/>
        <v>N/A</v>
      </c>
      <c r="N109" t="str">
        <f t="shared" si="9"/>
        <v>N/A</v>
      </c>
    </row>
    <row r="110" spans="1:14" x14ac:dyDescent="0.3">
      <c r="A110" s="1">
        <v>4</v>
      </c>
      <c r="B110" t="s">
        <v>181</v>
      </c>
      <c r="C110" t="s">
        <v>3799</v>
      </c>
      <c r="I110" t="str">
        <f t="shared" si="4"/>
        <v>N/A</v>
      </c>
      <c r="J110">
        <f t="shared" si="5"/>
        <v>32.54</v>
      </c>
      <c r="K110" t="str">
        <f t="shared" si="6"/>
        <v>N/A</v>
      </c>
      <c r="L110" t="str">
        <f t="shared" si="7"/>
        <v>N/A</v>
      </c>
      <c r="M110" t="str">
        <f t="shared" si="8"/>
        <v>N/A</v>
      </c>
      <c r="N110" t="str">
        <f t="shared" si="9"/>
        <v>N/A</v>
      </c>
    </row>
    <row r="111" spans="1:14" x14ac:dyDescent="0.3">
      <c r="A111" s="1">
        <v>5</v>
      </c>
      <c r="B111" t="s">
        <v>183</v>
      </c>
      <c r="C111" t="s">
        <v>3800</v>
      </c>
      <c r="I111" t="str">
        <f t="shared" si="4"/>
        <v>N/A</v>
      </c>
      <c r="J111">
        <f t="shared" si="5"/>
        <v>47.66</v>
      </c>
      <c r="K111" t="str">
        <f t="shared" si="6"/>
        <v>N/A</v>
      </c>
      <c r="L111" t="str">
        <f t="shared" si="7"/>
        <v>N/A</v>
      </c>
      <c r="M111" t="str">
        <f t="shared" si="8"/>
        <v>N/A</v>
      </c>
      <c r="N111" t="str">
        <f t="shared" si="9"/>
        <v>N/A</v>
      </c>
    </row>
    <row r="112" spans="1:14" x14ac:dyDescent="0.3">
      <c r="A112" s="1">
        <v>6</v>
      </c>
      <c r="B112" t="s">
        <v>185</v>
      </c>
      <c r="C112" t="s">
        <v>3801</v>
      </c>
      <c r="I112" t="str">
        <f t="shared" si="4"/>
        <v>N/A</v>
      </c>
      <c r="J112">
        <f t="shared" si="5"/>
        <v>43.41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3802</v>
      </c>
      <c r="I114" t="str">
        <f t="shared" si="4"/>
        <v>N/A</v>
      </c>
      <c r="J114">
        <f t="shared" si="5"/>
        <v>1080000</v>
      </c>
      <c r="K114" t="str">
        <f t="shared" si="6"/>
        <v>N/A</v>
      </c>
      <c r="L114" t="str">
        <f t="shared" si="7"/>
        <v>N/A</v>
      </c>
      <c r="M114" t="str">
        <f t="shared" si="8"/>
        <v>N/A</v>
      </c>
      <c r="N114" t="str">
        <f t="shared" si="9"/>
        <v>N/A</v>
      </c>
    </row>
    <row r="115" spans="1:14" x14ac:dyDescent="0.3">
      <c r="A115" s="1">
        <v>1</v>
      </c>
      <c r="B115" t="s">
        <v>189</v>
      </c>
      <c r="C115" t="s">
        <v>3803</v>
      </c>
      <c r="I115" t="str">
        <f t="shared" si="4"/>
        <v>N/A</v>
      </c>
      <c r="J115">
        <f t="shared" si="5"/>
        <v>711200</v>
      </c>
      <c r="K115" t="str">
        <f t="shared" si="6"/>
        <v>N/A</v>
      </c>
      <c r="L115" t="str">
        <f t="shared" si="7"/>
        <v>N/A</v>
      </c>
      <c r="M115" t="str">
        <f t="shared" si="8"/>
        <v>N/A</v>
      </c>
      <c r="N115" t="str">
        <f t="shared" si="9"/>
        <v>N/A</v>
      </c>
    </row>
    <row r="116" spans="1:14" x14ac:dyDescent="0.3">
      <c r="A116" s="1">
        <v>2</v>
      </c>
      <c r="B116" t="s">
        <v>191</v>
      </c>
      <c r="C116" t="s">
        <v>3804</v>
      </c>
      <c r="I116" t="str">
        <f t="shared" si="4"/>
        <v>N/A</v>
      </c>
      <c r="J116">
        <f t="shared" si="5"/>
        <v>87820000</v>
      </c>
      <c r="K116" t="str">
        <f t="shared" si="6"/>
        <v>N/A</v>
      </c>
      <c r="L116" t="str">
        <f t="shared" si="7"/>
        <v>N/A</v>
      </c>
      <c r="M116" t="str">
        <f t="shared" si="8"/>
        <v>N/A</v>
      </c>
      <c r="N116" t="str">
        <f t="shared" si="9"/>
        <v>N/A</v>
      </c>
    </row>
    <row r="117" spans="1:14" x14ac:dyDescent="0.3">
      <c r="A117" s="1">
        <v>3</v>
      </c>
      <c r="B117" t="s">
        <v>193</v>
      </c>
      <c r="C117" t="s">
        <v>3805</v>
      </c>
      <c r="I117" t="str">
        <f t="shared" si="4"/>
        <v>N/A</v>
      </c>
      <c r="J117">
        <f t="shared" si="5"/>
        <v>83960000</v>
      </c>
      <c r="K117" t="str">
        <f t="shared" si="6"/>
        <v>N/A</v>
      </c>
      <c r="L117" t="str">
        <f t="shared" si="7"/>
        <v>N/A</v>
      </c>
      <c r="M117" t="str">
        <f t="shared" si="8"/>
        <v>N/A</v>
      </c>
      <c r="N117" t="str">
        <f t="shared" si="9"/>
        <v>N/A</v>
      </c>
    </row>
    <row r="118" spans="1:14" x14ac:dyDescent="0.3">
      <c r="A118" s="1">
        <v>4</v>
      </c>
      <c r="B118" t="s">
        <v>195</v>
      </c>
      <c r="C118" t="s">
        <v>3806</v>
      </c>
      <c r="I118" t="str">
        <f t="shared" si="4"/>
        <v>N/A</v>
      </c>
      <c r="J118">
        <f t="shared" si="5"/>
        <v>0.2341</v>
      </c>
      <c r="K118" t="str">
        <f t="shared" si="6"/>
        <v>N/A</v>
      </c>
      <c r="L118" t="str">
        <f t="shared" si="7"/>
        <v>N/A</v>
      </c>
      <c r="M118" t="str">
        <f t="shared" si="8"/>
        <v>N/A</v>
      </c>
      <c r="N118" t="str">
        <f t="shared" si="9"/>
        <v>N/A</v>
      </c>
    </row>
    <row r="119" spans="1:14" x14ac:dyDescent="0.3">
      <c r="A119" s="1">
        <v>5</v>
      </c>
      <c r="B119" t="s">
        <v>197</v>
      </c>
      <c r="C119" t="s">
        <v>3181</v>
      </c>
      <c r="I119" t="str">
        <f t="shared" si="4"/>
        <v>N/A</v>
      </c>
      <c r="J119">
        <f t="shared" si="5"/>
        <v>0.8</v>
      </c>
      <c r="K119" t="str">
        <f t="shared" si="6"/>
        <v>N/A</v>
      </c>
      <c r="L119" t="str">
        <f t="shared" si="7"/>
        <v>N/A</v>
      </c>
      <c r="M119" t="str">
        <f t="shared" si="8"/>
        <v>N/A</v>
      </c>
      <c r="N119" t="str">
        <f t="shared" si="9"/>
        <v>N/A</v>
      </c>
    </row>
    <row r="120" spans="1:14" x14ac:dyDescent="0.3">
      <c r="A120" s="1">
        <v>6</v>
      </c>
      <c r="B120" t="s">
        <v>199</v>
      </c>
      <c r="C120" t="s">
        <v>3807</v>
      </c>
      <c r="I120" t="str">
        <f t="shared" si="4"/>
        <v>N/A</v>
      </c>
      <c r="J120">
        <f t="shared" si="5"/>
        <v>24110000</v>
      </c>
      <c r="K120" t="str">
        <f t="shared" si="6"/>
        <v>N/A</v>
      </c>
      <c r="L120" t="str">
        <f t="shared" si="7"/>
        <v>N/A</v>
      </c>
      <c r="M120" t="str">
        <f t="shared" si="8"/>
        <v>N/A</v>
      </c>
      <c r="N120" t="str">
        <f t="shared" si="9"/>
        <v>N/A</v>
      </c>
    </row>
    <row r="121" spans="1:14" x14ac:dyDescent="0.3">
      <c r="A121" s="1">
        <v>7</v>
      </c>
      <c r="B121" t="s">
        <v>201</v>
      </c>
      <c r="C121" t="s">
        <v>3808</v>
      </c>
      <c r="I121" t="str">
        <f t="shared" si="4"/>
        <v>N/A</v>
      </c>
      <c r="J121">
        <f t="shared" si="5"/>
        <v>24.79</v>
      </c>
      <c r="K121" t="str">
        <f t="shared" si="6"/>
        <v>N/A</v>
      </c>
      <c r="L121" t="str">
        <f t="shared" si="7"/>
        <v>N/A</v>
      </c>
      <c r="M121" t="str">
        <f t="shared" si="8"/>
        <v>N/A</v>
      </c>
      <c r="N121" t="str">
        <f t="shared" si="9"/>
        <v>N/A</v>
      </c>
    </row>
    <row r="122" spans="1:14" x14ac:dyDescent="0.3">
      <c r="A122" s="1">
        <v>8</v>
      </c>
      <c r="B122" t="s">
        <v>203</v>
      </c>
      <c r="C122" t="s">
        <v>3809</v>
      </c>
      <c r="I122" t="str">
        <f t="shared" si="4"/>
        <v>N/A</v>
      </c>
      <c r="J122">
        <f t="shared" si="5"/>
        <v>0.51460000000000006</v>
      </c>
      <c r="K122" t="str">
        <f t="shared" si="6"/>
        <v>N/A</v>
      </c>
      <c r="L122" t="str">
        <f t="shared" si="7"/>
        <v>N/A</v>
      </c>
      <c r="M122" t="str">
        <f t="shared" si="8"/>
        <v>N/A</v>
      </c>
      <c r="N122" t="str">
        <f t="shared" si="9"/>
        <v>N/A</v>
      </c>
    </row>
    <row r="123" spans="1:14" x14ac:dyDescent="0.3">
      <c r="A123" s="1">
        <v>9</v>
      </c>
      <c r="B123" t="s">
        <v>205</v>
      </c>
      <c r="C123" t="s">
        <v>3810</v>
      </c>
      <c r="I123" t="str">
        <f t="shared" si="4"/>
        <v>N/A</v>
      </c>
      <c r="J123">
        <f t="shared" si="5"/>
        <v>24750000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3811</v>
      </c>
      <c r="I133" t="str">
        <f t="shared" si="15"/>
        <v>N/A</v>
      </c>
      <c r="J133">
        <f t="shared" si="16"/>
        <v>42739</v>
      </c>
      <c r="K133" t="str">
        <f t="shared" si="17"/>
        <v>N/A</v>
      </c>
      <c r="L133" t="str">
        <f t="shared" si="18"/>
        <v>N/A</v>
      </c>
      <c r="M133" t="str">
        <f t="shared" si="19"/>
        <v>N/A</v>
      </c>
      <c r="N133" t="str">
        <f t="shared" si="20"/>
        <v>N/A</v>
      </c>
    </row>
    <row r="134" spans="1:28" x14ac:dyDescent="0.3">
      <c r="A134" s="1">
        <v>9</v>
      </c>
      <c r="B134" t="s">
        <v>217</v>
      </c>
      <c r="C134" t="s">
        <v>3812</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3813</v>
      </c>
      <c r="C138" t="s">
        <v>2571</v>
      </c>
      <c r="D138" t="s">
        <v>3256</v>
      </c>
      <c r="E138" t="s">
        <v>2922</v>
      </c>
      <c r="F138">
        <v>64</v>
      </c>
      <c r="I138" t="str">
        <f t="shared" si="15"/>
        <v>N/A</v>
      </c>
      <c r="J138" t="str">
        <f t="shared" si="16"/>
        <v>N/A</v>
      </c>
      <c r="K138">
        <f t="shared" si="17"/>
        <v>2720000</v>
      </c>
      <c r="L138">
        <f t="shared" si="18"/>
        <v>1840000</v>
      </c>
      <c r="M138">
        <f t="shared" si="19"/>
        <v>64</v>
      </c>
      <c r="N138" t="str">
        <f t="shared" si="20"/>
        <v>N/A</v>
      </c>
    </row>
    <row r="139" spans="1:28" x14ac:dyDescent="0.3">
      <c r="A139" s="1">
        <v>1</v>
      </c>
      <c r="B139" t="s">
        <v>3814</v>
      </c>
      <c r="C139" t="s">
        <v>3815</v>
      </c>
      <c r="D139" t="s">
        <v>3816</v>
      </c>
      <c r="E139" t="s">
        <v>3817</v>
      </c>
      <c r="F139">
        <v>51</v>
      </c>
      <c r="I139" t="str">
        <f t="shared" si="15"/>
        <v>N/A</v>
      </c>
      <c r="J139" t="str">
        <f t="shared" si="16"/>
        <v>N/A</v>
      </c>
      <c r="K139">
        <f t="shared" si="17"/>
        <v>1210000</v>
      </c>
      <c r="L139">
        <f t="shared" si="18"/>
        <v>864260</v>
      </c>
      <c r="M139">
        <f t="shared" si="19"/>
        <v>51</v>
      </c>
      <c r="N139" t="str">
        <f t="shared" si="20"/>
        <v>N/A</v>
      </c>
    </row>
    <row r="140" spans="1:28" x14ac:dyDescent="0.3">
      <c r="A140" s="1">
        <v>2</v>
      </c>
      <c r="B140" t="s">
        <v>3818</v>
      </c>
      <c r="C140" t="s">
        <v>3819</v>
      </c>
      <c r="D140" t="s">
        <v>1954</v>
      </c>
      <c r="E140" t="s">
        <v>3672</v>
      </c>
      <c r="F140">
        <v>37</v>
      </c>
      <c r="I140" t="str">
        <f t="shared" si="15"/>
        <v>N/A</v>
      </c>
      <c r="J140" t="str">
        <f t="shared" si="16"/>
        <v>N/A</v>
      </c>
      <c r="K140">
        <f t="shared" si="17"/>
        <v>1010000</v>
      </c>
      <c r="L140">
        <f t="shared" si="18"/>
        <v>1720000</v>
      </c>
      <c r="M140">
        <f t="shared" si="19"/>
        <v>37</v>
      </c>
      <c r="N140" t="str">
        <f t="shared" si="20"/>
        <v>N/A</v>
      </c>
    </row>
    <row r="141" spans="1:28" x14ac:dyDescent="0.3">
      <c r="A141" s="1">
        <v>3</v>
      </c>
      <c r="B141" t="s">
        <v>3820</v>
      </c>
      <c r="C141" t="s">
        <v>3228</v>
      </c>
      <c r="D141" t="s">
        <v>2924</v>
      </c>
      <c r="E141" t="s">
        <v>3821</v>
      </c>
      <c r="F141">
        <v>64</v>
      </c>
      <c r="I141" t="str">
        <f t="shared" si="15"/>
        <v>N/A</v>
      </c>
      <c r="J141" t="str">
        <f t="shared" si="16"/>
        <v>N/A</v>
      </c>
      <c r="K141">
        <f t="shared" si="17"/>
        <v>1310000</v>
      </c>
      <c r="L141">
        <f t="shared" si="18"/>
        <v>888480</v>
      </c>
      <c r="M141">
        <f t="shared" si="19"/>
        <v>64</v>
      </c>
      <c r="N141" t="str">
        <f t="shared" si="20"/>
        <v>N/A</v>
      </c>
    </row>
    <row r="142" spans="1:28" x14ac:dyDescent="0.3">
      <c r="A142" s="1">
        <v>4</v>
      </c>
      <c r="B142" t="s">
        <v>3822</v>
      </c>
      <c r="C142" t="s">
        <v>3823</v>
      </c>
      <c r="D142" t="s">
        <v>2413</v>
      </c>
      <c r="E142" t="s">
        <v>3824</v>
      </c>
      <c r="F142">
        <v>50</v>
      </c>
      <c r="I142" t="str">
        <f t="shared" si="15"/>
        <v>N/A</v>
      </c>
      <c r="J142" t="str">
        <f t="shared" si="16"/>
        <v>N/A</v>
      </c>
      <c r="K142">
        <f t="shared" si="17"/>
        <v>1060000</v>
      </c>
      <c r="L142">
        <f t="shared" si="18"/>
        <v>746650</v>
      </c>
      <c r="M142">
        <f t="shared" si="19"/>
        <v>50</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3825</v>
      </c>
      <c r="D145" t="s">
        <v>3826</v>
      </c>
      <c r="E145" t="s">
        <v>1420</v>
      </c>
      <c r="F145" t="s">
        <v>1094</v>
      </c>
      <c r="G145" t="s">
        <v>1515</v>
      </c>
      <c r="I145" t="str">
        <f t="shared" si="15"/>
        <v>pos_trend</v>
      </c>
      <c r="J145">
        <f t="shared" si="16"/>
        <v>407460000</v>
      </c>
      <c r="K145">
        <f t="shared" si="17"/>
        <v>713410000</v>
      </c>
      <c r="L145">
        <f t="shared" si="18"/>
        <v>1000000000</v>
      </c>
      <c r="M145">
        <f t="shared" si="19"/>
        <v>1790000000</v>
      </c>
      <c r="N145">
        <f t="shared" si="20"/>
        <v>2810000000</v>
      </c>
      <c r="P145">
        <f t="shared" ref="P145:P208" si="21">MAX(J145:N145)</f>
        <v>2810000000</v>
      </c>
      <c r="Q145">
        <f>IFERROR(J144+MATCH(P145,J145:N145,0)-1,"")</f>
        <v>2016</v>
      </c>
      <c r="R145">
        <f t="shared" ref="R145:R208" si="22">IF(Q145="","",MIN(J145:N145))</f>
        <v>407460000</v>
      </c>
      <c r="S145">
        <f>IFERROR(J144+MATCH(R145,J145:N145)-1,"")</f>
        <v>2012</v>
      </c>
      <c r="T145">
        <f t="shared" ref="T145:T208" si="23">IFERROR(AVERAGE(J145:N145),"")</f>
        <v>1344174000</v>
      </c>
      <c r="U145">
        <f t="shared" ref="U145:U208" si="24">IFERROR(STDEV(J145:N145),"")</f>
        <v>967103764.89805889</v>
      </c>
      <c r="V145">
        <f t="shared" ref="V145:V208" si="25">IF(C145="-","",IF(ISBLANK(B145),"",IF(OR(ISNUMBER(FIND("Growth",B145)),ISNUMBER(FIND("Margin",B145))),"",(J145-T145)/U145)))</f>
        <v>-0.96857652094730262</v>
      </c>
      <c r="W145">
        <f t="shared" ref="W145:W208" si="26">IF(OR(D145="-",ISBLANK(D145)),"",(K145-T145)/U145)</f>
        <v>-0.65221956825541672</v>
      </c>
      <c r="X145">
        <f t="shared" ref="X145:X208" si="27">IF(OR(E145="-",ISBLANK(E145)),"",(L145-T145)/U145)</f>
        <v>-0.35588114997802633</v>
      </c>
      <c r="Y145">
        <f t="shared" ref="Y145:Y208" si="28">IF(OR(F145="-",ISBLANK(F145)),"",(M145-T145)/U145)</f>
        <v>0.46099086383661625</v>
      </c>
      <c r="Z145">
        <f t="shared" ref="Z145:Z208" si="29">IFERROR(IF(OR(G145="-",ISBLANK(G145)),"",(N145-T145)/U145),"")</f>
        <v>1.5156863753441294</v>
      </c>
      <c r="AA145">
        <f t="shared" ref="AA145:AA208" si="30">IF(MAX(MAX(V145:Z145),ABS(MIN(V145:Z145)))=ABS(MIN(V145:Z145)),MIN(V145:Z145),MAX(V145:Z145))</f>
        <v>1.5156863753441294</v>
      </c>
      <c r="AB145">
        <f>IFERROR(V144+MATCH(AA145,V145:Z145,0)-1,"")</f>
        <v>2016</v>
      </c>
    </row>
    <row r="146" spans="1:28" x14ac:dyDescent="0.3">
      <c r="A146" s="1">
        <v>1</v>
      </c>
      <c r="B146" t="s">
        <v>253</v>
      </c>
      <c r="C146" t="s">
        <v>254</v>
      </c>
      <c r="D146" t="s">
        <v>3827</v>
      </c>
      <c r="E146" t="s">
        <v>3828</v>
      </c>
      <c r="F146" t="s">
        <v>3829</v>
      </c>
      <c r="G146" t="s">
        <v>3830</v>
      </c>
      <c r="I146" t="str">
        <f t="shared" si="15"/>
        <v>N/A</v>
      </c>
      <c r="J146" t="str">
        <f t="shared" si="16"/>
        <v>N/A</v>
      </c>
      <c r="K146">
        <f t="shared" si="17"/>
        <v>0.75090000000000001</v>
      </c>
      <c r="L146">
        <f t="shared" si="18"/>
        <v>0.40820000000000001</v>
      </c>
      <c r="M146">
        <f t="shared" si="19"/>
        <v>0.7863</v>
      </c>
      <c r="N146">
        <f t="shared" si="20"/>
        <v>0.56640000000000001</v>
      </c>
      <c r="P146">
        <f t="shared" si="21"/>
        <v>0.7863</v>
      </c>
      <c r="Q146">
        <f>IFERROR(J144+MATCH(P146,J146:N146,0)-1,"")</f>
        <v>2015</v>
      </c>
      <c r="R146">
        <f t="shared" si="22"/>
        <v>0.40820000000000001</v>
      </c>
      <c r="S146">
        <f>IFERROR(J144+MATCH(R146,J146:N146)-1,"")</f>
        <v>2014</v>
      </c>
      <c r="T146">
        <f t="shared" si="23"/>
        <v>0.62795000000000001</v>
      </c>
      <c r="U146">
        <f t="shared" si="24"/>
        <v>0.17537568246481594</v>
      </c>
      <c r="V146" t="str">
        <f t="shared" si="25"/>
        <v/>
      </c>
      <c r="W146">
        <f t="shared" si="26"/>
        <v>0.70106640939040321</v>
      </c>
      <c r="X146">
        <f t="shared" si="27"/>
        <v>-1.2530243469991142</v>
      </c>
      <c r="Y146">
        <f t="shared" si="28"/>
        <v>0.90291879566466315</v>
      </c>
      <c r="Z146">
        <f t="shared" si="29"/>
        <v>-0.35096085805595212</v>
      </c>
      <c r="AA146">
        <f t="shared" si="30"/>
        <v>-1.2530243469991142</v>
      </c>
      <c r="AB146">
        <f>IFERROR(V144+MATCH(AA146,V146:Z146,0)-1,"")</f>
        <v>2014</v>
      </c>
    </row>
    <row r="147" spans="1:28" x14ac:dyDescent="0.3">
      <c r="A147" s="1">
        <v>2</v>
      </c>
      <c r="B147" t="s">
        <v>259</v>
      </c>
      <c r="C147" t="s">
        <v>3831</v>
      </c>
      <c r="D147" t="s">
        <v>3832</v>
      </c>
      <c r="E147" t="s">
        <v>3833</v>
      </c>
      <c r="F147" t="s">
        <v>1234</v>
      </c>
      <c r="G147" t="s">
        <v>1097</v>
      </c>
      <c r="I147" t="str">
        <f t="shared" si="15"/>
        <v>pos_trend</v>
      </c>
      <c r="J147">
        <f t="shared" si="16"/>
        <v>317730000</v>
      </c>
      <c r="K147">
        <f t="shared" si="17"/>
        <v>553240000</v>
      </c>
      <c r="L147">
        <f t="shared" si="18"/>
        <v>779360000</v>
      </c>
      <c r="M147">
        <f t="shared" si="19"/>
        <v>1360000000</v>
      </c>
      <c r="N147">
        <f t="shared" si="20"/>
        <v>2180000000</v>
      </c>
      <c r="P147">
        <f t="shared" si="21"/>
        <v>2180000000</v>
      </c>
      <c r="Q147">
        <f>IFERROR(J144+MATCH(P147,J147:N147,0)-1,"")</f>
        <v>2016</v>
      </c>
      <c r="R147">
        <f t="shared" si="22"/>
        <v>317730000</v>
      </c>
      <c r="S147">
        <f>IFERROR(J144+MATCH(R147,J147:N147)-1,"")</f>
        <v>2012</v>
      </c>
      <c r="T147">
        <f t="shared" si="23"/>
        <v>1038066000</v>
      </c>
      <c r="U147">
        <f t="shared" si="24"/>
        <v>746412044.10164762</v>
      </c>
      <c r="V147">
        <f t="shared" si="25"/>
        <v>-0.96506481331898697</v>
      </c>
      <c r="W147">
        <f t="shared" si="26"/>
        <v>-0.64954203757995044</v>
      </c>
      <c r="X147">
        <f t="shared" si="27"/>
        <v>-0.34659944469595</v>
      </c>
      <c r="Y147">
        <f t="shared" si="28"/>
        <v>0.43130868873835926</v>
      </c>
      <c r="Z147">
        <f t="shared" si="29"/>
        <v>1.5298976068565282</v>
      </c>
      <c r="AA147">
        <f t="shared" si="30"/>
        <v>1.5298976068565282</v>
      </c>
      <c r="AB147">
        <f>IFERROR(V144+MATCH(AA147,V147:Z147,0)-1,"")</f>
        <v>2016</v>
      </c>
    </row>
    <row r="148" spans="1:28" x14ac:dyDescent="0.3">
      <c r="A148" s="1">
        <v>3</v>
      </c>
      <c r="B148" t="s">
        <v>265</v>
      </c>
      <c r="C148" t="s">
        <v>3834</v>
      </c>
      <c r="D148" t="s">
        <v>3835</v>
      </c>
      <c r="E148" t="s">
        <v>3836</v>
      </c>
      <c r="F148" t="s">
        <v>3837</v>
      </c>
      <c r="G148" t="s">
        <v>3838</v>
      </c>
      <c r="I148" t="str">
        <f t="shared" si="15"/>
        <v>pos_trend</v>
      </c>
      <c r="J148">
        <f t="shared" si="16"/>
        <v>309750000</v>
      </c>
      <c r="K148">
        <f t="shared" si="17"/>
        <v>536150000</v>
      </c>
      <c r="L148">
        <f t="shared" si="18"/>
        <v>746690000</v>
      </c>
      <c r="M148">
        <f t="shared" si="19"/>
        <v>1290000000</v>
      </c>
      <c r="N148">
        <f t="shared" si="20"/>
        <v>2049999999.9999998</v>
      </c>
      <c r="P148">
        <f t="shared" si="21"/>
        <v>2049999999.9999998</v>
      </c>
      <c r="Q148">
        <f>IFERROR(J144+MATCH(P148,J148:N148,0)-1,"")</f>
        <v>2016</v>
      </c>
      <c r="R148">
        <f t="shared" si="22"/>
        <v>309750000</v>
      </c>
      <c r="S148">
        <f>IFERROR(J144+MATCH(R148,J148:N148)-1,"")</f>
        <v>2012</v>
      </c>
      <c r="T148">
        <f t="shared" si="23"/>
        <v>986518000</v>
      </c>
      <c r="U148">
        <f t="shared" si="24"/>
        <v>696681243.37461507</v>
      </c>
      <c r="V148">
        <f t="shared" si="25"/>
        <v>-0.97141699512655399</v>
      </c>
      <c r="W148">
        <f t="shared" si="26"/>
        <v>-0.64644771806757395</v>
      </c>
      <c r="X148">
        <f t="shared" si="27"/>
        <v>-0.34424351492270788</v>
      </c>
      <c r="Y148">
        <f t="shared" si="28"/>
        <v>0.43561098118557151</v>
      </c>
      <c r="Z148">
        <f t="shared" si="29"/>
        <v>1.5264972469312639</v>
      </c>
      <c r="AA148">
        <f t="shared" si="30"/>
        <v>1.5264972469312639</v>
      </c>
      <c r="AB148">
        <f>IFERROR(V144+MATCH(AA148,V148:Z148,0)-1,"")</f>
        <v>2016</v>
      </c>
    </row>
    <row r="149" spans="1:28" x14ac:dyDescent="0.3">
      <c r="A149" s="1">
        <v>4</v>
      </c>
      <c r="B149" t="s">
        <v>271</v>
      </c>
      <c r="C149" t="s">
        <v>3839</v>
      </c>
      <c r="D149" t="s">
        <v>3840</v>
      </c>
      <c r="E149" t="s">
        <v>3841</v>
      </c>
      <c r="F149" t="s">
        <v>3842</v>
      </c>
      <c r="G149" t="s">
        <v>3843</v>
      </c>
      <c r="I149" t="str">
        <f t="shared" si="15"/>
        <v>pos_trend</v>
      </c>
      <c r="J149">
        <f t="shared" si="16"/>
        <v>7980000</v>
      </c>
      <c r="K149">
        <f t="shared" si="17"/>
        <v>17090000</v>
      </c>
      <c r="L149">
        <f t="shared" si="18"/>
        <v>32670000</v>
      </c>
      <c r="M149">
        <f t="shared" si="19"/>
        <v>63550000</v>
      </c>
      <c r="N149">
        <f t="shared" si="20"/>
        <v>135100000</v>
      </c>
      <c r="P149">
        <f t="shared" si="21"/>
        <v>135100000</v>
      </c>
      <c r="Q149">
        <f>IFERROR(J144+MATCH(P149,J149:N149,0)-1,"")</f>
        <v>2016</v>
      </c>
      <c r="R149">
        <f t="shared" si="22"/>
        <v>7980000</v>
      </c>
      <c r="S149">
        <f>IFERROR(J144+MATCH(R149,J149:N149)-1,"")</f>
        <v>2012</v>
      </c>
      <c r="T149">
        <f t="shared" si="23"/>
        <v>51278000</v>
      </c>
      <c r="U149">
        <f t="shared" si="24"/>
        <v>51396798.246583417</v>
      </c>
      <c r="V149">
        <f t="shared" si="25"/>
        <v>-0.84242601634972891</v>
      </c>
      <c r="W149">
        <f t="shared" si="26"/>
        <v>-0.66517762129808611</v>
      </c>
      <c r="X149">
        <f t="shared" si="27"/>
        <v>-0.36204589847650598</v>
      </c>
      <c r="Y149">
        <f t="shared" si="28"/>
        <v>0.23876973700041279</v>
      </c>
      <c r="Z149">
        <f t="shared" si="29"/>
        <v>1.6308797991239081</v>
      </c>
      <c r="AA149">
        <f t="shared" si="30"/>
        <v>1.6308797991239081</v>
      </c>
      <c r="AB149">
        <f>IFERROR(V144+MATCH(AA149,V149:Z149,0)-1,"")</f>
        <v>2016</v>
      </c>
    </row>
    <row r="150" spans="1:28" x14ac:dyDescent="0.3">
      <c r="A150" s="1">
        <v>5</v>
      </c>
      <c r="B150" t="s">
        <v>277</v>
      </c>
      <c r="C150" t="s">
        <v>3844</v>
      </c>
      <c r="D150" t="s">
        <v>3845</v>
      </c>
      <c r="E150" t="s">
        <v>3846</v>
      </c>
      <c r="F150" t="s">
        <v>3847</v>
      </c>
      <c r="G150" t="s">
        <v>3848</v>
      </c>
      <c r="I150" t="str">
        <f t="shared" si="15"/>
        <v>pos_trend</v>
      </c>
      <c r="J150">
        <f t="shared" si="16"/>
        <v>7380000</v>
      </c>
      <c r="K150">
        <f t="shared" si="17"/>
        <v>16290000</v>
      </c>
      <c r="L150">
        <f t="shared" si="18"/>
        <v>32070000</v>
      </c>
      <c r="M150">
        <f t="shared" si="19"/>
        <v>63050000</v>
      </c>
      <c r="N150">
        <f t="shared" si="20"/>
        <v>134700000</v>
      </c>
      <c r="P150">
        <f t="shared" si="21"/>
        <v>134700000</v>
      </c>
      <c r="Q150">
        <f>IFERROR(J144+MATCH(P150,J150:N150,0)-1,"")</f>
        <v>2016</v>
      </c>
      <c r="R150">
        <f t="shared" si="22"/>
        <v>7380000</v>
      </c>
      <c r="S150">
        <f>IFERROR(J144+MATCH(R150,J150:N150)-1,"")</f>
        <v>2012</v>
      </c>
      <c r="T150">
        <f t="shared" si="23"/>
        <v>50698000</v>
      </c>
      <c r="U150">
        <f t="shared" si="24"/>
        <v>51517642.317947745</v>
      </c>
      <c r="V150">
        <f t="shared" si="25"/>
        <v>-0.84083816826588065</v>
      </c>
      <c r="W150">
        <f t="shared" si="26"/>
        <v>-0.66788770704308653</v>
      </c>
      <c r="X150">
        <f t="shared" si="27"/>
        <v>-0.3615848699953097</v>
      </c>
      <c r="Y150">
        <f t="shared" si="28"/>
        <v>0.23976252491851327</v>
      </c>
      <c r="Z150">
        <f t="shared" si="29"/>
        <v>1.6305482203857635</v>
      </c>
      <c r="AA150">
        <f t="shared" si="30"/>
        <v>1.6305482203857635</v>
      </c>
      <c r="AB150">
        <f>IFERROR(V144+MATCH(AA150,V150:Z150,0)-1,"")</f>
        <v>2016</v>
      </c>
    </row>
    <row r="151" spans="1:28" x14ac:dyDescent="0.3">
      <c r="A151" s="1">
        <v>6</v>
      </c>
      <c r="B151" t="s">
        <v>283</v>
      </c>
      <c r="C151" t="s">
        <v>3849</v>
      </c>
      <c r="D151" t="s">
        <v>1563</v>
      </c>
      <c r="E151" t="s">
        <v>3849</v>
      </c>
      <c r="F151" t="s">
        <v>3850</v>
      </c>
      <c r="G151" t="s">
        <v>1664</v>
      </c>
      <c r="I151" t="str">
        <f t="shared" si="15"/>
        <v>N/A</v>
      </c>
      <c r="J151">
        <f t="shared" si="16"/>
        <v>600000</v>
      </c>
      <c r="K151">
        <f t="shared" si="17"/>
        <v>800000</v>
      </c>
      <c r="L151">
        <f t="shared" si="18"/>
        <v>600000</v>
      </c>
      <c r="M151">
        <f t="shared" si="19"/>
        <v>500000</v>
      </c>
      <c r="N151">
        <f t="shared" si="20"/>
        <v>400000</v>
      </c>
      <c r="P151">
        <f t="shared" si="21"/>
        <v>800000</v>
      </c>
      <c r="Q151">
        <f>IFERROR(J144+MATCH(P151,J151:N151,0)-1,"")</f>
        <v>2013</v>
      </c>
      <c r="R151">
        <f t="shared" si="22"/>
        <v>400000</v>
      </c>
      <c r="S151" t="str">
        <f>IFERROR(J144+MATCH(R151,J151:N151)-1,"")</f>
        <v/>
      </c>
      <c r="T151">
        <f t="shared" si="23"/>
        <v>580000</v>
      </c>
      <c r="U151">
        <f t="shared" si="24"/>
        <v>148323.96974191326</v>
      </c>
      <c r="V151">
        <f t="shared" si="25"/>
        <v>0.13483997249264842</v>
      </c>
      <c r="W151">
        <f t="shared" si="26"/>
        <v>1.4832396974191326</v>
      </c>
      <c r="X151">
        <f t="shared" si="27"/>
        <v>0.13483997249264842</v>
      </c>
      <c r="Y151">
        <f t="shared" si="28"/>
        <v>-0.5393598899705937</v>
      </c>
      <c r="Z151">
        <f t="shared" si="29"/>
        <v>-1.2135597524338357</v>
      </c>
      <c r="AA151">
        <f t="shared" si="30"/>
        <v>1.4832396974191326</v>
      </c>
      <c r="AB151">
        <f>IFERROR(V144+MATCH(AA151,V151:Z151,0)-1,"")</f>
        <v>2013</v>
      </c>
    </row>
    <row r="152" spans="1:28" x14ac:dyDescent="0.3">
      <c r="A152" s="1">
        <v>7</v>
      </c>
      <c r="B152" t="s">
        <v>289</v>
      </c>
      <c r="C152" t="s">
        <v>254</v>
      </c>
      <c r="D152" t="s">
        <v>3851</v>
      </c>
      <c r="E152" t="s">
        <v>3852</v>
      </c>
      <c r="F152" t="s">
        <v>3853</v>
      </c>
      <c r="G152" t="s">
        <v>3854</v>
      </c>
      <c r="I152" t="str">
        <f t="shared" si="15"/>
        <v>N/A</v>
      </c>
      <c r="J152" t="str">
        <f t="shared" si="16"/>
        <v>N/A</v>
      </c>
      <c r="K152">
        <f t="shared" si="17"/>
        <v>0.74120000000000008</v>
      </c>
      <c r="L152">
        <f t="shared" si="18"/>
        <v>0.40870000000000001</v>
      </c>
      <c r="M152">
        <f t="shared" si="19"/>
        <v>0.74150000000000005</v>
      </c>
      <c r="N152">
        <f t="shared" si="20"/>
        <v>0.60640000000000005</v>
      </c>
      <c r="P152">
        <f t="shared" si="21"/>
        <v>0.74150000000000005</v>
      </c>
      <c r="Q152">
        <f>IFERROR(J144+MATCH(P152,J152:N152,0)-1,"")</f>
        <v>2015</v>
      </c>
      <c r="R152">
        <f t="shared" si="22"/>
        <v>0.40870000000000001</v>
      </c>
      <c r="S152">
        <f>IFERROR(J144+MATCH(R152,J152:N152)-1,"")</f>
        <v>2014</v>
      </c>
      <c r="T152">
        <f t="shared" si="23"/>
        <v>0.62445000000000006</v>
      </c>
      <c r="U152">
        <f t="shared" si="24"/>
        <v>0.15727378463473576</v>
      </c>
      <c r="V152" t="str">
        <f t="shared" si="25"/>
        <v/>
      </c>
      <c r="W152">
        <f t="shared" si="26"/>
        <v>0.74233604965473954</v>
      </c>
      <c r="X152">
        <f t="shared" si="27"/>
        <v>-1.3718115864069385</v>
      </c>
      <c r="Y152">
        <f t="shared" si="28"/>
        <v>0.74424355128126118</v>
      </c>
      <c r="Z152">
        <f t="shared" si="29"/>
        <v>-0.11476801452906256</v>
      </c>
      <c r="AA152">
        <f t="shared" si="30"/>
        <v>-1.3718115864069385</v>
      </c>
      <c r="AB152">
        <f>IFERROR(V144+MATCH(AA152,V152:Z152,0)-1,"")</f>
        <v>2014</v>
      </c>
    </row>
    <row r="153" spans="1:28" x14ac:dyDescent="0.3">
      <c r="A153" s="1">
        <v>8</v>
      </c>
      <c r="B153" t="s">
        <v>294</v>
      </c>
      <c r="C153" t="s">
        <v>3855</v>
      </c>
      <c r="D153" t="s">
        <v>3856</v>
      </c>
      <c r="E153" t="s">
        <v>3857</v>
      </c>
      <c r="F153" t="s">
        <v>3858</v>
      </c>
      <c r="G153" t="s">
        <v>3859</v>
      </c>
      <c r="I153" t="str">
        <f t="shared" si="15"/>
        <v>pos_trend</v>
      </c>
      <c r="J153">
        <f t="shared" si="16"/>
        <v>89730000</v>
      </c>
      <c r="K153">
        <f t="shared" si="17"/>
        <v>160170000</v>
      </c>
      <c r="L153">
        <f t="shared" si="18"/>
        <v>225250000</v>
      </c>
      <c r="M153">
        <f t="shared" si="19"/>
        <v>437270000</v>
      </c>
      <c r="N153">
        <f t="shared" si="20"/>
        <v>630630000</v>
      </c>
      <c r="P153">
        <f t="shared" si="21"/>
        <v>630630000</v>
      </c>
      <c r="Q153">
        <f>IFERROR(J144+MATCH(P153,J153:N153,0)-1,"")</f>
        <v>2016</v>
      </c>
      <c r="R153">
        <f t="shared" si="22"/>
        <v>89730000</v>
      </c>
      <c r="S153">
        <f>IFERROR(J144+MATCH(R153,J153:N153)-1,"")</f>
        <v>2012</v>
      </c>
      <c r="T153">
        <f t="shared" si="23"/>
        <v>308610000</v>
      </c>
      <c r="U153">
        <f t="shared" si="24"/>
        <v>222003408.53239173</v>
      </c>
      <c r="V153">
        <f t="shared" si="25"/>
        <v>-0.98593080821128021</v>
      </c>
      <c r="W153">
        <f t="shared" si="26"/>
        <v>-0.66863838254240882</v>
      </c>
      <c r="X153">
        <f t="shared" si="27"/>
        <v>-0.3754897303202317</v>
      </c>
      <c r="Y153">
        <f t="shared" si="28"/>
        <v>0.5795406514275554</v>
      </c>
      <c r="Z153">
        <f t="shared" si="29"/>
        <v>1.4505182696463654</v>
      </c>
      <c r="AA153">
        <f t="shared" si="30"/>
        <v>1.4505182696463654</v>
      </c>
      <c r="AB153">
        <f>IFERROR(V144+MATCH(AA153,V153:Z153,0)-1,"")</f>
        <v>2016</v>
      </c>
    </row>
    <row r="154" spans="1:28" x14ac:dyDescent="0.3">
      <c r="A154" s="1">
        <v>9</v>
      </c>
      <c r="B154" t="s">
        <v>300</v>
      </c>
      <c r="C154" t="s">
        <v>254</v>
      </c>
      <c r="D154" t="s">
        <v>3860</v>
      </c>
      <c r="E154" t="s">
        <v>3861</v>
      </c>
      <c r="F154" t="s">
        <v>3862</v>
      </c>
      <c r="G154" t="s">
        <v>3863</v>
      </c>
      <c r="I154" t="str">
        <f t="shared" si="15"/>
        <v>N/A</v>
      </c>
      <c r="J154" t="str">
        <f t="shared" si="16"/>
        <v>N/A</v>
      </c>
      <c r="K154">
        <f t="shared" si="17"/>
        <v>0.78500000000000003</v>
      </c>
      <c r="L154">
        <f t="shared" si="18"/>
        <v>0.40630000000000005</v>
      </c>
      <c r="M154">
        <f t="shared" si="19"/>
        <v>0.94130000000000003</v>
      </c>
      <c r="N154">
        <f t="shared" si="20"/>
        <v>0.44219999999999998</v>
      </c>
      <c r="P154">
        <f t="shared" si="21"/>
        <v>0.94130000000000003</v>
      </c>
      <c r="Q154">
        <f>IFERROR(J144+MATCH(P154,J154:N154,0)-1,"")</f>
        <v>2015</v>
      </c>
      <c r="R154">
        <f t="shared" si="22"/>
        <v>0.40630000000000005</v>
      </c>
      <c r="S154">
        <f>IFERROR(J144+MATCH(R154,J154:N154)-1,"")</f>
        <v>2014</v>
      </c>
      <c r="T154">
        <f t="shared" si="23"/>
        <v>0.64370000000000005</v>
      </c>
      <c r="U154">
        <f t="shared" si="24"/>
        <v>0.26172024504548103</v>
      </c>
      <c r="V154" t="str">
        <f t="shared" si="25"/>
        <v/>
      </c>
      <c r="W154">
        <f t="shared" si="26"/>
        <v>0.53988945324212601</v>
      </c>
      <c r="X154">
        <f t="shared" si="27"/>
        <v>-0.90707541542590742</v>
      </c>
      <c r="Y154">
        <f t="shared" si="28"/>
        <v>1.1370920119239682</v>
      </c>
      <c r="Z154">
        <f t="shared" si="29"/>
        <v>-0.76990604974018706</v>
      </c>
      <c r="AA154">
        <f t="shared" si="30"/>
        <v>1.1370920119239682</v>
      </c>
      <c r="AB154">
        <f>IFERROR(V144+MATCH(AA154,V154:Z154,0)-1,"")</f>
        <v>2015</v>
      </c>
    </row>
    <row r="155" spans="1:28" x14ac:dyDescent="0.3">
      <c r="A155" s="1">
        <v>10</v>
      </c>
      <c r="B155" t="s">
        <v>305</v>
      </c>
      <c r="C155" t="s">
        <v>254</v>
      </c>
      <c r="D155" t="s">
        <v>254</v>
      </c>
      <c r="E155" t="s">
        <v>254</v>
      </c>
      <c r="F155" t="s">
        <v>254</v>
      </c>
      <c r="G155" t="s">
        <v>3864</v>
      </c>
      <c r="I155" t="str">
        <f t="shared" si="15"/>
        <v>N/A</v>
      </c>
      <c r="J155" t="str">
        <f t="shared" si="16"/>
        <v>N/A</v>
      </c>
      <c r="K155" t="str">
        <f t="shared" si="17"/>
        <v>N/A</v>
      </c>
      <c r="L155" t="str">
        <f t="shared" si="18"/>
        <v>N/A</v>
      </c>
      <c r="M155" t="str">
        <f t="shared" si="19"/>
        <v>N/A</v>
      </c>
      <c r="N155">
        <f t="shared" si="20"/>
        <v>0.2243</v>
      </c>
      <c r="P155">
        <f t="shared" si="21"/>
        <v>0.2243</v>
      </c>
      <c r="Q155">
        <f>IFERROR(J144+MATCH(P155,J155:N155,0)-1,"")</f>
        <v>2016</v>
      </c>
      <c r="R155">
        <f t="shared" si="22"/>
        <v>0.2243</v>
      </c>
      <c r="S155">
        <f>IFERROR(J144+MATCH(R155,J155:N155)-1,"")</f>
        <v>2016</v>
      </c>
      <c r="T155">
        <f t="shared" si="23"/>
        <v>0.2243</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3865</v>
      </c>
      <c r="D158" t="s">
        <v>3866</v>
      </c>
      <c r="E158" t="s">
        <v>3867</v>
      </c>
      <c r="F158" t="s">
        <v>3868</v>
      </c>
      <c r="G158" t="s">
        <v>3869</v>
      </c>
      <c r="I158" t="str">
        <f t="shared" si="15"/>
        <v>pos_trend</v>
      </c>
      <c r="J158">
        <f t="shared" si="16"/>
        <v>19020000</v>
      </c>
      <c r="K158">
        <f t="shared" si="17"/>
        <v>37170000</v>
      </c>
      <c r="L158">
        <f t="shared" si="18"/>
        <v>52480000</v>
      </c>
      <c r="M158">
        <f t="shared" si="19"/>
        <v>116460000</v>
      </c>
      <c r="N158">
        <f t="shared" si="20"/>
        <v>185490000</v>
      </c>
      <c r="P158">
        <f t="shared" si="21"/>
        <v>185490000</v>
      </c>
      <c r="Q158">
        <f>IFERROR(J144+MATCH(P158,J158:N158,0)-1,"")</f>
        <v>2016</v>
      </c>
      <c r="R158">
        <f t="shared" si="22"/>
        <v>19020000</v>
      </c>
      <c r="S158">
        <f>IFERROR(J144+MATCH(R158,J158:N158)-1,"")</f>
        <v>2012</v>
      </c>
      <c r="T158">
        <f t="shared" si="23"/>
        <v>82124000</v>
      </c>
      <c r="U158">
        <f t="shared" si="24"/>
        <v>68456618.598934606</v>
      </c>
      <c r="V158">
        <f t="shared" si="25"/>
        <v>-0.92181006441036939</v>
      </c>
      <c r="W158">
        <f t="shared" si="26"/>
        <v>-0.65667865167824135</v>
      </c>
      <c r="X158">
        <f t="shared" si="27"/>
        <v>-0.43303336633780726</v>
      </c>
      <c r="Y158">
        <f t="shared" si="28"/>
        <v>0.50157312328211279</v>
      </c>
      <c r="Z158">
        <f t="shared" si="29"/>
        <v>1.5099489591443054</v>
      </c>
      <c r="AA158">
        <f t="shared" si="30"/>
        <v>1.5099489591443054</v>
      </c>
      <c r="AB158">
        <f>IFERROR(V144+MATCH(AA158,V158:Z158,0)-1,"")</f>
        <v>2016</v>
      </c>
    </row>
    <row r="159" spans="1:28"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320</v>
      </c>
      <c r="C160" t="s">
        <v>3865</v>
      </c>
      <c r="D160" t="s">
        <v>3866</v>
      </c>
      <c r="E160" t="s">
        <v>3867</v>
      </c>
      <c r="F160" t="s">
        <v>3868</v>
      </c>
      <c r="G160" t="s">
        <v>3869</v>
      </c>
      <c r="I160" t="str">
        <f t="shared" si="15"/>
        <v>pos_trend</v>
      </c>
      <c r="J160">
        <f t="shared" si="16"/>
        <v>19020000</v>
      </c>
      <c r="K160">
        <f t="shared" si="17"/>
        <v>37170000</v>
      </c>
      <c r="L160">
        <f t="shared" si="18"/>
        <v>52480000</v>
      </c>
      <c r="M160">
        <f t="shared" si="19"/>
        <v>116460000</v>
      </c>
      <c r="N160">
        <f t="shared" si="20"/>
        <v>185490000</v>
      </c>
      <c r="P160">
        <f t="shared" si="21"/>
        <v>185490000</v>
      </c>
      <c r="Q160">
        <f>IFERROR(J144+MATCH(P160,J160:N160,0)-1,"")</f>
        <v>2016</v>
      </c>
      <c r="R160">
        <f t="shared" si="22"/>
        <v>19020000</v>
      </c>
      <c r="S160">
        <f>IFERROR(J144+MATCH(R160,J160:N160)-1,"")</f>
        <v>2012</v>
      </c>
      <c r="T160">
        <f t="shared" si="23"/>
        <v>82124000</v>
      </c>
      <c r="U160">
        <f t="shared" si="24"/>
        <v>68456618.598934606</v>
      </c>
      <c r="V160">
        <f t="shared" si="25"/>
        <v>-0.92181006441036939</v>
      </c>
      <c r="W160">
        <f t="shared" si="26"/>
        <v>-0.65667865167824135</v>
      </c>
      <c r="X160">
        <f t="shared" si="27"/>
        <v>-0.43303336633780726</v>
      </c>
      <c r="Y160">
        <f t="shared" si="28"/>
        <v>0.50157312328211279</v>
      </c>
      <c r="Z160">
        <f t="shared" si="29"/>
        <v>1.5099489591443054</v>
      </c>
      <c r="AA160">
        <f t="shared" si="30"/>
        <v>1.5099489591443054</v>
      </c>
      <c r="AB160">
        <f>IFERROR(V144+MATCH(AA160,V160:Z160,0)-1,"")</f>
        <v>2016</v>
      </c>
    </row>
    <row r="161" spans="1:28" x14ac:dyDescent="0.3">
      <c r="A161" s="1">
        <v>3</v>
      </c>
      <c r="B161" t="s">
        <v>326</v>
      </c>
      <c r="C161" t="s">
        <v>254</v>
      </c>
      <c r="D161" t="s">
        <v>3870</v>
      </c>
      <c r="E161" t="s">
        <v>3871</v>
      </c>
      <c r="F161" t="s">
        <v>3872</v>
      </c>
      <c r="G161" t="s">
        <v>3873</v>
      </c>
      <c r="I161" t="str">
        <f t="shared" si="15"/>
        <v>N/A</v>
      </c>
      <c r="J161" t="str">
        <f t="shared" si="16"/>
        <v>N/A</v>
      </c>
      <c r="K161">
        <f t="shared" si="17"/>
        <v>0.95440000000000003</v>
      </c>
      <c r="L161">
        <f t="shared" si="18"/>
        <v>0.41189999999999999</v>
      </c>
      <c r="M161">
        <f t="shared" si="19"/>
        <v>1.2191000000000001</v>
      </c>
      <c r="N161">
        <f t="shared" si="20"/>
        <v>0.5927</v>
      </c>
      <c r="P161">
        <f t="shared" si="21"/>
        <v>1.2191000000000001</v>
      </c>
      <c r="Q161">
        <f>IFERROR(J144+MATCH(P161,J161:N161,0)-1,"")</f>
        <v>2015</v>
      </c>
      <c r="R161">
        <f t="shared" si="22"/>
        <v>0.41189999999999999</v>
      </c>
      <c r="S161">
        <f>IFERROR(J144+MATCH(R161,J161:N161)-1,"")</f>
        <v>2014</v>
      </c>
      <c r="T161">
        <f t="shared" si="23"/>
        <v>0.79452499999999993</v>
      </c>
      <c r="U161">
        <f t="shared" si="24"/>
        <v>0.3619204182781996</v>
      </c>
      <c r="V161" t="str">
        <f t="shared" si="25"/>
        <v/>
      </c>
      <c r="W161">
        <f t="shared" si="26"/>
        <v>0.44174075826003273</v>
      </c>
      <c r="X161">
        <f t="shared" si="27"/>
        <v>-1.0572075535840182</v>
      </c>
      <c r="Y161">
        <f t="shared" si="28"/>
        <v>1.1731170129054158</v>
      </c>
      <c r="Z161">
        <f t="shared" si="29"/>
        <v>-0.5576502175814293</v>
      </c>
      <c r="AA161">
        <f t="shared" si="30"/>
        <v>1.1731170129054158</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3874</v>
      </c>
      <c r="D163" t="s">
        <v>3437</v>
      </c>
      <c r="E163" t="s">
        <v>2633</v>
      </c>
      <c r="F163" t="s">
        <v>3875</v>
      </c>
      <c r="G163" t="s">
        <v>3876</v>
      </c>
      <c r="I163" t="str">
        <f t="shared" si="15"/>
        <v>N/A</v>
      </c>
      <c r="J163">
        <f t="shared" si="16"/>
        <v>8109999.9999999991</v>
      </c>
      <c r="K163">
        <f t="shared" si="17"/>
        <v>16500000</v>
      </c>
      <c r="L163">
        <f t="shared" si="18"/>
        <v>13650000</v>
      </c>
      <c r="M163">
        <f t="shared" si="19"/>
        <v>47390000</v>
      </c>
      <c r="N163">
        <f t="shared" si="20"/>
        <v>52580000</v>
      </c>
      <c r="P163">
        <f t="shared" si="21"/>
        <v>52580000</v>
      </c>
      <c r="Q163">
        <f>IFERROR(J144+MATCH(P163,J163:N163,0)-1,"")</f>
        <v>2016</v>
      </c>
      <c r="R163">
        <f t="shared" si="22"/>
        <v>8109999.9999999991</v>
      </c>
      <c r="S163">
        <f>IFERROR(J144+MATCH(R163,J163:N163)-1,"")</f>
        <v>2012</v>
      </c>
      <c r="T163">
        <f t="shared" si="23"/>
        <v>27646000</v>
      </c>
      <c r="U163">
        <f t="shared" si="24"/>
        <v>20696053.488527711</v>
      </c>
      <c r="V163">
        <f t="shared" si="25"/>
        <v>-0.94394808221911708</v>
      </c>
      <c r="W163">
        <f t="shared" si="26"/>
        <v>-0.53855678360023951</v>
      </c>
      <c r="X163">
        <f t="shared" si="27"/>
        <v>-0.67626419731463772</v>
      </c>
      <c r="Y163">
        <f t="shared" si="28"/>
        <v>0.95399830750072923</v>
      </c>
      <c r="Z163">
        <f t="shared" si="29"/>
        <v>1.204770755633265</v>
      </c>
      <c r="AA163">
        <f t="shared" si="30"/>
        <v>1.204770755633265</v>
      </c>
      <c r="AB163">
        <f>IFERROR(V144+MATCH(AA163,V163:Z163,0)-1,"")</f>
        <v>2016</v>
      </c>
    </row>
    <row r="164" spans="1:28" x14ac:dyDescent="0.3">
      <c r="A164" s="1">
        <v>6</v>
      </c>
      <c r="B164" t="s">
        <v>338</v>
      </c>
      <c r="C164" t="s">
        <v>3877</v>
      </c>
      <c r="D164" t="s">
        <v>3878</v>
      </c>
      <c r="E164" t="s">
        <v>3879</v>
      </c>
      <c r="F164" t="s">
        <v>3880</v>
      </c>
      <c r="G164" t="s">
        <v>3881</v>
      </c>
      <c r="I164" t="str">
        <f t="shared" si="15"/>
        <v>pos_trend</v>
      </c>
      <c r="J164">
        <f t="shared" si="16"/>
        <v>62600000</v>
      </c>
      <c r="K164">
        <f t="shared" si="17"/>
        <v>106500000</v>
      </c>
      <c r="L164">
        <f t="shared" si="18"/>
        <v>159110000</v>
      </c>
      <c r="M164">
        <f t="shared" si="19"/>
        <v>273420000</v>
      </c>
      <c r="N164">
        <f t="shared" si="20"/>
        <v>392570000</v>
      </c>
      <c r="P164">
        <f t="shared" si="21"/>
        <v>392570000</v>
      </c>
      <c r="Q164">
        <f>IFERROR(J144+MATCH(P164,J164:N164,0)-1,"")</f>
        <v>2016</v>
      </c>
      <c r="R164">
        <f t="shared" si="22"/>
        <v>62600000</v>
      </c>
      <c r="S164">
        <f>IFERROR(J144+MATCH(R164,J164:N164)-1,"")</f>
        <v>2012</v>
      </c>
      <c r="T164">
        <f t="shared" si="23"/>
        <v>198840000</v>
      </c>
      <c r="U164">
        <f t="shared" si="24"/>
        <v>133940262.24403176</v>
      </c>
      <c r="V164">
        <f t="shared" si="25"/>
        <v>-1.0171698764616293</v>
      </c>
      <c r="W164">
        <f t="shared" si="26"/>
        <v>-0.68941182026179415</v>
      </c>
      <c r="X164">
        <f t="shared" si="27"/>
        <v>-0.29662477386832448</v>
      </c>
      <c r="Y164">
        <f t="shared" si="28"/>
        <v>0.55681539479233932</v>
      </c>
      <c r="Z164">
        <f t="shared" si="29"/>
        <v>1.4463910757994085</v>
      </c>
      <c r="AA164">
        <f t="shared" si="30"/>
        <v>1.4463910757994085</v>
      </c>
      <c r="AB164">
        <f>IFERROR(V144+MATCH(AA164,V164:Z164,0)-1,"")</f>
        <v>2016</v>
      </c>
    </row>
    <row r="165" spans="1:28" x14ac:dyDescent="0.3">
      <c r="A165" s="1">
        <v>7</v>
      </c>
      <c r="B165" t="s">
        <v>344</v>
      </c>
      <c r="C165" t="s">
        <v>254</v>
      </c>
      <c r="D165" t="s">
        <v>254</v>
      </c>
      <c r="E165" t="s">
        <v>3882</v>
      </c>
      <c r="F165" t="s">
        <v>3883</v>
      </c>
      <c r="G165" t="s">
        <v>3884</v>
      </c>
      <c r="I165" t="str">
        <f t="shared" si="15"/>
        <v>N/A</v>
      </c>
      <c r="J165" t="str">
        <f t="shared" si="16"/>
        <v>N/A</v>
      </c>
      <c r="K165" t="str">
        <f t="shared" si="17"/>
        <v>N/A</v>
      </c>
      <c r="L165">
        <f t="shared" si="18"/>
        <v>15260000</v>
      </c>
      <c r="M165">
        <f t="shared" si="19"/>
        <v>-1930000</v>
      </c>
      <c r="N165">
        <f t="shared" si="20"/>
        <v>-178290000</v>
      </c>
      <c r="P165">
        <f t="shared" si="21"/>
        <v>15260000</v>
      </c>
      <c r="Q165">
        <f>IFERROR(J144+MATCH(P165,J165:N165,0)-1,"")</f>
        <v>2014</v>
      </c>
      <c r="R165">
        <f t="shared" si="22"/>
        <v>-178290000</v>
      </c>
      <c r="S165" t="str">
        <f>IFERROR(J144+MATCH(R165,J165:N165)-1,"")</f>
        <v/>
      </c>
      <c r="T165">
        <f t="shared" si="23"/>
        <v>-54986666.666666664</v>
      </c>
      <c r="U165">
        <f t="shared" si="24"/>
        <v>107129165.18545887</v>
      </c>
      <c r="V165" t="str">
        <f t="shared" si="25"/>
        <v/>
      </c>
      <c r="W165" t="str">
        <f t="shared" si="26"/>
        <v/>
      </c>
      <c r="X165">
        <f t="shared" si="27"/>
        <v>0.65571935098213163</v>
      </c>
      <c r="Y165">
        <f t="shared" si="28"/>
        <v>0.49525884547701382</v>
      </c>
      <c r="Z165">
        <f t="shared" si="29"/>
        <v>-1.1509781964591457</v>
      </c>
      <c r="AA165">
        <f t="shared" si="30"/>
        <v>-1.1509781964591457</v>
      </c>
      <c r="AB165">
        <f>IFERROR(V144+MATCH(AA165,V165:Z165,0)-1,"")</f>
        <v>2016</v>
      </c>
    </row>
    <row r="166" spans="1:28" x14ac:dyDescent="0.3">
      <c r="A166" s="1">
        <v>8</v>
      </c>
      <c r="B166" t="s">
        <v>350</v>
      </c>
      <c r="C166" t="s">
        <v>254</v>
      </c>
      <c r="D166" t="s">
        <v>254</v>
      </c>
      <c r="E166" t="s">
        <v>254</v>
      </c>
      <c r="F166" t="s">
        <v>254</v>
      </c>
      <c r="G166" t="s">
        <v>254</v>
      </c>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3885</v>
      </c>
      <c r="D168" t="s">
        <v>3886</v>
      </c>
      <c r="E168" t="s">
        <v>3887</v>
      </c>
      <c r="F168" t="s">
        <v>3888</v>
      </c>
      <c r="G168" t="s">
        <v>3889</v>
      </c>
      <c r="I168" t="str">
        <f t="shared" si="15"/>
        <v>pos_trend</v>
      </c>
      <c r="J168">
        <f t="shared" si="16"/>
        <v>29770000</v>
      </c>
      <c r="K168">
        <f t="shared" si="17"/>
        <v>37250000</v>
      </c>
      <c r="L168">
        <f t="shared" si="18"/>
        <v>48220000</v>
      </c>
      <c r="M168">
        <f t="shared" si="19"/>
        <v>106740000</v>
      </c>
      <c r="N168">
        <f t="shared" si="20"/>
        <v>181330000</v>
      </c>
      <c r="P168">
        <f t="shared" si="21"/>
        <v>181330000</v>
      </c>
      <c r="Q168">
        <f>IFERROR(J144+MATCH(P168,J168:N168,0)-1,"")</f>
        <v>2016</v>
      </c>
      <c r="R168">
        <f t="shared" si="22"/>
        <v>29770000</v>
      </c>
      <c r="S168">
        <f>IFERROR(J144+MATCH(R168,J168:N168)-1,"")</f>
        <v>2012</v>
      </c>
      <c r="T168">
        <f t="shared" si="23"/>
        <v>80662000</v>
      </c>
      <c r="U168">
        <f t="shared" si="24"/>
        <v>63916330.22944919</v>
      </c>
      <c r="V168">
        <f t="shared" si="25"/>
        <v>-0.79622844142187188</v>
      </c>
      <c r="W168">
        <f t="shared" si="26"/>
        <v>-0.67920044602307439</v>
      </c>
      <c r="X168">
        <f t="shared" si="27"/>
        <v>-0.50756981640745824</v>
      </c>
      <c r="Y168">
        <f t="shared" si="28"/>
        <v>0.4080021475948985</v>
      </c>
      <c r="Z168">
        <f t="shared" si="29"/>
        <v>1.5749965562575059</v>
      </c>
      <c r="AA168">
        <f t="shared" si="30"/>
        <v>1.5749965562575059</v>
      </c>
      <c r="AB168">
        <f>IFERROR(V144+MATCH(AA168,V168:Z168,0)-1,"")</f>
        <v>2016</v>
      </c>
    </row>
    <row r="169" spans="1:28" x14ac:dyDescent="0.3">
      <c r="A169" s="1">
        <v>11</v>
      </c>
      <c r="B169" t="s">
        <v>363</v>
      </c>
      <c r="C169" t="s">
        <v>254</v>
      </c>
      <c r="D169" t="s">
        <v>3890</v>
      </c>
      <c r="E169" t="s">
        <v>3891</v>
      </c>
      <c r="F169" t="s">
        <v>3892</v>
      </c>
      <c r="G169" t="s">
        <v>3893</v>
      </c>
      <c r="I169" t="str">
        <f t="shared" si="15"/>
        <v>N/A</v>
      </c>
      <c r="J169" t="str">
        <f t="shared" si="16"/>
        <v>N/A</v>
      </c>
      <c r="K169">
        <f t="shared" si="17"/>
        <v>0.25129999999999997</v>
      </c>
      <c r="L169">
        <f t="shared" si="18"/>
        <v>0.29449999999999998</v>
      </c>
      <c r="M169">
        <f t="shared" si="19"/>
        <v>1.2136</v>
      </c>
      <c r="N169">
        <f t="shared" si="20"/>
        <v>0.6987000000000001</v>
      </c>
      <c r="P169">
        <f t="shared" si="21"/>
        <v>1.2136</v>
      </c>
      <c r="Q169">
        <f>IFERROR(J144+MATCH(P169,J169:N169,0)-1,"")</f>
        <v>2015</v>
      </c>
      <c r="R169">
        <f t="shared" si="22"/>
        <v>0.25129999999999997</v>
      </c>
      <c r="S169">
        <f>IFERROR(J144+MATCH(R169,J169:N169)-1,"")</f>
        <v>2013</v>
      </c>
      <c r="T169">
        <f t="shared" si="23"/>
        <v>0.61452499999999999</v>
      </c>
      <c r="U169">
        <f t="shared" si="24"/>
        <v>0.4473345830211059</v>
      </c>
      <c r="V169" t="str">
        <f t="shared" si="25"/>
        <v/>
      </c>
      <c r="W169">
        <f t="shared" si="26"/>
        <v>-0.81197612209396863</v>
      </c>
      <c r="X169">
        <f t="shared" si="27"/>
        <v>-0.71540411170244966</v>
      </c>
      <c r="Y169">
        <f t="shared" si="28"/>
        <v>1.3392101186411844</v>
      </c>
      <c r="Z169">
        <f t="shared" si="29"/>
        <v>0.18817011515523407</v>
      </c>
      <c r="AA169">
        <f t="shared" si="30"/>
        <v>1.3392101186411844</v>
      </c>
      <c r="AB169">
        <f>IFERROR(V144+MATCH(AA169,V169:Z169,0)-1,"")</f>
        <v>2015</v>
      </c>
    </row>
    <row r="170" spans="1:28" x14ac:dyDescent="0.3">
      <c r="A170" s="1">
        <v>12</v>
      </c>
      <c r="B170" t="s">
        <v>368</v>
      </c>
      <c r="C170" t="s">
        <v>3885</v>
      </c>
      <c r="D170" t="s">
        <v>3886</v>
      </c>
      <c r="E170" t="s">
        <v>3887</v>
      </c>
      <c r="F170" t="s">
        <v>3888</v>
      </c>
      <c r="G170" t="s">
        <v>3889</v>
      </c>
      <c r="I170" t="str">
        <f t="shared" si="15"/>
        <v>pos_trend</v>
      </c>
      <c r="J170">
        <f t="shared" si="16"/>
        <v>29770000</v>
      </c>
      <c r="K170">
        <f t="shared" si="17"/>
        <v>37250000</v>
      </c>
      <c r="L170">
        <f t="shared" si="18"/>
        <v>48220000</v>
      </c>
      <c r="M170">
        <f t="shared" si="19"/>
        <v>106740000</v>
      </c>
      <c r="N170">
        <f t="shared" si="20"/>
        <v>181330000</v>
      </c>
      <c r="P170">
        <f t="shared" si="21"/>
        <v>181330000</v>
      </c>
      <c r="Q170">
        <f>IFERROR(J144+MATCH(P170,J170:N170,0)-1,"")</f>
        <v>2016</v>
      </c>
      <c r="R170">
        <f t="shared" si="22"/>
        <v>29770000</v>
      </c>
      <c r="S170">
        <f>IFERROR(J144+MATCH(R170,J170:N170)-1,"")</f>
        <v>2012</v>
      </c>
      <c r="T170">
        <f t="shared" si="23"/>
        <v>80662000</v>
      </c>
      <c r="U170">
        <f t="shared" si="24"/>
        <v>63916330.22944919</v>
      </c>
      <c r="V170">
        <f t="shared" si="25"/>
        <v>-0.79622844142187188</v>
      </c>
      <c r="W170">
        <f t="shared" si="26"/>
        <v>-0.67920044602307439</v>
      </c>
      <c r="X170">
        <f t="shared" si="27"/>
        <v>-0.50756981640745824</v>
      </c>
      <c r="Y170">
        <f t="shared" si="28"/>
        <v>0.4080021475948985</v>
      </c>
      <c r="Z170">
        <f t="shared" si="29"/>
        <v>1.5749965562575059</v>
      </c>
      <c r="AA170">
        <f t="shared" si="30"/>
        <v>1.5749965562575059</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3894</v>
      </c>
      <c r="D172" t="s">
        <v>3895</v>
      </c>
      <c r="E172" t="s">
        <v>3896</v>
      </c>
      <c r="F172" t="s">
        <v>3897</v>
      </c>
      <c r="G172" t="s">
        <v>3898</v>
      </c>
      <c r="I172" t="str">
        <f t="shared" si="15"/>
        <v>N/A</v>
      </c>
      <c r="J172">
        <f t="shared" si="16"/>
        <v>32830000</v>
      </c>
      <c r="K172">
        <f t="shared" si="17"/>
        <v>69250000</v>
      </c>
      <c r="L172">
        <f t="shared" si="18"/>
        <v>126150000</v>
      </c>
      <c r="M172">
        <f t="shared" si="19"/>
        <v>164750000</v>
      </c>
      <c r="N172">
        <f t="shared" si="20"/>
        <v>32960000</v>
      </c>
      <c r="P172">
        <f t="shared" si="21"/>
        <v>164750000</v>
      </c>
      <c r="Q172">
        <f>IFERROR(J144+MATCH(P172,J172:N172,0)-1,"")</f>
        <v>2015</v>
      </c>
      <c r="R172">
        <f t="shared" si="22"/>
        <v>32830000</v>
      </c>
      <c r="S172">
        <f>IFERROR(J144+MATCH(R172,J172:N172)-1,"")</f>
        <v>2012</v>
      </c>
      <c r="T172">
        <f t="shared" si="23"/>
        <v>85188000</v>
      </c>
      <c r="U172">
        <f t="shared" si="24"/>
        <v>58589976.275810182</v>
      </c>
      <c r="V172">
        <f t="shared" si="25"/>
        <v>-0.89363408774099207</v>
      </c>
      <c r="W172">
        <f t="shared" si="26"/>
        <v>-0.27202605314213552</v>
      </c>
      <c r="X172">
        <f t="shared" si="27"/>
        <v>0.69912982738161344</v>
      </c>
      <c r="Y172">
        <f t="shared" si="28"/>
        <v>1.3579455916736469</v>
      </c>
      <c r="Z172">
        <f t="shared" si="29"/>
        <v>-0.89141527817213284</v>
      </c>
      <c r="AA172">
        <f t="shared" si="30"/>
        <v>1.3579455916736469</v>
      </c>
      <c r="AB172">
        <f>IFERROR(V144+MATCH(AA172,V172:Z172,0)-1,"")</f>
        <v>2015</v>
      </c>
    </row>
    <row r="173" spans="1:28" x14ac:dyDescent="0.3">
      <c r="A173" s="1">
        <v>15</v>
      </c>
      <c r="B173" t="s">
        <v>376</v>
      </c>
      <c r="C173" t="s">
        <v>254</v>
      </c>
      <c r="D173" t="s">
        <v>3899</v>
      </c>
      <c r="E173" t="s">
        <v>3900</v>
      </c>
      <c r="F173" t="s">
        <v>3901</v>
      </c>
      <c r="G173" t="s">
        <v>3902</v>
      </c>
      <c r="I173" t="str">
        <f t="shared" si="15"/>
        <v>neg_trend</v>
      </c>
      <c r="J173" t="str">
        <f t="shared" si="16"/>
        <v>N/A</v>
      </c>
      <c r="K173">
        <f t="shared" si="17"/>
        <v>1.1093000000000002</v>
      </c>
      <c r="L173">
        <f t="shared" si="18"/>
        <v>0.82180000000000009</v>
      </c>
      <c r="M173">
        <f t="shared" si="19"/>
        <v>0.30599999999999999</v>
      </c>
      <c r="N173">
        <f t="shared" si="20"/>
        <v>-0.8</v>
      </c>
      <c r="P173">
        <f t="shared" si="21"/>
        <v>1.1093000000000002</v>
      </c>
      <c r="Q173">
        <f>IFERROR(J144+MATCH(P173,J173:N173,0)-1,"")</f>
        <v>2013</v>
      </c>
      <c r="R173">
        <f t="shared" si="22"/>
        <v>-0.8</v>
      </c>
      <c r="S173" t="str">
        <f>IFERROR(J144+MATCH(R173,J173:N173)-1,"")</f>
        <v/>
      </c>
      <c r="T173">
        <f t="shared" si="23"/>
        <v>0.35927500000000007</v>
      </c>
      <c r="U173">
        <f t="shared" si="24"/>
        <v>0.84127356381064711</v>
      </c>
      <c r="V173" t="str">
        <f t="shared" si="25"/>
        <v/>
      </c>
      <c r="W173">
        <f t="shared" si="26"/>
        <v>0.8915352059830266</v>
      </c>
      <c r="X173">
        <f t="shared" si="27"/>
        <v>0.54979143514856077</v>
      </c>
      <c r="Y173">
        <f t="shared" si="28"/>
        <v>-6.3326606578108458E-2</v>
      </c>
      <c r="Z173">
        <f t="shared" si="29"/>
        <v>-1.3780000345534789</v>
      </c>
      <c r="AA173">
        <f t="shared" si="30"/>
        <v>-1.3780000345534789</v>
      </c>
      <c r="AB173">
        <f>IFERROR(V144+MATCH(AA173,V173:Z173,0)-1,"")</f>
        <v>2016</v>
      </c>
    </row>
    <row r="174" spans="1:28" x14ac:dyDescent="0.3">
      <c r="A174" s="1">
        <v>16</v>
      </c>
      <c r="B174" t="s">
        <v>381</v>
      </c>
      <c r="C174" t="s">
        <v>254</v>
      </c>
      <c r="D174" t="s">
        <v>254</v>
      </c>
      <c r="E174" t="s">
        <v>254</v>
      </c>
      <c r="F174" t="s">
        <v>254</v>
      </c>
      <c r="G174" t="s">
        <v>3903</v>
      </c>
      <c r="I174" t="str">
        <f t="shared" si="15"/>
        <v>N/A</v>
      </c>
      <c r="J174" t="str">
        <f t="shared" si="16"/>
        <v>N/A</v>
      </c>
      <c r="K174" t="str">
        <f t="shared" si="17"/>
        <v>N/A</v>
      </c>
      <c r="L174" t="str">
        <f t="shared" si="18"/>
        <v>N/A</v>
      </c>
      <c r="M174" t="str">
        <f t="shared" si="19"/>
        <v>N/A</v>
      </c>
      <c r="N174">
        <f t="shared" si="20"/>
        <v>1.17E-2</v>
      </c>
      <c r="P174">
        <f t="shared" si="21"/>
        <v>1.17E-2</v>
      </c>
      <c r="Q174">
        <f>IFERROR(J144+MATCH(P174,J174:N174,0)-1,"")</f>
        <v>2016</v>
      </c>
      <c r="R174">
        <f t="shared" si="22"/>
        <v>1.17E-2</v>
      </c>
      <c r="S174">
        <f>IFERROR(J144+MATCH(R174,J174:N174)-1,"")</f>
        <v>2016</v>
      </c>
      <c r="T174">
        <f t="shared" si="23"/>
        <v>1.17E-2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3904</v>
      </c>
      <c r="D175" t="s">
        <v>3905</v>
      </c>
      <c r="E175" t="s">
        <v>3906</v>
      </c>
      <c r="F175" t="s">
        <v>3907</v>
      </c>
      <c r="G175" t="s">
        <v>3908</v>
      </c>
      <c r="I175" t="str">
        <f t="shared" si="15"/>
        <v>N/A</v>
      </c>
      <c r="J175">
        <f t="shared" si="16"/>
        <v>12330000</v>
      </c>
      <c r="K175">
        <f t="shared" si="17"/>
        <v>25980000</v>
      </c>
      <c r="L175">
        <f t="shared" si="18"/>
        <v>42920000</v>
      </c>
      <c r="M175">
        <f t="shared" si="19"/>
        <v>53390000</v>
      </c>
      <c r="N175">
        <f t="shared" si="20"/>
        <v>28780000</v>
      </c>
      <c r="P175">
        <f t="shared" si="21"/>
        <v>53390000</v>
      </c>
      <c r="Q175">
        <f>IFERROR(J144+MATCH(P175,J175:N175,0)-1,"")</f>
        <v>2015</v>
      </c>
      <c r="R175">
        <f t="shared" si="22"/>
        <v>12330000</v>
      </c>
      <c r="S175">
        <f>IFERROR(J144+MATCH(R175,J175:N175)-1,"")</f>
        <v>2012</v>
      </c>
      <c r="T175">
        <f t="shared" si="23"/>
        <v>32680000</v>
      </c>
      <c r="U175">
        <f t="shared" si="24"/>
        <v>15874383.452594308</v>
      </c>
      <c r="V175">
        <f t="shared" si="25"/>
        <v>-1.2819395512758798</v>
      </c>
      <c r="W175">
        <f t="shared" si="26"/>
        <v>-0.42206363604660418</v>
      </c>
      <c r="X175">
        <f t="shared" si="27"/>
        <v>0.64506442285331744</v>
      </c>
      <c r="Y175">
        <f t="shared" si="28"/>
        <v>1.3046175973918168</v>
      </c>
      <c r="Z175">
        <f t="shared" si="29"/>
        <v>-0.24567883292265019</v>
      </c>
      <c r="AA175">
        <f t="shared" si="30"/>
        <v>1.3046175973918168</v>
      </c>
      <c r="AB175">
        <f>IFERROR(V144+MATCH(AA175,V175:Z175,0)-1,"")</f>
        <v>2015</v>
      </c>
    </row>
    <row r="176" spans="1:28" x14ac:dyDescent="0.3">
      <c r="A176" s="1">
        <v>18</v>
      </c>
      <c r="B176" t="s">
        <v>389</v>
      </c>
      <c r="C176" t="s">
        <v>3909</v>
      </c>
      <c r="D176" t="s">
        <v>3910</v>
      </c>
      <c r="E176" t="s">
        <v>3911</v>
      </c>
      <c r="F176" t="s">
        <v>3912</v>
      </c>
      <c r="G176" t="s">
        <v>3913</v>
      </c>
      <c r="I176" t="str">
        <f t="shared" si="15"/>
        <v>N/A</v>
      </c>
      <c r="J176">
        <f t="shared" si="16"/>
        <v>9600000</v>
      </c>
      <c r="K176">
        <f t="shared" si="17"/>
        <v>15720000</v>
      </c>
      <c r="L176">
        <f t="shared" si="18"/>
        <v>34790000</v>
      </c>
      <c r="M176">
        <f t="shared" si="19"/>
        <v>3860000</v>
      </c>
      <c r="N176">
        <f t="shared" si="20"/>
        <v>-291000</v>
      </c>
      <c r="P176">
        <f t="shared" si="21"/>
        <v>34790000</v>
      </c>
      <c r="Q176">
        <f>IFERROR(J144+MATCH(P176,J176:N176,0)-1,"")</f>
        <v>2014</v>
      </c>
      <c r="R176">
        <f t="shared" si="22"/>
        <v>-291000</v>
      </c>
      <c r="S176" t="str">
        <f>IFERROR(J144+MATCH(R176,J176:N176)-1,"")</f>
        <v/>
      </c>
      <c r="T176">
        <f t="shared" si="23"/>
        <v>12735800</v>
      </c>
      <c r="U176">
        <f t="shared" si="24"/>
        <v>13725922.307808682</v>
      </c>
      <c r="V176">
        <f t="shared" si="25"/>
        <v>-0.22845823615190086</v>
      </c>
      <c r="W176">
        <f t="shared" si="26"/>
        <v>0.21741344101170437</v>
      </c>
      <c r="X176">
        <f t="shared" si="27"/>
        <v>1.606755415441435</v>
      </c>
      <c r="Y176">
        <f t="shared" si="28"/>
        <v>-0.64664507061580512</v>
      </c>
      <c r="Z176">
        <f t="shared" si="29"/>
        <v>-0.94906554968543344</v>
      </c>
      <c r="AA176">
        <f t="shared" si="30"/>
        <v>1.606755415441435</v>
      </c>
      <c r="AB176">
        <f>IFERROR(V144+MATCH(AA176,V176:Z176,0)-1,"")</f>
        <v>2014</v>
      </c>
    </row>
    <row r="177" spans="1:28" x14ac:dyDescent="0.3">
      <c r="A177" s="1">
        <v>19</v>
      </c>
      <c r="B177" t="s">
        <v>395</v>
      </c>
      <c r="C177" t="s">
        <v>254</v>
      </c>
      <c r="D177" t="s">
        <v>3914</v>
      </c>
      <c r="E177" t="s">
        <v>351</v>
      </c>
      <c r="F177" t="s">
        <v>3915</v>
      </c>
      <c r="G177" t="s">
        <v>3916</v>
      </c>
      <c r="I177" t="str">
        <f t="shared" si="15"/>
        <v>N/A</v>
      </c>
      <c r="J177" t="str">
        <f t="shared" si="16"/>
        <v>N/A</v>
      </c>
      <c r="K177">
        <f t="shared" si="17"/>
        <v>177000</v>
      </c>
      <c r="L177">
        <f t="shared" si="18"/>
        <v>914000</v>
      </c>
      <c r="M177">
        <f t="shared" si="19"/>
        <v>5920000</v>
      </c>
      <c r="N177">
        <f t="shared" si="20"/>
        <v>423000</v>
      </c>
      <c r="P177">
        <f t="shared" si="21"/>
        <v>5920000</v>
      </c>
      <c r="Q177">
        <f>IFERROR(J144+MATCH(P177,J177:N177,0)-1,"")</f>
        <v>2015</v>
      </c>
      <c r="R177">
        <f t="shared" si="22"/>
        <v>177000</v>
      </c>
      <c r="S177">
        <f>IFERROR(J144+MATCH(R177,J177:N177)-1,"")</f>
        <v>2013</v>
      </c>
      <c r="T177">
        <f t="shared" si="23"/>
        <v>1858500</v>
      </c>
      <c r="U177">
        <f t="shared" si="24"/>
        <v>2724944.3419392379</v>
      </c>
      <c r="V177" t="str">
        <f t="shared" si="25"/>
        <v/>
      </c>
      <c r="W177">
        <f t="shared" si="26"/>
        <v>-0.61707682396306895</v>
      </c>
      <c r="X177">
        <f t="shared" si="27"/>
        <v>-0.34661258414101614</v>
      </c>
      <c r="Y177">
        <f t="shared" si="28"/>
        <v>1.4904891588022626</v>
      </c>
      <c r="Z177">
        <f t="shared" si="29"/>
        <v>-0.52679975069817753</v>
      </c>
      <c r="AA177">
        <f t="shared" si="30"/>
        <v>1.4904891588022626</v>
      </c>
      <c r="AB177">
        <f>IFERROR(V144+MATCH(AA177,V177:Z177,0)-1,"")</f>
        <v>2015</v>
      </c>
    </row>
    <row r="178" spans="1:28" x14ac:dyDescent="0.3">
      <c r="A178" s="1">
        <v>20</v>
      </c>
      <c r="B178" t="s">
        <v>401</v>
      </c>
      <c r="C178" t="s">
        <v>3917</v>
      </c>
      <c r="D178" t="s">
        <v>3918</v>
      </c>
      <c r="E178" t="s">
        <v>3919</v>
      </c>
      <c r="F178" t="s">
        <v>3920</v>
      </c>
      <c r="G178" t="s">
        <v>3921</v>
      </c>
      <c r="I178" t="str">
        <f t="shared" si="15"/>
        <v>N/A</v>
      </c>
      <c r="J178">
        <f t="shared" si="16"/>
        <v>2730000</v>
      </c>
      <c r="K178">
        <f t="shared" si="17"/>
        <v>9590000</v>
      </c>
      <c r="L178">
        <f t="shared" si="18"/>
        <v>3020000</v>
      </c>
      <c r="M178">
        <f t="shared" si="19"/>
        <v>45980000</v>
      </c>
      <c r="N178">
        <f t="shared" si="20"/>
        <v>46570000</v>
      </c>
      <c r="P178">
        <f t="shared" si="21"/>
        <v>46570000</v>
      </c>
      <c r="Q178">
        <f>IFERROR(J144+MATCH(P178,J178:N178,0)-1,"")</f>
        <v>2016</v>
      </c>
      <c r="R178">
        <f t="shared" si="22"/>
        <v>2730000</v>
      </c>
      <c r="S178">
        <f>IFERROR(J144+MATCH(R178,J178:N178)-1,"")</f>
        <v>2012</v>
      </c>
      <c r="T178">
        <f t="shared" si="23"/>
        <v>21578000</v>
      </c>
      <c r="U178">
        <f t="shared" si="24"/>
        <v>22712421.051046055</v>
      </c>
      <c r="V178">
        <f t="shared" si="25"/>
        <v>-0.82985428799682837</v>
      </c>
      <c r="W178">
        <f t="shared" si="26"/>
        <v>-0.52781691450052937</v>
      </c>
      <c r="X178">
        <f t="shared" si="27"/>
        <v>-0.81708594421928804</v>
      </c>
      <c r="Y178">
        <f t="shared" si="28"/>
        <v>1.074390085722549</v>
      </c>
      <c r="Z178">
        <f t="shared" si="29"/>
        <v>1.1003670609940968</v>
      </c>
      <c r="AA178">
        <f t="shared" si="30"/>
        <v>1.1003670609940968</v>
      </c>
      <c r="AB178">
        <f>IFERROR(V144+MATCH(AA178,V178:Z178,0)-1,"")</f>
        <v>2016</v>
      </c>
    </row>
    <row r="179" spans="1:28" x14ac:dyDescent="0.3">
      <c r="A179" s="1">
        <v>21</v>
      </c>
      <c r="B179" t="s">
        <v>407</v>
      </c>
      <c r="C179" t="s">
        <v>254</v>
      </c>
      <c r="D179" t="s">
        <v>3922</v>
      </c>
      <c r="E179" t="s">
        <v>3923</v>
      </c>
      <c r="F179" t="s">
        <v>3924</v>
      </c>
      <c r="G179" t="s">
        <v>3925</v>
      </c>
      <c r="I179" t="str">
        <f t="shared" si="15"/>
        <v>N/A</v>
      </c>
      <c r="J179" t="str">
        <f t="shared" si="16"/>
        <v>N/A</v>
      </c>
      <c r="K179">
        <f t="shared" si="17"/>
        <v>495000</v>
      </c>
      <c r="L179">
        <f t="shared" si="18"/>
        <v>4200000</v>
      </c>
      <c r="M179">
        <f t="shared" si="19"/>
        <v>-2370000</v>
      </c>
      <c r="N179">
        <f t="shared" si="20"/>
        <v>-17920000</v>
      </c>
      <c r="P179">
        <f t="shared" si="21"/>
        <v>4200000</v>
      </c>
      <c r="Q179">
        <f>IFERROR(J144+MATCH(P179,J179:N179,0)-1,"")</f>
        <v>2014</v>
      </c>
      <c r="R179">
        <f t="shared" si="22"/>
        <v>-17920000</v>
      </c>
      <c r="S179" t="str">
        <f>IFERROR(J144+MATCH(R179,J179:N179)-1,"")</f>
        <v/>
      </c>
      <c r="T179">
        <f t="shared" si="23"/>
        <v>-3898750</v>
      </c>
      <c r="U179">
        <f t="shared" si="24"/>
        <v>9726721.2487045191</v>
      </c>
      <c r="V179" t="str">
        <f t="shared" si="25"/>
        <v/>
      </c>
      <c r="W179">
        <f t="shared" si="26"/>
        <v>0.45171953504735152</v>
      </c>
      <c r="X179">
        <f t="shared" si="27"/>
        <v>0.83262898081701009</v>
      </c>
      <c r="Y179">
        <f t="shared" si="28"/>
        <v>0.15717012556555077</v>
      </c>
      <c r="Z179">
        <f t="shared" si="29"/>
        <v>-1.4415186414299124</v>
      </c>
      <c r="AA179">
        <f t="shared" si="30"/>
        <v>-1.4415186414299124</v>
      </c>
      <c r="AB179">
        <f>IFERROR(V144+MATCH(AA179,V179:Z179,0)-1,"")</f>
        <v>2016</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1852</v>
      </c>
      <c r="D183" t="s">
        <v>3926</v>
      </c>
      <c r="E183" t="s">
        <v>3927</v>
      </c>
      <c r="F183" t="s">
        <v>3928</v>
      </c>
      <c r="G183" t="s">
        <v>3929</v>
      </c>
      <c r="I183" t="str">
        <f t="shared" si="15"/>
        <v>N/A</v>
      </c>
      <c r="J183">
        <f t="shared" si="16"/>
        <v>20500000</v>
      </c>
      <c r="K183">
        <f t="shared" si="17"/>
        <v>43270000</v>
      </c>
      <c r="L183">
        <f t="shared" si="18"/>
        <v>83230000</v>
      </c>
      <c r="M183">
        <f t="shared" si="19"/>
        <v>111370000</v>
      </c>
      <c r="N183">
        <f t="shared" si="20"/>
        <v>4179999.9999999995</v>
      </c>
      <c r="P183">
        <f t="shared" si="21"/>
        <v>111370000</v>
      </c>
      <c r="Q183">
        <f>IFERROR(J144+MATCH(P183,J183:N183,0)-1,"")</f>
        <v>2015</v>
      </c>
      <c r="R183">
        <f t="shared" si="22"/>
        <v>4179999.9999999995</v>
      </c>
      <c r="S183" t="str">
        <f>IFERROR(J144+MATCH(R183,J183:N183)-1,"")</f>
        <v/>
      </c>
      <c r="T183">
        <f t="shared" si="23"/>
        <v>52510000</v>
      </c>
      <c r="U183">
        <f t="shared" si="24"/>
        <v>44311467.477392353</v>
      </c>
      <c r="V183">
        <f t="shared" si="25"/>
        <v>-0.72238636683227553</v>
      </c>
      <c r="W183">
        <f t="shared" si="26"/>
        <v>-0.20852389970416202</v>
      </c>
      <c r="X183">
        <f t="shared" si="27"/>
        <v>0.69327426395149971</v>
      </c>
      <c r="Y183">
        <f t="shared" si="28"/>
        <v>1.3283243221414476</v>
      </c>
      <c r="Z183">
        <f t="shared" si="29"/>
        <v>-1.0906883195565098</v>
      </c>
      <c r="AA183">
        <f t="shared" si="30"/>
        <v>1.3283243221414476</v>
      </c>
      <c r="AB183">
        <f>IFERROR(V144+MATCH(AA183,V183:Z183,0)-1,"")</f>
        <v>2015</v>
      </c>
    </row>
    <row r="184" spans="1:28" x14ac:dyDescent="0.3">
      <c r="A184" s="1">
        <v>26</v>
      </c>
      <c r="B184" t="s">
        <v>422</v>
      </c>
      <c r="C184" t="s">
        <v>254</v>
      </c>
      <c r="D184" t="s">
        <v>254</v>
      </c>
      <c r="E184" t="s">
        <v>254</v>
      </c>
      <c r="F184" t="s">
        <v>3930</v>
      </c>
      <c r="G184" t="s">
        <v>3931</v>
      </c>
      <c r="I184" t="str">
        <f t="shared" si="15"/>
        <v>N/A</v>
      </c>
      <c r="J184" t="str">
        <f t="shared" si="16"/>
        <v>N/A</v>
      </c>
      <c r="K184" t="str">
        <f t="shared" si="17"/>
        <v>N/A</v>
      </c>
      <c r="L184" t="str">
        <f t="shared" si="18"/>
        <v>N/A</v>
      </c>
      <c r="M184">
        <f t="shared" si="19"/>
        <v>-1080000</v>
      </c>
      <c r="N184">
        <f t="shared" si="20"/>
        <v>-1970000</v>
      </c>
      <c r="P184">
        <f t="shared" si="21"/>
        <v>-1080000</v>
      </c>
      <c r="Q184">
        <f>IFERROR(J144+MATCH(P184,J184:N184,0)-1,"")</f>
        <v>2015</v>
      </c>
      <c r="R184">
        <f t="shared" si="22"/>
        <v>-1970000</v>
      </c>
      <c r="S184" t="str">
        <f>IFERROR(J144+MATCH(R184,J184:N184)-1,"")</f>
        <v/>
      </c>
      <c r="T184">
        <f t="shared" si="23"/>
        <v>-1525000</v>
      </c>
      <c r="U184">
        <f t="shared" si="24"/>
        <v>629325.03525602724</v>
      </c>
      <c r="V184" t="str">
        <f t="shared" si="25"/>
        <v/>
      </c>
      <c r="W184" t="str">
        <f t="shared" si="26"/>
        <v/>
      </c>
      <c r="X184" t="str">
        <f t="shared" si="27"/>
        <v/>
      </c>
      <c r="Y184">
        <f t="shared" si="28"/>
        <v>0.70710678118654757</v>
      </c>
      <c r="Z184">
        <f t="shared" si="29"/>
        <v>-0.70710678118654757</v>
      </c>
      <c r="AA184">
        <f t="shared" si="30"/>
        <v>-0.70710678118654757</v>
      </c>
      <c r="AB184">
        <f>IFERROR(V144+MATCH(AA184,V184:Z184,0)-1,"")</f>
        <v>2016</v>
      </c>
    </row>
    <row r="185" spans="1:28" x14ac:dyDescent="0.3">
      <c r="A185" s="1">
        <v>27</v>
      </c>
      <c r="B185" t="s">
        <v>423</v>
      </c>
      <c r="C185" t="s">
        <v>1852</v>
      </c>
      <c r="D185" t="s">
        <v>3926</v>
      </c>
      <c r="E185" t="s">
        <v>3927</v>
      </c>
      <c r="F185" t="s">
        <v>3932</v>
      </c>
      <c r="G185" t="s">
        <v>3933</v>
      </c>
      <c r="I185" t="str">
        <f t="shared" si="15"/>
        <v>N/A</v>
      </c>
      <c r="J185">
        <f t="shared" si="16"/>
        <v>20500000</v>
      </c>
      <c r="K185">
        <f t="shared" si="17"/>
        <v>43270000</v>
      </c>
      <c r="L185">
        <f t="shared" si="18"/>
        <v>83230000</v>
      </c>
      <c r="M185">
        <f t="shared" si="19"/>
        <v>112440000</v>
      </c>
      <c r="N185">
        <f t="shared" si="20"/>
        <v>6140000</v>
      </c>
      <c r="P185">
        <f t="shared" si="21"/>
        <v>112440000</v>
      </c>
      <c r="Q185">
        <f>IFERROR(J144+MATCH(P185,J185:N185,0)-1,"")</f>
        <v>2015</v>
      </c>
      <c r="R185">
        <f t="shared" si="22"/>
        <v>6140000</v>
      </c>
      <c r="S185" t="str">
        <f>IFERROR(J144+MATCH(R185,J185:N185)-1,"")</f>
        <v/>
      </c>
      <c r="T185">
        <f t="shared" si="23"/>
        <v>53116000</v>
      </c>
      <c r="U185">
        <f t="shared" si="24"/>
        <v>44140915.599928372</v>
      </c>
      <c r="V185">
        <f t="shared" si="25"/>
        <v>-0.73890628585087448</v>
      </c>
      <c r="W185">
        <f t="shared" si="26"/>
        <v>-0.22305835450354766</v>
      </c>
      <c r="X185">
        <f t="shared" si="27"/>
        <v>0.68222418114156347</v>
      </c>
      <c r="Y185">
        <f t="shared" si="28"/>
        <v>1.3439684971123769</v>
      </c>
      <c r="Z185">
        <f t="shared" si="29"/>
        <v>-1.0642280378995181</v>
      </c>
      <c r="AA185">
        <f t="shared" si="30"/>
        <v>1.3439684971123769</v>
      </c>
      <c r="AB185">
        <f>IFERROR(V144+MATCH(AA185,V185:Z185,0)-1,"")</f>
        <v>2015</v>
      </c>
    </row>
    <row r="186" spans="1:28" x14ac:dyDescent="0.3">
      <c r="A186" s="1">
        <v>28</v>
      </c>
      <c r="B186" t="s">
        <v>424</v>
      </c>
      <c r="C186" t="s">
        <v>254</v>
      </c>
      <c r="D186" t="s">
        <v>3934</v>
      </c>
      <c r="E186" t="s">
        <v>3935</v>
      </c>
      <c r="F186" t="s">
        <v>3936</v>
      </c>
      <c r="G186" t="s">
        <v>3937</v>
      </c>
      <c r="I186" t="str">
        <f t="shared" si="15"/>
        <v>neg_trend</v>
      </c>
      <c r="J186" t="str">
        <f t="shared" si="16"/>
        <v>N/A</v>
      </c>
      <c r="K186">
        <f t="shared" si="17"/>
        <v>1.1103000000000001</v>
      </c>
      <c r="L186">
        <f t="shared" si="18"/>
        <v>0.92349999999999999</v>
      </c>
      <c r="M186">
        <f t="shared" si="19"/>
        <v>0.35100000000000003</v>
      </c>
      <c r="N186">
        <f t="shared" si="20"/>
        <v>-0.94540000000000013</v>
      </c>
      <c r="P186">
        <f t="shared" si="21"/>
        <v>1.1103000000000001</v>
      </c>
      <c r="Q186">
        <f>IFERROR(J144+MATCH(P186,J186:N186,0)-1,"")</f>
        <v>2013</v>
      </c>
      <c r="R186">
        <f t="shared" si="22"/>
        <v>-0.94540000000000013</v>
      </c>
      <c r="S186" t="str">
        <f>IFERROR(J144+MATCH(R186,J186:N186)-1,"")</f>
        <v/>
      </c>
      <c r="T186">
        <f t="shared" si="23"/>
        <v>0.35985</v>
      </c>
      <c r="U186">
        <f t="shared" si="24"/>
        <v>0.92819401887033659</v>
      </c>
      <c r="V186" t="str">
        <f t="shared" si="25"/>
        <v/>
      </c>
      <c r="W186">
        <f t="shared" si="26"/>
        <v>0.80850553304937167</v>
      </c>
      <c r="X186">
        <f t="shared" si="27"/>
        <v>0.60725450556769711</v>
      </c>
      <c r="Y186">
        <f t="shared" si="28"/>
        <v>-9.534644503280584E-3</v>
      </c>
      <c r="Z186">
        <f t="shared" si="29"/>
        <v>-1.4062253941137881</v>
      </c>
      <c r="AA186">
        <f t="shared" si="30"/>
        <v>-1.4062253941137881</v>
      </c>
      <c r="AB186">
        <f>IFERROR(V144+MATCH(AA186,V186:Z186,0)-1,"")</f>
        <v>2016</v>
      </c>
    </row>
    <row r="187" spans="1:28" x14ac:dyDescent="0.3">
      <c r="A187" s="1">
        <v>29</v>
      </c>
      <c r="B187" t="s">
        <v>429</v>
      </c>
      <c r="C187" t="s">
        <v>254</v>
      </c>
      <c r="D187" t="s">
        <v>254</v>
      </c>
      <c r="E187" t="s">
        <v>254</v>
      </c>
      <c r="F187" t="s">
        <v>254</v>
      </c>
      <c r="G187" t="s">
        <v>3938</v>
      </c>
      <c r="I187" t="str">
        <f t="shared" si="15"/>
        <v>N/A</v>
      </c>
      <c r="J187" t="str">
        <f t="shared" si="16"/>
        <v>N/A</v>
      </c>
      <c r="K187" t="str">
        <f t="shared" si="17"/>
        <v>N/A</v>
      </c>
      <c r="L187" t="str">
        <f t="shared" si="18"/>
        <v>N/A</v>
      </c>
      <c r="M187" t="str">
        <f t="shared" si="19"/>
        <v>N/A</v>
      </c>
      <c r="N187">
        <f t="shared" si="20"/>
        <v>2.2000000000000001E-3</v>
      </c>
      <c r="P187">
        <f t="shared" si="21"/>
        <v>2.2000000000000001E-3</v>
      </c>
      <c r="Q187">
        <f>IFERROR(J144+MATCH(P187,J187:N187,0)-1,"")</f>
        <v>2016</v>
      </c>
      <c r="R187">
        <f t="shared" si="22"/>
        <v>2.2000000000000001E-3</v>
      </c>
      <c r="S187">
        <f>IFERROR(J144+MATCH(R187,J187:N187)-1,"")</f>
        <v>2016</v>
      </c>
      <c r="T187">
        <f t="shared" si="23"/>
        <v>2.2000000000000001E-3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3939</v>
      </c>
      <c r="D188" t="s">
        <v>3940</v>
      </c>
      <c r="E188" t="s">
        <v>3941</v>
      </c>
      <c r="F188" t="s">
        <v>3261</v>
      </c>
      <c r="G188" t="s">
        <v>254</v>
      </c>
      <c r="I188" t="str">
        <f t="shared" ref="I188:I251" si="31">IF(AND(K188&gt; J188, L188&gt; K188, M188&gt; L188, N188&gt; M188), "pos_trend", IF(AND(K188&lt; J188, L188&lt; K188, M188&lt; L188, N188&lt; M188), "neg_trend", "N/A"))</f>
        <v>N/A</v>
      </c>
      <c r="J188">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-101000</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-691000</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-192000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111000</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111000</v>
      </c>
      <c r="Q188">
        <f>IFERROR(J144+MATCH(P188,J188:N188,0)-1,"")</f>
        <v>2015</v>
      </c>
      <c r="R188">
        <f t="shared" si="22"/>
        <v>-691000</v>
      </c>
      <c r="S188" t="str">
        <f>IFERROR(J144+MATCH(R188,J188:N188)-1,"")</f>
        <v/>
      </c>
      <c r="T188">
        <f t="shared" si="23"/>
        <v>-218250</v>
      </c>
      <c r="U188">
        <f t="shared" si="24"/>
        <v>339771.85973336088</v>
      </c>
      <c r="V188">
        <f t="shared" si="25"/>
        <v>0.34508449314199541</v>
      </c>
      <c r="W188">
        <f t="shared" si="26"/>
        <v>-1.3913747900458706</v>
      </c>
      <c r="X188">
        <f t="shared" si="27"/>
        <v>7.7257722345222851E-2</v>
      </c>
      <c r="Y188">
        <f t="shared" si="28"/>
        <v>0.96903257455865233</v>
      </c>
      <c r="Z188" t="str">
        <f t="shared" si="29"/>
        <v/>
      </c>
      <c r="AA188">
        <f t="shared" si="30"/>
        <v>-1.3913747900458706</v>
      </c>
      <c r="AB188">
        <f>IFERROR(V144+MATCH(AA188,V188:Z188,0)-1,"")</f>
        <v>2013</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3939</v>
      </c>
      <c r="D191" t="s">
        <v>3940</v>
      </c>
      <c r="E191" t="s">
        <v>3941</v>
      </c>
      <c r="F191" t="s">
        <v>3261</v>
      </c>
      <c r="G191" t="s">
        <v>254</v>
      </c>
      <c r="I191" t="str">
        <f t="shared" si="31"/>
        <v>N/A</v>
      </c>
      <c r="J191">
        <f t="shared" si="32"/>
        <v>-101000</v>
      </c>
      <c r="K191">
        <f t="shared" si="33"/>
        <v>-691000</v>
      </c>
      <c r="L191">
        <f t="shared" si="34"/>
        <v>-192000</v>
      </c>
      <c r="M191">
        <f t="shared" si="35"/>
        <v>111000</v>
      </c>
      <c r="N191" t="str">
        <f t="shared" si="36"/>
        <v>N/A</v>
      </c>
      <c r="P191">
        <f t="shared" si="21"/>
        <v>111000</v>
      </c>
      <c r="Q191">
        <f>IFERROR(J144+MATCH(P191,J191:N191,0)-1,"")</f>
        <v>2015</v>
      </c>
      <c r="R191">
        <f t="shared" si="22"/>
        <v>-691000</v>
      </c>
      <c r="S191" t="str">
        <f>IFERROR(J144+MATCH(R191,J191:N191)-1,"")</f>
        <v/>
      </c>
      <c r="T191">
        <f t="shared" si="23"/>
        <v>-218250</v>
      </c>
      <c r="U191">
        <f t="shared" si="24"/>
        <v>339771.85973336088</v>
      </c>
      <c r="V191">
        <f t="shared" si="25"/>
        <v>0.34508449314199541</v>
      </c>
      <c r="W191">
        <f t="shared" si="26"/>
        <v>-1.3913747900458706</v>
      </c>
      <c r="X191">
        <f t="shared" si="27"/>
        <v>7.7257722345222851E-2</v>
      </c>
      <c r="Y191">
        <f t="shared" si="28"/>
        <v>0.96903257455865233</v>
      </c>
      <c r="Z191" t="str">
        <f t="shared" si="29"/>
        <v/>
      </c>
      <c r="AA191">
        <f t="shared" si="30"/>
        <v>-1.3913747900458706</v>
      </c>
      <c r="AB191">
        <f>IFERROR(V144+MATCH(AA191,V191:Z191,0)-1,"")</f>
        <v>2013</v>
      </c>
    </row>
    <row r="192" spans="1:28" x14ac:dyDescent="0.3">
      <c r="A192" s="1">
        <v>34</v>
      </c>
      <c r="B192" t="s">
        <v>435</v>
      </c>
      <c r="C192" t="s">
        <v>3942</v>
      </c>
      <c r="D192" t="s">
        <v>3943</v>
      </c>
      <c r="E192" t="s">
        <v>3944</v>
      </c>
      <c r="F192" t="s">
        <v>3945</v>
      </c>
      <c r="G192" t="s">
        <v>3933</v>
      </c>
      <c r="I192" t="str">
        <f t="shared" si="31"/>
        <v>N/A</v>
      </c>
      <c r="J192">
        <f t="shared" si="32"/>
        <v>20400000</v>
      </c>
      <c r="K192">
        <f t="shared" si="33"/>
        <v>42580000</v>
      </c>
      <c r="L192">
        <f t="shared" si="34"/>
        <v>83040000</v>
      </c>
      <c r="M192">
        <f t="shared" si="35"/>
        <v>112550000</v>
      </c>
      <c r="N192">
        <f t="shared" si="36"/>
        <v>6140000</v>
      </c>
      <c r="P192">
        <f t="shared" si="21"/>
        <v>112550000</v>
      </c>
      <c r="Q192">
        <f>IFERROR(J144+MATCH(P192,J192:N192,0)-1,"")</f>
        <v>2015</v>
      </c>
      <c r="R192">
        <f t="shared" si="22"/>
        <v>6140000</v>
      </c>
      <c r="S192" t="str">
        <f>IFERROR(J144+MATCH(R192,J192:N192)-1,"")</f>
        <v/>
      </c>
      <c r="T192">
        <f t="shared" si="23"/>
        <v>52942000</v>
      </c>
      <c r="U192">
        <f t="shared" si="24"/>
        <v>44203459.36688666</v>
      </c>
      <c r="V192">
        <f t="shared" si="25"/>
        <v>-0.7361867253398181</v>
      </c>
      <c r="W192">
        <f t="shared" si="26"/>
        <v>-0.23441604228293267</v>
      </c>
      <c r="X192">
        <f t="shared" si="27"/>
        <v>0.68089693501560589</v>
      </c>
      <c r="Y192">
        <f t="shared" si="28"/>
        <v>1.3484917437175306</v>
      </c>
      <c r="Z192">
        <f t="shared" si="29"/>
        <v>-1.0587859111103857</v>
      </c>
      <c r="AA192">
        <f t="shared" si="30"/>
        <v>1.3484917437175306</v>
      </c>
      <c r="AB192">
        <f>IFERROR(V144+MATCH(AA192,V192:Z192,0)-1,"")</f>
        <v>2015</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3942</v>
      </c>
      <c r="D194" t="s">
        <v>3943</v>
      </c>
      <c r="E194" t="s">
        <v>3944</v>
      </c>
      <c r="F194" t="s">
        <v>3945</v>
      </c>
      <c r="G194" t="s">
        <v>3933</v>
      </c>
      <c r="I194" t="str">
        <f t="shared" si="31"/>
        <v>N/A</v>
      </c>
      <c r="J194">
        <f t="shared" si="32"/>
        <v>20400000</v>
      </c>
      <c r="K194">
        <f t="shared" si="33"/>
        <v>42580000</v>
      </c>
      <c r="L194">
        <f t="shared" si="34"/>
        <v>83040000</v>
      </c>
      <c r="M194">
        <f t="shared" si="35"/>
        <v>112550000</v>
      </c>
      <c r="N194">
        <f t="shared" si="36"/>
        <v>6140000</v>
      </c>
      <c r="P194">
        <f t="shared" si="21"/>
        <v>112550000</v>
      </c>
      <c r="Q194">
        <f>IFERROR(J144+MATCH(P194,J194:N194,0)-1,"")</f>
        <v>2015</v>
      </c>
      <c r="R194">
        <f t="shared" si="22"/>
        <v>6140000</v>
      </c>
      <c r="S194" t="str">
        <f>IFERROR(J144+MATCH(R194,J194:N194)-1,"")</f>
        <v/>
      </c>
      <c r="T194">
        <f t="shared" si="23"/>
        <v>52942000</v>
      </c>
      <c r="U194">
        <f t="shared" si="24"/>
        <v>44203459.36688666</v>
      </c>
      <c r="V194">
        <f t="shared" si="25"/>
        <v>-0.7361867253398181</v>
      </c>
      <c r="W194">
        <f t="shared" si="26"/>
        <v>-0.23441604228293267</v>
      </c>
      <c r="X194">
        <f t="shared" si="27"/>
        <v>0.68089693501560589</v>
      </c>
      <c r="Y194">
        <f t="shared" si="28"/>
        <v>1.3484917437175306</v>
      </c>
      <c r="Z194">
        <f t="shared" si="29"/>
        <v>-1.0587859111103857</v>
      </c>
      <c r="AA194">
        <f t="shared" si="30"/>
        <v>1.3484917437175306</v>
      </c>
      <c r="AB194">
        <f>IFERROR(V144+MATCH(AA194,V194:Z194,0)-1,"")</f>
        <v>2015</v>
      </c>
    </row>
    <row r="195" spans="1:28" x14ac:dyDescent="0.3">
      <c r="A195" s="1">
        <v>37</v>
      </c>
      <c r="B195" t="s">
        <v>438</v>
      </c>
      <c r="C195" t="s">
        <v>457</v>
      </c>
      <c r="D195" t="s">
        <v>162</v>
      </c>
      <c r="E195" t="s">
        <v>3946</v>
      </c>
      <c r="F195" t="s">
        <v>3947</v>
      </c>
      <c r="G195" t="s">
        <v>3948</v>
      </c>
      <c r="I195" t="str">
        <f t="shared" si="31"/>
        <v>N/A</v>
      </c>
      <c r="J195">
        <f t="shared" si="32"/>
        <v>0.53</v>
      </c>
      <c r="K195">
        <f t="shared" si="33"/>
        <v>0.85</v>
      </c>
      <c r="L195">
        <f t="shared" si="34"/>
        <v>1.51</v>
      </c>
      <c r="M195">
        <f t="shared" si="35"/>
        <v>1.65</v>
      </c>
      <c r="N195">
        <f t="shared" si="36"/>
        <v>7.0000000000000007E-2</v>
      </c>
      <c r="P195">
        <f t="shared" si="21"/>
        <v>1.65</v>
      </c>
      <c r="Q195">
        <f>IFERROR(J144+MATCH(P195,J195:N195,0)-1,"")</f>
        <v>2015</v>
      </c>
      <c r="R195">
        <f t="shared" si="22"/>
        <v>7.0000000000000007E-2</v>
      </c>
      <c r="S195" t="str">
        <f>IFERROR(J144+MATCH(R195,J195:N195)-1,"")</f>
        <v/>
      </c>
      <c r="T195">
        <f t="shared" si="23"/>
        <v>0.92199999999999993</v>
      </c>
      <c r="U195">
        <f t="shared" si="24"/>
        <v>0.6634154053080169</v>
      </c>
      <c r="V195">
        <f t="shared" si="25"/>
        <v>-0.59088166609275283</v>
      </c>
      <c r="W195">
        <f t="shared" si="26"/>
        <v>-0.10852928560887291</v>
      </c>
      <c r="X195">
        <f t="shared" si="27"/>
        <v>0.88632249913912953</v>
      </c>
      <c r="Y195">
        <f t="shared" si="28"/>
        <v>1.0973516656008269</v>
      </c>
      <c r="Z195">
        <f t="shared" si="29"/>
        <v>-1.2842632130383302</v>
      </c>
      <c r="AA195">
        <f t="shared" si="30"/>
        <v>-1.2842632130383302</v>
      </c>
      <c r="AB195">
        <f>IFERROR(V144+MATCH(AA195,V195:Z195,0)-1,"")</f>
        <v>2016</v>
      </c>
    </row>
    <row r="196" spans="1:28" x14ac:dyDescent="0.3">
      <c r="A196" s="1">
        <v>38</v>
      </c>
      <c r="B196" t="s">
        <v>444</v>
      </c>
      <c r="C196" t="s">
        <v>254</v>
      </c>
      <c r="D196" t="s">
        <v>3949</v>
      </c>
      <c r="E196" t="s">
        <v>3950</v>
      </c>
      <c r="F196" t="s">
        <v>3951</v>
      </c>
      <c r="G196" t="s">
        <v>3952</v>
      </c>
      <c r="I196" t="str">
        <f t="shared" si="31"/>
        <v>N/A</v>
      </c>
      <c r="J196" t="str">
        <f t="shared" si="32"/>
        <v>N/A</v>
      </c>
      <c r="K196">
        <f t="shared" si="33"/>
        <v>0.6038</v>
      </c>
      <c r="L196">
        <f t="shared" si="34"/>
        <v>0.77650000000000008</v>
      </c>
      <c r="M196">
        <f t="shared" si="35"/>
        <v>9.2699999999999991E-2</v>
      </c>
      <c r="N196">
        <f t="shared" si="36"/>
        <v>-0.95760000000000012</v>
      </c>
      <c r="P196">
        <f t="shared" si="21"/>
        <v>0.77650000000000008</v>
      </c>
      <c r="Q196">
        <f>IFERROR(J144+MATCH(P196,J196:N196,0)-1,"")</f>
        <v>2014</v>
      </c>
      <c r="R196">
        <f t="shared" si="22"/>
        <v>-0.95760000000000012</v>
      </c>
      <c r="S196" t="str">
        <f>IFERROR(J144+MATCH(R196,J196:N196)-1,"")</f>
        <v/>
      </c>
      <c r="T196">
        <f t="shared" si="23"/>
        <v>0.12884999999999999</v>
      </c>
      <c r="U196">
        <f t="shared" si="24"/>
        <v>0.78032225180797377</v>
      </c>
      <c r="V196" t="str">
        <f t="shared" si="25"/>
        <v/>
      </c>
      <c r="W196">
        <f t="shared" si="26"/>
        <v>0.60865879308139792</v>
      </c>
      <c r="X196">
        <f t="shared" si="27"/>
        <v>0.82997761309436235</v>
      </c>
      <c r="Y196">
        <f t="shared" si="28"/>
        <v>-4.632701414863151E-2</v>
      </c>
      <c r="Z196">
        <f t="shared" si="29"/>
        <v>-1.392309392027129</v>
      </c>
      <c r="AA196">
        <f t="shared" si="30"/>
        <v>-1.392309392027129</v>
      </c>
      <c r="AB196">
        <f>IFERROR(V144+MATCH(AA196,V196:Z196,0)-1,"")</f>
        <v>2016</v>
      </c>
    </row>
    <row r="197" spans="1:28" x14ac:dyDescent="0.3">
      <c r="A197" s="1">
        <v>39</v>
      </c>
      <c r="B197" t="s">
        <v>449</v>
      </c>
      <c r="C197" t="s">
        <v>3953</v>
      </c>
      <c r="D197" t="s">
        <v>3954</v>
      </c>
      <c r="E197" t="s">
        <v>3955</v>
      </c>
      <c r="F197" t="s">
        <v>3956</v>
      </c>
      <c r="G197" t="s">
        <v>3957</v>
      </c>
      <c r="I197" t="str">
        <f t="shared" si="31"/>
        <v>pos_trend</v>
      </c>
      <c r="J197">
        <f t="shared" si="32"/>
        <v>38480000</v>
      </c>
      <c r="K197">
        <f t="shared" si="33"/>
        <v>50000000</v>
      </c>
      <c r="L197">
        <f t="shared" si="34"/>
        <v>55060000</v>
      </c>
      <c r="M197">
        <f t="shared" si="35"/>
        <v>68090000</v>
      </c>
      <c r="N197">
        <f t="shared" si="36"/>
        <v>85700000</v>
      </c>
      <c r="P197">
        <f t="shared" si="21"/>
        <v>85700000</v>
      </c>
      <c r="Q197">
        <f>IFERROR(J144+MATCH(P197,J197:N197,0)-1,"")</f>
        <v>2016</v>
      </c>
      <c r="R197">
        <f t="shared" si="22"/>
        <v>38480000</v>
      </c>
      <c r="S197">
        <f>IFERROR(J144+MATCH(R197,J197:N197)-1,"")</f>
        <v>2012</v>
      </c>
      <c r="T197">
        <f t="shared" si="23"/>
        <v>59466000</v>
      </c>
      <c r="U197">
        <f t="shared" si="24"/>
        <v>18110951.935224168</v>
      </c>
      <c r="V197">
        <f t="shared" si="25"/>
        <v>-1.158746380370218</v>
      </c>
      <c r="W197">
        <f t="shared" si="26"/>
        <v>-0.52266717033186327</v>
      </c>
      <c r="X197">
        <f t="shared" si="27"/>
        <v>-0.24327821175598879</v>
      </c>
      <c r="Y197">
        <f t="shared" si="28"/>
        <v>0.47617596418149055</v>
      </c>
      <c r="Z197">
        <f t="shared" si="29"/>
        <v>1.4485157982765795</v>
      </c>
      <c r="AA197">
        <f t="shared" si="30"/>
        <v>1.4485157982765795</v>
      </c>
      <c r="AB197">
        <f>IFERROR(V144+MATCH(AA197,V197:Z197,0)-1,"")</f>
        <v>2016</v>
      </c>
    </row>
    <row r="198" spans="1:28" x14ac:dyDescent="0.3">
      <c r="A198" s="1">
        <v>40</v>
      </c>
      <c r="B198" t="s">
        <v>455</v>
      </c>
      <c r="C198" t="s">
        <v>457</v>
      </c>
      <c r="D198" t="s">
        <v>162</v>
      </c>
      <c r="E198" t="s">
        <v>3958</v>
      </c>
      <c r="F198" t="s">
        <v>3947</v>
      </c>
      <c r="G198" t="s">
        <v>3948</v>
      </c>
      <c r="I198" t="str">
        <f t="shared" si="31"/>
        <v>N/A</v>
      </c>
      <c r="J198">
        <f t="shared" si="32"/>
        <v>0.53</v>
      </c>
      <c r="K198">
        <f t="shared" si="33"/>
        <v>0.85</v>
      </c>
      <c r="L198">
        <f t="shared" si="34"/>
        <v>1.5</v>
      </c>
      <c r="M198">
        <f t="shared" si="35"/>
        <v>1.65</v>
      </c>
      <c r="N198">
        <f t="shared" si="36"/>
        <v>7.0000000000000007E-2</v>
      </c>
      <c r="P198">
        <f t="shared" si="21"/>
        <v>1.65</v>
      </c>
      <c r="Q198">
        <f>IFERROR(J144+MATCH(P198,J198:N198,0)-1,"")</f>
        <v>2015</v>
      </c>
      <c r="R198">
        <f t="shared" si="22"/>
        <v>7.0000000000000007E-2</v>
      </c>
      <c r="S198" t="str">
        <f>IFERROR(J144+MATCH(R198,J198:N198)-1,"")</f>
        <v/>
      </c>
      <c r="T198">
        <f t="shared" si="23"/>
        <v>0.91999999999999993</v>
      </c>
      <c r="U198">
        <f t="shared" si="24"/>
        <v>0.6612110101926616</v>
      </c>
      <c r="V198">
        <f t="shared" si="25"/>
        <v>-0.5898268389184308</v>
      </c>
      <c r="W198">
        <f t="shared" si="26"/>
        <v>-0.10586635570330805</v>
      </c>
      <c r="X198">
        <f t="shared" si="27"/>
        <v>0.87717837582741021</v>
      </c>
      <c r="Y198">
        <f t="shared" si="28"/>
        <v>1.1040348523344989</v>
      </c>
      <c r="Z198">
        <f t="shared" si="29"/>
        <v>-1.2855200335401697</v>
      </c>
      <c r="AA198">
        <f t="shared" si="30"/>
        <v>-1.2855200335401697</v>
      </c>
      <c r="AB198">
        <f>IFERROR(V144+MATCH(AA198,V198:Z198,0)-1,"")</f>
        <v>2016</v>
      </c>
    </row>
    <row r="199" spans="1:28" x14ac:dyDescent="0.3">
      <c r="A199" s="1">
        <v>41</v>
      </c>
      <c r="B199" t="s">
        <v>461</v>
      </c>
      <c r="C199" t="s">
        <v>254</v>
      </c>
      <c r="D199" t="s">
        <v>3949</v>
      </c>
      <c r="E199" t="s">
        <v>3959</v>
      </c>
      <c r="F199" t="s">
        <v>3960</v>
      </c>
      <c r="G199" t="s">
        <v>3961</v>
      </c>
      <c r="I199" t="str">
        <f t="shared" si="31"/>
        <v>N/A</v>
      </c>
      <c r="J199" t="str">
        <f t="shared" si="32"/>
        <v>N/A</v>
      </c>
      <c r="K199">
        <f t="shared" si="33"/>
        <v>0.6038</v>
      </c>
      <c r="L199">
        <f t="shared" si="34"/>
        <v>0.76470000000000005</v>
      </c>
      <c r="M199">
        <f t="shared" si="35"/>
        <v>9.7100000000000006E-2</v>
      </c>
      <c r="N199">
        <f t="shared" si="36"/>
        <v>-0.95750000000000002</v>
      </c>
      <c r="P199">
        <f t="shared" si="21"/>
        <v>0.76470000000000005</v>
      </c>
      <c r="Q199">
        <f>IFERROR(J144+MATCH(P199,J199:N199,0)-1,"")</f>
        <v>2014</v>
      </c>
      <c r="R199">
        <f t="shared" si="22"/>
        <v>-0.95750000000000002</v>
      </c>
      <c r="S199" t="str">
        <f>IFERROR(J144+MATCH(R199,J199:N199)-1,"")</f>
        <v/>
      </c>
      <c r="T199">
        <f t="shared" si="23"/>
        <v>0.127025</v>
      </c>
      <c r="U199">
        <f t="shared" si="24"/>
        <v>0.77696713519084371</v>
      </c>
      <c r="V199" t="str">
        <f t="shared" si="25"/>
        <v/>
      </c>
      <c r="W199">
        <f t="shared" si="26"/>
        <v>0.61363599360337351</v>
      </c>
      <c r="X199">
        <f t="shared" si="27"/>
        <v>0.82072325986268402</v>
      </c>
      <c r="Y199">
        <f t="shared" si="28"/>
        <v>-3.8515142590490166E-2</v>
      </c>
      <c r="Z199">
        <f t="shared" si="29"/>
        <v>-1.3958441108755673</v>
      </c>
      <c r="AA199">
        <f t="shared" si="30"/>
        <v>-1.3958441108755673</v>
      </c>
      <c r="AB199">
        <f>IFERROR(V144+MATCH(AA199,V199:Z199,0)-1,"")</f>
        <v>2016</v>
      </c>
    </row>
    <row r="200" spans="1:28" x14ac:dyDescent="0.3">
      <c r="A200" s="1">
        <v>42</v>
      </c>
      <c r="B200" t="s">
        <v>466</v>
      </c>
      <c r="C200" t="s">
        <v>3962</v>
      </c>
      <c r="D200" t="s">
        <v>2185</v>
      </c>
      <c r="E200" t="s">
        <v>3963</v>
      </c>
      <c r="F200" t="s">
        <v>3964</v>
      </c>
      <c r="G200" t="s">
        <v>3965</v>
      </c>
      <c r="I200" t="str">
        <f t="shared" si="31"/>
        <v>pos_trend</v>
      </c>
      <c r="J200">
        <f t="shared" si="32"/>
        <v>38700000</v>
      </c>
      <c r="K200">
        <f t="shared" si="33"/>
        <v>50260000</v>
      </c>
      <c r="L200">
        <f t="shared" si="34"/>
        <v>55330000</v>
      </c>
      <c r="M200">
        <f t="shared" si="35"/>
        <v>68390000</v>
      </c>
      <c r="N200">
        <f t="shared" si="36"/>
        <v>85970000</v>
      </c>
      <c r="P200">
        <f t="shared" si="21"/>
        <v>85970000</v>
      </c>
      <c r="Q200">
        <f>IFERROR(J144+MATCH(P200,J200:N200,0)-1,"")</f>
        <v>2016</v>
      </c>
      <c r="R200">
        <f t="shared" si="22"/>
        <v>38700000</v>
      </c>
      <c r="S200">
        <f>IFERROR(J144+MATCH(R200,J200:N200)-1,"")</f>
        <v>2012</v>
      </c>
      <c r="T200">
        <f t="shared" si="23"/>
        <v>59730000</v>
      </c>
      <c r="U200">
        <f t="shared" si="24"/>
        <v>18130326.803452827</v>
      </c>
      <c r="V200">
        <f t="shared" si="25"/>
        <v>-1.1599349657610665</v>
      </c>
      <c r="W200">
        <f t="shared" si="26"/>
        <v>-0.52232924991713259</v>
      </c>
      <c r="X200">
        <f t="shared" si="27"/>
        <v>-0.24268729668800249</v>
      </c>
      <c r="Y200">
        <f t="shared" si="28"/>
        <v>0.47765272484502308</v>
      </c>
      <c r="Z200">
        <f t="shared" si="29"/>
        <v>1.4472987875211785</v>
      </c>
      <c r="AA200">
        <f t="shared" si="30"/>
        <v>1.4472987875211785</v>
      </c>
      <c r="AB200">
        <f>IFERROR(V144+MATCH(AA200,V200:Z200,0)-1,"")</f>
        <v>2016</v>
      </c>
    </row>
    <row r="201" spans="1:28" x14ac:dyDescent="0.3">
      <c r="A201" s="1">
        <v>43</v>
      </c>
      <c r="B201" t="s">
        <v>153</v>
      </c>
      <c r="C201" t="s">
        <v>3966</v>
      </c>
      <c r="D201" t="s">
        <v>3967</v>
      </c>
      <c r="E201" t="s">
        <v>3968</v>
      </c>
      <c r="F201" t="s">
        <v>3969</v>
      </c>
      <c r="G201" t="s">
        <v>3970</v>
      </c>
      <c r="I201" t="str">
        <f t="shared" si="31"/>
        <v>pos_trend</v>
      </c>
      <c r="J201">
        <f t="shared" si="32"/>
        <v>78690000</v>
      </c>
      <c r="K201">
        <f t="shared" si="33"/>
        <v>140090000</v>
      </c>
      <c r="L201">
        <f t="shared" si="34"/>
        <v>205430000</v>
      </c>
      <c r="M201">
        <f t="shared" si="35"/>
        <v>384360000</v>
      </c>
      <c r="N201">
        <f t="shared" si="36"/>
        <v>580250000</v>
      </c>
      <c r="P201">
        <f t="shared" si="21"/>
        <v>580250000</v>
      </c>
      <c r="Q201">
        <f>IFERROR(J144+MATCH(P201,J201:N201,0)-1,"")</f>
        <v>2016</v>
      </c>
      <c r="R201">
        <f t="shared" si="22"/>
        <v>78690000</v>
      </c>
      <c r="S201">
        <f>IFERROR(J144+MATCH(R201,J201:N201)-1,"")</f>
        <v>2012</v>
      </c>
      <c r="T201">
        <f t="shared" si="23"/>
        <v>277764000</v>
      </c>
      <c r="U201">
        <f t="shared" si="24"/>
        <v>204130646.10684991</v>
      </c>
      <c r="V201">
        <f t="shared" si="25"/>
        <v>-0.97522838337462048</v>
      </c>
      <c r="W201">
        <f t="shared" si="26"/>
        <v>-0.67444062234504509</v>
      </c>
      <c r="X201">
        <f t="shared" si="27"/>
        <v>-0.35435149684549361</v>
      </c>
      <c r="Y201">
        <f t="shared" si="28"/>
        <v>0.52219498655877228</v>
      </c>
      <c r="Z201">
        <f t="shared" si="29"/>
        <v>1.4818255160063869</v>
      </c>
      <c r="AA201">
        <f t="shared" si="30"/>
        <v>1.4818255160063869</v>
      </c>
      <c r="AB201">
        <f>IFERROR(V144+MATCH(AA201,V201:Z201,0)-1,"")</f>
        <v>2016</v>
      </c>
    </row>
    <row r="202" spans="1:28" x14ac:dyDescent="0.3">
      <c r="A202" s="1">
        <v>44</v>
      </c>
      <c r="B202" t="s">
        <v>477</v>
      </c>
      <c r="C202" t="s">
        <v>254</v>
      </c>
      <c r="D202" t="s">
        <v>3971</v>
      </c>
      <c r="E202" t="s">
        <v>2697</v>
      </c>
      <c r="F202" t="s">
        <v>2959</v>
      </c>
      <c r="G202" t="s">
        <v>3972</v>
      </c>
      <c r="I202" t="str">
        <f t="shared" si="31"/>
        <v>N/A</v>
      </c>
      <c r="J202" t="str">
        <f t="shared" si="32"/>
        <v>N/A</v>
      </c>
      <c r="K202">
        <f t="shared" si="33"/>
        <v>0.7802</v>
      </c>
      <c r="L202">
        <f t="shared" si="34"/>
        <v>0.46649999999999997</v>
      </c>
      <c r="M202">
        <f t="shared" si="35"/>
        <v>0.871</v>
      </c>
      <c r="N202">
        <f t="shared" si="36"/>
        <v>0.50960000000000005</v>
      </c>
      <c r="P202">
        <f t="shared" si="21"/>
        <v>0.871</v>
      </c>
      <c r="Q202">
        <f>IFERROR(J144+MATCH(P202,J202:N202,0)-1,"")</f>
        <v>2015</v>
      </c>
      <c r="R202">
        <f t="shared" si="22"/>
        <v>0.46649999999999997</v>
      </c>
      <c r="S202">
        <f>IFERROR(J144+MATCH(R202,J202:N202)-1,"")</f>
        <v>2014</v>
      </c>
      <c r="T202">
        <f t="shared" si="23"/>
        <v>0.65682499999999999</v>
      </c>
      <c r="U202">
        <f t="shared" si="24"/>
        <v>0.19915749839427771</v>
      </c>
      <c r="V202" t="str">
        <f t="shared" si="25"/>
        <v/>
      </c>
      <c r="W202">
        <f t="shared" si="26"/>
        <v>0.61948458378278604</v>
      </c>
      <c r="X202">
        <f t="shared" si="27"/>
        <v>-0.95565068618811555</v>
      </c>
      <c r="Y202">
        <f t="shared" si="28"/>
        <v>1.0754051528403501</v>
      </c>
      <c r="Z202">
        <f t="shared" si="29"/>
        <v>-0.73923905043502036</v>
      </c>
      <c r="AA202">
        <f t="shared" si="30"/>
        <v>1.0754051528403501</v>
      </c>
      <c r="AB202">
        <f>IFERROR(V144+MATCH(AA202,V202:Z202,0)-1,"")</f>
        <v>2015</v>
      </c>
    </row>
    <row r="203" spans="1:28" x14ac:dyDescent="0.3">
      <c r="A203" s="1">
        <v>45</v>
      </c>
      <c r="B203" t="s">
        <v>482</v>
      </c>
      <c r="C203" t="s">
        <v>254</v>
      </c>
      <c r="D203" t="s">
        <v>254</v>
      </c>
      <c r="E203" t="s">
        <v>254</v>
      </c>
      <c r="F203" t="s">
        <v>254</v>
      </c>
      <c r="G203" t="s">
        <v>3973</v>
      </c>
      <c r="I203" t="str">
        <f t="shared" si="31"/>
        <v>N/A</v>
      </c>
      <c r="J203" t="str">
        <f t="shared" si="32"/>
        <v>N/A</v>
      </c>
      <c r="K203" t="str">
        <f t="shared" si="33"/>
        <v>N/A</v>
      </c>
      <c r="L203" t="str">
        <f t="shared" si="34"/>
        <v>N/A</v>
      </c>
      <c r="M203" t="str">
        <f t="shared" si="35"/>
        <v>N/A</v>
      </c>
      <c r="N203">
        <f t="shared" si="36"/>
        <v>0.2064</v>
      </c>
      <c r="P203">
        <f t="shared" si="21"/>
        <v>0.2064</v>
      </c>
      <c r="Q203">
        <f>IFERROR(J144+MATCH(P203,J203:N203,0)-1,"")</f>
        <v>2016</v>
      </c>
      <c r="R203">
        <f t="shared" si="22"/>
        <v>0.2064</v>
      </c>
      <c r="S203">
        <f>IFERROR(J144+MATCH(R203,J203:N203)-1,"")</f>
        <v>2016</v>
      </c>
      <c r="T203">
        <f t="shared" si="23"/>
        <v>0.2064</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3974</v>
      </c>
      <c r="D206" t="s">
        <v>2025</v>
      </c>
      <c r="E206" t="s">
        <v>3975</v>
      </c>
      <c r="F206" t="s">
        <v>3976</v>
      </c>
      <c r="G206" t="s">
        <v>3977</v>
      </c>
      <c r="I206" t="str">
        <f t="shared" si="31"/>
        <v>N/A</v>
      </c>
      <c r="J206">
        <f t="shared" si="32"/>
        <v>49400000</v>
      </c>
      <c r="K206">
        <f t="shared" si="33"/>
        <v>4570000</v>
      </c>
      <c r="L206">
        <f t="shared" si="34"/>
        <v>94040000</v>
      </c>
      <c r="M206">
        <f t="shared" si="35"/>
        <v>11220000</v>
      </c>
      <c r="N206">
        <f t="shared" si="36"/>
        <v>57060000</v>
      </c>
      <c r="P206">
        <f t="shared" si="21"/>
        <v>94040000</v>
      </c>
      <c r="Q206">
        <f>IFERROR(J144+MATCH(P206,J206:N206,0)-1,"")</f>
        <v>2014</v>
      </c>
      <c r="R206">
        <f t="shared" si="22"/>
        <v>4570000</v>
      </c>
      <c r="S206" t="str">
        <f>IFERROR(J144+MATCH(R206,J206:N206)-1,"")</f>
        <v/>
      </c>
      <c r="T206">
        <f t="shared" si="23"/>
        <v>43258000</v>
      </c>
      <c r="U206">
        <f t="shared" si="24"/>
        <v>36504197.292914137</v>
      </c>
      <c r="V206">
        <f t="shared" si="25"/>
        <v>0.16825462427555499</v>
      </c>
      <c r="W206">
        <f t="shared" si="26"/>
        <v>-1.059823331809292</v>
      </c>
      <c r="X206">
        <f t="shared" si="27"/>
        <v>1.3911276994401227</v>
      </c>
      <c r="Y206">
        <f t="shared" si="28"/>
        <v>-0.87765249959951663</v>
      </c>
      <c r="Z206">
        <f t="shared" si="29"/>
        <v>0.37809350769313094</v>
      </c>
      <c r="AA206">
        <f t="shared" si="30"/>
        <v>1.3911276994401227</v>
      </c>
      <c r="AB206">
        <f>IFERROR(V144+MATCH(AA206,V206:Z206,0)-1,"")</f>
        <v>2014</v>
      </c>
    </row>
    <row r="207" spans="1:28" x14ac:dyDescent="0.3">
      <c r="A207" s="1">
        <v>1</v>
      </c>
      <c r="B207" t="s">
        <v>490</v>
      </c>
      <c r="C207" t="s">
        <v>3974</v>
      </c>
      <c r="D207" t="s">
        <v>2025</v>
      </c>
      <c r="E207" t="s">
        <v>3975</v>
      </c>
      <c r="F207" t="s">
        <v>3976</v>
      </c>
      <c r="G207" t="s">
        <v>3977</v>
      </c>
      <c r="I207" t="str">
        <f t="shared" si="31"/>
        <v>N/A</v>
      </c>
      <c r="J207">
        <f t="shared" si="32"/>
        <v>49400000</v>
      </c>
      <c r="K207">
        <f t="shared" si="33"/>
        <v>4570000</v>
      </c>
      <c r="L207">
        <f t="shared" si="34"/>
        <v>94040000</v>
      </c>
      <c r="M207">
        <f t="shared" si="35"/>
        <v>11220000</v>
      </c>
      <c r="N207">
        <f t="shared" si="36"/>
        <v>57060000</v>
      </c>
      <c r="P207">
        <f t="shared" si="21"/>
        <v>94040000</v>
      </c>
      <c r="Q207">
        <f>IFERROR(J144+MATCH(P207,J207:N207,0)-1,"")</f>
        <v>2014</v>
      </c>
      <c r="R207">
        <f t="shared" si="22"/>
        <v>4570000</v>
      </c>
      <c r="S207" t="str">
        <f>IFERROR(J144+MATCH(R207,J207:N207)-1,"")</f>
        <v/>
      </c>
      <c r="T207">
        <f t="shared" si="23"/>
        <v>43258000</v>
      </c>
      <c r="U207">
        <f t="shared" si="24"/>
        <v>36504197.292914137</v>
      </c>
      <c r="V207">
        <f t="shared" si="25"/>
        <v>0.16825462427555499</v>
      </c>
      <c r="W207">
        <f t="shared" si="26"/>
        <v>-1.059823331809292</v>
      </c>
      <c r="X207">
        <f t="shared" si="27"/>
        <v>1.3911276994401227</v>
      </c>
      <c r="Y207">
        <f t="shared" si="28"/>
        <v>-0.87765249959951663</v>
      </c>
      <c r="Z207">
        <f t="shared" si="29"/>
        <v>0.37809350769313094</v>
      </c>
      <c r="AA207">
        <f t="shared" si="30"/>
        <v>1.3911276994401227</v>
      </c>
      <c r="AB207">
        <f>IFERROR(V144+MATCH(AA207,V207:Z207,0)-1,"")</f>
        <v>2014</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3978</v>
      </c>
      <c r="E209" t="s">
        <v>3979</v>
      </c>
      <c r="F209" t="s">
        <v>3980</v>
      </c>
      <c r="G209" t="s">
        <v>3981</v>
      </c>
      <c r="I209" t="str">
        <f t="shared" si="31"/>
        <v>N/A</v>
      </c>
      <c r="J209" t="str">
        <f t="shared" si="32"/>
        <v>N/A</v>
      </c>
      <c r="K209">
        <f t="shared" si="33"/>
        <v>-0.90749999999999997</v>
      </c>
      <c r="L209">
        <f t="shared" si="34"/>
        <v>19.5822</v>
      </c>
      <c r="M209">
        <f t="shared" si="35"/>
        <v>-0.88069999999999993</v>
      </c>
      <c r="N209">
        <f t="shared" si="36"/>
        <v>4.0880999999999998</v>
      </c>
      <c r="P209">
        <f t="shared" ref="P209:P272" si="37">MAX(J209:N209)</f>
        <v>19.5822</v>
      </c>
      <c r="Q209">
        <f>IFERROR(J144+MATCH(P209,J209:N209,0)-1,"")</f>
        <v>2014</v>
      </c>
      <c r="R209">
        <f t="shared" ref="R209:R272" si="38">IF(Q209="","",MIN(J209:N209))</f>
        <v>-0.90749999999999997</v>
      </c>
      <c r="S209">
        <f>IFERROR(J144+MATCH(R209,J209:N209)-1,"")</f>
        <v>2013</v>
      </c>
      <c r="T209">
        <f t="shared" ref="T209:T272" si="39">IFERROR(AVERAGE(J209:N209),"")</f>
        <v>5.4705250000000003</v>
      </c>
      <c r="U209">
        <f t="shared" ref="U209:U272" si="40">IFERROR(STDEV(J209:N209),"")</f>
        <v>9.6965239834953234</v>
      </c>
      <c r="V209" t="str">
        <f t="shared" ref="V209:V272" si="41">IF(C209="-","",IF(ISBLANK(B209),"",IF(OR(ISNUMBER(FIND("Growth",B209)),ISNUMBER(FIND("Margin",B209))),"",(J209-T209)/U209)))</f>
        <v/>
      </c>
      <c r="W209">
        <f t="shared" ref="W209:W272" si="42">IF(OR(D209="-",ISBLANK(D209)),"",(K209-T209)/U209)</f>
        <v>-0.65776406172523094</v>
      </c>
      <c r="X209">
        <f t="shared" ref="X209:X272" si="43">IF(OR(E209="-",ISBLANK(E209)),"",(L209-T209)/U209)</f>
        <v>1.4553333776124111</v>
      </c>
      <c r="Y209">
        <f t="shared" ref="Y209:Y272" si="44">IF(OR(F209="-",ISBLANK(F209)),"",(M209-T209)/U209)</f>
        <v>-0.65500018468582832</v>
      </c>
      <c r="Z209">
        <f t="shared" ref="Z209:Z272" si="45">IFERROR(IF(OR(G209="-",ISBLANK(G209)),"",(N209-T209)/U209),"")</f>
        <v>-0.14256913120135192</v>
      </c>
      <c r="AA209">
        <f t="shared" ref="AA209:AA272" si="46">IF(MAX(MAX(V209:Z209),ABS(MIN(V209:Z209)))=ABS(MIN(V209:Z209)),MIN(V209:Z209),MAX(V209:Z209))</f>
        <v>1.4553333776124111</v>
      </c>
      <c r="AB209">
        <f>IFERROR(V144+MATCH(AA209,V209:Z209,0)-1,"")</f>
        <v>2014</v>
      </c>
    </row>
    <row r="210" spans="1:28" x14ac:dyDescent="0.3">
      <c r="A210" s="1">
        <v>4</v>
      </c>
      <c r="B210" t="s">
        <v>497</v>
      </c>
      <c r="C210" t="s">
        <v>2617</v>
      </c>
      <c r="D210" t="s">
        <v>3982</v>
      </c>
      <c r="E210" t="s">
        <v>3983</v>
      </c>
      <c r="F210" t="s">
        <v>3984</v>
      </c>
      <c r="G210" t="s">
        <v>3985</v>
      </c>
      <c r="I210" t="str">
        <f t="shared" si="31"/>
        <v>N/A</v>
      </c>
      <c r="J210">
        <f t="shared" si="32"/>
        <v>5.0199999999999995E-2</v>
      </c>
      <c r="K210">
        <f t="shared" si="33"/>
        <v>3.7000000000000002E-3</v>
      </c>
      <c r="L210">
        <f t="shared" si="34"/>
        <v>4.2300000000000004E-2</v>
      </c>
      <c r="M210">
        <f t="shared" si="35"/>
        <v>2.6000000000000003E-3</v>
      </c>
      <c r="N210">
        <f t="shared" si="36"/>
        <v>9.4999999999999998E-3</v>
      </c>
      <c r="P210">
        <f t="shared" si="37"/>
        <v>5.0199999999999995E-2</v>
      </c>
      <c r="Q210">
        <f>IFERROR(J144+MATCH(P210,J210:N210,0)-1,"")</f>
        <v>2012</v>
      </c>
      <c r="R210">
        <f t="shared" si="38"/>
        <v>2.6000000000000003E-3</v>
      </c>
      <c r="S210" t="str">
        <f>IFERROR(J144+MATCH(R210,J210:N210)-1,"")</f>
        <v/>
      </c>
      <c r="T210">
        <f t="shared" si="39"/>
        <v>2.1660000000000002E-2</v>
      </c>
      <c r="U210">
        <f t="shared" si="40"/>
        <v>2.277197839450933E-2</v>
      </c>
      <c r="V210">
        <f t="shared" si="41"/>
        <v>1.2532947074498113</v>
      </c>
      <c r="W210">
        <f t="shared" si="42"/>
        <v>-0.78868861057458373</v>
      </c>
      <c r="X210">
        <f t="shared" si="43"/>
        <v>0.90637711148437683</v>
      </c>
      <c r="Y210">
        <f t="shared" si="44"/>
        <v>-0.83699359229128978</v>
      </c>
      <c r="Z210">
        <f t="shared" si="45"/>
        <v>-0.53398961606831508</v>
      </c>
      <c r="AA210">
        <f t="shared" si="46"/>
        <v>1.2532947074498113</v>
      </c>
      <c r="AB210">
        <f>IFERROR(V144+MATCH(AA210,V210:Z210,0)-1,"")</f>
        <v>2012</v>
      </c>
    </row>
    <row r="211" spans="1:28" x14ac:dyDescent="0.3">
      <c r="A211" s="1">
        <v>5</v>
      </c>
      <c r="B211" t="s">
        <v>503</v>
      </c>
      <c r="C211" t="s">
        <v>3986</v>
      </c>
      <c r="D211" t="s">
        <v>3987</v>
      </c>
      <c r="E211" t="s">
        <v>3988</v>
      </c>
      <c r="F211" t="s">
        <v>3989</v>
      </c>
      <c r="G211" t="s">
        <v>3990</v>
      </c>
      <c r="I211" t="str">
        <f t="shared" si="31"/>
        <v>pos_trend</v>
      </c>
      <c r="J211">
        <f t="shared" si="32"/>
        <v>71850000</v>
      </c>
      <c r="K211">
        <f t="shared" si="33"/>
        <v>110120000</v>
      </c>
      <c r="L211">
        <f t="shared" si="34"/>
        <v>137990000</v>
      </c>
      <c r="M211">
        <f t="shared" si="35"/>
        <v>245970000</v>
      </c>
      <c r="N211">
        <f t="shared" si="36"/>
        <v>326490000</v>
      </c>
      <c r="P211">
        <f t="shared" si="37"/>
        <v>326490000</v>
      </c>
      <c r="Q211">
        <f>IFERROR(J144+MATCH(P211,J211:N211,0)-1,"")</f>
        <v>2016</v>
      </c>
      <c r="R211">
        <f t="shared" si="38"/>
        <v>71850000</v>
      </c>
      <c r="S211">
        <f>IFERROR(J144+MATCH(R211,J211:N211)-1,"")</f>
        <v>2012</v>
      </c>
      <c r="T211">
        <f t="shared" si="39"/>
        <v>178484000</v>
      </c>
      <c r="U211">
        <f t="shared" si="40"/>
        <v>105052780.44868684</v>
      </c>
      <c r="V211">
        <f t="shared" si="41"/>
        <v>-1.0150516677860375</v>
      </c>
      <c r="W211">
        <f t="shared" si="42"/>
        <v>-0.6507585968502041</v>
      </c>
      <c r="X211">
        <f t="shared" si="43"/>
        <v>-0.38546338161681826</v>
      </c>
      <c r="Y211">
        <f t="shared" si="44"/>
        <v>0.64240089326301664</v>
      </c>
      <c r="Z211">
        <f t="shared" si="45"/>
        <v>1.4088727529900431</v>
      </c>
      <c r="AA211">
        <f t="shared" si="46"/>
        <v>1.4088727529900431</v>
      </c>
      <c r="AB211">
        <f>IFERROR(V144+MATCH(AA211,V211:Z211,0)-1,"")</f>
        <v>2016</v>
      </c>
    </row>
    <row r="212" spans="1:28" x14ac:dyDescent="0.3">
      <c r="A212" s="1">
        <v>6</v>
      </c>
      <c r="B212" t="s">
        <v>509</v>
      </c>
      <c r="C212" t="s">
        <v>418</v>
      </c>
      <c r="D212" t="s">
        <v>3991</v>
      </c>
      <c r="E212" t="s">
        <v>3992</v>
      </c>
      <c r="F212" t="s">
        <v>3993</v>
      </c>
      <c r="G212" t="s">
        <v>3994</v>
      </c>
      <c r="I212" t="str">
        <f t="shared" si="31"/>
        <v>pos_trend</v>
      </c>
      <c r="J212">
        <f t="shared" si="32"/>
        <v>63870000</v>
      </c>
      <c r="K212">
        <f t="shared" si="33"/>
        <v>95890000</v>
      </c>
      <c r="L212">
        <f t="shared" si="34"/>
        <v>118380000</v>
      </c>
      <c r="M212">
        <f t="shared" si="35"/>
        <v>216630000</v>
      </c>
      <c r="N212">
        <f t="shared" si="36"/>
        <v>263329999.99999997</v>
      </c>
      <c r="P212">
        <f t="shared" si="37"/>
        <v>263329999.99999997</v>
      </c>
      <c r="Q212">
        <f>IFERROR(J144+MATCH(P212,J212:N212,0)-1,"")</f>
        <v>2016</v>
      </c>
      <c r="R212">
        <f t="shared" si="38"/>
        <v>63870000</v>
      </c>
      <c r="S212">
        <f>IFERROR(J144+MATCH(R212,J212:N212)-1,"")</f>
        <v>2012</v>
      </c>
      <c r="T212">
        <f t="shared" si="39"/>
        <v>151620000</v>
      </c>
      <c r="U212">
        <f t="shared" si="40"/>
        <v>84581642.807408258</v>
      </c>
      <c r="V212">
        <f t="shared" si="41"/>
        <v>-1.0374591588367001</v>
      </c>
      <c r="W212">
        <f t="shared" si="42"/>
        <v>-0.65889001620477838</v>
      </c>
      <c r="X212">
        <f t="shared" si="43"/>
        <v>-0.39299307623626112</v>
      </c>
      <c r="Y212">
        <f t="shared" si="44"/>
        <v>0.76860649476893306</v>
      </c>
      <c r="Z212">
        <f t="shared" si="45"/>
        <v>1.3207357565088063</v>
      </c>
      <c r="AA212">
        <f t="shared" si="46"/>
        <v>1.3207357565088063</v>
      </c>
      <c r="AB212">
        <f>IFERROR(V144+MATCH(AA212,V212:Z212,0)-1,"")</f>
        <v>2016</v>
      </c>
    </row>
    <row r="213" spans="1:28" x14ac:dyDescent="0.3">
      <c r="A213" s="1">
        <v>7</v>
      </c>
      <c r="B213" t="s">
        <v>515</v>
      </c>
      <c r="C213" t="s">
        <v>3995</v>
      </c>
      <c r="D213" t="s">
        <v>3996</v>
      </c>
      <c r="E213" t="s">
        <v>3997</v>
      </c>
      <c r="F213" t="s">
        <v>3998</v>
      </c>
      <c r="G213" t="s">
        <v>3999</v>
      </c>
      <c r="I213" t="str">
        <f t="shared" si="31"/>
        <v>pos_trend</v>
      </c>
      <c r="J213">
        <f t="shared" si="32"/>
        <v>71350000</v>
      </c>
      <c r="K213">
        <f t="shared" si="33"/>
        <v>114230000</v>
      </c>
      <c r="L213">
        <f t="shared" si="34"/>
        <v>140830000</v>
      </c>
      <c r="M213">
        <f t="shared" si="35"/>
        <v>245960000</v>
      </c>
      <c r="N213">
        <f t="shared" si="36"/>
        <v>302240000</v>
      </c>
      <c r="P213">
        <f t="shared" si="37"/>
        <v>302240000</v>
      </c>
      <c r="Q213">
        <f>IFERROR(J144+MATCH(P213,J213:N213,0)-1,"")</f>
        <v>2016</v>
      </c>
      <c r="R213">
        <f t="shared" si="38"/>
        <v>71350000</v>
      </c>
      <c r="S213">
        <f>IFERROR(J144+MATCH(R213,J213:N213)-1,"")</f>
        <v>2012</v>
      </c>
      <c r="T213">
        <f t="shared" si="39"/>
        <v>174922000</v>
      </c>
      <c r="U213">
        <f t="shared" si="40"/>
        <v>95954693.840374485</v>
      </c>
      <c r="V213">
        <f t="shared" si="41"/>
        <v>-1.0793844037718185</v>
      </c>
      <c r="W213">
        <f t="shared" si="42"/>
        <v>-0.63250683808094088</v>
      </c>
      <c r="X213">
        <f t="shared" si="43"/>
        <v>-0.3552926765282976</v>
      </c>
      <c r="Y213">
        <f t="shared" si="44"/>
        <v>0.74032855670589004</v>
      </c>
      <c r="Z213">
        <f t="shared" si="45"/>
        <v>1.326855361675167</v>
      </c>
      <c r="AA213">
        <f t="shared" si="46"/>
        <v>1.326855361675167</v>
      </c>
      <c r="AB213">
        <f>IFERROR(V144+MATCH(AA213,V213:Z213,0)-1,"")</f>
        <v>2016</v>
      </c>
    </row>
    <row r="214" spans="1:28" x14ac:dyDescent="0.3">
      <c r="A214" s="1">
        <v>8</v>
      </c>
      <c r="B214" t="s">
        <v>521</v>
      </c>
      <c r="C214" t="s">
        <v>4000</v>
      </c>
      <c r="D214" t="s">
        <v>4001</v>
      </c>
      <c r="E214" t="s">
        <v>4002</v>
      </c>
      <c r="F214" t="s">
        <v>4003</v>
      </c>
      <c r="G214" t="s">
        <v>4004</v>
      </c>
      <c r="I214" t="str">
        <f t="shared" si="31"/>
        <v>neg_trend</v>
      </c>
      <c r="J214">
        <f t="shared" si="32"/>
        <v>-7480000</v>
      </c>
      <c r="K214">
        <f t="shared" si="33"/>
        <v>-18350000</v>
      </c>
      <c r="L214">
        <f t="shared" si="34"/>
        <v>-22450000</v>
      </c>
      <c r="M214">
        <f t="shared" si="35"/>
        <v>-29330000</v>
      </c>
      <c r="N214">
        <f t="shared" si="36"/>
        <v>-38920000</v>
      </c>
      <c r="P214">
        <f t="shared" si="37"/>
        <v>-7480000</v>
      </c>
      <c r="Q214">
        <f>IFERROR(J144+MATCH(P214,J214:N214,0)-1,"")</f>
        <v>2012</v>
      </c>
      <c r="R214">
        <f t="shared" si="38"/>
        <v>-38920000</v>
      </c>
      <c r="S214" t="str">
        <f>IFERROR(J144+MATCH(R214,J214:N214)-1,"")</f>
        <v/>
      </c>
      <c r="T214">
        <f t="shared" si="39"/>
        <v>-23306000</v>
      </c>
      <c r="U214">
        <f t="shared" si="40"/>
        <v>11788156.344399238</v>
      </c>
      <c r="V214">
        <f t="shared" si="41"/>
        <v>1.342533941494525</v>
      </c>
      <c r="W214">
        <f t="shared" si="42"/>
        <v>0.42042197738195791</v>
      </c>
      <c r="X214">
        <f t="shared" si="43"/>
        <v>7.2615256787521384E-2</v>
      </c>
      <c r="Y214">
        <f t="shared" si="44"/>
        <v>-0.51102138655143547</v>
      </c>
      <c r="Z214">
        <f t="shared" si="45"/>
        <v>-1.3245497891125688</v>
      </c>
      <c r="AA214">
        <f t="shared" si="46"/>
        <v>1.342533941494525</v>
      </c>
      <c r="AB214">
        <f>IFERROR(V144+MATCH(AA214,V214:Z214,0)-1,"")</f>
        <v>2012</v>
      </c>
    </row>
    <row r="215" spans="1:28" x14ac:dyDescent="0.3">
      <c r="A215" s="1">
        <v>9</v>
      </c>
      <c r="B215" t="s">
        <v>527</v>
      </c>
      <c r="C215" t="s">
        <v>3839</v>
      </c>
      <c r="D215" t="s">
        <v>818</v>
      </c>
      <c r="E215" t="s">
        <v>2839</v>
      </c>
      <c r="F215" t="s">
        <v>4005</v>
      </c>
      <c r="G215" t="s">
        <v>4006</v>
      </c>
      <c r="I215" t="str">
        <f t="shared" si="31"/>
        <v>pos_trend</v>
      </c>
      <c r="J215">
        <f t="shared" si="32"/>
        <v>7980000</v>
      </c>
      <c r="K215">
        <f t="shared" si="33"/>
        <v>14240000</v>
      </c>
      <c r="L215">
        <f t="shared" si="34"/>
        <v>19610000</v>
      </c>
      <c r="M215">
        <f t="shared" si="35"/>
        <v>29350000</v>
      </c>
      <c r="N215">
        <f t="shared" si="36"/>
        <v>63160000</v>
      </c>
      <c r="P215">
        <f t="shared" si="37"/>
        <v>63160000</v>
      </c>
      <c r="Q215">
        <f>IFERROR(J144+MATCH(P215,J215:N215,0)-1,"")</f>
        <v>2016</v>
      </c>
      <c r="R215">
        <f t="shared" si="38"/>
        <v>7980000</v>
      </c>
      <c r="S215">
        <f>IFERROR(J144+MATCH(R215,J215:N215)-1,"")</f>
        <v>2012</v>
      </c>
      <c r="T215">
        <f t="shared" si="39"/>
        <v>26868000</v>
      </c>
      <c r="U215">
        <f t="shared" si="40"/>
        <v>21749546.432052325</v>
      </c>
      <c r="V215">
        <f t="shared" si="41"/>
        <v>-0.86843190312073537</v>
      </c>
      <c r="W215">
        <f t="shared" si="42"/>
        <v>-0.58060980901147008</v>
      </c>
      <c r="X215">
        <f t="shared" si="43"/>
        <v>-0.33370810847364979</v>
      </c>
      <c r="Y215">
        <f t="shared" si="44"/>
        <v>0.11411732229699624</v>
      </c>
      <c r="Z215">
        <f t="shared" si="45"/>
        <v>1.668632498308859</v>
      </c>
      <c r="AA215">
        <f t="shared" si="46"/>
        <v>1.668632498308859</v>
      </c>
      <c r="AB215">
        <f>IFERROR(V144+MATCH(AA215,V215:Z215,0)-1,"")</f>
        <v>2016</v>
      </c>
    </row>
    <row r="216" spans="1:28" x14ac:dyDescent="0.3">
      <c r="A216" s="1">
        <v>10</v>
      </c>
      <c r="B216" t="s">
        <v>533</v>
      </c>
      <c r="C216" t="s">
        <v>254</v>
      </c>
      <c r="D216" t="s">
        <v>4007</v>
      </c>
      <c r="E216" t="s">
        <v>4008</v>
      </c>
      <c r="F216" t="s">
        <v>4009</v>
      </c>
      <c r="G216" t="s">
        <v>4010</v>
      </c>
      <c r="I216" t="str">
        <f t="shared" si="31"/>
        <v>N/A</v>
      </c>
      <c r="J216" t="str">
        <f t="shared" si="32"/>
        <v>N/A</v>
      </c>
      <c r="K216">
        <f t="shared" si="33"/>
        <v>0.53270000000000006</v>
      </c>
      <c r="L216">
        <f t="shared" si="34"/>
        <v>0.25309999999999999</v>
      </c>
      <c r="M216">
        <f t="shared" si="35"/>
        <v>0.78249999999999997</v>
      </c>
      <c r="N216">
        <f t="shared" si="36"/>
        <v>0.32729999999999998</v>
      </c>
      <c r="P216">
        <f t="shared" si="37"/>
        <v>0.78249999999999997</v>
      </c>
      <c r="Q216">
        <f>IFERROR(J144+MATCH(P216,J216:N216,0)-1,"")</f>
        <v>2015</v>
      </c>
      <c r="R216">
        <f t="shared" si="38"/>
        <v>0.25309999999999999</v>
      </c>
      <c r="S216">
        <f>IFERROR(J144+MATCH(R216,J216:N216)-1,"")</f>
        <v>2014</v>
      </c>
      <c r="T216">
        <f t="shared" si="39"/>
        <v>0.47389999999999999</v>
      </c>
      <c r="U216">
        <f t="shared" si="40"/>
        <v>0.23730121505518392</v>
      </c>
      <c r="V216" t="str">
        <f t="shared" si="41"/>
        <v/>
      </c>
      <c r="W216">
        <f t="shared" si="42"/>
        <v>0.24778634187071588</v>
      </c>
      <c r="X216">
        <f t="shared" si="43"/>
        <v>-0.93046299804513599</v>
      </c>
      <c r="Y216">
        <f t="shared" si="44"/>
        <v>1.3004568894779391</v>
      </c>
      <c r="Z216">
        <f t="shared" si="45"/>
        <v>-0.61778023330351883</v>
      </c>
      <c r="AA216">
        <f t="shared" si="46"/>
        <v>1.3004568894779391</v>
      </c>
      <c r="AB216">
        <f>IFERROR(V144+MATCH(AA216,V216:Z216,0)-1,"")</f>
        <v>2015</v>
      </c>
    </row>
    <row r="217" spans="1:28" x14ac:dyDescent="0.3">
      <c r="A217" s="1">
        <v>11</v>
      </c>
      <c r="B217" t="s">
        <v>538</v>
      </c>
      <c r="C217" t="s">
        <v>4011</v>
      </c>
      <c r="D217" t="s">
        <v>4012</v>
      </c>
      <c r="E217" t="s">
        <v>4013</v>
      </c>
      <c r="F217" t="s">
        <v>4014</v>
      </c>
      <c r="G217" t="s">
        <v>4015</v>
      </c>
      <c r="I217" t="str">
        <f t="shared" si="31"/>
        <v>pos_trend</v>
      </c>
      <c r="J217">
        <f t="shared" si="32"/>
        <v>5.67</v>
      </c>
      <c r="K217">
        <f t="shared" si="33"/>
        <v>6.48</v>
      </c>
      <c r="L217">
        <f t="shared" si="34"/>
        <v>7.28</v>
      </c>
      <c r="M217">
        <f t="shared" si="35"/>
        <v>7.3</v>
      </c>
      <c r="N217">
        <f t="shared" si="36"/>
        <v>8.61</v>
      </c>
      <c r="P217">
        <f t="shared" si="37"/>
        <v>8.61</v>
      </c>
      <c r="Q217">
        <f>IFERROR(J144+MATCH(P217,J217:N217,0)-1,"")</f>
        <v>2016</v>
      </c>
      <c r="R217">
        <f t="shared" si="38"/>
        <v>5.67</v>
      </c>
      <c r="S217">
        <f>IFERROR(J144+MATCH(R217,J217:N217)-1,"")</f>
        <v>2012</v>
      </c>
      <c r="T217">
        <f t="shared" si="39"/>
        <v>7.0680000000000005</v>
      </c>
      <c r="U217">
        <f t="shared" si="40"/>
        <v>1.0927808563476877</v>
      </c>
      <c r="V217">
        <f t="shared" si="41"/>
        <v>-1.2793049877103648</v>
      </c>
      <c r="W217">
        <f t="shared" si="42"/>
        <v>-0.53807677594684855</v>
      </c>
      <c r="X217">
        <f t="shared" si="43"/>
        <v>0.1940004702393397</v>
      </c>
      <c r="Y217">
        <f t="shared" si="44"/>
        <v>0.21230240139399401</v>
      </c>
      <c r="Z217">
        <f t="shared" si="45"/>
        <v>1.4110788920238773</v>
      </c>
      <c r="AA217">
        <f t="shared" si="46"/>
        <v>1.4110788920238773</v>
      </c>
      <c r="AB217">
        <f>IFERROR(V144+MATCH(AA217,V217:Z217,0)-1,"")</f>
        <v>2016</v>
      </c>
    </row>
    <row r="218" spans="1:28" x14ac:dyDescent="0.3">
      <c r="A218" s="1">
        <v>12</v>
      </c>
      <c r="B218" t="s">
        <v>544</v>
      </c>
      <c r="C218" t="s">
        <v>254</v>
      </c>
      <c r="D218" t="s">
        <v>254</v>
      </c>
      <c r="E218" t="s">
        <v>254</v>
      </c>
      <c r="F218" t="s">
        <v>4016</v>
      </c>
      <c r="G218" t="s">
        <v>2203</v>
      </c>
      <c r="I218" t="str">
        <f t="shared" si="31"/>
        <v>N/A</v>
      </c>
      <c r="J218" t="str">
        <f t="shared" si="32"/>
        <v>N/A</v>
      </c>
      <c r="K218" t="str">
        <f t="shared" si="33"/>
        <v>N/A</v>
      </c>
      <c r="L218" t="str">
        <f t="shared" si="34"/>
        <v>N/A</v>
      </c>
      <c r="M218">
        <f t="shared" si="35"/>
        <v>4680000</v>
      </c>
      <c r="N218">
        <f t="shared" si="36"/>
        <v>4630000</v>
      </c>
      <c r="P218">
        <f t="shared" si="37"/>
        <v>4680000</v>
      </c>
      <c r="Q218">
        <f>IFERROR(J144+MATCH(P218,J218:N218,0)-1,"")</f>
        <v>2015</v>
      </c>
      <c r="R218">
        <f t="shared" si="38"/>
        <v>4630000</v>
      </c>
      <c r="S218" t="str">
        <f>IFERROR(J144+MATCH(R218,J218:N218)-1,"")</f>
        <v/>
      </c>
      <c r="T218">
        <f t="shared" si="39"/>
        <v>4655000</v>
      </c>
      <c r="U218">
        <f t="shared" si="40"/>
        <v>35355.33905932738</v>
      </c>
      <c r="V218" t="str">
        <f t="shared" si="41"/>
        <v/>
      </c>
      <c r="W218" t="str">
        <f t="shared" si="42"/>
        <v/>
      </c>
      <c r="X218" t="str">
        <f t="shared" si="43"/>
        <v/>
      </c>
      <c r="Y218">
        <f t="shared" si="44"/>
        <v>0.70710678118654746</v>
      </c>
      <c r="Z218">
        <f t="shared" si="45"/>
        <v>-0.70710678118654746</v>
      </c>
      <c r="AA218">
        <f t="shared" si="46"/>
        <v>-0.70710678118654746</v>
      </c>
      <c r="AB218">
        <f>IFERROR(V144+MATCH(AA218,V218:Z218,0)-1,"")</f>
        <v>2016</v>
      </c>
    </row>
    <row r="219" spans="1:28" x14ac:dyDescent="0.3">
      <c r="A219" s="1">
        <v>13</v>
      </c>
      <c r="B219" t="s">
        <v>545</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4017</v>
      </c>
      <c r="D223" t="s">
        <v>4018</v>
      </c>
      <c r="E223" t="s">
        <v>4019</v>
      </c>
      <c r="F223" t="s">
        <v>4020</v>
      </c>
      <c r="G223" t="s">
        <v>360</v>
      </c>
      <c r="I223" t="str">
        <f t="shared" si="31"/>
        <v>N/A</v>
      </c>
      <c r="J223">
        <f t="shared" si="32"/>
        <v>19730000</v>
      </c>
      <c r="K223">
        <f t="shared" si="33"/>
        <v>30430000</v>
      </c>
      <c r="L223">
        <f t="shared" si="34"/>
        <v>42110000</v>
      </c>
      <c r="M223">
        <f t="shared" si="35"/>
        <v>32869999.999999996</v>
      </c>
      <c r="N223">
        <f t="shared" si="36"/>
        <v>39740000</v>
      </c>
      <c r="P223">
        <f t="shared" si="37"/>
        <v>42110000</v>
      </c>
      <c r="Q223">
        <f>IFERROR(J144+MATCH(P223,J223:N223,0)-1,"")</f>
        <v>2014</v>
      </c>
      <c r="R223">
        <f t="shared" si="38"/>
        <v>19730000</v>
      </c>
      <c r="S223">
        <f>IFERROR(J144+MATCH(R223,J223:N223)-1,"")</f>
        <v>2012</v>
      </c>
      <c r="T223">
        <f t="shared" si="39"/>
        <v>32976000</v>
      </c>
      <c r="U223">
        <f t="shared" si="40"/>
        <v>8819460.3009481262</v>
      </c>
      <c r="V223">
        <f t="shared" si="41"/>
        <v>-1.5019059611364205</v>
      </c>
      <c r="W223">
        <f t="shared" si="42"/>
        <v>-0.28867979594242238</v>
      </c>
      <c r="X223">
        <f t="shared" si="43"/>
        <v>1.0356642797085962</v>
      </c>
      <c r="Y223">
        <f t="shared" si="44"/>
        <v>-1.2018876029025077E-2</v>
      </c>
      <c r="Z223">
        <f t="shared" si="45"/>
        <v>0.76694035339927136</v>
      </c>
      <c r="AA223">
        <f t="shared" si="46"/>
        <v>-1.5019059611364205</v>
      </c>
      <c r="AB223">
        <f>IFERROR(V144+MATCH(AA223,V223:Z223,0)-1,"")</f>
        <v>2012</v>
      </c>
    </row>
    <row r="224" spans="1:28" x14ac:dyDescent="0.3">
      <c r="A224" s="1">
        <v>18</v>
      </c>
      <c r="B224" t="s">
        <v>555</v>
      </c>
      <c r="C224" t="s">
        <v>2054</v>
      </c>
      <c r="D224" t="s">
        <v>4021</v>
      </c>
      <c r="E224" t="s">
        <v>2222</v>
      </c>
      <c r="F224" t="s">
        <v>4022</v>
      </c>
      <c r="G224" t="s">
        <v>4023</v>
      </c>
      <c r="I224" t="str">
        <f t="shared" si="31"/>
        <v>N/A</v>
      </c>
      <c r="J224">
        <f t="shared" si="32"/>
        <v>16230000</v>
      </c>
      <c r="K224">
        <f t="shared" si="33"/>
        <v>24040000</v>
      </c>
      <c r="L224">
        <f t="shared" si="34"/>
        <v>30370000</v>
      </c>
      <c r="M224">
        <f t="shared" si="35"/>
        <v>11050000</v>
      </c>
      <c r="N224">
        <f t="shared" si="36"/>
        <v>12290000</v>
      </c>
      <c r="P224">
        <f t="shared" si="37"/>
        <v>30370000</v>
      </c>
      <c r="Q224">
        <f>IFERROR(J144+MATCH(P224,J224:N224,0)-1,"")</f>
        <v>2014</v>
      </c>
      <c r="R224">
        <f t="shared" si="38"/>
        <v>11050000</v>
      </c>
      <c r="S224" t="str">
        <f>IFERROR(J144+MATCH(R224,J224:N224)-1,"")</f>
        <v/>
      </c>
      <c r="T224">
        <f t="shared" si="39"/>
        <v>18796000</v>
      </c>
      <c r="U224">
        <f t="shared" si="40"/>
        <v>8221464.5897187926</v>
      </c>
      <c r="V224">
        <f t="shared" si="41"/>
        <v>-0.31210984028428052</v>
      </c>
      <c r="W224">
        <f t="shared" si="42"/>
        <v>0.63784255746327623</v>
      </c>
      <c r="X224">
        <f t="shared" si="43"/>
        <v>1.407778367673524</v>
      </c>
      <c r="Y224">
        <f t="shared" si="44"/>
        <v>-0.94216789666486234</v>
      </c>
      <c r="Z224">
        <f t="shared" si="45"/>
        <v>-0.79134318818765736</v>
      </c>
      <c r="AA224">
        <f t="shared" si="46"/>
        <v>1.407778367673524</v>
      </c>
      <c r="AB224">
        <f>IFERROR(V144+MATCH(AA224,V224:Z224,0)-1,"")</f>
        <v>2014</v>
      </c>
    </row>
    <row r="225" spans="1:28" x14ac:dyDescent="0.3">
      <c r="A225" s="1">
        <v>19</v>
      </c>
      <c r="B225" t="s">
        <v>561</v>
      </c>
      <c r="C225" t="s">
        <v>4024</v>
      </c>
      <c r="D225" t="s">
        <v>4025</v>
      </c>
      <c r="E225" t="s">
        <v>4026</v>
      </c>
      <c r="F225" t="s">
        <v>4027</v>
      </c>
      <c r="G225" t="s">
        <v>4028</v>
      </c>
      <c r="I225" t="str">
        <f t="shared" si="31"/>
        <v>pos_trend</v>
      </c>
      <c r="J225">
        <f t="shared" si="32"/>
        <v>140980000</v>
      </c>
      <c r="K225">
        <f t="shared" si="33"/>
        <v>145130000</v>
      </c>
      <c r="L225">
        <f t="shared" si="34"/>
        <v>274140000</v>
      </c>
      <c r="M225">
        <f t="shared" si="35"/>
        <v>294740000</v>
      </c>
      <c r="N225">
        <f t="shared" si="36"/>
        <v>427930000</v>
      </c>
      <c r="P225">
        <f t="shared" si="37"/>
        <v>427930000</v>
      </c>
      <c r="Q225">
        <f>IFERROR(J144+MATCH(P225,J225:N225,0)-1,"")</f>
        <v>2016</v>
      </c>
      <c r="R225">
        <f t="shared" si="38"/>
        <v>140980000</v>
      </c>
      <c r="S225">
        <f>IFERROR(J144+MATCH(R225,J225:N225)-1,"")</f>
        <v>2012</v>
      </c>
      <c r="T225">
        <f t="shared" si="39"/>
        <v>256584000</v>
      </c>
      <c r="U225">
        <f t="shared" si="40"/>
        <v>119278900.18775325</v>
      </c>
      <c r="V225">
        <f t="shared" si="41"/>
        <v>-0.96919069355964305</v>
      </c>
      <c r="W225">
        <f t="shared" si="42"/>
        <v>-0.93439828691045679</v>
      </c>
      <c r="X225">
        <f t="shared" si="43"/>
        <v>0.14718445569472591</v>
      </c>
      <c r="Y225">
        <f t="shared" si="44"/>
        <v>0.31988893207381869</v>
      </c>
      <c r="Z225">
        <f t="shared" si="45"/>
        <v>1.4365155927015552</v>
      </c>
      <c r="AA225">
        <f t="shared" si="46"/>
        <v>1.4365155927015552</v>
      </c>
      <c r="AB225">
        <f>IFERROR(V144+MATCH(AA225,V225:Z225,0)-1,"")</f>
        <v>2016</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4029</v>
      </c>
      <c r="D228" t="s">
        <v>4030</v>
      </c>
      <c r="E228" t="s">
        <v>59</v>
      </c>
      <c r="F228" t="s">
        <v>4031</v>
      </c>
      <c r="G228" t="s">
        <v>4032</v>
      </c>
      <c r="I228" t="str">
        <f t="shared" si="31"/>
        <v>pos_trend</v>
      </c>
      <c r="J228">
        <f t="shared" si="32"/>
        <v>236940000</v>
      </c>
      <c r="K228">
        <f t="shared" si="33"/>
        <v>370110000</v>
      </c>
      <c r="L228">
        <f t="shared" si="34"/>
        <v>1070000000.0000001</v>
      </c>
      <c r="M228">
        <f t="shared" si="35"/>
        <v>1710000000</v>
      </c>
      <c r="N228">
        <f t="shared" si="36"/>
        <v>2700000000</v>
      </c>
      <c r="P228">
        <f t="shared" si="37"/>
        <v>2700000000</v>
      </c>
      <c r="Q228">
        <f>IFERROR(J144+MATCH(P228,J228:N228,0)-1,"")</f>
        <v>2016</v>
      </c>
      <c r="R228">
        <f t="shared" si="38"/>
        <v>236940000</v>
      </c>
      <c r="S228">
        <f>IFERROR(J144+MATCH(R228,J228:N228)-1,"")</f>
        <v>2012</v>
      </c>
      <c r="T228">
        <f t="shared" si="39"/>
        <v>1217410000</v>
      </c>
      <c r="U228">
        <f t="shared" si="40"/>
        <v>1017556685.7920007</v>
      </c>
      <c r="V228">
        <f t="shared" si="41"/>
        <v>-0.96355319923711691</v>
      </c>
      <c r="W228">
        <f t="shared" si="42"/>
        <v>-0.83268088336574209</v>
      </c>
      <c r="X228">
        <f t="shared" si="43"/>
        <v>-0.14486662223172897</v>
      </c>
      <c r="Y228">
        <f t="shared" si="44"/>
        <v>0.48409096699767606</v>
      </c>
      <c r="Z228">
        <f t="shared" si="45"/>
        <v>1.457009737836912</v>
      </c>
      <c r="AA228">
        <f t="shared" si="46"/>
        <v>1.457009737836912</v>
      </c>
      <c r="AB228">
        <f>IFERROR(V144+MATCH(AA228,V228:Z228,0)-1,"")</f>
        <v>2016</v>
      </c>
    </row>
    <row r="229" spans="1:28" x14ac:dyDescent="0.3">
      <c r="A229" s="1">
        <v>1</v>
      </c>
      <c r="B229" t="s">
        <v>573</v>
      </c>
      <c r="C229" t="s">
        <v>4033</v>
      </c>
      <c r="D229" t="s">
        <v>4034</v>
      </c>
      <c r="E229" t="s">
        <v>1237</v>
      </c>
      <c r="F229" t="s">
        <v>4035</v>
      </c>
      <c r="G229" t="s">
        <v>4036</v>
      </c>
      <c r="I229" t="str">
        <f t="shared" si="31"/>
        <v>pos_trend</v>
      </c>
      <c r="J229">
        <f t="shared" si="32"/>
        <v>249970000</v>
      </c>
      <c r="K229">
        <f t="shared" si="33"/>
        <v>399400000</v>
      </c>
      <c r="L229">
        <f t="shared" si="34"/>
        <v>1130000000</v>
      </c>
      <c r="M229">
        <f t="shared" si="35"/>
        <v>1830000000</v>
      </c>
      <c r="N229">
        <f t="shared" si="36"/>
        <v>2920000000</v>
      </c>
      <c r="P229">
        <f t="shared" si="37"/>
        <v>2920000000</v>
      </c>
      <c r="Q229">
        <f>IFERROR(J144+MATCH(P229,J229:N229,0)-1,"")</f>
        <v>2016</v>
      </c>
      <c r="R229">
        <f t="shared" si="38"/>
        <v>249970000</v>
      </c>
      <c r="S229">
        <f>IFERROR(J144+MATCH(R229,J229:N229)-1,"")</f>
        <v>2012</v>
      </c>
      <c r="T229">
        <f t="shared" si="39"/>
        <v>1305874000</v>
      </c>
      <c r="U229">
        <f t="shared" si="40"/>
        <v>1100871341.4291425</v>
      </c>
      <c r="V229">
        <f t="shared" si="41"/>
        <v>-0.9591529548123523</v>
      </c>
      <c r="W229">
        <f t="shared" si="42"/>
        <v>-0.82341502216164753</v>
      </c>
      <c r="X229">
        <f t="shared" si="43"/>
        <v>-0.15975890495221881</v>
      </c>
      <c r="Y229">
        <f t="shared" si="44"/>
        <v>0.47610104857447172</v>
      </c>
      <c r="Z229">
        <f t="shared" si="45"/>
        <v>1.4662258333517471</v>
      </c>
      <c r="AA229">
        <f t="shared" si="46"/>
        <v>1.4662258333517471</v>
      </c>
      <c r="AB229">
        <f>IFERROR(V144+MATCH(AA229,V229:Z229,0)-1,"")</f>
        <v>2016</v>
      </c>
    </row>
    <row r="230" spans="1:28" x14ac:dyDescent="0.3">
      <c r="A230" s="1">
        <v>2</v>
      </c>
      <c r="B230" t="s">
        <v>579</v>
      </c>
      <c r="C230" t="s">
        <v>4037</v>
      </c>
      <c r="D230" t="s">
        <v>4038</v>
      </c>
      <c r="E230" t="s">
        <v>4039</v>
      </c>
      <c r="F230" t="s">
        <v>4040</v>
      </c>
      <c r="G230" t="s">
        <v>1227</v>
      </c>
      <c r="I230" t="str">
        <f t="shared" si="31"/>
        <v>pos_trend</v>
      </c>
      <c r="J230">
        <f t="shared" si="32"/>
        <v>171770000</v>
      </c>
      <c r="K230">
        <f t="shared" si="33"/>
        <v>259519999.99999997</v>
      </c>
      <c r="L230">
        <f t="shared" si="34"/>
        <v>858060000</v>
      </c>
      <c r="M230">
        <f t="shared" si="35"/>
        <v>1280000000</v>
      </c>
      <c r="N230">
        <f t="shared" si="36"/>
        <v>2029999999.9999998</v>
      </c>
      <c r="P230">
        <f t="shared" si="37"/>
        <v>2029999999.9999998</v>
      </c>
      <c r="Q230">
        <f>IFERROR(J144+MATCH(P230,J230:N230,0)-1,"")</f>
        <v>2016</v>
      </c>
      <c r="R230">
        <f t="shared" si="38"/>
        <v>171770000</v>
      </c>
      <c r="S230">
        <f>IFERROR(J144+MATCH(R230,J230:N230)-1,"")</f>
        <v>2012</v>
      </c>
      <c r="T230">
        <f t="shared" si="39"/>
        <v>919870000</v>
      </c>
      <c r="U230">
        <f t="shared" si="40"/>
        <v>768377908.71419501</v>
      </c>
      <c r="V230">
        <f t="shared" si="41"/>
        <v>-0.97360945898597206</v>
      </c>
      <c r="W230">
        <f t="shared" si="42"/>
        <v>-0.85940784152036709</v>
      </c>
      <c r="X230">
        <f t="shared" si="43"/>
        <v>-8.0442187755544625E-2</v>
      </c>
      <c r="Y230">
        <f t="shared" si="44"/>
        <v>0.46868864385057896</v>
      </c>
      <c r="Z230">
        <f t="shared" si="45"/>
        <v>1.4447708444113045</v>
      </c>
      <c r="AA230">
        <f t="shared" si="46"/>
        <v>1.4447708444113045</v>
      </c>
      <c r="AB230">
        <f>IFERROR(V144+MATCH(AA230,V230:Z230,0)-1,"")</f>
        <v>2016</v>
      </c>
    </row>
    <row r="231" spans="1:28" x14ac:dyDescent="0.3">
      <c r="A231" s="1">
        <v>3</v>
      </c>
      <c r="B231" t="s">
        <v>585</v>
      </c>
      <c r="C231" t="s">
        <v>4041</v>
      </c>
      <c r="D231" t="s">
        <v>4042</v>
      </c>
      <c r="E231" t="s">
        <v>4043</v>
      </c>
      <c r="F231" t="s">
        <v>4044</v>
      </c>
      <c r="G231" t="s">
        <v>4045</v>
      </c>
      <c r="I231" t="str">
        <f t="shared" si="31"/>
        <v>pos_trend</v>
      </c>
      <c r="J231">
        <f t="shared" si="32"/>
        <v>39130000</v>
      </c>
      <c r="K231">
        <f t="shared" si="33"/>
        <v>58950000</v>
      </c>
      <c r="L231">
        <f t="shared" si="34"/>
        <v>132410000</v>
      </c>
      <c r="M231">
        <f t="shared" si="35"/>
        <v>214140000</v>
      </c>
      <c r="N231">
        <f t="shared" si="36"/>
        <v>411330000</v>
      </c>
      <c r="P231">
        <f t="shared" si="37"/>
        <v>411330000</v>
      </c>
      <c r="Q231">
        <f>IFERROR(J144+MATCH(P231,J231:N231,0)-1,"")</f>
        <v>2016</v>
      </c>
      <c r="R231">
        <f t="shared" si="38"/>
        <v>39130000</v>
      </c>
      <c r="S231">
        <f>IFERROR(J144+MATCH(R231,J231:N231)-1,"")</f>
        <v>2012</v>
      </c>
      <c r="T231">
        <f t="shared" si="39"/>
        <v>171192000</v>
      </c>
      <c r="U231">
        <f t="shared" si="40"/>
        <v>150875339.00541863</v>
      </c>
      <c r="V231">
        <f t="shared" si="41"/>
        <v>-0.87530540690455083</v>
      </c>
      <c r="W231">
        <f t="shared" si="42"/>
        <v>-0.74393867639275946</v>
      </c>
      <c r="X231">
        <f t="shared" si="43"/>
        <v>-0.25704664695803708</v>
      </c>
      <c r="Y231">
        <f t="shared" si="44"/>
        <v>0.28465884672151448</v>
      </c>
      <c r="Z231">
        <f t="shared" si="45"/>
        <v>1.5916318835338328</v>
      </c>
      <c r="AA231">
        <f t="shared" si="46"/>
        <v>1.5916318835338328</v>
      </c>
      <c r="AB231">
        <f>IFERROR(V144+MATCH(AA231,V231:Z231,0)-1,"")</f>
        <v>2016</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254</v>
      </c>
      <c r="D233" t="s">
        <v>254</v>
      </c>
      <c r="E233" t="s">
        <v>254</v>
      </c>
      <c r="F233" t="s">
        <v>254</v>
      </c>
      <c r="G233" t="s">
        <v>254</v>
      </c>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1:28" x14ac:dyDescent="0.3">
      <c r="A234" s="1">
        <v>6</v>
      </c>
      <c r="B234" t="s">
        <v>599</v>
      </c>
      <c r="C234" t="s">
        <v>4046</v>
      </c>
      <c r="D234" t="s">
        <v>385</v>
      </c>
      <c r="E234" t="s">
        <v>4047</v>
      </c>
      <c r="F234" t="s">
        <v>4048</v>
      </c>
      <c r="G234" t="s">
        <v>324</v>
      </c>
      <c r="I234" t="str">
        <f t="shared" si="31"/>
        <v>pos_trend</v>
      </c>
      <c r="J234">
        <f t="shared" si="32"/>
        <v>13030000</v>
      </c>
      <c r="K234">
        <f t="shared" si="33"/>
        <v>29290000</v>
      </c>
      <c r="L234">
        <f t="shared" si="34"/>
        <v>60610000</v>
      </c>
      <c r="M234">
        <f t="shared" si="35"/>
        <v>119470000</v>
      </c>
      <c r="N234">
        <f t="shared" si="36"/>
        <v>214590000</v>
      </c>
      <c r="P234">
        <f t="shared" si="37"/>
        <v>214590000</v>
      </c>
      <c r="Q234">
        <f>IFERROR(J144+MATCH(P234,J234:N234,0)-1,"")</f>
        <v>2016</v>
      </c>
      <c r="R234">
        <f t="shared" si="38"/>
        <v>13030000</v>
      </c>
      <c r="S234">
        <f>IFERROR(J144+MATCH(R234,J234:N234)-1,"")</f>
        <v>2012</v>
      </c>
      <c r="T234">
        <f t="shared" si="39"/>
        <v>87398000</v>
      </c>
      <c r="U234">
        <f t="shared" si="40"/>
        <v>81901089.858438388</v>
      </c>
      <c r="V234">
        <f t="shared" si="41"/>
        <v>-0.90802210481620049</v>
      </c>
      <c r="W234">
        <f t="shared" si="42"/>
        <v>-0.70948994818550692</v>
      </c>
      <c r="X234">
        <f t="shared" si="43"/>
        <v>-0.32707745460166171</v>
      </c>
      <c r="Y234">
        <f t="shared" si="44"/>
        <v>0.39159430058177153</v>
      </c>
      <c r="Z234">
        <f t="shared" si="45"/>
        <v>1.5529952070215978</v>
      </c>
      <c r="AA234">
        <f t="shared" si="46"/>
        <v>1.5529952070215978</v>
      </c>
      <c r="AB234">
        <f>IFERROR(V144+MATCH(AA234,V234:Z234,0)-1,"")</f>
        <v>2016</v>
      </c>
    </row>
    <row r="235" spans="1:28" x14ac:dyDescent="0.3">
      <c r="A235" s="1">
        <v>7</v>
      </c>
      <c r="B235" t="s">
        <v>605</v>
      </c>
      <c r="C235" t="s">
        <v>254</v>
      </c>
      <c r="D235" t="s">
        <v>4049</v>
      </c>
      <c r="E235" t="s">
        <v>4049</v>
      </c>
      <c r="F235" t="s">
        <v>4049</v>
      </c>
      <c r="G235" t="s">
        <v>4050</v>
      </c>
      <c r="I235" t="str">
        <f t="shared" si="31"/>
        <v>N/A</v>
      </c>
      <c r="J235" t="str">
        <f t="shared" si="32"/>
        <v>N/A</v>
      </c>
      <c r="K235">
        <f t="shared" si="33"/>
        <v>2300000</v>
      </c>
      <c r="L235">
        <f t="shared" si="34"/>
        <v>2300000</v>
      </c>
      <c r="M235">
        <f t="shared" si="35"/>
        <v>2300000</v>
      </c>
      <c r="N235">
        <f t="shared" si="36"/>
        <v>75810000</v>
      </c>
      <c r="P235">
        <f t="shared" si="37"/>
        <v>75810000</v>
      </c>
      <c r="Q235">
        <f>IFERROR(J144+MATCH(P235,J235:N235,0)-1,"")</f>
        <v>2016</v>
      </c>
      <c r="R235">
        <f t="shared" si="38"/>
        <v>2300000</v>
      </c>
      <c r="S235">
        <f>IFERROR(J144+MATCH(R235,J235:N235)-1,"")</f>
        <v>2015</v>
      </c>
      <c r="T235">
        <f t="shared" si="39"/>
        <v>20677500</v>
      </c>
      <c r="U235">
        <f t="shared" si="40"/>
        <v>36755000</v>
      </c>
      <c r="V235" t="str">
        <f t="shared" si="41"/>
        <v/>
      </c>
      <c r="W235">
        <f t="shared" si="42"/>
        <v>-0.5</v>
      </c>
      <c r="X235">
        <f t="shared" si="43"/>
        <v>-0.5</v>
      </c>
      <c r="Y235">
        <f t="shared" si="44"/>
        <v>-0.5</v>
      </c>
      <c r="Z235">
        <f t="shared" si="45"/>
        <v>1.5</v>
      </c>
      <c r="AA235">
        <f t="shared" si="46"/>
        <v>1.5</v>
      </c>
      <c r="AB235">
        <f>IFERROR(V144+MATCH(AA235,V235:Z235,0)-1,"")</f>
        <v>2016</v>
      </c>
    </row>
    <row r="236" spans="1:28" x14ac:dyDescent="0.3">
      <c r="A236" s="1">
        <v>8</v>
      </c>
      <c r="B236" t="s">
        <v>606</v>
      </c>
      <c r="C236" t="s">
        <v>254</v>
      </c>
      <c r="D236" t="s">
        <v>4049</v>
      </c>
      <c r="E236" t="s">
        <v>4049</v>
      </c>
      <c r="F236" t="s">
        <v>4049</v>
      </c>
      <c r="G236" t="s">
        <v>4050</v>
      </c>
      <c r="I236" t="str">
        <f t="shared" si="31"/>
        <v>N/A</v>
      </c>
      <c r="J236" t="str">
        <f t="shared" si="32"/>
        <v>N/A</v>
      </c>
      <c r="K236">
        <f t="shared" si="33"/>
        <v>2300000</v>
      </c>
      <c r="L236">
        <f t="shared" si="34"/>
        <v>2300000</v>
      </c>
      <c r="M236">
        <f t="shared" si="35"/>
        <v>2300000</v>
      </c>
      <c r="N236">
        <f t="shared" si="36"/>
        <v>75810000</v>
      </c>
      <c r="P236">
        <f t="shared" si="37"/>
        <v>75810000</v>
      </c>
      <c r="Q236">
        <f>IFERROR(J144+MATCH(P236,J236:N236,0)-1,"")</f>
        <v>2016</v>
      </c>
      <c r="R236">
        <f t="shared" si="38"/>
        <v>2300000</v>
      </c>
      <c r="S236">
        <f>IFERROR(J144+MATCH(R236,J236:N236)-1,"")</f>
        <v>2015</v>
      </c>
      <c r="T236">
        <f t="shared" si="39"/>
        <v>20677500</v>
      </c>
      <c r="U236">
        <f t="shared" si="40"/>
        <v>36755000</v>
      </c>
      <c r="V236" t="str">
        <f t="shared" si="41"/>
        <v/>
      </c>
      <c r="W236">
        <f t="shared" si="42"/>
        <v>-0.5</v>
      </c>
      <c r="X236">
        <f t="shared" si="43"/>
        <v>-0.5</v>
      </c>
      <c r="Y236">
        <f t="shared" si="44"/>
        <v>-0.5</v>
      </c>
      <c r="Z236">
        <f t="shared" si="45"/>
        <v>1.5</v>
      </c>
      <c r="AA236">
        <f t="shared" si="46"/>
        <v>1.5</v>
      </c>
      <c r="AB236">
        <f>IFERROR(V144+MATCH(AA236,V236:Z236,0)-1,"")</f>
        <v>2016</v>
      </c>
    </row>
    <row r="237" spans="1:28" x14ac:dyDescent="0.3">
      <c r="A237" s="1">
        <v>9</v>
      </c>
      <c r="B237" t="s">
        <v>607</v>
      </c>
      <c r="C237" t="s">
        <v>4051</v>
      </c>
      <c r="D237" t="s">
        <v>403</v>
      </c>
      <c r="E237" t="s">
        <v>707</v>
      </c>
      <c r="F237" t="s">
        <v>4052</v>
      </c>
      <c r="G237" t="s">
        <v>4053</v>
      </c>
      <c r="I237" t="str">
        <f t="shared" si="31"/>
        <v>pos_trend</v>
      </c>
      <c r="J237">
        <f t="shared" si="32"/>
        <v>1400000</v>
      </c>
      <c r="K237">
        <f t="shared" si="33"/>
        <v>7800000</v>
      </c>
      <c r="L237">
        <f t="shared" si="34"/>
        <v>8500000</v>
      </c>
      <c r="M237">
        <f t="shared" si="35"/>
        <v>16000000</v>
      </c>
      <c r="N237">
        <f t="shared" si="36"/>
        <v>19400000</v>
      </c>
      <c r="P237">
        <f t="shared" si="37"/>
        <v>19400000</v>
      </c>
      <c r="Q237">
        <f>IFERROR(J144+MATCH(P237,J237:N237,0)-1,"")</f>
        <v>2016</v>
      </c>
      <c r="R237">
        <f t="shared" si="38"/>
        <v>1400000</v>
      </c>
      <c r="S237">
        <f>IFERROR(J144+MATCH(R237,J237:N237)-1,"")</f>
        <v>2012</v>
      </c>
      <c r="T237">
        <f t="shared" si="39"/>
        <v>10620000</v>
      </c>
      <c r="U237">
        <f t="shared" si="40"/>
        <v>7132461.0058520474</v>
      </c>
      <c r="V237">
        <f t="shared" si="41"/>
        <v>-1.292681445076975</v>
      </c>
      <c r="W237">
        <f t="shared" si="42"/>
        <v>-0.39537545283265402</v>
      </c>
      <c r="X237">
        <f t="shared" si="43"/>
        <v>-0.29723260993093137</v>
      </c>
      <c r="Y237">
        <f t="shared" si="44"/>
        <v>0.75429784973038239</v>
      </c>
      <c r="Z237">
        <f t="shared" si="45"/>
        <v>1.2309916581101781</v>
      </c>
      <c r="AA237">
        <f t="shared" si="46"/>
        <v>-1.292681445076975</v>
      </c>
      <c r="AB237">
        <f>IFERROR(V144+MATCH(AA237,V237:Z237,0)-1,"")</f>
        <v>2012</v>
      </c>
    </row>
    <row r="238" spans="1:28" x14ac:dyDescent="0.3">
      <c r="A238" s="1">
        <v>10</v>
      </c>
      <c r="B238" t="s">
        <v>608</v>
      </c>
      <c r="C238" t="s">
        <v>4054</v>
      </c>
      <c r="D238" t="s">
        <v>4055</v>
      </c>
      <c r="E238" t="s">
        <v>4056</v>
      </c>
      <c r="F238" t="s">
        <v>1517</v>
      </c>
      <c r="G238" t="s">
        <v>4057</v>
      </c>
      <c r="I238" t="str">
        <f t="shared" si="31"/>
        <v>pos_trend</v>
      </c>
      <c r="J238">
        <f t="shared" si="32"/>
        <v>573390000</v>
      </c>
      <c r="K238">
        <f t="shared" si="33"/>
        <v>682120000</v>
      </c>
      <c r="L238">
        <f t="shared" si="34"/>
        <v>824620000</v>
      </c>
      <c r="M238">
        <f t="shared" si="35"/>
        <v>2190000000</v>
      </c>
      <c r="N238">
        <f t="shared" si="36"/>
        <v>2760000000</v>
      </c>
      <c r="P238">
        <f t="shared" si="37"/>
        <v>2760000000</v>
      </c>
      <c r="Q238">
        <f>IFERROR(J144+MATCH(P238,J238:N238,0)-1,"")</f>
        <v>2016</v>
      </c>
      <c r="R238">
        <f t="shared" si="38"/>
        <v>573390000</v>
      </c>
      <c r="S238">
        <f>IFERROR(J144+MATCH(R238,J238:N238)-1,"")</f>
        <v>2012</v>
      </c>
      <c r="T238">
        <f t="shared" si="39"/>
        <v>1406026000</v>
      </c>
      <c r="U238">
        <f t="shared" si="40"/>
        <v>1000401965.1520083</v>
      </c>
      <c r="V238">
        <f t="shared" si="41"/>
        <v>-0.8323014438236167</v>
      </c>
      <c r="W238">
        <f t="shared" si="42"/>
        <v>-0.7236151319334968</v>
      </c>
      <c r="X238">
        <f t="shared" si="43"/>
        <v>-0.5811723889523317</v>
      </c>
      <c r="Y238">
        <f t="shared" si="44"/>
        <v>0.78365899639239245</v>
      </c>
      <c r="Z238">
        <f t="shared" si="45"/>
        <v>1.3534299683170528</v>
      </c>
      <c r="AA238">
        <f t="shared" si="46"/>
        <v>1.3534299683170528</v>
      </c>
      <c r="AB238">
        <f>IFERROR(V144+MATCH(AA238,V238:Z238,0)-1,"")</f>
        <v>2016</v>
      </c>
    </row>
    <row r="239" spans="1:28" x14ac:dyDescent="0.3">
      <c r="A239" s="1">
        <v>11</v>
      </c>
      <c r="B239" t="s">
        <v>614</v>
      </c>
      <c r="C239" t="s">
        <v>4058</v>
      </c>
      <c r="D239" t="s">
        <v>4059</v>
      </c>
      <c r="E239" t="s">
        <v>4060</v>
      </c>
      <c r="F239" t="s">
        <v>4061</v>
      </c>
      <c r="G239" t="s">
        <v>4062</v>
      </c>
      <c r="I239" t="str">
        <f t="shared" si="31"/>
        <v>pos_trend</v>
      </c>
      <c r="J239">
        <f t="shared" si="32"/>
        <v>557400000</v>
      </c>
      <c r="K239">
        <f t="shared" si="33"/>
        <v>661550000</v>
      </c>
      <c r="L239">
        <f t="shared" si="34"/>
        <v>802990000</v>
      </c>
      <c r="M239">
        <f t="shared" si="35"/>
        <v>2130000000</v>
      </c>
      <c r="N239">
        <f t="shared" si="36"/>
        <v>2680000000</v>
      </c>
      <c r="P239">
        <f t="shared" si="37"/>
        <v>2680000000</v>
      </c>
      <c r="Q239">
        <f>IFERROR(J144+MATCH(P239,J239:N239,0)-1,"")</f>
        <v>2016</v>
      </c>
      <c r="R239">
        <f t="shared" si="38"/>
        <v>557400000</v>
      </c>
      <c r="S239">
        <f>IFERROR(J144+MATCH(R239,J239:N239)-1,"")</f>
        <v>2012</v>
      </c>
      <c r="T239">
        <f t="shared" si="39"/>
        <v>1366388000</v>
      </c>
      <c r="U239">
        <f t="shared" si="40"/>
        <v>971770969.6579746</v>
      </c>
      <c r="V239">
        <f t="shared" si="41"/>
        <v>-0.83248833856884219</v>
      </c>
      <c r="W239">
        <f t="shared" si="42"/>
        <v>-0.72531287927655985</v>
      </c>
      <c r="X239">
        <f t="shared" si="43"/>
        <v>-0.5797641806466951</v>
      </c>
      <c r="Y239">
        <f t="shared" si="44"/>
        <v>0.78579420855591264</v>
      </c>
      <c r="Z239">
        <f t="shared" si="45"/>
        <v>1.3517711899361844</v>
      </c>
      <c r="AA239">
        <f t="shared" si="46"/>
        <v>1.3517711899361844</v>
      </c>
      <c r="AB239">
        <f>IFERROR(V144+MATCH(AA239,V239:Z239,0)-1,"")</f>
        <v>2016</v>
      </c>
    </row>
    <row r="240" spans="1:28" x14ac:dyDescent="0.3">
      <c r="A240" s="1">
        <v>12</v>
      </c>
      <c r="B240" t="s">
        <v>620</v>
      </c>
      <c r="C240" t="s">
        <v>4063</v>
      </c>
      <c r="D240" t="s">
        <v>4064</v>
      </c>
      <c r="E240" t="s">
        <v>4065</v>
      </c>
      <c r="F240" t="s">
        <v>4066</v>
      </c>
      <c r="G240" t="s">
        <v>4067</v>
      </c>
      <c r="I240" t="str">
        <f t="shared" si="31"/>
        <v>pos_trend</v>
      </c>
      <c r="J240">
        <f t="shared" si="32"/>
        <v>15990000</v>
      </c>
      <c r="K240">
        <f t="shared" si="33"/>
        <v>20570000</v>
      </c>
      <c r="L240">
        <f t="shared" si="34"/>
        <v>21640000</v>
      </c>
      <c r="M240">
        <f t="shared" si="35"/>
        <v>59580000</v>
      </c>
      <c r="N240">
        <f t="shared" si="36"/>
        <v>83310000</v>
      </c>
      <c r="P240">
        <f t="shared" si="37"/>
        <v>83310000</v>
      </c>
      <c r="Q240">
        <f>IFERROR(J144+MATCH(P240,J240:N240,0)-1,"")</f>
        <v>2016</v>
      </c>
      <c r="R240">
        <f t="shared" si="38"/>
        <v>15990000</v>
      </c>
      <c r="S240">
        <f>IFERROR(J144+MATCH(R240,J240:N240)-1,"")</f>
        <v>2012</v>
      </c>
      <c r="T240">
        <f t="shared" si="39"/>
        <v>40218000</v>
      </c>
      <c r="U240">
        <f t="shared" si="40"/>
        <v>29790894.078560315</v>
      </c>
      <c r="V240">
        <f t="shared" si="41"/>
        <v>-0.81326864296551016</v>
      </c>
      <c r="W240">
        <f t="shared" si="42"/>
        <v>-0.65953039033293481</v>
      </c>
      <c r="X240">
        <f t="shared" si="43"/>
        <v>-0.62361337497990954</v>
      </c>
      <c r="Y240">
        <f t="shared" si="44"/>
        <v>0.64993014136941585</v>
      </c>
      <c r="Z240">
        <f t="shared" si="45"/>
        <v>1.4464822669089386</v>
      </c>
      <c r="AA240">
        <f t="shared" si="46"/>
        <v>1.4464822669089386</v>
      </c>
      <c r="AB240">
        <f>IFERROR(V144+MATCH(AA240,V240:Z240,0)-1,"")</f>
        <v>2016</v>
      </c>
    </row>
    <row r="241" spans="1:28" x14ac:dyDescent="0.3">
      <c r="A241" s="1">
        <v>13</v>
      </c>
      <c r="B241" t="s">
        <v>626</v>
      </c>
      <c r="C241" t="s">
        <v>4068</v>
      </c>
      <c r="D241" t="s">
        <v>4069</v>
      </c>
      <c r="E241" t="s">
        <v>2734</v>
      </c>
      <c r="F241" t="s">
        <v>4070</v>
      </c>
      <c r="G241" t="s">
        <v>2128</v>
      </c>
      <c r="I241" t="str">
        <f t="shared" si="31"/>
        <v>N/A</v>
      </c>
      <c r="J241">
        <f t="shared" si="32"/>
        <v>30700000</v>
      </c>
      <c r="K241">
        <f t="shared" si="33"/>
        <v>17210000</v>
      </c>
      <c r="L241">
        <f t="shared" si="34"/>
        <v>31180000</v>
      </c>
      <c r="M241">
        <f t="shared" si="35"/>
        <v>20220000</v>
      </c>
      <c r="N241">
        <f t="shared" si="36"/>
        <v>29620000</v>
      </c>
      <c r="P241">
        <f t="shared" si="37"/>
        <v>31180000</v>
      </c>
      <c r="Q241">
        <f>IFERROR(J144+MATCH(P241,J241:N241,0)-1,"")</f>
        <v>2014</v>
      </c>
      <c r="R241">
        <f t="shared" si="38"/>
        <v>17210000</v>
      </c>
      <c r="S241" t="str">
        <f>IFERROR(J144+MATCH(R241,J241:N241)-1,"")</f>
        <v/>
      </c>
      <c r="T241">
        <f t="shared" si="39"/>
        <v>25786000</v>
      </c>
      <c r="U241">
        <f t="shared" si="40"/>
        <v>6566397.7948339377</v>
      </c>
      <c r="V241">
        <f t="shared" si="41"/>
        <v>0.74835551447493043</v>
      </c>
      <c r="W241">
        <f t="shared" si="42"/>
        <v>-1.3060433235932039</v>
      </c>
      <c r="X241">
        <f t="shared" si="43"/>
        <v>0.82145495422828141</v>
      </c>
      <c r="Y241">
        <f t="shared" si="44"/>
        <v>-0.84764892013989879</v>
      </c>
      <c r="Z241">
        <f t="shared" si="45"/>
        <v>0.5838817750298908</v>
      </c>
      <c r="AA241">
        <f t="shared" si="46"/>
        <v>-1.3060433235932039</v>
      </c>
      <c r="AB241">
        <f>IFERROR(V144+MATCH(AA241,V241:Z241,0)-1,"")</f>
        <v>2013</v>
      </c>
    </row>
    <row r="242" spans="1:28" x14ac:dyDescent="0.3">
      <c r="A242" s="1">
        <v>14</v>
      </c>
      <c r="B242" t="s">
        <v>632</v>
      </c>
      <c r="C242" t="s">
        <v>4068</v>
      </c>
      <c r="D242" t="s">
        <v>4069</v>
      </c>
      <c r="E242" t="s">
        <v>2734</v>
      </c>
      <c r="F242" t="s">
        <v>4070</v>
      </c>
      <c r="G242" t="s">
        <v>2128</v>
      </c>
      <c r="I242" t="str">
        <f t="shared" si="31"/>
        <v>N/A</v>
      </c>
      <c r="J242">
        <f t="shared" si="32"/>
        <v>30700000</v>
      </c>
      <c r="K242">
        <f t="shared" si="33"/>
        <v>17210000</v>
      </c>
      <c r="L242">
        <f t="shared" si="34"/>
        <v>31180000</v>
      </c>
      <c r="M242">
        <f t="shared" si="35"/>
        <v>20220000</v>
      </c>
      <c r="N242">
        <f t="shared" si="36"/>
        <v>29620000</v>
      </c>
      <c r="P242">
        <f t="shared" si="37"/>
        <v>31180000</v>
      </c>
      <c r="Q242">
        <f>IFERROR(J144+MATCH(P242,J242:N242,0)-1,"")</f>
        <v>2014</v>
      </c>
      <c r="R242">
        <f t="shared" si="38"/>
        <v>17210000</v>
      </c>
      <c r="S242" t="str">
        <f>IFERROR(J144+MATCH(R242,J242:N242)-1,"")</f>
        <v/>
      </c>
      <c r="T242">
        <f t="shared" si="39"/>
        <v>25786000</v>
      </c>
      <c r="U242">
        <f t="shared" si="40"/>
        <v>6566397.7948339377</v>
      </c>
      <c r="V242">
        <f t="shared" si="41"/>
        <v>0.74835551447493043</v>
      </c>
      <c r="W242">
        <f t="shared" si="42"/>
        <v>-1.3060433235932039</v>
      </c>
      <c r="X242">
        <f t="shared" si="43"/>
        <v>0.82145495422828141</v>
      </c>
      <c r="Y242">
        <f t="shared" si="44"/>
        <v>-0.84764892013989879</v>
      </c>
      <c r="Z242">
        <f t="shared" si="45"/>
        <v>0.5838817750298908</v>
      </c>
      <c r="AA242">
        <f t="shared" si="46"/>
        <v>-1.3060433235932039</v>
      </c>
      <c r="AB242">
        <f>IFERROR(V144+MATCH(AA242,V242:Z242,0)-1,"")</f>
        <v>2013</v>
      </c>
    </row>
    <row r="243" spans="1:28" x14ac:dyDescent="0.3">
      <c r="A243" s="1">
        <v>15</v>
      </c>
      <c r="B243" t="s">
        <v>635</v>
      </c>
      <c r="C243" t="s">
        <v>4071</v>
      </c>
      <c r="D243" t="s">
        <v>1513</v>
      </c>
      <c r="E243" t="s">
        <v>1516</v>
      </c>
      <c r="F243" t="s">
        <v>4072</v>
      </c>
      <c r="G243" t="s">
        <v>4073</v>
      </c>
      <c r="I243" t="str">
        <f t="shared" si="31"/>
        <v>pos_trend</v>
      </c>
      <c r="J243">
        <f t="shared" si="32"/>
        <v>983410000</v>
      </c>
      <c r="K243">
        <f t="shared" si="33"/>
        <v>1220000000</v>
      </c>
      <c r="L243">
        <f t="shared" si="34"/>
        <v>2220000000</v>
      </c>
      <c r="M243">
        <f t="shared" si="35"/>
        <v>4280000000.0000005</v>
      </c>
      <c r="N243">
        <f t="shared" si="36"/>
        <v>6020000000</v>
      </c>
      <c r="P243">
        <f t="shared" si="37"/>
        <v>6020000000</v>
      </c>
      <c r="Q243">
        <f>IFERROR(J144+MATCH(P243,J243:N243,0)-1,"")</f>
        <v>2016</v>
      </c>
      <c r="R243">
        <f t="shared" si="38"/>
        <v>983410000</v>
      </c>
      <c r="S243">
        <f>IFERROR(J144+MATCH(R243,J243:N243)-1,"")</f>
        <v>2012</v>
      </c>
      <c r="T243">
        <f t="shared" si="39"/>
        <v>2944682000</v>
      </c>
      <c r="U243">
        <f t="shared" si="40"/>
        <v>2155628378.3667355</v>
      </c>
      <c r="V243">
        <f t="shared" si="41"/>
        <v>-0.90983771585249107</v>
      </c>
      <c r="W243">
        <f t="shared" si="42"/>
        <v>-0.80008317635284965</v>
      </c>
      <c r="X243">
        <f t="shared" si="43"/>
        <v>-0.33618132293706071</v>
      </c>
      <c r="Y243">
        <f t="shared" si="44"/>
        <v>0.61945649509946454</v>
      </c>
      <c r="Z243">
        <f t="shared" si="45"/>
        <v>1.426645720042937</v>
      </c>
      <c r="AA243">
        <f t="shared" si="46"/>
        <v>1.426645720042937</v>
      </c>
      <c r="AB243">
        <f>IFERROR(V144+MATCH(AA243,V243:Z243,0)-1,"")</f>
        <v>2016</v>
      </c>
    </row>
    <row r="244" spans="1:28" x14ac:dyDescent="0.3">
      <c r="A244" s="1">
        <v>16</v>
      </c>
      <c r="B244" t="s">
        <v>640</v>
      </c>
      <c r="C244" t="s">
        <v>254</v>
      </c>
      <c r="D244" t="s">
        <v>4074</v>
      </c>
      <c r="E244" t="s">
        <v>4075</v>
      </c>
      <c r="F244" t="s">
        <v>4076</v>
      </c>
      <c r="G244" t="s">
        <v>4077</v>
      </c>
      <c r="I244" t="str">
        <f t="shared" si="31"/>
        <v>N/A</v>
      </c>
      <c r="J244" t="str">
        <f t="shared" si="32"/>
        <v>N/A</v>
      </c>
      <c r="K244">
        <f t="shared" si="33"/>
        <v>0.24530000000000002</v>
      </c>
      <c r="L244">
        <f t="shared" si="34"/>
        <v>0.81569999999999998</v>
      </c>
      <c r="M244">
        <f t="shared" si="35"/>
        <v>0.9245000000000001</v>
      </c>
      <c r="N244">
        <f t="shared" si="36"/>
        <v>0.40789999999999998</v>
      </c>
      <c r="P244">
        <f t="shared" si="37"/>
        <v>0.9245000000000001</v>
      </c>
      <c r="Q244">
        <f>IFERROR(J144+MATCH(P244,J244:N244,0)-1,"")</f>
        <v>2015</v>
      </c>
      <c r="R244">
        <f t="shared" si="38"/>
        <v>0.24530000000000002</v>
      </c>
      <c r="S244">
        <f>IFERROR(J144+MATCH(R244,J244:N244)-1,"")</f>
        <v>2013</v>
      </c>
      <c r="T244">
        <f t="shared" si="39"/>
        <v>0.59835000000000005</v>
      </c>
      <c r="U244">
        <f t="shared" si="40"/>
        <v>0.32379538291952209</v>
      </c>
      <c r="V244" t="str">
        <f t="shared" si="41"/>
        <v/>
      </c>
      <c r="W244">
        <f t="shared" si="42"/>
        <v>-1.0903490865641807</v>
      </c>
      <c r="X244">
        <f t="shared" si="43"/>
        <v>0.67125725524635205</v>
      </c>
      <c r="Y244">
        <f t="shared" si="44"/>
        <v>1.0072719291400867</v>
      </c>
      <c r="Z244">
        <f t="shared" si="45"/>
        <v>-0.58818009782225822</v>
      </c>
      <c r="AA244">
        <f t="shared" si="46"/>
        <v>-1.0903490865641807</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2703</v>
      </c>
      <c r="D247" t="s">
        <v>4078</v>
      </c>
      <c r="E247" t="s">
        <v>4079</v>
      </c>
      <c r="F247" t="s">
        <v>4080</v>
      </c>
      <c r="G247" t="s">
        <v>3252</v>
      </c>
      <c r="I247" t="str">
        <f t="shared" si="31"/>
        <v>N/A</v>
      </c>
      <c r="J247">
        <f t="shared" si="32"/>
        <v>7680000</v>
      </c>
      <c r="K247">
        <f t="shared" si="33"/>
        <v>15200000</v>
      </c>
      <c r="L247">
        <f t="shared" si="34"/>
        <v>26970000</v>
      </c>
      <c r="M247">
        <f t="shared" si="35"/>
        <v>45360000</v>
      </c>
      <c r="N247">
        <f t="shared" si="36"/>
        <v>34810000</v>
      </c>
      <c r="P247">
        <f t="shared" si="37"/>
        <v>45360000</v>
      </c>
      <c r="Q247">
        <f>IFERROR(J144+MATCH(P247,J247:N247,0)-1,"")</f>
        <v>2015</v>
      </c>
      <c r="R247">
        <f t="shared" si="38"/>
        <v>7680000</v>
      </c>
      <c r="S247">
        <f>IFERROR(J144+MATCH(R247,J247:N247)-1,"")</f>
        <v>2012</v>
      </c>
      <c r="T247">
        <f t="shared" si="39"/>
        <v>26004000</v>
      </c>
      <c r="U247">
        <f t="shared" si="40"/>
        <v>15046834.550828291</v>
      </c>
      <c r="V247">
        <f t="shared" si="41"/>
        <v>-1.217797666220189</v>
      </c>
      <c r="W247">
        <f t="shared" si="42"/>
        <v>-0.71802477547712962</v>
      </c>
      <c r="X247">
        <f t="shared" si="43"/>
        <v>6.419954952896216E-2</v>
      </c>
      <c r="Y247">
        <f t="shared" si="44"/>
        <v>1.2863835203753535</v>
      </c>
      <c r="Z247">
        <f t="shared" si="45"/>
        <v>0.58523937179300289</v>
      </c>
      <c r="AA247">
        <f t="shared" si="46"/>
        <v>1.2863835203753535</v>
      </c>
      <c r="AB247">
        <f>IFERROR(V144+MATCH(AA247,V247:Z247,0)-1,"")</f>
        <v>2015</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2703</v>
      </c>
      <c r="D249" t="s">
        <v>4078</v>
      </c>
      <c r="E249" t="s">
        <v>4079</v>
      </c>
      <c r="F249" t="s">
        <v>4080</v>
      </c>
      <c r="G249" t="s">
        <v>3252</v>
      </c>
      <c r="I249" t="str">
        <f t="shared" si="31"/>
        <v>N/A</v>
      </c>
      <c r="J249">
        <f t="shared" si="32"/>
        <v>7680000</v>
      </c>
      <c r="K249">
        <f t="shared" si="33"/>
        <v>15200000</v>
      </c>
      <c r="L249">
        <f t="shared" si="34"/>
        <v>26970000</v>
      </c>
      <c r="M249">
        <f t="shared" si="35"/>
        <v>45360000</v>
      </c>
      <c r="N249">
        <f t="shared" si="36"/>
        <v>34810000</v>
      </c>
      <c r="P249">
        <f t="shared" si="37"/>
        <v>45360000</v>
      </c>
      <c r="Q249">
        <f>IFERROR(J144+MATCH(P249,J249:N249,0)-1,"")</f>
        <v>2015</v>
      </c>
      <c r="R249">
        <f t="shared" si="38"/>
        <v>7680000</v>
      </c>
      <c r="S249">
        <f>IFERROR(J144+MATCH(R249,J249:N249)-1,"")</f>
        <v>2012</v>
      </c>
      <c r="T249">
        <f t="shared" si="39"/>
        <v>26004000</v>
      </c>
      <c r="U249">
        <f t="shared" si="40"/>
        <v>15046834.550828291</v>
      </c>
      <c r="V249">
        <f t="shared" si="41"/>
        <v>-1.217797666220189</v>
      </c>
      <c r="W249">
        <f t="shared" si="42"/>
        <v>-0.71802477547712962</v>
      </c>
      <c r="X249">
        <f t="shared" si="43"/>
        <v>6.419954952896216E-2</v>
      </c>
      <c r="Y249">
        <f t="shared" si="44"/>
        <v>1.2863835203753535</v>
      </c>
      <c r="Z249">
        <f t="shared" si="45"/>
        <v>0.58523937179300289</v>
      </c>
      <c r="AA249">
        <f t="shared" si="46"/>
        <v>1.2863835203753535</v>
      </c>
      <c r="AB249">
        <f>IFERROR(V144+MATCH(AA249,V249:Z249,0)-1,"")</f>
        <v>2015</v>
      </c>
    </row>
    <row r="250" spans="1:28" x14ac:dyDescent="0.3">
      <c r="A250" s="1">
        <v>3</v>
      </c>
      <c r="B250" t="s">
        <v>655</v>
      </c>
      <c r="C250" t="s">
        <v>3470</v>
      </c>
      <c r="D250" t="s">
        <v>4081</v>
      </c>
      <c r="E250" t="s">
        <v>1252</v>
      </c>
      <c r="F250" t="s">
        <v>3313</v>
      </c>
      <c r="G250" t="s">
        <v>4082</v>
      </c>
      <c r="I250" t="str">
        <f t="shared" si="31"/>
        <v>N/A</v>
      </c>
      <c r="J250">
        <f t="shared" si="32"/>
        <v>19080000</v>
      </c>
      <c r="K250">
        <f t="shared" si="33"/>
        <v>36030000</v>
      </c>
      <c r="L250">
        <f t="shared" si="34"/>
        <v>48700000</v>
      </c>
      <c r="M250">
        <f t="shared" si="35"/>
        <v>91340000</v>
      </c>
      <c r="N250">
        <f t="shared" si="36"/>
        <v>80030000</v>
      </c>
      <c r="P250">
        <f t="shared" si="37"/>
        <v>91340000</v>
      </c>
      <c r="Q250">
        <f>IFERROR(J144+MATCH(P250,J250:N250,0)-1,"")</f>
        <v>2015</v>
      </c>
      <c r="R250">
        <f t="shared" si="38"/>
        <v>19080000</v>
      </c>
      <c r="S250">
        <f>IFERROR(J144+MATCH(R250,J250:N250)-1,"")</f>
        <v>2012</v>
      </c>
      <c r="T250">
        <f t="shared" si="39"/>
        <v>55036000</v>
      </c>
      <c r="U250">
        <f t="shared" si="40"/>
        <v>30153305.457279474</v>
      </c>
      <c r="V250">
        <f t="shared" si="41"/>
        <v>-1.192439749298519</v>
      </c>
      <c r="W250">
        <f t="shared" si="42"/>
        <v>-0.63031232270462934</v>
      </c>
      <c r="X250">
        <f t="shared" si="43"/>
        <v>-0.21012621680819379</v>
      </c>
      <c r="Y250">
        <f t="shared" si="44"/>
        <v>1.2039807725701812</v>
      </c>
      <c r="Z250">
        <f t="shared" si="45"/>
        <v>0.82889751624116093</v>
      </c>
      <c r="AA250">
        <f t="shared" si="46"/>
        <v>1.2039807725701812</v>
      </c>
      <c r="AB250">
        <f>IFERROR(V144+MATCH(AA250,V250:Z250,0)-1,"")</f>
        <v>2015</v>
      </c>
    </row>
    <row r="251" spans="1:28" x14ac:dyDescent="0.3">
      <c r="A251" s="1">
        <v>4</v>
      </c>
      <c r="B251" t="s">
        <v>661</v>
      </c>
      <c r="C251" t="s">
        <v>254</v>
      </c>
      <c r="D251" t="s">
        <v>4083</v>
      </c>
      <c r="E251" t="s">
        <v>4084</v>
      </c>
      <c r="F251" t="s">
        <v>4085</v>
      </c>
      <c r="G251" t="s">
        <v>4086</v>
      </c>
      <c r="I251" t="str">
        <f t="shared" si="31"/>
        <v>N/A</v>
      </c>
      <c r="J251" t="str">
        <f t="shared" si="32"/>
        <v>N/A</v>
      </c>
      <c r="K251">
        <f t="shared" si="33"/>
        <v>0.8881</v>
      </c>
      <c r="L251">
        <f t="shared" si="34"/>
        <v>0.35170000000000001</v>
      </c>
      <c r="M251">
        <f t="shared" si="35"/>
        <v>0.87569999999999992</v>
      </c>
      <c r="N251">
        <f t="shared" si="36"/>
        <v>-0.12380000000000001</v>
      </c>
      <c r="P251">
        <f t="shared" si="37"/>
        <v>0.8881</v>
      </c>
      <c r="Q251">
        <f>IFERROR(J144+MATCH(P251,J251:N251,0)-1,"")</f>
        <v>2013</v>
      </c>
      <c r="R251">
        <f t="shared" si="38"/>
        <v>-0.12380000000000001</v>
      </c>
      <c r="S251" t="str">
        <f>IFERROR(J144+MATCH(R251,J251:N251)-1,"")</f>
        <v/>
      </c>
      <c r="T251">
        <f t="shared" si="39"/>
        <v>0.49792500000000001</v>
      </c>
      <c r="U251">
        <f t="shared" si="40"/>
        <v>0.48403657144889362</v>
      </c>
      <c r="V251" t="str">
        <f t="shared" si="41"/>
        <v/>
      </c>
      <c r="W251">
        <f t="shared" si="42"/>
        <v>0.80608578569191047</v>
      </c>
      <c r="X251">
        <f t="shared" si="43"/>
        <v>-0.30209494204600401</v>
      </c>
      <c r="Y251">
        <f t="shared" si="44"/>
        <v>0.78046788669125755</v>
      </c>
      <c r="Z251">
        <f t="shared" si="45"/>
        <v>-1.2844587303371642</v>
      </c>
      <c r="AA251">
        <f t="shared" si="46"/>
        <v>-1.2844587303371642</v>
      </c>
      <c r="AB251">
        <f>IFERROR(V144+MATCH(AA251,V251:Z251,0)-1,"")</f>
        <v>2016</v>
      </c>
    </row>
    <row r="252" spans="1:28" x14ac:dyDescent="0.3">
      <c r="A252" s="1">
        <v>5</v>
      </c>
      <c r="B252" t="s">
        <v>666</v>
      </c>
      <c r="C252" t="s">
        <v>4087</v>
      </c>
      <c r="D252" t="s">
        <v>4087</v>
      </c>
      <c r="E252" t="s">
        <v>1327</v>
      </c>
      <c r="F252" t="s">
        <v>4088</v>
      </c>
      <c r="G252" t="s">
        <v>4089</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2200000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2200000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100000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7370000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527000</v>
      </c>
      <c r="P252">
        <f t="shared" si="37"/>
        <v>7370000</v>
      </c>
      <c r="Q252">
        <f>IFERROR(J144+MATCH(P252,J252:N252,0)-1,"")</f>
        <v>2015</v>
      </c>
      <c r="R252">
        <f t="shared" si="38"/>
        <v>100000</v>
      </c>
      <c r="S252">
        <f>IFERROR(J144+MATCH(R252,J252:N252)-1,"")</f>
        <v>2014</v>
      </c>
      <c r="T252">
        <f t="shared" si="39"/>
        <v>2479400</v>
      </c>
      <c r="U252">
        <f t="shared" si="40"/>
        <v>2896010.4972185441</v>
      </c>
      <c r="V252">
        <f t="shared" si="41"/>
        <v>-9.6477550847397842E-2</v>
      </c>
      <c r="W252">
        <f t="shared" si="42"/>
        <v>-9.6477550847397842E-2</v>
      </c>
      <c r="X252">
        <f t="shared" si="43"/>
        <v>-0.82161304397386692</v>
      </c>
      <c r="Y252">
        <f t="shared" si="44"/>
        <v>1.6887369727068142</v>
      </c>
      <c r="Z252">
        <f t="shared" si="45"/>
        <v>-0.67416882703815162</v>
      </c>
      <c r="AA252">
        <f t="shared" si="46"/>
        <v>1.6887369727068142</v>
      </c>
      <c r="AB252">
        <f>IFERROR(V144+MATCH(AA252,V252:Z252,0)-1,"")</f>
        <v>2015</v>
      </c>
    </row>
    <row r="253" spans="1:28" x14ac:dyDescent="0.3">
      <c r="A253" s="1">
        <v>6</v>
      </c>
      <c r="B253" t="s">
        <v>672</v>
      </c>
      <c r="C253" t="s">
        <v>4090</v>
      </c>
      <c r="D253" t="s">
        <v>4091</v>
      </c>
      <c r="E253" t="s">
        <v>4092</v>
      </c>
      <c r="F253" t="s">
        <v>4093</v>
      </c>
      <c r="G253" t="s">
        <v>4094</v>
      </c>
      <c r="I253" t="str">
        <f t="shared" si="47"/>
        <v>pos_trend</v>
      </c>
      <c r="J253">
        <f t="shared" si="48"/>
        <v>42890000</v>
      </c>
      <c r="K253">
        <f t="shared" si="49"/>
        <v>61270000</v>
      </c>
      <c r="L253">
        <f t="shared" si="50"/>
        <v>90170000</v>
      </c>
      <c r="M253">
        <f t="shared" si="51"/>
        <v>146140000</v>
      </c>
      <c r="N253">
        <f t="shared" si="52"/>
        <v>227500000</v>
      </c>
      <c r="P253">
        <f t="shared" si="37"/>
        <v>227500000</v>
      </c>
      <c r="Q253">
        <f>IFERROR(J144+MATCH(P253,J253:N253,0)-1,"")</f>
        <v>2016</v>
      </c>
      <c r="R253">
        <f t="shared" si="38"/>
        <v>42890000</v>
      </c>
      <c r="S253">
        <f>IFERROR(J144+MATCH(R253,J253:N253)-1,"")</f>
        <v>2012</v>
      </c>
      <c r="T253">
        <f t="shared" si="39"/>
        <v>113594000</v>
      </c>
      <c r="U253">
        <f t="shared" si="40"/>
        <v>74698325.483239576</v>
      </c>
      <c r="V253">
        <f t="shared" si="41"/>
        <v>-0.94652724197765581</v>
      </c>
      <c r="W253">
        <f t="shared" si="42"/>
        <v>-0.70047085609355708</v>
      </c>
      <c r="X253">
        <f t="shared" si="43"/>
        <v>-0.31358132660223764</v>
      </c>
      <c r="Y253">
        <f t="shared" si="44"/>
        <v>0.43569919123960155</v>
      </c>
      <c r="Z253">
        <f t="shared" si="45"/>
        <v>1.5248802334338492</v>
      </c>
      <c r="AA253">
        <f t="shared" si="46"/>
        <v>1.5248802334338492</v>
      </c>
      <c r="AB253">
        <f>IFERROR(V144+MATCH(AA253,V253:Z253,0)-1,"")</f>
        <v>2016</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4095</v>
      </c>
      <c r="D255" t="s">
        <v>4096</v>
      </c>
      <c r="E255" t="s">
        <v>4097</v>
      </c>
      <c r="F255" t="s">
        <v>4098</v>
      </c>
      <c r="G255" t="s">
        <v>4099</v>
      </c>
      <c r="I255" t="str">
        <f t="shared" si="47"/>
        <v>pos_trend</v>
      </c>
      <c r="J255">
        <f t="shared" si="48"/>
        <v>28750000</v>
      </c>
      <c r="K255">
        <f t="shared" si="49"/>
        <v>37720000</v>
      </c>
      <c r="L255">
        <f t="shared" si="50"/>
        <v>59320000</v>
      </c>
      <c r="M255">
        <f t="shared" si="51"/>
        <v>80700000</v>
      </c>
      <c r="N255">
        <f t="shared" si="52"/>
        <v>105070000</v>
      </c>
      <c r="P255">
        <f t="shared" si="37"/>
        <v>105070000</v>
      </c>
      <c r="Q255">
        <f>IFERROR(J144+MATCH(P255,J255:N255,0)-1,"")</f>
        <v>2016</v>
      </c>
      <c r="R255">
        <f t="shared" si="38"/>
        <v>28750000</v>
      </c>
      <c r="S255">
        <f>IFERROR(J144+MATCH(R255,J255:N255)-1,"")</f>
        <v>2012</v>
      </c>
      <c r="T255">
        <f t="shared" si="39"/>
        <v>62312000</v>
      </c>
      <c r="U255">
        <f t="shared" si="40"/>
        <v>31250965.905072439</v>
      </c>
      <c r="V255">
        <f t="shared" si="41"/>
        <v>-1.0739508052950277</v>
      </c>
      <c r="W255">
        <f t="shared" si="42"/>
        <v>-0.78691967712935229</v>
      </c>
      <c r="X255">
        <f t="shared" si="43"/>
        <v>-9.5741040743779357E-2</v>
      </c>
      <c r="Y255">
        <f t="shared" si="44"/>
        <v>0.58839781323416274</v>
      </c>
      <c r="Z255">
        <f t="shared" si="45"/>
        <v>1.3682137099339966</v>
      </c>
      <c r="AA255">
        <f t="shared" si="46"/>
        <v>1.3682137099339966</v>
      </c>
      <c r="AB255">
        <f>IFERROR(V144+MATCH(AA255,V255:Z255,0)-1,"")</f>
        <v>2016</v>
      </c>
    </row>
    <row r="256" spans="1:28" x14ac:dyDescent="0.3">
      <c r="A256" s="1">
        <v>9</v>
      </c>
      <c r="B256" t="s">
        <v>683</v>
      </c>
      <c r="C256" t="s">
        <v>4100</v>
      </c>
      <c r="D256" t="s">
        <v>4101</v>
      </c>
      <c r="E256" t="s">
        <v>4102</v>
      </c>
      <c r="F256" t="s">
        <v>4103</v>
      </c>
      <c r="G256" t="s">
        <v>4104</v>
      </c>
      <c r="I256" t="str">
        <f t="shared" si="47"/>
        <v>pos_trend</v>
      </c>
      <c r="J256">
        <f t="shared" si="48"/>
        <v>14140000</v>
      </c>
      <c r="K256">
        <f t="shared" si="49"/>
        <v>23550000</v>
      </c>
      <c r="L256">
        <f t="shared" si="50"/>
        <v>30860000</v>
      </c>
      <c r="M256">
        <f t="shared" si="51"/>
        <v>65440000</v>
      </c>
      <c r="N256">
        <f t="shared" si="52"/>
        <v>122430000</v>
      </c>
      <c r="P256">
        <f t="shared" si="37"/>
        <v>122430000</v>
      </c>
      <c r="Q256">
        <f>IFERROR(J144+MATCH(P256,J256:N256,0)-1,"")</f>
        <v>2016</v>
      </c>
      <c r="R256">
        <f t="shared" si="38"/>
        <v>14140000</v>
      </c>
      <c r="S256">
        <f>IFERROR(J144+MATCH(R256,J256:N256)-1,"")</f>
        <v>2012</v>
      </c>
      <c r="T256">
        <f t="shared" si="39"/>
        <v>51284000</v>
      </c>
      <c r="U256">
        <f t="shared" si="40"/>
        <v>44238379.60414011</v>
      </c>
      <c r="V256">
        <f t="shared" si="41"/>
        <v>-0.83963292354686125</v>
      </c>
      <c r="W256">
        <f t="shared" si="42"/>
        <v>-0.62692169668448872</v>
      </c>
      <c r="X256">
        <f t="shared" si="43"/>
        <v>-0.46168056295824611</v>
      </c>
      <c r="Y256">
        <f t="shared" si="44"/>
        <v>0.31999363735002606</v>
      </c>
      <c r="Z256">
        <f t="shared" si="45"/>
        <v>1.60824154583957</v>
      </c>
      <c r="AA256">
        <f t="shared" si="46"/>
        <v>1.60824154583957</v>
      </c>
      <c r="AB256">
        <f>IFERROR(V144+MATCH(AA256,V256:Z256,0)-1,"")</f>
        <v>2016</v>
      </c>
    </row>
    <row r="257" spans="1:28" x14ac:dyDescent="0.3">
      <c r="A257" s="1">
        <v>10</v>
      </c>
      <c r="B257" t="s">
        <v>689</v>
      </c>
      <c r="C257" t="s">
        <v>3986</v>
      </c>
      <c r="D257" t="s">
        <v>4105</v>
      </c>
      <c r="E257" t="s">
        <v>4106</v>
      </c>
      <c r="F257" t="s">
        <v>4107</v>
      </c>
      <c r="G257" t="s">
        <v>4108</v>
      </c>
      <c r="I257" t="str">
        <f t="shared" si="47"/>
        <v>pos_trend</v>
      </c>
      <c r="J257">
        <f t="shared" si="48"/>
        <v>71850000</v>
      </c>
      <c r="K257">
        <f t="shared" si="49"/>
        <v>114690000</v>
      </c>
      <c r="L257">
        <f t="shared" si="50"/>
        <v>165930000</v>
      </c>
      <c r="M257">
        <f t="shared" si="51"/>
        <v>290200000</v>
      </c>
      <c r="N257">
        <f t="shared" si="52"/>
        <v>342870000</v>
      </c>
      <c r="P257">
        <f t="shared" si="37"/>
        <v>342870000</v>
      </c>
      <c r="Q257">
        <f>IFERROR(J144+MATCH(P257,J257:N257,0)-1,"")</f>
        <v>2016</v>
      </c>
      <c r="R257">
        <f t="shared" si="38"/>
        <v>71850000</v>
      </c>
      <c r="S257">
        <f>IFERROR(J144+MATCH(R257,J257:N257)-1,"")</f>
        <v>2012</v>
      </c>
      <c r="T257">
        <f t="shared" si="39"/>
        <v>197108000</v>
      </c>
      <c r="U257">
        <f t="shared" si="40"/>
        <v>115506538.862525</v>
      </c>
      <c r="V257">
        <f t="shared" si="41"/>
        <v>-1.0844234554468046</v>
      </c>
      <c r="W257">
        <f t="shared" si="42"/>
        <v>-0.71353536182131883</v>
      </c>
      <c r="X257">
        <f t="shared" si="43"/>
        <v>-0.26992411258299254</v>
      </c>
      <c r="Y257">
        <f t="shared" si="44"/>
        <v>0.80594571456077813</v>
      </c>
      <c r="Z257">
        <f t="shared" si="45"/>
        <v>1.2619372152903379</v>
      </c>
      <c r="AA257">
        <f t="shared" si="46"/>
        <v>1.2619372152903379</v>
      </c>
      <c r="AB257">
        <f>IFERROR(V144+MATCH(AA257,V257:Z257,0)-1,"")</f>
        <v>2016</v>
      </c>
    </row>
    <row r="258" spans="1:28" x14ac:dyDescent="0.3">
      <c r="A258" s="1">
        <v>11</v>
      </c>
      <c r="B258" t="s">
        <v>695</v>
      </c>
      <c r="C258" t="s">
        <v>4109</v>
      </c>
      <c r="D258" t="s">
        <v>4110</v>
      </c>
      <c r="E258" t="s">
        <v>59</v>
      </c>
      <c r="F258" t="s">
        <v>4111</v>
      </c>
      <c r="G258" t="s">
        <v>4112</v>
      </c>
      <c r="I258" t="str">
        <f t="shared" si="47"/>
        <v>pos_trend</v>
      </c>
      <c r="J258">
        <f t="shared" si="48"/>
        <v>465640000</v>
      </c>
      <c r="K258">
        <f t="shared" si="49"/>
        <v>601940000</v>
      </c>
      <c r="L258">
        <f t="shared" si="50"/>
        <v>1070000000.0000001</v>
      </c>
      <c r="M258">
        <f t="shared" si="51"/>
        <v>2200000000</v>
      </c>
      <c r="N258">
        <f t="shared" si="52"/>
        <v>3250000000</v>
      </c>
      <c r="P258">
        <f t="shared" si="37"/>
        <v>3250000000</v>
      </c>
      <c r="Q258">
        <f>IFERROR(J144+MATCH(P258,J258:N258,0)-1,"")</f>
        <v>2016</v>
      </c>
      <c r="R258">
        <f t="shared" si="38"/>
        <v>465640000</v>
      </c>
      <c r="S258">
        <f>IFERROR(J144+MATCH(R258,J258:N258)-1,"")</f>
        <v>2012</v>
      </c>
      <c r="T258">
        <f t="shared" si="39"/>
        <v>1517516000</v>
      </c>
      <c r="U258">
        <f t="shared" si="40"/>
        <v>1184512380.8892839</v>
      </c>
      <c r="V258">
        <f t="shared" si="41"/>
        <v>-0.88802448751974561</v>
      </c>
      <c r="W258">
        <f t="shared" si="42"/>
        <v>-0.77295604062206813</v>
      </c>
      <c r="X258">
        <f t="shared" si="43"/>
        <v>-0.37780609744578864</v>
      </c>
      <c r="Y258">
        <f t="shared" si="44"/>
        <v>0.57617295607127272</v>
      </c>
      <c r="Z258">
        <f t="shared" si="45"/>
        <v>1.4626136695163299</v>
      </c>
      <c r="AA258">
        <f t="shared" si="46"/>
        <v>1.4626136695163299</v>
      </c>
      <c r="AB258">
        <f>IFERROR(V144+MATCH(AA258,V258:Z258,0)-1,"")</f>
        <v>2016</v>
      </c>
    </row>
    <row r="259" spans="1:28" x14ac:dyDescent="0.3">
      <c r="A259" s="1">
        <v>12</v>
      </c>
      <c r="B259" t="s">
        <v>701</v>
      </c>
      <c r="C259" t="s">
        <v>4109</v>
      </c>
      <c r="D259" t="s">
        <v>4110</v>
      </c>
      <c r="E259" t="s">
        <v>59</v>
      </c>
      <c r="F259" t="s">
        <v>4111</v>
      </c>
      <c r="G259" t="s">
        <v>4112</v>
      </c>
      <c r="I259" t="str">
        <f t="shared" si="47"/>
        <v>pos_trend</v>
      </c>
      <c r="J259">
        <f t="shared" si="48"/>
        <v>465640000</v>
      </c>
      <c r="K259">
        <f t="shared" si="49"/>
        <v>601940000</v>
      </c>
      <c r="L259">
        <f t="shared" si="50"/>
        <v>1070000000.0000001</v>
      </c>
      <c r="M259">
        <f t="shared" si="51"/>
        <v>2200000000</v>
      </c>
      <c r="N259">
        <f t="shared" si="52"/>
        <v>3250000000</v>
      </c>
      <c r="P259">
        <f t="shared" si="37"/>
        <v>3250000000</v>
      </c>
      <c r="Q259">
        <f>IFERROR(J144+MATCH(P259,J259:N259,0)-1,"")</f>
        <v>2016</v>
      </c>
      <c r="R259">
        <f t="shared" si="38"/>
        <v>465640000</v>
      </c>
      <c r="S259">
        <f>IFERROR(J144+MATCH(R259,J259:N259)-1,"")</f>
        <v>2012</v>
      </c>
      <c r="T259">
        <f t="shared" si="39"/>
        <v>1517516000</v>
      </c>
      <c r="U259">
        <f t="shared" si="40"/>
        <v>1184512380.8892839</v>
      </c>
      <c r="V259">
        <f t="shared" si="41"/>
        <v>-0.88802448751974561</v>
      </c>
      <c r="W259">
        <f t="shared" si="42"/>
        <v>-0.77295604062206813</v>
      </c>
      <c r="X259">
        <f t="shared" si="43"/>
        <v>-0.37780609744578864</v>
      </c>
      <c r="Y259">
        <f t="shared" si="44"/>
        <v>0.57617295607127272</v>
      </c>
      <c r="Z259">
        <f t="shared" si="45"/>
        <v>1.4626136695163299</v>
      </c>
      <c r="AA259">
        <f t="shared" si="46"/>
        <v>1.4626136695163299</v>
      </c>
      <c r="AB259">
        <f>IFERROR(V144+MATCH(AA259,V259:Z259,0)-1,"")</f>
        <v>2016</v>
      </c>
    </row>
    <row r="260" spans="1:28" x14ac:dyDescent="0.3">
      <c r="A260" s="1">
        <v>13</v>
      </c>
      <c r="B260" t="s">
        <v>704</v>
      </c>
      <c r="C260" t="s">
        <v>4109</v>
      </c>
      <c r="D260" t="s">
        <v>4110</v>
      </c>
      <c r="E260" t="s">
        <v>59</v>
      </c>
      <c r="F260" t="s">
        <v>4111</v>
      </c>
      <c r="G260" t="s">
        <v>4112</v>
      </c>
      <c r="I260" t="str">
        <f t="shared" si="47"/>
        <v>pos_trend</v>
      </c>
      <c r="J260">
        <f t="shared" si="48"/>
        <v>465640000</v>
      </c>
      <c r="K260">
        <f t="shared" si="49"/>
        <v>601940000</v>
      </c>
      <c r="L260">
        <f t="shared" si="50"/>
        <v>1070000000.0000001</v>
      </c>
      <c r="M260">
        <f t="shared" si="51"/>
        <v>2200000000</v>
      </c>
      <c r="N260">
        <f t="shared" si="52"/>
        <v>3250000000</v>
      </c>
      <c r="P260">
        <f t="shared" si="37"/>
        <v>3250000000</v>
      </c>
      <c r="Q260">
        <f>IFERROR(J144+MATCH(P260,J260:N260,0)-1,"")</f>
        <v>2016</v>
      </c>
      <c r="R260">
        <f t="shared" si="38"/>
        <v>465640000</v>
      </c>
      <c r="S260">
        <f>IFERROR(J144+MATCH(R260,J260:N260)-1,"")</f>
        <v>2012</v>
      </c>
      <c r="T260">
        <f t="shared" si="39"/>
        <v>1517516000</v>
      </c>
      <c r="U260">
        <f t="shared" si="40"/>
        <v>1184512380.8892839</v>
      </c>
      <c r="V260">
        <f t="shared" si="41"/>
        <v>-0.88802448751974561</v>
      </c>
      <c r="W260">
        <f t="shared" si="42"/>
        <v>-0.77295604062206813</v>
      </c>
      <c r="X260">
        <f t="shared" si="43"/>
        <v>-0.37780609744578864</v>
      </c>
      <c r="Y260">
        <f t="shared" si="44"/>
        <v>0.57617295607127272</v>
      </c>
      <c r="Z260">
        <f t="shared" si="45"/>
        <v>1.4626136695163299</v>
      </c>
      <c r="AA260">
        <f t="shared" si="46"/>
        <v>1.4626136695163299</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3909</v>
      </c>
      <c r="F263" t="s">
        <v>1657</v>
      </c>
      <c r="G263" t="s">
        <v>4113</v>
      </c>
      <c r="I263" t="str">
        <f t="shared" si="47"/>
        <v>N/A</v>
      </c>
      <c r="J263" t="str">
        <f t="shared" si="48"/>
        <v>N/A</v>
      </c>
      <c r="K263" t="str">
        <f t="shared" si="49"/>
        <v>N/A</v>
      </c>
      <c r="L263">
        <f t="shared" si="50"/>
        <v>9600000</v>
      </c>
      <c r="M263">
        <f t="shared" si="51"/>
        <v>2800000</v>
      </c>
      <c r="N263">
        <f t="shared" si="52"/>
        <v>10700000</v>
      </c>
      <c r="P263">
        <f t="shared" si="37"/>
        <v>10700000</v>
      </c>
      <c r="Q263">
        <f>IFERROR(J144+MATCH(P263,J263:N263,0)-1,"")</f>
        <v>2016</v>
      </c>
      <c r="R263">
        <f t="shared" si="38"/>
        <v>2800000</v>
      </c>
      <c r="S263" t="str">
        <f>IFERROR(J144+MATCH(R263,J263:N263)-1,"")</f>
        <v/>
      </c>
      <c r="T263">
        <f t="shared" si="39"/>
        <v>7700000</v>
      </c>
      <c r="U263">
        <f t="shared" si="40"/>
        <v>4279018.5790669341</v>
      </c>
      <c r="V263" t="str">
        <f t="shared" si="41"/>
        <v/>
      </c>
      <c r="W263" t="str">
        <f t="shared" si="42"/>
        <v/>
      </c>
      <c r="X263">
        <f t="shared" si="43"/>
        <v>0.44402705080432403</v>
      </c>
      <c r="Y263">
        <f t="shared" si="44"/>
        <v>-1.1451223941795725</v>
      </c>
      <c r="Z263">
        <f t="shared" si="45"/>
        <v>0.70109534337524848</v>
      </c>
      <c r="AA263">
        <f t="shared" si="46"/>
        <v>-1.1451223941795725</v>
      </c>
      <c r="AB263">
        <f>IFERROR(V144+MATCH(AA263,V263:Z263,0)-1,"")</f>
        <v>2015</v>
      </c>
    </row>
    <row r="264" spans="1:28" x14ac:dyDescent="0.3">
      <c r="A264" s="1">
        <v>17</v>
      </c>
      <c r="B264" t="s">
        <v>714</v>
      </c>
      <c r="C264" t="s">
        <v>4114</v>
      </c>
      <c r="D264" t="s">
        <v>4115</v>
      </c>
      <c r="E264" t="s">
        <v>4116</v>
      </c>
      <c r="F264" t="s">
        <v>4117</v>
      </c>
      <c r="G264" t="s">
        <v>4118</v>
      </c>
      <c r="I264" t="str">
        <f t="shared" si="47"/>
        <v>N/A</v>
      </c>
      <c r="J264">
        <f t="shared" si="48"/>
        <v>998000</v>
      </c>
      <c r="K264">
        <f t="shared" si="49"/>
        <v>7970000</v>
      </c>
      <c r="L264">
        <f t="shared" si="50"/>
        <v>50740000</v>
      </c>
      <c r="M264">
        <f t="shared" si="51"/>
        <v>-25180000</v>
      </c>
      <c r="N264">
        <f t="shared" si="52"/>
        <v>74740000</v>
      </c>
      <c r="P264">
        <f t="shared" si="37"/>
        <v>74740000</v>
      </c>
      <c r="Q264">
        <f>IFERROR(J144+MATCH(P264,J264:N264,0)-1,"")</f>
        <v>2016</v>
      </c>
      <c r="R264">
        <f t="shared" si="38"/>
        <v>-25180000</v>
      </c>
      <c r="S264" t="str">
        <f>IFERROR(J144+MATCH(R264,J264:N264)-1,"")</f>
        <v/>
      </c>
      <c r="T264">
        <f t="shared" si="39"/>
        <v>21853600</v>
      </c>
      <c r="U264">
        <f t="shared" si="40"/>
        <v>40222087.648455046</v>
      </c>
      <c r="V264">
        <f t="shared" si="41"/>
        <v>-0.51851112707724101</v>
      </c>
      <c r="W264">
        <f t="shared" si="42"/>
        <v>-0.34517353055724043</v>
      </c>
      <c r="X264">
        <f t="shared" si="43"/>
        <v>0.71817256857649814</v>
      </c>
      <c r="Y264">
        <f t="shared" si="44"/>
        <v>-1.1693475587612019</v>
      </c>
      <c r="Z264">
        <f t="shared" si="45"/>
        <v>1.3148596478191852</v>
      </c>
      <c r="AA264">
        <f t="shared" si="46"/>
        <v>1.3148596478191852</v>
      </c>
      <c r="AB264">
        <f>IFERROR(V144+MATCH(AA264,V264:Z264,0)-1,"")</f>
        <v>2016</v>
      </c>
    </row>
    <row r="265" spans="1:28" x14ac:dyDescent="0.3">
      <c r="A265" s="1">
        <v>18</v>
      </c>
      <c r="B265" t="s">
        <v>720</v>
      </c>
      <c r="C265" t="s">
        <v>4114</v>
      </c>
      <c r="D265" t="s">
        <v>4115</v>
      </c>
      <c r="E265" t="s">
        <v>4119</v>
      </c>
      <c r="F265" t="s">
        <v>4120</v>
      </c>
      <c r="G265" t="s">
        <v>4121</v>
      </c>
      <c r="I265" t="str">
        <f t="shared" si="47"/>
        <v>N/A</v>
      </c>
      <c r="J265">
        <f t="shared" si="48"/>
        <v>998000</v>
      </c>
      <c r="K265">
        <f t="shared" si="49"/>
        <v>7970000</v>
      </c>
      <c r="L265">
        <f t="shared" si="50"/>
        <v>63880000</v>
      </c>
      <c r="M265">
        <f t="shared" si="51"/>
        <v>23940000</v>
      </c>
      <c r="N265">
        <f t="shared" si="52"/>
        <v>78520000</v>
      </c>
      <c r="P265">
        <f t="shared" si="37"/>
        <v>78520000</v>
      </c>
      <c r="Q265">
        <f>IFERROR(J144+MATCH(P265,J265:N265,0)-1,"")</f>
        <v>2016</v>
      </c>
      <c r="R265">
        <f t="shared" si="38"/>
        <v>998000</v>
      </c>
      <c r="S265">
        <f>IFERROR(J144+MATCH(R265,J265:N265)-1,"")</f>
        <v>2012</v>
      </c>
      <c r="T265">
        <f t="shared" si="39"/>
        <v>35061600</v>
      </c>
      <c r="U265">
        <f t="shared" si="40"/>
        <v>34413319.845664412</v>
      </c>
      <c r="V265">
        <f t="shared" si="41"/>
        <v>-0.98983766032359499</v>
      </c>
      <c r="W265">
        <f t="shared" si="42"/>
        <v>-0.78724168785515058</v>
      </c>
      <c r="X265">
        <f t="shared" si="43"/>
        <v>0.83741993301557938</v>
      </c>
      <c r="Y265">
        <f t="shared" si="44"/>
        <v>-0.32317718981713306</v>
      </c>
      <c r="Z265">
        <f t="shared" si="45"/>
        <v>1.2628366049802993</v>
      </c>
      <c r="AA265">
        <f t="shared" si="46"/>
        <v>1.2628366049802993</v>
      </c>
      <c r="AB265">
        <f>IFERROR(V144+MATCH(AA265,V265:Z265,0)-1,"")</f>
        <v>2016</v>
      </c>
    </row>
    <row r="266" spans="1:28" x14ac:dyDescent="0.3">
      <c r="A266" s="1">
        <v>19</v>
      </c>
      <c r="B266" t="s">
        <v>725</v>
      </c>
      <c r="C266" t="s">
        <v>254</v>
      </c>
      <c r="D266" t="s">
        <v>254</v>
      </c>
      <c r="E266" t="s">
        <v>4122</v>
      </c>
      <c r="F266" t="s">
        <v>4123</v>
      </c>
      <c r="G266" t="s">
        <v>4124</v>
      </c>
      <c r="I266" t="str">
        <f t="shared" si="47"/>
        <v>N/A</v>
      </c>
      <c r="J266" t="str">
        <f t="shared" si="48"/>
        <v>N/A</v>
      </c>
      <c r="K266" t="str">
        <f t="shared" si="49"/>
        <v>N/A</v>
      </c>
      <c r="L266">
        <f t="shared" si="50"/>
        <v>13140000</v>
      </c>
      <c r="M266">
        <f t="shared" si="51"/>
        <v>49110000</v>
      </c>
      <c r="N266">
        <f t="shared" si="52"/>
        <v>3780000</v>
      </c>
      <c r="P266">
        <f t="shared" si="37"/>
        <v>49110000</v>
      </c>
      <c r="Q266">
        <f>IFERROR(J144+MATCH(P266,J266:N266,0)-1,"")</f>
        <v>2015</v>
      </c>
      <c r="R266">
        <f t="shared" si="38"/>
        <v>3780000</v>
      </c>
      <c r="S266" t="str">
        <f>IFERROR(J144+MATCH(R266,J266:N266)-1,"")</f>
        <v/>
      </c>
      <c r="T266">
        <f t="shared" si="39"/>
        <v>22010000</v>
      </c>
      <c r="U266">
        <f t="shared" si="40"/>
        <v>23931358.089335423</v>
      </c>
      <c r="V266" t="str">
        <f t="shared" si="41"/>
        <v/>
      </c>
      <c r="W266" t="str">
        <f t="shared" si="42"/>
        <v/>
      </c>
      <c r="X266">
        <f t="shared" si="43"/>
        <v>-0.37064340297313736</v>
      </c>
      <c r="Y266">
        <f t="shared" si="44"/>
        <v>1.1324054363666316</v>
      </c>
      <c r="Z266">
        <f t="shared" si="45"/>
        <v>-0.76176203339349424</v>
      </c>
      <c r="AA266">
        <f t="shared" si="46"/>
        <v>1.1324054363666316</v>
      </c>
      <c r="AB266">
        <f>IFERROR(V144+MATCH(AA266,V266:Z266,0)-1,"")</f>
        <v>2015</v>
      </c>
    </row>
    <row r="267" spans="1:28" x14ac:dyDescent="0.3">
      <c r="A267" s="1">
        <v>20</v>
      </c>
      <c r="B267" t="s">
        <v>730</v>
      </c>
      <c r="C267" t="s">
        <v>3669</v>
      </c>
      <c r="D267" t="s">
        <v>4125</v>
      </c>
      <c r="E267" t="s">
        <v>4126</v>
      </c>
      <c r="F267" t="s">
        <v>4127</v>
      </c>
      <c r="G267" t="s">
        <v>4128</v>
      </c>
      <c r="I267" t="str">
        <f t="shared" si="47"/>
        <v>pos_trend</v>
      </c>
      <c r="J267">
        <f t="shared" si="48"/>
        <v>12380000</v>
      </c>
      <c r="K267">
        <f t="shared" si="49"/>
        <v>19350000</v>
      </c>
      <c r="L267">
        <f t="shared" si="50"/>
        <v>33910000</v>
      </c>
      <c r="M267">
        <f t="shared" si="51"/>
        <v>75800000</v>
      </c>
      <c r="N267">
        <f t="shared" si="52"/>
        <v>154160000</v>
      </c>
      <c r="P267">
        <f t="shared" si="37"/>
        <v>154160000</v>
      </c>
      <c r="Q267">
        <f>IFERROR(J144+MATCH(P267,J267:N267,0)-1,"")</f>
        <v>2016</v>
      </c>
      <c r="R267">
        <f t="shared" si="38"/>
        <v>12380000</v>
      </c>
      <c r="S267">
        <f>IFERROR(J144+MATCH(R267,J267:N267)-1,"")</f>
        <v>2012</v>
      </c>
      <c r="T267">
        <f t="shared" si="39"/>
        <v>59120000</v>
      </c>
      <c r="U267">
        <f t="shared" si="40"/>
        <v>58550509.391464733</v>
      </c>
      <c r="V267">
        <f t="shared" si="41"/>
        <v>-0.79828511290140158</v>
      </c>
      <c r="W267">
        <f t="shared" si="42"/>
        <v>-0.67924259606522774</v>
      </c>
      <c r="X267">
        <f t="shared" si="43"/>
        <v>-0.43056841455379408</v>
      </c>
      <c r="Y267">
        <f t="shared" si="44"/>
        <v>0.2848822354128237</v>
      </c>
      <c r="Z267">
        <f t="shared" si="45"/>
        <v>1.6232138881075997</v>
      </c>
      <c r="AA267">
        <f t="shared" si="46"/>
        <v>1.6232138881075997</v>
      </c>
      <c r="AB267">
        <f>IFERROR(V144+MATCH(AA267,V267:Z267,0)-1,"")</f>
        <v>2016</v>
      </c>
    </row>
    <row r="268" spans="1:28" x14ac:dyDescent="0.3">
      <c r="A268" s="1">
        <v>21</v>
      </c>
      <c r="B268" t="s">
        <v>735</v>
      </c>
      <c r="C268" t="s">
        <v>3669</v>
      </c>
      <c r="D268" t="s">
        <v>4125</v>
      </c>
      <c r="E268" t="s">
        <v>4126</v>
      </c>
      <c r="F268" t="s">
        <v>4127</v>
      </c>
      <c r="G268" t="s">
        <v>4128</v>
      </c>
      <c r="I268" t="str">
        <f t="shared" si="47"/>
        <v>pos_trend</v>
      </c>
      <c r="J268">
        <f t="shared" si="48"/>
        <v>12380000</v>
      </c>
      <c r="K268">
        <f t="shared" si="49"/>
        <v>19350000</v>
      </c>
      <c r="L268">
        <f t="shared" si="50"/>
        <v>33910000</v>
      </c>
      <c r="M268">
        <f t="shared" si="51"/>
        <v>75800000</v>
      </c>
      <c r="N268">
        <f t="shared" si="52"/>
        <v>154160000</v>
      </c>
      <c r="P268">
        <f t="shared" si="37"/>
        <v>154160000</v>
      </c>
      <c r="Q268">
        <f>IFERROR(J144+MATCH(P268,J268:N268,0)-1,"")</f>
        <v>2016</v>
      </c>
      <c r="R268">
        <f t="shared" si="38"/>
        <v>12380000</v>
      </c>
      <c r="S268">
        <f>IFERROR(J144+MATCH(R268,J268:N268)-1,"")</f>
        <v>2012</v>
      </c>
      <c r="T268">
        <f t="shared" si="39"/>
        <v>59120000</v>
      </c>
      <c r="U268">
        <f t="shared" si="40"/>
        <v>58550509.391464733</v>
      </c>
      <c r="V268">
        <f t="shared" si="41"/>
        <v>-0.79828511290140158</v>
      </c>
      <c r="W268">
        <f t="shared" si="42"/>
        <v>-0.67924259606522774</v>
      </c>
      <c r="X268">
        <f t="shared" si="43"/>
        <v>-0.43056841455379408</v>
      </c>
      <c r="Y268">
        <f t="shared" si="44"/>
        <v>0.2848822354128237</v>
      </c>
      <c r="Z268">
        <f t="shared" si="45"/>
        <v>1.6232138881075997</v>
      </c>
      <c r="AA268">
        <f t="shared" si="46"/>
        <v>1.6232138881075997</v>
      </c>
      <c r="AB268">
        <f>IFERROR(V144+MATCH(AA268,V268:Z268,0)-1,"")</f>
        <v>2016</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4129</v>
      </c>
      <c r="D270" t="s">
        <v>4130</v>
      </c>
      <c r="E270" t="s">
        <v>1507</v>
      </c>
      <c r="F270" t="s">
        <v>4131</v>
      </c>
      <c r="G270" t="s">
        <v>4132</v>
      </c>
      <c r="I270" t="str">
        <f t="shared" si="47"/>
        <v>pos_trend</v>
      </c>
      <c r="J270">
        <f t="shared" si="48"/>
        <v>550860000</v>
      </c>
      <c r="K270">
        <f t="shared" si="49"/>
        <v>743950000</v>
      </c>
      <c r="L270">
        <f t="shared" si="50"/>
        <v>1340000000</v>
      </c>
      <c r="M270">
        <f t="shared" si="51"/>
        <v>2590000000</v>
      </c>
      <c r="N270">
        <f t="shared" si="52"/>
        <v>3840000000</v>
      </c>
      <c r="P270">
        <f t="shared" si="37"/>
        <v>3840000000</v>
      </c>
      <c r="Q270">
        <f>IFERROR(J144+MATCH(P270,J270:N270,0)-1,"")</f>
        <v>2016</v>
      </c>
      <c r="R270">
        <f t="shared" si="38"/>
        <v>550860000</v>
      </c>
      <c r="S270">
        <f>IFERROR(J144+MATCH(R270,J270:N270)-1,"")</f>
        <v>2012</v>
      </c>
      <c r="T270">
        <f t="shared" si="39"/>
        <v>1812962000</v>
      </c>
      <c r="U270">
        <f t="shared" si="40"/>
        <v>1384923488.3992689</v>
      </c>
      <c r="V270">
        <f t="shared" si="41"/>
        <v>-0.91131532577209073</v>
      </c>
      <c r="W270">
        <f t="shared" si="42"/>
        <v>-0.77189246117530452</v>
      </c>
      <c r="X270">
        <f t="shared" si="43"/>
        <v>-0.34150767458400316</v>
      </c>
      <c r="Y270">
        <f t="shared" si="44"/>
        <v>0.56106926231579846</v>
      </c>
      <c r="Z270">
        <f t="shared" si="45"/>
        <v>1.4636461992156</v>
      </c>
      <c r="AA270">
        <f t="shared" si="46"/>
        <v>1.4636461992156</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4133</v>
      </c>
      <c r="D272" t="s">
        <v>4134</v>
      </c>
      <c r="E272" t="s">
        <v>3949</v>
      </c>
      <c r="F272" t="s">
        <v>4135</v>
      </c>
      <c r="G272" t="s">
        <v>4136</v>
      </c>
      <c r="I272" t="str">
        <f t="shared" si="47"/>
        <v>N/A</v>
      </c>
      <c r="J272">
        <f t="shared" si="48"/>
        <v>0.56020000000000003</v>
      </c>
      <c r="K272">
        <f t="shared" si="49"/>
        <v>0.60750000000000004</v>
      </c>
      <c r="L272">
        <f t="shared" si="50"/>
        <v>0.6038</v>
      </c>
      <c r="M272">
        <f t="shared" si="51"/>
        <v>0.6048</v>
      </c>
      <c r="N272">
        <f t="shared" si="52"/>
        <v>0.63719999999999999</v>
      </c>
      <c r="P272">
        <f t="shared" si="37"/>
        <v>0.63719999999999999</v>
      </c>
      <c r="Q272">
        <f>IFERROR(J144+MATCH(P272,J272:N272,0)-1,"")</f>
        <v>2016</v>
      </c>
      <c r="R272">
        <f t="shared" si="38"/>
        <v>0.56020000000000003</v>
      </c>
      <c r="S272">
        <f>IFERROR(J144+MATCH(R272,J272:N272)-1,"")</f>
        <v>2012</v>
      </c>
      <c r="T272">
        <f t="shared" si="39"/>
        <v>0.60270000000000001</v>
      </c>
      <c r="U272">
        <f t="shared" si="40"/>
        <v>2.7500727263110685E-2</v>
      </c>
      <c r="V272">
        <f t="shared" si="41"/>
        <v>-1.5454136755506547</v>
      </c>
      <c r="W272">
        <f t="shared" si="42"/>
        <v>0.17454083865042794</v>
      </c>
      <c r="X272">
        <f t="shared" si="43"/>
        <v>3.9998942190722475E-2</v>
      </c>
      <c r="Y272">
        <f t="shared" si="44"/>
        <v>7.6361616909561461E-2</v>
      </c>
      <c r="Z272">
        <f t="shared" si="45"/>
        <v>1.2545122777999429</v>
      </c>
      <c r="AA272">
        <f t="shared" si="46"/>
        <v>-1.5454136755506547</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4137</v>
      </c>
      <c r="D276" t="s">
        <v>4138</v>
      </c>
      <c r="E276" t="s">
        <v>4139</v>
      </c>
      <c r="F276" t="s">
        <v>636</v>
      </c>
      <c r="G276" t="s">
        <v>4140</v>
      </c>
      <c r="I276" t="str">
        <f t="shared" si="47"/>
        <v>pos_trend</v>
      </c>
      <c r="J276">
        <f t="shared" si="48"/>
        <v>432550000</v>
      </c>
      <c r="K276">
        <f t="shared" si="49"/>
        <v>480710000</v>
      </c>
      <c r="L276">
        <f t="shared" si="50"/>
        <v>880970000</v>
      </c>
      <c r="M276">
        <f t="shared" si="51"/>
        <v>1680000000</v>
      </c>
      <c r="N276">
        <f t="shared" si="52"/>
        <v>2170000000</v>
      </c>
      <c r="P276">
        <f t="shared" si="53"/>
        <v>2170000000</v>
      </c>
      <c r="Q276">
        <f>IFERROR(J144+MATCH(P276,J276:N276,0)-1,"")</f>
        <v>2016</v>
      </c>
      <c r="R276">
        <f t="shared" si="54"/>
        <v>432550000</v>
      </c>
      <c r="S276">
        <f>IFERROR(J144+MATCH(R276,J276:N276)-1,"")</f>
        <v>2012</v>
      </c>
      <c r="T276">
        <f t="shared" si="55"/>
        <v>1128846000</v>
      </c>
      <c r="U276">
        <f t="shared" si="56"/>
        <v>767157625.41344798</v>
      </c>
      <c r="V276">
        <f t="shared" si="57"/>
        <v>-0.90763094432482738</v>
      </c>
      <c r="W276">
        <f t="shared" si="58"/>
        <v>-0.84485375433855192</v>
      </c>
      <c r="X276">
        <f t="shared" si="59"/>
        <v>-0.32310960849331449</v>
      </c>
      <c r="Y276">
        <f t="shared" si="60"/>
        <v>0.71843644870630585</v>
      </c>
      <c r="Z276">
        <f t="shared" si="61"/>
        <v>1.3571578584503881</v>
      </c>
      <c r="AA276">
        <f t="shared" si="62"/>
        <v>1.3571578584503881</v>
      </c>
      <c r="AB276">
        <f>IFERROR(V144+MATCH(AA276,V276:Z276,0)-1,"")</f>
        <v>2016</v>
      </c>
    </row>
    <row r="277" spans="1:28" x14ac:dyDescent="0.3">
      <c r="A277" s="1">
        <v>30</v>
      </c>
      <c r="B277" t="s">
        <v>769</v>
      </c>
      <c r="C277" t="s">
        <v>4141</v>
      </c>
      <c r="D277" t="s">
        <v>4142</v>
      </c>
      <c r="E277" t="s">
        <v>4143</v>
      </c>
      <c r="F277" t="s">
        <v>4144</v>
      </c>
      <c r="G277" t="s">
        <v>4145</v>
      </c>
      <c r="I277" t="str">
        <f t="shared" si="47"/>
        <v>pos_trend</v>
      </c>
      <c r="J277">
        <f t="shared" si="48"/>
        <v>499000</v>
      </c>
      <c r="K277">
        <f t="shared" si="49"/>
        <v>501000</v>
      </c>
      <c r="L277">
        <f t="shared" si="50"/>
        <v>592000</v>
      </c>
      <c r="M277">
        <f t="shared" si="51"/>
        <v>707000</v>
      </c>
      <c r="N277">
        <f t="shared" si="52"/>
        <v>867000</v>
      </c>
      <c r="P277">
        <f t="shared" si="53"/>
        <v>867000</v>
      </c>
      <c r="Q277">
        <f>IFERROR(J144+MATCH(P277,J277:N277,0)-1,"")</f>
        <v>2016</v>
      </c>
      <c r="R277">
        <f t="shared" si="54"/>
        <v>499000</v>
      </c>
      <c r="S277">
        <f>IFERROR(J144+MATCH(R277,J277:N277)-1,"")</f>
        <v>2012</v>
      </c>
      <c r="T277">
        <f t="shared" si="55"/>
        <v>633200</v>
      </c>
      <c r="U277">
        <f t="shared" si="56"/>
        <v>155958.96896299359</v>
      </c>
      <c r="V277">
        <f t="shared" si="57"/>
        <v>-0.86048273396731279</v>
      </c>
      <c r="W277">
        <f t="shared" si="58"/>
        <v>-0.84765884821519188</v>
      </c>
      <c r="X277">
        <f t="shared" si="59"/>
        <v>-0.26417204649369064</v>
      </c>
      <c r="Y277">
        <f t="shared" si="60"/>
        <v>0.47320138425326141</v>
      </c>
      <c r="Z277">
        <f t="shared" si="61"/>
        <v>1.4991122444229339</v>
      </c>
      <c r="AA277">
        <f t="shared" si="62"/>
        <v>1.4991122444229339</v>
      </c>
      <c r="AB277">
        <f>IFERROR(V144+MATCH(AA277,V277:Z277,0)-1,"")</f>
        <v>2016</v>
      </c>
    </row>
    <row r="278" spans="1:28" x14ac:dyDescent="0.3">
      <c r="A278" s="1">
        <v>31</v>
      </c>
      <c r="B278" t="s">
        <v>773</v>
      </c>
      <c r="C278" t="s">
        <v>4146</v>
      </c>
      <c r="D278" t="s">
        <v>1995</v>
      </c>
      <c r="E278" t="s">
        <v>4147</v>
      </c>
      <c r="F278" t="s">
        <v>4148</v>
      </c>
      <c r="G278" t="s">
        <v>3449</v>
      </c>
      <c r="I278" t="str">
        <f t="shared" si="47"/>
        <v>pos_trend</v>
      </c>
      <c r="J278">
        <f t="shared" si="48"/>
        <v>-24180000</v>
      </c>
      <c r="K278">
        <f t="shared" si="49"/>
        <v>18400000</v>
      </c>
      <c r="L278">
        <f t="shared" si="50"/>
        <v>101440000</v>
      </c>
      <c r="M278">
        <f t="shared" si="51"/>
        <v>214000000</v>
      </c>
      <c r="N278">
        <f t="shared" si="52"/>
        <v>220140000</v>
      </c>
      <c r="P278">
        <f t="shared" si="53"/>
        <v>220140000</v>
      </c>
      <c r="Q278">
        <f>IFERROR(J144+MATCH(P278,J278:N278,0)-1,"")</f>
        <v>2016</v>
      </c>
      <c r="R278">
        <f t="shared" si="54"/>
        <v>-24180000</v>
      </c>
      <c r="S278">
        <f>IFERROR(J144+MATCH(R278,J278:N278)-1,"")</f>
        <v>2012</v>
      </c>
      <c r="T278">
        <f t="shared" si="55"/>
        <v>105960000</v>
      </c>
      <c r="U278">
        <f t="shared" si="56"/>
        <v>111055523.95085983</v>
      </c>
      <c r="V278">
        <f t="shared" si="57"/>
        <v>-1.1718462564508247</v>
      </c>
      <c r="W278">
        <f t="shared" si="58"/>
        <v>-0.788434441484818</v>
      </c>
      <c r="X278">
        <f t="shared" si="59"/>
        <v>-4.0700361757781835E-2</v>
      </c>
      <c r="Y278">
        <f t="shared" si="60"/>
        <v>0.97284670006874985</v>
      </c>
      <c r="Z278">
        <f t="shared" si="61"/>
        <v>1.0281343596246748</v>
      </c>
      <c r="AA278">
        <f t="shared" si="62"/>
        <v>-1.1718462564508247</v>
      </c>
      <c r="AB278">
        <f>IFERROR(V144+MATCH(AA278,V278:Z278,0)-1,"")</f>
        <v>2012</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4149</v>
      </c>
      <c r="I280" t="str">
        <f t="shared" si="47"/>
        <v>N/A</v>
      </c>
      <c r="J280" t="str">
        <f t="shared" si="48"/>
        <v>N/A</v>
      </c>
      <c r="K280" t="str">
        <f t="shared" si="49"/>
        <v>N/A</v>
      </c>
      <c r="L280" t="str">
        <f t="shared" si="50"/>
        <v>N/A</v>
      </c>
      <c r="M280" t="str">
        <f t="shared" si="51"/>
        <v>N/A</v>
      </c>
      <c r="N280">
        <f t="shared" si="52"/>
        <v>-584080000</v>
      </c>
      <c r="P280">
        <f t="shared" si="53"/>
        <v>-584080000</v>
      </c>
      <c r="Q280">
        <f>IFERROR(J144+MATCH(P280,J280:N280,0)-1,"")</f>
        <v>2016</v>
      </c>
      <c r="R280">
        <f t="shared" si="54"/>
        <v>-584080000</v>
      </c>
      <c r="S280">
        <f>IFERROR(J144+MATCH(R280,J280:N280)-1,"")</f>
        <v>2016</v>
      </c>
      <c r="T280">
        <f t="shared" si="55"/>
        <v>-584080000</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4150</v>
      </c>
      <c r="D284" t="s">
        <v>4151</v>
      </c>
      <c r="E284" t="s">
        <v>4152</v>
      </c>
      <c r="F284" t="s">
        <v>4153</v>
      </c>
      <c r="G284" t="s">
        <v>4154</v>
      </c>
      <c r="I284" t="str">
        <f t="shared" si="47"/>
        <v>N/A</v>
      </c>
      <c r="J284">
        <f t="shared" si="48"/>
        <v>0.43979999999999997</v>
      </c>
      <c r="K284">
        <f t="shared" si="49"/>
        <v>0.39250000000000002</v>
      </c>
      <c r="L284">
        <f t="shared" si="50"/>
        <v>0.3962</v>
      </c>
      <c r="M284">
        <f t="shared" si="51"/>
        <v>0.39329999999999998</v>
      </c>
      <c r="N284">
        <f t="shared" si="52"/>
        <v>0.35979999999999995</v>
      </c>
      <c r="P284">
        <f t="shared" si="53"/>
        <v>0.43979999999999997</v>
      </c>
      <c r="Q284">
        <f>IFERROR(J144+MATCH(P284,J284:N284,0)-1,"")</f>
        <v>2012</v>
      </c>
      <c r="R284">
        <f t="shared" si="54"/>
        <v>0.35979999999999995</v>
      </c>
      <c r="S284" t="str">
        <f>IFERROR(J144+MATCH(R284,J284:N284)-1,"")</f>
        <v/>
      </c>
      <c r="T284">
        <f t="shared" si="55"/>
        <v>0.39631999999999995</v>
      </c>
      <c r="U284">
        <f t="shared" si="56"/>
        <v>2.8495385591354963E-2</v>
      </c>
      <c r="V284">
        <f t="shared" si="57"/>
        <v>1.5258610858451112</v>
      </c>
      <c r="W284">
        <f t="shared" si="58"/>
        <v>-0.13405679273063989</v>
      </c>
      <c r="X284">
        <f t="shared" si="59"/>
        <v>-4.211208148604928E-3</v>
      </c>
      <c r="Y284">
        <f t="shared" si="60"/>
        <v>-0.10598207173993063</v>
      </c>
      <c r="Z284">
        <f t="shared" si="61"/>
        <v>-1.28161101322593</v>
      </c>
      <c r="AA284">
        <f t="shared" si="62"/>
        <v>1.5258610858451112</v>
      </c>
      <c r="AB284">
        <f>IFERROR(V144+MATCH(AA284,V284:Z284,0)-1,"")</f>
        <v>2012</v>
      </c>
    </row>
    <row r="285" spans="1:28" x14ac:dyDescent="0.3">
      <c r="A285" s="1">
        <v>38</v>
      </c>
      <c r="B285" t="s">
        <v>801</v>
      </c>
      <c r="C285" t="s">
        <v>4137</v>
      </c>
      <c r="D285" t="s">
        <v>4138</v>
      </c>
      <c r="E285" t="s">
        <v>4139</v>
      </c>
      <c r="F285" t="s">
        <v>636</v>
      </c>
      <c r="G285" t="s">
        <v>4140</v>
      </c>
      <c r="I285" t="str">
        <f t="shared" si="47"/>
        <v>pos_trend</v>
      </c>
      <c r="J285">
        <f t="shared" si="48"/>
        <v>432550000</v>
      </c>
      <c r="K285">
        <f t="shared" si="49"/>
        <v>480710000</v>
      </c>
      <c r="L285">
        <f t="shared" si="50"/>
        <v>880970000</v>
      </c>
      <c r="M285">
        <f t="shared" si="51"/>
        <v>1680000000</v>
      </c>
      <c r="N285">
        <f t="shared" si="52"/>
        <v>2170000000</v>
      </c>
      <c r="P285">
        <f t="shared" si="53"/>
        <v>2170000000</v>
      </c>
      <c r="Q285">
        <f>IFERROR(J144+MATCH(P285,J285:N285,0)-1,"")</f>
        <v>2016</v>
      </c>
      <c r="R285">
        <f t="shared" si="54"/>
        <v>432550000</v>
      </c>
      <c r="S285">
        <f>IFERROR(J144+MATCH(R285,J285:N285)-1,"")</f>
        <v>2012</v>
      </c>
      <c r="T285">
        <f t="shared" si="55"/>
        <v>1128846000</v>
      </c>
      <c r="U285">
        <f t="shared" si="56"/>
        <v>767157625.41344798</v>
      </c>
      <c r="V285">
        <f t="shared" si="57"/>
        <v>-0.90763094432482738</v>
      </c>
      <c r="W285">
        <f t="shared" si="58"/>
        <v>-0.84485375433855192</v>
      </c>
      <c r="X285">
        <f t="shared" si="59"/>
        <v>-0.32310960849331449</v>
      </c>
      <c r="Y285">
        <f t="shared" si="60"/>
        <v>0.71843644870630585</v>
      </c>
      <c r="Z285">
        <f t="shared" si="61"/>
        <v>1.3571578584503881</v>
      </c>
      <c r="AA285">
        <f t="shared" si="62"/>
        <v>1.3571578584503881</v>
      </c>
      <c r="AB285">
        <f>IFERROR(V144+MATCH(AA285,V285:Z285,0)-1,"")</f>
        <v>2016</v>
      </c>
    </row>
    <row r="286" spans="1:28" x14ac:dyDescent="0.3">
      <c r="A286" s="1">
        <v>39</v>
      </c>
      <c r="B286" t="s">
        <v>802</v>
      </c>
      <c r="C286" t="s">
        <v>4150</v>
      </c>
      <c r="D286" t="s">
        <v>4151</v>
      </c>
      <c r="E286" t="s">
        <v>4152</v>
      </c>
      <c r="F286" t="s">
        <v>4153</v>
      </c>
      <c r="G286" t="s">
        <v>4154</v>
      </c>
      <c r="I286" t="str">
        <f t="shared" si="47"/>
        <v>N/A</v>
      </c>
      <c r="J286">
        <f t="shared" si="48"/>
        <v>0.43979999999999997</v>
      </c>
      <c r="K286">
        <f t="shared" si="49"/>
        <v>0.39250000000000002</v>
      </c>
      <c r="L286">
        <f t="shared" si="50"/>
        <v>0.3962</v>
      </c>
      <c r="M286">
        <f t="shared" si="51"/>
        <v>0.39329999999999998</v>
      </c>
      <c r="N286">
        <f t="shared" si="52"/>
        <v>0.35979999999999995</v>
      </c>
      <c r="P286">
        <f t="shared" si="53"/>
        <v>0.43979999999999997</v>
      </c>
      <c r="Q286">
        <f>IFERROR(J144+MATCH(P286,J286:N286,0)-1,"")</f>
        <v>2012</v>
      </c>
      <c r="R286">
        <f t="shared" si="54"/>
        <v>0.35979999999999995</v>
      </c>
      <c r="S286" t="str">
        <f>IFERROR(J144+MATCH(R286,J286:N286)-1,"")</f>
        <v/>
      </c>
      <c r="T286">
        <f t="shared" si="55"/>
        <v>0.39631999999999995</v>
      </c>
      <c r="U286">
        <f t="shared" si="56"/>
        <v>2.8495385591354963E-2</v>
      </c>
      <c r="V286">
        <f t="shared" si="57"/>
        <v>1.5258610858451112</v>
      </c>
      <c r="W286">
        <f t="shared" si="58"/>
        <v>-0.13405679273063989</v>
      </c>
      <c r="X286">
        <f t="shared" si="59"/>
        <v>-4.211208148604928E-3</v>
      </c>
      <c r="Y286">
        <f t="shared" si="60"/>
        <v>-0.10598207173993063</v>
      </c>
      <c r="Z286">
        <f t="shared" si="61"/>
        <v>-1.28161101322593</v>
      </c>
      <c r="AA286">
        <f t="shared" si="62"/>
        <v>1.5258610858451112</v>
      </c>
      <c r="AB286">
        <f>IFERROR(V144+MATCH(AA286,V286:Z286,0)-1,"")</f>
        <v>2012</v>
      </c>
    </row>
    <row r="287" spans="1:28" x14ac:dyDescent="0.3">
      <c r="A287" s="1">
        <v>40</v>
      </c>
      <c r="B287" t="s">
        <v>803</v>
      </c>
      <c r="C287" t="s">
        <v>254</v>
      </c>
      <c r="D287" t="s">
        <v>254</v>
      </c>
      <c r="E287" t="s">
        <v>254</v>
      </c>
      <c r="F287" t="s">
        <v>4155</v>
      </c>
      <c r="G287" t="s">
        <v>4156</v>
      </c>
      <c r="I287" t="str">
        <f t="shared" si="47"/>
        <v>N/A</v>
      </c>
      <c r="J287" t="str">
        <f t="shared" si="48"/>
        <v>N/A</v>
      </c>
      <c r="K287" t="str">
        <f t="shared" si="49"/>
        <v>N/A</v>
      </c>
      <c r="L287" t="str">
        <f t="shared" si="50"/>
        <v>N/A</v>
      </c>
      <c r="M287">
        <f t="shared" si="51"/>
        <v>8060000.0000000009</v>
      </c>
      <c r="N287">
        <f t="shared" si="52"/>
        <v>17750000</v>
      </c>
      <c r="P287">
        <f t="shared" si="53"/>
        <v>17750000</v>
      </c>
      <c r="Q287">
        <f>IFERROR(J144+MATCH(P287,J287:N287,0)-1,"")</f>
        <v>2016</v>
      </c>
      <c r="R287">
        <f t="shared" si="54"/>
        <v>8060000.0000000009</v>
      </c>
      <c r="S287">
        <f>IFERROR(J144+MATCH(R287,J287:N287)-1,"")</f>
        <v>2015</v>
      </c>
      <c r="T287">
        <f t="shared" si="55"/>
        <v>12905000</v>
      </c>
      <c r="U287">
        <f t="shared" si="56"/>
        <v>6851864.7096976452</v>
      </c>
      <c r="V287" t="str">
        <f t="shared" si="57"/>
        <v/>
      </c>
      <c r="W287" t="str">
        <f t="shared" si="58"/>
        <v/>
      </c>
      <c r="X287" t="str">
        <f t="shared" si="59"/>
        <v/>
      </c>
      <c r="Y287">
        <f t="shared" si="60"/>
        <v>-0.70710678118654746</v>
      </c>
      <c r="Z287">
        <f t="shared" si="61"/>
        <v>0.70710678118654757</v>
      </c>
      <c r="AA287">
        <f t="shared" si="62"/>
        <v>0.70710678118654757</v>
      </c>
      <c r="AB287">
        <f>IFERROR(V144+MATCH(AA287,V287:Z287,0)-1,"")</f>
        <v>2016</v>
      </c>
    </row>
    <row r="288" spans="1:28" x14ac:dyDescent="0.3">
      <c r="A288" s="1">
        <v>41</v>
      </c>
      <c r="B288" t="s">
        <v>804</v>
      </c>
      <c r="C288" t="s">
        <v>4137</v>
      </c>
      <c r="D288" t="s">
        <v>4138</v>
      </c>
      <c r="E288" t="s">
        <v>4139</v>
      </c>
      <c r="F288" t="s">
        <v>1693</v>
      </c>
      <c r="G288" t="s">
        <v>1517</v>
      </c>
      <c r="I288" t="str">
        <f t="shared" si="47"/>
        <v>pos_trend</v>
      </c>
      <c r="J288">
        <f t="shared" si="48"/>
        <v>432550000</v>
      </c>
      <c r="K288">
        <f t="shared" si="49"/>
        <v>480710000</v>
      </c>
      <c r="L288">
        <f t="shared" si="50"/>
        <v>880970000</v>
      </c>
      <c r="M288">
        <f t="shared" si="51"/>
        <v>1690000000</v>
      </c>
      <c r="N288">
        <f t="shared" si="52"/>
        <v>2190000000</v>
      </c>
      <c r="P288">
        <f t="shared" si="53"/>
        <v>2190000000</v>
      </c>
      <c r="Q288">
        <f>IFERROR(J144+MATCH(P288,J288:N288,0)-1,"")</f>
        <v>2016</v>
      </c>
      <c r="R288">
        <f t="shared" si="54"/>
        <v>432550000</v>
      </c>
      <c r="S288">
        <f>IFERROR(J144+MATCH(R288,J288:N288)-1,"")</f>
        <v>2012</v>
      </c>
      <c r="T288">
        <f t="shared" si="55"/>
        <v>1134846000</v>
      </c>
      <c r="U288">
        <f t="shared" si="56"/>
        <v>775743599.54175591</v>
      </c>
      <c r="V288">
        <f t="shared" si="57"/>
        <v>-0.90531974793586101</v>
      </c>
      <c r="W288">
        <f t="shared" si="58"/>
        <v>-0.84323737944651889</v>
      </c>
      <c r="X288">
        <f t="shared" si="59"/>
        <v>-0.32726792737957311</v>
      </c>
      <c r="Y288">
        <f t="shared" si="60"/>
        <v>0.7156410962693579</v>
      </c>
      <c r="Z288">
        <f t="shared" si="61"/>
        <v>1.360183958492595</v>
      </c>
      <c r="AA288">
        <f t="shared" si="62"/>
        <v>1.360183958492595</v>
      </c>
      <c r="AB288">
        <f>IFERROR(V144+MATCH(AA288,V288:Z288,0)-1,"")</f>
        <v>2016</v>
      </c>
    </row>
    <row r="289" spans="1:28" x14ac:dyDescent="0.3">
      <c r="A289" s="1">
        <v>42</v>
      </c>
      <c r="B289" t="s">
        <v>805</v>
      </c>
      <c r="C289" t="s">
        <v>4071</v>
      </c>
      <c r="D289" t="s">
        <v>1513</v>
      </c>
      <c r="E289" t="s">
        <v>1516</v>
      </c>
      <c r="F289" t="s">
        <v>4072</v>
      </c>
      <c r="G289" t="s">
        <v>4073</v>
      </c>
      <c r="I289" t="str">
        <f t="shared" si="47"/>
        <v>pos_trend</v>
      </c>
      <c r="J289">
        <f t="shared" si="48"/>
        <v>983410000</v>
      </c>
      <c r="K289">
        <f t="shared" si="49"/>
        <v>1220000000</v>
      </c>
      <c r="L289">
        <f t="shared" si="50"/>
        <v>2220000000</v>
      </c>
      <c r="M289">
        <f t="shared" si="51"/>
        <v>4280000000.0000005</v>
      </c>
      <c r="N289">
        <f t="shared" si="52"/>
        <v>6020000000</v>
      </c>
      <c r="P289">
        <f t="shared" si="53"/>
        <v>6020000000</v>
      </c>
      <c r="Q289">
        <f>IFERROR(J144+MATCH(P289,J289:N289,0)-1,"")</f>
        <v>2016</v>
      </c>
      <c r="R289">
        <f t="shared" si="54"/>
        <v>983410000</v>
      </c>
      <c r="S289">
        <f>IFERROR(J144+MATCH(R289,J289:N289)-1,"")</f>
        <v>2012</v>
      </c>
      <c r="T289">
        <f t="shared" si="55"/>
        <v>2944682000</v>
      </c>
      <c r="U289">
        <f t="shared" si="56"/>
        <v>2155628378.3667355</v>
      </c>
      <c r="V289">
        <f t="shared" si="57"/>
        <v>-0.90983771585249107</v>
      </c>
      <c r="W289">
        <f t="shared" si="58"/>
        <v>-0.80008317635284965</v>
      </c>
      <c r="X289">
        <f t="shared" si="59"/>
        <v>-0.33618132293706071</v>
      </c>
      <c r="Y289">
        <f t="shared" si="60"/>
        <v>0.61945649509946454</v>
      </c>
      <c r="Z289">
        <f t="shared" si="61"/>
        <v>1.426645720042937</v>
      </c>
      <c r="AA289">
        <f t="shared" si="62"/>
        <v>1.426645720042937</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3942</v>
      </c>
      <c r="D292" t="s">
        <v>3943</v>
      </c>
      <c r="E292" t="s">
        <v>3944</v>
      </c>
      <c r="F292" t="s">
        <v>4157</v>
      </c>
      <c r="G292" t="s">
        <v>3929</v>
      </c>
      <c r="I292" t="str">
        <f t="shared" si="47"/>
        <v>N/A</v>
      </c>
      <c r="J292">
        <f t="shared" si="48"/>
        <v>20400000</v>
      </c>
      <c r="K292">
        <f t="shared" si="49"/>
        <v>42580000</v>
      </c>
      <c r="L292">
        <f t="shared" si="50"/>
        <v>83040000</v>
      </c>
      <c r="M292">
        <f t="shared" si="51"/>
        <v>111480000</v>
      </c>
      <c r="N292">
        <f t="shared" si="52"/>
        <v>4179999.9999999995</v>
      </c>
      <c r="P292">
        <f t="shared" si="53"/>
        <v>111480000</v>
      </c>
      <c r="Q292">
        <f>IFERROR(J144+MATCH(P292,J292:N292,0)-1,"")</f>
        <v>2015</v>
      </c>
      <c r="R292">
        <f t="shared" si="54"/>
        <v>4179999.9999999995</v>
      </c>
      <c r="S292" t="str">
        <f>IFERROR(J144+MATCH(R292,J292:N292)-1,"")</f>
        <v/>
      </c>
      <c r="T292">
        <f t="shared" si="55"/>
        <v>52336000</v>
      </c>
      <c r="U292">
        <f t="shared" si="56"/>
        <v>44370137.254689671</v>
      </c>
      <c r="V292">
        <f t="shared" si="57"/>
        <v>-0.71976338086771519</v>
      </c>
      <c r="W292">
        <f t="shared" si="58"/>
        <v>-0.21987761597399266</v>
      </c>
      <c r="X292">
        <f t="shared" si="59"/>
        <v>0.6919969578582893</v>
      </c>
      <c r="Y292">
        <f t="shared" si="60"/>
        <v>1.3329686059005557</v>
      </c>
      <c r="Z292">
        <f t="shared" si="61"/>
        <v>-1.0853245669171372</v>
      </c>
      <c r="AA292">
        <f t="shared" si="62"/>
        <v>1.3329686059005557</v>
      </c>
      <c r="AB292">
        <f>IFERROR(V144+MATCH(AA292,V292:Z292,0)-1,"")</f>
        <v>2015</v>
      </c>
    </row>
    <row r="293" spans="1:28" x14ac:dyDescent="0.3">
      <c r="A293" s="1">
        <v>1</v>
      </c>
      <c r="B293" t="s">
        <v>424</v>
      </c>
      <c r="C293" t="s">
        <v>254</v>
      </c>
      <c r="D293" t="s">
        <v>4158</v>
      </c>
      <c r="E293" t="s">
        <v>4159</v>
      </c>
      <c r="F293" t="s">
        <v>4160</v>
      </c>
      <c r="G293" t="s">
        <v>4161</v>
      </c>
      <c r="I293" t="str">
        <f t="shared" si="47"/>
        <v>neg_trend</v>
      </c>
      <c r="J293" t="str">
        <f t="shared" si="48"/>
        <v>N/A</v>
      </c>
      <c r="K293">
        <f t="shared" si="49"/>
        <v>1.0869</v>
      </c>
      <c r="L293">
        <f t="shared" si="50"/>
        <v>0.95030000000000003</v>
      </c>
      <c r="M293">
        <f t="shared" si="51"/>
        <v>0.34240000000000004</v>
      </c>
      <c r="N293">
        <f t="shared" si="52"/>
        <v>-0.96250000000000002</v>
      </c>
      <c r="P293">
        <f t="shared" si="53"/>
        <v>1.0869</v>
      </c>
      <c r="Q293">
        <f>IFERROR(J144+MATCH(P293,J293:N293,0)-1,"")</f>
        <v>2013</v>
      </c>
      <c r="R293">
        <f t="shared" si="54"/>
        <v>-0.96250000000000002</v>
      </c>
      <c r="S293" t="str">
        <f>IFERROR(J144+MATCH(R293,J293:N293)-1,"")</f>
        <v/>
      </c>
      <c r="T293">
        <f t="shared" si="55"/>
        <v>0.35427500000000001</v>
      </c>
      <c r="U293">
        <f t="shared" si="56"/>
        <v>0.93559653118567443</v>
      </c>
      <c r="V293" t="str">
        <f t="shared" si="57"/>
        <v/>
      </c>
      <c r="W293">
        <f t="shared" si="58"/>
        <v>0.78305655865520352</v>
      </c>
      <c r="X293">
        <f t="shared" si="59"/>
        <v>0.63705345213781628</v>
      </c>
      <c r="Y293">
        <f t="shared" si="60"/>
        <v>-1.2692436968477076E-2</v>
      </c>
      <c r="Z293">
        <f t="shared" si="61"/>
        <v>-1.4074175738245427</v>
      </c>
      <c r="AA293">
        <f t="shared" si="62"/>
        <v>-1.4074175738245427</v>
      </c>
      <c r="AB293">
        <f>IFERROR(V144+MATCH(AA293,V293:Z293,0)-1,"")</f>
        <v>2016</v>
      </c>
    </row>
    <row r="294" spans="1:28" x14ac:dyDescent="0.3">
      <c r="A294" s="1">
        <v>2</v>
      </c>
      <c r="B294" t="s">
        <v>807</v>
      </c>
      <c r="C294" t="s">
        <v>3839</v>
      </c>
      <c r="D294" t="s">
        <v>3840</v>
      </c>
      <c r="E294" t="s">
        <v>3841</v>
      </c>
      <c r="F294" t="s">
        <v>3842</v>
      </c>
      <c r="G294" t="s">
        <v>3843</v>
      </c>
      <c r="I294" t="str">
        <f t="shared" si="47"/>
        <v>pos_trend</v>
      </c>
      <c r="J294">
        <f t="shared" si="48"/>
        <v>7980000</v>
      </c>
      <c r="K294">
        <f t="shared" si="49"/>
        <v>17090000</v>
      </c>
      <c r="L294">
        <f t="shared" si="50"/>
        <v>32670000</v>
      </c>
      <c r="M294">
        <f t="shared" si="51"/>
        <v>63550000</v>
      </c>
      <c r="N294">
        <f t="shared" si="52"/>
        <v>135100000</v>
      </c>
      <c r="P294">
        <f t="shared" si="53"/>
        <v>135100000</v>
      </c>
      <c r="Q294">
        <f>IFERROR(J144+MATCH(P294,J294:N294,0)-1,"")</f>
        <v>2016</v>
      </c>
      <c r="R294">
        <f t="shared" si="54"/>
        <v>7980000</v>
      </c>
      <c r="S294">
        <f>IFERROR(J144+MATCH(R294,J294:N294)-1,"")</f>
        <v>2012</v>
      </c>
      <c r="T294">
        <f t="shared" si="55"/>
        <v>51278000</v>
      </c>
      <c r="U294">
        <f t="shared" si="56"/>
        <v>51396798.246583417</v>
      </c>
      <c r="V294">
        <f t="shared" si="57"/>
        <v>-0.84242601634972891</v>
      </c>
      <c r="W294">
        <f t="shared" si="58"/>
        <v>-0.66517762129808611</v>
      </c>
      <c r="X294">
        <f t="shared" si="59"/>
        <v>-0.36204589847650598</v>
      </c>
      <c r="Y294">
        <f t="shared" si="60"/>
        <v>0.23876973700041279</v>
      </c>
      <c r="Z294">
        <f t="shared" si="61"/>
        <v>1.6308797991239081</v>
      </c>
      <c r="AA294">
        <f t="shared" si="62"/>
        <v>1.6308797991239081</v>
      </c>
      <c r="AB294">
        <f>IFERROR(V144+MATCH(AA294,V294:Z294,0)-1,"")</f>
        <v>2016</v>
      </c>
    </row>
    <row r="295" spans="1:28" x14ac:dyDescent="0.3">
      <c r="A295" s="1">
        <v>3</v>
      </c>
      <c r="B295" t="s">
        <v>808</v>
      </c>
      <c r="C295" t="s">
        <v>3844</v>
      </c>
      <c r="D295" t="s">
        <v>3845</v>
      </c>
      <c r="E295" t="s">
        <v>3846</v>
      </c>
      <c r="F295" t="s">
        <v>3847</v>
      </c>
      <c r="G295" t="s">
        <v>3848</v>
      </c>
      <c r="I295" t="str">
        <f t="shared" si="47"/>
        <v>pos_trend</v>
      </c>
      <c r="J295">
        <f t="shared" si="48"/>
        <v>7380000</v>
      </c>
      <c r="K295">
        <f t="shared" si="49"/>
        <v>16290000</v>
      </c>
      <c r="L295">
        <f t="shared" si="50"/>
        <v>32070000</v>
      </c>
      <c r="M295">
        <f t="shared" si="51"/>
        <v>63050000</v>
      </c>
      <c r="N295">
        <f t="shared" si="52"/>
        <v>134700000</v>
      </c>
      <c r="P295">
        <f t="shared" si="53"/>
        <v>134700000</v>
      </c>
      <c r="Q295">
        <f>IFERROR(J144+MATCH(P295,J295:N295,0)-1,"")</f>
        <v>2016</v>
      </c>
      <c r="R295">
        <f t="shared" si="54"/>
        <v>7380000</v>
      </c>
      <c r="S295">
        <f>IFERROR(J144+MATCH(R295,J295:N295)-1,"")</f>
        <v>2012</v>
      </c>
      <c r="T295">
        <f t="shared" si="55"/>
        <v>50698000</v>
      </c>
      <c r="U295">
        <f t="shared" si="56"/>
        <v>51517642.317947745</v>
      </c>
      <c r="V295">
        <f t="shared" si="57"/>
        <v>-0.84083816826588065</v>
      </c>
      <c r="W295">
        <f t="shared" si="58"/>
        <v>-0.66788770704308653</v>
      </c>
      <c r="X295">
        <f t="shared" si="59"/>
        <v>-0.3615848699953097</v>
      </c>
      <c r="Y295">
        <f t="shared" si="60"/>
        <v>0.23976252491851327</v>
      </c>
      <c r="Z295">
        <f t="shared" si="61"/>
        <v>1.6305482203857635</v>
      </c>
      <c r="AA295">
        <f t="shared" si="62"/>
        <v>1.6305482203857635</v>
      </c>
      <c r="AB295">
        <f>IFERROR(V144+MATCH(AA295,V295:Z295,0)-1,"")</f>
        <v>2016</v>
      </c>
    </row>
    <row r="296" spans="1:28" x14ac:dyDescent="0.3">
      <c r="A296" s="1">
        <v>4</v>
      </c>
      <c r="B296" t="s">
        <v>809</v>
      </c>
      <c r="C296" t="s">
        <v>3849</v>
      </c>
      <c r="D296" t="s">
        <v>1563</v>
      </c>
      <c r="E296" t="s">
        <v>3849</v>
      </c>
      <c r="F296" t="s">
        <v>3850</v>
      </c>
      <c r="G296" t="s">
        <v>1664</v>
      </c>
      <c r="I296" t="str">
        <f t="shared" si="47"/>
        <v>N/A</v>
      </c>
      <c r="J296">
        <f t="shared" si="48"/>
        <v>600000</v>
      </c>
      <c r="K296">
        <f t="shared" si="49"/>
        <v>800000</v>
      </c>
      <c r="L296">
        <f t="shared" si="50"/>
        <v>600000</v>
      </c>
      <c r="M296">
        <f t="shared" si="51"/>
        <v>500000</v>
      </c>
      <c r="N296">
        <f t="shared" si="52"/>
        <v>400000</v>
      </c>
      <c r="P296">
        <f t="shared" si="53"/>
        <v>800000</v>
      </c>
      <c r="Q296">
        <f>IFERROR(J144+MATCH(P296,J296:N296,0)-1,"")</f>
        <v>2013</v>
      </c>
      <c r="R296">
        <f t="shared" si="54"/>
        <v>400000</v>
      </c>
      <c r="S296" t="str">
        <f>IFERROR(J144+MATCH(R296,J296:N296)-1,"")</f>
        <v/>
      </c>
      <c r="T296">
        <f t="shared" si="55"/>
        <v>580000</v>
      </c>
      <c r="U296">
        <f t="shared" si="56"/>
        <v>148323.96974191326</v>
      </c>
      <c r="V296">
        <f t="shared" si="57"/>
        <v>0.13483997249264842</v>
      </c>
      <c r="W296">
        <f t="shared" si="58"/>
        <v>1.4832396974191326</v>
      </c>
      <c r="X296">
        <f t="shared" si="59"/>
        <v>0.13483997249264842</v>
      </c>
      <c r="Y296">
        <f t="shared" si="60"/>
        <v>-0.5393598899705937</v>
      </c>
      <c r="Z296">
        <f t="shared" si="61"/>
        <v>-1.2135597524338357</v>
      </c>
      <c r="AA296">
        <f t="shared" si="62"/>
        <v>1.4832396974191326</v>
      </c>
      <c r="AB296">
        <f>IFERROR(V144+MATCH(AA296,V296:Z296,0)-1,"")</f>
        <v>2013</v>
      </c>
    </row>
    <row r="297" spans="1:28" x14ac:dyDescent="0.3">
      <c r="A297" s="1">
        <v>5</v>
      </c>
      <c r="B297" t="s">
        <v>810</v>
      </c>
      <c r="C297" t="s">
        <v>4162</v>
      </c>
      <c r="D297" t="s">
        <v>4163</v>
      </c>
      <c r="E297" t="s">
        <v>4164</v>
      </c>
      <c r="F297" t="s">
        <v>2132</v>
      </c>
      <c r="G297" t="s">
        <v>4165</v>
      </c>
      <c r="I297" t="str">
        <f t="shared" si="47"/>
        <v>N/A</v>
      </c>
      <c r="J297">
        <f t="shared" si="48"/>
        <v>2850000</v>
      </c>
      <c r="K297">
        <f t="shared" si="49"/>
        <v>10080000</v>
      </c>
      <c r="L297">
        <f t="shared" si="50"/>
        <v>7220000</v>
      </c>
      <c r="M297">
        <f t="shared" si="51"/>
        <v>43610000</v>
      </c>
      <c r="N297">
        <f t="shared" si="52"/>
        <v>28650000</v>
      </c>
      <c r="P297">
        <f t="shared" si="53"/>
        <v>43610000</v>
      </c>
      <c r="Q297">
        <f>IFERROR(J144+MATCH(P297,J297:N297,0)-1,"")</f>
        <v>2015</v>
      </c>
      <c r="R297">
        <f t="shared" si="54"/>
        <v>2850000</v>
      </c>
      <c r="S297">
        <f>IFERROR(J144+MATCH(R297,J297:N297)-1,"")</f>
        <v>2012</v>
      </c>
      <c r="T297">
        <f t="shared" si="55"/>
        <v>18482000</v>
      </c>
      <c r="U297">
        <f t="shared" si="56"/>
        <v>17150730.888215814</v>
      </c>
      <c r="V297">
        <f t="shared" si="57"/>
        <v>-0.91144803693122334</v>
      </c>
      <c r="W297">
        <f t="shared" si="58"/>
        <v>-0.489891658539927</v>
      </c>
      <c r="X297">
        <f t="shared" si="59"/>
        <v>-0.65664840019955462</v>
      </c>
      <c r="Y297">
        <f t="shared" si="60"/>
        <v>1.4651270644836092</v>
      </c>
      <c r="Z297">
        <f t="shared" si="61"/>
        <v>0.59286103118709566</v>
      </c>
      <c r="AA297">
        <f t="shared" si="62"/>
        <v>1.4651270644836092</v>
      </c>
      <c r="AB297">
        <f>IFERROR(V144+MATCH(AA297,V297:Z297,0)-1,"")</f>
        <v>2015</v>
      </c>
    </row>
    <row r="298" spans="1:28" x14ac:dyDescent="0.3">
      <c r="A298" s="1">
        <v>6</v>
      </c>
      <c r="B298" t="s">
        <v>714</v>
      </c>
      <c r="C298" t="s">
        <v>4162</v>
      </c>
      <c r="D298" t="s">
        <v>4163</v>
      </c>
      <c r="E298" t="s">
        <v>4164</v>
      </c>
      <c r="F298" t="s">
        <v>2132</v>
      </c>
      <c r="G298" t="s">
        <v>4165</v>
      </c>
      <c r="I298" t="str">
        <f t="shared" si="47"/>
        <v>N/A</v>
      </c>
      <c r="J298">
        <f t="shared" si="48"/>
        <v>2850000</v>
      </c>
      <c r="K298">
        <f t="shared" si="49"/>
        <v>10080000</v>
      </c>
      <c r="L298">
        <f t="shared" si="50"/>
        <v>7220000</v>
      </c>
      <c r="M298">
        <f t="shared" si="51"/>
        <v>43610000</v>
      </c>
      <c r="N298">
        <f t="shared" si="52"/>
        <v>28650000</v>
      </c>
      <c r="P298">
        <f t="shared" si="53"/>
        <v>43610000</v>
      </c>
      <c r="Q298">
        <f>IFERROR(J144+MATCH(P298,J298:N298,0)-1,"")</f>
        <v>2015</v>
      </c>
      <c r="R298">
        <f t="shared" si="54"/>
        <v>2850000</v>
      </c>
      <c r="S298">
        <f>IFERROR(J144+MATCH(R298,J298:N298)-1,"")</f>
        <v>2012</v>
      </c>
      <c r="T298">
        <f t="shared" si="55"/>
        <v>18482000</v>
      </c>
      <c r="U298">
        <f t="shared" si="56"/>
        <v>17150730.888215814</v>
      </c>
      <c r="V298">
        <f t="shared" si="57"/>
        <v>-0.91144803693122334</v>
      </c>
      <c r="W298">
        <f t="shared" si="58"/>
        <v>-0.489891658539927</v>
      </c>
      <c r="X298">
        <f t="shared" si="59"/>
        <v>-0.65664840019955462</v>
      </c>
      <c r="Y298">
        <f t="shared" si="60"/>
        <v>1.4651270644836092</v>
      </c>
      <c r="Z298">
        <f t="shared" si="61"/>
        <v>0.59286103118709566</v>
      </c>
      <c r="AA298">
        <f t="shared" si="62"/>
        <v>1.4651270644836092</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4166</v>
      </c>
      <c r="D300" t="s">
        <v>4167</v>
      </c>
      <c r="E300" t="s">
        <v>2686</v>
      </c>
      <c r="F300" t="s">
        <v>4168</v>
      </c>
      <c r="G300" t="s">
        <v>4169</v>
      </c>
      <c r="I300" t="str">
        <f t="shared" si="47"/>
        <v>N/A</v>
      </c>
      <c r="J300">
        <f t="shared" si="48"/>
        <v>10850000</v>
      </c>
      <c r="K300">
        <f t="shared" si="49"/>
        <v>17810000</v>
      </c>
      <c r="L300">
        <f t="shared" si="50"/>
        <v>-1520000</v>
      </c>
      <c r="M300">
        <f t="shared" si="51"/>
        <v>39690000</v>
      </c>
      <c r="N300">
        <f t="shared" si="52"/>
        <v>215670000</v>
      </c>
      <c r="P300">
        <f t="shared" si="53"/>
        <v>215670000</v>
      </c>
      <c r="Q300">
        <f>IFERROR(J144+MATCH(P300,J300:N300,0)-1,"")</f>
        <v>2016</v>
      </c>
      <c r="R300">
        <f t="shared" si="54"/>
        <v>-1520000</v>
      </c>
      <c r="S300">
        <f>IFERROR(J144+MATCH(R300,J300:N300)-1,"")</f>
        <v>2014</v>
      </c>
      <c r="T300">
        <f t="shared" si="55"/>
        <v>56500000</v>
      </c>
      <c r="U300">
        <f t="shared" si="56"/>
        <v>90228631.819395334</v>
      </c>
      <c r="V300">
        <f t="shared" si="57"/>
        <v>-0.50593696346160466</v>
      </c>
      <c r="W300">
        <f t="shared" si="58"/>
        <v>-0.42879958633799531</v>
      </c>
      <c r="X300">
        <f t="shared" si="59"/>
        <v>-0.64303313515974381</v>
      </c>
      <c r="Y300">
        <f t="shared" si="60"/>
        <v>-0.18630449848388991</v>
      </c>
      <c r="Z300">
        <f t="shared" si="61"/>
        <v>1.7640741834432336</v>
      </c>
      <c r="AA300">
        <f t="shared" si="62"/>
        <v>1.7640741834432336</v>
      </c>
      <c r="AB300">
        <f>IFERROR(V144+MATCH(AA300,V300:Z300,0)-1,"")</f>
        <v>2016</v>
      </c>
    </row>
    <row r="301" spans="1:28" x14ac:dyDescent="0.3">
      <c r="A301" s="1">
        <v>9</v>
      </c>
      <c r="B301" t="s">
        <v>823</v>
      </c>
      <c r="C301" t="s">
        <v>745</v>
      </c>
      <c r="D301" t="s">
        <v>4170</v>
      </c>
      <c r="E301" t="s">
        <v>4171</v>
      </c>
      <c r="F301" t="s">
        <v>4172</v>
      </c>
      <c r="G301" t="s">
        <v>4173</v>
      </c>
      <c r="I301" t="str">
        <f t="shared" si="47"/>
        <v>pos_trend</v>
      </c>
      <c r="J301">
        <f t="shared" si="48"/>
        <v>42080000</v>
      </c>
      <c r="K301">
        <f t="shared" si="49"/>
        <v>87560000</v>
      </c>
      <c r="L301">
        <f t="shared" si="50"/>
        <v>121400000</v>
      </c>
      <c r="M301">
        <f t="shared" si="51"/>
        <v>258329999.99999997</v>
      </c>
      <c r="N301">
        <f t="shared" si="52"/>
        <v>383590000</v>
      </c>
      <c r="P301">
        <f t="shared" si="53"/>
        <v>383590000</v>
      </c>
      <c r="Q301">
        <f>IFERROR(J144+MATCH(P301,J301:N301,0)-1,"")</f>
        <v>2016</v>
      </c>
      <c r="R301">
        <f t="shared" si="54"/>
        <v>42080000</v>
      </c>
      <c r="S301">
        <f>IFERROR(J144+MATCH(R301,J301:N301)-1,"")</f>
        <v>2012</v>
      </c>
      <c r="T301">
        <f t="shared" si="55"/>
        <v>178592000</v>
      </c>
      <c r="U301">
        <f t="shared" si="56"/>
        <v>140156702.19436529</v>
      </c>
      <c r="V301">
        <f t="shared" si="57"/>
        <v>-0.97399551974823917</v>
      </c>
      <c r="W301">
        <f t="shared" si="58"/>
        <v>-0.64950158340454844</v>
      </c>
      <c r="X301">
        <f t="shared" si="59"/>
        <v>-0.40805754633615576</v>
      </c>
      <c r="Y301">
        <f t="shared" si="60"/>
        <v>0.5689203495200793</v>
      </c>
      <c r="Z301">
        <f t="shared" si="61"/>
        <v>1.4626342999688637</v>
      </c>
      <c r="AA301">
        <f t="shared" si="62"/>
        <v>1.4626342999688637</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4174</v>
      </c>
      <c r="D303" t="s">
        <v>4175</v>
      </c>
      <c r="E303" t="s">
        <v>4176</v>
      </c>
      <c r="F303" t="s">
        <v>4177</v>
      </c>
      <c r="G303" t="s">
        <v>4178</v>
      </c>
      <c r="I303" t="str">
        <f t="shared" si="47"/>
        <v>N/A</v>
      </c>
      <c r="J303">
        <f t="shared" si="48"/>
        <v>-8180000</v>
      </c>
      <c r="K303">
        <f t="shared" si="49"/>
        <v>-22000000</v>
      </c>
      <c r="L303">
        <f t="shared" si="50"/>
        <v>-6110000</v>
      </c>
      <c r="M303">
        <f t="shared" si="51"/>
        <v>-17930000</v>
      </c>
      <c r="N303">
        <f t="shared" si="52"/>
        <v>-22120000</v>
      </c>
      <c r="P303">
        <f t="shared" si="53"/>
        <v>-6110000</v>
      </c>
      <c r="Q303">
        <f>IFERROR(J144+MATCH(P303,J303:N303,0)-1,"")</f>
        <v>2014</v>
      </c>
      <c r="R303">
        <f t="shared" si="54"/>
        <v>-22120000</v>
      </c>
      <c r="S303" t="str">
        <f>IFERROR(J144+MATCH(R303,J303:N303)-1,"")</f>
        <v/>
      </c>
      <c r="T303">
        <f t="shared" si="55"/>
        <v>-15268000</v>
      </c>
      <c r="U303">
        <f t="shared" si="56"/>
        <v>7639775.5202623587</v>
      </c>
      <c r="V303">
        <f t="shared" si="57"/>
        <v>0.92777595116519729</v>
      </c>
      <c r="W303">
        <f t="shared" si="58"/>
        <v>-0.88117772336965405</v>
      </c>
      <c r="X303">
        <f t="shared" si="59"/>
        <v>1.1987263206505188</v>
      </c>
      <c r="Y303">
        <f t="shared" si="60"/>
        <v>-0.34843955728015735</v>
      </c>
      <c r="Z303">
        <f t="shared" si="61"/>
        <v>-0.89688499116590459</v>
      </c>
      <c r="AA303">
        <f t="shared" si="62"/>
        <v>1.1987263206505188</v>
      </c>
      <c r="AB303">
        <f>IFERROR(V144+MATCH(AA303,V303:Z303,0)-1,"")</f>
        <v>2014</v>
      </c>
    </row>
    <row r="304" spans="1:28" x14ac:dyDescent="0.3">
      <c r="A304" s="1">
        <v>12</v>
      </c>
      <c r="B304" t="s">
        <v>836</v>
      </c>
      <c r="C304" t="s">
        <v>4179</v>
      </c>
      <c r="D304" t="s">
        <v>4180</v>
      </c>
      <c r="E304" t="s">
        <v>4181</v>
      </c>
      <c r="F304" t="s">
        <v>4182</v>
      </c>
      <c r="G304" t="s">
        <v>4183</v>
      </c>
      <c r="I304" t="str">
        <f t="shared" si="47"/>
        <v>N/A</v>
      </c>
      <c r="J304">
        <f t="shared" si="48"/>
        <v>-16730000</v>
      </c>
      <c r="K304">
        <f t="shared" si="49"/>
        <v>-21240000</v>
      </c>
      <c r="L304">
        <f t="shared" si="50"/>
        <v>-15110000</v>
      </c>
      <c r="M304">
        <f t="shared" si="51"/>
        <v>-24950000</v>
      </c>
      <c r="N304">
        <f t="shared" si="52"/>
        <v>-15720000</v>
      </c>
      <c r="P304">
        <f t="shared" si="53"/>
        <v>-15110000</v>
      </c>
      <c r="Q304">
        <f>IFERROR(J144+MATCH(P304,J304:N304,0)-1,"")</f>
        <v>2014</v>
      </c>
      <c r="R304">
        <f t="shared" si="54"/>
        <v>-24950000</v>
      </c>
      <c r="S304" t="str">
        <f>IFERROR(J144+MATCH(R304,J304:N304)-1,"")</f>
        <v/>
      </c>
      <c r="T304">
        <f t="shared" si="55"/>
        <v>-18750000</v>
      </c>
      <c r="U304">
        <f t="shared" si="56"/>
        <v>4217552.6078520939</v>
      </c>
      <c r="V304">
        <f t="shared" si="57"/>
        <v>0.47895075362883055</v>
      </c>
      <c r="W304">
        <f t="shared" si="58"/>
        <v>-0.59038979036425154</v>
      </c>
      <c r="X304">
        <f t="shared" si="59"/>
        <v>0.86305977386581345</v>
      </c>
      <c r="Y304">
        <f t="shared" si="60"/>
        <v>-1.4700468675736382</v>
      </c>
      <c r="Z304">
        <f t="shared" si="61"/>
        <v>0.71842613044324577</v>
      </c>
      <c r="AA304">
        <f t="shared" si="62"/>
        <v>-1.4700468675736382</v>
      </c>
      <c r="AB304">
        <f>IFERROR(V144+MATCH(AA304,V304:Z304,0)-1,"")</f>
        <v>2015</v>
      </c>
    </row>
    <row r="305" spans="1:28" x14ac:dyDescent="0.3">
      <c r="A305" s="1">
        <v>13</v>
      </c>
      <c r="B305" t="s">
        <v>655</v>
      </c>
      <c r="C305" t="s">
        <v>4184</v>
      </c>
      <c r="D305" t="s">
        <v>4185</v>
      </c>
      <c r="E305" t="s">
        <v>4186</v>
      </c>
      <c r="F305" t="s">
        <v>4187</v>
      </c>
      <c r="G305" t="s">
        <v>4188</v>
      </c>
      <c r="I305" t="str">
        <f t="shared" si="47"/>
        <v>N/A</v>
      </c>
      <c r="J305">
        <f t="shared" si="48"/>
        <v>485000</v>
      </c>
      <c r="K305">
        <f t="shared" si="49"/>
        <v>-848000</v>
      </c>
      <c r="L305">
        <f t="shared" si="50"/>
        <v>2790000</v>
      </c>
      <c r="M305">
        <f t="shared" si="51"/>
        <v>6870000</v>
      </c>
      <c r="N305">
        <f t="shared" si="52"/>
        <v>22690000</v>
      </c>
      <c r="P305">
        <f t="shared" si="53"/>
        <v>22690000</v>
      </c>
      <c r="Q305">
        <f>IFERROR(J144+MATCH(P305,J305:N305,0)-1,"")</f>
        <v>2016</v>
      </c>
      <c r="R305">
        <f t="shared" si="54"/>
        <v>-848000</v>
      </c>
      <c r="S305" t="str">
        <f>IFERROR(J144+MATCH(R305,J305:N305)-1,"")</f>
        <v/>
      </c>
      <c r="T305">
        <f t="shared" si="55"/>
        <v>6397400</v>
      </c>
      <c r="U305">
        <f t="shared" si="56"/>
        <v>9567363.7330248915</v>
      </c>
      <c r="V305">
        <f t="shared" si="57"/>
        <v>-0.61797587768001483</v>
      </c>
      <c r="W305">
        <f t="shared" si="58"/>
        <v>-0.75730370478025488</v>
      </c>
      <c r="X305">
        <f t="shared" si="59"/>
        <v>-0.37705266577749902</v>
      </c>
      <c r="Y305">
        <f t="shared" si="60"/>
        <v>4.9397097590077634E-2</v>
      </c>
      <c r="Z305">
        <f t="shared" si="61"/>
        <v>1.7029351506476911</v>
      </c>
      <c r="AA305">
        <f t="shared" si="62"/>
        <v>1.7029351506476911</v>
      </c>
      <c r="AB305">
        <f>IFERROR(V144+MATCH(AA305,V305:Z305,0)-1,"")</f>
        <v>2016</v>
      </c>
    </row>
    <row r="306" spans="1:28" x14ac:dyDescent="0.3">
      <c r="A306" s="1">
        <v>14</v>
      </c>
      <c r="B306" t="s">
        <v>847</v>
      </c>
      <c r="C306" t="s">
        <v>4189</v>
      </c>
      <c r="D306" t="s">
        <v>4190</v>
      </c>
      <c r="E306" t="s">
        <v>1999</v>
      </c>
      <c r="F306" t="s">
        <v>912</v>
      </c>
      <c r="G306" t="s">
        <v>4191</v>
      </c>
      <c r="I306" t="str">
        <f t="shared" si="47"/>
        <v>N/A</v>
      </c>
      <c r="J306">
        <f t="shared" si="48"/>
        <v>2920000</v>
      </c>
      <c r="K306">
        <f t="shared" si="49"/>
        <v>-2710000</v>
      </c>
      <c r="L306">
        <f t="shared" si="50"/>
        <v>-5780000</v>
      </c>
      <c r="M306">
        <f t="shared" si="51"/>
        <v>-1500000</v>
      </c>
      <c r="N306">
        <f t="shared" si="52"/>
        <v>-20520000</v>
      </c>
      <c r="P306">
        <f t="shared" si="53"/>
        <v>2920000</v>
      </c>
      <c r="Q306">
        <f>IFERROR(J144+MATCH(P306,J306:N306,0)-1,"")</f>
        <v>2012</v>
      </c>
      <c r="R306">
        <f t="shared" si="54"/>
        <v>-20520000</v>
      </c>
      <c r="S306" t="str">
        <f>IFERROR(J144+MATCH(R306,J306:N306)-1,"")</f>
        <v/>
      </c>
      <c r="T306">
        <f t="shared" si="55"/>
        <v>-5518000</v>
      </c>
      <c r="U306">
        <f t="shared" si="56"/>
        <v>8949269.2439103648</v>
      </c>
      <c r="V306">
        <f t="shared" si="57"/>
        <v>0.94287028024570119</v>
      </c>
      <c r="W306">
        <f t="shared" si="58"/>
        <v>0.31376863556884677</v>
      </c>
      <c r="X306">
        <f t="shared" si="59"/>
        <v>-2.9276133375725731E-2</v>
      </c>
      <c r="Y306">
        <f t="shared" si="60"/>
        <v>0.44897520573918315</v>
      </c>
      <c r="Z306">
        <f t="shared" si="61"/>
        <v>-1.6763379881780054</v>
      </c>
      <c r="AA306">
        <f t="shared" si="62"/>
        <v>-1.6763379881780054</v>
      </c>
      <c r="AB306">
        <f>IFERROR(V144+MATCH(AA306,V306:Z306,0)-1,"")</f>
        <v>2016</v>
      </c>
    </row>
    <row r="307" spans="1:28" x14ac:dyDescent="0.3">
      <c r="A307" s="1">
        <v>15</v>
      </c>
      <c r="B307" t="s">
        <v>853</v>
      </c>
      <c r="C307" t="s">
        <v>4192</v>
      </c>
      <c r="D307" t="s">
        <v>4193</v>
      </c>
      <c r="E307" t="s">
        <v>4194</v>
      </c>
      <c r="F307" t="s">
        <v>4195</v>
      </c>
      <c r="G307" t="s">
        <v>4196</v>
      </c>
      <c r="I307" t="str">
        <f t="shared" si="47"/>
        <v>pos_trend</v>
      </c>
      <c r="J307">
        <f t="shared" si="48"/>
        <v>33900000</v>
      </c>
      <c r="K307">
        <f t="shared" si="49"/>
        <v>65560000</v>
      </c>
      <c r="L307">
        <f t="shared" si="50"/>
        <v>115290000</v>
      </c>
      <c r="M307">
        <f t="shared" si="51"/>
        <v>240400000</v>
      </c>
      <c r="N307">
        <f t="shared" si="52"/>
        <v>361480000</v>
      </c>
      <c r="P307">
        <f t="shared" si="53"/>
        <v>361480000</v>
      </c>
      <c r="Q307">
        <f>IFERROR(J144+MATCH(P307,J307:N307,0)-1,"")</f>
        <v>2016</v>
      </c>
      <c r="R307">
        <f t="shared" si="54"/>
        <v>33900000</v>
      </c>
      <c r="S307">
        <f>IFERROR(J144+MATCH(R307,J307:N307)-1,"")</f>
        <v>2012</v>
      </c>
      <c r="T307">
        <f t="shared" si="55"/>
        <v>163326000</v>
      </c>
      <c r="U307">
        <f t="shared" si="56"/>
        <v>135851156.34399289</v>
      </c>
      <c r="V307">
        <f t="shared" si="57"/>
        <v>-0.95270444126567788</v>
      </c>
      <c r="W307">
        <f t="shared" si="58"/>
        <v>-0.71965526559408666</v>
      </c>
      <c r="X307">
        <f t="shared" si="59"/>
        <v>-0.35359286805308132</v>
      </c>
      <c r="Y307">
        <f t="shared" si="60"/>
        <v>0.56734150870853506</v>
      </c>
      <c r="Z307">
        <f t="shared" si="61"/>
        <v>1.4586110662043108</v>
      </c>
      <c r="AA307">
        <f t="shared" si="62"/>
        <v>1.4586110662043108</v>
      </c>
      <c r="AB307">
        <f>IFERROR(V144+MATCH(AA307,V307:Z307,0)-1,"")</f>
        <v>2016</v>
      </c>
    </row>
    <row r="308" spans="1:28" x14ac:dyDescent="0.3">
      <c r="A308" s="1">
        <v>16</v>
      </c>
      <c r="B308" t="s">
        <v>859</v>
      </c>
      <c r="C308" t="s">
        <v>254</v>
      </c>
      <c r="D308" t="s">
        <v>4197</v>
      </c>
      <c r="E308" t="s">
        <v>4198</v>
      </c>
      <c r="F308" t="s">
        <v>4199</v>
      </c>
      <c r="G308" t="s">
        <v>4200</v>
      </c>
      <c r="I308" t="str">
        <f t="shared" si="47"/>
        <v>N/A</v>
      </c>
      <c r="J308" t="str">
        <f t="shared" si="48"/>
        <v>N/A</v>
      </c>
      <c r="K308">
        <f t="shared" si="49"/>
        <v>0.93409999999999993</v>
      </c>
      <c r="L308">
        <f t="shared" si="50"/>
        <v>0.75840000000000007</v>
      </c>
      <c r="M308">
        <f t="shared" si="51"/>
        <v>1.0852999999999999</v>
      </c>
      <c r="N308">
        <f t="shared" si="52"/>
        <v>0.50360000000000005</v>
      </c>
      <c r="P308">
        <f t="shared" si="53"/>
        <v>1.0852999999999999</v>
      </c>
      <c r="Q308">
        <f>IFERROR(J144+MATCH(P308,J308:N308,0)-1,"")</f>
        <v>2015</v>
      </c>
      <c r="R308">
        <f t="shared" si="54"/>
        <v>0.50360000000000005</v>
      </c>
      <c r="S308" t="str">
        <f>IFERROR(J144+MATCH(R308,J308:N308)-1,"")</f>
        <v/>
      </c>
      <c r="T308">
        <f t="shared" si="55"/>
        <v>0.82035000000000002</v>
      </c>
      <c r="U308">
        <f t="shared" si="56"/>
        <v>0.24987058650429392</v>
      </c>
      <c r="V308" t="str">
        <f t="shared" si="57"/>
        <v/>
      </c>
      <c r="W308">
        <f t="shared" si="58"/>
        <v>0.45523565454970094</v>
      </c>
      <c r="X308">
        <f t="shared" si="59"/>
        <v>-0.24792834109322173</v>
      </c>
      <c r="Y308">
        <f t="shared" si="60"/>
        <v>1.0603488938280732</v>
      </c>
      <c r="Z308">
        <f t="shared" si="61"/>
        <v>-1.2676562072845527</v>
      </c>
      <c r="AA308">
        <f t="shared" si="62"/>
        <v>-1.2676562072845527</v>
      </c>
      <c r="AB308">
        <f>IFERROR(V144+MATCH(AA308,V308:Z308,0)-1,"")</f>
        <v>2016</v>
      </c>
    </row>
    <row r="309" spans="1:28" x14ac:dyDescent="0.3">
      <c r="A309" s="1">
        <v>17</v>
      </c>
      <c r="B309" t="s">
        <v>864</v>
      </c>
      <c r="C309" t="s">
        <v>4201</v>
      </c>
      <c r="D309" t="s">
        <v>4202</v>
      </c>
      <c r="E309" t="s">
        <v>4203</v>
      </c>
      <c r="F309" t="s">
        <v>1123</v>
      </c>
      <c r="G309" t="s">
        <v>4204</v>
      </c>
      <c r="I309" t="str">
        <f t="shared" si="47"/>
        <v>N/A</v>
      </c>
      <c r="J309">
        <f t="shared" si="48"/>
        <v>8.320000000000001E-2</v>
      </c>
      <c r="K309">
        <f t="shared" si="49"/>
        <v>9.1899999999999996E-2</v>
      </c>
      <c r="L309">
        <f t="shared" si="50"/>
        <v>0.11480000000000001</v>
      </c>
      <c r="M309">
        <f t="shared" si="51"/>
        <v>0.13400000000000001</v>
      </c>
      <c r="N309">
        <f t="shared" si="52"/>
        <v>0.12859999999999999</v>
      </c>
      <c r="P309">
        <f t="shared" si="53"/>
        <v>0.13400000000000001</v>
      </c>
      <c r="Q309">
        <f>IFERROR(J144+MATCH(P309,J309:N309,0)-1,"")</f>
        <v>2015</v>
      </c>
      <c r="R309">
        <f t="shared" si="54"/>
        <v>8.320000000000001E-2</v>
      </c>
      <c r="S309">
        <f>IFERROR(J144+MATCH(R309,J309:N309)-1,"")</f>
        <v>2012</v>
      </c>
      <c r="T309">
        <f t="shared" si="55"/>
        <v>0.1105</v>
      </c>
      <c r="U309">
        <f t="shared" si="56"/>
        <v>2.2302466231338677E-2</v>
      </c>
      <c r="V309">
        <f t="shared" si="57"/>
        <v>-1.2240798715632151</v>
      </c>
      <c r="W309">
        <f t="shared" si="58"/>
        <v>-0.83398848392219105</v>
      </c>
      <c r="X309">
        <f t="shared" si="59"/>
        <v>0.19280378929384034</v>
      </c>
      <c r="Y309">
        <f t="shared" si="60"/>
        <v>1.0536951275361015</v>
      </c>
      <c r="Z309">
        <f t="shared" si="61"/>
        <v>0.81156943865546483</v>
      </c>
      <c r="AA309">
        <f t="shared" si="62"/>
        <v>-1.2240798715632151</v>
      </c>
      <c r="AB309">
        <f>IFERROR(V144+MATCH(AA309,V309:Z309,0)-1,"")</f>
        <v>2012</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4205</v>
      </c>
      <c r="D312" t="s">
        <v>4206</v>
      </c>
      <c r="E312" t="s">
        <v>4207</v>
      </c>
      <c r="F312" t="s">
        <v>4208</v>
      </c>
      <c r="G312" t="s">
        <v>4209</v>
      </c>
      <c r="I312" t="str">
        <f t="shared" si="47"/>
        <v>neg_trend</v>
      </c>
      <c r="J312">
        <f t="shared" si="48"/>
        <v>-27600000</v>
      </c>
      <c r="K312">
        <f t="shared" si="49"/>
        <v>-68940000</v>
      </c>
      <c r="L312">
        <f t="shared" si="50"/>
        <v>-113240000</v>
      </c>
      <c r="M312">
        <f t="shared" si="51"/>
        <v>-276050000</v>
      </c>
      <c r="N312">
        <f t="shared" si="52"/>
        <v>-307470000</v>
      </c>
      <c r="P312">
        <f t="shared" si="53"/>
        <v>-27600000</v>
      </c>
      <c r="Q312">
        <f>IFERROR(J144+MATCH(P312,J312:N312,0)-1,"")</f>
        <v>2012</v>
      </c>
      <c r="R312">
        <f t="shared" si="54"/>
        <v>-307470000</v>
      </c>
      <c r="S312" t="str">
        <f>IFERROR(J144+MATCH(R312,J312:N312)-1,"")</f>
        <v/>
      </c>
      <c r="T312">
        <f t="shared" si="55"/>
        <v>-158660000</v>
      </c>
      <c r="U312">
        <f t="shared" si="56"/>
        <v>125712177.81106173</v>
      </c>
      <c r="V312">
        <f t="shared" si="57"/>
        <v>1.0425402079739303</v>
      </c>
      <c r="W312">
        <f t="shared" si="58"/>
        <v>0.71369378497955915</v>
      </c>
      <c r="X312">
        <f t="shared" si="59"/>
        <v>0.3613015126367764</v>
      </c>
      <c r="Y312">
        <f t="shared" si="60"/>
        <v>-0.93379974831420476</v>
      </c>
      <c r="Z312">
        <f t="shared" si="61"/>
        <v>-1.1837357572760612</v>
      </c>
      <c r="AA312">
        <f t="shared" si="62"/>
        <v>-1.1837357572760612</v>
      </c>
      <c r="AB312">
        <f>IFERROR(V144+MATCH(AA312,V312:Z312,0)-1,"")</f>
        <v>2016</v>
      </c>
    </row>
    <row r="313" spans="1:28" x14ac:dyDescent="0.3">
      <c r="A313" s="1">
        <v>1</v>
      </c>
      <c r="B313" t="s">
        <v>876</v>
      </c>
      <c r="C313" t="s">
        <v>4205</v>
      </c>
      <c r="D313" t="s">
        <v>4206</v>
      </c>
      <c r="E313" t="s">
        <v>4207</v>
      </c>
      <c r="F313" t="s">
        <v>4208</v>
      </c>
      <c r="G313" t="s">
        <v>4209</v>
      </c>
      <c r="I313" t="str">
        <f t="shared" si="47"/>
        <v>neg_trend</v>
      </c>
      <c r="J313">
        <f t="shared" si="48"/>
        <v>-27600000</v>
      </c>
      <c r="K313">
        <f t="shared" si="49"/>
        <v>-68940000</v>
      </c>
      <c r="L313">
        <f t="shared" si="50"/>
        <v>-113240000</v>
      </c>
      <c r="M313">
        <f t="shared" si="51"/>
        <v>-276050000</v>
      </c>
      <c r="N313">
        <f t="shared" si="52"/>
        <v>-307470000</v>
      </c>
      <c r="P313">
        <f t="shared" si="53"/>
        <v>-27600000</v>
      </c>
      <c r="Q313">
        <f>IFERROR(J144+MATCH(P313,J313:N313,0)-1,"")</f>
        <v>2012</v>
      </c>
      <c r="R313">
        <f t="shared" si="54"/>
        <v>-307470000</v>
      </c>
      <c r="S313" t="str">
        <f>IFERROR(J144+MATCH(R313,J313:N313)-1,"")</f>
        <v/>
      </c>
      <c r="T313">
        <f t="shared" si="55"/>
        <v>-158660000</v>
      </c>
      <c r="U313">
        <f t="shared" si="56"/>
        <v>125712177.81106173</v>
      </c>
      <c r="V313">
        <f t="shared" si="57"/>
        <v>1.0425402079739303</v>
      </c>
      <c r="W313">
        <f t="shared" si="58"/>
        <v>0.71369378497955915</v>
      </c>
      <c r="X313">
        <f t="shared" si="59"/>
        <v>0.3613015126367764</v>
      </c>
      <c r="Y313">
        <f t="shared" si="60"/>
        <v>-0.93379974831420476</v>
      </c>
      <c r="Z313">
        <f t="shared" si="61"/>
        <v>-1.1837357572760612</v>
      </c>
      <c r="AA313">
        <f t="shared" si="62"/>
        <v>-1.1837357572760612</v>
      </c>
      <c r="AB313">
        <f>IFERROR(V144+MATCH(AA313,V313:Z313,0)-1,"")</f>
        <v>2016</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4210</v>
      </c>
      <c r="E315" t="s">
        <v>4211</v>
      </c>
      <c r="F315" t="s">
        <v>4212</v>
      </c>
      <c r="G315" t="s">
        <v>4213</v>
      </c>
      <c r="I315" t="str">
        <f t="shared" si="47"/>
        <v>N/A</v>
      </c>
      <c r="J315" t="str">
        <f t="shared" si="48"/>
        <v>N/A</v>
      </c>
      <c r="K315">
        <f t="shared" si="49"/>
        <v>-1.4983000000000002</v>
      </c>
      <c r="L315">
        <f t="shared" si="50"/>
        <v>-0.64260000000000006</v>
      </c>
      <c r="M315">
        <f t="shared" si="51"/>
        <v>-1.4376</v>
      </c>
      <c r="N315">
        <f t="shared" si="52"/>
        <v>-0.11380000000000001</v>
      </c>
      <c r="P315">
        <f t="shared" si="53"/>
        <v>-0.11380000000000001</v>
      </c>
      <c r="Q315">
        <f>IFERROR(J144+MATCH(P315,J315:N315,0)-1,"")</f>
        <v>2016</v>
      </c>
      <c r="R315">
        <f t="shared" si="54"/>
        <v>-1.4983000000000002</v>
      </c>
      <c r="S315">
        <f>IFERROR(J144+MATCH(R315,J315:N315)-1,"")</f>
        <v>2013</v>
      </c>
      <c r="T315">
        <f t="shared" si="55"/>
        <v>-0.92307499999999998</v>
      </c>
      <c r="U315">
        <f t="shared" si="56"/>
        <v>0.66563554279600612</v>
      </c>
      <c r="V315" t="str">
        <f t="shared" si="57"/>
        <v/>
      </c>
      <c r="W315">
        <f t="shared" si="58"/>
        <v>-0.86417410582338217</v>
      </c>
      <c r="X315">
        <f t="shared" si="59"/>
        <v>0.42136421805521829</v>
      </c>
      <c r="Y315">
        <f t="shared" si="60"/>
        <v>-0.77298306193015875</v>
      </c>
      <c r="Z315">
        <f t="shared" si="61"/>
        <v>1.215792949698322</v>
      </c>
      <c r="AA315">
        <f t="shared" si="62"/>
        <v>1.215792949698322</v>
      </c>
      <c r="AB315">
        <f>IFERROR(V144+MATCH(AA315,V315:Z315,0)-1,"")</f>
        <v>2016</v>
      </c>
    </row>
    <row r="316" spans="1:28" x14ac:dyDescent="0.3">
      <c r="A316" s="1">
        <v>4</v>
      </c>
      <c r="B316" t="s">
        <v>893</v>
      </c>
      <c r="C316" t="s">
        <v>4214</v>
      </c>
      <c r="D316" t="s">
        <v>4215</v>
      </c>
      <c r="E316" t="s">
        <v>4216</v>
      </c>
      <c r="F316" t="s">
        <v>4217</v>
      </c>
      <c r="G316" t="s">
        <v>4218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-6.7699999999999996E-2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-9.6600000000000005E-2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-0.11269999999999999</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-0.15380000000000002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-0.1094</v>
      </c>
      <c r="P316">
        <f t="shared" si="53"/>
        <v>-6.7699999999999996E-2</v>
      </c>
      <c r="Q316">
        <f>IFERROR(J144+MATCH(P316,J316:N316,0)-1,"")</f>
        <v>2012</v>
      </c>
      <c r="R316">
        <f t="shared" si="54"/>
        <v>-0.15380000000000002</v>
      </c>
      <c r="S316" t="str">
        <f>IFERROR(J144+MATCH(R316,J316:N316)-1,"")</f>
        <v/>
      </c>
      <c r="T316">
        <f t="shared" si="55"/>
        <v>-0.10804</v>
      </c>
      <c r="U316">
        <f t="shared" si="56"/>
        <v>3.1127688638895114E-2</v>
      </c>
      <c r="V316">
        <f t="shared" si="57"/>
        <v>1.2959523101112553</v>
      </c>
      <c r="W316">
        <f t="shared" si="58"/>
        <v>0.36751845383422782</v>
      </c>
      <c r="X316">
        <f t="shared" si="59"/>
        <v>-0.14970594360729911</v>
      </c>
      <c r="Y316">
        <f t="shared" si="60"/>
        <v>-1.4700738153369131</v>
      </c>
      <c r="Z316">
        <f t="shared" si="61"/>
        <v>-4.369100500127187E-2</v>
      </c>
      <c r="AA316">
        <f t="shared" si="62"/>
        <v>-1.4700738153369131</v>
      </c>
      <c r="AB316">
        <f>IFERROR(V144+MATCH(AA316,V316:Z316,0)-1,"")</f>
        <v>2015</v>
      </c>
    </row>
    <row r="317" spans="1:28" x14ac:dyDescent="0.3">
      <c r="A317" s="1">
        <v>5</v>
      </c>
      <c r="B317" t="s">
        <v>899</v>
      </c>
      <c r="C317" t="s">
        <v>4219</v>
      </c>
      <c r="D317" t="s">
        <v>4220</v>
      </c>
      <c r="E317" t="s">
        <v>4221</v>
      </c>
      <c r="F317" t="s">
        <v>4222</v>
      </c>
      <c r="G317" t="s">
        <v>4223</v>
      </c>
      <c r="I317" t="str">
        <f t="shared" si="63"/>
        <v>N/A</v>
      </c>
      <c r="J317">
        <f t="shared" si="64"/>
        <v>-443470000</v>
      </c>
      <c r="K317">
        <f t="shared" si="65"/>
        <v>-164020000</v>
      </c>
      <c r="L317">
        <f t="shared" si="66"/>
        <v>-738700000</v>
      </c>
      <c r="M317">
        <f t="shared" si="67"/>
        <v>-574780000</v>
      </c>
      <c r="N317">
        <f t="shared" si="68"/>
        <v>-683460000</v>
      </c>
      <c r="P317">
        <f t="shared" si="53"/>
        <v>-164020000</v>
      </c>
      <c r="Q317">
        <f>IFERROR(J144+MATCH(P317,J317:N317,0)-1,"")</f>
        <v>2013</v>
      </c>
      <c r="R317">
        <f t="shared" si="54"/>
        <v>-738700000</v>
      </c>
      <c r="S317">
        <f>IFERROR(J144+MATCH(R317,J317:N317)-1,"")</f>
        <v>2014</v>
      </c>
      <c r="T317">
        <f t="shared" si="55"/>
        <v>-520886000</v>
      </c>
      <c r="U317">
        <f t="shared" si="56"/>
        <v>229196633.00319228</v>
      </c>
      <c r="V317">
        <f t="shared" si="57"/>
        <v>0.33777110503591795</v>
      </c>
      <c r="W317">
        <f t="shared" si="58"/>
        <v>1.5570298539029128</v>
      </c>
      <c r="X317">
        <f t="shared" si="59"/>
        <v>-0.95033682277944398</v>
      </c>
      <c r="Y317">
        <f t="shared" si="60"/>
        <v>-0.23514307035762327</v>
      </c>
      <c r="Z317">
        <f t="shared" si="61"/>
        <v>-0.70932106580176357</v>
      </c>
      <c r="AA317">
        <f t="shared" si="62"/>
        <v>1.5570298539029128</v>
      </c>
      <c r="AB317">
        <f>IFERROR(V144+MATCH(AA317,V317:Z317,0)-1,"")</f>
        <v>2013</v>
      </c>
    </row>
    <row r="318" spans="1:28" x14ac:dyDescent="0.3">
      <c r="A318" s="1">
        <v>6</v>
      </c>
      <c r="B318" t="s">
        <v>904</v>
      </c>
      <c r="C318" t="s">
        <v>254</v>
      </c>
      <c r="D318" t="s">
        <v>254</v>
      </c>
      <c r="E318" t="s">
        <v>254</v>
      </c>
      <c r="F318" t="s">
        <v>254</v>
      </c>
      <c r="G318" t="s">
        <v>4224</v>
      </c>
      <c r="I318" t="str">
        <f t="shared" si="63"/>
        <v>N/A</v>
      </c>
      <c r="J318" t="str">
        <f t="shared" si="64"/>
        <v>N/A</v>
      </c>
      <c r="K318" t="str">
        <f t="shared" si="65"/>
        <v>N/A</v>
      </c>
      <c r="L318" t="str">
        <f t="shared" si="66"/>
        <v>N/A</v>
      </c>
      <c r="M318" t="str">
        <f t="shared" si="67"/>
        <v>N/A</v>
      </c>
      <c r="N318">
        <f t="shared" si="68"/>
        <v>373270000</v>
      </c>
      <c r="P318">
        <f t="shared" si="53"/>
        <v>373270000</v>
      </c>
      <c r="Q318">
        <f>IFERROR(J144+MATCH(P318,J318:N318,0)-1,"")</f>
        <v>2016</v>
      </c>
      <c r="R318">
        <f t="shared" si="54"/>
        <v>373270000</v>
      </c>
      <c r="S318">
        <f>IFERROR(J144+MATCH(R318,J318:N318)-1,"")</f>
        <v>2016</v>
      </c>
      <c r="T318">
        <f t="shared" si="55"/>
        <v>373270000</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4225</v>
      </c>
      <c r="D319" t="s">
        <v>4226</v>
      </c>
      <c r="E319" t="s">
        <v>4227</v>
      </c>
      <c r="F319" t="s">
        <v>4228</v>
      </c>
      <c r="G319" t="s">
        <v>4229</v>
      </c>
      <c r="I319" t="str">
        <f t="shared" si="63"/>
        <v>N/A</v>
      </c>
      <c r="J319">
        <f t="shared" si="64"/>
        <v>-53160000</v>
      </c>
      <c r="K319">
        <f t="shared" si="65"/>
        <v>-8090000</v>
      </c>
      <c r="L319">
        <f t="shared" si="66"/>
        <v>-23180000</v>
      </c>
      <c r="M319">
        <f t="shared" si="67"/>
        <v>-26620000</v>
      </c>
      <c r="N319">
        <f t="shared" si="68"/>
        <v>-40760000</v>
      </c>
      <c r="P319">
        <f t="shared" si="53"/>
        <v>-8090000</v>
      </c>
      <c r="Q319">
        <f>IFERROR(J144+MATCH(P319,J319:N319,0)-1,"")</f>
        <v>2013</v>
      </c>
      <c r="R319">
        <f t="shared" si="54"/>
        <v>-53160000</v>
      </c>
      <c r="S319">
        <f>IFERROR(J144+MATCH(R319,J319:N319)-1,"")</f>
        <v>2012</v>
      </c>
      <c r="T319">
        <f t="shared" si="55"/>
        <v>-30362000</v>
      </c>
      <c r="U319">
        <f t="shared" si="56"/>
        <v>17244512.750437457</v>
      </c>
      <c r="V319">
        <f t="shared" si="57"/>
        <v>-1.322043732399552</v>
      </c>
      <c r="W319">
        <f t="shared" si="58"/>
        <v>1.2915412759015186</v>
      </c>
      <c r="X319">
        <f t="shared" si="59"/>
        <v>0.41648030906630329</v>
      </c>
      <c r="Y319">
        <f t="shared" si="60"/>
        <v>0.2169965631476061</v>
      </c>
      <c r="Z319">
        <f t="shared" si="61"/>
        <v>-0.60297441571587607</v>
      </c>
      <c r="AA319">
        <f t="shared" si="62"/>
        <v>-1.322043732399552</v>
      </c>
      <c r="AB319">
        <f>IFERROR(V144+MATCH(AA319,V319:Z319,0)-1,"")</f>
        <v>2012</v>
      </c>
    </row>
    <row r="320" spans="1:28" x14ac:dyDescent="0.3">
      <c r="A320" s="1">
        <v>8</v>
      </c>
      <c r="B320" t="s">
        <v>908</v>
      </c>
      <c r="C320" t="s">
        <v>4225</v>
      </c>
      <c r="D320" t="s">
        <v>4226</v>
      </c>
      <c r="E320" t="s">
        <v>4227</v>
      </c>
      <c r="F320" t="s">
        <v>4228</v>
      </c>
      <c r="G320" t="s">
        <v>4229</v>
      </c>
      <c r="I320" t="str">
        <f t="shared" si="63"/>
        <v>N/A</v>
      </c>
      <c r="J320">
        <f t="shared" si="64"/>
        <v>-53160000</v>
      </c>
      <c r="K320">
        <f t="shared" si="65"/>
        <v>-8090000</v>
      </c>
      <c r="L320">
        <f t="shared" si="66"/>
        <v>-23180000</v>
      </c>
      <c r="M320">
        <f t="shared" si="67"/>
        <v>-26620000</v>
      </c>
      <c r="N320">
        <f t="shared" si="68"/>
        <v>-40760000</v>
      </c>
      <c r="P320">
        <f t="shared" si="53"/>
        <v>-8090000</v>
      </c>
      <c r="Q320">
        <f>IFERROR(J144+MATCH(P320,J320:N320,0)-1,"")</f>
        <v>2013</v>
      </c>
      <c r="R320">
        <f t="shared" si="54"/>
        <v>-53160000</v>
      </c>
      <c r="S320">
        <f>IFERROR(J144+MATCH(R320,J320:N320)-1,"")</f>
        <v>2012</v>
      </c>
      <c r="T320">
        <f t="shared" si="55"/>
        <v>-30362000</v>
      </c>
      <c r="U320">
        <f t="shared" si="56"/>
        <v>17244512.750437457</v>
      </c>
      <c r="V320">
        <f t="shared" si="57"/>
        <v>-1.322043732399552</v>
      </c>
      <c r="W320">
        <f t="shared" si="58"/>
        <v>1.2915412759015186</v>
      </c>
      <c r="X320">
        <f t="shared" si="59"/>
        <v>0.41648030906630329</v>
      </c>
      <c r="Y320">
        <f t="shared" si="60"/>
        <v>0.2169965631476061</v>
      </c>
      <c r="Z320">
        <f t="shared" si="61"/>
        <v>-0.60297441571587607</v>
      </c>
      <c r="AA320">
        <f t="shared" si="62"/>
        <v>-1.322043732399552</v>
      </c>
      <c r="AB320">
        <f>IFERROR(V144+MATCH(AA320,V320:Z320,0)-1,"")</f>
        <v>2012</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4230</v>
      </c>
      <c r="D322" t="s">
        <v>3883</v>
      </c>
      <c r="E322" t="s">
        <v>4231</v>
      </c>
      <c r="F322" t="s">
        <v>4232</v>
      </c>
      <c r="G322" t="s">
        <v>1008</v>
      </c>
      <c r="I322" t="str">
        <f t="shared" si="63"/>
        <v>N/A</v>
      </c>
      <c r="J322">
        <f t="shared" si="64"/>
        <v>-417000</v>
      </c>
      <c r="K322">
        <f t="shared" si="65"/>
        <v>-1930000</v>
      </c>
      <c r="L322">
        <f t="shared" si="66"/>
        <v>-913000</v>
      </c>
      <c r="M322">
        <f t="shared" si="67"/>
        <v>-7030000</v>
      </c>
      <c r="N322">
        <f t="shared" si="68"/>
        <v>-2470000</v>
      </c>
      <c r="P322">
        <f t="shared" si="53"/>
        <v>-417000</v>
      </c>
      <c r="Q322">
        <f>IFERROR(J144+MATCH(P322,J322:N322,0)-1,"")</f>
        <v>2012</v>
      </c>
      <c r="R322">
        <f t="shared" si="54"/>
        <v>-7030000</v>
      </c>
      <c r="S322" t="str">
        <f>IFERROR(J144+MATCH(R322,J322:N322)-1,"")</f>
        <v/>
      </c>
      <c r="T322">
        <f t="shared" si="55"/>
        <v>-2552000</v>
      </c>
      <c r="U322">
        <f t="shared" si="56"/>
        <v>2631094.7341363444</v>
      </c>
      <c r="V322">
        <f t="shared" si="57"/>
        <v>0.81144930750690458</v>
      </c>
      <c r="W322">
        <f t="shared" si="58"/>
        <v>0.23640349848678907</v>
      </c>
      <c r="X322">
        <f t="shared" si="59"/>
        <v>0.62293462061068694</v>
      </c>
      <c r="Y322">
        <f t="shared" si="60"/>
        <v>-1.7019531611315779</v>
      </c>
      <c r="Z322">
        <f t="shared" si="61"/>
        <v>3.1165734527197272E-2</v>
      </c>
      <c r="AA322">
        <f t="shared" si="62"/>
        <v>-1.7019531611315779</v>
      </c>
      <c r="AB322">
        <f>IFERROR(V144+MATCH(AA322,V322:Z322,0)-1,"")</f>
        <v>2015</v>
      </c>
    </row>
    <row r="323" spans="1:28" x14ac:dyDescent="0.3">
      <c r="A323" s="1">
        <v>11</v>
      </c>
      <c r="B323" t="s">
        <v>914</v>
      </c>
      <c r="C323" t="s">
        <v>254</v>
      </c>
      <c r="D323" t="s">
        <v>254</v>
      </c>
      <c r="E323" t="s">
        <v>3882</v>
      </c>
      <c r="F323" t="s">
        <v>254</v>
      </c>
      <c r="G323" t="s">
        <v>4233</v>
      </c>
      <c r="I323" t="str">
        <f t="shared" si="63"/>
        <v>N/A</v>
      </c>
      <c r="J323" t="str">
        <f t="shared" si="64"/>
        <v>N/A</v>
      </c>
      <c r="K323" t="str">
        <f t="shared" si="65"/>
        <v>N/A</v>
      </c>
      <c r="L323">
        <f t="shared" si="66"/>
        <v>15260000</v>
      </c>
      <c r="M323" t="str">
        <f t="shared" si="67"/>
        <v>N/A</v>
      </c>
      <c r="N323">
        <f t="shared" si="68"/>
        <v>523000</v>
      </c>
      <c r="P323">
        <f t="shared" si="53"/>
        <v>15260000</v>
      </c>
      <c r="Q323">
        <f>IFERROR(J144+MATCH(P323,J323:N323,0)-1,"")</f>
        <v>2014</v>
      </c>
      <c r="R323">
        <f t="shared" si="54"/>
        <v>523000</v>
      </c>
      <c r="S323" t="str">
        <f>IFERROR(J144+MATCH(R323,J323:N323)-1,"")</f>
        <v/>
      </c>
      <c r="T323">
        <f t="shared" si="55"/>
        <v>7891500</v>
      </c>
      <c r="U323">
        <f t="shared" si="56"/>
        <v>10420632.634346152</v>
      </c>
      <c r="V323" t="str">
        <f t="shared" si="57"/>
        <v/>
      </c>
      <c r="W323" t="str">
        <f t="shared" si="58"/>
        <v/>
      </c>
      <c r="X323">
        <f t="shared" si="59"/>
        <v>0.70710678118654746</v>
      </c>
      <c r="Y323" t="str">
        <f t="shared" si="60"/>
        <v/>
      </c>
      <c r="Z323">
        <f t="shared" si="61"/>
        <v>-0.70710678118654746</v>
      </c>
      <c r="AA323">
        <f t="shared" si="62"/>
        <v>-0.70710678118654746</v>
      </c>
      <c r="AB323">
        <f>IFERROR(V144+MATCH(AA323,V323:Z323,0)-1,"")</f>
        <v>2016</v>
      </c>
    </row>
    <row r="324" spans="1:28" x14ac:dyDescent="0.3">
      <c r="A324" s="1">
        <v>12</v>
      </c>
      <c r="B324" t="s">
        <v>915</v>
      </c>
      <c r="C324" t="s">
        <v>4234</v>
      </c>
      <c r="D324" t="s">
        <v>4235</v>
      </c>
      <c r="E324" t="s">
        <v>4236</v>
      </c>
      <c r="F324" t="s">
        <v>4237</v>
      </c>
      <c r="G324" t="s">
        <v>4238</v>
      </c>
      <c r="I324" t="str">
        <f t="shared" si="63"/>
        <v>N/A</v>
      </c>
      <c r="J324">
        <f t="shared" si="64"/>
        <v>-524640000</v>
      </c>
      <c r="K324">
        <f t="shared" si="65"/>
        <v>-242980000</v>
      </c>
      <c r="L324">
        <f t="shared" si="66"/>
        <v>-860770000</v>
      </c>
      <c r="M324">
        <f t="shared" si="67"/>
        <v>-884470000</v>
      </c>
      <c r="N324">
        <f t="shared" si="68"/>
        <v>-660370000</v>
      </c>
      <c r="P324">
        <f t="shared" si="53"/>
        <v>-242980000</v>
      </c>
      <c r="Q324">
        <f>IFERROR(J144+MATCH(P324,J324:N324,0)-1,"")</f>
        <v>2013</v>
      </c>
      <c r="R324">
        <f t="shared" si="54"/>
        <v>-884470000</v>
      </c>
      <c r="S324" t="str">
        <f>IFERROR(J144+MATCH(R324,J324:N324)-1,"")</f>
        <v/>
      </c>
      <c r="T324">
        <f t="shared" si="55"/>
        <v>-634646000</v>
      </c>
      <c r="U324">
        <f t="shared" si="56"/>
        <v>264437797.09035546</v>
      </c>
      <c r="V324">
        <f t="shared" si="57"/>
        <v>0.41599953263266737</v>
      </c>
      <c r="W324">
        <f t="shared" si="58"/>
        <v>1.4811271471383951</v>
      </c>
      <c r="X324">
        <f t="shared" si="59"/>
        <v>-0.85511225130474044</v>
      </c>
      <c r="Y324">
        <f t="shared" si="60"/>
        <v>-0.94473635293005376</v>
      </c>
      <c r="Z324">
        <f t="shared" si="61"/>
        <v>-9.7278075536268341E-2</v>
      </c>
      <c r="AA324">
        <f t="shared" si="62"/>
        <v>1.4811271471383951</v>
      </c>
      <c r="AB324">
        <f>IFERROR(V144+MATCH(AA324,V324:Z324,0)-1,"")</f>
        <v>2013</v>
      </c>
    </row>
    <row r="325" spans="1:28" x14ac:dyDescent="0.3">
      <c r="A325" s="1">
        <v>13</v>
      </c>
      <c r="B325" t="s">
        <v>921</v>
      </c>
      <c r="C325" t="s">
        <v>254</v>
      </c>
      <c r="D325" t="s">
        <v>4239</v>
      </c>
      <c r="E325" t="s">
        <v>4240</v>
      </c>
      <c r="F325" t="s">
        <v>4241</v>
      </c>
      <c r="G325" t="s">
        <v>4242</v>
      </c>
      <c r="I325" t="str">
        <f t="shared" si="63"/>
        <v>N/A</v>
      </c>
      <c r="J325" t="str">
        <f t="shared" si="64"/>
        <v>N/A</v>
      </c>
      <c r="K325">
        <f t="shared" si="65"/>
        <v>0.53690000000000004</v>
      </c>
      <c r="L325">
        <f t="shared" si="66"/>
        <v>-2.5425999999999997</v>
      </c>
      <c r="M325">
        <f t="shared" si="67"/>
        <v>-2.75E-2</v>
      </c>
      <c r="N325">
        <f t="shared" si="68"/>
        <v>0.25340000000000001</v>
      </c>
      <c r="P325">
        <f t="shared" si="53"/>
        <v>0.53690000000000004</v>
      </c>
      <c r="Q325">
        <f>IFERROR(J144+MATCH(P325,J325:N325,0)-1,"")</f>
        <v>2013</v>
      </c>
      <c r="R325">
        <f t="shared" si="54"/>
        <v>-2.5425999999999997</v>
      </c>
      <c r="S325">
        <f>IFERROR(J144+MATCH(R325,J325:N325)-1,"")</f>
        <v>2014</v>
      </c>
      <c r="T325">
        <f t="shared" si="55"/>
        <v>-0.44494999999999985</v>
      </c>
      <c r="U325">
        <f t="shared" si="56"/>
        <v>1.4172887461628982</v>
      </c>
      <c r="V325" t="str">
        <f t="shared" si="57"/>
        <v/>
      </c>
      <c r="W325">
        <f t="shared" si="58"/>
        <v>0.69276638416710423</v>
      </c>
      <c r="X325">
        <f t="shared" si="59"/>
        <v>-1.480044208125606</v>
      </c>
      <c r="Y325">
        <f t="shared" si="60"/>
        <v>0.29454125077207066</v>
      </c>
      <c r="Z325">
        <f t="shared" si="61"/>
        <v>0.49273657318643088</v>
      </c>
      <c r="AA325">
        <f t="shared" si="62"/>
        <v>-1.480044208125606</v>
      </c>
      <c r="AB325">
        <f>IFERROR(V144+MATCH(AA325,V325:Z325,0)-1,"")</f>
        <v>2014</v>
      </c>
    </row>
    <row r="326" spans="1:28" x14ac:dyDescent="0.3">
      <c r="A326" s="1">
        <v>14</v>
      </c>
      <c r="B326" t="s">
        <v>926</v>
      </c>
      <c r="C326" t="s">
        <v>4243</v>
      </c>
      <c r="D326" t="s">
        <v>4244</v>
      </c>
      <c r="E326" t="s">
        <v>4245</v>
      </c>
      <c r="F326" t="s">
        <v>4246</v>
      </c>
      <c r="G326" t="s">
        <v>4247</v>
      </c>
      <c r="I326" t="str">
        <f t="shared" si="63"/>
        <v>N/A</v>
      </c>
      <c r="J326">
        <f t="shared" si="64"/>
        <v>-1.2875999999999999</v>
      </c>
      <c r="K326">
        <f t="shared" si="65"/>
        <v>-0.34060000000000001</v>
      </c>
      <c r="L326">
        <f t="shared" si="66"/>
        <v>-0.85680000000000012</v>
      </c>
      <c r="M326">
        <f t="shared" si="67"/>
        <v>-0.4929</v>
      </c>
      <c r="N326">
        <f t="shared" si="68"/>
        <v>-0.2349</v>
      </c>
      <c r="P326">
        <f t="shared" si="53"/>
        <v>-0.2349</v>
      </c>
      <c r="Q326">
        <f>IFERROR(J144+MATCH(P326,J326:N326,0)-1,"")</f>
        <v>2016</v>
      </c>
      <c r="R326">
        <f t="shared" si="54"/>
        <v>-1.2875999999999999</v>
      </c>
      <c r="S326">
        <f>IFERROR(J144+MATCH(R326,J326:N326)-1,"")</f>
        <v>2012</v>
      </c>
      <c r="T326">
        <f t="shared" si="55"/>
        <v>-0.64256000000000002</v>
      </c>
      <c r="U326">
        <f t="shared" si="56"/>
        <v>0.43062164715675877</v>
      </c>
      <c r="V326">
        <f t="shared" si="57"/>
        <v>-1.4979274828819429</v>
      </c>
      <c r="W326">
        <f t="shared" si="58"/>
        <v>0.70121881236982453</v>
      </c>
      <c r="X326">
        <f t="shared" si="59"/>
        <v>-0.4975133075974012</v>
      </c>
      <c r="Y326">
        <f t="shared" si="60"/>
        <v>0.34754407027178419</v>
      </c>
      <c r="Z326">
        <f t="shared" si="61"/>
        <v>0.94667790783773575</v>
      </c>
      <c r="AA326">
        <f t="shared" si="62"/>
        <v>-1.4979274828819429</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1734</v>
      </c>
      <c r="D332" t="s">
        <v>4248</v>
      </c>
      <c r="E332" t="s">
        <v>4249</v>
      </c>
      <c r="F332" t="s">
        <v>4250</v>
      </c>
      <c r="G332" t="s">
        <v>4251</v>
      </c>
      <c r="I332" t="str">
        <f t="shared" si="63"/>
        <v>N/A</v>
      </c>
      <c r="J332">
        <f t="shared" si="64"/>
        <v>312800000</v>
      </c>
      <c r="K332">
        <f t="shared" si="65"/>
        <v>-205000</v>
      </c>
      <c r="L332">
        <f t="shared" si="66"/>
        <v>374430000</v>
      </c>
      <c r="M332">
        <f t="shared" si="67"/>
        <v>331310000</v>
      </c>
      <c r="N332">
        <f t="shared" si="68"/>
        <v>685100000</v>
      </c>
      <c r="P332">
        <f t="shared" si="53"/>
        <v>685100000</v>
      </c>
      <c r="Q332">
        <f>IFERROR(J144+MATCH(P332,J332:N332,0)-1,"")</f>
        <v>2016</v>
      </c>
      <c r="R332">
        <f t="shared" si="54"/>
        <v>-205000</v>
      </c>
      <c r="S332" t="str">
        <f>IFERROR(J144+MATCH(R332,J332:N332)-1,"")</f>
        <v/>
      </c>
      <c r="T332">
        <f t="shared" si="55"/>
        <v>340687000</v>
      </c>
      <c r="U332">
        <f t="shared" si="56"/>
        <v>243326875.40631428</v>
      </c>
      <c r="V332">
        <f t="shared" si="57"/>
        <v>-0.11460715119706147</v>
      </c>
      <c r="W332">
        <f t="shared" si="58"/>
        <v>-1.4009632081568</v>
      </c>
      <c r="X332">
        <f t="shared" si="59"/>
        <v>0.13867354332995466</v>
      </c>
      <c r="Y332">
        <f t="shared" si="60"/>
        <v>-3.8536639178644007E-2</v>
      </c>
      <c r="Z332">
        <f t="shared" si="61"/>
        <v>1.4154334552025507</v>
      </c>
      <c r="AA332">
        <f t="shared" si="62"/>
        <v>1.4154334552025507</v>
      </c>
      <c r="AB332">
        <f>IFERROR(V144+MATCH(AA332,V332:Z332,0)-1,"")</f>
        <v>2016</v>
      </c>
    </row>
    <row r="333" spans="1:28" x14ac:dyDescent="0.3">
      <c r="A333" s="1">
        <v>4</v>
      </c>
      <c r="B333" t="s">
        <v>940</v>
      </c>
      <c r="C333" t="s">
        <v>254</v>
      </c>
      <c r="D333" t="s">
        <v>4248</v>
      </c>
      <c r="E333" t="s">
        <v>254</v>
      </c>
      <c r="F333" t="s">
        <v>254</v>
      </c>
      <c r="G333" t="s">
        <v>254</v>
      </c>
      <c r="I333" t="str">
        <f t="shared" si="63"/>
        <v>N/A</v>
      </c>
      <c r="J333" t="str">
        <f t="shared" si="64"/>
        <v>N/A</v>
      </c>
      <c r="K333">
        <f t="shared" si="65"/>
        <v>-205000</v>
      </c>
      <c r="L333" t="str">
        <f t="shared" si="66"/>
        <v>N/A</v>
      </c>
      <c r="M333" t="str">
        <f t="shared" si="67"/>
        <v>N/A</v>
      </c>
      <c r="N333" t="str">
        <f t="shared" si="68"/>
        <v>N/A</v>
      </c>
      <c r="P333">
        <f t="shared" si="53"/>
        <v>-205000</v>
      </c>
      <c r="Q333">
        <f>IFERROR(J144+MATCH(P333,J333:N333,0)-1,"")</f>
        <v>2013</v>
      </c>
      <c r="R333">
        <f t="shared" si="54"/>
        <v>-205000</v>
      </c>
      <c r="S333">
        <f>IFERROR(J144+MATCH(R333,J333:N333)-1,"")</f>
        <v>2013</v>
      </c>
      <c r="T333">
        <f t="shared" si="55"/>
        <v>-205000</v>
      </c>
      <c r="U333" t="str">
        <f t="shared" si="56"/>
        <v/>
      </c>
      <c r="V333" t="str">
        <f t="shared" si="57"/>
        <v/>
      </c>
      <c r="W333" t="e">
        <f t="shared" si="58"/>
        <v>#VALUE!</v>
      </c>
      <c r="X333" t="str">
        <f t="shared" si="59"/>
        <v/>
      </c>
      <c r="Y333" t="str">
        <f t="shared" si="60"/>
        <v/>
      </c>
      <c r="Z333" t="str">
        <f t="shared" si="61"/>
        <v/>
      </c>
      <c r="AA333" t="e">
        <f t="shared" si="62"/>
        <v>#VALUE!</v>
      </c>
      <c r="AB333" t="str">
        <f>IFERROR(V144+MATCH(AA333,V333:Z333,0)-1,"")</f>
        <v/>
      </c>
    </row>
    <row r="334" spans="1:28" x14ac:dyDescent="0.3">
      <c r="A334" s="1">
        <v>5</v>
      </c>
      <c r="B334" t="s">
        <v>946</v>
      </c>
      <c r="C334" t="s">
        <v>1734</v>
      </c>
      <c r="D334" t="s">
        <v>254</v>
      </c>
      <c r="E334" t="s">
        <v>4249</v>
      </c>
      <c r="F334" t="s">
        <v>4250</v>
      </c>
      <c r="G334" t="s">
        <v>4251</v>
      </c>
      <c r="I334" t="str">
        <f t="shared" si="63"/>
        <v>N/A</v>
      </c>
      <c r="J334">
        <f t="shared" si="64"/>
        <v>312800000</v>
      </c>
      <c r="K334" t="str">
        <f t="shared" si="65"/>
        <v>N/A</v>
      </c>
      <c r="L334">
        <f t="shared" si="66"/>
        <v>374430000</v>
      </c>
      <c r="M334">
        <f t="shared" si="67"/>
        <v>331310000</v>
      </c>
      <c r="N334">
        <f t="shared" si="68"/>
        <v>685100000</v>
      </c>
      <c r="P334">
        <f t="shared" si="53"/>
        <v>685100000</v>
      </c>
      <c r="Q334">
        <f>IFERROR(J144+MATCH(P334,J334:N334,0)-1,"")</f>
        <v>2016</v>
      </c>
      <c r="R334">
        <f t="shared" si="54"/>
        <v>312800000</v>
      </c>
      <c r="S334">
        <f>IFERROR(J144+MATCH(R334,J334:N334)-1,"")</f>
        <v>2012</v>
      </c>
      <c r="T334">
        <f t="shared" si="55"/>
        <v>425910000</v>
      </c>
      <c r="U334">
        <f t="shared" si="56"/>
        <v>174711837.60695782</v>
      </c>
      <c r="V334">
        <f t="shared" si="57"/>
        <v>-0.64740890800117967</v>
      </c>
      <c r="W334" t="str">
        <f t="shared" si="58"/>
        <v/>
      </c>
      <c r="X334">
        <f t="shared" si="59"/>
        <v>-0.29465662261427572</v>
      </c>
      <c r="Y334">
        <f t="shared" si="60"/>
        <v>-0.54146302446213068</v>
      </c>
      <c r="Z334">
        <f t="shared" si="61"/>
        <v>1.4835285550775861</v>
      </c>
      <c r="AA334">
        <f t="shared" si="62"/>
        <v>1.4835285550775861</v>
      </c>
      <c r="AB334">
        <f>IFERROR(V144+MATCH(AA334,V334:Z334,0)-1,"")</f>
        <v>2016</v>
      </c>
    </row>
    <row r="335" spans="1:28" x14ac:dyDescent="0.3">
      <c r="A335" s="1">
        <v>6</v>
      </c>
      <c r="B335" t="s">
        <v>952</v>
      </c>
      <c r="C335" t="s">
        <v>4252</v>
      </c>
      <c r="D335" t="s">
        <v>254</v>
      </c>
      <c r="E335" t="s">
        <v>4249</v>
      </c>
      <c r="F335" t="s">
        <v>4250</v>
      </c>
      <c r="G335" t="s">
        <v>4251</v>
      </c>
      <c r="I335" t="str">
        <f t="shared" si="63"/>
        <v>N/A</v>
      </c>
      <c r="J335">
        <f t="shared" si="64"/>
        <v>311840000</v>
      </c>
      <c r="K335" t="str">
        <f t="shared" si="65"/>
        <v>N/A</v>
      </c>
      <c r="L335">
        <f t="shared" si="66"/>
        <v>374430000</v>
      </c>
      <c r="M335">
        <f t="shared" si="67"/>
        <v>331310000</v>
      </c>
      <c r="N335">
        <f t="shared" si="68"/>
        <v>685100000</v>
      </c>
      <c r="P335">
        <f t="shared" si="53"/>
        <v>685100000</v>
      </c>
      <c r="Q335">
        <f>IFERROR(J144+MATCH(P335,J335:N335,0)-1,"")</f>
        <v>2016</v>
      </c>
      <c r="R335">
        <f t="shared" si="54"/>
        <v>311840000</v>
      </c>
      <c r="S335">
        <f>IFERROR(J144+MATCH(R335,J335:N335)-1,"")</f>
        <v>2012</v>
      </c>
      <c r="T335">
        <f t="shared" si="55"/>
        <v>425670000</v>
      </c>
      <c r="U335">
        <f t="shared" si="56"/>
        <v>174919544.362544</v>
      </c>
      <c r="V335">
        <f t="shared" si="57"/>
        <v>-0.65075632580011866</v>
      </c>
      <c r="W335" t="str">
        <f t="shared" si="58"/>
        <v/>
      </c>
      <c r="X335">
        <f t="shared" si="59"/>
        <v>-0.29293467569180431</v>
      </c>
      <c r="Y335">
        <f t="shared" si="60"/>
        <v>-0.53944800933408765</v>
      </c>
      <c r="Z335">
        <f t="shared" si="61"/>
        <v>1.4831390108260107</v>
      </c>
      <c r="AA335">
        <f t="shared" si="62"/>
        <v>1.4831390108260107</v>
      </c>
      <c r="AB335">
        <f>IFERROR(V144+MATCH(AA335,V335:Z335,0)-1,"")</f>
        <v>2016</v>
      </c>
    </row>
    <row r="336" spans="1:28" x14ac:dyDescent="0.3">
      <c r="A336" s="1">
        <v>7</v>
      </c>
      <c r="B336" t="s">
        <v>958</v>
      </c>
      <c r="C336" t="s">
        <v>4253</v>
      </c>
      <c r="D336" t="s">
        <v>254</v>
      </c>
      <c r="E336" t="s">
        <v>254</v>
      </c>
      <c r="F336" t="s">
        <v>254</v>
      </c>
      <c r="G336" t="s">
        <v>254</v>
      </c>
      <c r="I336" t="str">
        <f t="shared" si="63"/>
        <v>N/A</v>
      </c>
      <c r="J336">
        <f t="shared" si="64"/>
        <v>960000</v>
      </c>
      <c r="K336" t="str">
        <f t="shared" si="65"/>
        <v>N/A</v>
      </c>
      <c r="L336" t="str">
        <f t="shared" si="66"/>
        <v>N/A</v>
      </c>
      <c r="M336" t="str">
        <f t="shared" si="67"/>
        <v>N/A</v>
      </c>
      <c r="N336" t="str">
        <f t="shared" si="68"/>
        <v>N/A</v>
      </c>
      <c r="P336">
        <f t="shared" si="53"/>
        <v>960000</v>
      </c>
      <c r="Q336">
        <f>IFERROR(J144+MATCH(P336,J336:N336,0)-1,"")</f>
        <v>2012</v>
      </c>
      <c r="R336">
        <f t="shared" si="54"/>
        <v>960000</v>
      </c>
      <c r="S336">
        <f>IFERROR(J144+MATCH(R336,J336:N336)-1,"")</f>
        <v>2012</v>
      </c>
      <c r="T336">
        <f t="shared" si="55"/>
        <v>960000</v>
      </c>
      <c r="U336" t="str">
        <f t="shared" si="56"/>
        <v/>
      </c>
      <c r="V336" t="e">
        <f t="shared" si="57"/>
        <v>#VALUE!</v>
      </c>
      <c r="W336" t="str">
        <f t="shared" si="58"/>
        <v/>
      </c>
      <c r="X336" t="str">
        <f t="shared" si="59"/>
        <v/>
      </c>
      <c r="Y336" t="str">
        <f t="shared" si="60"/>
        <v/>
      </c>
      <c r="Z336" t="str">
        <f t="shared" si="61"/>
        <v/>
      </c>
      <c r="AA336" t="e">
        <f t="shared" si="62"/>
        <v>#VALUE!</v>
      </c>
      <c r="AB336" t="str">
        <f>IFERROR(V144+MATCH(AA336,V336:Z336,0)-1,"")</f>
        <v/>
      </c>
    </row>
    <row r="337" spans="1:28" x14ac:dyDescent="0.3">
      <c r="A337" s="1">
        <v>8</v>
      </c>
      <c r="B337" t="s">
        <v>964</v>
      </c>
      <c r="C337" t="s">
        <v>4254</v>
      </c>
      <c r="D337" t="s">
        <v>4255</v>
      </c>
      <c r="E337" t="s">
        <v>4256</v>
      </c>
      <c r="F337" t="s">
        <v>4257</v>
      </c>
      <c r="G337" t="s">
        <v>4258</v>
      </c>
      <c r="I337" t="str">
        <f t="shared" si="63"/>
        <v>N/A</v>
      </c>
      <c r="J337">
        <f t="shared" si="64"/>
        <v>165510000</v>
      </c>
      <c r="K337">
        <f t="shared" si="65"/>
        <v>139010000</v>
      </c>
      <c r="L337">
        <f t="shared" si="66"/>
        <v>468310000</v>
      </c>
      <c r="M337">
        <f t="shared" si="67"/>
        <v>240170000</v>
      </c>
      <c r="N337">
        <f t="shared" si="68"/>
        <v>-313570000</v>
      </c>
      <c r="P337">
        <f t="shared" ref="P337:P353" si="69">MAX(J337:N337)</f>
        <v>468310000</v>
      </c>
      <c r="Q337">
        <f>IFERROR(J144+MATCH(P337,J337:N337,0)-1,"")</f>
        <v>2014</v>
      </c>
      <c r="R337">
        <f t="shared" ref="R337:R400" si="70">IF(Q337="","",MIN(J337:N337))</f>
        <v>-313570000</v>
      </c>
      <c r="S337" t="str">
        <f>IFERROR(J144+MATCH(R337,J337:N337)-1,"")</f>
        <v/>
      </c>
      <c r="T337">
        <f t="shared" ref="T337:T353" si="71">IFERROR(AVERAGE(J337:N337),"")</f>
        <v>139886000</v>
      </c>
      <c r="U337">
        <f t="shared" ref="U337:U353" si="72">IFERROR(STDEV(J337:N337),"")</f>
        <v>284692336.18065661</v>
      </c>
      <c r="V337">
        <f t="shared" ref="V337:V400" si="73">IF(C337="-","",IF(ISBLANK(B337),"",IF(OR(ISNUMBER(FIND("Growth",B337)),ISNUMBER(FIND("Margin",B337))),"",(J337-T337)/U337)))</f>
        <v>9.0005935332729978E-2</v>
      </c>
      <c r="W337">
        <f t="shared" ref="W337:W353" si="74">IF(OR(D337="-",ISBLANK(D337)),"",(K337-T337)/U337)</f>
        <v>-3.0770059066293886E-3</v>
      </c>
      <c r="X337">
        <f t="shared" ref="X337:X353" si="75">IF(OR(E337="-",ISBLANK(E337)),"",(L337-T337)/U337)</f>
        <v>1.1536102601356739</v>
      </c>
      <c r="Y337">
        <f t="shared" ref="Y337:Y353" si="76">IF(OR(F337="-",ISBLANK(F337)),"",(M337-T337)/U337)</f>
        <v>0.35225395016029865</v>
      </c>
      <c r="Z337">
        <f t="shared" ref="Z337:Z353" si="77">IFERROR(IF(OR(G337="-",ISBLANK(G337)),"",(N337-T337)/U337),"")</f>
        <v>-1.5927931397220731</v>
      </c>
      <c r="AA337">
        <f t="shared" ref="AA337:AA400" si="78">IF(MAX(MAX(V337:Z337),ABS(MIN(V337:Z337)))=ABS(MIN(V337:Z337)),MIN(V337:Z337),MAX(V337:Z337))</f>
        <v>-1.5927931397220731</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4254</v>
      </c>
      <c r="D339" t="s">
        <v>4255</v>
      </c>
      <c r="E339" t="s">
        <v>4256</v>
      </c>
      <c r="F339" t="s">
        <v>4257</v>
      </c>
      <c r="G339" t="s">
        <v>4258</v>
      </c>
      <c r="I339" t="str">
        <f t="shared" si="63"/>
        <v>N/A</v>
      </c>
      <c r="J339">
        <f t="shared" si="64"/>
        <v>165510000</v>
      </c>
      <c r="K339">
        <f t="shared" si="65"/>
        <v>139010000</v>
      </c>
      <c r="L339">
        <f t="shared" si="66"/>
        <v>468310000</v>
      </c>
      <c r="M339">
        <f t="shared" si="67"/>
        <v>240170000</v>
      </c>
      <c r="N339">
        <f t="shared" si="68"/>
        <v>-313570000</v>
      </c>
      <c r="P339">
        <f t="shared" si="69"/>
        <v>468310000</v>
      </c>
      <c r="Q339">
        <f>IFERROR(J144+MATCH(P339,J339:N339,0)-1,"")</f>
        <v>2014</v>
      </c>
      <c r="R339">
        <f t="shared" si="70"/>
        <v>-313570000</v>
      </c>
      <c r="S339" t="str">
        <f>IFERROR(J144+MATCH(R339,J339:N339)-1,"")</f>
        <v/>
      </c>
      <c r="T339">
        <f t="shared" si="71"/>
        <v>139886000</v>
      </c>
      <c r="U339">
        <f t="shared" si="72"/>
        <v>284692336.18065661</v>
      </c>
      <c r="V339">
        <f t="shared" si="73"/>
        <v>9.0005935332729978E-2</v>
      </c>
      <c r="W339">
        <f t="shared" si="74"/>
        <v>-3.0770059066293886E-3</v>
      </c>
      <c r="X339">
        <f t="shared" si="75"/>
        <v>1.1536102601356739</v>
      </c>
      <c r="Y339">
        <f t="shared" si="76"/>
        <v>0.35225395016029865</v>
      </c>
      <c r="Z339">
        <f t="shared" si="77"/>
        <v>-1.5927931397220731</v>
      </c>
      <c r="AA339">
        <f t="shared" si="78"/>
        <v>-1.5927931397220731</v>
      </c>
      <c r="AB339">
        <f>IFERROR(V144+MATCH(AA339,V339:Z339,0)-1,"")</f>
        <v>2016</v>
      </c>
    </row>
    <row r="340" spans="1:28" x14ac:dyDescent="0.3">
      <c r="A340" s="1">
        <v>11</v>
      </c>
      <c r="B340" t="s">
        <v>972</v>
      </c>
      <c r="C340" t="s">
        <v>4259</v>
      </c>
      <c r="D340" t="s">
        <v>4260</v>
      </c>
      <c r="E340" t="s">
        <v>4261</v>
      </c>
      <c r="F340" t="s">
        <v>4262</v>
      </c>
      <c r="G340" t="s">
        <v>1465</v>
      </c>
      <c r="I340" t="str">
        <f t="shared" si="63"/>
        <v>pos_trend</v>
      </c>
      <c r="J340">
        <f t="shared" si="64"/>
        <v>171510000</v>
      </c>
      <c r="K340">
        <f t="shared" si="65"/>
        <v>207190000</v>
      </c>
      <c r="L340">
        <f t="shared" si="66"/>
        <v>760010000</v>
      </c>
      <c r="M340">
        <f t="shared" si="67"/>
        <v>1590000000</v>
      </c>
      <c r="N340">
        <f t="shared" si="68"/>
        <v>1620000000</v>
      </c>
      <c r="P340">
        <f t="shared" si="69"/>
        <v>1620000000</v>
      </c>
      <c r="Q340">
        <f>IFERROR(J144+MATCH(P340,J340:N340,0)-1,"")</f>
        <v>2016</v>
      </c>
      <c r="R340">
        <f t="shared" si="70"/>
        <v>171510000</v>
      </c>
      <c r="S340">
        <f>IFERROR(J144+MATCH(R340,J340:N340)-1,"")</f>
        <v>2012</v>
      </c>
      <c r="T340">
        <f t="shared" si="71"/>
        <v>869742000</v>
      </c>
      <c r="U340">
        <f t="shared" si="72"/>
        <v>710669199.3255372</v>
      </c>
      <c r="V340">
        <f t="shared" si="73"/>
        <v>-0.98249931284859293</v>
      </c>
      <c r="W340">
        <f t="shared" si="74"/>
        <v>-0.93229311278552252</v>
      </c>
      <c r="X340">
        <f t="shared" si="75"/>
        <v>-0.15440657918500125</v>
      </c>
      <c r="Y340">
        <f t="shared" si="76"/>
        <v>1.0134926357911149</v>
      </c>
      <c r="Z340">
        <f t="shared" si="77"/>
        <v>1.0557063690280015</v>
      </c>
      <c r="AA340">
        <f t="shared" si="78"/>
        <v>1.0557063690280015</v>
      </c>
      <c r="AB340">
        <f>IFERROR(V144+MATCH(AA340,V340:Z340,0)-1,"")</f>
        <v>2016</v>
      </c>
    </row>
    <row r="341" spans="1:28" x14ac:dyDescent="0.3">
      <c r="A341" s="1">
        <v>12</v>
      </c>
      <c r="B341" t="s">
        <v>978</v>
      </c>
      <c r="C341" t="s">
        <v>4263</v>
      </c>
      <c r="D341" t="s">
        <v>4264</v>
      </c>
      <c r="E341" t="s">
        <v>4265</v>
      </c>
      <c r="F341" t="s">
        <v>4266</v>
      </c>
      <c r="G341" t="s">
        <v>4267</v>
      </c>
      <c r="I341" t="str">
        <f t="shared" si="63"/>
        <v>neg_trend</v>
      </c>
      <c r="J341">
        <f t="shared" si="64"/>
        <v>-6000000</v>
      </c>
      <c r="K341">
        <f t="shared" si="65"/>
        <v>-68180000</v>
      </c>
      <c r="L341">
        <f t="shared" si="66"/>
        <v>-291700000</v>
      </c>
      <c r="M341">
        <f t="shared" si="67"/>
        <v>-1350000000</v>
      </c>
      <c r="N341">
        <f t="shared" si="68"/>
        <v>-1940000000</v>
      </c>
      <c r="P341">
        <f t="shared" si="69"/>
        <v>-6000000</v>
      </c>
      <c r="Q341">
        <f>IFERROR(J144+MATCH(P341,J341:N341,0)-1,"")</f>
        <v>2012</v>
      </c>
      <c r="R341">
        <f t="shared" si="70"/>
        <v>-1940000000</v>
      </c>
      <c r="S341" t="str">
        <f>IFERROR(J144+MATCH(R341,J341:N341)-1,"")</f>
        <v/>
      </c>
      <c r="T341">
        <f t="shared" si="71"/>
        <v>-731176000</v>
      </c>
      <c r="U341">
        <f t="shared" si="72"/>
        <v>866426812.76608706</v>
      </c>
      <c r="V341">
        <f t="shared" si="73"/>
        <v>0.83697317455453546</v>
      </c>
      <c r="W341">
        <f t="shared" si="74"/>
        <v>0.76520715914062076</v>
      </c>
      <c r="X341">
        <f t="shared" si="75"/>
        <v>0.507228069958919</v>
      </c>
      <c r="Y341">
        <f t="shared" si="76"/>
        <v>-0.71422535738984172</v>
      </c>
      <c r="Z341">
        <f t="shared" si="77"/>
        <v>-1.3951830462642334</v>
      </c>
      <c r="AA341">
        <f t="shared" si="78"/>
        <v>-1.3951830462642334</v>
      </c>
      <c r="AB341">
        <f>IFERROR(V144+MATCH(AA341,V341:Z341,0)-1,"")</f>
        <v>2016</v>
      </c>
    </row>
    <row r="342" spans="1:28" x14ac:dyDescent="0.3">
      <c r="A342" s="1">
        <v>13</v>
      </c>
      <c r="B342" t="s">
        <v>817</v>
      </c>
      <c r="C342" t="s">
        <v>4268</v>
      </c>
      <c r="D342" t="s">
        <v>4269</v>
      </c>
      <c r="E342" t="s">
        <v>4270</v>
      </c>
      <c r="F342" t="s">
        <v>4271</v>
      </c>
      <c r="G342" t="s">
        <v>4272</v>
      </c>
      <c r="I342" t="str">
        <f t="shared" si="63"/>
        <v>N/A</v>
      </c>
      <c r="J342">
        <f t="shared" si="64"/>
        <v>714000</v>
      </c>
      <c r="K342">
        <f t="shared" si="65"/>
        <v>-6220000</v>
      </c>
      <c r="L342">
        <f t="shared" si="66"/>
        <v>-4770000</v>
      </c>
      <c r="M342">
        <f t="shared" si="67"/>
        <v>-7870000</v>
      </c>
      <c r="N342">
        <f t="shared" si="68"/>
        <v>-12680000</v>
      </c>
      <c r="P342">
        <f t="shared" si="69"/>
        <v>714000</v>
      </c>
      <c r="Q342">
        <f>IFERROR(J144+MATCH(P342,J342:N342,0)-1,"")</f>
        <v>2012</v>
      </c>
      <c r="R342">
        <f t="shared" si="70"/>
        <v>-12680000</v>
      </c>
      <c r="S342" t="str">
        <f>IFERROR(J144+MATCH(R342,J342:N342)-1,"")</f>
        <v/>
      </c>
      <c r="T342">
        <f t="shared" si="71"/>
        <v>-6165200</v>
      </c>
      <c r="U342">
        <f t="shared" si="72"/>
        <v>4863690.491797355</v>
      </c>
      <c r="V342">
        <f t="shared" si="73"/>
        <v>1.4143992122035345</v>
      </c>
      <c r="W342">
        <f t="shared" si="74"/>
        <v>-1.1267164325612526E-2</v>
      </c>
      <c r="X342">
        <f t="shared" si="75"/>
        <v>0.28686035888858752</v>
      </c>
      <c r="Y342">
        <f t="shared" si="76"/>
        <v>-0.35051572522452984</v>
      </c>
      <c r="Z342">
        <f t="shared" si="77"/>
        <v>-1.3394766815419796</v>
      </c>
      <c r="AA342">
        <f t="shared" si="78"/>
        <v>1.4143992122035345</v>
      </c>
      <c r="AB342">
        <f>IFERROR(V144+MATCH(AA342,V342:Z342,0)-1,"")</f>
        <v>2012</v>
      </c>
    </row>
    <row r="343" spans="1:28" x14ac:dyDescent="0.3">
      <c r="A343" s="1">
        <v>14</v>
      </c>
      <c r="B343" t="s">
        <v>910</v>
      </c>
      <c r="C343" t="s">
        <v>254</v>
      </c>
      <c r="D343" t="s">
        <v>4273</v>
      </c>
      <c r="E343" t="s">
        <v>4274</v>
      </c>
      <c r="F343" t="s">
        <v>4174</v>
      </c>
      <c r="G343" t="s">
        <v>4272</v>
      </c>
      <c r="I343" t="str">
        <f t="shared" si="63"/>
        <v>N/A</v>
      </c>
      <c r="J343" t="str">
        <f t="shared" si="64"/>
        <v>N/A</v>
      </c>
      <c r="K343">
        <f t="shared" si="65"/>
        <v>-8000000</v>
      </c>
      <c r="L343">
        <f t="shared" si="66"/>
        <v>-9390000</v>
      </c>
      <c r="M343">
        <f t="shared" si="67"/>
        <v>-8180000</v>
      </c>
      <c r="N343">
        <f t="shared" si="68"/>
        <v>-12680000</v>
      </c>
      <c r="P343">
        <f t="shared" si="69"/>
        <v>-8000000</v>
      </c>
      <c r="Q343">
        <f>IFERROR(J144+MATCH(P343,J343:N343,0)-1,"")</f>
        <v>2013</v>
      </c>
      <c r="R343">
        <f t="shared" si="70"/>
        <v>-12680000</v>
      </c>
      <c r="S343" t="str">
        <f>IFERROR(J144+MATCH(R343,J343:N343)-1,"")</f>
        <v/>
      </c>
      <c r="T343">
        <f t="shared" si="71"/>
        <v>-9562500</v>
      </c>
      <c r="U343">
        <f t="shared" si="72"/>
        <v>2168046.3555929796</v>
      </c>
      <c r="V343" t="str">
        <f t="shared" si="73"/>
        <v/>
      </c>
      <c r="W343">
        <f t="shared" si="74"/>
        <v>0.72069492239830024</v>
      </c>
      <c r="X343">
        <f t="shared" si="75"/>
        <v>7.9564719432772338E-2</v>
      </c>
      <c r="Y343">
        <f t="shared" si="76"/>
        <v>0.63767086733801603</v>
      </c>
      <c r="Z343">
        <f t="shared" si="77"/>
        <v>-1.4379305091690886</v>
      </c>
      <c r="AA343">
        <f t="shared" si="78"/>
        <v>-1.4379305091690886</v>
      </c>
      <c r="AB343">
        <f>IFERROR(V144+MATCH(AA343,V343:Z343,0)-1,"")</f>
        <v>2016</v>
      </c>
    </row>
    <row r="344" spans="1:28" x14ac:dyDescent="0.3">
      <c r="A344" s="1">
        <v>15</v>
      </c>
      <c r="B344" t="s">
        <v>914</v>
      </c>
      <c r="C344" t="s">
        <v>4268</v>
      </c>
      <c r="D344" t="s">
        <v>4275</v>
      </c>
      <c r="E344" t="s">
        <v>404</v>
      </c>
      <c r="F344" t="s">
        <v>3541</v>
      </c>
      <c r="G344" t="s">
        <v>254</v>
      </c>
      <c r="I344" t="str">
        <f t="shared" si="63"/>
        <v>N/A</v>
      </c>
      <c r="J344">
        <f t="shared" si="64"/>
        <v>714000</v>
      </c>
      <c r="K344">
        <f t="shared" si="65"/>
        <v>1780000</v>
      </c>
      <c r="L344">
        <f t="shared" si="66"/>
        <v>4620000</v>
      </c>
      <c r="M344">
        <f t="shared" si="67"/>
        <v>309000</v>
      </c>
      <c r="N344" t="str">
        <f t="shared" si="68"/>
        <v>N/A</v>
      </c>
      <c r="P344">
        <f t="shared" si="69"/>
        <v>4620000</v>
      </c>
      <c r="Q344">
        <f>IFERROR(J144+MATCH(P344,J344:N344,0)-1,"")</f>
        <v>2014</v>
      </c>
      <c r="R344">
        <f t="shared" si="70"/>
        <v>309000</v>
      </c>
      <c r="S344" t="str">
        <f>IFERROR(J144+MATCH(R344,J344:N344)-1,"")</f>
        <v/>
      </c>
      <c r="T344">
        <f t="shared" si="71"/>
        <v>1855750</v>
      </c>
      <c r="U344">
        <f t="shared" si="72"/>
        <v>1944466.0578163867</v>
      </c>
      <c r="V344">
        <f t="shared" si="73"/>
        <v>-0.58717918752573772</v>
      </c>
      <c r="W344">
        <f t="shared" si="74"/>
        <v>-3.8956709835843775E-2</v>
      </c>
      <c r="X344">
        <f t="shared" si="75"/>
        <v>1.4215984840096523</v>
      </c>
      <c r="Y344">
        <f t="shared" si="76"/>
        <v>-0.79546258664807068</v>
      </c>
      <c r="Z344" t="str">
        <f t="shared" si="77"/>
        <v/>
      </c>
      <c r="AA344">
        <f t="shared" si="78"/>
        <v>1.4215984840096523</v>
      </c>
      <c r="AB344">
        <f>IFERROR(V144+MATCH(AA344,V344:Z344,0)-1,"")</f>
        <v>2014</v>
      </c>
    </row>
    <row r="345" spans="1:28" x14ac:dyDescent="0.3">
      <c r="A345" s="1">
        <v>16</v>
      </c>
      <c r="B345" t="s">
        <v>990</v>
      </c>
      <c r="C345" t="s">
        <v>4276</v>
      </c>
      <c r="D345" t="s">
        <v>4277</v>
      </c>
      <c r="E345" t="s">
        <v>4278</v>
      </c>
      <c r="F345" t="s">
        <v>4279</v>
      </c>
      <c r="G345" t="s">
        <v>4280</v>
      </c>
      <c r="I345" t="str">
        <f t="shared" si="63"/>
        <v>N/A</v>
      </c>
      <c r="J345">
        <f t="shared" si="64"/>
        <v>479030000</v>
      </c>
      <c r="K345">
        <f t="shared" si="65"/>
        <v>132590000</v>
      </c>
      <c r="L345">
        <f t="shared" si="66"/>
        <v>837970000</v>
      </c>
      <c r="M345">
        <f t="shared" si="67"/>
        <v>563600000</v>
      </c>
      <c r="N345">
        <f t="shared" si="68"/>
        <v>358840000</v>
      </c>
      <c r="P345">
        <f t="shared" si="69"/>
        <v>837970000</v>
      </c>
      <c r="Q345">
        <f>IFERROR(J144+MATCH(P345,J345:N345,0)-1,"")</f>
        <v>2014</v>
      </c>
      <c r="R345">
        <f t="shared" si="70"/>
        <v>132590000</v>
      </c>
      <c r="S345" t="str">
        <f>IFERROR(J144+MATCH(R345,J345:N345)-1,"")</f>
        <v/>
      </c>
      <c r="T345">
        <f t="shared" si="71"/>
        <v>474406000</v>
      </c>
      <c r="U345">
        <f t="shared" si="72"/>
        <v>259975677.38155815</v>
      </c>
      <c r="V345">
        <f t="shared" si="73"/>
        <v>1.7786279264938698E-2</v>
      </c>
      <c r="W345">
        <f t="shared" si="74"/>
        <v>-1.3147999206799925</v>
      </c>
      <c r="X345">
        <f t="shared" si="75"/>
        <v>1.3984539002331688</v>
      </c>
      <c r="Y345">
        <f t="shared" si="76"/>
        <v>0.34308594134016918</v>
      </c>
      <c r="Z345">
        <f t="shared" si="77"/>
        <v>-0.44452620015828403</v>
      </c>
      <c r="AA345">
        <f t="shared" si="78"/>
        <v>1.3984539002331688</v>
      </c>
      <c r="AB345">
        <f>IFERROR(V144+MATCH(AA345,V345:Z345,0)-1,"")</f>
        <v>2014</v>
      </c>
    </row>
    <row r="346" spans="1:28" x14ac:dyDescent="0.3">
      <c r="A346" s="1">
        <v>17</v>
      </c>
      <c r="B346" t="s">
        <v>996</v>
      </c>
      <c r="C346" t="s">
        <v>254</v>
      </c>
      <c r="D346" t="s">
        <v>4281</v>
      </c>
      <c r="E346" t="s">
        <v>4282</v>
      </c>
      <c r="F346" t="s">
        <v>4283</v>
      </c>
      <c r="G346" t="s">
        <v>4284</v>
      </c>
      <c r="I346" t="str">
        <f t="shared" si="63"/>
        <v>N/A</v>
      </c>
      <c r="J346" t="str">
        <f t="shared" si="64"/>
        <v>N/A</v>
      </c>
      <c r="K346">
        <f t="shared" si="65"/>
        <v>-0.72319999999999995</v>
      </c>
      <c r="L346">
        <f t="shared" si="66"/>
        <v>5.3201999999999998</v>
      </c>
      <c r="M346">
        <f t="shared" si="67"/>
        <v>-0.32740000000000002</v>
      </c>
      <c r="N346">
        <f t="shared" si="68"/>
        <v>-0.36330000000000001</v>
      </c>
      <c r="P346">
        <f t="shared" si="69"/>
        <v>5.3201999999999998</v>
      </c>
      <c r="Q346">
        <f>IFERROR(J144+MATCH(P346,J346:N346,0)-1,"")</f>
        <v>2014</v>
      </c>
      <c r="R346">
        <f t="shared" si="70"/>
        <v>-0.72319999999999995</v>
      </c>
      <c r="S346">
        <f>IFERROR(J144+MATCH(R346,J346:N346)-1,"")</f>
        <v>2013</v>
      </c>
      <c r="T346">
        <f t="shared" si="71"/>
        <v>0.97657499999999986</v>
      </c>
      <c r="U346">
        <f t="shared" si="72"/>
        <v>2.9012600140571108</v>
      </c>
      <c r="V346" t="str">
        <f t="shared" si="73"/>
        <v/>
      </c>
      <c r="W346">
        <f t="shared" si="74"/>
        <v>-0.58587475502515929</v>
      </c>
      <c r="X346">
        <f t="shared" si="75"/>
        <v>1.4971512304841275</v>
      </c>
      <c r="Y346">
        <f t="shared" si="76"/>
        <v>-0.44945127071755497</v>
      </c>
      <c r="Z346">
        <f t="shared" si="77"/>
        <v>-0.46182520474141298</v>
      </c>
      <c r="AA346">
        <f t="shared" si="78"/>
        <v>1.4971512304841275</v>
      </c>
      <c r="AB346">
        <f>IFERROR(V144+MATCH(AA346,V346:Z346,0)-1,"")</f>
        <v>2014</v>
      </c>
    </row>
    <row r="347" spans="1:28" x14ac:dyDescent="0.3">
      <c r="A347" s="1">
        <v>18</v>
      </c>
      <c r="B347" t="s">
        <v>1001</v>
      </c>
      <c r="C347" t="s">
        <v>4285</v>
      </c>
      <c r="D347" t="s">
        <v>4286</v>
      </c>
      <c r="E347" t="s">
        <v>4287</v>
      </c>
      <c r="F347" t="s">
        <v>4288</v>
      </c>
      <c r="G347" t="s">
        <v>4289</v>
      </c>
      <c r="I347" t="str">
        <f t="shared" si="63"/>
        <v>N/A</v>
      </c>
      <c r="J347">
        <f t="shared" si="64"/>
        <v>1.1756</v>
      </c>
      <c r="K347">
        <f t="shared" si="65"/>
        <v>0.18579999999999999</v>
      </c>
      <c r="L347">
        <f t="shared" si="66"/>
        <v>0.83409999999999995</v>
      </c>
      <c r="M347">
        <f t="shared" si="67"/>
        <v>0.31409999999999999</v>
      </c>
      <c r="N347">
        <f t="shared" si="68"/>
        <v>0.12770000000000001</v>
      </c>
      <c r="P347">
        <f t="shared" si="69"/>
        <v>1.1756</v>
      </c>
      <c r="Q347">
        <f>IFERROR(J144+MATCH(P347,J347:N347,0)-1,"")</f>
        <v>2012</v>
      </c>
      <c r="R347">
        <f t="shared" si="70"/>
        <v>0.12770000000000001</v>
      </c>
      <c r="S347" t="str">
        <f>IFERROR(J144+MATCH(R347,J347:N347)-1,"")</f>
        <v/>
      </c>
      <c r="T347">
        <f t="shared" si="71"/>
        <v>0.52745999999999993</v>
      </c>
      <c r="U347">
        <f t="shared" si="72"/>
        <v>0.45721320300271284</v>
      </c>
      <c r="V347">
        <f t="shared" si="73"/>
        <v>1.4175881093183442</v>
      </c>
      <c r="W347">
        <f t="shared" si="74"/>
        <v>-0.7472662594959506</v>
      </c>
      <c r="X347">
        <f t="shared" si="75"/>
        <v>0.67067179597213122</v>
      </c>
      <c r="Y347">
        <f t="shared" si="76"/>
        <v>-0.46665319067510391</v>
      </c>
      <c r="Z347">
        <f t="shared" si="77"/>
        <v>-0.87434045511942038</v>
      </c>
      <c r="AA347">
        <f t="shared" si="78"/>
        <v>1.4175881093183442</v>
      </c>
      <c r="AB347">
        <f>IFERROR(V144+MATCH(AA347,V347:Z347,0)-1,"")</f>
        <v>2012</v>
      </c>
    </row>
    <row r="348" spans="1:28" x14ac:dyDescent="0.3">
      <c r="A348" s="1">
        <v>19</v>
      </c>
      <c r="B348" t="s">
        <v>1007</v>
      </c>
      <c r="C348" t="s">
        <v>254</v>
      </c>
      <c r="D348" t="s">
        <v>254</v>
      </c>
      <c r="E348" t="s">
        <v>4290</v>
      </c>
      <c r="F348" t="s">
        <v>4291</v>
      </c>
      <c r="G348" t="s">
        <v>4292</v>
      </c>
      <c r="I348" t="str">
        <f t="shared" si="63"/>
        <v>N/A</v>
      </c>
      <c r="J348" t="str">
        <f t="shared" si="64"/>
        <v>N/A</v>
      </c>
      <c r="K348" t="str">
        <f t="shared" si="65"/>
        <v>N/A</v>
      </c>
      <c r="L348">
        <f t="shared" si="66"/>
        <v>-3010000</v>
      </c>
      <c r="M348">
        <f t="shared" si="67"/>
        <v>-2360000</v>
      </c>
      <c r="N348">
        <f t="shared" si="68"/>
        <v>-14110000</v>
      </c>
      <c r="P348">
        <f t="shared" si="69"/>
        <v>-2360000</v>
      </c>
      <c r="Q348">
        <f>IFERROR(J144+MATCH(P348,J348:N348,0)-1,"")</f>
        <v>2015</v>
      </c>
      <c r="R348">
        <f t="shared" si="70"/>
        <v>-14110000</v>
      </c>
      <c r="S348" t="str">
        <f>IFERROR(J144+MATCH(R348,J348:N348)-1,"")</f>
        <v/>
      </c>
      <c r="T348">
        <f t="shared" si="71"/>
        <v>-6493333.333333333</v>
      </c>
      <c r="U348">
        <f t="shared" si="72"/>
        <v>6604228.4434544919</v>
      </c>
      <c r="V348" t="str">
        <f t="shared" si="73"/>
        <v/>
      </c>
      <c r="W348" t="str">
        <f t="shared" si="74"/>
        <v/>
      </c>
      <c r="X348">
        <f t="shared" si="75"/>
        <v>0.52743986116738506</v>
      </c>
      <c r="Y348">
        <f t="shared" si="76"/>
        <v>0.62586165344263878</v>
      </c>
      <c r="Z348">
        <f t="shared" si="77"/>
        <v>-1.1533015146100241</v>
      </c>
      <c r="AA348">
        <f t="shared" si="78"/>
        <v>-1.1533015146100241</v>
      </c>
      <c r="AB348">
        <f>IFERROR(V144+MATCH(AA348,V348:Z348,0)-1,"")</f>
        <v>2016</v>
      </c>
    </row>
    <row r="349" spans="1:28" x14ac:dyDescent="0.3">
      <c r="A349" s="1">
        <v>20</v>
      </c>
      <c r="B349" t="s">
        <v>1013</v>
      </c>
      <c r="C349" t="s">
        <v>254</v>
      </c>
      <c r="D349" t="s">
        <v>254</v>
      </c>
      <c r="E349" t="s">
        <v>1014</v>
      </c>
      <c r="F349" t="s">
        <v>1014</v>
      </c>
      <c r="G349" t="s">
        <v>1014</v>
      </c>
      <c r="I349" t="str">
        <f t="shared" si="63"/>
        <v>N/A</v>
      </c>
      <c r="J349" t="str">
        <f t="shared" si="64"/>
        <v>N/A</v>
      </c>
      <c r="K349" t="str">
        <f t="shared" si="65"/>
        <v>N/A</v>
      </c>
      <c r="L349">
        <f t="shared" si="66"/>
        <v>0</v>
      </c>
      <c r="M349">
        <f t="shared" si="67"/>
        <v>0</v>
      </c>
      <c r="N349">
        <f t="shared" si="68"/>
        <v>0</v>
      </c>
      <c r="P349">
        <f t="shared" si="69"/>
        <v>0</v>
      </c>
      <c r="Q349">
        <f>IFERROR(J144+MATCH(P349,J349:N349,0)-1,"")</f>
        <v>2014</v>
      </c>
      <c r="R349">
        <f t="shared" si="70"/>
        <v>0</v>
      </c>
      <c r="S349">
        <f>IFERROR(J144+MATCH(R349,J349:N349)-1,"")</f>
        <v>2016</v>
      </c>
      <c r="T349">
        <f t="shared" si="71"/>
        <v>0</v>
      </c>
      <c r="U349">
        <f t="shared" si="72"/>
        <v>0</v>
      </c>
      <c r="V349" t="str">
        <f t="shared" si="73"/>
        <v/>
      </c>
      <c r="W349" t="str">
        <f t="shared" si="74"/>
        <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3055</v>
      </c>
      <c r="D350" t="s">
        <v>4293</v>
      </c>
      <c r="E350" t="s">
        <v>2395</v>
      </c>
      <c r="F350" t="s">
        <v>4294</v>
      </c>
      <c r="G350" t="s">
        <v>4295</v>
      </c>
      <c r="I350" t="str">
        <f t="shared" si="63"/>
        <v>N/A</v>
      </c>
      <c r="J350">
        <f t="shared" si="64"/>
        <v>-11720000</v>
      </c>
      <c r="K350">
        <f t="shared" si="65"/>
        <v>-44830000</v>
      </c>
      <c r="L350">
        <f t="shared" si="66"/>
        <v>89470000</v>
      </c>
      <c r="M350">
        <f t="shared" si="67"/>
        <v>-82830000</v>
      </c>
      <c r="N350">
        <f t="shared" si="68"/>
        <v>45850000</v>
      </c>
      <c r="P350">
        <f t="shared" si="69"/>
        <v>89470000</v>
      </c>
      <c r="Q350">
        <f>IFERROR(J144+MATCH(P350,J350:N350,0)-1,"")</f>
        <v>2014</v>
      </c>
      <c r="R350">
        <f t="shared" si="70"/>
        <v>-82830000</v>
      </c>
      <c r="S350" t="str">
        <f>IFERROR(J144+MATCH(R350,J350:N350)-1,"")</f>
        <v/>
      </c>
      <c r="T350">
        <f t="shared" si="71"/>
        <v>-812000</v>
      </c>
      <c r="U350">
        <f t="shared" si="72"/>
        <v>69122541.330596343</v>
      </c>
      <c r="V350">
        <f t="shared" si="73"/>
        <v>-0.15780669793128241</v>
      </c>
      <c r="W350">
        <f t="shared" si="74"/>
        <v>-0.63681107714880714</v>
      </c>
      <c r="X350">
        <f t="shared" si="75"/>
        <v>1.3061151725918627</v>
      </c>
      <c r="Y350">
        <f t="shared" si="76"/>
        <v>-1.1865593831067034</v>
      </c>
      <c r="Z350">
        <f t="shared" si="77"/>
        <v>0.67506198559493025</v>
      </c>
      <c r="AA350">
        <f t="shared" si="78"/>
        <v>1.3061151725918627</v>
      </c>
      <c r="AB350">
        <f>IFERROR(V144+MATCH(AA350,V350:Z350,0)-1,"")</f>
        <v>2014</v>
      </c>
    </row>
    <row r="351" spans="1:28" x14ac:dyDescent="0.3">
      <c r="A351" s="1">
        <v>22</v>
      </c>
      <c r="B351" t="s">
        <v>1021</v>
      </c>
      <c r="C351" t="s">
        <v>2604</v>
      </c>
      <c r="D351" t="s">
        <v>4296</v>
      </c>
      <c r="E351" t="s">
        <v>4297</v>
      </c>
      <c r="F351" t="s">
        <v>4298</v>
      </c>
      <c r="G351" t="s">
        <v>4299</v>
      </c>
      <c r="I351" t="str">
        <f t="shared" si="63"/>
        <v>N/A</v>
      </c>
      <c r="J351">
        <f t="shared" si="64"/>
        <v>6300000</v>
      </c>
      <c r="K351">
        <f t="shared" si="65"/>
        <v>-3380000</v>
      </c>
      <c r="L351">
        <f t="shared" si="66"/>
        <v>2040000</v>
      </c>
      <c r="M351">
        <f t="shared" si="67"/>
        <v>-35640000</v>
      </c>
      <c r="N351">
        <f t="shared" si="68"/>
        <v>54010000</v>
      </c>
      <c r="P351">
        <f t="shared" si="69"/>
        <v>54010000</v>
      </c>
      <c r="Q351">
        <f>IFERROR(J144+MATCH(P351,J351:N351,0)-1,"")</f>
        <v>2016</v>
      </c>
      <c r="R351">
        <f t="shared" si="70"/>
        <v>-35640000</v>
      </c>
      <c r="S351" t="str">
        <f>IFERROR(J144+MATCH(R351,J351:N351)-1,"")</f>
        <v/>
      </c>
      <c r="T351">
        <f t="shared" si="71"/>
        <v>4666000</v>
      </c>
      <c r="U351">
        <f t="shared" si="72"/>
        <v>32146959.10968874</v>
      </c>
      <c r="V351">
        <f t="shared" si="73"/>
        <v>5.0829068915184898E-2</v>
      </c>
      <c r="W351">
        <f t="shared" si="74"/>
        <v>-0.25028805905237311</v>
      </c>
      <c r="X351">
        <f t="shared" si="75"/>
        <v>-8.1687353103595803E-2</v>
      </c>
      <c r="Y351">
        <f t="shared" si="76"/>
        <v>-1.2538044380021069</v>
      </c>
      <c r="Z351">
        <f t="shared" si="77"/>
        <v>1.5349507812428909</v>
      </c>
      <c r="AA351">
        <f t="shared" si="78"/>
        <v>1.5349507812428909</v>
      </c>
      <c r="AB351">
        <f>IFERROR(V144+MATCH(AA351,V351:Z351,0)-1,"")</f>
        <v>2016</v>
      </c>
    </row>
    <row r="352" spans="1:28" x14ac:dyDescent="0.3">
      <c r="A352" s="1">
        <v>23</v>
      </c>
      <c r="B352" t="s">
        <v>1027</v>
      </c>
      <c r="C352" t="s">
        <v>254</v>
      </c>
      <c r="D352" t="s">
        <v>4300</v>
      </c>
      <c r="E352" t="s">
        <v>4301</v>
      </c>
      <c r="F352" t="s">
        <v>4302</v>
      </c>
      <c r="G352" t="s">
        <v>4303</v>
      </c>
      <c r="I352" t="str">
        <f t="shared" si="63"/>
        <v>N/A</v>
      </c>
      <c r="J352" t="str">
        <f t="shared" si="64"/>
        <v>N/A</v>
      </c>
      <c r="K352">
        <f t="shared" si="65"/>
        <v>-1.5361000000000002</v>
      </c>
      <c r="L352">
        <f t="shared" si="66"/>
        <v>1.6043000000000001</v>
      </c>
      <c r="M352">
        <f t="shared" si="67"/>
        <v>-18.455400000000001</v>
      </c>
      <c r="N352">
        <f t="shared" si="68"/>
        <v>2.5150999999999999</v>
      </c>
      <c r="P352">
        <f t="shared" si="69"/>
        <v>2.5150999999999999</v>
      </c>
      <c r="Q352">
        <f>IFERROR(J144+MATCH(P352,J352:N352,0)-1,"")</f>
        <v>2016</v>
      </c>
      <c r="R352">
        <f t="shared" si="70"/>
        <v>-18.455400000000001</v>
      </c>
      <c r="S352" t="str">
        <f>IFERROR(J144+MATCH(R352,J352:N352)-1,"")</f>
        <v/>
      </c>
      <c r="T352">
        <f t="shared" si="71"/>
        <v>-3.9680249999999999</v>
      </c>
      <c r="U352">
        <f t="shared" si="72"/>
        <v>9.8129168152236979</v>
      </c>
      <c r="V352" t="str">
        <f t="shared" si="73"/>
        <v/>
      </c>
      <c r="W352">
        <f t="shared" si="74"/>
        <v>0.24782896317098363</v>
      </c>
      <c r="X352">
        <f t="shared" si="75"/>
        <v>0.56785613339299179</v>
      </c>
      <c r="Y352">
        <f t="shared" si="76"/>
        <v>-1.476357669467286</v>
      </c>
      <c r="Z352">
        <f t="shared" si="77"/>
        <v>0.66067257290331038</v>
      </c>
      <c r="AA352">
        <f t="shared" si="78"/>
        <v>-1.476357669467286</v>
      </c>
      <c r="AB352">
        <f>IFERROR(V144+MATCH(AA352,V352:Z352,0)-1,"")</f>
        <v>2015</v>
      </c>
    </row>
    <row r="353" spans="1:28" x14ac:dyDescent="0.3">
      <c r="A353" s="1">
        <v>24</v>
      </c>
      <c r="B353" t="s">
        <v>1032</v>
      </c>
      <c r="C353" t="s">
        <v>254</v>
      </c>
      <c r="D353" t="s">
        <v>254</v>
      </c>
      <c r="E353" t="s">
        <v>254</v>
      </c>
      <c r="F353" t="s">
        <v>254</v>
      </c>
      <c r="G353" t="s">
        <v>1131</v>
      </c>
      <c r="I353" t="str">
        <f t="shared" si="63"/>
        <v>N/A</v>
      </c>
      <c r="J353" t="str">
        <f t="shared" si="64"/>
        <v>N/A</v>
      </c>
      <c r="K353" t="str">
        <f t="shared" si="65"/>
        <v>N/A</v>
      </c>
      <c r="L353" t="str">
        <f t="shared" si="66"/>
        <v>N/A</v>
      </c>
      <c r="M353" t="str">
        <f t="shared" si="67"/>
        <v>N/A</v>
      </c>
      <c r="N353">
        <f t="shared" si="68"/>
        <v>1.9E-2</v>
      </c>
      <c r="P353">
        <f t="shared" si="69"/>
        <v>1.9E-2</v>
      </c>
      <c r="Q353">
        <f>IFERROR(J144+MATCH(P353,J353:N353,0)-1,"")</f>
        <v>2016</v>
      </c>
      <c r="R353">
        <f t="shared" si="70"/>
        <v>1.9E-2</v>
      </c>
      <c r="S353">
        <f>IFERROR(J144+MATCH(R353,J353:N353)-1,"")</f>
        <v>2016</v>
      </c>
      <c r="T353">
        <f t="shared" si="71"/>
        <v>1.9E-2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4304</v>
      </c>
      <c r="C355" t="s">
        <v>4305</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4306</v>
      </c>
      <c r="C356" t="s">
        <v>4307</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4308</v>
      </c>
      <c r="C357" t="s">
        <v>4309</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4310</v>
      </c>
      <c r="C358" t="s">
        <v>4311</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4312</v>
      </c>
      <c r="C359" t="s">
        <v>4313</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4314</v>
      </c>
      <c r="C360" t="s">
        <v>4315</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4316</v>
      </c>
      <c r="I363" t="str">
        <f t="shared" si="63"/>
        <v>N/A</v>
      </c>
      <c r="J363">
        <f t="shared" si="64"/>
        <v>973090000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4317</v>
      </c>
      <c r="I365" t="str">
        <f t="shared" si="63"/>
        <v>N/A</v>
      </c>
      <c r="J365">
        <f t="shared" si="64"/>
        <v>-0.5</v>
      </c>
      <c r="K365" t="str">
        <f t="shared" si="65"/>
        <v>N/A</v>
      </c>
      <c r="L365" t="str">
        <f t="shared" si="66"/>
        <v>N/A</v>
      </c>
      <c r="M365" t="str">
        <f t="shared" si="67"/>
        <v>N/A</v>
      </c>
      <c r="N365" t="str">
        <f t="shared" si="68"/>
        <v>N/A</v>
      </c>
    </row>
    <row r="366" spans="1:28" x14ac:dyDescent="0.3">
      <c r="A366" s="1">
        <v>3</v>
      </c>
      <c r="B366" t="s">
        <v>124</v>
      </c>
      <c r="C366" t="s">
        <v>4318</v>
      </c>
      <c r="I366" t="str">
        <f t="shared" si="63"/>
        <v>N/A</v>
      </c>
      <c r="J366">
        <f t="shared" si="64"/>
        <v>10.62</v>
      </c>
      <c r="K366" t="str">
        <f t="shared" si="65"/>
        <v>N/A</v>
      </c>
      <c r="L366" t="str">
        <f t="shared" si="66"/>
        <v>N/A</v>
      </c>
      <c r="M366" t="str">
        <f t="shared" si="67"/>
        <v>N/A</v>
      </c>
      <c r="N366" t="str">
        <f t="shared" si="68"/>
        <v>N/A</v>
      </c>
    </row>
    <row r="367" spans="1:28" x14ac:dyDescent="0.3">
      <c r="A367" s="1">
        <v>4</v>
      </c>
      <c r="B367" t="s">
        <v>126</v>
      </c>
      <c r="C367" t="s">
        <v>4319</v>
      </c>
      <c r="I367" t="str">
        <f t="shared" si="63"/>
        <v>N/A</v>
      </c>
      <c r="J367">
        <f t="shared" si="64"/>
        <v>2.02</v>
      </c>
      <c r="K367" t="str">
        <f t="shared" si="65"/>
        <v>N/A</v>
      </c>
      <c r="L367" t="str">
        <f t="shared" si="66"/>
        <v>N/A</v>
      </c>
      <c r="M367" t="str">
        <f t="shared" si="67"/>
        <v>N/A</v>
      </c>
      <c r="N367" t="str">
        <f t="shared" si="68"/>
        <v>N/A</v>
      </c>
    </row>
    <row r="368" spans="1:28" x14ac:dyDescent="0.3">
      <c r="A368" s="1">
        <v>5</v>
      </c>
      <c r="B368" t="s">
        <v>128</v>
      </c>
      <c r="C368" t="s">
        <v>85</v>
      </c>
      <c r="I368" t="str">
        <f t="shared" si="63"/>
        <v>N/A</v>
      </c>
      <c r="J368">
        <f t="shared" si="64"/>
        <v>0.05</v>
      </c>
      <c r="K368" t="str">
        <f t="shared" si="65"/>
        <v>N/A</v>
      </c>
      <c r="L368" t="str">
        <f t="shared" si="66"/>
        <v>N/A</v>
      </c>
      <c r="M368" t="str">
        <f t="shared" si="67"/>
        <v>N/A</v>
      </c>
      <c r="N368" t="str">
        <f t="shared" si="68"/>
        <v>N/A</v>
      </c>
    </row>
    <row r="369" spans="1:14" x14ac:dyDescent="0.3">
      <c r="A369" s="1">
        <v>6</v>
      </c>
      <c r="B369" t="s">
        <v>130</v>
      </c>
      <c r="C369" t="s">
        <v>4320</v>
      </c>
      <c r="I369" t="str">
        <f t="shared" si="63"/>
        <v>N/A</v>
      </c>
      <c r="J369">
        <f t="shared" si="64"/>
        <v>0.68</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4321</v>
      </c>
      <c r="I374" t="str">
        <f t="shared" si="63"/>
        <v>N/A</v>
      </c>
      <c r="J374">
        <f t="shared" si="64"/>
        <v>1960000000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4322</v>
      </c>
      <c r="I376" t="str">
        <f t="shared" si="63"/>
        <v>N/A</v>
      </c>
      <c r="J376">
        <f t="shared" si="64"/>
        <v>-10.46</v>
      </c>
      <c r="K376" t="str">
        <f t="shared" si="65"/>
        <v>N/A</v>
      </c>
      <c r="L376" t="str">
        <f t="shared" si="66"/>
        <v>N/A</v>
      </c>
      <c r="M376" t="str">
        <f t="shared" si="67"/>
        <v>N/A</v>
      </c>
      <c r="N376" t="str">
        <f t="shared" si="68"/>
        <v>N/A</v>
      </c>
    </row>
    <row r="377" spans="1:14" x14ac:dyDescent="0.3">
      <c r="A377" s="1">
        <v>3</v>
      </c>
      <c r="B377" t="s">
        <v>124</v>
      </c>
      <c r="C377" t="s">
        <v>4323</v>
      </c>
      <c r="I377" t="str">
        <f t="shared" si="63"/>
        <v>N/A</v>
      </c>
      <c r="J377">
        <f t="shared" si="64"/>
        <v>11.42</v>
      </c>
      <c r="K377" t="str">
        <f t="shared" si="65"/>
        <v>N/A</v>
      </c>
      <c r="L377" t="str">
        <f t="shared" si="66"/>
        <v>N/A</v>
      </c>
      <c r="M377" t="str">
        <f t="shared" si="67"/>
        <v>N/A</v>
      </c>
      <c r="N377" t="str">
        <f t="shared" si="68"/>
        <v>N/A</v>
      </c>
    </row>
    <row r="378" spans="1:14" x14ac:dyDescent="0.3">
      <c r="A378" s="1">
        <v>4</v>
      </c>
      <c r="B378" t="s">
        <v>126</v>
      </c>
      <c r="C378" t="s">
        <v>3791</v>
      </c>
      <c r="I378" t="str">
        <f t="shared" si="63"/>
        <v>N/A</v>
      </c>
      <c r="J378">
        <f t="shared" si="64"/>
        <v>0.49</v>
      </c>
      <c r="K378" t="str">
        <f t="shared" si="65"/>
        <v>N/A</v>
      </c>
      <c r="L378" t="str">
        <f t="shared" si="66"/>
        <v>N/A</v>
      </c>
      <c r="M378" t="str">
        <f t="shared" si="67"/>
        <v>N/A</v>
      </c>
      <c r="N378" t="str">
        <f t="shared" si="68"/>
        <v>N/A</v>
      </c>
    </row>
    <row r="379" spans="1:14" x14ac:dyDescent="0.3">
      <c r="A379" s="1">
        <v>5</v>
      </c>
      <c r="B379" t="s">
        <v>128</v>
      </c>
      <c r="C379" t="s">
        <v>4324</v>
      </c>
      <c r="I379" t="str">
        <f t="shared" si="63"/>
        <v>N/A</v>
      </c>
      <c r="J379">
        <f t="shared" si="64"/>
        <v>0.1</v>
      </c>
      <c r="K379" t="str">
        <f t="shared" si="65"/>
        <v>N/A</v>
      </c>
      <c r="L379" t="str">
        <f t="shared" si="66"/>
        <v>N/A</v>
      </c>
      <c r="M379" t="str">
        <f t="shared" si="67"/>
        <v>N/A</v>
      </c>
      <c r="N379" t="str">
        <f t="shared" si="68"/>
        <v>N/A</v>
      </c>
    </row>
    <row r="380" spans="1:14" x14ac:dyDescent="0.3">
      <c r="A380" s="1">
        <v>6</v>
      </c>
      <c r="B380" t="s">
        <v>130</v>
      </c>
      <c r="C380" t="s">
        <v>4325</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4.5599999999999996</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4326</v>
      </c>
      <c r="I385" t="str">
        <f t="shared" si="79"/>
        <v>N/A</v>
      </c>
      <c r="J385">
        <f t="shared" si="80"/>
        <v>2570000000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4327</v>
      </c>
      <c r="I387" t="str">
        <f t="shared" si="79"/>
        <v>N/A</v>
      </c>
      <c r="J387">
        <f t="shared" si="80"/>
        <v>16.809999999999999</v>
      </c>
      <c r="K387" t="str">
        <f t="shared" si="81"/>
        <v>N/A</v>
      </c>
      <c r="L387" t="str">
        <f t="shared" si="82"/>
        <v>N/A</v>
      </c>
      <c r="M387" t="str">
        <f t="shared" si="83"/>
        <v>N/A</v>
      </c>
      <c r="N387" t="str">
        <f t="shared" si="84"/>
        <v>N/A</v>
      </c>
    </row>
    <row r="388" spans="1:14" x14ac:dyDescent="0.3">
      <c r="A388" s="1">
        <v>3</v>
      </c>
      <c r="B388" t="s">
        <v>124</v>
      </c>
      <c r="C388" t="s">
        <v>4328</v>
      </c>
      <c r="I388" t="str">
        <f t="shared" si="79"/>
        <v>N/A</v>
      </c>
      <c r="J388">
        <f t="shared" si="80"/>
        <v>13.82</v>
      </c>
      <c r="K388" t="str">
        <f t="shared" si="81"/>
        <v>N/A</v>
      </c>
      <c r="L388" t="str">
        <f t="shared" si="82"/>
        <v>N/A</v>
      </c>
      <c r="M388" t="str">
        <f t="shared" si="83"/>
        <v>N/A</v>
      </c>
      <c r="N388" t="str">
        <f t="shared" si="84"/>
        <v>N/A</v>
      </c>
    </row>
    <row r="389" spans="1:14" x14ac:dyDescent="0.3">
      <c r="A389" s="1">
        <v>4</v>
      </c>
      <c r="B389" t="s">
        <v>126</v>
      </c>
      <c r="C389" t="s">
        <v>3947</v>
      </c>
      <c r="I389" t="str">
        <f t="shared" si="79"/>
        <v>N/A</v>
      </c>
      <c r="J389">
        <f t="shared" si="80"/>
        <v>1.65</v>
      </c>
      <c r="K389" t="str">
        <f t="shared" si="81"/>
        <v>N/A</v>
      </c>
      <c r="L389" t="str">
        <f t="shared" si="82"/>
        <v>N/A</v>
      </c>
      <c r="M389" t="str">
        <f t="shared" si="83"/>
        <v>N/A</v>
      </c>
      <c r="N389" t="str">
        <f t="shared" si="84"/>
        <v>N/A</v>
      </c>
    </row>
    <row r="390" spans="1:14" x14ac:dyDescent="0.3">
      <c r="A390" s="1">
        <v>5</v>
      </c>
      <c r="B390" t="s">
        <v>128</v>
      </c>
      <c r="C390" t="s">
        <v>4329</v>
      </c>
      <c r="I390" t="str">
        <f t="shared" si="79"/>
        <v>N/A</v>
      </c>
      <c r="J390">
        <f t="shared" si="80"/>
        <v>0.4</v>
      </c>
      <c r="K390" t="str">
        <f t="shared" si="81"/>
        <v>N/A</v>
      </c>
      <c r="L390" t="str">
        <f t="shared" si="82"/>
        <v>N/A</v>
      </c>
      <c r="M390" t="str">
        <f t="shared" si="83"/>
        <v>N/A</v>
      </c>
      <c r="N390" t="str">
        <f t="shared" si="84"/>
        <v>N/A</v>
      </c>
    </row>
    <row r="391" spans="1:14" x14ac:dyDescent="0.3">
      <c r="A391" s="1">
        <v>6</v>
      </c>
      <c r="B391" t="s">
        <v>130</v>
      </c>
      <c r="C391" t="s">
        <v>4330</v>
      </c>
      <c r="I391" t="str">
        <f t="shared" si="79"/>
        <v>N/A</v>
      </c>
      <c r="J391">
        <f t="shared" si="80"/>
        <v>1.1399999999999999</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4111</v>
      </c>
      <c r="I396" t="str">
        <f t="shared" si="79"/>
        <v>N/A</v>
      </c>
      <c r="J396">
        <f t="shared" si="80"/>
        <v>2200000000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4331</v>
      </c>
      <c r="I398" t="str">
        <f t="shared" si="79"/>
        <v>N/A</v>
      </c>
      <c r="J398">
        <f t="shared" si="80"/>
        <v>29.07</v>
      </c>
      <c r="K398" t="str">
        <f t="shared" si="81"/>
        <v>N/A</v>
      </c>
      <c r="L398" t="str">
        <f t="shared" si="82"/>
        <v>N/A</v>
      </c>
      <c r="M398" t="str">
        <f t="shared" si="83"/>
        <v>N/A</v>
      </c>
      <c r="N398" t="str">
        <f t="shared" si="84"/>
        <v>N/A</v>
      </c>
    </row>
    <row r="399" spans="1:14" x14ac:dyDescent="0.3">
      <c r="A399" s="1">
        <v>3</v>
      </c>
      <c r="B399" t="s">
        <v>124</v>
      </c>
      <c r="C399" t="s">
        <v>4332</v>
      </c>
      <c r="I399" t="str">
        <f t="shared" si="79"/>
        <v>N/A</v>
      </c>
      <c r="J399">
        <f t="shared" si="80"/>
        <v>16.940000000000001</v>
      </c>
      <c r="K399" t="str">
        <f t="shared" si="81"/>
        <v>N/A</v>
      </c>
      <c r="L399" t="str">
        <f t="shared" si="82"/>
        <v>N/A</v>
      </c>
      <c r="M399" t="str">
        <f t="shared" si="83"/>
        <v>N/A</v>
      </c>
      <c r="N399" t="str">
        <f t="shared" si="84"/>
        <v>N/A</v>
      </c>
    </row>
    <row r="400" spans="1:14" x14ac:dyDescent="0.3">
      <c r="A400" s="1">
        <v>4</v>
      </c>
      <c r="B400" t="s">
        <v>126</v>
      </c>
      <c r="C400" t="s">
        <v>4333</v>
      </c>
    </row>
    <row r="401" spans="1:3" x14ac:dyDescent="0.3">
      <c r="A401" s="1">
        <v>5</v>
      </c>
      <c r="B401" t="s">
        <v>128</v>
      </c>
      <c r="C401" t="s">
        <v>76</v>
      </c>
    </row>
    <row r="402" spans="1:3" x14ac:dyDescent="0.3">
      <c r="A402" s="1">
        <v>6</v>
      </c>
      <c r="B402" t="s">
        <v>130</v>
      </c>
      <c r="C402" t="s">
        <v>4334</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4.2953177456112046E-3</v>
      </c>
      <c r="AL454">
        <f ca="1">Z455-Y455</f>
        <v>7.3674675151735869E-4</v>
      </c>
      <c r="AM454">
        <f ca="1">AA455-Z455</f>
        <v>1.9034916201117302E-2</v>
      </c>
      <c r="AN454">
        <f ca="1">AB455-AA455</f>
        <v>-1.9861428656633318E-2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0.22021793550287144</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0.22451325324848265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0.22525000000000001</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0.24428491620111731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0.22442348754448399</v>
      </c>
      <c r="AK455" t="str">
        <f>"Max " &amp; AK452</f>
        <v>Max Change in Gross Margin / Sales</v>
      </c>
      <c r="AL455">
        <f ca="1">MAX(AK454:AN454)</f>
        <v>1.9034916201117302E-2</v>
      </c>
    </row>
    <row r="456" spans="2:40" x14ac:dyDescent="0.3">
      <c r="X456" t="str">
        <f>"Max " &amp; X453</f>
        <v>Max Gross Margin</v>
      </c>
      <c r="Y456">
        <f ca="1">MAX(X455:AB455)</f>
        <v>0.24428491620111731</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-1.9861428656633318E-2</v>
      </c>
    </row>
    <row r="458" spans="2:40" x14ac:dyDescent="0.3">
      <c r="X458" t="str">
        <f>"Min " &amp; X453</f>
        <v>Min Gross Margin</v>
      </c>
      <c r="Y458">
        <f ca="1">MIN(X455:AB455)</f>
        <v>0.22021793550287144</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0.15395376233249888</v>
      </c>
      <c r="R462">
        <f ca="1">Y455-Y463-Y471</f>
        <v>0.14845600706466128</v>
      </c>
      <c r="S462">
        <f ca="1">Z455-Z463-Z471</f>
        <v>0.1401</v>
      </c>
      <c r="T462">
        <f ca="1">AA455-AA463-AA471</f>
        <v>0.14372067039106143</v>
      </c>
      <c r="U462">
        <f ca="1">AB455-AB463-AB471</f>
        <v>0.11033451957295375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0.15395376233249888</v>
      </c>
      <c r="S463" t="str">
        <f>"GM Effect on Max"</f>
        <v>GM Effect on Max</v>
      </c>
      <c r="T463" t="str">
        <f ca="1">IF(R464=Y457,"Max OM in same year as Max GM","Inconclusive Effect")</f>
        <v>Inconclusive Effect</v>
      </c>
      <c r="U463" t="str">
        <f>"Correlation with GM"</f>
        <v>Correlation with GM</v>
      </c>
      <c r="V463">
        <f ca="1">CORREL(Q462:U462,X455:AB455)</f>
        <v>4.2628849128950839E-2</v>
      </c>
      <c r="X463">
        <f ca="1">(INDIRECT("J" &amp; MATCH("SG&amp;A Expense",B145:B403,0) +144))/(INDIRECT("J" &amp; MATCH("Sales/Revenue",B145:B403,0) +144))</f>
        <v>4.6679428655573556E-2</v>
      </c>
      <c r="Y463">
        <f ca="1">(INDIRECT("K" &amp; MATCH("SG&amp;A Expense",B145:B403,0) +144))/(INDIRECT("K" &amp; MATCH("Sales/Revenue",B145:B403,0) +144))</f>
        <v>5.2101876901080722E-2</v>
      </c>
      <c r="Z463">
        <f ca="1">(INDIRECT("L" &amp; MATCH("SG&amp;A Expense",B145:B403,0) +144))/(INDIRECT("L" &amp; MATCH("Sales/Revenue",B145:B403,0) +144))</f>
        <v>5.2479999999999999E-2</v>
      </c>
      <c r="AA463">
        <f ca="1">(INDIRECT("M" &amp; MATCH("SG&amp;A Expense",B145:B403,0) +144))/(INDIRECT("M" &amp; MATCH("Sales/Revenue",B145:B403,0) +144))</f>
        <v>6.5061452513966486E-2</v>
      </c>
      <c r="AB463">
        <f ca="1">(INDIRECT("N" &amp; MATCH("SG&amp;A Expense",B145:B403,0) +144))/(INDIRECT("N" &amp; MATCH("Sales/Revenue",B145:B403,0) +144))</f>
        <v>6.6010676156583625E-2</v>
      </c>
      <c r="AE463">
        <f ca="1">R462-Q462</f>
        <v>-5.4977552678376063E-3</v>
      </c>
      <c r="AF463">
        <f ca="1">S462-R462</f>
        <v>-8.356007064661275E-3</v>
      </c>
      <c r="AG463">
        <f ca="1">T462-S462</f>
        <v>3.6206703910614257E-3</v>
      </c>
      <c r="AH463">
        <f ca="1">U462-T462</f>
        <v>-3.3386150818107682E-2</v>
      </c>
      <c r="AK463">
        <f ca="1">Y463-X463</f>
        <v>5.4224482455071665E-3</v>
      </c>
      <c r="AL463">
        <f ca="1">Z463-Y463</f>
        <v>3.7812309891927659E-4</v>
      </c>
      <c r="AM463">
        <f ca="1">AA463-Z463</f>
        <v>1.2581452513966487E-2</v>
      </c>
      <c r="AN463">
        <f ca="1">AB463-AA463</f>
        <v>9.492236426171391E-4</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Max OM in same year as Min SGA</v>
      </c>
      <c r="U464" t="str">
        <f>"Correlation with SGA"</f>
        <v>Correlation with SGA</v>
      </c>
      <c r="V464">
        <f ca="1">CORREL(Q462:U462,X463:AB463)</f>
        <v>-0.72641937995874051</v>
      </c>
      <c r="X464" t="str">
        <f>"Max " &amp; X461</f>
        <v>Max SGA / Sales</v>
      </c>
      <c r="Y464">
        <f ca="1">MAX(X463:AB463)</f>
        <v>6.6010676156583625E-2</v>
      </c>
      <c r="AE464" t="str">
        <f>"Max " &amp; AE461</f>
        <v>Max Change in Operating Margin</v>
      </c>
      <c r="AF464">
        <f ca="1">MAX(AE463:AH463)</f>
        <v>3.6206703910614257E-3</v>
      </c>
      <c r="AK464" t="str">
        <f>"Max " &amp; AK461</f>
        <v>Max Change in SGA / Sales</v>
      </c>
      <c r="AL464">
        <f ca="1">MAX(AK463:AN463)</f>
        <v>1.2581452513966487E-2</v>
      </c>
    </row>
    <row r="465" spans="4:40" x14ac:dyDescent="0.3">
      <c r="J465" t="str">
        <f>"EOY Pretax ROIC"</f>
        <v>EOY Pretax ROIC</v>
      </c>
      <c r="Q465" t="str">
        <f>"Min " &amp; Q460</f>
        <v>Min Operating Margin</v>
      </c>
      <c r="R465">
        <f ca="1">MIN(Q462:U462)</f>
        <v>0.11033451957295375</v>
      </c>
      <c r="S465" t="str">
        <f>"Dep Effect on Max"</f>
        <v>Dep Effect on Max</v>
      </c>
      <c r="T465" t="str">
        <f ca="1">IF(R464=Y475,"Max OM in same year as Min Depr","Inconclusive Effect")</f>
        <v>Max OM in same year as Min Depr</v>
      </c>
      <c r="U465" t="str">
        <f>"Correlation with Dep"</f>
        <v>Correlation with Dep</v>
      </c>
      <c r="V465">
        <f ca="1">CORREL(Q462:U462,X471:AB471)</f>
        <v>-0.93631646465196261</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Inconclusive Effect</v>
      </c>
      <c r="X466" t="str">
        <f>"Min " &amp; X461</f>
        <v>Min SGA / Sales</v>
      </c>
      <c r="Y466">
        <f ca="1">MIN(X463:AB463)</f>
        <v>4.6679428655573556E-2</v>
      </c>
      <c r="AE466" t="str">
        <f>"Min " &amp; AE461</f>
        <v>Min Change in Operating Margin</v>
      </c>
      <c r="AF466">
        <f ca="1">MIN(AE463:AH463)</f>
        <v>-3.3386150818107682E-2</v>
      </c>
      <c r="AK466" t="str">
        <f>"Min " &amp; AK461</f>
        <v>Min Change in SGA / Sales</v>
      </c>
      <c r="AL466">
        <f ca="1">MIN(AK463:AN463)</f>
        <v>3.7812309891927659E-4</v>
      </c>
    </row>
    <row r="467" spans="4:40" x14ac:dyDescent="0.3">
      <c r="J467">
        <f ca="1">Q462*(1/Q490)</f>
        <v>7.1327860277897795E-2</v>
      </c>
      <c r="K467">
        <f ca="1">R462*(1/R490)</f>
        <v>9.7822974682959724E-2</v>
      </c>
      <c r="L467">
        <f ca="1">S462*(1/S490)</f>
        <v>6.9951019307679635E-2</v>
      </c>
      <c r="M467">
        <f ca="1">T462*(1/T490)</f>
        <v>6.5887402869480138E-2</v>
      </c>
      <c r="N467">
        <f ca="1">U462*(1/U490)</f>
        <v>5.5912830519417284E-2</v>
      </c>
      <c r="S467" t="str">
        <f>"SGA Effect on Min"</f>
        <v>SGA Effect on Min</v>
      </c>
      <c r="T467" t="str">
        <f ca="1">IF(R466=Y465,"Min OM in same year as Max SGA","Inconclusive Effect")</f>
        <v>Min OM in same year as Max SGA</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9.7822974682959724E-2</v>
      </c>
      <c r="L468" t="str">
        <f>"OM Effect on Max"</f>
        <v>OM Effect on Max</v>
      </c>
      <c r="M468" t="str">
        <f ca="1">IF(K469=R464,"Max ROIC in same year as Max OM","Inconclusive Effect")</f>
        <v>Inconclusive Effect</v>
      </c>
      <c r="N468" t="str">
        <f>"Correlation with OM"</f>
        <v>Correlation with OM</v>
      </c>
      <c r="O468">
        <f ca="1">CORREL(J467:N467,Q462:U462)</f>
        <v>0.62728821268462387</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Max ROIC in same year as Min IC</v>
      </c>
      <c r="N469" t="str">
        <f>"Correlation with IC"</f>
        <v>Correlation with IC</v>
      </c>
      <c r="O469">
        <f ca="1">CORREL(J467:N467,Q490:U490)</f>
        <v>-0.79487101236000379</v>
      </c>
      <c r="X469" t="str">
        <f>"Depreciation / Sales"</f>
        <v>Depreciation / Sales</v>
      </c>
    </row>
    <row r="470" spans="4:40" x14ac:dyDescent="0.3">
      <c r="J470" t="str">
        <f>"Min " &amp; J465</f>
        <v>Min EOY Pretax ROIC</v>
      </c>
      <c r="K470">
        <f ca="1">MIN(J467:N467)</f>
        <v>5.5912830519417284E-2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1.9584744514799E-2</v>
      </c>
      <c r="Y471">
        <f ca="1">(INDIRECT("K" &amp; MATCH("Depreciation &amp; Amortization Expense",B145:B403,0) +144))/(INDIRECT("K" &amp; MATCH("Sales/Revenue",B145:B403,0) +144))</f>
        <v>2.3955369282740641E-2</v>
      </c>
      <c r="Z471">
        <f ca="1">(INDIRECT("L" &amp; MATCH("Depreciation &amp; Amortization Expense",B145:B403,0) +144))/(INDIRECT("L" &amp; MATCH("Sales/Revenue",B145:B403,0) +144))</f>
        <v>3.2669999999999998E-2</v>
      </c>
      <c r="AA471">
        <f ca="1">(INDIRECT("M" &amp; MATCH("Depreciation &amp; Amortization Expense",B145:B403,0) +144))/(INDIRECT("M" &amp; MATCH("Sales/Revenue",B145:B403,0) +144))</f>
        <v>3.5502793296089387E-2</v>
      </c>
      <c r="AB471">
        <f ca="1">(INDIRECT("N" &amp; MATCH("Depreciation &amp; Amortization Expense",B145:B403,0) +144))/(INDIRECT("N" &amp; MATCH("Sales/Revenue",B145:B403,0) +144))</f>
        <v>4.8078291814946619E-2</v>
      </c>
    </row>
    <row r="472" spans="4:40" x14ac:dyDescent="0.3">
      <c r="Q472">
        <f ca="1">K467-J467</f>
        <v>2.6495114405061929E-2</v>
      </c>
      <c r="R472">
        <f ca="1">L467-K467</f>
        <v>-2.7871955375280089E-2</v>
      </c>
      <c r="S472">
        <f ca="1">M467-L467</f>
        <v>-4.0636164381994966E-3</v>
      </c>
      <c r="T472">
        <f ca="1">N467-M467</f>
        <v>-9.9745723500628547E-3</v>
      </c>
      <c r="X472" t="str">
        <f>"Max " &amp; X469</f>
        <v>Max Depreciation / Sales</v>
      </c>
      <c r="Y472">
        <f ca="1">MAX(X471:AB471)</f>
        <v>4.8078291814946619E-2</v>
      </c>
      <c r="AK472" t="str">
        <f>"Change in Depreciation / Sales"</f>
        <v>Change in Depreciation / Sales</v>
      </c>
    </row>
    <row r="473" spans="4:40" x14ac:dyDescent="0.3">
      <c r="Q473" t="str">
        <f>"Max " &amp; Q470</f>
        <v>Max Change in EOY Pretax ROIC</v>
      </c>
      <c r="R473">
        <f ca="1">MAX(Q472:T472)</f>
        <v>2.6495114405061929E-2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1.9584744514799E-2</v>
      </c>
      <c r="AK474">
        <f ca="1">Y471-X471</f>
        <v>4.3706247679416409E-3</v>
      </c>
      <c r="AL474">
        <f ca="1">Z471-Y471</f>
        <v>8.7146307172593571E-3</v>
      </c>
      <c r="AM474">
        <f ca="1">AA471-Z471</f>
        <v>2.8327932960893892E-3</v>
      </c>
      <c r="AN474">
        <f ca="1">AB471-AA471</f>
        <v>1.2575498518857232E-2</v>
      </c>
    </row>
    <row r="475" spans="4:40" x14ac:dyDescent="0.3">
      <c r="D475" t="str">
        <f>"EOY ROIC"</f>
        <v>EOY ROIC</v>
      </c>
      <c r="K475" t="str">
        <f>"Change in EOY ROIC"</f>
        <v>Change in EOY ROIC</v>
      </c>
      <c r="Q475" t="str">
        <f>"Min " &amp; Q470</f>
        <v>Min Change in EOY Pretax ROIC</v>
      </c>
      <c r="R475">
        <f ca="1">MIN(Q472:T472)</f>
        <v>-2.7871955375280089E-2</v>
      </c>
      <c r="X475" t="str">
        <f>X474 &amp; " Year"</f>
        <v>Min Depreciation / Sales Year</v>
      </c>
      <c r="Y475">
        <f ca="1">VALUE(X470)+MATCH(Y474,X471:AB471,0)-1</f>
        <v>2012</v>
      </c>
      <c r="AK475" t="str">
        <f>"Max " &amp; AK472</f>
        <v>Max Change in Depreciation / Sales</v>
      </c>
      <c r="AL475">
        <f ca="1">MAX(AK474:AN474)</f>
        <v>1.2575498518857232E-2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15-16</v>
      </c>
    </row>
    <row r="477" spans="4:40" x14ac:dyDescent="0.3">
      <c r="D477">
        <f ca="1">J467*(1-J487)</f>
        <v>4.4539175622811601E-2</v>
      </c>
      <c r="E477">
        <f ca="1">K467*(1-K487)</f>
        <v>6.1123467357858015E-2</v>
      </c>
      <c r="F477">
        <f ca="1">L467*(1-L487)</f>
        <v>4.6151592048974843E-2</v>
      </c>
      <c r="G477">
        <f ca="1">M467*(1-M487)</f>
        <v>4.4535485180851646E-2</v>
      </c>
      <c r="H477">
        <f ca="1">N467*(1-N487)</f>
        <v>7.0908868801930914E-3</v>
      </c>
      <c r="K477">
        <f ca="1">E477-D477</f>
        <v>1.6584291735046414E-2</v>
      </c>
      <c r="L477">
        <f ca="1">F477-E477</f>
        <v>-1.4971875308883172E-2</v>
      </c>
      <c r="M477">
        <f ca="1">G477-F477</f>
        <v>-1.6161068681231974E-3</v>
      </c>
      <c r="N477">
        <f ca="1">H477-G477</f>
        <v>-3.7444598300658556E-2</v>
      </c>
      <c r="AK477" t="str">
        <f>"Min " &amp; AK472</f>
        <v>Min Change in Depreciation / Sales</v>
      </c>
      <c r="AL477">
        <f ca="1">MIN(AK474:AN474)</f>
        <v>2.8327932960893892E-3</v>
      </c>
    </row>
    <row r="478" spans="4:40" x14ac:dyDescent="0.3">
      <c r="D478" t="str">
        <f>"Max " &amp; D475</f>
        <v>Max EOY ROIC</v>
      </c>
      <c r="E478">
        <f ca="1">MAX(D477:H477)</f>
        <v>6.1123467357858015E-2</v>
      </c>
      <c r="F478" t="str">
        <f>"Cash Tax  Effect on Max"</f>
        <v>Cash Tax  Effect on Max</v>
      </c>
      <c r="G478" t="str">
        <f ca="1">IF(E479=K491,"Max ROIC in same year as Min Cash Tax","Inconclusive Effect")</f>
        <v>Inconclusive Effect</v>
      </c>
      <c r="K478" t="str">
        <f>"Max " &amp; K475</f>
        <v>Max Change in EOY ROIC</v>
      </c>
      <c r="L478">
        <f ca="1">MAX(K477:N477)</f>
        <v>1.6584291735046414E-2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7.0908868801930914E-3</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-3.7444598300658556E-2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15-16</v>
      </c>
      <c r="Q481">
        <f ca="1">K487-J487</f>
        <v>-4.0866909833064957E-4</v>
      </c>
      <c r="R481">
        <f ca="1">L487-K487</f>
        <v>-3.493256981617493E-2</v>
      </c>
      <c r="S481">
        <f ca="1">M487-L487</f>
        <v>-1.616311722742575E-2</v>
      </c>
      <c r="T481">
        <f ca="1">N487-M487</f>
        <v>0.5491128438204399</v>
      </c>
      <c r="X481" t="str">
        <f>"Op WC / Sales"</f>
        <v>Op WC / Sales</v>
      </c>
    </row>
    <row r="482" spans="4:40" x14ac:dyDescent="0.3">
      <c r="D482" t="str">
        <f>"Correlation with OM"</f>
        <v>Correlation with OM</v>
      </c>
      <c r="E482">
        <f ca="1">CORREL(D477:H477,Q462:U462)</f>
        <v>0.90800315259174369</v>
      </c>
      <c r="Q482" t="str">
        <f>"Max " &amp; Q479</f>
        <v>Max Change in Cash Tax Rate</v>
      </c>
      <c r="R482">
        <f ca="1">MAX(Q481:T481)</f>
        <v>0.5491128438204399</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-0.35654869069124195</v>
      </c>
      <c r="Q483" t="str">
        <f>Q482 &amp; " Year"</f>
        <v>Max Change in Cash Tax Rate Year</v>
      </c>
      <c r="R483" t="str">
        <f ca="1">IF(MATCH(R482,Q481:T481,0)=1,Q480,IF(MATCH(R482,Q481:T481,0)=2,R480,IF(MATCH(R482,Q481:T481,0)=3,S480,T480)))</f>
        <v>15-16</v>
      </c>
      <c r="X483">
        <f ca="1">(INDIRECT("J" &amp; MATCH("Total Current Assets",B145:B403,0) +144) - INDIRECT("J" &amp; MATCH("Total Current Liabilities",B145:B403,0) +144))/(INDIRECT("J" &amp; MATCH("Sales/Revenue",B145:B403,0) +144))</f>
        <v>0.16966082560251314</v>
      </c>
      <c r="Y483">
        <f ca="1">(INDIRECT("K" &amp; MATCH("Total Current Assets",B145:B403,0) +144) - INDIRECT("K" &amp; MATCH("Total Current Liabilities",B145:B403,0) +144))/(INDIRECT("K" &amp; MATCH("Sales/Revenue",B145:B403,0) +144))</f>
        <v>4.2668311349714751E-2</v>
      </c>
      <c r="Z483">
        <f ca="1">(INDIRECT("L" &amp; MATCH("Total Current Assets",B145:B403,0) +144) - INDIRECT("L" &amp; MATCH("Total Current Liabilities",B145:B403,0) +144))/(INDIRECT("L" &amp; MATCH("Sales/Revenue",B145:B403,0) +144))</f>
        <v>0.10821</v>
      </c>
      <c r="AA483">
        <f ca="1">(INDIRECT("M" &amp; MATCH("Total Current Assets",B145:B403,0) +144) - INDIRECT("M" &amp; MATCH("Total Current Liabilities",B145:B403,0) +144))/(INDIRECT("M" &amp; MATCH("Sales/Revenue",B145:B403,0) +144))</f>
        <v>2.5363128491620113E-3</v>
      </c>
      <c r="AB483">
        <f ca="1">(INDIRECT("N" &amp; MATCH("Total Current Assets",B145:B403,0) +144) - INDIRECT("N" &amp; MATCH("Total Current Liabilities",B145:B403,0) +144))/(INDIRECT("N" &amp; MATCH("Sales/Revenue",B145:B403,0) +144))</f>
        <v>3.0270462633451959E-2</v>
      </c>
      <c r="AK483" t="str">
        <f>K476</f>
        <v>12-13</v>
      </c>
      <c r="AL483" t="str">
        <f>L476</f>
        <v>13-14</v>
      </c>
      <c r="AM483" t="str">
        <f>M476</f>
        <v>14-15</v>
      </c>
      <c r="AN483" t="str">
        <f>N476</f>
        <v>15-16</v>
      </c>
    </row>
    <row r="484" spans="4:40" x14ac:dyDescent="0.3">
      <c r="D484" t="str">
        <f>"Correlation with GM"</f>
        <v>Correlation with GM</v>
      </c>
      <c r="E484">
        <f ca="1">CORREL(D477:H477,X455:AB455)</f>
        <v>8.7804503394933911E-2</v>
      </c>
      <c r="Q484" t="str">
        <f>"Min " &amp; Q479</f>
        <v>Min Change in Cash Tax Rate</v>
      </c>
      <c r="R484">
        <f ca="1">MIN(Q481:T481)</f>
        <v>-3.493256981617493E-2</v>
      </c>
      <c r="X484" t="str">
        <f>"Max " &amp; X481</f>
        <v>Max Op WC / Sales</v>
      </c>
      <c r="Y484">
        <f ca="1">MAX(X483:AB483)</f>
        <v>0.16966082560251314</v>
      </c>
      <c r="AK484">
        <f ca="1">Y483-X483</f>
        <v>-0.12699251425279839</v>
      </c>
      <c r="AL484">
        <f ca="1">Z483-Y483</f>
        <v>6.5541688650285257E-2</v>
      </c>
      <c r="AM484">
        <f ca="1">AA483-Z483</f>
        <v>-0.10567368715083798</v>
      </c>
      <c r="AN484">
        <f ca="1">AB483-AA483</f>
        <v>2.7734149784289949E-2</v>
      </c>
    </row>
    <row r="485" spans="4:40" x14ac:dyDescent="0.3">
      <c r="D485" t="str">
        <f>"Correlation with SGA"</f>
        <v>Correlation with SGA</v>
      </c>
      <c r="E485">
        <f ca="1">CORREL(D477:H477,X463:AB463)</f>
        <v>-0.63308797071543055</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2012</v>
      </c>
      <c r="AK485" t="str">
        <f>"Max " &amp; AK482</f>
        <v>Max Change in Op WC / Sales</v>
      </c>
      <c r="AL485">
        <f ca="1">MAX(AK484:AN484)</f>
        <v>6.5541688650285257E-2</v>
      </c>
    </row>
    <row r="486" spans="4:40" x14ac:dyDescent="0.3">
      <c r="D486" t="str">
        <f>"Correlation with Dep"</f>
        <v>Correlation with Dep</v>
      </c>
      <c r="E486">
        <f ca="1">CORREL(D477:H477,X471:AB471)</f>
        <v>-0.82880609994221632</v>
      </c>
      <c r="J486" t="str">
        <f>D476</f>
        <v>2012</v>
      </c>
      <c r="K486" t="str">
        <f>E476</f>
        <v>2013</v>
      </c>
      <c r="L486" t="str">
        <f>F476</f>
        <v>2014</v>
      </c>
      <c r="M486" t="str">
        <f>G476</f>
        <v>2015</v>
      </c>
      <c r="N486" t="str">
        <f>H476</f>
        <v>2016</v>
      </c>
      <c r="X486" t="str">
        <f>"Min " &amp; X481</f>
        <v>Min Op WC / Sales</v>
      </c>
      <c r="Y486">
        <f ca="1">MIN(X483:AB483)</f>
        <v>2.5363128491620113E-3</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0.20481042395356266</v>
      </c>
      <c r="J487">
        <f ca="1">(INDIRECT("J" &amp; MATCH("Income Tax",B145:B403,0) +144))/(INDIRECT("J" &amp; MATCH("Pretax Income",B145:B403,0) +144))</f>
        <v>0.37557112397197684</v>
      </c>
      <c r="K487">
        <f ca="1">(INDIRECT("K" &amp; MATCH("Income Tax",B145:B403,0) +144))/(INDIRECT("K" &amp; MATCH("Pretax Income",B145:B403,0) +144))</f>
        <v>0.37516245487364619</v>
      </c>
      <c r="L487">
        <f ca="1">(INDIRECT("L" &amp; MATCH("Income Tax",B145:B403,0) +144))/(INDIRECT("L" &amp; MATCH("Pretax Income",B145:B403,0) +144))</f>
        <v>0.34022988505747126</v>
      </c>
      <c r="M487">
        <f ca="1">(INDIRECT("M" &amp; MATCH("Income Tax",B145:B403,0) +144))/(INDIRECT("M" &amp; MATCH("Pretax Income",B145:B403,0) +144))</f>
        <v>0.32406676783004551</v>
      </c>
      <c r="N487">
        <f ca="1">(INDIRECT("N" &amp; MATCH("Income Tax",B145:B403,0) +144))/(INDIRECT("N" &amp; MATCH("Pretax Income",B145:B403,0) +144))</f>
        <v>0.87317961165048541</v>
      </c>
      <c r="X487" t="str">
        <f>X486 &amp; " Year"</f>
        <v>Min Op WC / Sales Year</v>
      </c>
      <c r="Y487">
        <f ca="1">VALUE(X482)+MATCH(Y486,X483:AB483,0)-1</f>
        <v>2015</v>
      </c>
      <c r="AK487" t="str">
        <f>"Min " &amp; AK482</f>
        <v>Min Change in Op WC / Sales</v>
      </c>
      <c r="AL487">
        <f ca="1">MIN(AK484:AN484)</f>
        <v>-0.12699251425279839</v>
      </c>
    </row>
    <row r="488" spans="4:40" x14ac:dyDescent="0.3">
      <c r="D488" t="str">
        <f>"Correlation with PPE"</f>
        <v>Correlation with PPE</v>
      </c>
      <c r="E488">
        <f ca="1">CORREL(D477:H477,X491:AB491)</f>
        <v>-0.49685016312420077</v>
      </c>
      <c r="J488" t="str">
        <f>"Max " &amp; J485</f>
        <v>Max Cash Tax Rate</v>
      </c>
      <c r="K488">
        <f ca="1">MAX(J487:N487)</f>
        <v>0.87317961165048541</v>
      </c>
      <c r="Q488" t="str">
        <f>"Invested Capital / Sales"</f>
        <v>Invested Capital / Sales</v>
      </c>
      <c r="AK488" t="str">
        <f>AK487 &amp; " Year"</f>
        <v>Min Change in Op WC / Sales Year</v>
      </c>
      <c r="AL488" t="str">
        <f ca="1">IF(MATCH(AL487,AK484:AN484,0)=1,AK483,IF(MATCH(AL487,AK484:AN484,0)=2,AL483,IF(MATCH(AL487,AK484:AN484,0)=3,AM483,AN483)))</f>
        <v>12-13</v>
      </c>
    </row>
    <row r="489" spans="4:40" x14ac:dyDescent="0.3">
      <c r="D489" t="str">
        <f>"Correlation with Intangibles"</f>
        <v>Correlation with Intangibles</v>
      </c>
      <c r="E489">
        <f ca="1">CORREL(D477:H477,X499:AB499)</f>
        <v>6.2636601159879762E-2</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0.32406676783004551</v>
      </c>
      <c r="Q490">
        <f ca="1">SUM(X483,X491,X499)</f>
        <v>2.15839591616355</v>
      </c>
      <c r="R490">
        <f ca="1">SUM(Y483,Y491,Y499)</f>
        <v>1.5175985758539969</v>
      </c>
      <c r="S490">
        <f ca="1">SUM(Z483,Z491,Z499)</f>
        <v>2.0028299999999999</v>
      </c>
      <c r="T490">
        <f ca="1">SUM(AA483,AA491,AA499)</f>
        <v>2.1813072625698324</v>
      </c>
      <c r="U490">
        <f ca="1">SUM(AB483,AB491,AB499)</f>
        <v>1.9733309608540925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2015</v>
      </c>
      <c r="Q491" t="str">
        <f>"Max " &amp; Q488</f>
        <v>Max Invested Capital / Sales</v>
      </c>
      <c r="R491">
        <f ca="1">MAX(Q490:U490)</f>
        <v>2.1813072625698324</v>
      </c>
      <c r="S491" t="str">
        <f>"Op WC Effect on Max"</f>
        <v>Op WC Effect on Max</v>
      </c>
      <c r="T491" t="str">
        <f ca="1">IF(R492=Y485,"Max IC in same year as Max Op WC","Inconclusive Effect")</f>
        <v>Inconclusive Effect</v>
      </c>
      <c r="U491" t="str">
        <f>"Correlation with Op WC"</f>
        <v>Correlation with Op WC</v>
      </c>
      <c r="V491">
        <f ca="1">CORREL(Q490:U490,X483:AB483)</f>
        <v>0.24935255847773655</v>
      </c>
      <c r="X491">
        <f ca="1">(INDIRECT("J" &amp; MATCH("Net Property, Plant &amp; Equipment",B145:B403,0) +144))/(INDIRECT("J" &amp; MATCH("Sales/Revenue",B145:B403,0) +144))</f>
        <v>0.58150493299955819</v>
      </c>
      <c r="Y491">
        <f ca="1">(INDIRECT("K" &amp; MATCH("Net Property, Plant &amp; Equipment",B145:B403,0) +144))/(INDIRECT("K" &amp; MATCH("Sales/Revenue",B145:B403,0) +144))</f>
        <v>0.51879003658485301</v>
      </c>
      <c r="Z491">
        <f ca="1">(INDIRECT("L" &amp; MATCH("Net Property, Plant &amp; Equipment",B145:B403,0) +144))/(INDIRECT("L" &amp; MATCH("Sales/Revenue",B145:B403,0) +144))</f>
        <v>1.07</v>
      </c>
      <c r="AA491">
        <f ca="1">(INDIRECT("M" &amp; MATCH("Net Property, Plant &amp; Equipment",B145:B403,0) +144))/(INDIRECT("M" &amp; MATCH("Sales/Revenue",B145:B403,0) +144))</f>
        <v>0.95530726256983245</v>
      </c>
      <c r="AB491">
        <f ca="1">(INDIRECT("N" &amp; MATCH("Net Property, Plant &amp; Equipment",B145:B403,0) +144))/(INDIRECT("N" &amp; MATCH("Sales/Revenue",B145:B403,0) +144))</f>
        <v>0.96085409252669041</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U492" t="str">
        <f>"Correlation with PPE"</f>
        <v>Correlation with PPE</v>
      </c>
      <c r="V492">
        <f ca="1">CORREL(Q490:U490,X491:AB491)</f>
        <v>0.4826386266124853</v>
      </c>
      <c r="X492" t="str">
        <f>"Max " &amp; X489</f>
        <v>Max PPE / Sales</v>
      </c>
      <c r="Y492">
        <f ca="1">MAX(X491:AB491)</f>
        <v>1.07</v>
      </c>
      <c r="AE492">
        <f ca="1">R490-Q490</f>
        <v>-0.64079734030955304</v>
      </c>
      <c r="AF492">
        <f ca="1">S490-R490</f>
        <v>0.48523142414600295</v>
      </c>
      <c r="AG492">
        <f ca="1">T490-S490</f>
        <v>0.17847726256983254</v>
      </c>
      <c r="AH492">
        <f ca="1">U490-T490</f>
        <v>-0.20797630171573989</v>
      </c>
      <c r="AK492">
        <f ca="1">Y491-X491</f>
        <v>-6.2714896414705179E-2</v>
      </c>
      <c r="AL492">
        <f ca="1">Z491-Y491</f>
        <v>0.55120996341514705</v>
      </c>
      <c r="AM492">
        <f ca="1">AA491-Z491</f>
        <v>-0.11469273743016761</v>
      </c>
      <c r="AN492">
        <f ca="1">AB491-AA491</f>
        <v>5.5468299568579571E-3</v>
      </c>
    </row>
    <row r="493" spans="4:40" x14ac:dyDescent="0.3">
      <c r="Q493" t="str">
        <f>"Min " &amp; Q488</f>
        <v>Min Invested Capital / Sales</v>
      </c>
      <c r="R493">
        <f ca="1">MIN(Q490:U490)</f>
        <v>1.5175985758539969</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0.55818414900123992</v>
      </c>
      <c r="X493" t="str">
        <f>X492 &amp; " Year"</f>
        <v>Max PPE / Sales Year</v>
      </c>
      <c r="Y493">
        <f ca="1">VALUE(X490)+MATCH(Y492,X491:AB491,0)-1</f>
        <v>2014</v>
      </c>
      <c r="AE493" t="str">
        <f>"Max " &amp; AE490</f>
        <v>Max Change in Invested Capital / Sales</v>
      </c>
      <c r="AF493">
        <f ca="1">MAX(AE492:AH492)</f>
        <v>0.48523142414600295</v>
      </c>
      <c r="AK493" t="str">
        <f>"Max " &amp; AK490</f>
        <v>Max Change in PPE / Sales</v>
      </c>
      <c r="AL493">
        <f ca="1">MAX(AK492:AN492)</f>
        <v>0.55120996341514705</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Inconclusive Effect</v>
      </c>
      <c r="X494" t="str">
        <f>"Min " &amp; X489</f>
        <v>Min PPE / Sales</v>
      </c>
      <c r="Y494">
        <f ca="1">MIN(X491:AB491)</f>
        <v>0.51879003658485301</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13-14</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2013</v>
      </c>
      <c r="AE495" t="str">
        <f>"Min " &amp; AE490</f>
        <v>Min Change in Invested Capital / Sales</v>
      </c>
      <c r="AF495">
        <f ca="1">MIN(AE492:AH492)</f>
        <v>-0.64079734030955304</v>
      </c>
      <c r="AK495" t="str">
        <f>"Min " &amp; AK490</f>
        <v>Min Change in PPE / Sales</v>
      </c>
      <c r="AL495">
        <f ca="1">MIN(AK492:AN492)</f>
        <v>-0.11469273743016761</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1.4072301575614785</v>
      </c>
      <c r="Y499">
        <f ca="1">(INDIRECT("K" &amp; MATCH("Intangible Assets",B145:B403,0) +144))/(INDIRECT("K" &amp; MATCH("Sales/Revenue",B145:B403,0) +144))</f>
        <v>0.95614022791942921</v>
      </c>
      <c r="Z499">
        <f ca="1">(INDIRECT("L" &amp; MATCH("Intangible Assets",B145:B403,0) +144))/(INDIRECT("L" &amp; MATCH("Sales/Revenue",B145:B403,0) +144))</f>
        <v>0.82462000000000002</v>
      </c>
      <c r="AA499">
        <f ca="1">(INDIRECT("M" &amp; MATCH("Intangible Assets",B145:B403,0) +144))/(INDIRECT("M" &amp; MATCH("Sales/Revenue",B145:B403,0) +144))</f>
        <v>1.223463687150838</v>
      </c>
      <c r="AB499">
        <f ca="1">(INDIRECT("N" &amp; MATCH("Intangible Assets",B145:B403,0) +144))/(INDIRECT("N" &amp; MATCH("Sales/Revenue",B145:B403,0) +144))</f>
        <v>0.98220640569395012</v>
      </c>
      <c r="AK499" t="str">
        <f>K476</f>
        <v>12-13</v>
      </c>
      <c r="AL499" t="str">
        <f>L476</f>
        <v>13-14</v>
      </c>
      <c r="AM499" t="str">
        <f>M476</f>
        <v>14-15</v>
      </c>
      <c r="AN499" t="str">
        <f>N476</f>
        <v>15-16</v>
      </c>
    </row>
    <row r="500" spans="3:40" x14ac:dyDescent="0.3">
      <c r="X500" t="str">
        <f>"Max " &amp; X497</f>
        <v>Max Intangibles / Sales</v>
      </c>
      <c r="Y500">
        <f ca="1">MAX(X499:AB499)</f>
        <v>1.4072301575614785</v>
      </c>
      <c r="AK500">
        <f ca="1">Y499-X499</f>
        <v>-0.4510899296420493</v>
      </c>
      <c r="AL500">
        <f ca="1">Z499-Y499</f>
        <v>-0.13152022791942919</v>
      </c>
      <c r="AM500">
        <f ca="1">AA499-Z499</f>
        <v>0.39884368715083796</v>
      </c>
      <c r="AN500">
        <f ca="1">AB499-AA499</f>
        <v>-0.24125728145688785</v>
      </c>
    </row>
    <row r="501" spans="3:40" x14ac:dyDescent="0.3">
      <c r="X501" t="str">
        <f>X500 &amp; " Year"</f>
        <v>Max Intangibles / Sales Year</v>
      </c>
      <c r="Y501">
        <f ca="1">VALUE(X498)+MATCH(Y500,X499:AB499,0)-1</f>
        <v>2012</v>
      </c>
      <c r="AK501" t="str">
        <f>"Max " &amp; AK498</f>
        <v>Max Change in Intagibles / Sales</v>
      </c>
      <c r="AL501">
        <f ca="1">MAX(AK500:AN500)</f>
        <v>0.39884368715083796</v>
      </c>
    </row>
    <row r="502" spans="3:40" x14ac:dyDescent="0.3">
      <c r="X502" t="str">
        <f>"Min " &amp; X497</f>
        <v>Min Intangibles / Sales</v>
      </c>
      <c r="Y502">
        <f ca="1">MIN(X499:AB499)</f>
        <v>0.82462000000000002</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2014</v>
      </c>
      <c r="AK503" t="str">
        <f>"Min " &amp; AK498</f>
        <v>Min Change in Intagibles / Sales</v>
      </c>
      <c r="AL503">
        <f ca="1">MIN(AK500:AN500)</f>
        <v>-0.4510899296420493</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4.4539175622811601E-2</v>
      </c>
      <c r="E508">
        <f t="shared" ca="1" si="85"/>
        <v>6.1123467357858015E-2</v>
      </c>
      <c r="F508">
        <f t="shared" ca="1" si="85"/>
        <v>4.6151592048974843E-2</v>
      </c>
      <c r="G508">
        <f t="shared" ca="1" si="85"/>
        <v>4.4535485180851646E-2</v>
      </c>
      <c r="H508">
        <f t="shared" ca="1" si="85"/>
        <v>7.0908868801930914E-3</v>
      </c>
      <c r="I508">
        <f t="shared" ref="I508:I518" ca="1" si="86">AVERAGE(D508:H508)</f>
        <v>4.0688121418137844E-2</v>
      </c>
      <c r="J508">
        <f t="shared" ref="J508:J518" ca="1" si="87">STDEV(D508:H508)</f>
        <v>2.0036590715598934E-2</v>
      </c>
      <c r="K508">
        <f t="shared" ref="K508:K518" ca="1" si="88">(D508-I508)/J508</f>
        <v>0.192201071496441</v>
      </c>
      <c r="L508">
        <f t="shared" ref="L508:L518" ca="1" si="89">(E508-I508)/J508</f>
        <v>1.0199013509723884</v>
      </c>
      <c r="M508">
        <f t="shared" ref="M508:M518" ca="1" si="90">(F508-I508)/J508</f>
        <v>0.27267466348871239</v>
      </c>
      <c r="N508">
        <f t="shared" ref="N508:N518" ca="1" si="91">(G508-I508)/J508</f>
        <v>0.19201688637171904</v>
      </c>
      <c r="O508">
        <f t="shared" ref="O508:O518" ca="1" si="92">(H508-I508)/J508</f>
        <v>-1.6767939723292624</v>
      </c>
      <c r="P508">
        <f ca="1">K507 + MATCH(IF(MAX(MAX(K508:O508),ABS(MIN(K508:O508)))=ABS(MIN(K508:O508)), MIN(K508:O508),MAX(K508:O508)),K508:O508,0) - 1</f>
        <v>2016</v>
      </c>
    </row>
    <row r="509" spans="3:40" x14ac:dyDescent="0.3">
      <c r="C509" t="str">
        <f>J465</f>
        <v>EOY Pretax ROIC</v>
      </c>
      <c r="D509">
        <f ca="1">J467</f>
        <v>7.1327860277897795E-2</v>
      </c>
      <c r="E509">
        <f ca="1">K467</f>
        <v>9.7822974682959724E-2</v>
      </c>
      <c r="F509">
        <f ca="1">L467</f>
        <v>6.9951019307679635E-2</v>
      </c>
      <c r="G509">
        <f ca="1">M467</f>
        <v>6.5887402869480138E-2</v>
      </c>
      <c r="H509">
        <f ca="1">N467</f>
        <v>5.5912830519417284E-2</v>
      </c>
      <c r="I509">
        <f t="shared" ca="1" si="86"/>
        <v>7.2180417531486921E-2</v>
      </c>
      <c r="J509">
        <f t="shared" ca="1" si="87"/>
        <v>1.5552123876733067E-2</v>
      </c>
      <c r="K509">
        <f t="shared" ca="1" si="88"/>
        <v>-5.4819345598487917E-2</v>
      </c>
      <c r="L509">
        <f t="shared" ca="1" si="89"/>
        <v>1.6488138439943656</v>
      </c>
      <c r="M509">
        <f t="shared" ca="1" si="90"/>
        <v>-0.14335008140866229</v>
      </c>
      <c r="N509">
        <f t="shared" ca="1" si="91"/>
        <v>-0.40464020939426276</v>
      </c>
      <c r="O509">
        <f t="shared" ca="1" si="92"/>
        <v>-1.0460042075929543</v>
      </c>
      <c r="P509">
        <f ca="1">K507 + MATCH(IF(MAX(MAX(K509:O509),ABS(MIN(K509:O509)))=ABS(MIN(K509:O509)), MIN(K509:O509),MAX(K509:O509)),K509:O509,0) - 1</f>
        <v>2013</v>
      </c>
    </row>
    <row r="510" spans="3:40" x14ac:dyDescent="0.3">
      <c r="C510" t="str">
        <f>J485</f>
        <v>Cash Tax Rate</v>
      </c>
      <c r="D510">
        <f ca="1">J487</f>
        <v>0.37557112397197684</v>
      </c>
      <c r="E510">
        <f ca="1">K487</f>
        <v>0.37516245487364619</v>
      </c>
      <c r="F510">
        <f ca="1">L487</f>
        <v>0.34022988505747126</v>
      </c>
      <c r="G510">
        <f ca="1">M487</f>
        <v>0.32406676783004551</v>
      </c>
      <c r="H510">
        <f ca="1">N487</f>
        <v>0.87317961165048541</v>
      </c>
      <c r="I510">
        <f t="shared" ca="1" si="86"/>
        <v>0.45764196867672507</v>
      </c>
      <c r="J510">
        <f t="shared" ca="1" si="87"/>
        <v>0.23336557058453197</v>
      </c>
      <c r="K510">
        <f t="shared" ca="1" si="88"/>
        <v>-0.35168360310896729</v>
      </c>
      <c r="L510">
        <f t="shared" ca="1" si="89"/>
        <v>-0.3534348001570452</v>
      </c>
      <c r="M510">
        <f t="shared" ca="1" si="90"/>
        <v>-0.5031251324913143</v>
      </c>
      <c r="N510">
        <f t="shared" ca="1" si="91"/>
        <v>-0.57238606582839791</v>
      </c>
      <c r="O510">
        <f t="shared" ca="1" si="92"/>
        <v>1.7806296015857241</v>
      </c>
      <c r="P510">
        <f ca="1">K507 + MATCH(IF(MAX(MAX(K510:O510),ABS(MIN(K510:O510)))=ABS(MIN(K510:O510)), MIN(K510:O510),MAX(K510:O510)),K510:O510,0) - 1</f>
        <v>2016</v>
      </c>
    </row>
    <row r="511" spans="3:40" x14ac:dyDescent="0.3">
      <c r="C511" t="str">
        <f>Q460</f>
        <v>Operating Margin</v>
      </c>
      <c r="D511">
        <f ca="1">Q462</f>
        <v>0.15395376233249888</v>
      </c>
      <c r="E511">
        <f ca="1">R462</f>
        <v>0.14845600706466128</v>
      </c>
      <c r="F511">
        <f ca="1">S462</f>
        <v>0.1401</v>
      </c>
      <c r="G511">
        <f ca="1">T462</f>
        <v>0.14372067039106143</v>
      </c>
      <c r="H511">
        <f ca="1">U462</f>
        <v>0.11033451957295375</v>
      </c>
      <c r="I511">
        <f t="shared" ca="1" si="86"/>
        <v>0.13931299187223506</v>
      </c>
      <c r="J511">
        <f t="shared" ca="1" si="87"/>
        <v>1.7012831591168193E-2</v>
      </c>
      <c r="K511">
        <f t="shared" ca="1" si="88"/>
        <v>0.86057223230636293</v>
      </c>
      <c r="L511">
        <f t="shared" ca="1" si="89"/>
        <v>0.5374187796682004</v>
      </c>
      <c r="M511">
        <f t="shared" ca="1" si="90"/>
        <v>4.6259678969225781E-2</v>
      </c>
      <c r="N511">
        <f t="shared" ca="1" si="91"/>
        <v>0.25907965380169345</v>
      </c>
      <c r="O511">
        <f t="shared" ca="1" si="92"/>
        <v>-1.7033303447454802</v>
      </c>
      <c r="P511">
        <f ca="1">K507 + MATCH(IF(MAX(MAX(K511:O511),ABS(MIN(K511:O511)))=ABS(MIN(K511:O511)), MIN(K511:O511),MAX(K511:O511)),K511:O511,0) - 1</f>
        <v>2016</v>
      </c>
    </row>
    <row r="512" spans="3:40" x14ac:dyDescent="0.3">
      <c r="C512" t="str">
        <f>Q488</f>
        <v>Invested Capital / Sales</v>
      </c>
      <c r="D512">
        <f ca="1">Q490</f>
        <v>2.15839591616355</v>
      </c>
      <c r="E512">
        <f ca="1">R490</f>
        <v>1.5175985758539969</v>
      </c>
      <c r="F512">
        <f ca="1">S490</f>
        <v>2.0028299999999999</v>
      </c>
      <c r="G512">
        <f ca="1">T490</f>
        <v>2.1813072625698324</v>
      </c>
      <c r="H512">
        <f ca="1">U490</f>
        <v>1.9733309608540925</v>
      </c>
      <c r="I512">
        <f t="shared" ca="1" si="86"/>
        <v>1.9666925430882944</v>
      </c>
      <c r="J512">
        <f t="shared" ca="1" si="87"/>
        <v>0.26732238816421883</v>
      </c>
      <c r="K512">
        <f t="shared" ca="1" si="88"/>
        <v>0.71712427227565478</v>
      </c>
      <c r="L512">
        <f t="shared" ca="1" si="89"/>
        <v>-1.6799714020152123</v>
      </c>
      <c r="M512">
        <f t="shared" ca="1" si="90"/>
        <v>0.1351830542883892</v>
      </c>
      <c r="N512">
        <f t="shared" ca="1" si="91"/>
        <v>0.80283107208251492</v>
      </c>
      <c r="O512">
        <f t="shared" ca="1" si="92"/>
        <v>2.4833003368651834E-2</v>
      </c>
      <c r="P512">
        <f ca="1">K507 + MATCH(IF(MAX(MAX(K512:O512),ABS(MIN(K512:O512)))=ABS(MIN(K512:O512)), MIN(K512:O512),MAX(K512:O512)),K512:O512,0) - 1</f>
        <v>2013</v>
      </c>
    </row>
    <row r="513" spans="3:16" x14ac:dyDescent="0.3">
      <c r="C513" t="str">
        <f>X453</f>
        <v>Gross Margin</v>
      </c>
      <c r="D513">
        <f ca="1">X455</f>
        <v>0.22021793550287144</v>
      </c>
      <c r="E513">
        <f ca="1">Y455</f>
        <v>0.22451325324848265</v>
      </c>
      <c r="F513">
        <f ca="1">Z455</f>
        <v>0.22525000000000001</v>
      </c>
      <c r="G513">
        <f ca="1">AA455</f>
        <v>0.24428491620111731</v>
      </c>
      <c r="H513">
        <f ca="1">AB455</f>
        <v>0.22442348754448399</v>
      </c>
      <c r="I513">
        <f t="shared" ca="1" si="86"/>
        <v>0.22773791849939107</v>
      </c>
      <c r="J513">
        <f t="shared" ca="1" si="87"/>
        <v>9.4594785031172895E-3</v>
      </c>
      <c r="K513">
        <f t="shared" ca="1" si="88"/>
        <v>-0.79496803064159194</v>
      </c>
      <c r="L513">
        <f t="shared" ca="1" si="89"/>
        <v>-0.34089249738722488</v>
      </c>
      <c r="M513">
        <f t="shared" ca="1" si="90"/>
        <v>-0.26300799759428489</v>
      </c>
      <c r="N513">
        <f t="shared" ca="1" si="91"/>
        <v>1.7492505211860589</v>
      </c>
      <c r="O513">
        <f t="shared" ca="1" si="92"/>
        <v>-0.35038199556295152</v>
      </c>
      <c r="P513">
        <f ca="1">K507 + MATCH(IF(MAX(MAX(K513:O513),ABS(MIN(K513:O513)))=ABS(MIN(K513:O513)), MIN(K513:O513),MAX(K513:O513)),K513:O513,0) - 1</f>
        <v>2015</v>
      </c>
    </row>
    <row r="514" spans="3:16" x14ac:dyDescent="0.3">
      <c r="C514" t="str">
        <f>X461</f>
        <v>SGA / Sales</v>
      </c>
      <c r="D514">
        <f ca="1">X463</f>
        <v>4.6679428655573556E-2</v>
      </c>
      <c r="E514">
        <f ca="1">Y463</f>
        <v>5.2101876901080722E-2</v>
      </c>
      <c r="F514">
        <f ca="1">Z463</f>
        <v>5.2479999999999999E-2</v>
      </c>
      <c r="G514">
        <f ca="1">AA463</f>
        <v>6.5061452513966486E-2</v>
      </c>
      <c r="H514">
        <f ca="1">AB463</f>
        <v>6.6010676156583625E-2</v>
      </c>
      <c r="I514">
        <f t="shared" ca="1" si="86"/>
        <v>5.6466686845440886E-2</v>
      </c>
      <c r="J514">
        <f t="shared" ca="1" si="87"/>
        <v>8.5978687707650974E-3</v>
      </c>
      <c r="K514">
        <f t="shared" ca="1" si="88"/>
        <v>-1.1383353771514231</v>
      </c>
      <c r="L514">
        <f t="shared" ca="1" si="89"/>
        <v>-0.50766184745708243</v>
      </c>
      <c r="M514">
        <f t="shared" ca="1" si="90"/>
        <v>-0.46368314657192938</v>
      </c>
      <c r="N514">
        <f t="shared" ca="1" si="91"/>
        <v>0.99963908471712792</v>
      </c>
      <c r="O514">
        <f t="shared" ca="1" si="92"/>
        <v>1.1100412864633022</v>
      </c>
      <c r="P514">
        <f ca="1">K507 + MATCH(IF(MAX(MAX(K514:O514),ABS(MIN(K514:O514)))=ABS(MIN(K514:O514)), MIN(K514:O514),MAX(K514:O514)),K514:O514,0) - 1</f>
        <v>2012</v>
      </c>
    </row>
    <row r="515" spans="3:16" x14ac:dyDescent="0.3">
      <c r="C515" t="str">
        <f>X469</f>
        <v>Depreciation / Sales</v>
      </c>
      <c r="D515">
        <f ca="1">X471</f>
        <v>1.9584744514799E-2</v>
      </c>
      <c r="E515">
        <f ca="1">Y471</f>
        <v>2.3955369282740641E-2</v>
      </c>
      <c r="F515">
        <f ca="1">Z471</f>
        <v>3.2669999999999998E-2</v>
      </c>
      <c r="G515">
        <f ca="1">AA471</f>
        <v>3.5502793296089387E-2</v>
      </c>
      <c r="H515">
        <f ca="1">AB471</f>
        <v>4.8078291814946619E-2</v>
      </c>
      <c r="I515">
        <f t="shared" ca="1" si="86"/>
        <v>3.1958239781715123E-2</v>
      </c>
      <c r="J515">
        <f t="shared" ca="1" si="87"/>
        <v>1.1068828541476729E-2</v>
      </c>
      <c r="K515">
        <f t="shared" ca="1" si="88"/>
        <v>-1.1178685459396711</v>
      </c>
      <c r="L515">
        <f t="shared" ca="1" si="89"/>
        <v>-0.7230097086594488</v>
      </c>
      <c r="M515">
        <f t="shared" ca="1" si="90"/>
        <v>6.4303120751919851E-2</v>
      </c>
      <c r="N515">
        <f t="shared" ca="1" si="91"/>
        <v>0.3202284235492705</v>
      </c>
      <c r="O515">
        <f t="shared" ca="1" si="92"/>
        <v>1.4563467102979326</v>
      </c>
      <c r="P515">
        <f ca="1">K507 + MATCH(IF(MAX(MAX(K515:O515),ABS(MIN(K515:O515)))=ABS(MIN(K515:O515)), MIN(K515:O515),MAX(K515:O515)),K515:O515,0) - 1</f>
        <v>2016</v>
      </c>
    </row>
    <row r="516" spans="3:16" x14ac:dyDescent="0.3">
      <c r="C516" t="str">
        <f>X481</f>
        <v>Op WC / Sales</v>
      </c>
      <c r="D516">
        <f ca="1">X483</f>
        <v>0.16966082560251314</v>
      </c>
      <c r="E516">
        <f ca="1">Y483</f>
        <v>4.2668311349714751E-2</v>
      </c>
      <c r="F516">
        <f ca="1">Z483</f>
        <v>0.10821</v>
      </c>
      <c r="G516">
        <f ca="1">AA483</f>
        <v>2.5363128491620113E-3</v>
      </c>
      <c r="H516">
        <f ca="1">AB483</f>
        <v>3.0270462633451959E-2</v>
      </c>
      <c r="I516">
        <f t="shared" ca="1" si="86"/>
        <v>7.0669182486968379E-2</v>
      </c>
      <c r="J516">
        <f t="shared" ca="1" si="87"/>
        <v>6.7577458633764159E-2</v>
      </c>
      <c r="K516">
        <f t="shared" ca="1" si="88"/>
        <v>1.4648618802318341</v>
      </c>
      <c r="L516">
        <f t="shared" ca="1" si="89"/>
        <v>-0.41435223672740151</v>
      </c>
      <c r="M516">
        <f t="shared" ca="1" si="90"/>
        <v>0.55552277744689949</v>
      </c>
      <c r="N516">
        <f t="shared" ca="1" si="91"/>
        <v>-1.0082188797162712</v>
      </c>
      <c r="O516">
        <f t="shared" ca="1" si="92"/>
        <v>-0.59781354123506136</v>
      </c>
      <c r="P516">
        <f ca="1">K507 + MATCH(IF(MAX(MAX(K516:O516),ABS(MIN(K516:O516)))=ABS(MIN(K516:O516)), MIN(K516:O516),MAX(K516:O516)),K516:O516,0) - 1</f>
        <v>2012</v>
      </c>
    </row>
    <row r="517" spans="3:16" x14ac:dyDescent="0.3">
      <c r="C517" t="str">
        <f>X489</f>
        <v>PPE / Sales</v>
      </c>
      <c r="D517">
        <f ca="1">X491</f>
        <v>0.58150493299955819</v>
      </c>
      <c r="E517">
        <f ca="1">Y491</f>
        <v>0.51879003658485301</v>
      </c>
      <c r="F517">
        <f ca="1">Z491</f>
        <v>1.07</v>
      </c>
      <c r="G517">
        <f ca="1">AA491</f>
        <v>0.95530726256983245</v>
      </c>
      <c r="H517">
        <f ca="1">AB491</f>
        <v>0.96085409252669041</v>
      </c>
      <c r="I517">
        <f t="shared" ca="1" si="86"/>
        <v>0.81729126493618676</v>
      </c>
      <c r="J517">
        <f t="shared" ca="1" si="87"/>
        <v>0.24910769934986421</v>
      </c>
      <c r="K517">
        <f t="shared" ca="1" si="88"/>
        <v>-0.94652366246405661</v>
      </c>
      <c r="L517">
        <f t="shared" ca="1" si="89"/>
        <v>-1.1982818240077671</v>
      </c>
      <c r="M517">
        <f t="shared" ca="1" si="90"/>
        <v>1.0144557383145816</v>
      </c>
      <c r="N517">
        <f t="shared" ca="1" si="91"/>
        <v>0.55404147681443761</v>
      </c>
      <c r="O517">
        <f t="shared" ca="1" si="92"/>
        <v>0.57630827134280593</v>
      </c>
      <c r="P517">
        <f ca="1">K507 + MATCH(IF(MAX(MAX(K517:O517),ABS(MIN(K517:O517)))=ABS(MIN(K517:O517)), MIN(K517:O517),MAX(K517:O517)),K517:O517,0) - 1</f>
        <v>2013</v>
      </c>
    </row>
    <row r="518" spans="3:16" x14ac:dyDescent="0.3">
      <c r="C518" t="str">
        <f>X497</f>
        <v>Intangibles / Sales</v>
      </c>
      <c r="D518">
        <f ca="1">X499</f>
        <v>1.4072301575614785</v>
      </c>
      <c r="E518">
        <f ca="1">Y499</f>
        <v>0.95614022791942921</v>
      </c>
      <c r="F518">
        <f ca="1">Z499</f>
        <v>0.82462000000000002</v>
      </c>
      <c r="G518">
        <f ca="1">AA499</f>
        <v>1.223463687150838</v>
      </c>
      <c r="H518">
        <f ca="1">AB499</f>
        <v>0.98220640569395012</v>
      </c>
      <c r="I518">
        <f t="shared" ca="1" si="86"/>
        <v>1.0787320956651392</v>
      </c>
      <c r="J518">
        <f t="shared" ca="1" si="87"/>
        <v>0.2333329928818246</v>
      </c>
      <c r="K518">
        <f t="shared" ca="1" si="88"/>
        <v>1.407850890862711</v>
      </c>
      <c r="L518">
        <f t="shared" ca="1" si="89"/>
        <v>-0.52539448550166523</v>
      </c>
      <c r="M518">
        <f t="shared" ca="1" si="90"/>
        <v>-1.0890534275786643</v>
      </c>
      <c r="N518">
        <f t="shared" ca="1" si="91"/>
        <v>0.62027915426002589</v>
      </c>
      <c r="O518">
        <f t="shared" ca="1" si="92"/>
        <v>-0.41368213204240728</v>
      </c>
      <c r="P518">
        <f ca="1">K507 + MATCH(IF(MAX(MAX(K518:O518),ABS(MIN(K518:O518)))=ABS(MIN(K518:O518)), MIN(K518:O518),MAX(K518:O518)),K518:O518,0) - 1</f>
        <v>2012</v>
      </c>
    </row>
    <row r="519" spans="3:16" x14ac:dyDescent="0.3">
      <c r="I519" t="str">
        <f>"Max SD"</f>
        <v>Max SD</v>
      </c>
      <c r="J519">
        <f ca="1">MAX(J508:J518)</f>
        <v>0.26732238816421883</v>
      </c>
    </row>
    <row r="520" spans="3:16" x14ac:dyDescent="0.3">
      <c r="I520" t="str">
        <f>"Max SD Item"</f>
        <v>Max SD Item</v>
      </c>
      <c r="J520" t="str">
        <f ca="1">INDIRECT("C" &amp; 507 + MATCH(J519,J508:J518,0))</f>
        <v>Invested Capital / Sales</v>
      </c>
    </row>
    <row r="521" spans="3:16" x14ac:dyDescent="0.3">
      <c r="I521" t="str">
        <f>"Min SD"</f>
        <v>Min SD</v>
      </c>
      <c r="J521">
        <f ca="1">MIN(J508:J518)</f>
        <v>8.5978687707650974E-3</v>
      </c>
    </row>
    <row r="522" spans="3:16" x14ac:dyDescent="0.3">
      <c r="I522" t="str">
        <f>"Min SD Item"</f>
        <v>Min SD Item</v>
      </c>
      <c r="J522" t="str">
        <f ca="1">INDIRECT("C" &amp; 507 + MATCH(J521,J508:J518,0))</f>
        <v>SGA / Sales</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4335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Acorda Therapeutics</v>
      </c>
    </row>
    <row r="2" spans="1:16" x14ac:dyDescent="0.3">
      <c r="B2" t="s">
        <v>2</v>
      </c>
      <c r="C2" t="s">
        <v>4336</v>
      </c>
      <c r="K2" t="str">
        <f>LEFT(C1,FIND("(",C1) - 2)</f>
        <v>Acorda Therapeutics, Inc.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$22.85, up 2.01%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$22.85, up 2.01% after opening up a fraction over yesterday's closing price</v>
      </c>
    </row>
    <row r="5" spans="1:16" x14ac:dyDescent="0.3">
      <c r="J5">
        <f ca="1">RANDBETWEEN(1,2)</f>
        <v>2</v>
      </c>
      <c r="K5" t="str">
        <f>"The one year target estimate for " &amp; D1 &amp; " is " &amp; TEXT(C23,"$####.00")</f>
        <v>The one year target estimate for Acorda Therapeutics is $27.13</v>
      </c>
      <c r="L5" t="str">
        <f>D1 &amp; " is expected to be trading at " &amp; TEXT(C23, "$####.00") &amp; ", based on target estimates"</f>
        <v>Acorda Therapeutics is expected to be trading at $27.13, based on target estimates</v>
      </c>
    </row>
    <row r="6" spans="1:16" x14ac:dyDescent="0.3">
      <c r="K6" t="str">
        <f>" which would be " &amp; IF(OR(LEFT(ABS((C23-C2)/C2*100),1)="8",LEFT(ABS((C23-C2)/C2*100),2)="18"), "an ", "a ")  &amp;TEXT(ABS((C23-C2)/C2),"####.00%")&amp;IF((C23-C2)&gt;0," increase over"," decrease from")&amp;" the current price"</f>
        <v xml:space="preserve"> which would be an 18.73% increase over the current price</v>
      </c>
    </row>
    <row r="7" spans="1:16" x14ac:dyDescent="0.3">
      <c r="A7" s="1">
        <v>0</v>
      </c>
      <c r="B7" t="s">
        <v>5</v>
      </c>
      <c r="C7" t="s">
        <v>4337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47.92% over last quarter based on the average of 7 analyst estimates (Yahoo Finance)</v>
      </c>
    </row>
    <row r="8" spans="1:16" x14ac:dyDescent="0.3">
      <c r="A8" s="1">
        <v>1</v>
      </c>
      <c r="B8" t="s">
        <v>7</v>
      </c>
      <c r="C8" t="s">
        <v>4338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4339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0 times, and a negative earnings surprise 4 times</v>
      </c>
    </row>
    <row r="10" spans="1:16" x14ac:dyDescent="0.3">
      <c r="A10" s="1">
        <v>3</v>
      </c>
      <c r="B10" t="s">
        <v>11</v>
      </c>
      <c r="C10" t="s">
        <v>4340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$0.30 in the 2 months leading up to the earnings report</v>
      </c>
    </row>
    <row r="11" spans="1:16" x14ac:dyDescent="0.3">
      <c r="A11" s="1">
        <v>4</v>
      </c>
      <c r="B11" t="s">
        <v>13</v>
      </c>
      <c r="C11" t="s">
        <v>4341</v>
      </c>
      <c r="K11" t="str">
        <f>IF(B145="Interest Income",U42, K42)</f>
        <v>Acorda Therapeutics has managed to increase revenue, and gross income each year since 2012</v>
      </c>
    </row>
    <row r="12" spans="1:16" x14ac:dyDescent="0.3">
      <c r="A12" s="1">
        <v>5</v>
      </c>
      <c r="B12" t="s">
        <v>15</v>
      </c>
      <c r="C12" t="s">
        <v>4342</v>
      </c>
      <c r="D12" t="str">
        <f>LEFT(C12,FIND("-",C12)-2)</f>
        <v>13.60</v>
      </c>
      <c r="E12" t="str">
        <f>TRIM(RIGHT(C12,FIND("-",C12)-1))</f>
        <v>33.00</v>
      </c>
      <c r="K12" t="str">
        <f ca="1">D78</f>
        <v>Inconclusive</v>
      </c>
    </row>
    <row r="13" spans="1:16" x14ac:dyDescent="0.3">
      <c r="A13" s="1">
        <v>6</v>
      </c>
      <c r="B13" t="s">
        <v>17</v>
      </c>
      <c r="C13" t="s">
        <v>4343</v>
      </c>
      <c r="K13" t="str">
        <f ca="1">D89</f>
        <v>There are some indications that Acorda Therapeutics may be undervalued. The company has a lower trailing p/e, price/sales, and price/book than the comparable average</v>
      </c>
    </row>
    <row r="14" spans="1:16" x14ac:dyDescent="0.3">
      <c r="A14" s="1">
        <v>7</v>
      </c>
      <c r="B14" t="s">
        <v>19</v>
      </c>
      <c r="C14" t="s">
        <v>4344</v>
      </c>
    </row>
    <row r="16" spans="1:16" x14ac:dyDescent="0.3">
      <c r="A16" s="1">
        <v>0</v>
      </c>
      <c r="B16" t="s">
        <v>21</v>
      </c>
      <c r="C16" t="s">
        <v>59</v>
      </c>
    </row>
    <row r="17" spans="1:23" x14ac:dyDescent="0.3">
      <c r="A17" s="1">
        <v>1</v>
      </c>
      <c r="B17" t="s">
        <v>23</v>
      </c>
      <c r="C17" t="s">
        <v>4345</v>
      </c>
      <c r="K17" t="str">
        <f ca="1">K2 &amp; IF(J3=1, K3,IF(J3=2,L3,IF(J3=3,M3,IF(J3=4,N3,IF(J3=5,O3,IF(J3=6,P3)))))) &amp; ". " &amp; IF(J4=1,K4,IF(J4=2,L4)) &amp; ". " &amp; IF(J5=1,K5,IF(J5=2,L5)) &amp; K6 &amp; ". " &amp; K7 &amp; ". " &amp; K8 &amp; ". " &amp; K9 &amp; "."</f>
        <v>Acorda Therapeutics, Inc. is scheduled to report earnings on Jul 27, 2017. The current stock price is $22.85, up 2.01% after opening up a fraction over yesterday's closing price. Acorda Therapeutics is expected to be trading at $27.13, based on target estimates which would be an 18.73% increase over the current price. Earnings are expected to increase by 47.92% over last quarter based on the average of 7 analyst estimates (Yahoo Finance). The stock is trading near the middle of its 52 week range. Over the last 4 quarters, there have been positive earnings surprises 0 times, and a negative earnings surprise 4 times.</v>
      </c>
    </row>
    <row r="18" spans="1:23" x14ac:dyDescent="0.3">
      <c r="A18" s="1">
        <v>2</v>
      </c>
      <c r="B18" t="s">
        <v>25</v>
      </c>
      <c r="C18" t="s">
        <v>4346</v>
      </c>
    </row>
    <row r="19" spans="1:23" x14ac:dyDescent="0.3">
      <c r="A19" s="1">
        <v>3</v>
      </c>
      <c r="B19" t="s">
        <v>27</v>
      </c>
      <c r="C19" t="s">
        <v>4347</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4348</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7</v>
      </c>
      <c r="D27">
        <v>7</v>
      </c>
      <c r="E27">
        <v>7</v>
      </c>
      <c r="F27">
        <v>7</v>
      </c>
      <c r="J27">
        <f>IF(K27 &lt;&gt; "",6, 0)</f>
        <v>0</v>
      </c>
      <c r="K27" t="str">
        <f>IF(I172="pos_trend",B172,"")</f>
        <v/>
      </c>
      <c r="L27" t="str">
        <f t="shared" si="0"/>
        <v/>
      </c>
      <c r="M27" t="str">
        <f t="shared" si="2"/>
        <v>revenue, gross income</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0.48</v>
      </c>
      <c r="D28">
        <v>0.71</v>
      </c>
      <c r="E28">
        <v>1.97</v>
      </c>
      <c r="F28">
        <v>0.88</v>
      </c>
      <c r="J28">
        <f>IF(K28 &lt;&gt; "",7, 0)</f>
        <v>0</v>
      </c>
      <c r="K28" t="str">
        <f>IF(I173="pos_trend",B173,"")</f>
        <v/>
      </c>
      <c r="L28" t="str">
        <f t="shared" si="0"/>
        <v/>
      </c>
      <c r="M28" t="str">
        <f t="shared" si="2"/>
        <v>revenue, gross income</v>
      </c>
      <c r="T28">
        <f>IF(U28 &lt;&gt; "",7, 0)</f>
        <v>0</v>
      </c>
      <c r="U28" t="str">
        <f>IF(I171="pos_trend",B171,"")</f>
        <v/>
      </c>
      <c r="V28" t="str">
        <f t="shared" si="1"/>
        <v/>
      </c>
      <c r="W28" t="str">
        <f t="shared" si="3"/>
        <v>, gross interest expense</v>
      </c>
    </row>
    <row r="29" spans="1:23" x14ac:dyDescent="0.3">
      <c r="A29" s="1">
        <v>2</v>
      </c>
      <c r="B29" t="s">
        <v>43</v>
      </c>
      <c r="C29">
        <v>0.37</v>
      </c>
      <c r="D29">
        <v>0.49</v>
      </c>
      <c r="E29">
        <v>1.44</v>
      </c>
      <c r="F29">
        <v>-0.5</v>
      </c>
      <c r="J29">
        <f>IF(K29 &lt;&gt; "",8, 0)</f>
        <v>0</v>
      </c>
      <c r="K29" t="str">
        <f>IF(I174="pos_trend",B174,"")</f>
        <v/>
      </c>
      <c r="L29" t="str">
        <f t="shared" si="0"/>
        <v/>
      </c>
      <c r="M29" t="str">
        <f t="shared" si="2"/>
        <v>revenue, gross income</v>
      </c>
      <c r="T29">
        <f>IF(U29 &lt;&gt; "",8, 0)</f>
        <v>0</v>
      </c>
      <c r="U29" t="str">
        <f>IF(I172="pos_trend",B172,"")</f>
        <v/>
      </c>
      <c r="V29" t="str">
        <f t="shared" si="1"/>
        <v/>
      </c>
      <c r="W29" t="str">
        <f t="shared" si="3"/>
        <v>, gross interest expense</v>
      </c>
    </row>
    <row r="30" spans="1:23" x14ac:dyDescent="0.3">
      <c r="A30" s="1">
        <v>3</v>
      </c>
      <c r="B30" t="s">
        <v>44</v>
      </c>
      <c r="C30">
        <v>0.77</v>
      </c>
      <c r="D30">
        <v>1.04</v>
      </c>
      <c r="E30">
        <v>3.09</v>
      </c>
      <c r="F30">
        <v>2.4900000000000002</v>
      </c>
      <c r="J30">
        <f>IF(K30 &lt;&gt; "",9, 0)</f>
        <v>0</v>
      </c>
      <c r="K30" t="str">
        <f>IF(I185="pos_trend",B185,"")</f>
        <v/>
      </c>
      <c r="L30" t="str">
        <f t="shared" si="0"/>
        <v/>
      </c>
      <c r="M30" t="str">
        <f t="shared" si="2"/>
        <v>revenue, gross income</v>
      </c>
      <c r="T30">
        <f>IF(U30 &lt;&gt; "",9, 0)</f>
        <v>0</v>
      </c>
      <c r="U30" t="str">
        <f>IF(I178="pos_trend",B178,"")</f>
        <v/>
      </c>
      <c r="V30" t="str">
        <f t="shared" si="1"/>
        <v/>
      </c>
      <c r="W30" t="str">
        <f t="shared" si="3"/>
        <v>, gross interest expense</v>
      </c>
    </row>
    <row r="31" spans="1:23" x14ac:dyDescent="0.3">
      <c r="A31" s="1">
        <v>4</v>
      </c>
      <c r="B31" t="s">
        <v>45</v>
      </c>
      <c r="C31">
        <v>7.0000000000000007E-2</v>
      </c>
      <c r="D31">
        <v>-0.04</v>
      </c>
      <c r="E31">
        <v>0.25</v>
      </c>
      <c r="F31">
        <v>1.97</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gross interest expense</v>
      </c>
    </row>
    <row r="34" spans="1:23" x14ac:dyDescent="0.3">
      <c r="A34" s="1">
        <v>0</v>
      </c>
      <c r="B34" t="s">
        <v>41</v>
      </c>
      <c r="C34" t="s">
        <v>2499</v>
      </c>
      <c r="D34" t="s">
        <v>2499</v>
      </c>
      <c r="E34" t="s">
        <v>2499</v>
      </c>
      <c r="F34" t="s">
        <v>2499</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gross interest expense</v>
      </c>
    </row>
    <row r="35" spans="1:23" x14ac:dyDescent="0.3">
      <c r="A35" s="1">
        <v>1</v>
      </c>
      <c r="B35" t="s">
        <v>42</v>
      </c>
      <c r="C35" t="s">
        <v>4349</v>
      </c>
      <c r="D35" t="s">
        <v>4350</v>
      </c>
      <c r="E35" t="s">
        <v>4351</v>
      </c>
      <c r="F35" t="s">
        <v>4352</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gross interest expense</v>
      </c>
    </row>
    <row r="36" spans="1:23" x14ac:dyDescent="0.3">
      <c r="A36" s="1">
        <v>2</v>
      </c>
      <c r="B36" t="s">
        <v>43</v>
      </c>
      <c r="C36" t="s">
        <v>4353</v>
      </c>
      <c r="D36" t="s">
        <v>4354</v>
      </c>
      <c r="E36" t="s">
        <v>4355</v>
      </c>
      <c r="F36" t="s">
        <v>4356</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gross interest expense</v>
      </c>
    </row>
    <row r="37" spans="1:23" x14ac:dyDescent="0.3">
      <c r="A37" s="1">
        <v>3</v>
      </c>
      <c r="B37" t="s">
        <v>44</v>
      </c>
      <c r="C37" t="s">
        <v>4357</v>
      </c>
      <c r="D37" t="s">
        <v>4358</v>
      </c>
      <c r="E37" t="s">
        <v>4359</v>
      </c>
      <c r="F37" t="s">
        <v>4360</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gross interest expense</v>
      </c>
    </row>
    <row r="38" spans="1:23" x14ac:dyDescent="0.3">
      <c r="A38" s="1">
        <v>4</v>
      </c>
      <c r="B38" t="s">
        <v>60</v>
      </c>
      <c r="C38" t="s">
        <v>4361</v>
      </c>
      <c r="D38" t="s">
        <v>4362</v>
      </c>
      <c r="E38" t="s">
        <v>4363</v>
      </c>
      <c r="F38" t="s">
        <v>4351</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gross interest expense</v>
      </c>
    </row>
    <row r="39" spans="1:23" x14ac:dyDescent="0.3">
      <c r="A39" s="1">
        <v>5</v>
      </c>
      <c r="B39" t="s">
        <v>63</v>
      </c>
      <c r="C39" t="s">
        <v>4364</v>
      </c>
      <c r="D39" t="s">
        <v>4365</v>
      </c>
      <c r="E39" t="s">
        <v>4366</v>
      </c>
      <c r="F39" t="s">
        <v>4367</v>
      </c>
      <c r="K39" t="str">
        <f>IF(I352="pos_trend",B352,"")</f>
        <v/>
      </c>
      <c r="M39" t="str">
        <f t="shared" si="2"/>
        <v>revenue, gross income</v>
      </c>
      <c r="W39" t="str">
        <f t="shared" si="3"/>
        <v>, gross interest expense</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6</v>
      </c>
      <c r="U40" t="str">
        <f>VLOOKUP(T40,T22:U39,2,FALSE)</f>
        <v>Gross Interest Expense</v>
      </c>
      <c r="W40" t="str">
        <f>IF(IFERROR(FIND(",",W39),TRUE)=TRUE,W39,IF(NOT(EXACT(U40,UPPER(U40))),SUBSTITUTE(W39,LOWER(U40),"and "&amp;LOWER(U40)),SUBSTITUTE(W39,U40,"and "&amp;U40)))</f>
        <v>, and gross interest expense</v>
      </c>
    </row>
    <row r="41" spans="1:23" x14ac:dyDescent="0.3">
      <c r="B41" s="1" t="s">
        <v>68</v>
      </c>
      <c r="C41" s="1" t="s">
        <v>69</v>
      </c>
      <c r="D41" s="1" t="s">
        <v>70</v>
      </c>
      <c r="E41" s="1" t="s">
        <v>71</v>
      </c>
      <c r="F41" s="1" t="s">
        <v>72</v>
      </c>
    </row>
    <row r="42" spans="1:23" x14ac:dyDescent="0.3">
      <c r="A42" s="1">
        <v>0</v>
      </c>
      <c r="B42" t="s">
        <v>73</v>
      </c>
      <c r="C42" t="s">
        <v>3174</v>
      </c>
      <c r="D42" t="s">
        <v>4368</v>
      </c>
      <c r="E42" t="s">
        <v>4369</v>
      </c>
      <c r="F42" t="s">
        <v>4370</v>
      </c>
      <c r="K42" t="str">
        <f>SUBSTITUTE(IF(M40&lt;&gt;"", D1 &amp; " has managed to increase " &amp; M40 &amp; " each year since " &amp; C144, "No positive trends")," , "," ")</f>
        <v>Acorda Therapeutics has managed to increase revenue, and gross income each year since 2012</v>
      </c>
      <c r="U42" t="str">
        <f>SUBSTITUTE(IF(W40&lt;&gt;"", D1 &amp; " has managed to increase " &amp; W40 &amp; " each year since " &amp; C144, "No positive trends")," , "," ")</f>
        <v>Acorda Therapeutics has managed to increase and gross interest expense each year since 2012</v>
      </c>
    </row>
    <row r="43" spans="1:23" x14ac:dyDescent="0.3">
      <c r="A43" s="1">
        <v>1</v>
      </c>
      <c r="B43" t="s">
        <v>78</v>
      </c>
      <c r="C43" t="s">
        <v>3948</v>
      </c>
      <c r="D43" t="s">
        <v>74</v>
      </c>
      <c r="E43" t="s">
        <v>85</v>
      </c>
      <c r="F43" t="s">
        <v>77</v>
      </c>
    </row>
    <row r="44" spans="1:23" x14ac:dyDescent="0.3">
      <c r="A44" s="1">
        <v>2</v>
      </c>
      <c r="B44" t="s">
        <v>82</v>
      </c>
      <c r="C44" t="s">
        <v>4371</v>
      </c>
      <c r="D44" t="s">
        <v>4372</v>
      </c>
      <c r="E44" t="s">
        <v>4373</v>
      </c>
      <c r="F44" t="s">
        <v>84</v>
      </c>
    </row>
    <row r="45" spans="1:23" x14ac:dyDescent="0.3">
      <c r="A45" s="1">
        <v>3</v>
      </c>
      <c r="B45" t="s">
        <v>87</v>
      </c>
      <c r="C45" t="s">
        <v>4374</v>
      </c>
      <c r="D45" t="s">
        <v>4375</v>
      </c>
      <c r="E45" t="s">
        <v>4376</v>
      </c>
      <c r="F45" t="s">
        <v>4377</v>
      </c>
    </row>
    <row r="47" spans="1:23" x14ac:dyDescent="0.3">
      <c r="B47" s="1" t="s">
        <v>92</v>
      </c>
      <c r="C47" s="1" t="s">
        <v>37</v>
      </c>
      <c r="D47" s="1" t="s">
        <v>38</v>
      </c>
      <c r="E47" s="1" t="s">
        <v>39</v>
      </c>
      <c r="F47" s="1" t="s">
        <v>40</v>
      </c>
    </row>
    <row r="48" spans="1:23" x14ac:dyDescent="0.3">
      <c r="A48" s="1">
        <v>0</v>
      </c>
      <c r="B48" t="s">
        <v>93</v>
      </c>
      <c r="C48">
        <v>0.48</v>
      </c>
      <c r="D48">
        <v>0.71</v>
      </c>
      <c r="E48">
        <v>1.97</v>
      </c>
      <c r="F48">
        <v>0.88</v>
      </c>
    </row>
    <row r="49" spans="1:14" x14ac:dyDescent="0.3">
      <c r="A49" s="1">
        <v>1</v>
      </c>
      <c r="B49" t="s">
        <v>94</v>
      </c>
      <c r="C49">
        <v>0.48</v>
      </c>
      <c r="D49">
        <v>0.71</v>
      </c>
      <c r="E49">
        <v>1.97</v>
      </c>
      <c r="F49">
        <v>0.88</v>
      </c>
    </row>
    <row r="50" spans="1:14" x14ac:dyDescent="0.3">
      <c r="A50" s="1">
        <v>2</v>
      </c>
      <c r="B50" t="s">
        <v>95</v>
      </c>
      <c r="C50">
        <v>0.49</v>
      </c>
      <c r="D50">
        <v>0.71</v>
      </c>
      <c r="E50">
        <v>1.98</v>
      </c>
      <c r="F50">
        <v>1.05</v>
      </c>
    </row>
    <row r="51" spans="1:14" x14ac:dyDescent="0.3">
      <c r="A51" s="1">
        <v>3</v>
      </c>
      <c r="B51" t="s">
        <v>96</v>
      </c>
      <c r="C51">
        <v>0.49</v>
      </c>
      <c r="D51">
        <v>0.71</v>
      </c>
      <c r="E51">
        <v>1.98</v>
      </c>
      <c r="F51">
        <v>1.05</v>
      </c>
    </row>
    <row r="52" spans="1:14" x14ac:dyDescent="0.3">
      <c r="A52" s="1">
        <v>4</v>
      </c>
      <c r="B52" t="s">
        <v>97</v>
      </c>
      <c r="C52">
        <v>0.28999999999999998</v>
      </c>
      <c r="D52">
        <v>0.48</v>
      </c>
      <c r="E52">
        <v>1.47</v>
      </c>
      <c r="F52">
        <v>0.57999999999999996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c r="C57">
        <v>1</v>
      </c>
      <c r="E57">
        <v>1</v>
      </c>
      <c r="F57">
        <v>1</v>
      </c>
    </row>
    <row r="58" spans="1:14" x14ac:dyDescent="0.3">
      <c r="A58" s="1">
        <v>3</v>
      </c>
      <c r="B58" t="s">
        <v>102</v>
      </c>
    </row>
    <row r="60" spans="1:14" x14ac:dyDescent="0.3">
      <c r="B60" s="1" t="s">
        <v>103</v>
      </c>
      <c r="C60" s="1" t="s">
        <v>4378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4379</v>
      </c>
      <c r="F61">
        <v>0.19</v>
      </c>
      <c r="I61" t="str">
        <f t="shared" si="4"/>
        <v>N/A</v>
      </c>
      <c r="J61">
        <f t="shared" si="5"/>
        <v>5.8570000000000002</v>
      </c>
      <c r="K61" t="str">
        <f t="shared" si="6"/>
        <v>N/A</v>
      </c>
      <c r="L61" t="str">
        <f t="shared" si="7"/>
        <v>N/A</v>
      </c>
      <c r="M61">
        <f t="shared" si="8"/>
        <v>0.19</v>
      </c>
      <c r="N61" t="str">
        <f t="shared" si="9"/>
        <v>N/A</v>
      </c>
    </row>
    <row r="62" spans="1:14" x14ac:dyDescent="0.3">
      <c r="A62" s="1">
        <v>1</v>
      </c>
      <c r="B62" t="s">
        <v>110</v>
      </c>
      <c r="C62" t="s">
        <v>4380</v>
      </c>
      <c r="F62">
        <v>0.22</v>
      </c>
      <c r="I62" t="str">
        <f t="shared" si="4"/>
        <v>N/A</v>
      </c>
      <c r="J62">
        <f t="shared" si="5"/>
        <v>18.75</v>
      </c>
      <c r="K62" t="str">
        <f t="shared" si="6"/>
        <v>N/A</v>
      </c>
      <c r="L62" t="str">
        <f t="shared" si="7"/>
        <v>N/A</v>
      </c>
      <c r="M62">
        <f t="shared" si="8"/>
        <v>0.22</v>
      </c>
      <c r="N62" t="str">
        <f t="shared" si="9"/>
        <v>N/A</v>
      </c>
    </row>
    <row r="63" spans="1:14" x14ac:dyDescent="0.3">
      <c r="A63" s="1">
        <v>2</v>
      </c>
      <c r="B63" t="s">
        <v>112</v>
      </c>
      <c r="C63" t="s">
        <v>4381</v>
      </c>
      <c r="F63">
        <v>0.08</v>
      </c>
      <c r="I63" t="str">
        <f t="shared" si="4"/>
        <v>N/A</v>
      </c>
      <c r="J63">
        <f t="shared" si="5"/>
        <v>6.88</v>
      </c>
      <c r="K63" t="str">
        <f t="shared" si="6"/>
        <v>N/A</v>
      </c>
      <c r="L63" t="str">
        <f t="shared" si="7"/>
        <v>N/A</v>
      </c>
      <c r="M63">
        <f t="shared" si="8"/>
        <v>0.08</v>
      </c>
      <c r="N63" t="str">
        <f t="shared" si="9"/>
        <v>N/A</v>
      </c>
    </row>
    <row r="64" spans="1:14" x14ac:dyDescent="0.3">
      <c r="A64" s="1">
        <v>3</v>
      </c>
      <c r="B64" t="s">
        <v>114</v>
      </c>
      <c r="C64" t="s">
        <v>4382</v>
      </c>
      <c r="F64">
        <v>0.12</v>
      </c>
      <c r="I64" t="str">
        <f t="shared" si="4"/>
        <v>N/A</v>
      </c>
      <c r="J64">
        <f t="shared" si="5"/>
        <v>-0.55299999999999994</v>
      </c>
      <c r="K64" t="str">
        <f t="shared" si="6"/>
        <v>N/A</v>
      </c>
      <c r="L64" t="str">
        <f t="shared" si="7"/>
        <v>N/A</v>
      </c>
      <c r="M64">
        <f t="shared" si="8"/>
        <v>0.12</v>
      </c>
      <c r="N64" t="str">
        <f t="shared" si="9"/>
        <v>N/A</v>
      </c>
    </row>
    <row r="65" spans="1:14" x14ac:dyDescent="0.3">
      <c r="A65" s="1">
        <v>4</v>
      </c>
      <c r="B65" t="s">
        <v>116</v>
      </c>
      <c r="C65" t="s">
        <v>4383</v>
      </c>
      <c r="F65">
        <v>0.09</v>
      </c>
      <c r="I65" t="str">
        <f t="shared" si="4"/>
        <v>N/A</v>
      </c>
      <c r="J65">
        <f t="shared" si="5"/>
        <v>0.28999999999999998</v>
      </c>
      <c r="K65" t="str">
        <f t="shared" si="6"/>
        <v>N/A</v>
      </c>
      <c r="L65" t="str">
        <f t="shared" si="7"/>
        <v>N/A</v>
      </c>
      <c r="M65">
        <f t="shared" si="8"/>
        <v>0.09</v>
      </c>
      <c r="N65" t="str">
        <f t="shared" si="9"/>
        <v>N/A</v>
      </c>
    </row>
    <row r="66" spans="1:14" x14ac:dyDescent="0.3">
      <c r="A66" s="1">
        <v>5</v>
      </c>
      <c r="B66" t="s">
        <v>118</v>
      </c>
      <c r="C66" t="s">
        <v>4384</v>
      </c>
      <c r="I66" t="str">
        <f t="shared" si="4"/>
        <v>N/A</v>
      </c>
      <c r="J66">
        <f t="shared" si="5"/>
        <v>3.3100000000000004E-2</v>
      </c>
      <c r="K66" t="str">
        <f t="shared" si="6"/>
        <v>N/A</v>
      </c>
      <c r="L66" t="str">
        <f t="shared" si="7"/>
        <v>N/A</v>
      </c>
      <c r="M66" t="str">
        <f t="shared" si="8"/>
        <v>N/A</v>
      </c>
      <c r="N66" t="str">
        <f t="shared" si="9"/>
        <v>N/A</v>
      </c>
    </row>
    <row r="67" spans="1:14" x14ac:dyDescent="0.3">
      <c r="D67" t="s">
        <v>120</v>
      </c>
      <c r="E67" t="str">
        <f>C1</f>
        <v>Acorda Therapeutics, Inc. (ACOR)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59</v>
      </c>
      <c r="D68">
        <f ca="1">IFERROR(AVERAGE(VALUE(INDIRECT("J"&amp;(MATCH(B68,B69:B500,0)+68))),VALUE(INDIRECT("J"&amp;(MATCH(B68,B69:B500,0)+79))),VALUE(INDIRECT("J"&amp;(MATCH(B68,B69:B500,0)+90))),VALUE(INDIRECT("J"&amp;(MATCH(B68,B69:B500,0)+101)))),"")</f>
        <v>432475000</v>
      </c>
      <c r="E68" t="str">
        <f t="shared" ref="E68:E76" ca="1" si="10">IFERROR(IF(AND(C68&lt;&gt;"",D68&lt;&gt;0),IF(VALUE(J68)&gt;VALUE(K68),"above average","below average"),"no data"),"no data")</f>
        <v>above average</v>
      </c>
      <c r="I68" t="str">
        <f t="shared" ca="1" si="4"/>
        <v>N/A</v>
      </c>
      <c r="J68">
        <f t="shared" si="5"/>
        <v>1070000000.0000001</v>
      </c>
      <c r="K68">
        <f t="shared" ca="1" si="6"/>
        <v>432475000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4346</v>
      </c>
      <c r="D70">
        <f ca="1">IFERROR(AVERAGE(VALUE(INDIRECT("J"&amp;(MATCH(B70,B71:B502,0)+70))),VALUE(INDIRECT("J"&amp;(MATCH(B70,B71:B502,0)+81))),VALUE(INDIRECT("J"&amp;(MATCH(B70,B71:B502,0)+92))),VALUE(INDIRECT("J"&amp;(MATCH(B70,B71:B502,0)+103)))),"")</f>
        <v>-11.2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-19.61</v>
      </c>
      <c r="K70">
        <f t="shared" ca="1" si="6"/>
        <v>-11.2</v>
      </c>
      <c r="L70" t="str">
        <f t="shared" ca="1" si="7"/>
        <v>N/A</v>
      </c>
      <c r="M70" t="str">
        <f t="shared" ca="1" si="8"/>
        <v>N/A</v>
      </c>
      <c r="N70" t="str">
        <f t="shared" ca="1" si="9"/>
        <v>N/A</v>
      </c>
    </row>
    <row r="71" spans="1:14" x14ac:dyDescent="0.3">
      <c r="A71" s="1">
        <v>3</v>
      </c>
      <c r="B71" t="s">
        <v>124</v>
      </c>
      <c r="C71" t="s">
        <v>4385</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25.97</v>
      </c>
      <c r="K71" t="str">
        <f t="shared" ca="1" si="6"/>
        <v>N/A</v>
      </c>
      <c r="L71" t="str">
        <f t="shared" ca="1" si="7"/>
        <v>N/A</v>
      </c>
      <c r="M71" t="str">
        <f t="shared" ca="1" si="8"/>
        <v>N/A</v>
      </c>
      <c r="N71" t="str">
        <f t="shared" ca="1" si="9"/>
        <v>N/A</v>
      </c>
    </row>
    <row r="72" spans="1:14" x14ac:dyDescent="0.3">
      <c r="A72" s="1">
        <v>4</v>
      </c>
      <c r="B72" t="s">
        <v>126</v>
      </c>
      <c r="C72" t="s">
        <v>1811</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0.39</v>
      </c>
      <c r="K72" t="str">
        <f t="shared" ca="1" si="6"/>
        <v>N/A</v>
      </c>
      <c r="L72" t="str">
        <f t="shared" ca="1" si="7"/>
        <v>N/A</v>
      </c>
      <c r="M72" t="str">
        <f t="shared" ca="1" si="8"/>
        <v>N/A</v>
      </c>
      <c r="N72" t="str">
        <f t="shared" ca="1" si="9"/>
        <v>N/A</v>
      </c>
    </row>
    <row r="73" spans="1:14" x14ac:dyDescent="0.3">
      <c r="A73" s="1">
        <v>5</v>
      </c>
      <c r="B73" t="s">
        <v>128</v>
      </c>
      <c r="C73" t="s">
        <v>4386</v>
      </c>
      <c r="D73">
        <f ca="1">IFERROR(AVERAGE(VALUE(INDIRECT("J"&amp;(MATCH(B73,B74:B505,0)+73))),VALUE(INDIRECT("J"&amp;(MATCH(B73,B74:B505,0)+84))),VALUE(INDIRECT("J"&amp;(MATCH(B73,B74:B505,0)+95))),VALUE(INDIRECT("J"&amp;(MATCH(B73,B74:B505,0)+106)))),"")</f>
        <v>3.2874999999999996</v>
      </c>
      <c r="E73" t="str">
        <f t="shared" ca="1" si="10"/>
        <v>below average</v>
      </c>
      <c r="F73" t="str">
        <f t="shared" ca="1" si="11"/>
        <v/>
      </c>
      <c r="G73" t="str">
        <f t="shared" ca="1" si="12"/>
        <v/>
      </c>
      <c r="I73" t="str">
        <f t="shared" ca="1" si="4"/>
        <v>N/A</v>
      </c>
      <c r="J73">
        <f t="shared" si="5"/>
        <v>2.04</v>
      </c>
      <c r="K73">
        <f t="shared" ca="1" si="6"/>
        <v>3.2875000000000001</v>
      </c>
      <c r="L73" t="str">
        <f t="shared" ca="1" si="7"/>
        <v>N/A</v>
      </c>
      <c r="M73" t="str">
        <f t="shared" ca="1" si="8"/>
        <v>N/A</v>
      </c>
      <c r="N73" t="str">
        <f t="shared" ca="1" si="9"/>
        <v>N/A</v>
      </c>
    </row>
    <row r="74" spans="1:14" x14ac:dyDescent="0.3">
      <c r="A74" s="1">
        <v>6</v>
      </c>
      <c r="B74" t="s">
        <v>130</v>
      </c>
      <c r="C74" t="s">
        <v>4387</v>
      </c>
      <c r="D74">
        <f ca="1">IFERROR(AVERAGE(VALUE(INDIRECT("J"&amp;(MATCH(B74,B75:B506,0)+74))),VALUE(INDIRECT("J"&amp;(MATCH(B74,B75:B506,0)+85))),VALUE(INDIRECT("J"&amp;(MATCH(B74,B75:B506,0)+96))),VALUE(INDIRECT("J"&amp;(MATCH(B74,B75:B506,0)+107)))),"")</f>
        <v>14.917499999999999</v>
      </c>
      <c r="E74" t="str">
        <f t="shared" ca="1" si="10"/>
        <v>below average</v>
      </c>
      <c r="F74" t="str">
        <f t="shared" ca="1" si="11"/>
        <v/>
      </c>
      <c r="G74" t="str">
        <f t="shared" ca="1" si="12"/>
        <v/>
      </c>
      <c r="I74" t="str">
        <f t="shared" ca="1" si="4"/>
        <v>N/A</v>
      </c>
      <c r="J74">
        <f t="shared" si="5"/>
        <v>1.58</v>
      </c>
      <c r="K74">
        <f t="shared" ca="1" si="6"/>
        <v>14.9175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4388</v>
      </c>
      <c r="F81" t="str">
        <f t="shared" ref="F81:F87" ca="1" si="13">IF(E70="below average",LOWER(TRIM(IF(ISNUMBER(VALUE(RIGHT(B70,1))),REPLACE(B70,LEN(B70),1,""),B70))),"")</f>
        <v>trailing p/e</v>
      </c>
      <c r="G81" t="str">
        <f ca="1">IFERROR(LEFT(F81,FIND("(",F81) - 2),F81)</f>
        <v>trailing p/e</v>
      </c>
      <c r="I81" t="str">
        <f t="shared" ca="1" si="4"/>
        <v>N/A</v>
      </c>
      <c r="J81">
        <f t="shared" si="5"/>
        <v>-0.10130000000000002</v>
      </c>
      <c r="K81" t="str">
        <f t="shared" si="6"/>
        <v>N/A</v>
      </c>
      <c r="L81" t="str">
        <f t="shared" si="7"/>
        <v>N/A</v>
      </c>
      <c r="M81" t="str">
        <f t="shared" ca="1" si="8"/>
        <v>N/A</v>
      </c>
      <c r="N81" t="str">
        <f t="shared" ca="1" si="9"/>
        <v>N/A</v>
      </c>
    </row>
    <row r="82" spans="1:14" x14ac:dyDescent="0.3">
      <c r="A82" s="1">
        <v>1</v>
      </c>
      <c r="B82" t="s">
        <v>140</v>
      </c>
      <c r="C82" t="s">
        <v>4389</v>
      </c>
      <c r="F82" t="str">
        <f t="shared" ca="1" si="13"/>
        <v/>
      </c>
      <c r="G82" t="str">
        <f t="shared" ref="G82:G87" ca="1" si="14">IF(F82&lt;&gt;"", G81 &amp; ", " &amp; IFERROR(LEFT(F82,FIND("(",F82) - 2),F82),G81)</f>
        <v>trailing p/e</v>
      </c>
      <c r="I82" t="str">
        <f t="shared" ca="1" si="4"/>
        <v>N/A</v>
      </c>
      <c r="J82">
        <f t="shared" si="5"/>
        <v>-5.1000000000000004E-3</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4390</v>
      </c>
      <c r="F84" t="str">
        <f t="shared" ca="1" si="13"/>
        <v>price/sales (ttm)</v>
      </c>
      <c r="G84" t="str">
        <f t="shared" ca="1" si="14"/>
        <v>trailing p/e, price/sales</v>
      </c>
      <c r="I84" t="str">
        <f t="shared" ca="1" si="4"/>
        <v>N/A</v>
      </c>
      <c r="J84">
        <f t="shared" si="5"/>
        <v>-1.3000000000000002E-3</v>
      </c>
      <c r="K84" t="str">
        <f t="shared" si="6"/>
        <v>N/A</v>
      </c>
      <c r="L84" t="str">
        <f t="shared" si="7"/>
        <v>N/A</v>
      </c>
      <c r="M84" t="str">
        <f t="shared" ca="1" si="8"/>
        <v>N/A</v>
      </c>
      <c r="N84" t="str">
        <f t="shared" ca="1" si="9"/>
        <v>N/A</v>
      </c>
    </row>
    <row r="85" spans="1:14" x14ac:dyDescent="0.3">
      <c r="A85" s="1">
        <v>1</v>
      </c>
      <c r="B85" t="s">
        <v>144</v>
      </c>
      <c r="C85" t="s">
        <v>4391</v>
      </c>
      <c r="F85" t="str">
        <f t="shared" ca="1" si="13"/>
        <v>price/book (mrq)</v>
      </c>
      <c r="G85" t="str">
        <f t="shared" ca="1" si="14"/>
        <v>trailing p/e, price/sales, price/book</v>
      </c>
      <c r="I85" t="str">
        <f t="shared" ca="1" si="4"/>
        <v>N/A</v>
      </c>
      <c r="J85">
        <f t="shared" si="5"/>
        <v>-7.9400000000000012E-2</v>
      </c>
      <c r="K85" t="str">
        <f t="shared" si="6"/>
        <v>N/A</v>
      </c>
      <c r="L85" t="str">
        <f t="shared" si="7"/>
        <v>N/A</v>
      </c>
      <c r="M85" t="str">
        <f t="shared" ca="1" si="8"/>
        <v>N/A</v>
      </c>
      <c r="N85" t="str">
        <f t="shared" ca="1" si="9"/>
        <v>N/A</v>
      </c>
    </row>
    <row r="86" spans="1:14" x14ac:dyDescent="0.3">
      <c r="F86" t="str">
        <f t="shared" ca="1" si="13"/>
        <v/>
      </c>
      <c r="G86" t="str">
        <f t="shared" ca="1" si="14"/>
        <v>trailing p/e,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4392</v>
      </c>
      <c r="F87" t="str">
        <f t="shared" ca="1" si="13"/>
        <v/>
      </c>
      <c r="G87" t="str">
        <f t="shared" ca="1" si="14"/>
        <v>trailing p/e, price/sales, price/book</v>
      </c>
      <c r="I87" t="str">
        <f t="shared" ca="1" si="4"/>
        <v>N/A</v>
      </c>
      <c r="J87">
        <f t="shared" si="5"/>
        <v>523080000.00000006</v>
      </c>
      <c r="K87" t="str">
        <f t="shared" si="6"/>
        <v>N/A</v>
      </c>
      <c r="L87" t="str">
        <f t="shared" si="7"/>
        <v>N/A</v>
      </c>
      <c r="M87" t="str">
        <f t="shared" ca="1" si="8"/>
        <v>N/A</v>
      </c>
      <c r="N87" t="str">
        <f t="shared" ca="1" si="9"/>
        <v>N/A</v>
      </c>
    </row>
    <row r="88" spans="1:14" x14ac:dyDescent="0.3">
      <c r="A88" s="1">
        <v>1</v>
      </c>
      <c r="B88" t="s">
        <v>147</v>
      </c>
      <c r="C88" t="s">
        <v>4393</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price/sales, and price/book</v>
      </c>
      <c r="I88" t="str">
        <f t="shared" ca="1" si="4"/>
        <v>N/A</v>
      </c>
      <c r="J88">
        <f t="shared" si="5"/>
        <v>11.49</v>
      </c>
      <c r="K88" t="str">
        <f t="shared" si="6"/>
        <v>N/A</v>
      </c>
      <c r="L88" t="str">
        <f t="shared" si="7"/>
        <v>N/A</v>
      </c>
      <c r="M88" t="str">
        <f t="shared" ca="1" si="8"/>
        <v>N/A</v>
      </c>
      <c r="N88" t="str">
        <f t="shared" ca="1" si="9"/>
        <v>N/A</v>
      </c>
    </row>
    <row r="89" spans="1:14" x14ac:dyDescent="0.3">
      <c r="A89" s="1">
        <v>2</v>
      </c>
      <c r="B89" t="s">
        <v>149</v>
      </c>
      <c r="C89" t="s">
        <v>1828</v>
      </c>
      <c r="D89" t="str">
        <f ca="1">IF(COUNTIF(E70:E76,"=below average")&gt;0,"There are some indications that "&amp;D1&amp;" may be undervalued. The company has a lower " &amp; G88 &amp; " than the comparable average", "Inconclusive")</f>
        <v>There are some indications that Acorda Therapeutics may be undervalued. The company has a lower trailing p/e, price/sales, and price/book than the comparable average</v>
      </c>
      <c r="I89" t="str">
        <f t="shared" ca="1" si="4"/>
        <v>N/A</v>
      </c>
      <c r="J89">
        <f t="shared" si="5"/>
        <v>0.03</v>
      </c>
      <c r="K89" t="str">
        <f t="shared" ca="1" si="6"/>
        <v>N/A</v>
      </c>
      <c r="L89" t="str">
        <f t="shared" si="7"/>
        <v>N/A</v>
      </c>
      <c r="M89" t="str">
        <f t="shared" si="8"/>
        <v>N/A</v>
      </c>
      <c r="N89" t="str">
        <f t="shared" si="9"/>
        <v>N/A</v>
      </c>
    </row>
    <row r="90" spans="1:14" x14ac:dyDescent="0.3">
      <c r="A90" s="1">
        <v>3</v>
      </c>
      <c r="B90" t="s">
        <v>151</v>
      </c>
      <c r="C90" t="s">
        <v>4394</v>
      </c>
      <c r="I90" t="str">
        <f t="shared" si="4"/>
        <v>N/A</v>
      </c>
      <c r="J90">
        <f t="shared" si="5"/>
        <v>411490000</v>
      </c>
      <c r="K90" t="str">
        <f t="shared" si="6"/>
        <v>N/A</v>
      </c>
      <c r="L90" t="str">
        <f t="shared" si="7"/>
        <v>N/A</v>
      </c>
      <c r="M90" t="str">
        <f t="shared" si="8"/>
        <v>N/A</v>
      </c>
      <c r="N90" t="str">
        <f t="shared" si="9"/>
        <v>N/A</v>
      </c>
    </row>
    <row r="91" spans="1:14" x14ac:dyDescent="0.3">
      <c r="A91" s="1">
        <v>4</v>
      </c>
      <c r="B91" t="s">
        <v>153</v>
      </c>
      <c r="C91" t="s">
        <v>3498</v>
      </c>
      <c r="I91" t="str">
        <f t="shared" si="4"/>
        <v>N/A</v>
      </c>
      <c r="J91">
        <f t="shared" si="5"/>
        <v>20620000</v>
      </c>
      <c r="K91" t="str">
        <f t="shared" si="6"/>
        <v>N/A</v>
      </c>
      <c r="L91" t="str">
        <f t="shared" si="7"/>
        <v>N/A</v>
      </c>
      <c r="M91" t="str">
        <f t="shared" si="8"/>
        <v>N/A</v>
      </c>
      <c r="N91" t="str">
        <f t="shared" si="9"/>
        <v>N/A</v>
      </c>
    </row>
    <row r="92" spans="1:14" x14ac:dyDescent="0.3">
      <c r="A92" s="1">
        <v>5</v>
      </c>
      <c r="B92" t="s">
        <v>155</v>
      </c>
      <c r="C92" t="s">
        <v>4395</v>
      </c>
      <c r="I92" t="str">
        <f t="shared" si="4"/>
        <v>N/A</v>
      </c>
      <c r="J92">
        <f t="shared" si="5"/>
        <v>-53000000</v>
      </c>
      <c r="K92" t="str">
        <f t="shared" si="6"/>
        <v>N/A</v>
      </c>
      <c r="L92" t="str">
        <f t="shared" si="7"/>
        <v>N/A</v>
      </c>
      <c r="M92" t="str">
        <f t="shared" si="8"/>
        <v>N/A</v>
      </c>
      <c r="N92" t="str">
        <f t="shared" si="9"/>
        <v>N/A</v>
      </c>
    </row>
    <row r="93" spans="1:14" x14ac:dyDescent="0.3">
      <c r="A93" s="1">
        <v>6</v>
      </c>
      <c r="B93" t="s">
        <v>157</v>
      </c>
      <c r="C93" t="s">
        <v>4347</v>
      </c>
      <c r="I93" t="str">
        <f t="shared" si="4"/>
        <v>N/A</v>
      </c>
      <c r="J93">
        <f t="shared" si="5"/>
        <v>-1.1599999999999999</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4396</v>
      </c>
      <c r="I96" t="str">
        <f t="shared" si="4"/>
        <v>N/A</v>
      </c>
      <c r="J96">
        <f t="shared" si="5"/>
        <v>133620000</v>
      </c>
      <c r="K96" t="str">
        <f t="shared" si="6"/>
        <v>N/A</v>
      </c>
      <c r="L96" t="str">
        <f t="shared" si="7"/>
        <v>N/A</v>
      </c>
      <c r="M96" t="str">
        <f t="shared" si="8"/>
        <v>N/A</v>
      </c>
      <c r="N96" t="str">
        <f t="shared" si="9"/>
        <v>N/A</v>
      </c>
    </row>
    <row r="97" spans="1:14" x14ac:dyDescent="0.3">
      <c r="A97" s="1">
        <v>1</v>
      </c>
      <c r="B97" t="s">
        <v>161</v>
      </c>
      <c r="C97" t="s">
        <v>4397</v>
      </c>
      <c r="I97" t="str">
        <f t="shared" si="4"/>
        <v>N/A</v>
      </c>
      <c r="J97">
        <f t="shared" si="5"/>
        <v>2.86</v>
      </c>
      <c r="K97" t="str">
        <f t="shared" si="6"/>
        <v>N/A</v>
      </c>
      <c r="L97" t="str">
        <f t="shared" si="7"/>
        <v>N/A</v>
      </c>
      <c r="M97" t="str">
        <f t="shared" si="8"/>
        <v>N/A</v>
      </c>
      <c r="N97" t="str">
        <f t="shared" si="9"/>
        <v>N/A</v>
      </c>
    </row>
    <row r="98" spans="1:14" x14ac:dyDescent="0.3">
      <c r="A98" s="1">
        <v>2</v>
      </c>
      <c r="B98" t="s">
        <v>163</v>
      </c>
      <c r="C98" t="s">
        <v>4398</v>
      </c>
      <c r="I98" t="str">
        <f t="shared" si="4"/>
        <v>N/A</v>
      </c>
      <c r="J98">
        <f t="shared" si="5"/>
        <v>327120000</v>
      </c>
      <c r="K98" t="str">
        <f t="shared" si="6"/>
        <v>N/A</v>
      </c>
      <c r="L98" t="str">
        <f t="shared" si="7"/>
        <v>N/A</v>
      </c>
      <c r="M98" t="str">
        <f t="shared" si="8"/>
        <v>N/A</v>
      </c>
      <c r="N98" t="str">
        <f t="shared" si="9"/>
        <v>N/A</v>
      </c>
    </row>
    <row r="99" spans="1:14" x14ac:dyDescent="0.3">
      <c r="A99" s="1">
        <v>3</v>
      </c>
      <c r="B99" t="s">
        <v>165</v>
      </c>
      <c r="C99" t="s">
        <v>4399</v>
      </c>
      <c r="I99" t="str">
        <f t="shared" si="4"/>
        <v>N/A</v>
      </c>
      <c r="J99">
        <f t="shared" si="5"/>
        <v>48.38</v>
      </c>
      <c r="K99" t="str">
        <f t="shared" si="6"/>
        <v>N/A</v>
      </c>
      <c r="L99" t="str">
        <f t="shared" si="7"/>
        <v>N/A</v>
      </c>
      <c r="M99" t="str">
        <f t="shared" si="8"/>
        <v>N/A</v>
      </c>
      <c r="N99" t="str">
        <f t="shared" si="9"/>
        <v>N/A</v>
      </c>
    </row>
    <row r="100" spans="1:14" x14ac:dyDescent="0.3">
      <c r="A100" s="1">
        <v>4</v>
      </c>
      <c r="B100" t="s">
        <v>167</v>
      </c>
      <c r="C100" t="s">
        <v>3722</v>
      </c>
      <c r="I100" t="str">
        <f t="shared" si="4"/>
        <v>N/A</v>
      </c>
      <c r="J100">
        <f t="shared" si="5"/>
        <v>2.08</v>
      </c>
      <c r="K100" t="str">
        <f t="shared" si="6"/>
        <v>N/A</v>
      </c>
      <c r="L100" t="str">
        <f t="shared" si="7"/>
        <v>N/A</v>
      </c>
      <c r="M100" t="str">
        <f t="shared" si="8"/>
        <v>N/A</v>
      </c>
      <c r="N100" t="str">
        <f t="shared" si="9"/>
        <v>N/A</v>
      </c>
    </row>
    <row r="101" spans="1:14" x14ac:dyDescent="0.3">
      <c r="A101" s="1">
        <v>5</v>
      </c>
      <c r="B101" t="s">
        <v>169</v>
      </c>
      <c r="C101" t="s">
        <v>4400</v>
      </c>
      <c r="I101" t="str">
        <f t="shared" si="4"/>
        <v>N/A</v>
      </c>
      <c r="J101">
        <f t="shared" si="5"/>
        <v>14.46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3545</v>
      </c>
      <c r="I103" t="str">
        <f t="shared" si="4"/>
        <v>N/A</v>
      </c>
      <c r="J103">
        <f t="shared" si="5"/>
        <v>3250000</v>
      </c>
      <c r="K103" t="str">
        <f t="shared" si="6"/>
        <v>N/A</v>
      </c>
      <c r="L103" t="str">
        <f t="shared" si="7"/>
        <v>N/A</v>
      </c>
      <c r="M103" t="str">
        <f t="shared" si="8"/>
        <v>N/A</v>
      </c>
      <c r="N103" t="str">
        <f t="shared" si="9"/>
        <v>N/A</v>
      </c>
    </row>
    <row r="104" spans="1:14" x14ac:dyDescent="0.3">
      <c r="A104" s="1">
        <v>1</v>
      </c>
      <c r="B104" t="s">
        <v>173</v>
      </c>
      <c r="C104" t="s">
        <v>4401</v>
      </c>
      <c r="I104" t="str">
        <f t="shared" si="4"/>
        <v>N/A</v>
      </c>
      <c r="J104">
        <f t="shared" si="5"/>
        <v>58750000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4345</v>
      </c>
      <c r="I106" t="str">
        <f t="shared" si="4"/>
        <v>N/A</v>
      </c>
      <c r="J106">
        <f t="shared" si="5"/>
        <v>1.49</v>
      </c>
      <c r="K106" t="str">
        <f t="shared" si="6"/>
        <v>N/A</v>
      </c>
      <c r="L106" t="str">
        <f t="shared" si="7"/>
        <v>N/A</v>
      </c>
      <c r="M106" t="str">
        <f t="shared" si="8"/>
        <v>N/A</v>
      </c>
      <c r="N106" t="str">
        <f t="shared" si="9"/>
        <v>N/A</v>
      </c>
    </row>
    <row r="107" spans="1:14" x14ac:dyDescent="0.3">
      <c r="A107" s="1">
        <v>1</v>
      </c>
      <c r="B107" t="s">
        <v>175</v>
      </c>
      <c r="C107" t="s">
        <v>4402</v>
      </c>
      <c r="I107" t="str">
        <f t="shared" si="4"/>
        <v>N/A</v>
      </c>
      <c r="J107">
        <f t="shared" si="5"/>
        <v>-0.13550000000000001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4403</v>
      </c>
      <c r="I109" t="str">
        <f t="shared" si="4"/>
        <v>N/A</v>
      </c>
      <c r="J109">
        <f t="shared" si="5"/>
        <v>33</v>
      </c>
      <c r="K109" t="str">
        <f t="shared" si="6"/>
        <v>N/A</v>
      </c>
      <c r="L109" t="str">
        <f t="shared" si="7"/>
        <v>N/A</v>
      </c>
      <c r="M109" t="str">
        <f t="shared" si="8"/>
        <v>N/A</v>
      </c>
      <c r="N109" t="str">
        <f t="shared" si="9"/>
        <v>N/A</v>
      </c>
    </row>
    <row r="110" spans="1:14" x14ac:dyDescent="0.3">
      <c r="A110" s="1">
        <v>4</v>
      </c>
      <c r="B110" t="s">
        <v>181</v>
      </c>
      <c r="C110" t="s">
        <v>4404</v>
      </c>
      <c r="I110" t="str">
        <f t="shared" si="4"/>
        <v>N/A</v>
      </c>
      <c r="J110">
        <f t="shared" si="5"/>
        <v>13.6</v>
      </c>
      <c r="K110" t="str">
        <f t="shared" si="6"/>
        <v>N/A</v>
      </c>
      <c r="L110" t="str">
        <f t="shared" si="7"/>
        <v>N/A</v>
      </c>
      <c r="M110" t="str">
        <f t="shared" si="8"/>
        <v>N/A</v>
      </c>
      <c r="N110" t="str">
        <f t="shared" si="9"/>
        <v>N/A</v>
      </c>
    </row>
    <row r="111" spans="1:14" x14ac:dyDescent="0.3">
      <c r="A111" s="1">
        <v>5</v>
      </c>
      <c r="B111" t="s">
        <v>183</v>
      </c>
      <c r="C111" t="s">
        <v>4405</v>
      </c>
      <c r="I111" t="str">
        <f t="shared" si="4"/>
        <v>N/A</v>
      </c>
      <c r="J111">
        <f t="shared" si="5"/>
        <v>18.95</v>
      </c>
      <c r="K111" t="str">
        <f t="shared" si="6"/>
        <v>N/A</v>
      </c>
      <c r="L111" t="str">
        <f t="shared" si="7"/>
        <v>N/A</v>
      </c>
      <c r="M111" t="str">
        <f t="shared" si="8"/>
        <v>N/A</v>
      </c>
      <c r="N111" t="str">
        <f t="shared" si="9"/>
        <v>N/A</v>
      </c>
    </row>
    <row r="112" spans="1:14" x14ac:dyDescent="0.3">
      <c r="A112" s="1">
        <v>6</v>
      </c>
      <c r="B112" t="s">
        <v>185</v>
      </c>
      <c r="C112" t="s">
        <v>4406</v>
      </c>
      <c r="I112" t="str">
        <f t="shared" si="4"/>
        <v>N/A</v>
      </c>
      <c r="J112">
        <f t="shared" si="5"/>
        <v>20.260000000000002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4407</v>
      </c>
      <c r="I114" t="str">
        <f t="shared" si="4"/>
        <v>N/A</v>
      </c>
      <c r="J114">
        <f t="shared" si="5"/>
        <v>868890</v>
      </c>
      <c r="K114" t="str">
        <f t="shared" si="6"/>
        <v>N/A</v>
      </c>
      <c r="L114" t="str">
        <f t="shared" si="7"/>
        <v>N/A</v>
      </c>
      <c r="M114" t="str">
        <f t="shared" si="8"/>
        <v>N/A</v>
      </c>
      <c r="N114" t="str">
        <f t="shared" si="9"/>
        <v>N/A</v>
      </c>
    </row>
    <row r="115" spans="1:14" x14ac:dyDescent="0.3">
      <c r="A115" s="1">
        <v>1</v>
      </c>
      <c r="B115" t="s">
        <v>189</v>
      </c>
      <c r="C115" t="s">
        <v>4408</v>
      </c>
      <c r="I115" t="str">
        <f t="shared" si="4"/>
        <v>N/A</v>
      </c>
      <c r="J115">
        <f t="shared" si="5"/>
        <v>706430</v>
      </c>
      <c r="K115" t="str">
        <f t="shared" si="6"/>
        <v>N/A</v>
      </c>
      <c r="L115" t="str">
        <f t="shared" si="7"/>
        <v>N/A</v>
      </c>
      <c r="M115" t="str">
        <f t="shared" si="8"/>
        <v>N/A</v>
      </c>
      <c r="N115" t="str">
        <f t="shared" si="9"/>
        <v>N/A</v>
      </c>
    </row>
    <row r="116" spans="1:14" x14ac:dyDescent="0.3">
      <c r="A116" s="1">
        <v>2</v>
      </c>
      <c r="B116" t="s">
        <v>191</v>
      </c>
      <c r="C116" t="s">
        <v>4409</v>
      </c>
      <c r="I116" t="str">
        <f t="shared" si="4"/>
        <v>N/A</v>
      </c>
      <c r="J116">
        <f t="shared" si="5"/>
        <v>46660000</v>
      </c>
      <c r="K116" t="str">
        <f t="shared" si="6"/>
        <v>N/A</v>
      </c>
      <c r="L116" t="str">
        <f t="shared" si="7"/>
        <v>N/A</v>
      </c>
      <c r="M116" t="str">
        <f t="shared" si="8"/>
        <v>N/A</v>
      </c>
      <c r="N116" t="str">
        <f t="shared" si="9"/>
        <v>N/A</v>
      </c>
    </row>
    <row r="117" spans="1:14" x14ac:dyDescent="0.3">
      <c r="A117" s="1">
        <v>3</v>
      </c>
      <c r="B117" t="s">
        <v>193</v>
      </c>
      <c r="C117" t="s">
        <v>4410</v>
      </c>
      <c r="I117" t="str">
        <f t="shared" si="4"/>
        <v>N/A</v>
      </c>
      <c r="J117">
        <f t="shared" si="5"/>
        <v>34240000</v>
      </c>
      <c r="K117" t="str">
        <f t="shared" si="6"/>
        <v>N/A</v>
      </c>
      <c r="L117" t="str">
        <f t="shared" si="7"/>
        <v>N/A</v>
      </c>
      <c r="M117" t="str">
        <f t="shared" si="8"/>
        <v>N/A</v>
      </c>
      <c r="N117" t="str">
        <f t="shared" si="9"/>
        <v>N/A</v>
      </c>
    </row>
    <row r="118" spans="1:14" x14ac:dyDescent="0.3">
      <c r="A118" s="1">
        <v>4</v>
      </c>
      <c r="B118" t="s">
        <v>195</v>
      </c>
      <c r="C118" t="s">
        <v>4411</v>
      </c>
      <c r="I118" t="str">
        <f t="shared" si="4"/>
        <v>N/A</v>
      </c>
      <c r="J118">
        <f t="shared" si="5"/>
        <v>1.8700000000000001E-2</v>
      </c>
      <c r="K118" t="str">
        <f t="shared" si="6"/>
        <v>N/A</v>
      </c>
      <c r="L118" t="str">
        <f t="shared" si="7"/>
        <v>N/A</v>
      </c>
      <c r="M118" t="str">
        <f t="shared" si="8"/>
        <v>N/A</v>
      </c>
      <c r="N118" t="str">
        <f t="shared" si="9"/>
        <v>N/A</v>
      </c>
    </row>
    <row r="119" spans="1:14" x14ac:dyDescent="0.3">
      <c r="A119" s="1">
        <v>5</v>
      </c>
      <c r="B119" t="s">
        <v>197</v>
      </c>
      <c r="C119" t="s">
        <v>4412</v>
      </c>
      <c r="I119" t="str">
        <f t="shared" si="4"/>
        <v>N/A</v>
      </c>
      <c r="J119">
        <f t="shared" si="5"/>
        <v>1.0760000000000001</v>
      </c>
      <c r="K119" t="str">
        <f t="shared" si="6"/>
        <v>N/A</v>
      </c>
      <c r="L119" t="str">
        <f t="shared" si="7"/>
        <v>N/A</v>
      </c>
      <c r="M119" t="str">
        <f t="shared" si="8"/>
        <v>N/A</v>
      </c>
      <c r="N119" t="str">
        <f t="shared" si="9"/>
        <v>N/A</v>
      </c>
    </row>
    <row r="120" spans="1:14" x14ac:dyDescent="0.3">
      <c r="A120" s="1">
        <v>6</v>
      </c>
      <c r="B120" t="s">
        <v>199</v>
      </c>
      <c r="C120" t="s">
        <v>4413</v>
      </c>
      <c r="I120" t="str">
        <f t="shared" si="4"/>
        <v>N/A</v>
      </c>
      <c r="J120">
        <f t="shared" si="5"/>
        <v>5750000</v>
      </c>
      <c r="K120" t="str">
        <f t="shared" si="6"/>
        <v>N/A</v>
      </c>
      <c r="L120" t="str">
        <f t="shared" si="7"/>
        <v>N/A</v>
      </c>
      <c r="M120" t="str">
        <f t="shared" si="8"/>
        <v>N/A</v>
      </c>
      <c r="N120" t="str">
        <f t="shared" si="9"/>
        <v>N/A</v>
      </c>
    </row>
    <row r="121" spans="1:14" x14ac:dyDescent="0.3">
      <c r="A121" s="1">
        <v>7</v>
      </c>
      <c r="B121" t="s">
        <v>201</v>
      </c>
      <c r="C121" t="s">
        <v>4414</v>
      </c>
      <c r="I121" t="str">
        <f t="shared" si="4"/>
        <v>N/A</v>
      </c>
      <c r="J121">
        <f t="shared" si="5"/>
        <v>6.56</v>
      </c>
      <c r="K121" t="str">
        <f t="shared" si="6"/>
        <v>N/A</v>
      </c>
      <c r="L121" t="str">
        <f t="shared" si="7"/>
        <v>N/A</v>
      </c>
      <c r="M121" t="str">
        <f t="shared" si="8"/>
        <v>N/A</v>
      </c>
      <c r="N121" t="str">
        <f t="shared" si="9"/>
        <v>N/A</v>
      </c>
    </row>
    <row r="122" spans="1:14" x14ac:dyDescent="0.3">
      <c r="A122" s="1">
        <v>8</v>
      </c>
      <c r="B122" t="s">
        <v>203</v>
      </c>
      <c r="C122" t="s">
        <v>4415</v>
      </c>
      <c r="I122" t="str">
        <f t="shared" si="4"/>
        <v>N/A</v>
      </c>
      <c r="J122">
        <f t="shared" si="5"/>
        <v>0.20949999999999999</v>
      </c>
      <c r="K122" t="str">
        <f t="shared" si="6"/>
        <v>N/A</v>
      </c>
      <c r="L122" t="str">
        <f t="shared" si="7"/>
        <v>N/A</v>
      </c>
      <c r="M122" t="str">
        <f t="shared" si="8"/>
        <v>N/A</v>
      </c>
      <c r="N122" t="str">
        <f t="shared" si="9"/>
        <v>N/A</v>
      </c>
    </row>
    <row r="123" spans="1:14" x14ac:dyDescent="0.3">
      <c r="A123" s="1">
        <v>9</v>
      </c>
      <c r="B123" t="s">
        <v>205</v>
      </c>
      <c r="C123" t="s">
        <v>4416</v>
      </c>
      <c r="I123" t="str">
        <f t="shared" si="4"/>
        <v>N/A</v>
      </c>
      <c r="J123">
        <f t="shared" si="5"/>
        <v>7550000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4417</v>
      </c>
      <c r="C138" t="s">
        <v>4418</v>
      </c>
      <c r="D138" t="s">
        <v>587</v>
      </c>
      <c r="E138" t="s">
        <v>4419</v>
      </c>
      <c r="F138">
        <v>61</v>
      </c>
      <c r="I138" t="str">
        <f t="shared" si="15"/>
        <v>N/A</v>
      </c>
      <c r="J138" t="str">
        <f t="shared" si="16"/>
        <v>N/A</v>
      </c>
      <c r="K138">
        <f t="shared" si="17"/>
        <v>1340000</v>
      </c>
      <c r="L138">
        <f t="shared" si="18"/>
        <v>1030000</v>
      </c>
      <c r="M138">
        <f t="shared" si="19"/>
        <v>61</v>
      </c>
      <c r="N138" t="str">
        <f t="shared" si="20"/>
        <v>N/A</v>
      </c>
    </row>
    <row r="139" spans="1:28" x14ac:dyDescent="0.3">
      <c r="A139" s="1">
        <v>1</v>
      </c>
      <c r="B139" t="s">
        <v>4420</v>
      </c>
      <c r="C139" t="s">
        <v>4421</v>
      </c>
      <c r="D139" t="s">
        <v>4422</v>
      </c>
      <c r="E139" t="s">
        <v>4423</v>
      </c>
      <c r="F139">
        <v>59</v>
      </c>
      <c r="I139" t="str">
        <f t="shared" si="15"/>
        <v>N/A</v>
      </c>
      <c r="J139" t="str">
        <f t="shared" si="16"/>
        <v>N/A</v>
      </c>
      <c r="K139">
        <f t="shared" si="17"/>
        <v>623050</v>
      </c>
      <c r="L139">
        <f t="shared" si="18"/>
        <v>8290</v>
      </c>
      <c r="M139">
        <f t="shared" si="19"/>
        <v>59</v>
      </c>
      <c r="N139" t="str">
        <f t="shared" si="20"/>
        <v>N/A</v>
      </c>
    </row>
    <row r="140" spans="1:28" x14ac:dyDescent="0.3">
      <c r="A140" s="1">
        <v>2</v>
      </c>
      <c r="B140" t="s">
        <v>4424</v>
      </c>
      <c r="C140" t="s">
        <v>4425</v>
      </c>
      <c r="D140" t="s">
        <v>4426</v>
      </c>
      <c r="E140" t="s">
        <v>4427</v>
      </c>
      <c r="F140">
        <v>61</v>
      </c>
      <c r="I140" t="str">
        <f t="shared" si="15"/>
        <v>N/A</v>
      </c>
      <c r="J140" t="str">
        <f t="shared" si="16"/>
        <v>N/A</v>
      </c>
      <c r="K140">
        <f t="shared" si="17"/>
        <v>900130</v>
      </c>
      <c r="L140">
        <f t="shared" si="18"/>
        <v>52130</v>
      </c>
      <c r="M140">
        <f t="shared" si="19"/>
        <v>61</v>
      </c>
      <c r="N140" t="str">
        <f t="shared" si="20"/>
        <v>N/A</v>
      </c>
    </row>
    <row r="141" spans="1:28" x14ac:dyDescent="0.3">
      <c r="A141" s="1">
        <v>3</v>
      </c>
      <c r="B141" t="s">
        <v>4428</v>
      </c>
      <c r="C141" t="s">
        <v>4429</v>
      </c>
      <c r="D141" t="s">
        <v>4430</v>
      </c>
      <c r="F141">
        <v>44</v>
      </c>
      <c r="I141" t="str">
        <f t="shared" si="15"/>
        <v>N/A</v>
      </c>
      <c r="J141" t="str">
        <f t="shared" si="16"/>
        <v>N/A</v>
      </c>
      <c r="K141">
        <f t="shared" si="17"/>
        <v>707830</v>
      </c>
      <c r="L141" t="str">
        <f t="shared" si="18"/>
        <v>N/A</v>
      </c>
      <c r="M141">
        <f t="shared" si="19"/>
        <v>44</v>
      </c>
      <c r="N141" t="str">
        <f t="shared" si="20"/>
        <v>N/A</v>
      </c>
    </row>
    <row r="142" spans="1:28" x14ac:dyDescent="0.3">
      <c r="A142" s="1">
        <v>4</v>
      </c>
      <c r="B142" t="s">
        <v>4431</v>
      </c>
      <c r="C142" t="s">
        <v>4432</v>
      </c>
      <c r="D142" t="s">
        <v>1175</v>
      </c>
      <c r="F142">
        <v>62</v>
      </c>
      <c r="I142" t="str">
        <f t="shared" si="15"/>
        <v>N/A</v>
      </c>
      <c r="J142" t="str">
        <f t="shared" si="16"/>
        <v>N/A</v>
      </c>
      <c r="K142">
        <f t="shared" si="17"/>
        <v>1090000</v>
      </c>
      <c r="L142" t="str">
        <f t="shared" si="18"/>
        <v>N/A</v>
      </c>
      <c r="M142">
        <f t="shared" si="19"/>
        <v>62</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4433</v>
      </c>
      <c r="D145" t="s">
        <v>4434</v>
      </c>
      <c r="E145" t="s">
        <v>4435</v>
      </c>
      <c r="F145" t="s">
        <v>4436</v>
      </c>
      <c r="G145" t="s">
        <v>4363</v>
      </c>
      <c r="I145" t="str">
        <f t="shared" si="15"/>
        <v>pos_trend</v>
      </c>
      <c r="J145">
        <f t="shared" si="16"/>
        <v>305810000</v>
      </c>
      <c r="K145">
        <f t="shared" si="17"/>
        <v>336430000</v>
      </c>
      <c r="L145">
        <f t="shared" si="18"/>
        <v>401480000</v>
      </c>
      <c r="M145">
        <f t="shared" si="19"/>
        <v>492660000</v>
      </c>
      <c r="N145">
        <f t="shared" si="20"/>
        <v>519600000</v>
      </c>
      <c r="P145">
        <f t="shared" ref="P145:P208" si="21">MAX(J145:N145)</f>
        <v>519600000</v>
      </c>
      <c r="Q145">
        <f>IFERROR(J144+MATCH(P145,J145:N145,0)-1,"")</f>
        <v>2016</v>
      </c>
      <c r="R145">
        <f t="shared" ref="R145:R208" si="22">IF(Q145="","",MIN(J145:N145))</f>
        <v>305810000</v>
      </c>
      <c r="S145">
        <f>IFERROR(J144+MATCH(R145,J145:N145)-1,"")</f>
        <v>2012</v>
      </c>
      <c r="T145">
        <f t="shared" ref="T145:T208" si="23">IFERROR(AVERAGE(J145:N145),"")</f>
        <v>411196000</v>
      </c>
      <c r="U145">
        <f t="shared" ref="U145:U208" si="24">IFERROR(STDEV(J145:N145),"")</f>
        <v>93779495.253493443</v>
      </c>
      <c r="V145">
        <f t="shared" ref="V145:V208" si="25">IF(C145="-","",IF(ISBLANK(B145),"",IF(OR(ISNUMBER(FIND("Growth",B145)),ISNUMBER(FIND("Margin",B145))),"",(J145-T145)/U145)))</f>
        <v>-1.1237637792262931</v>
      </c>
      <c r="W145">
        <f t="shared" ref="W145:W208" si="26">IF(OR(D145="-",ISBLANK(D145)),"",(K145-T145)/U145)</f>
        <v>-0.79725317136652896</v>
      </c>
      <c r="X145">
        <f t="shared" ref="X145:X208" si="27">IF(OR(E145="-",ISBLANK(E145)),"",(L145-T145)/U145)</f>
        <v>-0.10360473762134119</v>
      </c>
      <c r="Y145">
        <f t="shared" ref="Y145:Y208" si="28">IF(OR(F145="-",ISBLANK(F145)),"",(M145-T145)/U145)</f>
        <v>0.8686760339218752</v>
      </c>
      <c r="Z145">
        <f t="shared" ref="Z145:Z208" si="29">IFERROR(IF(OR(G145="-",ISBLANK(G145)),"",(N145-T145)/U145),"")</f>
        <v>1.1559456542922881</v>
      </c>
      <c r="AA145">
        <f t="shared" ref="AA145:AA208" si="30">IF(MAX(MAX(V145:Z145),ABS(MIN(V145:Z145)))=ABS(MIN(V145:Z145)),MIN(V145:Z145),MAX(V145:Z145))</f>
        <v>1.1559456542922881</v>
      </c>
      <c r="AB145">
        <f>IFERROR(V144+MATCH(AA145,V145:Z145,0)-1,"")</f>
        <v>2016</v>
      </c>
    </row>
    <row r="146" spans="1:28" x14ac:dyDescent="0.3">
      <c r="A146" s="1">
        <v>1</v>
      </c>
      <c r="B146" t="s">
        <v>253</v>
      </c>
      <c r="C146" t="s">
        <v>254</v>
      </c>
      <c r="D146" t="s">
        <v>4437</v>
      </c>
      <c r="E146" t="s">
        <v>4438</v>
      </c>
      <c r="F146" t="s">
        <v>4439</v>
      </c>
      <c r="G146" t="s">
        <v>4440</v>
      </c>
      <c r="I146" t="str">
        <f t="shared" si="15"/>
        <v>N/A</v>
      </c>
      <c r="J146" t="str">
        <f t="shared" si="16"/>
        <v>N/A</v>
      </c>
      <c r="K146">
        <f t="shared" si="17"/>
        <v>0.10009999999999999</v>
      </c>
      <c r="L146">
        <f t="shared" si="18"/>
        <v>0.19340000000000002</v>
      </c>
      <c r="M146">
        <f t="shared" si="19"/>
        <v>0.22710000000000002</v>
      </c>
      <c r="N146">
        <f t="shared" si="20"/>
        <v>5.4699999999999999E-2</v>
      </c>
      <c r="P146">
        <f t="shared" si="21"/>
        <v>0.22710000000000002</v>
      </c>
      <c r="Q146">
        <f>IFERROR(J144+MATCH(P146,J146:N146,0)-1,"")</f>
        <v>2015</v>
      </c>
      <c r="R146">
        <f t="shared" si="22"/>
        <v>5.4699999999999999E-2</v>
      </c>
      <c r="S146" t="str">
        <f>IFERROR(J144+MATCH(R146,J146:N146)-1,"")</f>
        <v/>
      </c>
      <c r="T146">
        <f t="shared" si="23"/>
        <v>0.14382499999999998</v>
      </c>
      <c r="U146">
        <f t="shared" si="24"/>
        <v>8.0098996040316769E-2</v>
      </c>
      <c r="V146" t="str">
        <f t="shared" si="25"/>
        <v/>
      </c>
      <c r="W146">
        <f t="shared" si="26"/>
        <v>-0.54588699186680922</v>
      </c>
      <c r="X146">
        <f t="shared" si="27"/>
        <v>0.61892161513543964</v>
      </c>
      <c r="Y146">
        <f t="shared" si="28"/>
        <v>1.0396509833666914</v>
      </c>
      <c r="Z146">
        <f t="shared" si="29"/>
        <v>-1.1126856066353203</v>
      </c>
      <c r="AA146">
        <f t="shared" si="30"/>
        <v>-1.1126856066353203</v>
      </c>
      <c r="AB146">
        <f>IFERROR(V144+MATCH(AA146,V146:Z146,0)-1,"")</f>
        <v>2016</v>
      </c>
    </row>
    <row r="147" spans="1:28" x14ac:dyDescent="0.3">
      <c r="A147" s="1">
        <v>2</v>
      </c>
      <c r="B147" t="s">
        <v>259</v>
      </c>
      <c r="C147" t="s">
        <v>4441</v>
      </c>
      <c r="D147" t="s">
        <v>4442</v>
      </c>
      <c r="E147" t="s">
        <v>4443</v>
      </c>
      <c r="F147" t="s">
        <v>4444</v>
      </c>
      <c r="G147" t="s">
        <v>4445</v>
      </c>
      <c r="I147" t="str">
        <f t="shared" si="15"/>
        <v>pos_trend</v>
      </c>
      <c r="J147">
        <f t="shared" si="16"/>
        <v>57640000</v>
      </c>
      <c r="K147">
        <f t="shared" si="17"/>
        <v>66640000</v>
      </c>
      <c r="L147">
        <f t="shared" si="18"/>
        <v>80620000</v>
      </c>
      <c r="M147">
        <f t="shared" si="19"/>
        <v>92930000</v>
      </c>
      <c r="N147">
        <f t="shared" si="20"/>
        <v>108110000</v>
      </c>
      <c r="P147">
        <f t="shared" si="21"/>
        <v>108110000</v>
      </c>
      <c r="Q147">
        <f>IFERROR(J144+MATCH(P147,J147:N147,0)-1,"")</f>
        <v>2016</v>
      </c>
      <c r="R147">
        <f t="shared" si="22"/>
        <v>57640000</v>
      </c>
      <c r="S147">
        <f>IFERROR(J144+MATCH(R147,J147:N147)-1,"")</f>
        <v>2012</v>
      </c>
      <c r="T147">
        <f t="shared" si="23"/>
        <v>81188000</v>
      </c>
      <c r="U147">
        <f t="shared" si="24"/>
        <v>20181327.260613956</v>
      </c>
      <c r="V147">
        <f t="shared" si="25"/>
        <v>-1.1668211756298343</v>
      </c>
      <c r="W147">
        <f t="shared" si="26"/>
        <v>-0.72086438181853363</v>
      </c>
      <c r="X147">
        <f t="shared" si="27"/>
        <v>-2.8144828764979868E-2</v>
      </c>
      <c r="Y147">
        <f t="shared" si="28"/>
        <v>0.58182496365914371</v>
      </c>
      <c r="Z147">
        <f t="shared" si="29"/>
        <v>1.3340054225542042</v>
      </c>
      <c r="AA147">
        <f t="shared" si="30"/>
        <v>1.3340054225542042</v>
      </c>
      <c r="AB147">
        <f>IFERROR(V144+MATCH(AA147,V147:Z147,0)-1,"")</f>
        <v>2016</v>
      </c>
    </row>
    <row r="148" spans="1:28" x14ac:dyDescent="0.3">
      <c r="A148" s="1">
        <v>3</v>
      </c>
      <c r="B148" t="s">
        <v>265</v>
      </c>
      <c r="C148" t="s">
        <v>4446</v>
      </c>
      <c r="D148" t="s">
        <v>4447</v>
      </c>
      <c r="E148" t="s">
        <v>4448</v>
      </c>
      <c r="F148" t="s">
        <v>4449</v>
      </c>
      <c r="G148" t="s">
        <v>4450</v>
      </c>
      <c r="I148" t="str">
        <f t="shared" si="15"/>
        <v>pos_trend</v>
      </c>
      <c r="J148">
        <f t="shared" si="16"/>
        <v>52980000</v>
      </c>
      <c r="K148">
        <f t="shared" si="17"/>
        <v>59640000</v>
      </c>
      <c r="L148">
        <f t="shared" si="18"/>
        <v>72140000</v>
      </c>
      <c r="M148">
        <f t="shared" si="19"/>
        <v>77920000</v>
      </c>
      <c r="N148">
        <f t="shared" si="20"/>
        <v>86530000</v>
      </c>
      <c r="P148">
        <f t="shared" si="21"/>
        <v>86530000</v>
      </c>
      <c r="Q148">
        <f>IFERROR(J144+MATCH(P148,J148:N148,0)-1,"")</f>
        <v>2016</v>
      </c>
      <c r="R148">
        <f t="shared" si="22"/>
        <v>52980000</v>
      </c>
      <c r="S148">
        <f>IFERROR(J144+MATCH(R148,J148:N148)-1,"")</f>
        <v>2012</v>
      </c>
      <c r="T148">
        <f t="shared" si="23"/>
        <v>69842000</v>
      </c>
      <c r="U148">
        <f t="shared" si="24"/>
        <v>13577850.345323445</v>
      </c>
      <c r="V148">
        <f t="shared" si="25"/>
        <v>-1.2418755230873273</v>
      </c>
      <c r="W148">
        <f t="shared" si="26"/>
        <v>-0.75137077965466215</v>
      </c>
      <c r="X148">
        <f t="shared" si="27"/>
        <v>0.16924623129253219</v>
      </c>
      <c r="Y148">
        <f t="shared" si="28"/>
        <v>0.59493953715451486</v>
      </c>
      <c r="Z148">
        <f t="shared" si="29"/>
        <v>1.2290605342949423</v>
      </c>
      <c r="AA148">
        <f t="shared" si="30"/>
        <v>-1.2418755230873273</v>
      </c>
      <c r="AB148">
        <f>IFERROR(V144+MATCH(AA148,V148:Z148,0)-1,"")</f>
        <v>2012</v>
      </c>
    </row>
    <row r="149" spans="1:28" x14ac:dyDescent="0.3">
      <c r="A149" s="1">
        <v>4</v>
      </c>
      <c r="B149" t="s">
        <v>271</v>
      </c>
      <c r="C149" t="s">
        <v>4451</v>
      </c>
      <c r="D149" t="s">
        <v>4452</v>
      </c>
      <c r="E149" t="s">
        <v>4453</v>
      </c>
      <c r="F149" t="s">
        <v>3338</v>
      </c>
      <c r="G149" t="s">
        <v>4454</v>
      </c>
      <c r="I149" t="str">
        <f t="shared" si="15"/>
        <v>pos_trend</v>
      </c>
      <c r="J149">
        <f t="shared" si="16"/>
        <v>4660000</v>
      </c>
      <c r="K149">
        <f t="shared" si="17"/>
        <v>7000000</v>
      </c>
      <c r="L149">
        <f t="shared" si="18"/>
        <v>8470000</v>
      </c>
      <c r="M149">
        <f t="shared" si="19"/>
        <v>15010000</v>
      </c>
      <c r="N149">
        <f t="shared" si="20"/>
        <v>21580000</v>
      </c>
      <c r="P149">
        <f t="shared" si="21"/>
        <v>21580000</v>
      </c>
      <c r="Q149">
        <f>IFERROR(J144+MATCH(P149,J149:N149,0)-1,"")</f>
        <v>2016</v>
      </c>
      <c r="R149">
        <f t="shared" si="22"/>
        <v>4660000</v>
      </c>
      <c r="S149">
        <f>IFERROR(J144+MATCH(R149,J149:N149)-1,"")</f>
        <v>2012</v>
      </c>
      <c r="T149">
        <f t="shared" si="23"/>
        <v>11344000</v>
      </c>
      <c r="U149">
        <f t="shared" si="24"/>
        <v>6892411.0440396694</v>
      </c>
      <c r="V149">
        <f t="shared" si="25"/>
        <v>-0.96976224390739196</v>
      </c>
      <c r="W149">
        <f t="shared" si="26"/>
        <v>-0.63025840627374485</v>
      </c>
      <c r="X149">
        <f t="shared" si="27"/>
        <v>-0.41698035442696657</v>
      </c>
      <c r="Y149">
        <f t="shared" si="28"/>
        <v>0.53188934562604717</v>
      </c>
      <c r="Z149">
        <f t="shared" si="29"/>
        <v>1.4851116589820563</v>
      </c>
      <c r="AA149">
        <f t="shared" si="30"/>
        <v>1.4851116589820563</v>
      </c>
      <c r="AB149">
        <f>IFERROR(V144+MATCH(AA149,V149:Z149,0)-1,"")</f>
        <v>2016</v>
      </c>
    </row>
    <row r="150" spans="1:28" x14ac:dyDescent="0.3">
      <c r="A150" s="1">
        <v>5</v>
      </c>
      <c r="B150" t="s">
        <v>277</v>
      </c>
      <c r="C150" t="s">
        <v>1656</v>
      </c>
      <c r="D150" t="s">
        <v>4455</v>
      </c>
      <c r="E150" t="s">
        <v>4456</v>
      </c>
      <c r="F150" t="s">
        <v>4457</v>
      </c>
      <c r="G150" t="s">
        <v>4458</v>
      </c>
      <c r="I150" t="str">
        <f t="shared" si="15"/>
        <v>pos_trend</v>
      </c>
      <c r="J150">
        <f t="shared" si="16"/>
        <v>2600000</v>
      </c>
      <c r="K150">
        <f t="shared" si="17"/>
        <v>4600000</v>
      </c>
      <c r="L150">
        <f t="shared" si="18"/>
        <v>5170000</v>
      </c>
      <c r="M150">
        <f t="shared" si="19"/>
        <v>11910000</v>
      </c>
      <c r="N150">
        <f t="shared" si="20"/>
        <v>12480000</v>
      </c>
      <c r="P150">
        <f t="shared" si="21"/>
        <v>12480000</v>
      </c>
      <c r="Q150">
        <f>IFERROR(J144+MATCH(P150,J150:N150,0)-1,"")</f>
        <v>2016</v>
      </c>
      <c r="R150">
        <f t="shared" si="22"/>
        <v>2600000</v>
      </c>
      <c r="S150">
        <f>IFERROR(J144+MATCH(R150,J150:N150)-1,"")</f>
        <v>2012</v>
      </c>
      <c r="T150">
        <f t="shared" si="23"/>
        <v>7352000</v>
      </c>
      <c r="U150">
        <f t="shared" si="24"/>
        <v>4527357.9491796317</v>
      </c>
      <c r="V150">
        <f t="shared" si="25"/>
        <v>-1.0496187960709125</v>
      </c>
      <c r="W150">
        <f t="shared" si="26"/>
        <v>-0.60786004351581457</v>
      </c>
      <c r="X150">
        <f t="shared" si="27"/>
        <v>-0.48195879903761174</v>
      </c>
      <c r="Y150">
        <f t="shared" si="28"/>
        <v>1.006768197073068</v>
      </c>
      <c r="Z150">
        <f t="shared" si="29"/>
        <v>1.1326694415512708</v>
      </c>
      <c r="AA150">
        <f t="shared" si="30"/>
        <v>1.1326694415512708</v>
      </c>
      <c r="AB150">
        <f>IFERROR(V144+MATCH(AA150,V150:Z150,0)-1,"")</f>
        <v>2016</v>
      </c>
    </row>
    <row r="151" spans="1:28" x14ac:dyDescent="0.3">
      <c r="A151" s="1">
        <v>6</v>
      </c>
      <c r="B151" t="s">
        <v>283</v>
      </c>
      <c r="C151" t="s">
        <v>4459</v>
      </c>
      <c r="D151" t="s">
        <v>2562</v>
      </c>
      <c r="E151" t="s">
        <v>4460</v>
      </c>
      <c r="F151" t="s">
        <v>956</v>
      </c>
      <c r="G151" t="s">
        <v>4461</v>
      </c>
      <c r="I151" t="str">
        <f t="shared" si="15"/>
        <v>N/A</v>
      </c>
      <c r="J151">
        <f t="shared" si="16"/>
        <v>2060000</v>
      </c>
      <c r="K151">
        <f t="shared" si="17"/>
        <v>2400000</v>
      </c>
      <c r="L151">
        <f t="shared" si="18"/>
        <v>3300000</v>
      </c>
      <c r="M151">
        <f t="shared" si="19"/>
        <v>3100000</v>
      </c>
      <c r="N151">
        <f t="shared" si="20"/>
        <v>9100000</v>
      </c>
      <c r="P151">
        <f t="shared" si="21"/>
        <v>9100000</v>
      </c>
      <c r="Q151">
        <f>IFERROR(J144+MATCH(P151,J151:N151,0)-1,"")</f>
        <v>2016</v>
      </c>
      <c r="R151">
        <f t="shared" si="22"/>
        <v>2060000</v>
      </c>
      <c r="S151">
        <f>IFERROR(J144+MATCH(R151,J151:N151)-1,"")</f>
        <v>2012</v>
      </c>
      <c r="T151">
        <f t="shared" si="23"/>
        <v>3992000</v>
      </c>
      <c r="U151">
        <f t="shared" si="24"/>
        <v>2899710.3303606035</v>
      </c>
      <c r="V151">
        <f t="shared" si="25"/>
        <v>-0.66627344799635191</v>
      </c>
      <c r="W151">
        <f t="shared" si="26"/>
        <v>-0.54902035673405392</v>
      </c>
      <c r="X151">
        <f t="shared" si="27"/>
        <v>-0.23864452692208879</v>
      </c>
      <c r="Y151">
        <f t="shared" si="28"/>
        <v>-0.30761693354696995</v>
      </c>
      <c r="Z151">
        <f t="shared" si="29"/>
        <v>1.7615552651994646</v>
      </c>
      <c r="AA151">
        <f t="shared" si="30"/>
        <v>1.7615552651994646</v>
      </c>
      <c r="AB151">
        <f>IFERROR(V144+MATCH(AA151,V151:Z151,0)-1,"")</f>
        <v>2016</v>
      </c>
    </row>
    <row r="152" spans="1:28" x14ac:dyDescent="0.3">
      <c r="A152" s="1">
        <v>7</v>
      </c>
      <c r="B152" t="s">
        <v>289</v>
      </c>
      <c r="C152" t="s">
        <v>254</v>
      </c>
      <c r="D152" t="s">
        <v>4462</v>
      </c>
      <c r="E152" t="s">
        <v>4463</v>
      </c>
      <c r="F152" t="s">
        <v>4464</v>
      </c>
      <c r="G152" t="s">
        <v>4465</v>
      </c>
      <c r="I152" t="str">
        <f t="shared" si="15"/>
        <v>N/A</v>
      </c>
      <c r="J152" t="str">
        <f t="shared" si="16"/>
        <v>N/A</v>
      </c>
      <c r="K152">
        <f t="shared" si="17"/>
        <v>0.15620000000000001</v>
      </c>
      <c r="L152">
        <f t="shared" si="18"/>
        <v>0.2097</v>
      </c>
      <c r="M152">
        <f t="shared" si="19"/>
        <v>0.15279999999999999</v>
      </c>
      <c r="N152">
        <f t="shared" si="20"/>
        <v>0.16329999999999997</v>
      </c>
      <c r="P152">
        <f t="shared" si="21"/>
        <v>0.2097</v>
      </c>
      <c r="Q152">
        <f>IFERROR(J144+MATCH(P152,J152:N152,0)-1,"")</f>
        <v>2014</v>
      </c>
      <c r="R152">
        <f t="shared" si="22"/>
        <v>0.15279999999999999</v>
      </c>
      <c r="S152" t="str">
        <f>IFERROR(J144+MATCH(R152,J152:N152)-1,"")</f>
        <v/>
      </c>
      <c r="T152">
        <f t="shared" si="23"/>
        <v>0.17049999999999998</v>
      </c>
      <c r="U152">
        <f t="shared" si="24"/>
        <v>2.6496918059779533E-2</v>
      </c>
      <c r="V152" t="str">
        <f t="shared" si="25"/>
        <v/>
      </c>
      <c r="W152">
        <f t="shared" si="26"/>
        <v>-0.53968540672307008</v>
      </c>
      <c r="X152">
        <f t="shared" si="27"/>
        <v>1.4794173387093976</v>
      </c>
      <c r="Y152">
        <f t="shared" si="28"/>
        <v>-0.66800221671317139</v>
      </c>
      <c r="Z152">
        <f t="shared" si="29"/>
        <v>-0.27172971527315504</v>
      </c>
      <c r="AA152">
        <f t="shared" si="30"/>
        <v>1.4794173387093976</v>
      </c>
      <c r="AB152">
        <f>IFERROR(V144+MATCH(AA152,V152:Z152,0)-1,"")</f>
        <v>2014</v>
      </c>
    </row>
    <row r="153" spans="1:28" x14ac:dyDescent="0.3">
      <c r="A153" s="1">
        <v>8</v>
      </c>
      <c r="B153" t="s">
        <v>294</v>
      </c>
      <c r="C153" t="s">
        <v>4466</v>
      </c>
      <c r="D153" t="s">
        <v>4467</v>
      </c>
      <c r="E153" t="s">
        <v>4468</v>
      </c>
      <c r="F153" t="s">
        <v>4469</v>
      </c>
      <c r="G153" t="s">
        <v>4394</v>
      </c>
      <c r="I153" t="str">
        <f t="shared" si="15"/>
        <v>pos_trend</v>
      </c>
      <c r="J153">
        <f t="shared" si="16"/>
        <v>248170000</v>
      </c>
      <c r="K153">
        <f t="shared" si="17"/>
        <v>269790000</v>
      </c>
      <c r="L153">
        <f t="shared" si="18"/>
        <v>320870000</v>
      </c>
      <c r="M153">
        <f t="shared" si="19"/>
        <v>399730000</v>
      </c>
      <c r="N153">
        <f t="shared" si="20"/>
        <v>411490000</v>
      </c>
      <c r="P153">
        <f t="shared" si="21"/>
        <v>411490000</v>
      </c>
      <c r="Q153">
        <f>IFERROR(J144+MATCH(P153,J153:N153,0)-1,"")</f>
        <v>2016</v>
      </c>
      <c r="R153">
        <f t="shared" si="22"/>
        <v>248170000</v>
      </c>
      <c r="S153">
        <f>IFERROR(J144+MATCH(R153,J153:N153)-1,"")</f>
        <v>2012</v>
      </c>
      <c r="T153">
        <f t="shared" si="23"/>
        <v>330010000</v>
      </c>
      <c r="U153">
        <f t="shared" si="24"/>
        <v>74006152.446941972</v>
      </c>
      <c r="V153">
        <f t="shared" si="25"/>
        <v>-1.1058540039447995</v>
      </c>
      <c r="W153">
        <f t="shared" si="26"/>
        <v>-0.81371613046866842</v>
      </c>
      <c r="X153">
        <f t="shared" si="27"/>
        <v>-0.12350324530859565</v>
      </c>
      <c r="Y153">
        <f t="shared" si="28"/>
        <v>0.94208383620517377</v>
      </c>
      <c r="Z153">
        <f t="shared" si="29"/>
        <v>1.1009895435168897</v>
      </c>
      <c r="AA153">
        <f t="shared" si="30"/>
        <v>-1.1058540039447995</v>
      </c>
      <c r="AB153">
        <f>IFERROR(V144+MATCH(AA153,V153:Z153,0)-1,"")</f>
        <v>2012</v>
      </c>
    </row>
    <row r="154" spans="1:28" x14ac:dyDescent="0.3">
      <c r="A154" s="1">
        <v>9</v>
      </c>
      <c r="B154" t="s">
        <v>300</v>
      </c>
      <c r="C154" t="s">
        <v>254</v>
      </c>
      <c r="D154" t="s">
        <v>4470</v>
      </c>
      <c r="E154" t="s">
        <v>119</v>
      </c>
      <c r="F154" t="s">
        <v>4471</v>
      </c>
      <c r="G154" t="s">
        <v>4472</v>
      </c>
      <c r="I154" t="str">
        <f t="shared" si="15"/>
        <v>N/A</v>
      </c>
      <c r="J154" t="str">
        <f t="shared" si="16"/>
        <v>N/A</v>
      </c>
      <c r="K154">
        <f t="shared" si="17"/>
        <v>8.7100000000000011E-2</v>
      </c>
      <c r="L154">
        <f t="shared" si="18"/>
        <v>0.1893</v>
      </c>
      <c r="M154">
        <f t="shared" si="19"/>
        <v>0.24579999999999999</v>
      </c>
      <c r="N154">
        <f t="shared" si="20"/>
        <v>2.9399999999999999E-2</v>
      </c>
      <c r="P154">
        <f t="shared" si="21"/>
        <v>0.24579999999999999</v>
      </c>
      <c r="Q154">
        <f>IFERROR(J144+MATCH(P154,J154:N154,0)-1,"")</f>
        <v>2015</v>
      </c>
      <c r="R154">
        <f t="shared" si="22"/>
        <v>2.9399999999999999E-2</v>
      </c>
      <c r="S154" t="str">
        <f>IFERROR(J144+MATCH(R154,J154:N154)-1,"")</f>
        <v/>
      </c>
      <c r="T154">
        <f t="shared" si="23"/>
        <v>0.13789999999999999</v>
      </c>
      <c r="U154">
        <f t="shared" si="24"/>
        <v>9.7702371175592925E-2</v>
      </c>
      <c r="V154" t="str">
        <f t="shared" si="25"/>
        <v/>
      </c>
      <c r="W154">
        <f t="shared" si="26"/>
        <v>-0.5199464392599138</v>
      </c>
      <c r="X154">
        <f t="shared" si="27"/>
        <v>0.52608753893621218</v>
      </c>
      <c r="Y154">
        <f t="shared" si="28"/>
        <v>1.1043744251209591</v>
      </c>
      <c r="Z154">
        <f t="shared" si="29"/>
        <v>-1.1105155247972573</v>
      </c>
      <c r="AA154">
        <f t="shared" si="30"/>
        <v>-1.1105155247972573</v>
      </c>
      <c r="AB154">
        <f>IFERROR(V144+MATCH(AA154,V154:Z154,0)-1,"")</f>
        <v>2016</v>
      </c>
    </row>
    <row r="155" spans="1:28" x14ac:dyDescent="0.3">
      <c r="A155" s="1">
        <v>10</v>
      </c>
      <c r="B155" t="s">
        <v>305</v>
      </c>
      <c r="C155" t="s">
        <v>254</v>
      </c>
      <c r="D155" t="s">
        <v>254</v>
      </c>
      <c r="E155" t="s">
        <v>254</v>
      </c>
      <c r="F155" t="s">
        <v>254</v>
      </c>
      <c r="G155" t="s">
        <v>4473</v>
      </c>
      <c r="I155" t="str">
        <f t="shared" si="15"/>
        <v>N/A</v>
      </c>
      <c r="J155" t="str">
        <f t="shared" si="16"/>
        <v>N/A</v>
      </c>
      <c r="K155" t="str">
        <f t="shared" si="17"/>
        <v>N/A</v>
      </c>
      <c r="L155" t="str">
        <f t="shared" si="18"/>
        <v>N/A</v>
      </c>
      <c r="M155" t="str">
        <f t="shared" si="19"/>
        <v>N/A</v>
      </c>
      <c r="N155">
        <f t="shared" si="20"/>
        <v>0.79190000000000005</v>
      </c>
      <c r="P155">
        <f t="shared" si="21"/>
        <v>0.79190000000000005</v>
      </c>
      <c r="Q155">
        <f>IFERROR(J144+MATCH(P155,J155:N155,0)-1,"")</f>
        <v>2016</v>
      </c>
      <c r="R155">
        <f t="shared" si="22"/>
        <v>0.79190000000000005</v>
      </c>
      <c r="S155">
        <f>IFERROR(J144+MATCH(R155,J155:N155)-1,"")</f>
        <v>2016</v>
      </c>
      <c r="T155">
        <f t="shared" si="23"/>
        <v>0.79190000000000005</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4474</v>
      </c>
      <c r="D158" t="s">
        <v>4475</v>
      </c>
      <c r="E158" t="s">
        <v>4476</v>
      </c>
      <c r="F158" t="s">
        <v>4477</v>
      </c>
      <c r="G158" t="s">
        <v>4478</v>
      </c>
      <c r="I158" t="str">
        <f t="shared" si="15"/>
        <v>pos_trend</v>
      </c>
      <c r="J158">
        <f t="shared" si="16"/>
        <v>222610000</v>
      </c>
      <c r="K158">
        <f t="shared" si="17"/>
        <v>238570000</v>
      </c>
      <c r="L158">
        <f t="shared" si="18"/>
        <v>268470000</v>
      </c>
      <c r="M158">
        <f t="shared" si="19"/>
        <v>354840000</v>
      </c>
      <c r="N158">
        <f t="shared" si="20"/>
        <v>421270000</v>
      </c>
      <c r="P158">
        <f t="shared" si="21"/>
        <v>421270000</v>
      </c>
      <c r="Q158">
        <f>IFERROR(J144+MATCH(P158,J158:N158,0)-1,"")</f>
        <v>2016</v>
      </c>
      <c r="R158">
        <f t="shared" si="22"/>
        <v>222610000</v>
      </c>
      <c r="S158">
        <f>IFERROR(J144+MATCH(R158,J158:N158)-1,"")</f>
        <v>2012</v>
      </c>
      <c r="T158">
        <f t="shared" si="23"/>
        <v>301152000</v>
      </c>
      <c r="U158">
        <f t="shared" si="24"/>
        <v>84356684.500992566</v>
      </c>
      <c r="V158">
        <f t="shared" si="25"/>
        <v>-0.93107025797197907</v>
      </c>
      <c r="W158">
        <f t="shared" si="26"/>
        <v>-0.74187363301676046</v>
      </c>
      <c r="X158">
        <f t="shared" si="27"/>
        <v>-0.38742632185378806</v>
      </c>
      <c r="Y158">
        <f t="shared" si="28"/>
        <v>0.63644037597717928</v>
      </c>
      <c r="Z158">
        <f t="shared" si="29"/>
        <v>1.4239298368653484</v>
      </c>
      <c r="AA158">
        <f t="shared" si="30"/>
        <v>1.4239298368653484</v>
      </c>
      <c r="AB158">
        <f>IFERROR(V144+MATCH(AA158,V158:Z158,0)-1,"")</f>
        <v>2016</v>
      </c>
    </row>
    <row r="159" spans="1:28" x14ac:dyDescent="0.3">
      <c r="A159" s="1">
        <v>1</v>
      </c>
      <c r="B159" t="s">
        <v>314</v>
      </c>
      <c r="C159" t="s">
        <v>4479</v>
      </c>
      <c r="D159" t="s">
        <v>4479</v>
      </c>
      <c r="E159" t="s">
        <v>4480</v>
      </c>
      <c r="F159" t="s">
        <v>828</v>
      </c>
      <c r="G159" t="s">
        <v>4481</v>
      </c>
      <c r="I159" t="str">
        <f t="shared" si="15"/>
        <v>N/A</v>
      </c>
      <c r="J159">
        <f t="shared" si="16"/>
        <v>53880000</v>
      </c>
      <c r="K159">
        <f t="shared" si="17"/>
        <v>53880000</v>
      </c>
      <c r="L159">
        <f t="shared" si="18"/>
        <v>73470000</v>
      </c>
      <c r="M159">
        <f t="shared" si="19"/>
        <v>149210000</v>
      </c>
      <c r="N159">
        <f t="shared" si="20"/>
        <v>203440000</v>
      </c>
      <c r="P159">
        <f t="shared" si="21"/>
        <v>203440000</v>
      </c>
      <c r="Q159">
        <f>IFERROR(J144+MATCH(P159,J159:N159,0)-1,"")</f>
        <v>2016</v>
      </c>
      <c r="R159">
        <f t="shared" si="22"/>
        <v>53880000</v>
      </c>
      <c r="S159">
        <f>IFERROR(J144+MATCH(R159,J159:N159)-1,"")</f>
        <v>2013</v>
      </c>
      <c r="T159">
        <f t="shared" si="23"/>
        <v>106776000</v>
      </c>
      <c r="U159">
        <f t="shared" si="24"/>
        <v>66801640.174474761</v>
      </c>
      <c r="V159">
        <f t="shared" si="25"/>
        <v>-0.79183684505117624</v>
      </c>
      <c r="W159">
        <f t="shared" si="26"/>
        <v>-0.79183684505117624</v>
      </c>
      <c r="X159">
        <f t="shared" si="27"/>
        <v>-0.49858057246813514</v>
      </c>
      <c r="Y159">
        <f t="shared" si="28"/>
        <v>0.63522392398104988</v>
      </c>
      <c r="Z159">
        <f t="shared" si="29"/>
        <v>1.4470303385894376</v>
      </c>
      <c r="AA159">
        <f t="shared" si="30"/>
        <v>1.4470303385894376</v>
      </c>
      <c r="AB159">
        <f>IFERROR(V144+MATCH(AA159,V159:Z159,0)-1,"")</f>
        <v>2016</v>
      </c>
    </row>
    <row r="160" spans="1:28" x14ac:dyDescent="0.3">
      <c r="A160" s="1">
        <v>2</v>
      </c>
      <c r="B160" t="s">
        <v>320</v>
      </c>
      <c r="C160" t="s">
        <v>4482</v>
      </c>
      <c r="D160" t="s">
        <v>4483</v>
      </c>
      <c r="E160" t="s">
        <v>4484</v>
      </c>
      <c r="F160" t="s">
        <v>4485</v>
      </c>
      <c r="G160" t="s">
        <v>4486</v>
      </c>
      <c r="I160" t="str">
        <f t="shared" si="15"/>
        <v>pos_trend</v>
      </c>
      <c r="J160">
        <f t="shared" si="16"/>
        <v>168730000</v>
      </c>
      <c r="K160">
        <f t="shared" si="17"/>
        <v>184700000</v>
      </c>
      <c r="L160">
        <f t="shared" si="18"/>
        <v>195000000</v>
      </c>
      <c r="M160">
        <f t="shared" si="19"/>
        <v>205630000</v>
      </c>
      <c r="N160">
        <f t="shared" si="20"/>
        <v>217840000</v>
      </c>
      <c r="P160">
        <f t="shared" si="21"/>
        <v>217840000</v>
      </c>
      <c r="Q160">
        <f>IFERROR(J144+MATCH(P160,J160:N160,0)-1,"")</f>
        <v>2016</v>
      </c>
      <c r="R160">
        <f t="shared" si="22"/>
        <v>168730000</v>
      </c>
      <c r="S160">
        <f>IFERROR(J144+MATCH(R160,J160:N160)-1,"")</f>
        <v>2012</v>
      </c>
      <c r="T160">
        <f t="shared" si="23"/>
        <v>194380000</v>
      </c>
      <c r="U160">
        <f t="shared" si="24"/>
        <v>18900683.850062147</v>
      </c>
      <c r="V160">
        <f t="shared" si="25"/>
        <v>-1.3570937540397863</v>
      </c>
      <c r="W160">
        <f t="shared" si="26"/>
        <v>-0.51215078125166202</v>
      </c>
      <c r="X160">
        <f t="shared" si="27"/>
        <v>3.2803045906614717E-2</v>
      </c>
      <c r="Y160">
        <f t="shared" si="28"/>
        <v>0.59521655878937996</v>
      </c>
      <c r="Z160">
        <f t="shared" si="29"/>
        <v>1.2412249305954537</v>
      </c>
      <c r="AA160">
        <f t="shared" si="30"/>
        <v>-1.3570937540397863</v>
      </c>
      <c r="AB160">
        <f>IFERROR(V144+MATCH(AA160,V160:Z160,0)-1,"")</f>
        <v>2012</v>
      </c>
    </row>
    <row r="161" spans="1:28" x14ac:dyDescent="0.3">
      <c r="A161" s="1">
        <v>3</v>
      </c>
      <c r="B161" t="s">
        <v>326</v>
      </c>
      <c r="C161" t="s">
        <v>254</v>
      </c>
      <c r="D161" t="s">
        <v>4487</v>
      </c>
      <c r="E161" t="s">
        <v>4488</v>
      </c>
      <c r="F161" t="s">
        <v>4489</v>
      </c>
      <c r="G161" t="s">
        <v>4490</v>
      </c>
      <c r="I161" t="str">
        <f t="shared" si="15"/>
        <v>N/A</v>
      </c>
      <c r="J161" t="str">
        <f t="shared" si="16"/>
        <v>N/A</v>
      </c>
      <c r="K161">
        <f t="shared" si="17"/>
        <v>7.17E-2</v>
      </c>
      <c r="L161">
        <f t="shared" si="18"/>
        <v>0.12529999999999999</v>
      </c>
      <c r="M161">
        <f t="shared" si="19"/>
        <v>0.32170000000000004</v>
      </c>
      <c r="N161">
        <f t="shared" si="20"/>
        <v>0.18720000000000001</v>
      </c>
      <c r="P161">
        <f t="shared" si="21"/>
        <v>0.32170000000000004</v>
      </c>
      <c r="Q161">
        <f>IFERROR(J144+MATCH(P161,J161:N161,0)-1,"")</f>
        <v>2015</v>
      </c>
      <c r="R161">
        <f t="shared" si="22"/>
        <v>7.17E-2</v>
      </c>
      <c r="S161">
        <f>IFERROR(J144+MATCH(R161,J161:N161)-1,"")</f>
        <v>2013</v>
      </c>
      <c r="T161">
        <f t="shared" si="23"/>
        <v>0.17647500000000002</v>
      </c>
      <c r="U161">
        <f t="shared" si="24"/>
        <v>0.10770640262615155</v>
      </c>
      <c r="V161" t="str">
        <f t="shared" si="25"/>
        <v/>
      </c>
      <c r="W161">
        <f t="shared" si="26"/>
        <v>-0.97278339490804067</v>
      </c>
      <c r="X161">
        <f t="shared" si="27"/>
        <v>-0.4751342422755333</v>
      </c>
      <c r="Y161">
        <f t="shared" si="28"/>
        <v>1.3483413841614909</v>
      </c>
      <c r="Z161">
        <f t="shared" si="29"/>
        <v>9.9576253022082742E-2</v>
      </c>
      <c r="AA161">
        <f t="shared" si="30"/>
        <v>1.3483413841614909</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4491</v>
      </c>
      <c r="D163" t="s">
        <v>4419</v>
      </c>
      <c r="E163" t="s">
        <v>4492</v>
      </c>
      <c r="F163" t="s">
        <v>3461</v>
      </c>
      <c r="G163" t="s">
        <v>4493</v>
      </c>
      <c r="I163" t="str">
        <f t="shared" si="15"/>
        <v>N/A</v>
      </c>
      <c r="J163">
        <f t="shared" si="16"/>
        <v>664000</v>
      </c>
      <c r="K163">
        <f t="shared" si="17"/>
        <v>1030000</v>
      </c>
      <c r="L163">
        <f t="shared" si="18"/>
        <v>16160000</v>
      </c>
      <c r="M163">
        <f t="shared" si="19"/>
        <v>10900000</v>
      </c>
      <c r="N163">
        <f t="shared" si="20"/>
        <v>26200000</v>
      </c>
      <c r="P163">
        <f t="shared" si="21"/>
        <v>26200000</v>
      </c>
      <c r="Q163">
        <f>IFERROR(J144+MATCH(P163,J163:N163,0)-1,"")</f>
        <v>2016</v>
      </c>
      <c r="R163">
        <f t="shared" si="22"/>
        <v>664000</v>
      </c>
      <c r="S163">
        <f>IFERROR(J144+MATCH(R163,J163:N163)-1,"")</f>
        <v>2012</v>
      </c>
      <c r="T163">
        <f t="shared" si="23"/>
        <v>10990800</v>
      </c>
      <c r="U163">
        <f t="shared" si="24"/>
        <v>10769273.104532171</v>
      </c>
      <c r="V163">
        <f t="shared" si="25"/>
        <v>-0.95891337323909454</v>
      </c>
      <c r="W163">
        <f t="shared" si="26"/>
        <v>-0.92492779255529034</v>
      </c>
      <c r="X163">
        <f t="shared" si="27"/>
        <v>0.47999525593092995</v>
      </c>
      <c r="Y163">
        <f t="shared" si="28"/>
        <v>-8.4313954264738141E-3</v>
      </c>
      <c r="Z163">
        <f t="shared" si="29"/>
        <v>1.4122773052899287</v>
      </c>
      <c r="AA163">
        <f t="shared" si="30"/>
        <v>1.4122773052899287</v>
      </c>
      <c r="AB163">
        <f>IFERROR(V144+MATCH(AA163,V163:Z163,0)-1,"")</f>
        <v>2016</v>
      </c>
    </row>
    <row r="164" spans="1:28" x14ac:dyDescent="0.3">
      <c r="A164" s="1">
        <v>6</v>
      </c>
      <c r="B164" t="s">
        <v>338</v>
      </c>
      <c r="C164" t="s">
        <v>4494</v>
      </c>
      <c r="D164" t="s">
        <v>4495</v>
      </c>
      <c r="E164" t="s">
        <v>4496</v>
      </c>
      <c r="F164" t="s">
        <v>4497</v>
      </c>
      <c r="G164" t="s">
        <v>4498</v>
      </c>
      <c r="I164" t="str">
        <f t="shared" si="15"/>
        <v>N/A</v>
      </c>
      <c r="J164">
        <f t="shared" si="16"/>
        <v>24900000</v>
      </c>
      <c r="K164">
        <f t="shared" si="17"/>
        <v>30180000</v>
      </c>
      <c r="L164">
        <f t="shared" si="18"/>
        <v>36240000</v>
      </c>
      <c r="M164">
        <f t="shared" si="19"/>
        <v>33990000</v>
      </c>
      <c r="N164">
        <f t="shared" si="20"/>
        <v>-35980000</v>
      </c>
      <c r="P164">
        <f t="shared" si="21"/>
        <v>36240000</v>
      </c>
      <c r="Q164">
        <f>IFERROR(J144+MATCH(P164,J164:N164,0)-1,"")</f>
        <v>2014</v>
      </c>
      <c r="R164">
        <f t="shared" si="22"/>
        <v>-35980000</v>
      </c>
      <c r="S164" t="str">
        <f>IFERROR(J144+MATCH(R164,J164:N164)-1,"")</f>
        <v/>
      </c>
      <c r="T164">
        <f t="shared" si="23"/>
        <v>17866000</v>
      </c>
      <c r="U164">
        <f t="shared" si="24"/>
        <v>30405964.546450421</v>
      </c>
      <c r="V164">
        <f t="shared" si="25"/>
        <v>0.23133619028116462</v>
      </c>
      <c r="W164">
        <f t="shared" si="26"/>
        <v>0.40498633027043801</v>
      </c>
      <c r="X164">
        <f t="shared" si="27"/>
        <v>0.60428933184903588</v>
      </c>
      <c r="Y164">
        <f t="shared" si="28"/>
        <v>0.53029069264906148</v>
      </c>
      <c r="Z164">
        <f t="shared" si="29"/>
        <v>-1.7709025450497</v>
      </c>
      <c r="AA164">
        <f t="shared" si="30"/>
        <v>-1.7709025450497</v>
      </c>
      <c r="AB164">
        <f>IFERROR(V144+MATCH(AA164,V164:Z164,0)-1,"")</f>
        <v>2016</v>
      </c>
    </row>
    <row r="165" spans="1:28" x14ac:dyDescent="0.3">
      <c r="A165" s="1">
        <v>7</v>
      </c>
      <c r="B165" t="s">
        <v>344</v>
      </c>
      <c r="C165" t="s">
        <v>4499</v>
      </c>
      <c r="D165" t="s">
        <v>4500</v>
      </c>
      <c r="E165" t="s">
        <v>2897</v>
      </c>
      <c r="F165" t="s">
        <v>3562</v>
      </c>
      <c r="G165" t="s">
        <v>4501</v>
      </c>
      <c r="I165" t="str">
        <f t="shared" si="15"/>
        <v>N/A</v>
      </c>
      <c r="J165">
        <f t="shared" si="16"/>
        <v>695000</v>
      </c>
      <c r="K165">
        <f t="shared" si="17"/>
        <v>182000</v>
      </c>
      <c r="L165">
        <f t="shared" si="18"/>
        <v>379000</v>
      </c>
      <c r="M165">
        <f t="shared" si="19"/>
        <v>411000</v>
      </c>
      <c r="N165">
        <f t="shared" si="20"/>
        <v>9900000</v>
      </c>
      <c r="P165">
        <f t="shared" si="21"/>
        <v>9900000</v>
      </c>
      <c r="Q165">
        <f>IFERROR(J144+MATCH(P165,J165:N165,0)-1,"")</f>
        <v>2016</v>
      </c>
      <c r="R165">
        <f t="shared" si="22"/>
        <v>182000</v>
      </c>
      <c r="S165" t="str">
        <f>IFERROR(J144+MATCH(R165,J165:N165)-1,"")</f>
        <v/>
      </c>
      <c r="T165">
        <f t="shared" si="23"/>
        <v>2313400</v>
      </c>
      <c r="U165">
        <f t="shared" si="24"/>
        <v>4244985.665464608</v>
      </c>
      <c r="V165">
        <f t="shared" si="25"/>
        <v>-0.3812498150857403</v>
      </c>
      <c r="W165">
        <f t="shared" si="26"/>
        <v>-0.50209827970449017</v>
      </c>
      <c r="X165">
        <f t="shared" si="27"/>
        <v>-0.4556905847144439</v>
      </c>
      <c r="Y165">
        <f t="shared" si="28"/>
        <v>-0.44815227892925874</v>
      </c>
      <c r="Z165">
        <f t="shared" si="29"/>
        <v>1.7871909584339332</v>
      </c>
      <c r="AA165">
        <f t="shared" si="30"/>
        <v>1.7871909584339332</v>
      </c>
      <c r="AB165">
        <f>IFERROR(V144+MATCH(AA165,V165:Z165,0)-1,"")</f>
        <v>2016</v>
      </c>
    </row>
    <row r="166" spans="1:28" x14ac:dyDescent="0.3">
      <c r="A166" s="1">
        <v>8</v>
      </c>
      <c r="B166" t="s">
        <v>350</v>
      </c>
      <c r="C166" t="s">
        <v>4502</v>
      </c>
      <c r="D166" t="s">
        <v>4503</v>
      </c>
      <c r="E166" t="s">
        <v>4504</v>
      </c>
      <c r="F166" t="s">
        <v>4505</v>
      </c>
      <c r="G166" t="s">
        <v>3303</v>
      </c>
      <c r="I166" t="str">
        <f t="shared" si="15"/>
        <v>N/A</v>
      </c>
      <c r="J166">
        <f t="shared" si="16"/>
        <v>552000</v>
      </c>
      <c r="K166">
        <f t="shared" si="17"/>
        <v>668000</v>
      </c>
      <c r="L166">
        <f t="shared" si="18"/>
        <v>674000</v>
      </c>
      <c r="M166">
        <f t="shared" si="19"/>
        <v>440000</v>
      </c>
      <c r="N166">
        <f t="shared" si="20"/>
        <v>339000</v>
      </c>
      <c r="P166">
        <f t="shared" si="21"/>
        <v>674000</v>
      </c>
      <c r="Q166">
        <f>IFERROR(J144+MATCH(P166,J166:N166,0)-1,"")</f>
        <v>2014</v>
      </c>
      <c r="R166">
        <f t="shared" si="22"/>
        <v>339000</v>
      </c>
      <c r="S166" t="str">
        <f>IFERROR(J144+MATCH(R166,J166:N166)-1,"")</f>
        <v/>
      </c>
      <c r="T166">
        <f t="shared" si="23"/>
        <v>534600</v>
      </c>
      <c r="U166">
        <f t="shared" si="24"/>
        <v>145549.99141188568</v>
      </c>
      <c r="V166">
        <f t="shared" si="25"/>
        <v>0.11954655463194419</v>
      </c>
      <c r="W166">
        <f t="shared" si="26"/>
        <v>0.9165235855115722</v>
      </c>
      <c r="X166">
        <f t="shared" si="27"/>
        <v>0.95774653538465637</v>
      </c>
      <c r="Y166">
        <f t="shared" si="28"/>
        <v>-0.64994850966562767</v>
      </c>
      <c r="Z166">
        <f t="shared" si="29"/>
        <v>-1.3438681658625451</v>
      </c>
      <c r="AA166">
        <f t="shared" si="30"/>
        <v>-1.3438681658625451</v>
      </c>
      <c r="AB166">
        <f>IFERROR(V144+MATCH(AA166,V166:Z166,0)-1,"")</f>
        <v>2016</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4506</v>
      </c>
      <c r="D168" t="s">
        <v>4507</v>
      </c>
      <c r="E168" t="s">
        <v>4508</v>
      </c>
      <c r="F168" t="s">
        <v>4509</v>
      </c>
      <c r="G168" t="s">
        <v>406</v>
      </c>
      <c r="I168" t="str">
        <f t="shared" si="15"/>
        <v>pos_trend</v>
      </c>
      <c r="J168">
        <f t="shared" si="16"/>
        <v>1880000</v>
      </c>
      <c r="K168">
        <f t="shared" si="17"/>
        <v>2170000</v>
      </c>
      <c r="L168">
        <f t="shared" si="18"/>
        <v>9290000</v>
      </c>
      <c r="M168">
        <f t="shared" si="19"/>
        <v>15470000</v>
      </c>
      <c r="N168">
        <f t="shared" si="20"/>
        <v>16530000.000000002</v>
      </c>
      <c r="P168">
        <f t="shared" si="21"/>
        <v>16530000.000000002</v>
      </c>
      <c r="Q168">
        <f>IFERROR(J144+MATCH(P168,J168:N168,0)-1,"")</f>
        <v>2016</v>
      </c>
      <c r="R168">
        <f t="shared" si="22"/>
        <v>1880000</v>
      </c>
      <c r="S168">
        <f>IFERROR(J144+MATCH(R168,J168:N168)-1,"")</f>
        <v>2012</v>
      </c>
      <c r="T168">
        <f t="shared" si="23"/>
        <v>9068000</v>
      </c>
      <c r="U168">
        <f t="shared" si="24"/>
        <v>6999394.2595056035</v>
      </c>
      <c r="V168">
        <f t="shared" si="25"/>
        <v>-1.0269460089690274</v>
      </c>
      <c r="W168">
        <f t="shared" si="26"/>
        <v>-0.98551385223544108</v>
      </c>
      <c r="X168">
        <f t="shared" si="27"/>
        <v>3.1717030327090161E-2</v>
      </c>
      <c r="Y168">
        <f t="shared" si="28"/>
        <v>0.91465057727041088</v>
      </c>
      <c r="Z168">
        <f t="shared" si="29"/>
        <v>1.0660922536069677</v>
      </c>
      <c r="AA168">
        <f t="shared" si="30"/>
        <v>1.0660922536069677</v>
      </c>
      <c r="AB168">
        <f>IFERROR(V144+MATCH(AA168,V168:Z168,0)-1,"")</f>
        <v>2016</v>
      </c>
    </row>
    <row r="169" spans="1:28" x14ac:dyDescent="0.3">
      <c r="A169" s="1">
        <v>11</v>
      </c>
      <c r="B169" t="s">
        <v>363</v>
      </c>
      <c r="C169" t="s">
        <v>254</v>
      </c>
      <c r="D169" t="s">
        <v>4510</v>
      </c>
      <c r="E169" t="s">
        <v>4511</v>
      </c>
      <c r="F169" t="s">
        <v>4512</v>
      </c>
      <c r="G169" t="s">
        <v>4513</v>
      </c>
      <c r="I169" t="str">
        <f t="shared" si="15"/>
        <v>N/A</v>
      </c>
      <c r="J169" t="str">
        <f t="shared" si="16"/>
        <v>N/A</v>
      </c>
      <c r="K169">
        <f t="shared" si="17"/>
        <v>0.15429999999999999</v>
      </c>
      <c r="L169">
        <f t="shared" si="18"/>
        <v>3.2801999999999998</v>
      </c>
      <c r="M169">
        <f t="shared" si="19"/>
        <v>0.66579999999999995</v>
      </c>
      <c r="N169">
        <f t="shared" si="20"/>
        <v>6.8200000000000011E-2</v>
      </c>
      <c r="P169">
        <f t="shared" si="21"/>
        <v>3.2801999999999998</v>
      </c>
      <c r="Q169">
        <f>IFERROR(J144+MATCH(P169,J169:N169,0)-1,"")</f>
        <v>2014</v>
      </c>
      <c r="R169">
        <f t="shared" si="22"/>
        <v>6.8200000000000011E-2</v>
      </c>
      <c r="S169" t="str">
        <f>IFERROR(J144+MATCH(R169,J169:N169)-1,"")</f>
        <v/>
      </c>
      <c r="T169">
        <f t="shared" si="23"/>
        <v>1.042125</v>
      </c>
      <c r="U169">
        <f t="shared" si="24"/>
        <v>1.5151857254145444</v>
      </c>
      <c r="V169" t="str">
        <f t="shared" si="25"/>
        <v/>
      </c>
      <c r="W169">
        <f t="shared" si="26"/>
        <v>-0.58595126993893576</v>
      </c>
      <c r="X169">
        <f t="shared" si="27"/>
        <v>1.4770961489804677</v>
      </c>
      <c r="Y169">
        <f t="shared" si="28"/>
        <v>-0.24836889213501537</v>
      </c>
      <c r="Z169">
        <f t="shared" si="29"/>
        <v>-0.64277598690651649</v>
      </c>
      <c r="AA169">
        <f t="shared" si="30"/>
        <v>1.4770961489804677</v>
      </c>
      <c r="AB169">
        <f>IFERROR(V144+MATCH(AA169,V169:Z169,0)-1,"")</f>
        <v>2014</v>
      </c>
    </row>
    <row r="170" spans="1:28" x14ac:dyDescent="0.3">
      <c r="A170" s="1">
        <v>12</v>
      </c>
      <c r="B170" t="s">
        <v>368</v>
      </c>
      <c r="C170" t="s">
        <v>4506</v>
      </c>
      <c r="D170" t="s">
        <v>4507</v>
      </c>
      <c r="E170" t="s">
        <v>4508</v>
      </c>
      <c r="F170" t="s">
        <v>4509</v>
      </c>
      <c r="G170" t="s">
        <v>406</v>
      </c>
      <c r="I170" t="str">
        <f t="shared" si="15"/>
        <v>pos_trend</v>
      </c>
      <c r="J170">
        <f t="shared" si="16"/>
        <v>1880000</v>
      </c>
      <c r="K170">
        <f t="shared" si="17"/>
        <v>2170000</v>
      </c>
      <c r="L170">
        <f t="shared" si="18"/>
        <v>9290000</v>
      </c>
      <c r="M170">
        <f t="shared" si="19"/>
        <v>15470000</v>
      </c>
      <c r="N170">
        <f t="shared" si="20"/>
        <v>16530000.000000002</v>
      </c>
      <c r="P170">
        <f t="shared" si="21"/>
        <v>16530000.000000002</v>
      </c>
      <c r="Q170">
        <f>IFERROR(J144+MATCH(P170,J170:N170,0)-1,"")</f>
        <v>2016</v>
      </c>
      <c r="R170">
        <f t="shared" si="22"/>
        <v>1880000</v>
      </c>
      <c r="S170">
        <f>IFERROR(J144+MATCH(R170,J170:N170)-1,"")</f>
        <v>2012</v>
      </c>
      <c r="T170">
        <f t="shared" si="23"/>
        <v>9068000</v>
      </c>
      <c r="U170">
        <f t="shared" si="24"/>
        <v>6999394.2595056035</v>
      </c>
      <c r="V170">
        <f t="shared" si="25"/>
        <v>-1.0269460089690274</v>
      </c>
      <c r="W170">
        <f t="shared" si="26"/>
        <v>-0.98551385223544108</v>
      </c>
      <c r="X170">
        <f t="shared" si="27"/>
        <v>3.1717030327090161E-2</v>
      </c>
      <c r="Y170">
        <f t="shared" si="28"/>
        <v>0.91465057727041088</v>
      </c>
      <c r="Z170">
        <f t="shared" si="29"/>
        <v>1.0660922536069677</v>
      </c>
      <c r="AA170">
        <f t="shared" si="30"/>
        <v>1.0660922536069677</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4514</v>
      </c>
      <c r="D172" t="s">
        <v>4515</v>
      </c>
      <c r="E172" t="s">
        <v>4516</v>
      </c>
      <c r="F172" t="s">
        <v>4517</v>
      </c>
      <c r="G172" t="s">
        <v>4518</v>
      </c>
      <c r="I172" t="str">
        <f t="shared" si="15"/>
        <v>N/A</v>
      </c>
      <c r="J172">
        <f t="shared" si="16"/>
        <v>24270000</v>
      </c>
      <c r="K172">
        <f t="shared" si="17"/>
        <v>28860000</v>
      </c>
      <c r="L172">
        <f t="shared" si="18"/>
        <v>28010000</v>
      </c>
      <c r="M172">
        <f t="shared" si="19"/>
        <v>19370000</v>
      </c>
      <c r="N172">
        <f t="shared" si="20"/>
        <v>-42270000</v>
      </c>
      <c r="P172">
        <f t="shared" si="21"/>
        <v>28860000</v>
      </c>
      <c r="Q172">
        <f>IFERROR(J144+MATCH(P172,J172:N172,0)-1,"")</f>
        <v>2013</v>
      </c>
      <c r="R172">
        <f t="shared" si="22"/>
        <v>-42270000</v>
      </c>
      <c r="S172" t="str">
        <f>IFERROR(J144+MATCH(R172,J172:N172)-1,"")</f>
        <v/>
      </c>
      <c r="T172">
        <f t="shared" si="23"/>
        <v>11648000</v>
      </c>
      <c r="U172">
        <f t="shared" si="24"/>
        <v>30372943.881026745</v>
      </c>
      <c r="V172">
        <f t="shared" si="25"/>
        <v>0.41556722487755504</v>
      </c>
      <c r="W172">
        <f t="shared" si="26"/>
        <v>0.56668856556745972</v>
      </c>
      <c r="X172">
        <f t="shared" si="27"/>
        <v>0.53870313210636633</v>
      </c>
      <c r="Y172">
        <f t="shared" si="28"/>
        <v>0.25423943198419269</v>
      </c>
      <c r="Z172">
        <f t="shared" si="29"/>
        <v>-1.7751983545355736</v>
      </c>
      <c r="AA172">
        <f t="shared" si="30"/>
        <v>-1.7751983545355736</v>
      </c>
      <c r="AB172">
        <f>IFERROR(V144+MATCH(AA172,V172:Z172,0)-1,"")</f>
        <v>2016</v>
      </c>
    </row>
    <row r="173" spans="1:28" x14ac:dyDescent="0.3">
      <c r="A173" s="1">
        <v>15</v>
      </c>
      <c r="B173" t="s">
        <v>376</v>
      </c>
      <c r="C173" t="s">
        <v>254</v>
      </c>
      <c r="D173" t="s">
        <v>119</v>
      </c>
      <c r="E173" t="s">
        <v>4519</v>
      </c>
      <c r="F173" t="s">
        <v>4520</v>
      </c>
      <c r="G173" t="s">
        <v>4521</v>
      </c>
      <c r="I173" t="str">
        <f t="shared" si="15"/>
        <v>neg_trend</v>
      </c>
      <c r="J173" t="str">
        <f t="shared" si="16"/>
        <v>N/A</v>
      </c>
      <c r="K173">
        <f t="shared" si="17"/>
        <v>0.1893</v>
      </c>
      <c r="L173">
        <f t="shared" si="18"/>
        <v>-2.9600000000000001E-2</v>
      </c>
      <c r="M173">
        <f t="shared" si="19"/>
        <v>-0.3085</v>
      </c>
      <c r="N173">
        <f t="shared" si="20"/>
        <v>-3.1822000000000004</v>
      </c>
      <c r="P173">
        <f t="shared" si="21"/>
        <v>0.1893</v>
      </c>
      <c r="Q173">
        <f>IFERROR(J144+MATCH(P173,J173:N173,0)-1,"")</f>
        <v>2013</v>
      </c>
      <c r="R173">
        <f t="shared" si="22"/>
        <v>-3.1822000000000004</v>
      </c>
      <c r="S173" t="str">
        <f>IFERROR(J144+MATCH(R173,J173:N173)-1,"")</f>
        <v/>
      </c>
      <c r="T173">
        <f t="shared" si="23"/>
        <v>-0.8327500000000001</v>
      </c>
      <c r="U173">
        <f t="shared" si="24"/>
        <v>1.5794924807249535</v>
      </c>
      <c r="V173" t="str">
        <f t="shared" si="25"/>
        <v/>
      </c>
      <c r="W173">
        <f t="shared" si="26"/>
        <v>0.64707493860996468</v>
      </c>
      <c r="X173">
        <f t="shared" si="27"/>
        <v>0.50848611804177213</v>
      </c>
      <c r="Y173">
        <f t="shared" si="28"/>
        <v>0.33191041198206939</v>
      </c>
      <c r="Z173">
        <f t="shared" si="29"/>
        <v>-1.487471468633806</v>
      </c>
      <c r="AA173">
        <f t="shared" si="30"/>
        <v>-1.487471468633806</v>
      </c>
      <c r="AB173">
        <f>IFERROR(V144+MATCH(AA173,V173:Z173,0)-1,"")</f>
        <v>2016</v>
      </c>
    </row>
    <row r="174" spans="1:28" x14ac:dyDescent="0.3">
      <c r="A174" s="1">
        <v>16</v>
      </c>
      <c r="B174" t="s">
        <v>381</v>
      </c>
      <c r="C174" t="s">
        <v>254</v>
      </c>
      <c r="D174" t="s">
        <v>254</v>
      </c>
      <c r="E174" t="s">
        <v>254</v>
      </c>
      <c r="F174" t="s">
        <v>254</v>
      </c>
      <c r="G174" t="s">
        <v>4522</v>
      </c>
      <c r="I174" t="str">
        <f t="shared" si="15"/>
        <v>N/A</v>
      </c>
      <c r="J174" t="str">
        <f t="shared" si="16"/>
        <v>N/A</v>
      </c>
      <c r="K174" t="str">
        <f t="shared" si="17"/>
        <v>N/A</v>
      </c>
      <c r="L174" t="str">
        <f t="shared" si="18"/>
        <v>N/A</v>
      </c>
      <c r="M174" t="str">
        <f t="shared" si="19"/>
        <v>N/A</v>
      </c>
      <c r="N174">
        <f t="shared" si="20"/>
        <v>-8.1300000000000011E-2</v>
      </c>
      <c r="P174">
        <f t="shared" si="21"/>
        <v>-8.1300000000000011E-2</v>
      </c>
      <c r="Q174">
        <f>IFERROR(J144+MATCH(P174,J174:N174,0)-1,"")</f>
        <v>2016</v>
      </c>
      <c r="R174">
        <f t="shared" si="22"/>
        <v>-8.1300000000000011E-2</v>
      </c>
      <c r="S174">
        <f>IFERROR(J144+MATCH(R174,J174:N174)-1,"")</f>
        <v>2016</v>
      </c>
      <c r="T174">
        <f t="shared" si="23"/>
        <v>-8.1300000000000011E-2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4523</v>
      </c>
      <c r="D175" t="s">
        <v>4524</v>
      </c>
      <c r="E175" t="s">
        <v>583</v>
      </c>
      <c r="F175" t="s">
        <v>4525</v>
      </c>
      <c r="G175" t="s">
        <v>4526</v>
      </c>
      <c r="I175" t="str">
        <f t="shared" si="15"/>
        <v>N/A</v>
      </c>
      <c r="J175">
        <f t="shared" si="16"/>
        <v>-130690000</v>
      </c>
      <c r="K175">
        <f t="shared" si="17"/>
        <v>12420000</v>
      </c>
      <c r="L175">
        <f t="shared" si="18"/>
        <v>10340000</v>
      </c>
      <c r="M175">
        <f t="shared" si="19"/>
        <v>8310000.0000000009</v>
      </c>
      <c r="N175">
        <f t="shared" si="20"/>
        <v>-6670000</v>
      </c>
      <c r="P175">
        <f t="shared" si="21"/>
        <v>12420000</v>
      </c>
      <c r="Q175">
        <f>IFERROR(J144+MATCH(P175,J175:N175,0)-1,"")</f>
        <v>2013</v>
      </c>
      <c r="R175">
        <f t="shared" si="22"/>
        <v>-130690000</v>
      </c>
      <c r="S175">
        <f>IFERROR(J144+MATCH(R175,J175:N175)-1,"")</f>
        <v>2012</v>
      </c>
      <c r="T175">
        <f t="shared" si="23"/>
        <v>-21258000</v>
      </c>
      <c r="U175">
        <f t="shared" si="24"/>
        <v>61634163.172708042</v>
      </c>
      <c r="V175">
        <f t="shared" si="25"/>
        <v>-1.7755088147032247</v>
      </c>
      <c r="W175">
        <f t="shared" si="26"/>
        <v>0.54641773760486145</v>
      </c>
      <c r="X175">
        <f t="shared" si="27"/>
        <v>0.51267022010922303</v>
      </c>
      <c r="Y175">
        <f t="shared" si="28"/>
        <v>0.47973394101492206</v>
      </c>
      <c r="Z175">
        <f t="shared" si="29"/>
        <v>0.23668691597421818</v>
      </c>
      <c r="AA175">
        <f t="shared" si="30"/>
        <v>-1.7755088147032247</v>
      </c>
      <c r="AB175">
        <f>IFERROR(V144+MATCH(AA175,V175:Z175,0)-1,"")</f>
        <v>2012</v>
      </c>
    </row>
    <row r="176" spans="1:28" x14ac:dyDescent="0.3">
      <c r="A176" s="1">
        <v>18</v>
      </c>
      <c r="B176" t="s">
        <v>389</v>
      </c>
      <c r="C176" t="s">
        <v>4275</v>
      </c>
      <c r="D176" t="s">
        <v>3256</v>
      </c>
      <c r="E176" t="s">
        <v>4189</v>
      </c>
      <c r="F176" t="s">
        <v>4527</v>
      </c>
      <c r="G176" t="s">
        <v>4528</v>
      </c>
      <c r="I176" t="str">
        <f t="shared" si="15"/>
        <v>pos_trend</v>
      </c>
      <c r="J176">
        <f t="shared" si="16"/>
        <v>1780000</v>
      </c>
      <c r="K176">
        <f t="shared" si="17"/>
        <v>2720000</v>
      </c>
      <c r="L176">
        <f t="shared" si="18"/>
        <v>2920000</v>
      </c>
      <c r="M176">
        <f t="shared" si="19"/>
        <v>3380000</v>
      </c>
      <c r="N176">
        <f t="shared" si="20"/>
        <v>5370000</v>
      </c>
      <c r="P176">
        <f t="shared" si="21"/>
        <v>5370000</v>
      </c>
      <c r="Q176">
        <f>IFERROR(J144+MATCH(P176,J176:N176,0)-1,"")</f>
        <v>2016</v>
      </c>
      <c r="R176">
        <f t="shared" si="22"/>
        <v>1780000</v>
      </c>
      <c r="S176">
        <f>IFERROR(J144+MATCH(R176,J176:N176)-1,"")</f>
        <v>2012</v>
      </c>
      <c r="T176">
        <f t="shared" si="23"/>
        <v>3234000</v>
      </c>
      <c r="U176">
        <f t="shared" si="24"/>
        <v>1328600.7677252034</v>
      </c>
      <c r="V176">
        <f t="shared" si="25"/>
        <v>-1.0943844346029561</v>
      </c>
      <c r="W176">
        <f t="shared" si="26"/>
        <v>-0.38687317701920176</v>
      </c>
      <c r="X176">
        <f t="shared" si="27"/>
        <v>-0.23633886689499875</v>
      </c>
      <c r="Y176">
        <f t="shared" si="28"/>
        <v>0.10989004639066821</v>
      </c>
      <c r="Z176">
        <f t="shared" si="29"/>
        <v>1.6077064321264882</v>
      </c>
      <c r="AA176">
        <f t="shared" si="30"/>
        <v>1.6077064321264882</v>
      </c>
      <c r="AB176">
        <f>IFERROR(V144+MATCH(AA176,V176:Z176,0)-1,"")</f>
        <v>2016</v>
      </c>
    </row>
    <row r="177" spans="1:28" x14ac:dyDescent="0.3">
      <c r="A177" s="1">
        <v>19</v>
      </c>
      <c r="B177" t="s">
        <v>395</v>
      </c>
      <c r="C177" t="s">
        <v>4529</v>
      </c>
      <c r="D177" t="s">
        <v>4530</v>
      </c>
      <c r="E177" t="s">
        <v>4531</v>
      </c>
      <c r="F177" t="s">
        <v>4253</v>
      </c>
      <c r="G177" t="s">
        <v>4532</v>
      </c>
      <c r="I177" t="str">
        <f t="shared" si="15"/>
        <v>N/A</v>
      </c>
      <c r="J177">
        <f t="shared" si="16"/>
        <v>574000</v>
      </c>
      <c r="K177">
        <f t="shared" si="17"/>
        <v>154000</v>
      </c>
      <c r="L177">
        <f t="shared" si="18"/>
        <v>732000</v>
      </c>
      <c r="M177">
        <f t="shared" si="19"/>
        <v>960000</v>
      </c>
      <c r="N177">
        <f t="shared" si="20"/>
        <v>-781000</v>
      </c>
      <c r="P177">
        <f t="shared" si="21"/>
        <v>960000</v>
      </c>
      <c r="Q177">
        <f>IFERROR(J144+MATCH(P177,J177:N177,0)-1,"")</f>
        <v>2015</v>
      </c>
      <c r="R177">
        <f t="shared" si="22"/>
        <v>-781000</v>
      </c>
      <c r="S177" t="str">
        <f>IFERROR(J144+MATCH(R177,J177:N177)-1,"")</f>
        <v/>
      </c>
      <c r="T177">
        <f t="shared" si="23"/>
        <v>327800</v>
      </c>
      <c r="U177">
        <f t="shared" si="24"/>
        <v>686169.22111094429</v>
      </c>
      <c r="V177">
        <f t="shared" si="25"/>
        <v>0.35880361931913701</v>
      </c>
      <c r="W177">
        <f t="shared" si="26"/>
        <v>-0.25329028853641761</v>
      </c>
      <c r="X177">
        <f t="shared" si="27"/>
        <v>0.58906751798860757</v>
      </c>
      <c r="Y177">
        <f t="shared" si="28"/>
        <v>0.92134706796733723</v>
      </c>
      <c r="Z177">
        <f t="shared" si="29"/>
        <v>-1.6159279167386642</v>
      </c>
      <c r="AA177">
        <f t="shared" si="30"/>
        <v>-1.6159279167386642</v>
      </c>
      <c r="AB177">
        <f>IFERROR(V144+MATCH(AA177,V177:Z177,0)-1,"")</f>
        <v>2016</v>
      </c>
    </row>
    <row r="178" spans="1:28" x14ac:dyDescent="0.3">
      <c r="A178" s="1">
        <v>20</v>
      </c>
      <c r="B178" t="s">
        <v>401</v>
      </c>
      <c r="C178" t="s">
        <v>4533</v>
      </c>
      <c r="D178" t="s">
        <v>4534</v>
      </c>
      <c r="E178" t="s">
        <v>4535</v>
      </c>
      <c r="F178" t="s">
        <v>2797</v>
      </c>
      <c r="G178" t="s">
        <v>4536</v>
      </c>
      <c r="I178" t="str">
        <f t="shared" si="15"/>
        <v>N/A</v>
      </c>
      <c r="J178">
        <f t="shared" si="16"/>
        <v>-133039999.99999999</v>
      </c>
      <c r="K178">
        <f t="shared" si="17"/>
        <v>9550000</v>
      </c>
      <c r="L178">
        <f t="shared" si="18"/>
        <v>6680000</v>
      </c>
      <c r="M178">
        <f t="shared" si="19"/>
        <v>3980000</v>
      </c>
      <c r="N178">
        <f t="shared" si="20"/>
        <v>-11250000</v>
      </c>
      <c r="P178">
        <f t="shared" si="21"/>
        <v>9550000</v>
      </c>
      <c r="Q178">
        <f>IFERROR(J144+MATCH(P178,J178:N178,0)-1,"")</f>
        <v>2013</v>
      </c>
      <c r="R178">
        <f t="shared" si="22"/>
        <v>-133039999.99999999</v>
      </c>
      <c r="S178">
        <f>IFERROR(J144+MATCH(R178,J178:N178)-1,"")</f>
        <v>2012</v>
      </c>
      <c r="T178">
        <f t="shared" si="23"/>
        <v>-24815999.999999996</v>
      </c>
      <c r="U178">
        <f t="shared" si="24"/>
        <v>61030115.762629837</v>
      </c>
      <c r="V178">
        <f t="shared" si="25"/>
        <v>-1.7732884600928132</v>
      </c>
      <c r="W178">
        <f t="shared" si="26"/>
        <v>0.5630990466028758</v>
      </c>
      <c r="X178">
        <f t="shared" si="27"/>
        <v>0.51607308304149957</v>
      </c>
      <c r="Y178">
        <f t="shared" si="28"/>
        <v>0.47183262951685989</v>
      </c>
      <c r="Z178">
        <f t="shared" si="29"/>
        <v>0.22228370093157801</v>
      </c>
      <c r="AA178">
        <f t="shared" si="30"/>
        <v>-1.7732884600928132</v>
      </c>
      <c r="AB178">
        <f>IFERROR(V144+MATCH(AA178,V178:Z178,0)-1,"")</f>
        <v>2012</v>
      </c>
    </row>
    <row r="179" spans="1:28"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4537</v>
      </c>
      <c r="D183" t="s">
        <v>2802</v>
      </c>
      <c r="E183" t="s">
        <v>4538</v>
      </c>
      <c r="F183" t="s">
        <v>4539</v>
      </c>
      <c r="G183" t="s">
        <v>4540</v>
      </c>
      <c r="I183" t="str">
        <f t="shared" si="15"/>
        <v>N/A</v>
      </c>
      <c r="J183">
        <f t="shared" si="16"/>
        <v>154960000</v>
      </c>
      <c r="K183">
        <f t="shared" si="17"/>
        <v>16440000.000000002</v>
      </c>
      <c r="L183">
        <f t="shared" si="18"/>
        <v>17670000</v>
      </c>
      <c r="M183">
        <f t="shared" si="19"/>
        <v>11060000</v>
      </c>
      <c r="N183">
        <f t="shared" si="20"/>
        <v>-35600000</v>
      </c>
      <c r="P183">
        <f t="shared" si="21"/>
        <v>154960000</v>
      </c>
      <c r="Q183">
        <f>IFERROR(J144+MATCH(P183,J183:N183,0)-1,"")</f>
        <v>2012</v>
      </c>
      <c r="R183">
        <f t="shared" si="22"/>
        <v>-35600000</v>
      </c>
      <c r="S183" t="str">
        <f>IFERROR(J144+MATCH(R183,J183:N183)-1,"")</f>
        <v/>
      </c>
      <c r="T183">
        <f t="shared" si="23"/>
        <v>32906000</v>
      </c>
      <c r="U183">
        <f t="shared" si="24"/>
        <v>71712557.338307217</v>
      </c>
      <c r="V183">
        <f t="shared" si="25"/>
        <v>1.701989226575825</v>
      </c>
      <c r="W183">
        <f t="shared" si="26"/>
        <v>-0.22961111151455529</v>
      </c>
      <c r="X183">
        <f t="shared" si="27"/>
        <v>-0.21245930371892169</v>
      </c>
      <c r="Y183">
        <f t="shared" si="28"/>
        <v>-0.30463283992147305</v>
      </c>
      <c r="Z183">
        <f t="shared" si="29"/>
        <v>-0.9552859714208749</v>
      </c>
      <c r="AA183">
        <f t="shared" si="30"/>
        <v>1.701989226575825</v>
      </c>
      <c r="AB183">
        <f>IFERROR(V144+MATCH(AA183,V183:Z183,0)-1,"")</f>
        <v>2012</v>
      </c>
    </row>
    <row r="184" spans="1:28" x14ac:dyDescent="0.3">
      <c r="A184" s="1">
        <v>26</v>
      </c>
      <c r="B184" t="s">
        <v>422</v>
      </c>
      <c r="C184" t="s">
        <v>254</v>
      </c>
      <c r="D184" t="s">
        <v>254</v>
      </c>
      <c r="E184" t="s">
        <v>254</v>
      </c>
      <c r="F184" t="s">
        <v>254</v>
      </c>
      <c r="G184" t="s">
        <v>4541</v>
      </c>
      <c r="I184" t="str">
        <f t="shared" si="15"/>
        <v>N/A</v>
      </c>
      <c r="J184" t="str">
        <f t="shared" si="16"/>
        <v>N/A</v>
      </c>
      <c r="K184" t="str">
        <f t="shared" si="17"/>
        <v>N/A</v>
      </c>
      <c r="L184" t="str">
        <f t="shared" si="18"/>
        <v>N/A</v>
      </c>
      <c r="M184" t="str">
        <f t="shared" si="19"/>
        <v>N/A</v>
      </c>
      <c r="N184">
        <f t="shared" si="20"/>
        <v>-985000</v>
      </c>
      <c r="P184">
        <f t="shared" si="21"/>
        <v>-985000</v>
      </c>
      <c r="Q184">
        <f>IFERROR(J144+MATCH(P184,J184:N184,0)-1,"")</f>
        <v>2016</v>
      </c>
      <c r="R184">
        <f t="shared" si="22"/>
        <v>-985000</v>
      </c>
      <c r="S184">
        <f>IFERROR(J144+MATCH(R184,J184:N184)-1,"")</f>
        <v>2016</v>
      </c>
      <c r="T184">
        <f t="shared" si="23"/>
        <v>-985000</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4537</v>
      </c>
      <c r="D185" t="s">
        <v>2802</v>
      </c>
      <c r="E185" t="s">
        <v>4538</v>
      </c>
      <c r="F185" t="s">
        <v>4539</v>
      </c>
      <c r="G185" t="s">
        <v>4542</v>
      </c>
      <c r="I185" t="str">
        <f t="shared" si="15"/>
        <v>N/A</v>
      </c>
      <c r="J185">
        <f t="shared" si="16"/>
        <v>154960000</v>
      </c>
      <c r="K185">
        <f t="shared" si="17"/>
        <v>16440000.000000002</v>
      </c>
      <c r="L185">
        <f t="shared" si="18"/>
        <v>17670000</v>
      </c>
      <c r="M185">
        <f t="shared" si="19"/>
        <v>11060000</v>
      </c>
      <c r="N185">
        <f t="shared" si="20"/>
        <v>-34620000</v>
      </c>
      <c r="P185">
        <f t="shared" si="21"/>
        <v>154960000</v>
      </c>
      <c r="Q185">
        <f>IFERROR(J144+MATCH(P185,J185:N185,0)-1,"")</f>
        <v>2012</v>
      </c>
      <c r="R185">
        <f t="shared" si="22"/>
        <v>-34620000</v>
      </c>
      <c r="S185" t="str">
        <f>IFERROR(J144+MATCH(R185,J185:N185)-1,"")</f>
        <v/>
      </c>
      <c r="T185">
        <f t="shared" si="23"/>
        <v>33102000</v>
      </c>
      <c r="U185">
        <f t="shared" si="24"/>
        <v>71479472.717697069</v>
      </c>
      <c r="V185">
        <f t="shared" si="25"/>
        <v>1.7047971307968264</v>
      </c>
      <c r="W185">
        <f t="shared" si="26"/>
        <v>-0.23310188738808055</v>
      </c>
      <c r="X185">
        <f t="shared" si="27"/>
        <v>-0.21589414993235262</v>
      </c>
      <c r="Y185">
        <f t="shared" si="28"/>
        <v>-0.30836825121882561</v>
      </c>
      <c r="Z185">
        <f t="shared" si="29"/>
        <v>-0.94743284225756763</v>
      </c>
      <c r="AA185">
        <f t="shared" si="30"/>
        <v>1.7047971307968264</v>
      </c>
      <c r="AB185">
        <f>IFERROR(V144+MATCH(AA185,V185:Z185,0)-1,"")</f>
        <v>2012</v>
      </c>
    </row>
    <row r="186" spans="1:28" x14ac:dyDescent="0.3">
      <c r="A186" s="1">
        <v>28</v>
      </c>
      <c r="B186" t="s">
        <v>424</v>
      </c>
      <c r="C186" t="s">
        <v>254</v>
      </c>
      <c r="D186" t="s">
        <v>4543</v>
      </c>
      <c r="E186" t="s">
        <v>4544</v>
      </c>
      <c r="F186" t="s">
        <v>4545</v>
      </c>
      <c r="G186" t="s">
        <v>4546</v>
      </c>
      <c r="I186" t="str">
        <f t="shared" si="15"/>
        <v>N/A</v>
      </c>
      <c r="J186" t="str">
        <f t="shared" si="16"/>
        <v>N/A</v>
      </c>
      <c r="K186">
        <f t="shared" si="17"/>
        <v>-0.89390000000000003</v>
      </c>
      <c r="L186">
        <f t="shared" si="18"/>
        <v>7.4900000000000008E-2</v>
      </c>
      <c r="M186">
        <f t="shared" si="19"/>
        <v>-0.37430000000000002</v>
      </c>
      <c r="N186">
        <f t="shared" si="20"/>
        <v>-4.1306000000000003</v>
      </c>
      <c r="P186">
        <f t="shared" si="21"/>
        <v>7.4900000000000008E-2</v>
      </c>
      <c r="Q186">
        <f>IFERROR(J144+MATCH(P186,J186:N186,0)-1,"")</f>
        <v>2014</v>
      </c>
      <c r="R186">
        <f t="shared" si="22"/>
        <v>-4.1306000000000003</v>
      </c>
      <c r="S186" t="str">
        <f>IFERROR(J144+MATCH(R186,J186:N186)-1,"")</f>
        <v/>
      </c>
      <c r="T186">
        <f t="shared" si="23"/>
        <v>-1.330975</v>
      </c>
      <c r="U186">
        <f t="shared" si="24"/>
        <v>1.9079348580336806</v>
      </c>
      <c r="V186" t="str">
        <f t="shared" si="25"/>
        <v/>
      </c>
      <c r="W186">
        <f t="shared" si="26"/>
        <v>0.22908276881656739</v>
      </c>
      <c r="X186">
        <f t="shared" si="27"/>
        <v>0.7368569184007131</v>
      </c>
      <c r="Y186">
        <f t="shared" si="28"/>
        <v>0.50141911081070667</v>
      </c>
      <c r="Z186">
        <f t="shared" si="29"/>
        <v>-1.4673587980279874</v>
      </c>
      <c r="AA186">
        <f t="shared" si="30"/>
        <v>-1.4673587980279874</v>
      </c>
      <c r="AB186">
        <f>IFERROR(V144+MATCH(AA186,V186:Z186,0)-1,"")</f>
        <v>2016</v>
      </c>
    </row>
    <row r="187" spans="1:28" x14ac:dyDescent="0.3">
      <c r="A187" s="1">
        <v>29</v>
      </c>
      <c r="B187" t="s">
        <v>429</v>
      </c>
      <c r="C187" t="s">
        <v>254</v>
      </c>
      <c r="D187" t="s">
        <v>254</v>
      </c>
      <c r="E187" t="s">
        <v>254</v>
      </c>
      <c r="F187" t="s">
        <v>254</v>
      </c>
      <c r="G187" t="s">
        <v>4547</v>
      </c>
      <c r="I187" t="str">
        <f t="shared" si="15"/>
        <v>N/A</v>
      </c>
      <c r="J187" t="str">
        <f t="shared" si="16"/>
        <v>N/A</v>
      </c>
      <c r="K187" t="str">
        <f t="shared" si="17"/>
        <v>N/A</v>
      </c>
      <c r="L187" t="str">
        <f t="shared" si="18"/>
        <v>N/A</v>
      </c>
      <c r="M187" t="str">
        <f t="shared" si="19"/>
        <v>N/A</v>
      </c>
      <c r="N187">
        <f t="shared" si="20"/>
        <v>-6.6600000000000006E-2</v>
      </c>
      <c r="P187">
        <f t="shared" si="21"/>
        <v>-6.6600000000000006E-2</v>
      </c>
      <c r="Q187">
        <f>IFERROR(J144+MATCH(P187,J187:N187,0)-1,"")</f>
        <v>2016</v>
      </c>
      <c r="R187">
        <f t="shared" si="22"/>
        <v>-6.6600000000000006E-2</v>
      </c>
      <c r="S187">
        <f>IFERROR(J144+MATCH(R187,J187:N187)-1,"")</f>
        <v>2016</v>
      </c>
      <c r="T187">
        <f t="shared" si="23"/>
        <v>-6.6600000000000006E-2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4537</v>
      </c>
      <c r="D192" t="s">
        <v>2802</v>
      </c>
      <c r="E192" t="s">
        <v>4538</v>
      </c>
      <c r="F192" t="s">
        <v>4539</v>
      </c>
      <c r="G192" t="s">
        <v>4542</v>
      </c>
      <c r="I192" t="str">
        <f t="shared" si="31"/>
        <v>N/A</v>
      </c>
      <c r="J192">
        <f t="shared" si="32"/>
        <v>154960000</v>
      </c>
      <c r="K192">
        <f t="shared" si="33"/>
        <v>16440000.000000002</v>
      </c>
      <c r="L192">
        <f t="shared" si="34"/>
        <v>17670000</v>
      </c>
      <c r="M192">
        <f t="shared" si="35"/>
        <v>11060000</v>
      </c>
      <c r="N192">
        <f t="shared" si="36"/>
        <v>-34620000</v>
      </c>
      <c r="P192">
        <f t="shared" si="21"/>
        <v>154960000</v>
      </c>
      <c r="Q192">
        <f>IFERROR(J144+MATCH(P192,J192:N192,0)-1,"")</f>
        <v>2012</v>
      </c>
      <c r="R192">
        <f t="shared" si="22"/>
        <v>-34620000</v>
      </c>
      <c r="S192" t="str">
        <f>IFERROR(J144+MATCH(R192,J192:N192)-1,"")</f>
        <v/>
      </c>
      <c r="T192">
        <f t="shared" si="23"/>
        <v>33102000</v>
      </c>
      <c r="U192">
        <f t="shared" si="24"/>
        <v>71479472.717697069</v>
      </c>
      <c r="V192">
        <f t="shared" si="25"/>
        <v>1.7047971307968264</v>
      </c>
      <c r="W192">
        <f t="shared" si="26"/>
        <v>-0.23310188738808055</v>
      </c>
      <c r="X192">
        <f t="shared" si="27"/>
        <v>-0.21589414993235262</v>
      </c>
      <c r="Y192">
        <f t="shared" si="28"/>
        <v>-0.30836825121882561</v>
      </c>
      <c r="Z192">
        <f t="shared" si="29"/>
        <v>-0.94743284225756763</v>
      </c>
      <c r="AA192">
        <f t="shared" si="30"/>
        <v>1.7047971307968264</v>
      </c>
      <c r="AB192">
        <f>IFERROR(V144+MATCH(AA192,V192:Z192,0)-1,"")</f>
        <v>2012</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4537</v>
      </c>
      <c r="D194" t="s">
        <v>2802</v>
      </c>
      <c r="E194" t="s">
        <v>4538</v>
      </c>
      <c r="F194" t="s">
        <v>4539</v>
      </c>
      <c r="G194" t="s">
        <v>4542</v>
      </c>
      <c r="I194" t="str">
        <f t="shared" si="31"/>
        <v>N/A</v>
      </c>
      <c r="J194">
        <f t="shared" si="32"/>
        <v>154960000</v>
      </c>
      <c r="K194">
        <f t="shared" si="33"/>
        <v>16440000.000000002</v>
      </c>
      <c r="L194">
        <f t="shared" si="34"/>
        <v>17670000</v>
      </c>
      <c r="M194">
        <f t="shared" si="35"/>
        <v>11060000</v>
      </c>
      <c r="N194">
        <f t="shared" si="36"/>
        <v>-34620000</v>
      </c>
      <c r="P194">
        <f t="shared" si="21"/>
        <v>154960000</v>
      </c>
      <c r="Q194">
        <f>IFERROR(J144+MATCH(P194,J194:N194,0)-1,"")</f>
        <v>2012</v>
      </c>
      <c r="R194">
        <f t="shared" si="22"/>
        <v>-34620000</v>
      </c>
      <c r="S194" t="str">
        <f>IFERROR(J144+MATCH(R194,J194:N194)-1,"")</f>
        <v/>
      </c>
      <c r="T194">
        <f t="shared" si="23"/>
        <v>33102000</v>
      </c>
      <c r="U194">
        <f t="shared" si="24"/>
        <v>71479472.717697069</v>
      </c>
      <c r="V194">
        <f t="shared" si="25"/>
        <v>1.7047971307968264</v>
      </c>
      <c r="W194">
        <f t="shared" si="26"/>
        <v>-0.23310188738808055</v>
      </c>
      <c r="X194">
        <f t="shared" si="27"/>
        <v>-0.21589414993235262</v>
      </c>
      <c r="Y194">
        <f t="shared" si="28"/>
        <v>-0.30836825121882561</v>
      </c>
      <c r="Z194">
        <f t="shared" si="29"/>
        <v>-0.94743284225756763</v>
      </c>
      <c r="AA194">
        <f t="shared" si="30"/>
        <v>1.7047971307968264</v>
      </c>
      <c r="AB194">
        <f>IFERROR(V144+MATCH(AA194,V194:Z194,0)-1,"")</f>
        <v>2012</v>
      </c>
    </row>
    <row r="195" spans="1:28" x14ac:dyDescent="0.3">
      <c r="A195" s="1">
        <v>37</v>
      </c>
      <c r="B195" t="s">
        <v>438</v>
      </c>
      <c r="C195" t="s">
        <v>4548</v>
      </c>
      <c r="D195" t="s">
        <v>456</v>
      </c>
      <c r="E195" t="s">
        <v>4549</v>
      </c>
      <c r="F195" t="s">
        <v>4550</v>
      </c>
      <c r="G195" t="s">
        <v>4551</v>
      </c>
      <c r="I195" t="str">
        <f t="shared" si="31"/>
        <v>N/A</v>
      </c>
      <c r="J195">
        <f t="shared" si="32"/>
        <v>3.93</v>
      </c>
      <c r="K195">
        <f t="shared" si="33"/>
        <v>0.41</v>
      </c>
      <c r="L195">
        <f t="shared" si="34"/>
        <v>0.43</v>
      </c>
      <c r="M195">
        <f t="shared" si="35"/>
        <v>0.26</v>
      </c>
      <c r="N195">
        <f t="shared" si="36"/>
        <v>-0.76</v>
      </c>
      <c r="P195">
        <f t="shared" si="21"/>
        <v>3.93</v>
      </c>
      <c r="Q195">
        <f>IFERROR(J144+MATCH(P195,J195:N195,0)-1,"")</f>
        <v>2012</v>
      </c>
      <c r="R195">
        <f t="shared" si="22"/>
        <v>-0.76</v>
      </c>
      <c r="S195" t="str">
        <f>IFERROR(J144+MATCH(R195,J195:N195)-1,"")</f>
        <v/>
      </c>
      <c r="T195">
        <f t="shared" si="23"/>
        <v>0.85399999999999987</v>
      </c>
      <c r="U195">
        <f t="shared" si="24"/>
        <v>1.788611193076908</v>
      </c>
      <c r="V195">
        <f t="shared" si="25"/>
        <v>1.7197700718334576</v>
      </c>
      <c r="W195">
        <f t="shared" si="26"/>
        <v>-0.24823729255333385</v>
      </c>
      <c r="X195">
        <f t="shared" si="27"/>
        <v>-0.23705543252840888</v>
      </c>
      <c r="Y195">
        <f t="shared" si="28"/>
        <v>-0.33210124274027097</v>
      </c>
      <c r="Z195">
        <f t="shared" si="29"/>
        <v>-0.90237610401144341</v>
      </c>
      <c r="AA195">
        <f t="shared" si="30"/>
        <v>1.7197700718334576</v>
      </c>
      <c r="AB195">
        <f>IFERROR(V144+MATCH(AA195,V195:Z195,0)-1,"")</f>
        <v>2012</v>
      </c>
    </row>
    <row r="196" spans="1:28" x14ac:dyDescent="0.3">
      <c r="A196" s="1">
        <v>38</v>
      </c>
      <c r="B196" t="s">
        <v>444</v>
      </c>
      <c r="C196" t="s">
        <v>254</v>
      </c>
      <c r="D196" t="s">
        <v>4552</v>
      </c>
      <c r="E196" t="s">
        <v>1134</v>
      </c>
      <c r="F196" t="s">
        <v>4553</v>
      </c>
      <c r="G196" t="s">
        <v>4554</v>
      </c>
      <c r="I196" t="str">
        <f t="shared" si="31"/>
        <v>N/A</v>
      </c>
      <c r="J196" t="str">
        <f t="shared" si="32"/>
        <v>N/A</v>
      </c>
      <c r="K196">
        <f t="shared" si="33"/>
        <v>-0.89569999999999994</v>
      </c>
      <c r="L196">
        <f t="shared" si="34"/>
        <v>4.8800000000000003E-2</v>
      </c>
      <c r="M196">
        <f t="shared" si="35"/>
        <v>-0.39530000000000004</v>
      </c>
      <c r="N196">
        <f t="shared" si="36"/>
        <v>-3.9231000000000003</v>
      </c>
      <c r="P196">
        <f t="shared" si="21"/>
        <v>4.8800000000000003E-2</v>
      </c>
      <c r="Q196">
        <f>IFERROR(J144+MATCH(P196,J196:N196,0)-1,"")</f>
        <v>2014</v>
      </c>
      <c r="R196">
        <f t="shared" si="22"/>
        <v>-3.9231000000000003</v>
      </c>
      <c r="S196" t="str">
        <f>IFERROR(J144+MATCH(R196,J196:N196)-1,"")</f>
        <v/>
      </c>
      <c r="T196">
        <f t="shared" si="23"/>
        <v>-1.2913250000000001</v>
      </c>
      <c r="U196">
        <f t="shared" si="24"/>
        <v>1.7964367144897331</v>
      </c>
      <c r="V196" t="str">
        <f t="shared" si="25"/>
        <v/>
      </c>
      <c r="W196">
        <f t="shared" si="26"/>
        <v>0.22022762995710371</v>
      </c>
      <c r="X196">
        <f t="shared" si="27"/>
        <v>0.74599065427175615</v>
      </c>
      <c r="Y196">
        <f t="shared" si="28"/>
        <v>0.49877905120332083</v>
      </c>
      <c r="Z196">
        <f t="shared" si="29"/>
        <v>-1.4649973354321808</v>
      </c>
      <c r="AA196">
        <f t="shared" si="30"/>
        <v>-1.4649973354321808</v>
      </c>
      <c r="AB196">
        <f>IFERROR(V144+MATCH(AA196,V196:Z196,0)-1,"")</f>
        <v>2016</v>
      </c>
    </row>
    <row r="197" spans="1:28" x14ac:dyDescent="0.3">
      <c r="A197" s="1">
        <v>39</v>
      </c>
      <c r="B197" t="s">
        <v>449</v>
      </c>
      <c r="C197" t="s">
        <v>4555</v>
      </c>
      <c r="D197" t="s">
        <v>4556</v>
      </c>
      <c r="E197" t="s">
        <v>4557</v>
      </c>
      <c r="F197" t="s">
        <v>4558</v>
      </c>
      <c r="G197" t="s">
        <v>4559</v>
      </c>
      <c r="I197" t="str">
        <f t="shared" si="31"/>
        <v>pos_trend</v>
      </c>
      <c r="J197">
        <f t="shared" si="32"/>
        <v>39460000</v>
      </c>
      <c r="K197">
        <f t="shared" si="33"/>
        <v>40210000</v>
      </c>
      <c r="L197">
        <f t="shared" si="34"/>
        <v>41150000</v>
      </c>
      <c r="M197">
        <f t="shared" si="35"/>
        <v>42230000</v>
      </c>
      <c r="N197">
        <f t="shared" si="36"/>
        <v>45260000</v>
      </c>
      <c r="P197">
        <f t="shared" si="21"/>
        <v>45260000</v>
      </c>
      <c r="Q197">
        <f>IFERROR(J144+MATCH(P197,J197:N197,0)-1,"")</f>
        <v>2016</v>
      </c>
      <c r="R197">
        <f t="shared" si="22"/>
        <v>39460000</v>
      </c>
      <c r="S197">
        <f>IFERROR(J144+MATCH(R197,J197:N197)-1,"")</f>
        <v>2012</v>
      </c>
      <c r="T197">
        <f t="shared" si="23"/>
        <v>41662000</v>
      </c>
      <c r="U197">
        <f t="shared" si="24"/>
        <v>2263154.8775989679</v>
      </c>
      <c r="V197">
        <f t="shared" si="25"/>
        <v>-0.97297804131556009</v>
      </c>
      <c r="W197">
        <f t="shared" si="26"/>
        <v>-0.64158225067674535</v>
      </c>
      <c r="X197">
        <f t="shared" si="27"/>
        <v>-0.22623285974276422</v>
      </c>
      <c r="Y197">
        <f t="shared" si="28"/>
        <v>0.25097707877712905</v>
      </c>
      <c r="Z197">
        <f t="shared" si="29"/>
        <v>1.5898160729579407</v>
      </c>
      <c r="AA197">
        <f t="shared" si="30"/>
        <v>1.5898160729579407</v>
      </c>
      <c r="AB197">
        <f>IFERROR(V144+MATCH(AA197,V197:Z197,0)-1,"")</f>
        <v>2016</v>
      </c>
    </row>
    <row r="198" spans="1:28" x14ac:dyDescent="0.3">
      <c r="A198" s="1">
        <v>40</v>
      </c>
      <c r="B198" t="s">
        <v>455</v>
      </c>
      <c r="C198" t="s">
        <v>4560</v>
      </c>
      <c r="D198" t="s">
        <v>1811</v>
      </c>
      <c r="E198" t="s">
        <v>439</v>
      </c>
      <c r="F198" t="s">
        <v>4561</v>
      </c>
      <c r="G198" t="s">
        <v>4551</v>
      </c>
      <c r="I198" t="str">
        <f t="shared" si="31"/>
        <v>N/A</v>
      </c>
      <c r="J198">
        <f t="shared" si="32"/>
        <v>3.84</v>
      </c>
      <c r="K198">
        <f t="shared" si="33"/>
        <v>0.39</v>
      </c>
      <c r="L198">
        <f t="shared" si="34"/>
        <v>0.42</v>
      </c>
      <c r="M198">
        <f t="shared" si="35"/>
        <v>0.25</v>
      </c>
      <c r="N198">
        <f t="shared" si="36"/>
        <v>-0.76</v>
      </c>
      <c r="P198">
        <f t="shared" si="21"/>
        <v>3.84</v>
      </c>
      <c r="Q198">
        <f>IFERROR(J144+MATCH(P198,J198:N198,0)-1,"")</f>
        <v>2012</v>
      </c>
      <c r="R198">
        <f t="shared" si="22"/>
        <v>-0.76</v>
      </c>
      <c r="S198" t="str">
        <f>IFERROR(J144+MATCH(R198,J198:N198)-1,"")</f>
        <v/>
      </c>
      <c r="T198">
        <f t="shared" si="23"/>
        <v>0.82799999999999996</v>
      </c>
      <c r="U198">
        <f t="shared" si="24"/>
        <v>1.7525895126925759</v>
      </c>
      <c r="V198">
        <f t="shared" si="25"/>
        <v>1.7185998079907141</v>
      </c>
      <c r="W198">
        <f t="shared" si="26"/>
        <v>-0.24991590833331098</v>
      </c>
      <c r="X198">
        <f t="shared" si="27"/>
        <v>-0.23279838036527598</v>
      </c>
      <c r="Y198">
        <f t="shared" si="28"/>
        <v>-0.32979770551747434</v>
      </c>
      <c r="Z198">
        <f t="shared" si="29"/>
        <v>-0.90608781377465275</v>
      </c>
      <c r="AA198">
        <f t="shared" si="30"/>
        <v>1.7185998079907141</v>
      </c>
      <c r="AB198">
        <f>IFERROR(V144+MATCH(AA198,V198:Z198,0)-1,"")</f>
        <v>2012</v>
      </c>
    </row>
    <row r="199" spans="1:28" x14ac:dyDescent="0.3">
      <c r="A199" s="1">
        <v>41</v>
      </c>
      <c r="B199" t="s">
        <v>461</v>
      </c>
      <c r="C199" t="s">
        <v>254</v>
      </c>
      <c r="D199" t="s">
        <v>4562</v>
      </c>
      <c r="E199" t="s">
        <v>4563</v>
      </c>
      <c r="F199" t="s">
        <v>4564</v>
      </c>
      <c r="G199" t="s">
        <v>4565</v>
      </c>
      <c r="I199" t="str">
        <f t="shared" si="31"/>
        <v>N/A</v>
      </c>
      <c r="J199" t="str">
        <f t="shared" si="32"/>
        <v>N/A</v>
      </c>
      <c r="K199">
        <f t="shared" si="33"/>
        <v>-0.89840000000000009</v>
      </c>
      <c r="L199">
        <f t="shared" si="34"/>
        <v>7.690000000000001E-2</v>
      </c>
      <c r="M199">
        <f t="shared" si="35"/>
        <v>-0.40479999999999999</v>
      </c>
      <c r="N199">
        <f t="shared" si="36"/>
        <v>-4.04</v>
      </c>
      <c r="P199">
        <f t="shared" si="21"/>
        <v>7.690000000000001E-2</v>
      </c>
      <c r="Q199">
        <f>IFERROR(J144+MATCH(P199,J199:N199,0)-1,"")</f>
        <v>2014</v>
      </c>
      <c r="R199">
        <f t="shared" si="22"/>
        <v>-4.04</v>
      </c>
      <c r="S199" t="str">
        <f>IFERROR(J144+MATCH(R199,J199:N199)-1,"")</f>
        <v/>
      </c>
      <c r="T199">
        <f t="shared" si="23"/>
        <v>-1.3165750000000001</v>
      </c>
      <c r="U199">
        <f t="shared" si="24"/>
        <v>1.8587648486293256</v>
      </c>
      <c r="V199" t="str">
        <f t="shared" si="25"/>
        <v/>
      </c>
      <c r="W199">
        <f t="shared" si="26"/>
        <v>0.22497466546581563</v>
      </c>
      <c r="X199">
        <f t="shared" si="27"/>
        <v>0.7496779385663358</v>
      </c>
      <c r="Y199">
        <f t="shared" si="28"/>
        <v>0.49052735243640599</v>
      </c>
      <c r="Z199">
        <f t="shared" si="29"/>
        <v>-1.4651799564685573</v>
      </c>
      <c r="AA199">
        <f t="shared" si="30"/>
        <v>-1.4651799564685573</v>
      </c>
      <c r="AB199">
        <f>IFERROR(V144+MATCH(AA199,V199:Z199,0)-1,"")</f>
        <v>2016</v>
      </c>
    </row>
    <row r="200" spans="1:28" x14ac:dyDescent="0.3">
      <c r="A200" s="1">
        <v>42</v>
      </c>
      <c r="B200" t="s">
        <v>466</v>
      </c>
      <c r="C200" t="s">
        <v>4566</v>
      </c>
      <c r="D200" t="s">
        <v>4567</v>
      </c>
      <c r="E200" t="s">
        <v>4568</v>
      </c>
      <c r="F200" t="s">
        <v>4569</v>
      </c>
      <c r="G200" t="s">
        <v>4559</v>
      </c>
      <c r="I200" t="str">
        <f t="shared" si="31"/>
        <v>pos_trend</v>
      </c>
      <c r="J200">
        <f t="shared" si="32"/>
        <v>40330000</v>
      </c>
      <c r="K200">
        <f t="shared" si="33"/>
        <v>41680000</v>
      </c>
      <c r="L200">
        <f t="shared" si="34"/>
        <v>42540000</v>
      </c>
      <c r="M200">
        <f t="shared" si="35"/>
        <v>43620000</v>
      </c>
      <c r="N200">
        <f t="shared" si="36"/>
        <v>45260000</v>
      </c>
      <c r="P200">
        <f t="shared" si="21"/>
        <v>45260000</v>
      </c>
      <c r="Q200">
        <f>IFERROR(J144+MATCH(P200,J200:N200,0)-1,"")</f>
        <v>2016</v>
      </c>
      <c r="R200">
        <f t="shared" si="22"/>
        <v>40330000</v>
      </c>
      <c r="S200">
        <f>IFERROR(J144+MATCH(R200,J200:N200)-1,"")</f>
        <v>2012</v>
      </c>
      <c r="T200">
        <f t="shared" si="23"/>
        <v>42686000</v>
      </c>
      <c r="U200">
        <f t="shared" si="24"/>
        <v>1876294.2199985588</v>
      </c>
      <c r="V200">
        <f t="shared" si="25"/>
        <v>-1.255666608620587</v>
      </c>
      <c r="W200">
        <f t="shared" si="26"/>
        <v>-0.53616324629554779</v>
      </c>
      <c r="X200">
        <f t="shared" si="27"/>
        <v>-7.7812956221819066E-2</v>
      </c>
      <c r="Y200">
        <f t="shared" si="28"/>
        <v>0.49778973363821238</v>
      </c>
      <c r="Z200">
        <f t="shared" si="29"/>
        <v>1.3718530774997415</v>
      </c>
      <c r="AA200">
        <f t="shared" si="30"/>
        <v>1.3718530774997415</v>
      </c>
      <c r="AB200">
        <f>IFERROR(V144+MATCH(AA200,V200:Z200,0)-1,"")</f>
        <v>2016</v>
      </c>
    </row>
    <row r="201" spans="1:28" x14ac:dyDescent="0.3">
      <c r="A201" s="1">
        <v>43</v>
      </c>
      <c r="B201" t="s">
        <v>153</v>
      </c>
      <c r="C201" t="s">
        <v>4570</v>
      </c>
      <c r="D201" t="s">
        <v>4571</v>
      </c>
      <c r="E201" t="s">
        <v>4572</v>
      </c>
      <c r="F201" t="s">
        <v>4573</v>
      </c>
      <c r="G201" t="s">
        <v>2876</v>
      </c>
      <c r="I201" t="str">
        <f t="shared" si="31"/>
        <v>N/A</v>
      </c>
      <c r="J201">
        <f t="shared" si="32"/>
        <v>30230000</v>
      </c>
      <c r="K201">
        <f t="shared" si="33"/>
        <v>38210000</v>
      </c>
      <c r="L201">
        <f t="shared" si="34"/>
        <v>60870000</v>
      </c>
      <c r="M201">
        <f t="shared" si="35"/>
        <v>59900000</v>
      </c>
      <c r="N201">
        <f t="shared" si="36"/>
        <v>11800000</v>
      </c>
      <c r="P201">
        <f t="shared" si="21"/>
        <v>60870000</v>
      </c>
      <c r="Q201">
        <f>IFERROR(J144+MATCH(P201,J201:N201,0)-1,"")</f>
        <v>2014</v>
      </c>
      <c r="R201">
        <f t="shared" si="22"/>
        <v>11800000</v>
      </c>
      <c r="S201" t="str">
        <f>IFERROR(J144+MATCH(R201,J201:N201)-1,"")</f>
        <v/>
      </c>
      <c r="T201">
        <f t="shared" si="23"/>
        <v>40202000</v>
      </c>
      <c r="U201">
        <f t="shared" si="24"/>
        <v>20768123.892157424</v>
      </c>
      <c r="V201">
        <f t="shared" si="25"/>
        <v>-0.48015892296201501</v>
      </c>
      <c r="W201">
        <f t="shared" si="26"/>
        <v>-9.5916222878092053E-2</v>
      </c>
      <c r="X201">
        <f t="shared" si="27"/>
        <v>0.99517896307450127</v>
      </c>
      <c r="Y201">
        <f t="shared" si="28"/>
        <v>0.94847277020715726</v>
      </c>
      <c r="Z201">
        <f t="shared" si="29"/>
        <v>-1.3675765874415513</v>
      </c>
      <c r="AA201">
        <f t="shared" si="30"/>
        <v>-1.3675765874415513</v>
      </c>
      <c r="AB201">
        <f>IFERROR(V144+MATCH(AA201,V201:Z201,0)-1,"")</f>
        <v>2016</v>
      </c>
    </row>
    <row r="202" spans="1:28" x14ac:dyDescent="0.3">
      <c r="A202" s="1">
        <v>44</v>
      </c>
      <c r="B202" t="s">
        <v>477</v>
      </c>
      <c r="C202" t="s">
        <v>254</v>
      </c>
      <c r="D202" t="s">
        <v>4574</v>
      </c>
      <c r="E202" t="s">
        <v>4575</v>
      </c>
      <c r="F202" t="s">
        <v>4576</v>
      </c>
      <c r="G202" t="s">
        <v>4577</v>
      </c>
      <c r="I202" t="str">
        <f t="shared" si="31"/>
        <v>N/A</v>
      </c>
      <c r="J202" t="str">
        <f t="shared" si="32"/>
        <v>N/A</v>
      </c>
      <c r="K202">
        <f t="shared" si="33"/>
        <v>0.26420000000000005</v>
      </c>
      <c r="L202">
        <f t="shared" si="34"/>
        <v>0.59299999999999997</v>
      </c>
      <c r="M202">
        <f t="shared" si="35"/>
        <v>-1.5900000000000001E-2</v>
      </c>
      <c r="N202">
        <f t="shared" si="36"/>
        <v>-0.80299999999999994</v>
      </c>
      <c r="P202">
        <f t="shared" si="21"/>
        <v>0.59299999999999997</v>
      </c>
      <c r="Q202">
        <f>IFERROR(J144+MATCH(P202,J202:N202,0)-1,"")</f>
        <v>2014</v>
      </c>
      <c r="R202">
        <f t="shared" si="22"/>
        <v>-0.80299999999999994</v>
      </c>
      <c r="S202" t="str">
        <f>IFERROR(J144+MATCH(R202,J202:N202)-1,"")</f>
        <v/>
      </c>
      <c r="T202">
        <f t="shared" si="23"/>
        <v>9.5750000000000002E-3</v>
      </c>
      <c r="U202">
        <f t="shared" si="24"/>
        <v>0.59613916929410582</v>
      </c>
      <c r="V202" t="str">
        <f t="shared" si="25"/>
        <v/>
      </c>
      <c r="W202">
        <f t="shared" si="26"/>
        <v>0.42712341868343257</v>
      </c>
      <c r="X202">
        <f t="shared" si="27"/>
        <v>0.97867248127788542</v>
      </c>
      <c r="Y202">
        <f t="shared" si="28"/>
        <v>-4.2733310126501493E-2</v>
      </c>
      <c r="Z202">
        <f t="shared" si="29"/>
        <v>-1.3630625898348163</v>
      </c>
      <c r="AA202">
        <f t="shared" si="30"/>
        <v>-1.3630625898348163</v>
      </c>
      <c r="AB202">
        <f>IFERROR(V144+MATCH(AA202,V202:Z202,0)-1,"")</f>
        <v>2016</v>
      </c>
    </row>
    <row r="203" spans="1:28" x14ac:dyDescent="0.3">
      <c r="A203" s="1">
        <v>45</v>
      </c>
      <c r="B203" t="s">
        <v>482</v>
      </c>
      <c r="C203" t="s">
        <v>254</v>
      </c>
      <c r="D203" t="s">
        <v>254</v>
      </c>
      <c r="E203" t="s">
        <v>254</v>
      </c>
      <c r="F203" t="s">
        <v>254</v>
      </c>
      <c r="G203" t="s">
        <v>4578</v>
      </c>
      <c r="I203" t="str">
        <f t="shared" si="31"/>
        <v>N/A</v>
      </c>
      <c r="J203" t="str">
        <f t="shared" si="32"/>
        <v>N/A</v>
      </c>
      <c r="K203" t="str">
        <f t="shared" si="33"/>
        <v>N/A</v>
      </c>
      <c r="L203" t="str">
        <f t="shared" si="34"/>
        <v>N/A</v>
      </c>
      <c r="M203" t="str">
        <f t="shared" si="35"/>
        <v>N/A</v>
      </c>
      <c r="N203">
        <f t="shared" si="36"/>
        <v>2.2700000000000001E-2</v>
      </c>
      <c r="P203">
        <f t="shared" si="21"/>
        <v>2.2700000000000001E-2</v>
      </c>
      <c r="Q203">
        <f>IFERROR(J144+MATCH(P203,J203:N203,0)-1,"")</f>
        <v>2016</v>
      </c>
      <c r="R203">
        <f t="shared" si="22"/>
        <v>2.2700000000000001E-2</v>
      </c>
      <c r="S203">
        <f>IFERROR(J144+MATCH(R203,J203:N203)-1,"")</f>
        <v>2016</v>
      </c>
      <c r="T203">
        <f t="shared" si="23"/>
        <v>2.2700000000000001E-2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4579</v>
      </c>
      <c r="D206" t="s">
        <v>4580</v>
      </c>
      <c r="E206" t="s">
        <v>4581</v>
      </c>
      <c r="F206" t="s">
        <v>4582</v>
      </c>
      <c r="G206" t="s">
        <v>4583</v>
      </c>
      <c r="I206" t="str">
        <f t="shared" si="31"/>
        <v>N/A</v>
      </c>
      <c r="J206">
        <f t="shared" si="32"/>
        <v>234210000</v>
      </c>
      <c r="K206">
        <f t="shared" si="33"/>
        <v>274210000</v>
      </c>
      <c r="L206">
        <f t="shared" si="34"/>
        <v>308820000</v>
      </c>
      <c r="M206">
        <f t="shared" si="35"/>
        <v>359340000</v>
      </c>
      <c r="N206">
        <f t="shared" si="36"/>
        <v>158620000</v>
      </c>
      <c r="P206">
        <f t="shared" si="21"/>
        <v>359340000</v>
      </c>
      <c r="Q206">
        <f>IFERROR(J144+MATCH(P206,J206:N206,0)-1,"")</f>
        <v>2015</v>
      </c>
      <c r="R206">
        <f t="shared" si="22"/>
        <v>158620000</v>
      </c>
      <c r="S206" t="str">
        <f>IFERROR(J144+MATCH(R206,J206:N206)-1,"")</f>
        <v/>
      </c>
      <c r="T206">
        <f t="shared" si="23"/>
        <v>267040000</v>
      </c>
      <c r="U206">
        <f t="shared" si="24"/>
        <v>76073932.131841332</v>
      </c>
      <c r="V206">
        <f t="shared" si="25"/>
        <v>-0.43155387239749043</v>
      </c>
      <c r="W206">
        <f t="shared" si="26"/>
        <v>9.4250419283886874E-2</v>
      </c>
      <c r="X206">
        <f t="shared" si="27"/>
        <v>0.54920258266119859</v>
      </c>
      <c r="Y206">
        <f t="shared" si="28"/>
        <v>1.2132934030547782</v>
      </c>
      <c r="Z206">
        <f t="shared" si="29"/>
        <v>-1.4251925326023731</v>
      </c>
      <c r="AA206">
        <f t="shared" si="30"/>
        <v>-1.4251925326023731</v>
      </c>
      <c r="AB206">
        <f>IFERROR(V144+MATCH(AA206,V206:Z206,0)-1,"")</f>
        <v>2016</v>
      </c>
    </row>
    <row r="207" spans="1:28" x14ac:dyDescent="0.3">
      <c r="A207" s="1">
        <v>1</v>
      </c>
      <c r="B207" t="s">
        <v>490</v>
      </c>
      <c r="C207" t="s">
        <v>4584</v>
      </c>
      <c r="D207" t="s">
        <v>2089</v>
      </c>
      <c r="E207" t="s">
        <v>4585</v>
      </c>
      <c r="F207" t="s">
        <v>4586</v>
      </c>
      <c r="G207" t="s">
        <v>4583</v>
      </c>
      <c r="I207" t="str">
        <f t="shared" si="31"/>
        <v>N/A</v>
      </c>
      <c r="J207">
        <f t="shared" si="32"/>
        <v>42260000</v>
      </c>
      <c r="K207">
        <f t="shared" si="33"/>
        <v>48310000</v>
      </c>
      <c r="L207">
        <f t="shared" si="34"/>
        <v>183380000</v>
      </c>
      <c r="M207">
        <f t="shared" si="35"/>
        <v>159240000</v>
      </c>
      <c r="N207">
        <f t="shared" si="36"/>
        <v>158620000</v>
      </c>
      <c r="P207">
        <f t="shared" si="21"/>
        <v>183380000</v>
      </c>
      <c r="Q207">
        <f>IFERROR(J144+MATCH(P207,J207:N207,0)-1,"")</f>
        <v>2014</v>
      </c>
      <c r="R207">
        <f t="shared" si="22"/>
        <v>42260000</v>
      </c>
      <c r="S207">
        <f>IFERROR(J144+MATCH(R207,J207:N207)-1,"")</f>
        <v>2012</v>
      </c>
      <c r="T207">
        <f t="shared" si="23"/>
        <v>118362000</v>
      </c>
      <c r="U207">
        <f t="shared" si="24"/>
        <v>67486766.999168068</v>
      </c>
      <c r="V207">
        <f t="shared" si="25"/>
        <v>-1.1276581081582724</v>
      </c>
      <c r="W207">
        <f t="shared" si="26"/>
        <v>-1.0380109036911422</v>
      </c>
      <c r="X207">
        <f t="shared" si="27"/>
        <v>0.96341850248659111</v>
      </c>
      <c r="Y207">
        <f t="shared" si="28"/>
        <v>0.60571874780286805</v>
      </c>
      <c r="Z207">
        <f t="shared" si="29"/>
        <v>0.59653176155995546</v>
      </c>
      <c r="AA207">
        <f t="shared" si="30"/>
        <v>-1.1276581081582724</v>
      </c>
      <c r="AB207">
        <f>IFERROR(V144+MATCH(AA207,V207:Z207,0)-1,"")</f>
        <v>2012</v>
      </c>
    </row>
    <row r="208" spans="1:28" x14ac:dyDescent="0.3">
      <c r="A208" s="1">
        <v>2</v>
      </c>
      <c r="B208" t="s">
        <v>491</v>
      </c>
      <c r="C208" t="s">
        <v>4587</v>
      </c>
      <c r="D208" t="s">
        <v>4588</v>
      </c>
      <c r="E208" t="s">
        <v>4589</v>
      </c>
      <c r="F208" t="s">
        <v>4590</v>
      </c>
      <c r="G208" t="s">
        <v>254</v>
      </c>
      <c r="I208" t="str">
        <f t="shared" si="31"/>
        <v>N/A</v>
      </c>
      <c r="J208">
        <f t="shared" si="32"/>
        <v>191950000</v>
      </c>
      <c r="K208">
        <f t="shared" si="33"/>
        <v>225890000</v>
      </c>
      <c r="L208">
        <f t="shared" si="34"/>
        <v>125450000</v>
      </c>
      <c r="M208">
        <f t="shared" si="35"/>
        <v>200100000</v>
      </c>
      <c r="N208" t="str">
        <f t="shared" si="36"/>
        <v>N/A</v>
      </c>
      <c r="P208">
        <f t="shared" si="21"/>
        <v>225890000</v>
      </c>
      <c r="Q208">
        <f>IFERROR(J144+MATCH(P208,J208:N208,0)-1,"")</f>
        <v>2013</v>
      </c>
      <c r="R208">
        <f t="shared" si="22"/>
        <v>125450000</v>
      </c>
      <c r="S208">
        <f>IFERROR(J144+MATCH(R208,J208:N208)-1,"")</f>
        <v>2014</v>
      </c>
      <c r="T208">
        <f t="shared" si="23"/>
        <v>185847500</v>
      </c>
      <c r="U208">
        <f t="shared" si="24"/>
        <v>42784865.217348374</v>
      </c>
      <c r="V208">
        <f t="shared" si="25"/>
        <v>0.14263221279298463</v>
      </c>
      <c r="W208">
        <f t="shared" si="26"/>
        <v>0.93590338070677381</v>
      </c>
      <c r="X208">
        <f t="shared" si="27"/>
        <v>-1.4116557266963194</v>
      </c>
      <c r="Y208">
        <f t="shared" si="28"/>
        <v>0.33312013319656097</v>
      </c>
      <c r="Z208" t="str">
        <f t="shared" si="29"/>
        <v/>
      </c>
      <c r="AA208">
        <f t="shared" si="30"/>
        <v>-1.4116557266963194</v>
      </c>
      <c r="AB208">
        <f>IFERROR(V144+MATCH(AA208,V208:Z208,0)-1,"")</f>
        <v>2014</v>
      </c>
    </row>
    <row r="209" spans="1:28" x14ac:dyDescent="0.3">
      <c r="A209" s="1">
        <v>3</v>
      </c>
      <c r="B209" t="s">
        <v>492</v>
      </c>
      <c r="C209" t="s">
        <v>254</v>
      </c>
      <c r="D209" t="s">
        <v>4591</v>
      </c>
      <c r="E209" t="s">
        <v>4592</v>
      </c>
      <c r="F209" t="s">
        <v>4593</v>
      </c>
      <c r="G209" t="s">
        <v>4594</v>
      </c>
      <c r="I209" t="str">
        <f t="shared" si="31"/>
        <v>N/A</v>
      </c>
      <c r="J209" t="str">
        <f t="shared" si="32"/>
        <v>N/A</v>
      </c>
      <c r="K209">
        <f t="shared" si="33"/>
        <v>0.17079999999999998</v>
      </c>
      <c r="L209">
        <f t="shared" si="34"/>
        <v>0.12620000000000001</v>
      </c>
      <c r="M209">
        <f t="shared" si="35"/>
        <v>0.1636</v>
      </c>
      <c r="N209">
        <f t="shared" si="36"/>
        <v>-0.55859999999999999</v>
      </c>
      <c r="P209">
        <f t="shared" ref="P209:P272" si="37">MAX(J209:N209)</f>
        <v>0.17079999999999998</v>
      </c>
      <c r="Q209">
        <f>IFERROR(J144+MATCH(P209,J209:N209,0)-1,"")</f>
        <v>2013</v>
      </c>
      <c r="R209">
        <f t="shared" ref="R209:R272" si="38">IF(Q209="","",MIN(J209:N209))</f>
        <v>-0.55859999999999999</v>
      </c>
      <c r="S209" t="str">
        <f>IFERROR(J144+MATCH(R209,J209:N209)-1,"")</f>
        <v/>
      </c>
      <c r="T209">
        <f t="shared" ref="T209:T272" si="39">IFERROR(AVERAGE(J209:N209),"")</f>
        <v>-2.4499999999999994E-2</v>
      </c>
      <c r="U209">
        <f t="shared" ref="U209:U272" si="40">IFERROR(STDEV(J209:N209),"")</f>
        <v>0.35660295381091089</v>
      </c>
      <c r="V209" t="str">
        <f t="shared" ref="V209:V272" si="41">IF(C209="-","",IF(ISBLANK(B209),"",IF(OR(ISNUMBER(FIND("Growth",B209)),ISNUMBER(FIND("Margin",B209))),"",(J209-T209)/U209)))</f>
        <v/>
      </c>
      <c r="W209">
        <f t="shared" ref="W209:W272" si="42">IF(OR(D209="-",ISBLANK(D209)),"",(K209-T209)/U209)</f>
        <v>0.54766792566602807</v>
      </c>
      <c r="X209">
        <f t="shared" ref="X209:X272" si="43">IF(OR(E209="-",ISBLANK(E209)),"",(L209-T209)/U209)</f>
        <v>0.422598855083822</v>
      </c>
      <c r="Y209">
        <f t="shared" ref="Y209:Y272" si="44">IF(OR(F209="-",ISBLANK(F209)),"",(M209-T209)/U209)</f>
        <v>0.52747740306082891</v>
      </c>
      <c r="Z209">
        <f t="shared" ref="Z209:Z272" si="45">IFERROR(IF(OR(G209="-",ISBLANK(G209)),"",(N209-T209)/U209),"")</f>
        <v>-1.4977441838106791</v>
      </c>
      <c r="AA209">
        <f t="shared" ref="AA209:AA272" si="46">IF(MAX(MAX(V209:Z209),ABS(MIN(V209:Z209)))=ABS(MIN(V209:Z209)),MIN(V209:Z209),MAX(V209:Z209))</f>
        <v>-1.4977441838106791</v>
      </c>
      <c r="AB209">
        <f>IFERROR(V144+MATCH(AA209,V209:Z209,0)-1,"")</f>
        <v>2016</v>
      </c>
    </row>
    <row r="210" spans="1:28" x14ac:dyDescent="0.3">
      <c r="A210" s="1">
        <v>4</v>
      </c>
      <c r="B210" t="s">
        <v>497</v>
      </c>
      <c r="C210" t="s">
        <v>4595</v>
      </c>
      <c r="D210" t="s">
        <v>4596</v>
      </c>
      <c r="E210" t="s">
        <v>4597</v>
      </c>
      <c r="F210" t="s">
        <v>4598</v>
      </c>
      <c r="G210" t="s">
        <v>4599</v>
      </c>
      <c r="I210" t="str">
        <f t="shared" si="31"/>
        <v>N/A</v>
      </c>
      <c r="J210">
        <f t="shared" si="32"/>
        <v>0.4143</v>
      </c>
      <c r="K210">
        <f t="shared" si="33"/>
        <v>0.4516</v>
      </c>
      <c r="L210">
        <f t="shared" si="34"/>
        <v>0.2858</v>
      </c>
      <c r="M210">
        <f t="shared" si="35"/>
        <v>0.32189999999999996</v>
      </c>
      <c r="N210">
        <f t="shared" si="36"/>
        <v>0.1182</v>
      </c>
      <c r="P210">
        <f t="shared" si="37"/>
        <v>0.4516</v>
      </c>
      <c r="Q210">
        <f>IFERROR(J144+MATCH(P210,J210:N210,0)-1,"")</f>
        <v>2013</v>
      </c>
      <c r="R210">
        <f t="shared" si="38"/>
        <v>0.1182</v>
      </c>
      <c r="S210" t="str">
        <f>IFERROR(J144+MATCH(R210,J210:N210)-1,"")</f>
        <v/>
      </c>
      <c r="T210">
        <f t="shared" si="39"/>
        <v>0.31835999999999998</v>
      </c>
      <c r="U210">
        <f t="shared" si="40"/>
        <v>0.13047422350794061</v>
      </c>
      <c r="V210">
        <f t="shared" si="41"/>
        <v>0.73531765448032083</v>
      </c>
      <c r="W210">
        <f t="shared" si="42"/>
        <v>1.0211978766203662</v>
      </c>
      <c r="X210">
        <f t="shared" si="43"/>
        <v>-0.24955120731581429</v>
      </c>
      <c r="Y210">
        <f t="shared" si="44"/>
        <v>2.7131795881387595E-2</v>
      </c>
      <c r="Z210">
        <f t="shared" si="45"/>
        <v>-1.5340961196662597</v>
      </c>
      <c r="AA210">
        <f t="shared" si="46"/>
        <v>-1.5340961196662597</v>
      </c>
      <c r="AB210">
        <f>IFERROR(V144+MATCH(AA210,V210:Z210,0)-1,"")</f>
        <v>2016</v>
      </c>
    </row>
    <row r="211" spans="1:28" x14ac:dyDescent="0.3">
      <c r="A211" s="1">
        <v>5</v>
      </c>
      <c r="B211" t="s">
        <v>503</v>
      </c>
      <c r="C211" t="s">
        <v>4600</v>
      </c>
      <c r="D211" t="s">
        <v>4601</v>
      </c>
      <c r="E211" t="s">
        <v>4602</v>
      </c>
      <c r="F211" t="s">
        <v>4603</v>
      </c>
      <c r="G211" t="s">
        <v>4604</v>
      </c>
      <c r="I211" t="str">
        <f t="shared" si="31"/>
        <v>N/A</v>
      </c>
      <c r="J211">
        <f t="shared" si="32"/>
        <v>26330000</v>
      </c>
      <c r="K211">
        <f t="shared" si="33"/>
        <v>30780000</v>
      </c>
      <c r="L211">
        <f t="shared" si="34"/>
        <v>32210000</v>
      </c>
      <c r="M211">
        <f t="shared" si="35"/>
        <v>31470000</v>
      </c>
      <c r="N211">
        <f t="shared" si="36"/>
        <v>52240000</v>
      </c>
      <c r="P211">
        <f t="shared" si="37"/>
        <v>52240000</v>
      </c>
      <c r="Q211">
        <f>IFERROR(J144+MATCH(P211,J211:N211,0)-1,"")</f>
        <v>2016</v>
      </c>
      <c r="R211">
        <f t="shared" si="38"/>
        <v>26330000</v>
      </c>
      <c r="S211">
        <f>IFERROR(J144+MATCH(R211,J211:N211)-1,"")</f>
        <v>2012</v>
      </c>
      <c r="T211">
        <f t="shared" si="39"/>
        <v>34606000</v>
      </c>
      <c r="U211">
        <f t="shared" si="40"/>
        <v>10120075.592603052</v>
      </c>
      <c r="V211">
        <f t="shared" si="41"/>
        <v>-0.81778045275166511</v>
      </c>
      <c r="W211">
        <f t="shared" si="42"/>
        <v>-0.37806041713724881</v>
      </c>
      <c r="X211">
        <f t="shared" si="43"/>
        <v>-0.2367571247937397</v>
      </c>
      <c r="Y211">
        <f t="shared" si="44"/>
        <v>-0.30987910824422693</v>
      </c>
      <c r="Z211">
        <f t="shared" si="45"/>
        <v>1.7424771029268806</v>
      </c>
      <c r="AA211">
        <f t="shared" si="46"/>
        <v>1.7424771029268806</v>
      </c>
      <c r="AB211">
        <f>IFERROR(V144+MATCH(AA211,V211:Z211,0)-1,"")</f>
        <v>2016</v>
      </c>
    </row>
    <row r="212" spans="1:28" x14ac:dyDescent="0.3">
      <c r="A212" s="1">
        <v>6</v>
      </c>
      <c r="B212" t="s">
        <v>509</v>
      </c>
      <c r="C212" t="s">
        <v>4600</v>
      </c>
      <c r="D212" t="s">
        <v>4601</v>
      </c>
      <c r="E212" t="s">
        <v>4602</v>
      </c>
      <c r="F212" t="s">
        <v>4603</v>
      </c>
      <c r="G212" t="s">
        <v>4604</v>
      </c>
      <c r="I212" t="str">
        <f t="shared" si="31"/>
        <v>N/A</v>
      </c>
      <c r="J212">
        <f t="shared" si="32"/>
        <v>26330000</v>
      </c>
      <c r="K212">
        <f t="shared" si="33"/>
        <v>30780000</v>
      </c>
      <c r="L212">
        <f t="shared" si="34"/>
        <v>32210000</v>
      </c>
      <c r="M212">
        <f t="shared" si="35"/>
        <v>31470000</v>
      </c>
      <c r="N212">
        <f t="shared" si="36"/>
        <v>52240000</v>
      </c>
      <c r="P212">
        <f t="shared" si="37"/>
        <v>52240000</v>
      </c>
      <c r="Q212">
        <f>IFERROR(J144+MATCH(P212,J212:N212,0)-1,"")</f>
        <v>2016</v>
      </c>
      <c r="R212">
        <f t="shared" si="38"/>
        <v>26330000</v>
      </c>
      <c r="S212">
        <f>IFERROR(J144+MATCH(R212,J212:N212)-1,"")</f>
        <v>2012</v>
      </c>
      <c r="T212">
        <f t="shared" si="39"/>
        <v>34606000</v>
      </c>
      <c r="U212">
        <f t="shared" si="40"/>
        <v>10120075.592603052</v>
      </c>
      <c r="V212">
        <f t="shared" si="41"/>
        <v>-0.81778045275166511</v>
      </c>
      <c r="W212">
        <f t="shared" si="42"/>
        <v>-0.37806041713724881</v>
      </c>
      <c r="X212">
        <f t="shared" si="43"/>
        <v>-0.2367571247937397</v>
      </c>
      <c r="Y212">
        <f t="shared" si="44"/>
        <v>-0.30987910824422693</v>
      </c>
      <c r="Z212">
        <f t="shared" si="45"/>
        <v>1.7424771029268806</v>
      </c>
      <c r="AA212">
        <f t="shared" si="46"/>
        <v>1.7424771029268806</v>
      </c>
      <c r="AB212">
        <f>IFERROR(V144+MATCH(AA212,V212:Z212,0)-1,"")</f>
        <v>2016</v>
      </c>
    </row>
    <row r="213" spans="1:28" x14ac:dyDescent="0.3">
      <c r="A213" s="1">
        <v>7</v>
      </c>
      <c r="B213" t="s">
        <v>515</v>
      </c>
      <c r="C213" t="s">
        <v>4605</v>
      </c>
      <c r="D213" t="s">
        <v>4606</v>
      </c>
      <c r="E213" t="s">
        <v>4607</v>
      </c>
      <c r="F213" t="s">
        <v>4608</v>
      </c>
      <c r="G213" t="s">
        <v>4609</v>
      </c>
      <c r="I213" t="str">
        <f t="shared" si="31"/>
        <v>N/A</v>
      </c>
      <c r="J213">
        <f t="shared" si="32"/>
        <v>26880000</v>
      </c>
      <c r="K213">
        <f t="shared" si="33"/>
        <v>31480000</v>
      </c>
      <c r="L213">
        <f t="shared" si="34"/>
        <v>32979999.999999996</v>
      </c>
      <c r="M213">
        <f t="shared" si="35"/>
        <v>32350000</v>
      </c>
      <c r="N213">
        <f t="shared" si="36"/>
        <v>53200000</v>
      </c>
      <c r="P213">
        <f t="shared" si="37"/>
        <v>53200000</v>
      </c>
      <c r="Q213">
        <f>IFERROR(J144+MATCH(P213,J213:N213,0)-1,"")</f>
        <v>2016</v>
      </c>
      <c r="R213">
        <f t="shared" si="38"/>
        <v>26880000</v>
      </c>
      <c r="S213">
        <f>IFERROR(J144+MATCH(R213,J213:N213)-1,"")</f>
        <v>2012</v>
      </c>
      <c r="T213">
        <f t="shared" si="39"/>
        <v>35378000</v>
      </c>
      <c r="U213">
        <f t="shared" si="40"/>
        <v>10246380.824466754</v>
      </c>
      <c r="V213">
        <f t="shared" si="41"/>
        <v>-0.829366011822253</v>
      </c>
      <c r="W213">
        <f t="shared" si="42"/>
        <v>-0.38042700801166651</v>
      </c>
      <c r="X213">
        <f t="shared" si="43"/>
        <v>-0.23403385459517131</v>
      </c>
      <c r="Y213">
        <f t="shared" si="44"/>
        <v>-0.2955189790300991</v>
      </c>
      <c r="Z213">
        <f t="shared" si="45"/>
        <v>1.7393458534591895</v>
      </c>
      <c r="AA213">
        <f t="shared" si="46"/>
        <v>1.7393458534591895</v>
      </c>
      <c r="AB213">
        <f>IFERROR(V144+MATCH(AA213,V213:Z213,0)-1,"")</f>
        <v>2016</v>
      </c>
    </row>
    <row r="214" spans="1:28" x14ac:dyDescent="0.3">
      <c r="A214" s="1">
        <v>8</v>
      </c>
      <c r="B214" t="s">
        <v>521</v>
      </c>
      <c r="C214" t="s">
        <v>4610</v>
      </c>
      <c r="D214" t="s">
        <v>4611</v>
      </c>
      <c r="E214" t="s">
        <v>4612</v>
      </c>
      <c r="F214" t="s">
        <v>4613</v>
      </c>
      <c r="G214" t="s">
        <v>4614</v>
      </c>
      <c r="I214" t="str">
        <f t="shared" si="31"/>
        <v>neg_trend</v>
      </c>
      <c r="J214">
        <f t="shared" si="32"/>
        <v>-555000</v>
      </c>
      <c r="K214">
        <f t="shared" si="33"/>
        <v>-698000</v>
      </c>
      <c r="L214">
        <f t="shared" si="34"/>
        <v>-771000</v>
      </c>
      <c r="M214">
        <f t="shared" si="35"/>
        <v>-884000</v>
      </c>
      <c r="N214">
        <f t="shared" si="36"/>
        <v>-964000</v>
      </c>
      <c r="P214">
        <f t="shared" si="37"/>
        <v>-555000</v>
      </c>
      <c r="Q214">
        <f>IFERROR(J144+MATCH(P214,J214:N214,0)-1,"")</f>
        <v>2012</v>
      </c>
      <c r="R214">
        <f t="shared" si="38"/>
        <v>-964000</v>
      </c>
      <c r="S214" t="str">
        <f>IFERROR(J144+MATCH(R214,J214:N214)-1,"")</f>
        <v/>
      </c>
      <c r="T214">
        <f t="shared" si="39"/>
        <v>-774400</v>
      </c>
      <c r="U214">
        <f t="shared" si="40"/>
        <v>159644.29209965511</v>
      </c>
      <c r="V214">
        <f t="shared" si="41"/>
        <v>1.3743053203746454</v>
      </c>
      <c r="W214">
        <f t="shared" si="42"/>
        <v>0.47856393106938427</v>
      </c>
      <c r="X214">
        <f t="shared" si="43"/>
        <v>2.1297347717747467E-2</v>
      </c>
      <c r="Y214">
        <f t="shared" si="44"/>
        <v>-0.686526267607389</v>
      </c>
      <c r="Z214">
        <f t="shared" si="45"/>
        <v>-1.1876403315543882</v>
      </c>
      <c r="AA214">
        <f t="shared" si="46"/>
        <v>1.3743053203746454</v>
      </c>
      <c r="AB214">
        <f>IFERROR(V144+MATCH(AA214,V214:Z214,0)-1,"")</f>
        <v>2012</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4615</v>
      </c>
      <c r="E216" t="s">
        <v>4616</v>
      </c>
      <c r="F216" t="s">
        <v>2741</v>
      </c>
      <c r="G216" t="s">
        <v>4617</v>
      </c>
      <c r="I216" t="str">
        <f t="shared" si="31"/>
        <v>N/A</v>
      </c>
      <c r="J216" t="str">
        <f t="shared" si="32"/>
        <v>N/A</v>
      </c>
      <c r="K216">
        <f t="shared" si="33"/>
        <v>0.16930000000000001</v>
      </c>
      <c r="L216">
        <f t="shared" si="34"/>
        <v>4.6399999999999997E-2</v>
      </c>
      <c r="M216">
        <f t="shared" si="35"/>
        <v>-2.3100000000000002E-2</v>
      </c>
      <c r="N216">
        <f t="shared" si="36"/>
        <v>0.66020000000000001</v>
      </c>
      <c r="P216">
        <f t="shared" si="37"/>
        <v>0.66020000000000001</v>
      </c>
      <c r="Q216">
        <f>IFERROR(J144+MATCH(P216,J216:N216,0)-1,"")</f>
        <v>2016</v>
      </c>
      <c r="R216">
        <f t="shared" si="38"/>
        <v>-2.3100000000000002E-2</v>
      </c>
      <c r="S216" t="str">
        <f>IFERROR(J144+MATCH(R216,J216:N216)-1,"")</f>
        <v/>
      </c>
      <c r="T216">
        <f t="shared" si="39"/>
        <v>0.2132</v>
      </c>
      <c r="U216">
        <f t="shared" si="40"/>
        <v>0.30843483374396397</v>
      </c>
      <c r="V216" t="str">
        <f t="shared" si="41"/>
        <v/>
      </c>
      <c r="W216">
        <f t="shared" si="42"/>
        <v>-0.14233152418978071</v>
      </c>
      <c r="X216">
        <f t="shared" si="43"/>
        <v>-0.54079494840217368</v>
      </c>
      <c r="Y216">
        <f t="shared" si="44"/>
        <v>-0.76612617690307938</v>
      </c>
      <c r="Z216">
        <f t="shared" si="45"/>
        <v>1.4492526494950337</v>
      </c>
      <c r="AA216">
        <f t="shared" si="46"/>
        <v>1.4492526494950337</v>
      </c>
      <c r="AB216">
        <f>IFERROR(V144+MATCH(AA216,V216:Z216,0)-1,"")</f>
        <v>2016</v>
      </c>
    </row>
    <row r="217" spans="1:28" x14ac:dyDescent="0.3">
      <c r="A217" s="1">
        <v>11</v>
      </c>
      <c r="B217" t="s">
        <v>538</v>
      </c>
      <c r="C217" t="s">
        <v>4618</v>
      </c>
      <c r="D217" t="s">
        <v>4619</v>
      </c>
      <c r="E217" t="s">
        <v>4620</v>
      </c>
      <c r="F217" t="s">
        <v>4621</v>
      </c>
      <c r="G217" t="s">
        <v>4622</v>
      </c>
      <c r="I217" t="str">
        <f t="shared" si="31"/>
        <v>N/A</v>
      </c>
      <c r="J217">
        <f t="shared" si="32"/>
        <v>11.62</v>
      </c>
      <c r="K217">
        <f t="shared" si="33"/>
        <v>10.93</v>
      </c>
      <c r="L217">
        <f t="shared" si="34"/>
        <v>12.46</v>
      </c>
      <c r="M217">
        <f t="shared" si="35"/>
        <v>15.66</v>
      </c>
      <c r="N217">
        <f t="shared" si="36"/>
        <v>9.9499999999999993</v>
      </c>
      <c r="P217">
        <f t="shared" si="37"/>
        <v>15.66</v>
      </c>
      <c r="Q217">
        <f>IFERROR(J144+MATCH(P217,J217:N217,0)-1,"")</f>
        <v>2015</v>
      </c>
      <c r="R217">
        <f t="shared" si="38"/>
        <v>9.9499999999999993</v>
      </c>
      <c r="S217" t="str">
        <f>IFERROR(J144+MATCH(R217,J217:N217)-1,"")</f>
        <v/>
      </c>
      <c r="T217">
        <f t="shared" si="39"/>
        <v>12.124000000000001</v>
      </c>
      <c r="U217">
        <f t="shared" si="40"/>
        <v>2.1807177717439652</v>
      </c>
      <c r="V217">
        <f t="shared" si="41"/>
        <v>-0.23111656470655628</v>
      </c>
      <c r="W217">
        <f t="shared" si="42"/>
        <v>-0.54752614734053107</v>
      </c>
      <c r="X217">
        <f t="shared" si="43"/>
        <v>0.15407770980437058</v>
      </c>
      <c r="Y217">
        <f t="shared" si="44"/>
        <v>1.6214844698459934</v>
      </c>
      <c r="Z217">
        <f t="shared" si="45"/>
        <v>-0.99691946760327832</v>
      </c>
      <c r="AA217">
        <f t="shared" si="46"/>
        <v>1.6214844698459934</v>
      </c>
      <c r="AB217">
        <f>IFERROR(V144+MATCH(AA217,V217:Z217,0)-1,"")</f>
        <v>2015</v>
      </c>
    </row>
    <row r="218" spans="1:28" x14ac:dyDescent="0.3">
      <c r="A218" s="1">
        <v>12</v>
      </c>
      <c r="B218" t="s">
        <v>544</v>
      </c>
      <c r="C218" t="s">
        <v>4623</v>
      </c>
      <c r="D218" t="s">
        <v>4624</v>
      </c>
      <c r="E218" t="s">
        <v>2228</v>
      </c>
      <c r="F218" t="s">
        <v>4625</v>
      </c>
      <c r="G218" t="s">
        <v>4626</v>
      </c>
      <c r="I218" t="str">
        <f t="shared" si="31"/>
        <v>pos_trend</v>
      </c>
      <c r="J218">
        <f t="shared" si="32"/>
        <v>20960000</v>
      </c>
      <c r="K218">
        <f t="shared" si="33"/>
        <v>26170000</v>
      </c>
      <c r="L218">
        <f t="shared" si="34"/>
        <v>26840000</v>
      </c>
      <c r="M218">
        <f t="shared" si="35"/>
        <v>36480000</v>
      </c>
      <c r="N218">
        <f t="shared" si="36"/>
        <v>43140000</v>
      </c>
      <c r="P218">
        <f t="shared" si="37"/>
        <v>43140000</v>
      </c>
      <c r="Q218">
        <f>IFERROR(J144+MATCH(P218,J218:N218,0)-1,"")</f>
        <v>2016</v>
      </c>
      <c r="R218">
        <f t="shared" si="38"/>
        <v>20960000</v>
      </c>
      <c r="S218">
        <f>IFERROR(J144+MATCH(R218,J218:N218)-1,"")</f>
        <v>2012</v>
      </c>
      <c r="T218">
        <f t="shared" si="39"/>
        <v>30718000</v>
      </c>
      <c r="U218">
        <f t="shared" si="40"/>
        <v>8922562.4122221749</v>
      </c>
      <c r="V218">
        <f t="shared" si="41"/>
        <v>-1.0936320251045191</v>
      </c>
      <c r="W218">
        <f t="shared" si="42"/>
        <v>-0.50971904592901751</v>
      </c>
      <c r="X218">
        <f t="shared" si="43"/>
        <v>-0.43462850925961521</v>
      </c>
      <c r="Y218">
        <f t="shared" si="44"/>
        <v>0.64577861535685988</v>
      </c>
      <c r="Z218">
        <f t="shared" si="45"/>
        <v>1.3922009649362919</v>
      </c>
      <c r="AA218">
        <f t="shared" si="46"/>
        <v>1.3922009649362919</v>
      </c>
      <c r="AB218">
        <f>IFERROR(V144+MATCH(AA218,V218:Z218,0)-1,"")</f>
        <v>2016</v>
      </c>
    </row>
    <row r="219" spans="1:28" x14ac:dyDescent="0.3">
      <c r="A219" s="1">
        <v>13</v>
      </c>
      <c r="B219" t="s">
        <v>545</v>
      </c>
      <c r="C219" t="s">
        <v>4623</v>
      </c>
      <c r="D219" t="s">
        <v>4624</v>
      </c>
      <c r="E219" t="s">
        <v>2228</v>
      </c>
      <c r="F219" t="s">
        <v>4625</v>
      </c>
      <c r="G219" t="s">
        <v>4626</v>
      </c>
      <c r="I219" t="str">
        <f t="shared" si="31"/>
        <v>pos_trend</v>
      </c>
      <c r="J219">
        <f t="shared" si="32"/>
        <v>20960000</v>
      </c>
      <c r="K219">
        <f t="shared" si="33"/>
        <v>26170000</v>
      </c>
      <c r="L219">
        <f t="shared" si="34"/>
        <v>26840000</v>
      </c>
      <c r="M219">
        <f t="shared" si="35"/>
        <v>36480000</v>
      </c>
      <c r="N219">
        <f t="shared" si="36"/>
        <v>43140000</v>
      </c>
      <c r="P219">
        <f t="shared" si="37"/>
        <v>43140000</v>
      </c>
      <c r="Q219">
        <f>IFERROR(J144+MATCH(P219,J219:N219,0)-1,"")</f>
        <v>2016</v>
      </c>
      <c r="R219">
        <f t="shared" si="38"/>
        <v>20960000</v>
      </c>
      <c r="S219">
        <f>IFERROR(J144+MATCH(R219,J219:N219)-1,"")</f>
        <v>2012</v>
      </c>
      <c r="T219">
        <f t="shared" si="39"/>
        <v>30718000</v>
      </c>
      <c r="U219">
        <f t="shared" si="40"/>
        <v>8922562.4122221749</v>
      </c>
      <c r="V219">
        <f t="shared" si="41"/>
        <v>-1.0936320251045191</v>
      </c>
      <c r="W219">
        <f t="shared" si="42"/>
        <v>-0.50971904592901751</v>
      </c>
      <c r="X219">
        <f t="shared" si="43"/>
        <v>-0.43462850925961521</v>
      </c>
      <c r="Y219">
        <f t="shared" si="44"/>
        <v>0.64577861535685988</v>
      </c>
      <c r="Z219">
        <f t="shared" si="45"/>
        <v>1.3922009649362919</v>
      </c>
      <c r="AA219">
        <f t="shared" si="46"/>
        <v>1.3922009649362919</v>
      </c>
      <c r="AB219">
        <f>IFERROR(V144+MATCH(AA219,V219:Z219,0)-1,"")</f>
        <v>2016</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4627</v>
      </c>
      <c r="D223" t="s">
        <v>4628</v>
      </c>
      <c r="E223" t="s">
        <v>4629</v>
      </c>
      <c r="F223" t="s">
        <v>4021</v>
      </c>
      <c r="G223" t="s">
        <v>4630</v>
      </c>
      <c r="I223" t="str">
        <f t="shared" si="31"/>
        <v>N/A</v>
      </c>
      <c r="J223">
        <f t="shared" si="32"/>
        <v>51570000</v>
      </c>
      <c r="K223">
        <f t="shared" si="33"/>
        <v>36170000</v>
      </c>
      <c r="L223">
        <f t="shared" si="34"/>
        <v>41270000</v>
      </c>
      <c r="M223">
        <f t="shared" si="35"/>
        <v>24040000</v>
      </c>
      <c r="N223">
        <f t="shared" si="36"/>
        <v>18670000</v>
      </c>
      <c r="P223">
        <f t="shared" si="37"/>
        <v>51570000</v>
      </c>
      <c r="Q223">
        <f>IFERROR(J144+MATCH(P223,J223:N223,0)-1,"")</f>
        <v>2012</v>
      </c>
      <c r="R223">
        <f t="shared" si="38"/>
        <v>18670000</v>
      </c>
      <c r="S223" t="str">
        <f>IFERROR(J144+MATCH(R223,J223:N223)-1,"")</f>
        <v/>
      </c>
      <c r="T223">
        <f t="shared" si="39"/>
        <v>34344000</v>
      </c>
      <c r="U223">
        <f t="shared" si="40"/>
        <v>13227674.776770104</v>
      </c>
      <c r="V223">
        <f t="shared" si="41"/>
        <v>1.3022696952189654</v>
      </c>
      <c r="W223">
        <f t="shared" si="42"/>
        <v>0.13804391405258509</v>
      </c>
      <c r="X223">
        <f t="shared" si="43"/>
        <v>0.52359920521807468</v>
      </c>
      <c r="Y223">
        <f t="shared" si="44"/>
        <v>-0.77897288630768724</v>
      </c>
      <c r="Z223">
        <f t="shared" si="45"/>
        <v>-1.1849399281819379</v>
      </c>
      <c r="AA223">
        <f t="shared" si="46"/>
        <v>1.3022696952189654</v>
      </c>
      <c r="AB223">
        <f>IFERROR(V144+MATCH(AA223,V223:Z223,0)-1,"")</f>
        <v>2012</v>
      </c>
    </row>
    <row r="224" spans="1:28" x14ac:dyDescent="0.3">
      <c r="A224" s="1">
        <v>18</v>
      </c>
      <c r="B224" t="s">
        <v>555</v>
      </c>
      <c r="C224" t="s">
        <v>994</v>
      </c>
      <c r="D224" t="s">
        <v>4631</v>
      </c>
      <c r="E224" t="s">
        <v>4632</v>
      </c>
      <c r="F224" t="s">
        <v>1990</v>
      </c>
      <c r="G224" t="s">
        <v>4633</v>
      </c>
      <c r="I224" t="str">
        <f t="shared" si="31"/>
        <v>neg_trend</v>
      </c>
      <c r="J224">
        <f t="shared" si="32"/>
        <v>44640000</v>
      </c>
      <c r="K224">
        <f t="shared" si="33"/>
        <v>27770000</v>
      </c>
      <c r="L224">
        <f t="shared" si="34"/>
        <v>25740000</v>
      </c>
      <c r="M224">
        <f t="shared" si="35"/>
        <v>7960000</v>
      </c>
      <c r="N224">
        <f t="shared" si="36"/>
        <v>5760000</v>
      </c>
      <c r="P224">
        <f t="shared" si="37"/>
        <v>44640000</v>
      </c>
      <c r="Q224">
        <f>IFERROR(J144+MATCH(P224,J224:N224,0)-1,"")</f>
        <v>2012</v>
      </c>
      <c r="R224">
        <f t="shared" si="38"/>
        <v>5760000</v>
      </c>
      <c r="S224" t="str">
        <f>IFERROR(J144+MATCH(R224,J224:N224)-1,"")</f>
        <v/>
      </c>
      <c r="T224">
        <f t="shared" si="39"/>
        <v>22374000</v>
      </c>
      <c r="U224">
        <f t="shared" si="40"/>
        <v>15968797.074294606</v>
      </c>
      <c r="V224">
        <f t="shared" si="41"/>
        <v>1.3943442262061285</v>
      </c>
      <c r="W224">
        <f t="shared" si="42"/>
        <v>0.33790898430828475</v>
      </c>
      <c r="X224">
        <f t="shared" si="43"/>
        <v>0.21078607138281813</v>
      </c>
      <c r="Y224">
        <f t="shared" si="44"/>
        <v>-0.90263530389540714</v>
      </c>
      <c r="Z224">
        <f t="shared" si="45"/>
        <v>-1.0404039780018242</v>
      </c>
      <c r="AA224">
        <f t="shared" si="46"/>
        <v>1.3943442262061285</v>
      </c>
      <c r="AB224">
        <f>IFERROR(V144+MATCH(AA224,V224:Z224,0)-1,"")</f>
        <v>2012</v>
      </c>
    </row>
    <row r="225" spans="1:28" x14ac:dyDescent="0.3">
      <c r="A225" s="1">
        <v>19</v>
      </c>
      <c r="B225" t="s">
        <v>561</v>
      </c>
      <c r="C225" t="s">
        <v>4634</v>
      </c>
      <c r="D225" t="s">
        <v>4635</v>
      </c>
      <c r="E225" t="s">
        <v>4636</v>
      </c>
      <c r="F225" t="s">
        <v>4637</v>
      </c>
      <c r="G225" t="s">
        <v>4638</v>
      </c>
      <c r="I225" t="str">
        <f t="shared" si="31"/>
        <v>N/A</v>
      </c>
      <c r="J225">
        <f t="shared" si="32"/>
        <v>333060000</v>
      </c>
      <c r="K225">
        <f t="shared" si="33"/>
        <v>367330000</v>
      </c>
      <c r="L225">
        <f t="shared" si="34"/>
        <v>409140000</v>
      </c>
      <c r="M225">
        <f t="shared" si="35"/>
        <v>451320000</v>
      </c>
      <c r="N225">
        <f t="shared" si="36"/>
        <v>272660000</v>
      </c>
      <c r="P225">
        <f t="shared" si="37"/>
        <v>451320000</v>
      </c>
      <c r="Q225">
        <f>IFERROR(J144+MATCH(P225,J225:N225,0)-1,"")</f>
        <v>2015</v>
      </c>
      <c r="R225">
        <f t="shared" si="38"/>
        <v>272660000</v>
      </c>
      <c r="S225" t="str">
        <f>IFERROR(J144+MATCH(R225,J225:N225)-1,"")</f>
        <v/>
      </c>
      <c r="T225">
        <f t="shared" si="39"/>
        <v>366702000</v>
      </c>
      <c r="U225">
        <f t="shared" si="40"/>
        <v>68806369.763271198</v>
      </c>
      <c r="V225">
        <f t="shared" si="41"/>
        <v>-0.48893729048263324</v>
      </c>
      <c r="W225">
        <f t="shared" si="42"/>
        <v>9.1270619589529055E-3</v>
      </c>
      <c r="X225">
        <f t="shared" si="43"/>
        <v>0.61677429206057865</v>
      </c>
      <c r="Y225">
        <f t="shared" si="44"/>
        <v>1.2297989312781481</v>
      </c>
      <c r="Z225">
        <f t="shared" si="45"/>
        <v>-1.3667629948150464</v>
      </c>
      <c r="AA225">
        <f t="shared" si="46"/>
        <v>-1.3667629948150464</v>
      </c>
      <c r="AB225">
        <f>IFERROR(V144+MATCH(AA225,V225:Z225,0)-1,"")</f>
        <v>2016</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2634</v>
      </c>
      <c r="D228" t="s">
        <v>406</v>
      </c>
      <c r="E228" t="s">
        <v>4639</v>
      </c>
      <c r="F228" t="s">
        <v>4640</v>
      </c>
      <c r="G228" t="s">
        <v>4641</v>
      </c>
      <c r="I228" t="str">
        <f t="shared" si="31"/>
        <v>N/A</v>
      </c>
      <c r="J228">
        <f t="shared" si="32"/>
        <v>16710000</v>
      </c>
      <c r="K228">
        <f t="shared" si="33"/>
        <v>16530000.000000002</v>
      </c>
      <c r="L228">
        <f t="shared" si="34"/>
        <v>46090000</v>
      </c>
      <c r="M228">
        <f t="shared" si="35"/>
        <v>40200000</v>
      </c>
      <c r="N228">
        <f t="shared" si="36"/>
        <v>34310000</v>
      </c>
      <c r="P228">
        <f t="shared" si="37"/>
        <v>46090000</v>
      </c>
      <c r="Q228">
        <f>IFERROR(J144+MATCH(P228,J228:N228,0)-1,"")</f>
        <v>2014</v>
      </c>
      <c r="R228">
        <f t="shared" si="38"/>
        <v>16530000.000000002</v>
      </c>
      <c r="S228" t="str">
        <f>IFERROR(J144+MATCH(R228,J228:N228)-1,"")</f>
        <v/>
      </c>
      <c r="T228">
        <f t="shared" si="39"/>
        <v>30768000</v>
      </c>
      <c r="U228">
        <f t="shared" si="40"/>
        <v>13570372.876232989</v>
      </c>
      <c r="V228">
        <f t="shared" si="41"/>
        <v>-1.0359332148213138</v>
      </c>
      <c r="W228">
        <f t="shared" si="42"/>
        <v>-1.0491974045117274</v>
      </c>
      <c r="X228">
        <f t="shared" si="43"/>
        <v>1.1290773024251082</v>
      </c>
      <c r="Y228">
        <f t="shared" si="44"/>
        <v>0.69504353977768052</v>
      </c>
      <c r="Z228">
        <f t="shared" si="45"/>
        <v>0.26100977713025281</v>
      </c>
      <c r="AA228">
        <f t="shared" si="46"/>
        <v>1.1290773024251082</v>
      </c>
      <c r="AB228">
        <f>IFERROR(V144+MATCH(AA228,V228:Z228,0)-1,"")</f>
        <v>2014</v>
      </c>
    </row>
    <row r="229" spans="1:28" x14ac:dyDescent="0.3">
      <c r="A229" s="1">
        <v>1</v>
      </c>
      <c r="B229" t="s">
        <v>573</v>
      </c>
      <c r="C229" t="s">
        <v>4642</v>
      </c>
      <c r="D229" t="s">
        <v>4643</v>
      </c>
      <c r="E229" t="s">
        <v>4644</v>
      </c>
      <c r="F229" t="s">
        <v>2437</v>
      </c>
      <c r="G229" t="s">
        <v>4645</v>
      </c>
      <c r="I229" t="str">
        <f t="shared" si="31"/>
        <v>N/A</v>
      </c>
      <c r="J229">
        <f t="shared" si="32"/>
        <v>25840000</v>
      </c>
      <c r="K229">
        <f t="shared" si="33"/>
        <v>25080000</v>
      </c>
      <c r="L229">
        <f t="shared" si="34"/>
        <v>59820000</v>
      </c>
      <c r="M229">
        <f t="shared" si="35"/>
        <v>65830000</v>
      </c>
      <c r="N229">
        <f t="shared" si="36"/>
        <v>74110000</v>
      </c>
      <c r="P229">
        <f t="shared" si="37"/>
        <v>74110000</v>
      </c>
      <c r="Q229">
        <f>IFERROR(J144+MATCH(P229,J229:N229,0)-1,"")</f>
        <v>2016</v>
      </c>
      <c r="R229">
        <f t="shared" si="38"/>
        <v>25080000</v>
      </c>
      <c r="S229" t="str">
        <f>IFERROR(J144+MATCH(R229,J229:N229)-1,"")</f>
        <v/>
      </c>
      <c r="T229">
        <f t="shared" si="39"/>
        <v>50136000</v>
      </c>
      <c r="U229">
        <f t="shared" si="40"/>
        <v>23091843.36513653</v>
      </c>
      <c r="V229">
        <f t="shared" si="41"/>
        <v>-1.0521464058032488</v>
      </c>
      <c r="W229">
        <f t="shared" si="42"/>
        <v>-1.085058459985438</v>
      </c>
      <c r="X229">
        <f t="shared" si="43"/>
        <v>0.419368858816211</v>
      </c>
      <c r="Y229">
        <f t="shared" si="44"/>
        <v>0.67963391886220725</v>
      </c>
      <c r="Z229">
        <f t="shared" si="45"/>
        <v>1.0382020881102687</v>
      </c>
      <c r="AA229">
        <f t="shared" si="46"/>
        <v>-1.085058459985438</v>
      </c>
      <c r="AB229">
        <f>IFERROR(V144+MATCH(AA229,V229:Z229,0)-1,"")</f>
        <v>2013</v>
      </c>
    </row>
    <row r="230" spans="1:28" x14ac:dyDescent="0.3">
      <c r="A230" s="1">
        <v>2</v>
      </c>
      <c r="B230" t="s">
        <v>579</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4646</v>
      </c>
      <c r="D232" t="s">
        <v>3918</v>
      </c>
      <c r="E232" t="s">
        <v>2808</v>
      </c>
      <c r="F232" t="s">
        <v>4647</v>
      </c>
      <c r="G232" t="s">
        <v>1267</v>
      </c>
      <c r="I232" t="str">
        <f t="shared" si="31"/>
        <v>pos_trend</v>
      </c>
      <c r="J232">
        <f t="shared" si="32"/>
        <v>8650000</v>
      </c>
      <c r="K232">
        <f t="shared" si="33"/>
        <v>9590000</v>
      </c>
      <c r="L232">
        <f t="shared" si="34"/>
        <v>12120000</v>
      </c>
      <c r="M232">
        <f t="shared" si="35"/>
        <v>15780000</v>
      </c>
      <c r="N232">
        <f t="shared" si="36"/>
        <v>18700000</v>
      </c>
      <c r="P232">
        <f t="shared" si="37"/>
        <v>18700000</v>
      </c>
      <c r="Q232">
        <f>IFERROR(J144+MATCH(P232,J232:N232,0)-1,"")</f>
        <v>2016</v>
      </c>
      <c r="R232">
        <f t="shared" si="38"/>
        <v>8650000</v>
      </c>
      <c r="S232">
        <f>IFERROR(J144+MATCH(R232,J232:N232)-1,"")</f>
        <v>2012</v>
      </c>
      <c r="T232">
        <f t="shared" si="39"/>
        <v>12968000</v>
      </c>
      <c r="U232">
        <f t="shared" si="40"/>
        <v>4229015.251805082</v>
      </c>
      <c r="V232">
        <f t="shared" si="41"/>
        <v>-1.0210414819754874</v>
      </c>
      <c r="W232">
        <f t="shared" si="42"/>
        <v>-0.79876751415312564</v>
      </c>
      <c r="X232">
        <f t="shared" si="43"/>
        <v>-0.20051949437591787</v>
      </c>
      <c r="Y232">
        <f t="shared" si="44"/>
        <v>0.66493021012391629</v>
      </c>
      <c r="Z232">
        <f t="shared" si="45"/>
        <v>1.3553982803806146</v>
      </c>
      <c r="AA232">
        <f t="shared" si="46"/>
        <v>1.3553982803806146</v>
      </c>
      <c r="AB232">
        <f>IFERROR(V144+MATCH(AA232,V232:Z232,0)-1,"")</f>
        <v>2016</v>
      </c>
    </row>
    <row r="233" spans="1:28" x14ac:dyDescent="0.3">
      <c r="A233" s="1">
        <v>5</v>
      </c>
      <c r="B233" t="s">
        <v>593</v>
      </c>
      <c r="C233" t="s">
        <v>989</v>
      </c>
      <c r="D233" t="s">
        <v>671</v>
      </c>
      <c r="E233" t="s">
        <v>4648</v>
      </c>
      <c r="F233" t="s">
        <v>4649</v>
      </c>
      <c r="G233" t="s">
        <v>3585</v>
      </c>
      <c r="I233" t="str">
        <f t="shared" si="31"/>
        <v>N/A</v>
      </c>
      <c r="J233">
        <f t="shared" si="32"/>
        <v>11810000</v>
      </c>
      <c r="K233">
        <f t="shared" si="33"/>
        <v>11330000</v>
      </c>
      <c r="L233">
        <f t="shared" si="34"/>
        <v>16930000</v>
      </c>
      <c r="M233">
        <f t="shared" si="35"/>
        <v>21200000</v>
      </c>
      <c r="N233">
        <f t="shared" si="36"/>
        <v>22300000</v>
      </c>
      <c r="P233">
        <f t="shared" si="37"/>
        <v>22300000</v>
      </c>
      <c r="Q233">
        <f>IFERROR(J144+MATCH(P233,J233:N233,0)-1,"")</f>
        <v>2016</v>
      </c>
      <c r="R233">
        <f t="shared" si="38"/>
        <v>11330000</v>
      </c>
      <c r="S233" t="str">
        <f>IFERROR(J144+MATCH(R233,J233:N233)-1,"")</f>
        <v/>
      </c>
      <c r="T233">
        <f t="shared" si="39"/>
        <v>16714000</v>
      </c>
      <c r="U233">
        <f t="shared" si="40"/>
        <v>5109083.0879914258</v>
      </c>
      <c r="V233">
        <f t="shared" si="41"/>
        <v>-0.95985912061726686</v>
      </c>
      <c r="W233">
        <f t="shared" si="42"/>
        <v>-1.0538094423742588</v>
      </c>
      <c r="X233">
        <f t="shared" si="43"/>
        <v>4.2277644790646336E-2</v>
      </c>
      <c r="Y233">
        <f t="shared" si="44"/>
        <v>0.87804404875388642</v>
      </c>
      <c r="Z233">
        <f t="shared" si="45"/>
        <v>1.0933468694469928</v>
      </c>
      <c r="AA233">
        <f t="shared" si="46"/>
        <v>1.0933468694469928</v>
      </c>
      <c r="AB233">
        <f>IFERROR(V144+MATCH(AA233,V233:Z233,0)-1,"")</f>
        <v>2016</v>
      </c>
    </row>
    <row r="234" spans="1:28" x14ac:dyDescent="0.3">
      <c r="A234" s="1">
        <v>6</v>
      </c>
      <c r="B234" t="s">
        <v>599</v>
      </c>
      <c r="C234" t="s">
        <v>3454</v>
      </c>
      <c r="D234" t="s">
        <v>845</v>
      </c>
      <c r="E234" t="s">
        <v>4650</v>
      </c>
      <c r="F234" t="s">
        <v>4651</v>
      </c>
      <c r="G234" t="s">
        <v>4652</v>
      </c>
      <c r="I234" t="str">
        <f t="shared" si="31"/>
        <v>N/A</v>
      </c>
      <c r="J234">
        <f t="shared" si="32"/>
        <v>9130000</v>
      </c>
      <c r="K234">
        <f t="shared" si="33"/>
        <v>8560000</v>
      </c>
      <c r="L234">
        <f t="shared" si="34"/>
        <v>13730000</v>
      </c>
      <c r="M234">
        <f t="shared" si="35"/>
        <v>25630000</v>
      </c>
      <c r="N234">
        <f t="shared" si="36"/>
        <v>39800000</v>
      </c>
      <c r="P234">
        <f t="shared" si="37"/>
        <v>39800000</v>
      </c>
      <c r="Q234">
        <f>IFERROR(J144+MATCH(P234,J234:N234,0)-1,"")</f>
        <v>2016</v>
      </c>
      <c r="R234">
        <f t="shared" si="38"/>
        <v>8560000</v>
      </c>
      <c r="S234" t="str">
        <f>IFERROR(J144+MATCH(R234,J234:N234)-1,"")</f>
        <v/>
      </c>
      <c r="T234">
        <f t="shared" si="39"/>
        <v>19370000</v>
      </c>
      <c r="U234">
        <f t="shared" si="40"/>
        <v>13323811.391640157</v>
      </c>
      <c r="V234">
        <f t="shared" si="41"/>
        <v>-0.76854885580449961</v>
      </c>
      <c r="W234">
        <f t="shared" si="42"/>
        <v>-0.81132940734830472</v>
      </c>
      <c r="X234">
        <f t="shared" si="43"/>
        <v>-0.42330229948607206</v>
      </c>
      <c r="Y234">
        <f t="shared" si="44"/>
        <v>0.46983553098986014</v>
      </c>
      <c r="Z234">
        <f t="shared" si="45"/>
        <v>1.5333450316490163</v>
      </c>
      <c r="AA234">
        <f t="shared" si="46"/>
        <v>1.5333450316490163</v>
      </c>
      <c r="AB234">
        <f>IFERROR(V144+MATCH(AA234,V234:Z234,0)-1,"")</f>
        <v>2016</v>
      </c>
    </row>
    <row r="235" spans="1:28" x14ac:dyDescent="0.3">
      <c r="A235" s="1">
        <v>7</v>
      </c>
      <c r="B235" t="s">
        <v>605</v>
      </c>
      <c r="C235" t="s">
        <v>4653</v>
      </c>
      <c r="D235" t="s">
        <v>4654</v>
      </c>
      <c r="E235" t="s">
        <v>254</v>
      </c>
      <c r="F235" t="s">
        <v>254</v>
      </c>
      <c r="G235" t="s">
        <v>254</v>
      </c>
      <c r="I235" t="str">
        <f t="shared" si="31"/>
        <v>N/A</v>
      </c>
      <c r="J235">
        <f t="shared" si="32"/>
        <v>99360000</v>
      </c>
      <c r="K235">
        <f t="shared" si="33"/>
        <v>93300000</v>
      </c>
      <c r="L235" t="str">
        <f t="shared" si="34"/>
        <v>N/A</v>
      </c>
      <c r="M235" t="str">
        <f t="shared" si="35"/>
        <v>N/A</v>
      </c>
      <c r="N235" t="str">
        <f t="shared" si="36"/>
        <v>N/A</v>
      </c>
      <c r="P235">
        <f t="shared" si="37"/>
        <v>99360000</v>
      </c>
      <c r="Q235">
        <f>IFERROR(J144+MATCH(P235,J235:N235,0)-1,"")</f>
        <v>2012</v>
      </c>
      <c r="R235">
        <f t="shared" si="38"/>
        <v>93300000</v>
      </c>
      <c r="S235" t="str">
        <f>IFERROR(J144+MATCH(R235,J235:N235)-1,"")</f>
        <v/>
      </c>
      <c r="T235">
        <f t="shared" si="39"/>
        <v>96330000</v>
      </c>
      <c r="U235">
        <f t="shared" si="40"/>
        <v>4285067.0939904777</v>
      </c>
      <c r="V235">
        <f t="shared" si="41"/>
        <v>0.70710678118654757</v>
      </c>
      <c r="W235">
        <f t="shared" si="42"/>
        <v>-0.70710678118654757</v>
      </c>
      <c r="X235" t="str">
        <f t="shared" si="43"/>
        <v/>
      </c>
      <c r="Y235" t="str">
        <f t="shared" si="44"/>
        <v/>
      </c>
      <c r="Z235" t="str">
        <f t="shared" si="45"/>
        <v/>
      </c>
      <c r="AA235">
        <f t="shared" si="46"/>
        <v>-0.70710678118654757</v>
      </c>
      <c r="AB235">
        <f>IFERROR(V144+MATCH(AA235,V235:Z235,0)-1,"")</f>
        <v>2013</v>
      </c>
    </row>
    <row r="236" spans="1:28" x14ac:dyDescent="0.3">
      <c r="A236" s="1">
        <v>8</v>
      </c>
      <c r="B236" t="s">
        <v>606</v>
      </c>
      <c r="C236" t="s">
        <v>4653</v>
      </c>
      <c r="D236" t="s">
        <v>4654</v>
      </c>
      <c r="E236" t="s">
        <v>254</v>
      </c>
      <c r="F236" t="s">
        <v>254</v>
      </c>
      <c r="G236" t="s">
        <v>254</v>
      </c>
      <c r="I236" t="str">
        <f t="shared" si="31"/>
        <v>N/A</v>
      </c>
      <c r="J236">
        <f t="shared" si="32"/>
        <v>99360000</v>
      </c>
      <c r="K236">
        <f t="shared" si="33"/>
        <v>93300000</v>
      </c>
      <c r="L236" t="str">
        <f t="shared" si="34"/>
        <v>N/A</v>
      </c>
      <c r="M236" t="str">
        <f t="shared" si="35"/>
        <v>N/A</v>
      </c>
      <c r="N236" t="str">
        <f t="shared" si="36"/>
        <v>N/A</v>
      </c>
      <c r="P236">
        <f t="shared" si="37"/>
        <v>99360000</v>
      </c>
      <c r="Q236">
        <f>IFERROR(J144+MATCH(P236,J236:N236,0)-1,"")</f>
        <v>2012</v>
      </c>
      <c r="R236">
        <f t="shared" si="38"/>
        <v>93300000</v>
      </c>
      <c r="S236" t="str">
        <f>IFERROR(J144+MATCH(R236,J236:N236)-1,"")</f>
        <v/>
      </c>
      <c r="T236">
        <f t="shared" si="39"/>
        <v>96330000</v>
      </c>
      <c r="U236">
        <f t="shared" si="40"/>
        <v>4285067.0939904777</v>
      </c>
      <c r="V236">
        <f t="shared" si="41"/>
        <v>0.70710678118654757</v>
      </c>
      <c r="W236">
        <f t="shared" si="42"/>
        <v>-0.70710678118654757</v>
      </c>
      <c r="X236" t="str">
        <f t="shared" si="43"/>
        <v/>
      </c>
      <c r="Y236" t="str">
        <f t="shared" si="44"/>
        <v/>
      </c>
      <c r="Z236" t="str">
        <f t="shared" si="45"/>
        <v/>
      </c>
      <c r="AA236">
        <f t="shared" si="46"/>
        <v>-0.70710678118654757</v>
      </c>
      <c r="AB236">
        <f>IFERROR(V144+MATCH(AA236,V236:Z236,0)-1,"")</f>
        <v>2013</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4655</v>
      </c>
      <c r="D238" t="s">
        <v>4656</v>
      </c>
      <c r="E238" t="s">
        <v>4657</v>
      </c>
      <c r="F238" t="s">
        <v>4658</v>
      </c>
      <c r="G238" t="s">
        <v>51</v>
      </c>
      <c r="I238" t="str">
        <f t="shared" si="31"/>
        <v>N/A</v>
      </c>
      <c r="J238">
        <f t="shared" si="32"/>
        <v>9320000</v>
      </c>
      <c r="K238">
        <f t="shared" si="33"/>
        <v>17460000</v>
      </c>
      <c r="L238">
        <f t="shared" si="34"/>
        <v>615770000</v>
      </c>
      <c r="M238">
        <f t="shared" si="35"/>
        <v>614490000</v>
      </c>
      <c r="N238">
        <f t="shared" si="36"/>
        <v>1020000000</v>
      </c>
      <c r="P238">
        <f t="shared" si="37"/>
        <v>1020000000</v>
      </c>
      <c r="Q238">
        <f>IFERROR(J144+MATCH(P238,J238:N238,0)-1,"")</f>
        <v>2016</v>
      </c>
      <c r="R238">
        <f t="shared" si="38"/>
        <v>9320000</v>
      </c>
      <c r="S238">
        <f>IFERROR(J144+MATCH(R238,J238:N238)-1,"")</f>
        <v>2012</v>
      </c>
      <c r="T238">
        <f t="shared" si="39"/>
        <v>455408000</v>
      </c>
      <c r="U238">
        <f t="shared" si="40"/>
        <v>436056227.64730698</v>
      </c>
      <c r="V238">
        <f t="shared" si="41"/>
        <v>-1.0230056853145255</v>
      </c>
      <c r="W238">
        <f t="shared" si="42"/>
        <v>-1.0043383679276865</v>
      </c>
      <c r="X238">
        <f t="shared" si="43"/>
        <v>0.3677553256496654</v>
      </c>
      <c r="Y238">
        <f t="shared" si="44"/>
        <v>0.36481992438981847</v>
      </c>
      <c r="Z238">
        <f t="shared" si="45"/>
        <v>1.294768803202728</v>
      </c>
      <c r="AA238">
        <f t="shared" si="46"/>
        <v>1.294768803202728</v>
      </c>
      <c r="AB238">
        <f>IFERROR(V144+MATCH(AA238,V238:Z238,0)-1,"")</f>
        <v>2016</v>
      </c>
    </row>
    <row r="239" spans="1:28" x14ac:dyDescent="0.3">
      <c r="A239" s="1">
        <v>11</v>
      </c>
      <c r="B239" t="s">
        <v>614</v>
      </c>
      <c r="C239" t="s">
        <v>254</v>
      </c>
      <c r="D239" t="s">
        <v>254</v>
      </c>
      <c r="E239" t="s">
        <v>4659</v>
      </c>
      <c r="F239" t="s">
        <v>3239</v>
      </c>
      <c r="G239" t="s">
        <v>4660</v>
      </c>
      <c r="I239" t="str">
        <f t="shared" si="31"/>
        <v>N/A</v>
      </c>
      <c r="J239" t="str">
        <f t="shared" si="32"/>
        <v>N/A</v>
      </c>
      <c r="K239" t="str">
        <f t="shared" si="33"/>
        <v>N/A</v>
      </c>
      <c r="L239">
        <f t="shared" si="34"/>
        <v>182950000</v>
      </c>
      <c r="M239">
        <f t="shared" si="35"/>
        <v>183640000</v>
      </c>
      <c r="N239">
        <f t="shared" si="36"/>
        <v>280600000</v>
      </c>
      <c r="P239">
        <f t="shared" si="37"/>
        <v>280600000</v>
      </c>
      <c r="Q239">
        <f>IFERROR(J144+MATCH(P239,J239:N239,0)-1,"")</f>
        <v>2016</v>
      </c>
      <c r="R239">
        <f t="shared" si="38"/>
        <v>182950000</v>
      </c>
      <c r="S239">
        <f>IFERROR(J144+MATCH(R239,J239:N239)-1,"")</f>
        <v>2014</v>
      </c>
      <c r="T239">
        <f t="shared" si="39"/>
        <v>215730000</v>
      </c>
      <c r="U239">
        <f t="shared" si="40"/>
        <v>56180127.269346766</v>
      </c>
      <c r="V239" t="str">
        <f t="shared" si="41"/>
        <v/>
      </c>
      <c r="W239" t="str">
        <f t="shared" si="42"/>
        <v/>
      </c>
      <c r="X239">
        <f t="shared" si="43"/>
        <v>-0.58348034426553463</v>
      </c>
      <c r="Y239">
        <f t="shared" si="44"/>
        <v>-0.57119842121662612</v>
      </c>
      <c r="Z239">
        <f t="shared" si="45"/>
        <v>1.1546787654821609</v>
      </c>
      <c r="AA239">
        <f t="shared" si="46"/>
        <v>1.1546787654821609</v>
      </c>
      <c r="AB239">
        <f>IFERROR(V144+MATCH(AA239,V239:Z239,0)-1,"")</f>
        <v>2016</v>
      </c>
    </row>
    <row r="240" spans="1:28" x14ac:dyDescent="0.3">
      <c r="A240" s="1">
        <v>12</v>
      </c>
      <c r="B240" t="s">
        <v>620</v>
      </c>
      <c r="C240" t="s">
        <v>254</v>
      </c>
      <c r="D240" t="s">
        <v>254</v>
      </c>
      <c r="E240" t="s">
        <v>4661</v>
      </c>
      <c r="F240" t="s">
        <v>4662</v>
      </c>
      <c r="G240" t="s">
        <v>4663</v>
      </c>
      <c r="I240" t="str">
        <f t="shared" si="31"/>
        <v>N/A</v>
      </c>
      <c r="J240" t="str">
        <f t="shared" si="32"/>
        <v>N/A</v>
      </c>
      <c r="K240" t="str">
        <f t="shared" si="33"/>
        <v>N/A</v>
      </c>
      <c r="L240">
        <f t="shared" si="34"/>
        <v>432820000</v>
      </c>
      <c r="M240">
        <f t="shared" si="35"/>
        <v>430860000</v>
      </c>
      <c r="N240">
        <f t="shared" si="36"/>
        <v>742240000</v>
      </c>
      <c r="P240">
        <f t="shared" si="37"/>
        <v>742240000</v>
      </c>
      <c r="Q240">
        <f>IFERROR(J144+MATCH(P240,J240:N240,0)-1,"")</f>
        <v>2016</v>
      </c>
      <c r="R240">
        <f t="shared" si="38"/>
        <v>430860000</v>
      </c>
      <c r="S240" t="str">
        <f>IFERROR(J144+MATCH(R240,J240:N240)-1,"")</f>
        <v/>
      </c>
      <c r="T240">
        <f t="shared" si="39"/>
        <v>535306666.66666669</v>
      </c>
      <c r="U240">
        <f t="shared" si="40"/>
        <v>179212203.08152375</v>
      </c>
      <c r="V240" t="str">
        <f t="shared" si="41"/>
        <v/>
      </c>
      <c r="W240" t="str">
        <f t="shared" si="42"/>
        <v/>
      </c>
      <c r="X240">
        <f t="shared" si="43"/>
        <v>-0.57187325921129062</v>
      </c>
      <c r="Y240">
        <f t="shared" si="44"/>
        <v>-0.5828100144450199</v>
      </c>
      <c r="Z240">
        <f t="shared" si="45"/>
        <v>1.1546832736563102</v>
      </c>
      <c r="AA240">
        <f t="shared" si="46"/>
        <v>1.1546832736563102</v>
      </c>
      <c r="AB240">
        <f>IFERROR(V144+MATCH(AA240,V240:Z240,0)-1,"")</f>
        <v>2016</v>
      </c>
    </row>
    <row r="241" spans="1:28" x14ac:dyDescent="0.3">
      <c r="A241" s="1">
        <v>13</v>
      </c>
      <c r="B241" t="s">
        <v>626</v>
      </c>
      <c r="C241" t="s">
        <v>4664</v>
      </c>
      <c r="D241" t="s">
        <v>4665</v>
      </c>
      <c r="E241" t="s">
        <v>4666</v>
      </c>
      <c r="F241" t="s">
        <v>712</v>
      </c>
      <c r="G241" t="s">
        <v>4667</v>
      </c>
      <c r="I241" t="str">
        <f t="shared" si="31"/>
        <v>N/A</v>
      </c>
      <c r="J241">
        <f t="shared" si="32"/>
        <v>5250000</v>
      </c>
      <c r="K241">
        <f t="shared" si="33"/>
        <v>4530000</v>
      </c>
      <c r="L241">
        <f t="shared" si="34"/>
        <v>9680000</v>
      </c>
      <c r="M241">
        <f t="shared" si="35"/>
        <v>8199999.9999999991</v>
      </c>
      <c r="N241">
        <f t="shared" si="36"/>
        <v>8130000.0000000009</v>
      </c>
      <c r="P241">
        <f t="shared" si="37"/>
        <v>9680000</v>
      </c>
      <c r="Q241">
        <f>IFERROR(J144+MATCH(P241,J241:N241,0)-1,"")</f>
        <v>2014</v>
      </c>
      <c r="R241">
        <f t="shared" si="38"/>
        <v>4530000</v>
      </c>
      <c r="S241" t="str">
        <f>IFERROR(J144+MATCH(R241,J241:N241)-1,"")</f>
        <v/>
      </c>
      <c r="T241">
        <f t="shared" si="39"/>
        <v>7158000</v>
      </c>
      <c r="U241">
        <f t="shared" si="40"/>
        <v>2175883.7285112455</v>
      </c>
      <c r="V241">
        <f t="shared" si="41"/>
        <v>-0.87688509041127238</v>
      </c>
      <c r="W241">
        <f t="shared" si="42"/>
        <v>-1.2077851245287337</v>
      </c>
      <c r="X241">
        <f t="shared" si="43"/>
        <v>1.159069286172552</v>
      </c>
      <c r="Y241">
        <f t="shared" si="44"/>
        <v>0.47888588270888105</v>
      </c>
      <c r="Z241">
        <f t="shared" si="45"/>
        <v>0.44671504605857315</v>
      </c>
      <c r="AA241">
        <f t="shared" si="46"/>
        <v>-1.2077851245287337</v>
      </c>
      <c r="AB241">
        <f>IFERROR(V144+MATCH(AA241,V241:Z241,0)-1,"")</f>
        <v>2013</v>
      </c>
    </row>
    <row r="242" spans="1:28" x14ac:dyDescent="0.3">
      <c r="A242" s="1">
        <v>14</v>
      </c>
      <c r="B242" t="s">
        <v>632</v>
      </c>
      <c r="C242" t="s">
        <v>3565</v>
      </c>
      <c r="D242" t="s">
        <v>4668</v>
      </c>
      <c r="E242" t="s">
        <v>3933</v>
      </c>
      <c r="F242" t="s">
        <v>3434</v>
      </c>
      <c r="G242" t="s">
        <v>4669</v>
      </c>
      <c r="I242" t="str">
        <f t="shared" si="31"/>
        <v>N/A</v>
      </c>
      <c r="J242">
        <f t="shared" si="32"/>
        <v>437000</v>
      </c>
      <c r="K242">
        <f t="shared" si="33"/>
        <v>352000</v>
      </c>
      <c r="L242">
        <f t="shared" si="34"/>
        <v>6140000</v>
      </c>
      <c r="M242">
        <f t="shared" si="35"/>
        <v>5300000</v>
      </c>
      <c r="N242">
        <f t="shared" si="36"/>
        <v>5860000</v>
      </c>
      <c r="P242">
        <f t="shared" si="37"/>
        <v>6140000</v>
      </c>
      <c r="Q242">
        <f>IFERROR(J144+MATCH(P242,J242:N242,0)-1,"")</f>
        <v>2014</v>
      </c>
      <c r="R242">
        <f t="shared" si="38"/>
        <v>352000</v>
      </c>
      <c r="S242" t="str">
        <f>IFERROR(J144+MATCH(R242,J242:N242)-1,"")</f>
        <v/>
      </c>
      <c r="T242">
        <f t="shared" si="39"/>
        <v>3617800</v>
      </c>
      <c r="U242">
        <f t="shared" si="40"/>
        <v>2958111.2555142343</v>
      </c>
      <c r="V242">
        <f t="shared" si="41"/>
        <v>-1.0752807197736902</v>
      </c>
      <c r="W242">
        <f t="shared" si="42"/>
        <v>-1.1040152712012441</v>
      </c>
      <c r="X242">
        <f t="shared" si="43"/>
        <v>0.85263865424207785</v>
      </c>
      <c r="Y242">
        <f t="shared" si="44"/>
        <v>0.56867367542860336</v>
      </c>
      <c r="Z242">
        <f t="shared" si="45"/>
        <v>0.75798366130425299</v>
      </c>
      <c r="AA242">
        <f t="shared" si="46"/>
        <v>-1.1040152712012441</v>
      </c>
      <c r="AB242">
        <f>IFERROR(V144+MATCH(AA242,V242:Z242,0)-1,"")</f>
        <v>2013</v>
      </c>
    </row>
    <row r="243" spans="1:28" x14ac:dyDescent="0.3">
      <c r="A243" s="1">
        <v>15</v>
      </c>
      <c r="B243" t="s">
        <v>635</v>
      </c>
      <c r="C243" t="s">
        <v>4670</v>
      </c>
      <c r="D243" t="s">
        <v>4671</v>
      </c>
      <c r="E243" t="s">
        <v>4672</v>
      </c>
      <c r="F243" t="s">
        <v>4673</v>
      </c>
      <c r="G243" t="s">
        <v>1507</v>
      </c>
      <c r="I243" t="str">
        <f t="shared" si="31"/>
        <v>pos_trend</v>
      </c>
      <c r="J243">
        <f t="shared" si="32"/>
        <v>565330000</v>
      </c>
      <c r="K243">
        <f t="shared" si="33"/>
        <v>607130000</v>
      </c>
      <c r="L243">
        <f t="shared" si="34"/>
        <v>1080000000</v>
      </c>
      <c r="M243">
        <f t="shared" si="35"/>
        <v>1120000000</v>
      </c>
      <c r="N243">
        <f t="shared" si="36"/>
        <v>1340000000</v>
      </c>
      <c r="P243">
        <f t="shared" si="37"/>
        <v>1340000000</v>
      </c>
      <c r="Q243">
        <f>IFERROR(J144+MATCH(P243,J243:N243,0)-1,"")</f>
        <v>2016</v>
      </c>
      <c r="R243">
        <f t="shared" si="38"/>
        <v>565330000</v>
      </c>
      <c r="S243">
        <f>IFERROR(J144+MATCH(R243,J243:N243)-1,"")</f>
        <v>2012</v>
      </c>
      <c r="T243">
        <f t="shared" si="39"/>
        <v>942492000</v>
      </c>
      <c r="U243">
        <f t="shared" si="40"/>
        <v>340275254.5660643</v>
      </c>
      <c r="V243">
        <f t="shared" si="41"/>
        <v>-1.1084026679547283</v>
      </c>
      <c r="W243">
        <f t="shared" si="42"/>
        <v>-0.98556094073802125</v>
      </c>
      <c r="X243">
        <f t="shared" si="43"/>
        <v>0.40410813938074031</v>
      </c>
      <c r="Y243">
        <f t="shared" si="44"/>
        <v>0.52166003145414408</v>
      </c>
      <c r="Z243">
        <f t="shared" si="45"/>
        <v>1.1681954378578652</v>
      </c>
      <c r="AA243">
        <f t="shared" si="46"/>
        <v>1.1681954378578652</v>
      </c>
      <c r="AB243">
        <f>IFERROR(V144+MATCH(AA243,V243:Z243,0)-1,"")</f>
        <v>2016</v>
      </c>
    </row>
    <row r="244" spans="1:28" x14ac:dyDescent="0.3">
      <c r="A244" s="1">
        <v>16</v>
      </c>
      <c r="B244" t="s">
        <v>640</v>
      </c>
      <c r="C244" t="s">
        <v>254</v>
      </c>
      <c r="D244" t="s">
        <v>1634</v>
      </c>
      <c r="E244" t="s">
        <v>4674</v>
      </c>
      <c r="F244" t="s">
        <v>1864</v>
      </c>
      <c r="G244" t="s">
        <v>4675</v>
      </c>
      <c r="I244" t="str">
        <f t="shared" si="31"/>
        <v>N/A</v>
      </c>
      <c r="J244" t="str">
        <f t="shared" si="32"/>
        <v>N/A</v>
      </c>
      <c r="K244">
        <f t="shared" si="33"/>
        <v>7.3899999999999993E-2</v>
      </c>
      <c r="L244">
        <f t="shared" si="34"/>
        <v>0.78</v>
      </c>
      <c r="M244">
        <f t="shared" si="35"/>
        <v>3.3000000000000002E-2</v>
      </c>
      <c r="N244">
        <f t="shared" si="36"/>
        <v>0.2024</v>
      </c>
      <c r="P244">
        <f t="shared" si="37"/>
        <v>0.78</v>
      </c>
      <c r="Q244">
        <f>IFERROR(J144+MATCH(P244,J244:N244,0)-1,"")</f>
        <v>2014</v>
      </c>
      <c r="R244">
        <f t="shared" si="38"/>
        <v>3.3000000000000002E-2</v>
      </c>
      <c r="S244" t="str">
        <f>IFERROR(J144+MATCH(R244,J244:N244)-1,"")</f>
        <v/>
      </c>
      <c r="T244">
        <f t="shared" si="39"/>
        <v>0.27232499999999998</v>
      </c>
      <c r="U244">
        <f t="shared" si="40"/>
        <v>0.34605989245601215</v>
      </c>
      <c r="V244" t="str">
        <f t="shared" si="41"/>
        <v/>
      </c>
      <c r="W244">
        <f t="shared" si="42"/>
        <v>-0.57338340653048059</v>
      </c>
      <c r="X244">
        <f t="shared" si="43"/>
        <v>1.4670148464677424</v>
      </c>
      <c r="Y244">
        <f t="shared" si="44"/>
        <v>-0.69157104078572385</v>
      </c>
      <c r="Z244">
        <f t="shared" si="45"/>
        <v>-0.20206039915153759</v>
      </c>
      <c r="AA244">
        <f t="shared" si="46"/>
        <v>1.4670148464677424</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4676</v>
      </c>
      <c r="D247" t="s">
        <v>4677</v>
      </c>
      <c r="E247" t="s">
        <v>4297</v>
      </c>
      <c r="F247" t="s">
        <v>412</v>
      </c>
      <c r="G247" t="s">
        <v>4678</v>
      </c>
      <c r="I247" t="str">
        <f t="shared" si="31"/>
        <v>N/A</v>
      </c>
      <c r="J247">
        <f t="shared" si="32"/>
        <v>2280000</v>
      </c>
      <c r="K247">
        <f t="shared" si="33"/>
        <v>2009999.9999999998</v>
      </c>
      <c r="L247">
        <f t="shared" si="34"/>
        <v>2040000</v>
      </c>
      <c r="M247">
        <f t="shared" si="35"/>
        <v>1170000</v>
      </c>
      <c r="N247">
        <f t="shared" si="36"/>
        <v>7020000</v>
      </c>
      <c r="P247">
        <f t="shared" si="37"/>
        <v>7020000</v>
      </c>
      <c r="Q247">
        <f>IFERROR(J144+MATCH(P247,J247:N247,0)-1,"")</f>
        <v>2016</v>
      </c>
      <c r="R247">
        <f t="shared" si="38"/>
        <v>1170000</v>
      </c>
      <c r="S247" t="str">
        <f>IFERROR(J144+MATCH(R247,J247:N247)-1,"")</f>
        <v/>
      </c>
      <c r="T247">
        <f t="shared" si="39"/>
        <v>2904000</v>
      </c>
      <c r="U247">
        <f t="shared" si="40"/>
        <v>2338980.5471615191</v>
      </c>
      <c r="V247">
        <f t="shared" si="41"/>
        <v>-0.26678289426445129</v>
      </c>
      <c r="W247">
        <f t="shared" si="42"/>
        <v>-0.38221780043656978</v>
      </c>
      <c r="X247">
        <f t="shared" si="43"/>
        <v>-0.36939169975077873</v>
      </c>
      <c r="Y247">
        <f t="shared" si="44"/>
        <v>-0.74134861963871568</v>
      </c>
      <c r="Z247">
        <f t="shared" si="45"/>
        <v>1.7597410140905154</v>
      </c>
      <c r="AA247">
        <f t="shared" si="46"/>
        <v>1.7597410140905154</v>
      </c>
      <c r="AB247">
        <f>IFERROR(V144+MATCH(AA247,V247:Z247,0)-1,"")</f>
        <v>2016</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4676</v>
      </c>
      <c r="D249" t="s">
        <v>4677</v>
      </c>
      <c r="E249" t="s">
        <v>4297</v>
      </c>
      <c r="F249" t="s">
        <v>412</v>
      </c>
      <c r="G249" t="s">
        <v>4678</v>
      </c>
      <c r="I249" t="str">
        <f t="shared" si="31"/>
        <v>N/A</v>
      </c>
      <c r="J249">
        <f t="shared" si="32"/>
        <v>2280000</v>
      </c>
      <c r="K249">
        <f t="shared" si="33"/>
        <v>2009999.9999999998</v>
      </c>
      <c r="L249">
        <f t="shared" si="34"/>
        <v>2040000</v>
      </c>
      <c r="M249">
        <f t="shared" si="35"/>
        <v>1170000</v>
      </c>
      <c r="N249">
        <f t="shared" si="36"/>
        <v>7020000</v>
      </c>
      <c r="P249">
        <f t="shared" si="37"/>
        <v>7020000</v>
      </c>
      <c r="Q249">
        <f>IFERROR(J144+MATCH(P249,J249:N249,0)-1,"")</f>
        <v>2016</v>
      </c>
      <c r="R249">
        <f t="shared" si="38"/>
        <v>1170000</v>
      </c>
      <c r="S249" t="str">
        <f>IFERROR(J144+MATCH(R249,J249:N249)-1,"")</f>
        <v/>
      </c>
      <c r="T249">
        <f t="shared" si="39"/>
        <v>2904000</v>
      </c>
      <c r="U249">
        <f t="shared" si="40"/>
        <v>2338980.5471615191</v>
      </c>
      <c r="V249">
        <f t="shared" si="41"/>
        <v>-0.26678289426445129</v>
      </c>
      <c r="W249">
        <f t="shared" si="42"/>
        <v>-0.38221780043656978</v>
      </c>
      <c r="X249">
        <f t="shared" si="43"/>
        <v>-0.36939169975077873</v>
      </c>
      <c r="Y249">
        <f t="shared" si="44"/>
        <v>-0.74134861963871568</v>
      </c>
      <c r="Z249">
        <f t="shared" si="45"/>
        <v>1.7597410140905154</v>
      </c>
      <c r="AA249">
        <f t="shared" si="46"/>
        <v>1.7597410140905154</v>
      </c>
      <c r="AB249">
        <f>IFERROR(V144+MATCH(AA249,V249:Z249,0)-1,"")</f>
        <v>2016</v>
      </c>
    </row>
    <row r="250" spans="1:28" x14ac:dyDescent="0.3">
      <c r="A250" s="1">
        <v>3</v>
      </c>
      <c r="B250" t="s">
        <v>655</v>
      </c>
      <c r="C250" t="s">
        <v>838</v>
      </c>
      <c r="D250" t="s">
        <v>4679</v>
      </c>
      <c r="E250" t="s">
        <v>4156</v>
      </c>
      <c r="F250" t="s">
        <v>4680</v>
      </c>
      <c r="G250" t="s">
        <v>4681</v>
      </c>
      <c r="I250" t="str">
        <f t="shared" si="31"/>
        <v>N/A</v>
      </c>
      <c r="J250">
        <f t="shared" si="32"/>
        <v>22500000</v>
      </c>
      <c r="K250">
        <f t="shared" si="33"/>
        <v>15920000</v>
      </c>
      <c r="L250">
        <f t="shared" si="34"/>
        <v>17750000</v>
      </c>
      <c r="M250">
        <f t="shared" si="35"/>
        <v>14230000</v>
      </c>
      <c r="N250">
        <f t="shared" si="36"/>
        <v>26930000</v>
      </c>
      <c r="P250">
        <f t="shared" si="37"/>
        <v>26930000</v>
      </c>
      <c r="Q250">
        <f>IFERROR(J144+MATCH(P250,J250:N250,0)-1,"")</f>
        <v>2016</v>
      </c>
      <c r="R250">
        <f t="shared" si="38"/>
        <v>14230000</v>
      </c>
      <c r="S250" t="str">
        <f>IFERROR(J144+MATCH(R250,J250:N250)-1,"")</f>
        <v/>
      </c>
      <c r="T250">
        <f t="shared" si="39"/>
        <v>19466000</v>
      </c>
      <c r="U250">
        <f t="shared" si="40"/>
        <v>5192564.8768214732</v>
      </c>
      <c r="V250">
        <f t="shared" si="41"/>
        <v>0.58429698462567958</v>
      </c>
      <c r="W250">
        <f t="shared" si="42"/>
        <v>-0.682899508069433</v>
      </c>
      <c r="X250">
        <f t="shared" si="43"/>
        <v>-0.33047251997945487</v>
      </c>
      <c r="Y250">
        <f t="shared" si="44"/>
        <v>-1.0083648686552598</v>
      </c>
      <c r="Z250">
        <f t="shared" si="45"/>
        <v>1.437439912078468</v>
      </c>
      <c r="AA250">
        <f t="shared" si="46"/>
        <v>1.437439912078468</v>
      </c>
      <c r="AB250">
        <f>IFERROR(V144+MATCH(AA250,V250:Z250,0)-1,"")</f>
        <v>2016</v>
      </c>
    </row>
    <row r="251" spans="1:28" x14ac:dyDescent="0.3">
      <c r="A251" s="1">
        <v>4</v>
      </c>
      <c r="B251" t="s">
        <v>661</v>
      </c>
      <c r="C251" t="s">
        <v>254</v>
      </c>
      <c r="D251" t="s">
        <v>4682</v>
      </c>
      <c r="E251" t="s">
        <v>4683</v>
      </c>
      <c r="F251" t="s">
        <v>4684</v>
      </c>
      <c r="G251" t="s">
        <v>4685</v>
      </c>
      <c r="I251" t="str">
        <f t="shared" si="31"/>
        <v>N/A</v>
      </c>
      <c r="J251" t="str">
        <f t="shared" si="32"/>
        <v>N/A</v>
      </c>
      <c r="K251">
        <f t="shared" si="33"/>
        <v>-0.29239999999999999</v>
      </c>
      <c r="L251">
        <f t="shared" si="34"/>
        <v>0.1149</v>
      </c>
      <c r="M251">
        <f t="shared" si="35"/>
        <v>-0.19820000000000002</v>
      </c>
      <c r="N251">
        <f t="shared" si="36"/>
        <v>0.89230000000000009</v>
      </c>
      <c r="P251">
        <f t="shared" si="37"/>
        <v>0.89230000000000009</v>
      </c>
      <c r="Q251">
        <f>IFERROR(J144+MATCH(P251,J251:N251,0)-1,"")</f>
        <v>2016</v>
      </c>
      <c r="R251">
        <f t="shared" si="38"/>
        <v>-0.29239999999999999</v>
      </c>
      <c r="S251">
        <f>IFERROR(J144+MATCH(R251,J251:N251)-1,"")</f>
        <v>2013</v>
      </c>
      <c r="T251">
        <f t="shared" si="39"/>
        <v>0.12915000000000001</v>
      </c>
      <c r="U251">
        <f t="shared" si="40"/>
        <v>0.53773085275070465</v>
      </c>
      <c r="V251" t="str">
        <f t="shared" si="41"/>
        <v/>
      </c>
      <c r="W251">
        <f t="shared" si="42"/>
        <v>-0.78394237162254321</v>
      </c>
      <c r="X251">
        <f t="shared" si="43"/>
        <v>-2.6500246223748671E-2</v>
      </c>
      <c r="Y251">
        <f t="shared" si="44"/>
        <v>-0.6087617965855523</v>
      </c>
      <c r="Z251">
        <f t="shared" si="45"/>
        <v>1.4192044144318443</v>
      </c>
      <c r="AA251">
        <f t="shared" si="46"/>
        <v>1.4192044144318443</v>
      </c>
      <c r="AB251">
        <f>IFERROR(V144+MATCH(AA251,V251:Z251,0)-1,"")</f>
        <v>2016</v>
      </c>
    </row>
    <row r="252" spans="1:28" x14ac:dyDescent="0.3">
      <c r="A252" s="1">
        <v>5</v>
      </c>
      <c r="B252" t="s">
        <v>666</v>
      </c>
      <c r="C252" t="s">
        <v>254</v>
      </c>
      <c r="D252" t="s">
        <v>254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4686</v>
      </c>
      <c r="D253" t="s">
        <v>4687</v>
      </c>
      <c r="E253" t="s">
        <v>4688</v>
      </c>
      <c r="F253" t="s">
        <v>4689</v>
      </c>
      <c r="G253" t="s">
        <v>4690</v>
      </c>
      <c r="I253" t="str">
        <f t="shared" si="47"/>
        <v>N/A</v>
      </c>
      <c r="J253">
        <f t="shared" si="48"/>
        <v>74090000</v>
      </c>
      <c r="K253">
        <f t="shared" si="49"/>
        <v>78720000</v>
      </c>
      <c r="L253">
        <f t="shared" si="50"/>
        <v>94600000</v>
      </c>
      <c r="M253">
        <f t="shared" si="51"/>
        <v>75190000</v>
      </c>
      <c r="N253">
        <f t="shared" si="52"/>
        <v>113950000</v>
      </c>
      <c r="P253">
        <f t="shared" si="37"/>
        <v>113950000</v>
      </c>
      <c r="Q253">
        <f>IFERROR(J144+MATCH(P253,J253:N253,0)-1,"")</f>
        <v>2016</v>
      </c>
      <c r="R253">
        <f t="shared" si="38"/>
        <v>74090000</v>
      </c>
      <c r="S253">
        <f>IFERROR(J144+MATCH(R253,J253:N253)-1,"")</f>
        <v>2012</v>
      </c>
      <c r="T253">
        <f t="shared" si="39"/>
        <v>87310000</v>
      </c>
      <c r="U253">
        <f t="shared" si="40"/>
        <v>17016790.237879764</v>
      </c>
      <c r="V253">
        <f t="shared" si="41"/>
        <v>-0.77687976493780697</v>
      </c>
      <c r="W253">
        <f t="shared" si="42"/>
        <v>-0.50479555074249338</v>
      </c>
      <c r="X253">
        <f t="shared" si="43"/>
        <v>0.42840041500730808</v>
      </c>
      <c r="Y253">
        <f t="shared" si="44"/>
        <v>-0.71223772700803489</v>
      </c>
      <c r="Z253">
        <f t="shared" si="45"/>
        <v>1.5655126276810272</v>
      </c>
      <c r="AA253">
        <f t="shared" si="46"/>
        <v>1.5655126276810272</v>
      </c>
      <c r="AB253">
        <f>IFERROR(V144+MATCH(AA253,V253:Z253,0)-1,"")</f>
        <v>2016</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2827</v>
      </c>
      <c r="D255" t="s">
        <v>4691</v>
      </c>
      <c r="E255" t="s">
        <v>4113</v>
      </c>
      <c r="F255" t="s">
        <v>2804</v>
      </c>
      <c r="G255" t="s">
        <v>4692</v>
      </c>
      <c r="I255" t="str">
        <f t="shared" si="47"/>
        <v>pos_trend</v>
      </c>
      <c r="J255">
        <f t="shared" si="48"/>
        <v>6360000</v>
      </c>
      <c r="K255">
        <f t="shared" si="49"/>
        <v>7900000</v>
      </c>
      <c r="L255">
        <f t="shared" si="50"/>
        <v>10700000</v>
      </c>
      <c r="M255">
        <f t="shared" si="51"/>
        <v>16570000</v>
      </c>
      <c r="N255">
        <f t="shared" si="52"/>
        <v>20720000</v>
      </c>
      <c r="P255">
        <f t="shared" si="37"/>
        <v>20720000</v>
      </c>
      <c r="Q255">
        <f>IFERROR(J144+MATCH(P255,J255:N255,0)-1,"")</f>
        <v>2016</v>
      </c>
      <c r="R255">
        <f t="shared" si="38"/>
        <v>6360000</v>
      </c>
      <c r="S255">
        <f>IFERROR(J144+MATCH(R255,J255:N255)-1,"")</f>
        <v>2012</v>
      </c>
      <c r="T255">
        <f t="shared" si="39"/>
        <v>12450000</v>
      </c>
      <c r="U255">
        <f t="shared" si="40"/>
        <v>6046081.3755688071</v>
      </c>
      <c r="V255">
        <f t="shared" si="41"/>
        <v>-1.007263981693773</v>
      </c>
      <c r="W255">
        <f t="shared" si="42"/>
        <v>-0.75255354954132458</v>
      </c>
      <c r="X255">
        <f t="shared" si="43"/>
        <v>-0.28944367290050943</v>
      </c>
      <c r="Y255">
        <f t="shared" si="44"/>
        <v>0.68143310420005654</v>
      </c>
      <c r="Z255">
        <f t="shared" si="45"/>
        <v>1.3678280999355503</v>
      </c>
      <c r="AA255">
        <f t="shared" si="46"/>
        <v>1.3678280999355503</v>
      </c>
      <c r="AB255">
        <f>IFERROR(V144+MATCH(AA255,V255:Z255,0)-1,"")</f>
        <v>2016</v>
      </c>
    </row>
    <row r="256" spans="1:28" x14ac:dyDescent="0.3">
      <c r="A256" s="1">
        <v>9</v>
      </c>
      <c r="B256" t="s">
        <v>683</v>
      </c>
      <c r="C256" t="s">
        <v>4693</v>
      </c>
      <c r="D256" t="s">
        <v>4694</v>
      </c>
      <c r="E256" t="s">
        <v>4695</v>
      </c>
      <c r="F256" t="s">
        <v>4696</v>
      </c>
      <c r="G256" t="s">
        <v>4697</v>
      </c>
      <c r="I256" t="str">
        <f t="shared" si="47"/>
        <v>N/A</v>
      </c>
      <c r="J256">
        <f t="shared" si="48"/>
        <v>67730000</v>
      </c>
      <c r="K256">
        <f t="shared" si="49"/>
        <v>70820000</v>
      </c>
      <c r="L256">
        <f t="shared" si="50"/>
        <v>83900000</v>
      </c>
      <c r="M256">
        <f t="shared" si="51"/>
        <v>58620000</v>
      </c>
      <c r="N256">
        <f t="shared" si="52"/>
        <v>93230000</v>
      </c>
      <c r="P256">
        <f t="shared" si="37"/>
        <v>93230000</v>
      </c>
      <c r="Q256">
        <f>IFERROR(J144+MATCH(P256,J256:N256,0)-1,"")</f>
        <v>2016</v>
      </c>
      <c r="R256">
        <f t="shared" si="38"/>
        <v>58620000</v>
      </c>
      <c r="S256" t="str">
        <f>IFERROR(J144+MATCH(R256,J256:N256)-1,"")</f>
        <v/>
      </c>
      <c r="T256">
        <f t="shared" si="39"/>
        <v>74860000</v>
      </c>
      <c r="U256">
        <f t="shared" si="40"/>
        <v>13693744.922408918</v>
      </c>
      <c r="V256">
        <f t="shared" si="41"/>
        <v>-0.52067568370813022</v>
      </c>
      <c r="W256">
        <f t="shared" si="42"/>
        <v>-0.29502521208707522</v>
      </c>
      <c r="X256">
        <f t="shared" si="43"/>
        <v>0.66015542506612868</v>
      </c>
      <c r="Y256">
        <f t="shared" si="44"/>
        <v>-1.1859429317559655</v>
      </c>
      <c r="Z256">
        <f t="shared" si="45"/>
        <v>1.3414884024850424</v>
      </c>
      <c r="AA256">
        <f t="shared" si="46"/>
        <v>1.3414884024850424</v>
      </c>
      <c r="AB256">
        <f>IFERROR(V144+MATCH(AA256,V256:Z256,0)-1,"")</f>
        <v>2016</v>
      </c>
    </row>
    <row r="257" spans="1:28" x14ac:dyDescent="0.3">
      <c r="A257" s="1">
        <v>10</v>
      </c>
      <c r="B257" t="s">
        <v>689</v>
      </c>
      <c r="C257" t="s">
        <v>4698</v>
      </c>
      <c r="D257" t="s">
        <v>4699</v>
      </c>
      <c r="E257" t="s">
        <v>4700</v>
      </c>
      <c r="F257" t="s">
        <v>4701</v>
      </c>
      <c r="G257" t="s">
        <v>4702</v>
      </c>
      <c r="I257" t="str">
        <f t="shared" si="47"/>
        <v>N/A</v>
      </c>
      <c r="J257">
        <f t="shared" si="48"/>
        <v>98870000</v>
      </c>
      <c r="K257">
        <f t="shared" si="49"/>
        <v>96640000</v>
      </c>
      <c r="L257">
        <f t="shared" si="50"/>
        <v>114380000</v>
      </c>
      <c r="M257">
        <f t="shared" si="51"/>
        <v>90590000</v>
      </c>
      <c r="N257">
        <f t="shared" si="52"/>
        <v>147900000</v>
      </c>
      <c r="P257">
        <f t="shared" si="37"/>
        <v>147900000</v>
      </c>
      <c r="Q257">
        <f>IFERROR(J144+MATCH(P257,J257:N257,0)-1,"")</f>
        <v>2016</v>
      </c>
      <c r="R257">
        <f t="shared" si="38"/>
        <v>90590000</v>
      </c>
      <c r="S257" t="str">
        <f>IFERROR(J144+MATCH(R257,J257:N257)-1,"")</f>
        <v/>
      </c>
      <c r="T257">
        <f t="shared" si="39"/>
        <v>109676000</v>
      </c>
      <c r="U257">
        <f t="shared" si="40"/>
        <v>23098615.326464918</v>
      </c>
      <c r="V257">
        <f t="shared" si="41"/>
        <v>-0.46782025014370343</v>
      </c>
      <c r="W257">
        <f t="shared" si="42"/>
        <v>-0.56436283369177476</v>
      </c>
      <c r="X257">
        <f t="shared" si="43"/>
        <v>0.20364857085655941</v>
      </c>
      <c r="Y257">
        <f t="shared" si="44"/>
        <v>-0.82628329578407589</v>
      </c>
      <c r="Z257">
        <f t="shared" si="45"/>
        <v>1.6548178087629948</v>
      </c>
      <c r="AA257">
        <f t="shared" si="46"/>
        <v>1.6548178087629948</v>
      </c>
      <c r="AB257">
        <f>IFERROR(V144+MATCH(AA257,V257:Z257,0)-1,"")</f>
        <v>2016</v>
      </c>
    </row>
    <row r="258" spans="1:28" x14ac:dyDescent="0.3">
      <c r="A258" s="1">
        <v>11</v>
      </c>
      <c r="B258" t="s">
        <v>695</v>
      </c>
      <c r="C258" t="s">
        <v>4703</v>
      </c>
      <c r="D258" t="s">
        <v>3465</v>
      </c>
      <c r="E258" t="s">
        <v>4704</v>
      </c>
      <c r="F258" t="s">
        <v>4705</v>
      </c>
      <c r="G258" t="s">
        <v>4706</v>
      </c>
      <c r="I258" t="str">
        <f t="shared" si="47"/>
        <v>N/A</v>
      </c>
      <c r="J258">
        <f t="shared" si="48"/>
        <v>5680000</v>
      </c>
      <c r="K258">
        <f t="shared" si="49"/>
        <v>3870000</v>
      </c>
      <c r="L258">
        <f t="shared" si="50"/>
        <v>289880000</v>
      </c>
      <c r="M258">
        <f t="shared" si="51"/>
        <v>296580000</v>
      </c>
      <c r="N258">
        <f t="shared" si="52"/>
        <v>324030000</v>
      </c>
      <c r="P258">
        <f t="shared" si="37"/>
        <v>324030000</v>
      </c>
      <c r="Q258">
        <f>IFERROR(J144+MATCH(P258,J258:N258,0)-1,"")</f>
        <v>2016</v>
      </c>
      <c r="R258">
        <f t="shared" si="38"/>
        <v>3870000</v>
      </c>
      <c r="S258" t="str">
        <f>IFERROR(J144+MATCH(R258,J258:N258)-1,"")</f>
        <v/>
      </c>
      <c r="T258">
        <f t="shared" si="39"/>
        <v>184008000</v>
      </c>
      <c r="U258">
        <f t="shared" si="40"/>
        <v>164117389.90734652</v>
      </c>
      <c r="V258">
        <f t="shared" si="41"/>
        <v>-1.0865880824736256</v>
      </c>
      <c r="W258">
        <f t="shared" si="42"/>
        <v>-1.0976167735893072</v>
      </c>
      <c r="X258">
        <f t="shared" si="43"/>
        <v>0.64509921867372311</v>
      </c>
      <c r="Y258">
        <f t="shared" si="44"/>
        <v>0.68592365540027911</v>
      </c>
      <c r="Z258">
        <f t="shared" si="45"/>
        <v>0.85318198198893047</v>
      </c>
      <c r="AA258">
        <f t="shared" si="46"/>
        <v>-1.0976167735893072</v>
      </c>
      <c r="AB258">
        <f>IFERROR(V144+MATCH(AA258,V258:Z258,0)-1,"")</f>
        <v>2013</v>
      </c>
    </row>
    <row r="259" spans="1:28" x14ac:dyDescent="0.3">
      <c r="A259" s="1">
        <v>12</v>
      </c>
      <c r="B259" t="s">
        <v>701</v>
      </c>
      <c r="C259" t="s">
        <v>4703</v>
      </c>
      <c r="D259" t="s">
        <v>3465</v>
      </c>
      <c r="E259" t="s">
        <v>4704</v>
      </c>
      <c r="F259" t="s">
        <v>4705</v>
      </c>
      <c r="G259" t="s">
        <v>4706</v>
      </c>
      <c r="I259" t="str">
        <f t="shared" si="47"/>
        <v>N/A</v>
      </c>
      <c r="J259">
        <f t="shared" si="48"/>
        <v>5680000</v>
      </c>
      <c r="K259">
        <f t="shared" si="49"/>
        <v>3870000</v>
      </c>
      <c r="L259">
        <f t="shared" si="50"/>
        <v>289880000</v>
      </c>
      <c r="M259">
        <f t="shared" si="51"/>
        <v>296580000</v>
      </c>
      <c r="N259">
        <f t="shared" si="52"/>
        <v>324030000</v>
      </c>
      <c r="P259">
        <f t="shared" si="37"/>
        <v>324030000</v>
      </c>
      <c r="Q259">
        <f>IFERROR(J144+MATCH(P259,J259:N259,0)-1,"")</f>
        <v>2016</v>
      </c>
      <c r="R259">
        <f t="shared" si="38"/>
        <v>3870000</v>
      </c>
      <c r="S259" t="str">
        <f>IFERROR(J144+MATCH(R259,J259:N259)-1,"")</f>
        <v/>
      </c>
      <c r="T259">
        <f t="shared" si="39"/>
        <v>184008000</v>
      </c>
      <c r="U259">
        <f t="shared" si="40"/>
        <v>164117389.90734652</v>
      </c>
      <c r="V259">
        <f t="shared" si="41"/>
        <v>-1.0865880824736256</v>
      </c>
      <c r="W259">
        <f t="shared" si="42"/>
        <v>-1.0976167735893072</v>
      </c>
      <c r="X259">
        <f t="shared" si="43"/>
        <v>0.64509921867372311</v>
      </c>
      <c r="Y259">
        <f t="shared" si="44"/>
        <v>0.68592365540027911</v>
      </c>
      <c r="Z259">
        <f t="shared" si="45"/>
        <v>0.85318198198893047</v>
      </c>
      <c r="AA259">
        <f t="shared" si="46"/>
        <v>-1.0976167735893072</v>
      </c>
      <c r="AB259">
        <f>IFERROR(V144+MATCH(AA259,V259:Z259,0)-1,"")</f>
        <v>2013</v>
      </c>
    </row>
    <row r="260" spans="1:28" x14ac:dyDescent="0.3">
      <c r="A260" s="1">
        <v>13</v>
      </c>
      <c r="B260" t="s">
        <v>704</v>
      </c>
      <c r="C260" t="s">
        <v>4707</v>
      </c>
      <c r="D260" t="s">
        <v>4708</v>
      </c>
      <c r="E260" t="s">
        <v>4709</v>
      </c>
      <c r="F260" t="s">
        <v>4705</v>
      </c>
      <c r="G260" t="s">
        <v>4706</v>
      </c>
      <c r="I260" t="str">
        <f t="shared" si="47"/>
        <v>N/A</v>
      </c>
      <c r="J260">
        <f t="shared" si="48"/>
        <v>1440000</v>
      </c>
      <c r="K260">
        <f t="shared" si="49"/>
        <v>640000</v>
      </c>
      <c r="L260">
        <f t="shared" si="50"/>
        <v>287700000</v>
      </c>
      <c r="M260">
        <f t="shared" si="51"/>
        <v>296580000</v>
      </c>
      <c r="N260">
        <f t="shared" si="52"/>
        <v>324030000</v>
      </c>
      <c r="P260">
        <f t="shared" si="37"/>
        <v>324030000</v>
      </c>
      <c r="Q260">
        <f>IFERROR(J144+MATCH(P260,J260:N260,0)-1,"")</f>
        <v>2016</v>
      </c>
      <c r="R260">
        <f t="shared" si="38"/>
        <v>640000</v>
      </c>
      <c r="S260" t="str">
        <f>IFERROR(J144+MATCH(R260,J260:N260)-1,"")</f>
        <v/>
      </c>
      <c r="T260">
        <f t="shared" si="39"/>
        <v>182078000</v>
      </c>
      <c r="U260">
        <f t="shared" si="40"/>
        <v>165806302.71494508</v>
      </c>
      <c r="V260">
        <f t="shared" si="41"/>
        <v>-1.0894519511152339</v>
      </c>
      <c r="W260">
        <f t="shared" si="42"/>
        <v>-1.0942768581718454</v>
      </c>
      <c r="X260">
        <f t="shared" si="43"/>
        <v>0.63702041641677398</v>
      </c>
      <c r="Y260">
        <f t="shared" si="44"/>
        <v>0.69057688474516155</v>
      </c>
      <c r="Z260">
        <f t="shared" si="45"/>
        <v>0.85613150812514349</v>
      </c>
      <c r="AA260">
        <f t="shared" si="46"/>
        <v>-1.0942768581718454</v>
      </c>
      <c r="AB260">
        <f>IFERROR(V144+MATCH(AA260,V260:Z260,0)-1,"")</f>
        <v>2013</v>
      </c>
    </row>
    <row r="261" spans="1:28" x14ac:dyDescent="0.3">
      <c r="A261" s="1">
        <v>14</v>
      </c>
      <c r="B261" t="s">
        <v>705</v>
      </c>
      <c r="C261" t="s">
        <v>2007</v>
      </c>
      <c r="D261" t="s">
        <v>1160</v>
      </c>
      <c r="E261" t="s">
        <v>4710</v>
      </c>
      <c r="F261" t="s">
        <v>254</v>
      </c>
      <c r="G261" t="s">
        <v>254</v>
      </c>
      <c r="I261" t="str">
        <f t="shared" si="47"/>
        <v>N/A</v>
      </c>
      <c r="J261">
        <f t="shared" si="48"/>
        <v>4240000</v>
      </c>
      <c r="K261">
        <f t="shared" si="49"/>
        <v>3230000</v>
      </c>
      <c r="L261">
        <f t="shared" si="50"/>
        <v>2180000</v>
      </c>
      <c r="M261" t="str">
        <f t="shared" si="51"/>
        <v>N/A</v>
      </c>
      <c r="N261" t="str">
        <f t="shared" si="52"/>
        <v>N/A</v>
      </c>
      <c r="P261">
        <f t="shared" si="37"/>
        <v>4240000</v>
      </c>
      <c r="Q261">
        <f>IFERROR(J144+MATCH(P261,J261:N261,0)-1,"")</f>
        <v>2012</v>
      </c>
      <c r="R261">
        <f t="shared" si="38"/>
        <v>2180000</v>
      </c>
      <c r="S261">
        <f>IFERROR(J144+MATCH(R261,J261:N261)-1,"")</f>
        <v>2014</v>
      </c>
      <c r="T261">
        <f t="shared" si="39"/>
        <v>3216666.6666666665</v>
      </c>
      <c r="U261">
        <f t="shared" si="40"/>
        <v>1030064.7228855739</v>
      </c>
      <c r="V261">
        <f t="shared" si="41"/>
        <v>0.99346508097725805</v>
      </c>
      <c r="W261">
        <f t="shared" si="42"/>
        <v>1.294417043618592E-2</v>
      </c>
      <c r="X261">
        <f t="shared" si="43"/>
        <v>-1.0064092514134435</v>
      </c>
      <c r="Y261" t="str">
        <f t="shared" si="44"/>
        <v/>
      </c>
      <c r="Z261" t="str">
        <f t="shared" si="45"/>
        <v/>
      </c>
      <c r="AA261">
        <f t="shared" si="46"/>
        <v>-1.0064092514134435</v>
      </c>
      <c r="AB261">
        <f>IFERROR(V144+MATCH(AA261,V261:Z261,0)-1,"")</f>
        <v>2014</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4711</v>
      </c>
      <c r="F263" t="s">
        <v>4712</v>
      </c>
      <c r="G263" t="s">
        <v>4713</v>
      </c>
      <c r="I263" t="str">
        <f t="shared" si="47"/>
        <v>N/A</v>
      </c>
      <c r="J263" t="str">
        <f t="shared" si="48"/>
        <v>N/A</v>
      </c>
      <c r="K263" t="str">
        <f t="shared" si="49"/>
        <v>N/A</v>
      </c>
      <c r="L263">
        <f t="shared" si="50"/>
        <v>52600000</v>
      </c>
      <c r="M263">
        <f t="shared" si="51"/>
        <v>63500000</v>
      </c>
      <c r="N263">
        <f t="shared" si="52"/>
        <v>72100000</v>
      </c>
      <c r="P263">
        <f t="shared" si="37"/>
        <v>72100000</v>
      </c>
      <c r="Q263">
        <f>IFERROR(J144+MATCH(P263,J263:N263,0)-1,"")</f>
        <v>2016</v>
      </c>
      <c r="R263">
        <f t="shared" si="38"/>
        <v>52600000</v>
      </c>
      <c r="S263">
        <f>IFERROR(J144+MATCH(R263,J263:N263)-1,"")</f>
        <v>2014</v>
      </c>
      <c r="T263">
        <f t="shared" si="39"/>
        <v>62733333.333333336</v>
      </c>
      <c r="U263">
        <f t="shared" si="40"/>
        <v>9772580.6895278692</v>
      </c>
      <c r="V263" t="str">
        <f t="shared" si="41"/>
        <v/>
      </c>
      <c r="W263" t="str">
        <f t="shared" si="42"/>
        <v/>
      </c>
      <c r="X263">
        <f t="shared" si="43"/>
        <v>-1.0369147777098473</v>
      </c>
      <c r="Y263">
        <f t="shared" si="44"/>
        <v>7.8450789103047383E-2</v>
      </c>
      <c r="Z263">
        <f t="shared" si="45"/>
        <v>0.95846398860679904</v>
      </c>
      <c r="AA263">
        <f t="shared" si="46"/>
        <v>-1.0369147777098473</v>
      </c>
      <c r="AB263">
        <f>IFERROR(V144+MATCH(AA263,V263:Z263,0)-1,"")</f>
        <v>2014</v>
      </c>
    </row>
    <row r="264" spans="1:28" x14ac:dyDescent="0.3">
      <c r="A264" s="1">
        <v>17</v>
      </c>
      <c r="B264" t="s">
        <v>714</v>
      </c>
      <c r="C264" t="s">
        <v>4714</v>
      </c>
      <c r="D264" t="s">
        <v>4715</v>
      </c>
      <c r="E264" t="s">
        <v>4716</v>
      </c>
      <c r="F264" t="s">
        <v>4717</v>
      </c>
      <c r="G264" t="s">
        <v>4718</v>
      </c>
      <c r="I264" t="str">
        <f t="shared" si="47"/>
        <v>N/A</v>
      </c>
      <c r="J264">
        <f t="shared" si="48"/>
        <v>-101640000</v>
      </c>
      <c r="K264">
        <f t="shared" si="49"/>
        <v>-107990000</v>
      </c>
      <c r="L264">
        <f t="shared" si="50"/>
        <v>23890000</v>
      </c>
      <c r="M264">
        <f t="shared" si="51"/>
        <v>10020000</v>
      </c>
      <c r="N264">
        <f t="shared" si="52"/>
        <v>88410000</v>
      </c>
      <c r="P264">
        <f t="shared" si="37"/>
        <v>88410000</v>
      </c>
      <c r="Q264">
        <f>IFERROR(J144+MATCH(P264,J264:N264,0)-1,"")</f>
        <v>2016</v>
      </c>
      <c r="R264">
        <f t="shared" si="38"/>
        <v>-107990000</v>
      </c>
      <c r="S264" t="str">
        <f>IFERROR(J144+MATCH(R264,J264:N264)-1,"")</f>
        <v/>
      </c>
      <c r="T264">
        <f t="shared" si="39"/>
        <v>-17462000</v>
      </c>
      <c r="U264">
        <f t="shared" si="40"/>
        <v>85081406.723208338</v>
      </c>
      <c r="V264">
        <f t="shared" si="41"/>
        <v>-0.98938185488461239</v>
      </c>
      <c r="W264">
        <f t="shared" si="42"/>
        <v>-1.0640162579176768</v>
      </c>
      <c r="X264">
        <f t="shared" si="43"/>
        <v>0.48602863531075213</v>
      </c>
      <c r="Y264">
        <f t="shared" si="44"/>
        <v>0.32300829356766519</v>
      </c>
      <c r="Z264">
        <f t="shared" si="45"/>
        <v>1.244361183923872</v>
      </c>
      <c r="AA264">
        <f t="shared" si="46"/>
        <v>1.244361183923872</v>
      </c>
      <c r="AB264">
        <f>IFERROR(V144+MATCH(AA264,V264:Z264,0)-1,"")</f>
        <v>2016</v>
      </c>
    </row>
    <row r="265" spans="1:28" x14ac:dyDescent="0.3">
      <c r="A265" s="1">
        <v>18</v>
      </c>
      <c r="B265" t="s">
        <v>720</v>
      </c>
      <c r="C265" t="s">
        <v>254</v>
      </c>
      <c r="D265" t="s">
        <v>254</v>
      </c>
      <c r="E265" t="s">
        <v>4716</v>
      </c>
      <c r="F265" t="s">
        <v>1989</v>
      </c>
      <c r="G265" t="s">
        <v>4719</v>
      </c>
      <c r="I265" t="str">
        <f t="shared" si="47"/>
        <v>N/A</v>
      </c>
      <c r="J265" t="str">
        <f t="shared" si="48"/>
        <v>N/A</v>
      </c>
      <c r="K265" t="str">
        <f t="shared" si="49"/>
        <v>N/A</v>
      </c>
      <c r="L265">
        <f t="shared" si="50"/>
        <v>23890000</v>
      </c>
      <c r="M265">
        <f t="shared" si="51"/>
        <v>12150000</v>
      </c>
      <c r="N265">
        <f t="shared" si="52"/>
        <v>92810000</v>
      </c>
      <c r="P265">
        <f t="shared" si="37"/>
        <v>92810000</v>
      </c>
      <c r="Q265">
        <f>IFERROR(J144+MATCH(P265,J265:N265,0)-1,"")</f>
        <v>2016</v>
      </c>
      <c r="R265">
        <f t="shared" si="38"/>
        <v>12150000</v>
      </c>
      <c r="S265" t="str">
        <f>IFERROR(J144+MATCH(R265,J265:N265)-1,"")</f>
        <v/>
      </c>
      <c r="T265">
        <f t="shared" si="39"/>
        <v>42950000</v>
      </c>
      <c r="U265">
        <f t="shared" si="40"/>
        <v>43577191.281678535</v>
      </c>
      <c r="V265" t="str">
        <f t="shared" si="41"/>
        <v/>
      </c>
      <c r="W265" t="str">
        <f t="shared" si="42"/>
        <v/>
      </c>
      <c r="X265">
        <f t="shared" si="43"/>
        <v>-0.43738477491121669</v>
      </c>
      <c r="Y265">
        <f t="shared" si="44"/>
        <v>-0.70679176638328822</v>
      </c>
      <c r="Z265">
        <f t="shared" si="45"/>
        <v>1.1441765412945049</v>
      </c>
      <c r="AA265">
        <f t="shared" si="46"/>
        <v>1.1441765412945049</v>
      </c>
      <c r="AB265">
        <f>IFERROR(V144+MATCH(AA265,V265:Z265,0)-1,"")</f>
        <v>2016</v>
      </c>
    </row>
    <row r="266" spans="1:28" x14ac:dyDescent="0.3">
      <c r="A266" s="1">
        <v>19</v>
      </c>
      <c r="B266" t="s">
        <v>725</v>
      </c>
      <c r="C266" t="s">
        <v>4720</v>
      </c>
      <c r="D266" t="s">
        <v>4721</v>
      </c>
      <c r="E266" t="s">
        <v>254</v>
      </c>
      <c r="F266" t="s">
        <v>4722</v>
      </c>
      <c r="G266" t="s">
        <v>4723</v>
      </c>
      <c r="I266" t="str">
        <f t="shared" si="47"/>
        <v>N/A</v>
      </c>
      <c r="J266">
        <f t="shared" si="48"/>
        <v>101640000</v>
      </c>
      <c r="K266">
        <f t="shared" si="49"/>
        <v>107990000</v>
      </c>
      <c r="L266" t="str">
        <f t="shared" si="50"/>
        <v>N/A</v>
      </c>
      <c r="M266">
        <f t="shared" si="51"/>
        <v>2130000</v>
      </c>
      <c r="N266">
        <f t="shared" si="52"/>
        <v>4400000</v>
      </c>
      <c r="P266">
        <f t="shared" si="37"/>
        <v>107990000</v>
      </c>
      <c r="Q266">
        <f>IFERROR(J144+MATCH(P266,J266:N266,0)-1,"")</f>
        <v>2013</v>
      </c>
      <c r="R266">
        <f t="shared" si="38"/>
        <v>2130000</v>
      </c>
      <c r="S266">
        <f>IFERROR(J144+MATCH(R266,J266:N266)-1,"")</f>
        <v>2015</v>
      </c>
      <c r="T266">
        <f t="shared" si="39"/>
        <v>54040000</v>
      </c>
      <c r="U266">
        <f t="shared" si="40"/>
        <v>58694520.471108146</v>
      </c>
      <c r="V266">
        <f t="shared" si="41"/>
        <v>0.81097859932990979</v>
      </c>
      <c r="W266">
        <f t="shared" si="42"/>
        <v>0.91916587045900489</v>
      </c>
      <c r="X266" t="str">
        <f t="shared" si="43"/>
        <v/>
      </c>
      <c r="Y266">
        <f t="shared" si="44"/>
        <v>-0.88440964477343731</v>
      </c>
      <c r="Z266">
        <f t="shared" si="45"/>
        <v>-0.84573482501547737</v>
      </c>
      <c r="AA266">
        <f t="shared" si="46"/>
        <v>0.91916587045900489</v>
      </c>
      <c r="AB266">
        <f>IFERROR(V144+MATCH(AA266,V266:Z266,0)-1,"")</f>
        <v>2013</v>
      </c>
    </row>
    <row r="267" spans="1:28" x14ac:dyDescent="0.3">
      <c r="A267" s="1">
        <v>20</v>
      </c>
      <c r="B267" t="s">
        <v>730</v>
      </c>
      <c r="C267" t="s">
        <v>4724</v>
      </c>
      <c r="D267" t="s">
        <v>4725</v>
      </c>
      <c r="E267" t="s">
        <v>4726</v>
      </c>
      <c r="F267" t="s">
        <v>4727</v>
      </c>
      <c r="G267" t="s">
        <v>568</v>
      </c>
      <c r="I267" t="str">
        <f t="shared" si="47"/>
        <v>neg_trend</v>
      </c>
      <c r="J267">
        <f t="shared" si="48"/>
        <v>74860000</v>
      </c>
      <c r="K267">
        <f t="shared" si="49"/>
        <v>66260000.000000007</v>
      </c>
      <c r="L267">
        <f t="shared" si="50"/>
        <v>59670000</v>
      </c>
      <c r="M267">
        <f t="shared" si="51"/>
        <v>50500000</v>
      </c>
      <c r="N267">
        <f t="shared" si="52"/>
        <v>41290000</v>
      </c>
      <c r="P267">
        <f t="shared" si="37"/>
        <v>74860000</v>
      </c>
      <c r="Q267">
        <f>IFERROR(J144+MATCH(P267,J267:N267,0)-1,"")</f>
        <v>2012</v>
      </c>
      <c r="R267">
        <f t="shared" si="38"/>
        <v>41290000</v>
      </c>
      <c r="S267" t="str">
        <f>IFERROR(J144+MATCH(R267,J267:N267)-1,"")</f>
        <v/>
      </c>
      <c r="T267">
        <f t="shared" si="39"/>
        <v>58516000</v>
      </c>
      <c r="U267">
        <f t="shared" si="40"/>
        <v>13128394.03735278</v>
      </c>
      <c r="V267">
        <f t="shared" si="41"/>
        <v>1.2449352109251299</v>
      </c>
      <c r="W267">
        <f t="shared" si="42"/>
        <v>0.5898665120780846</v>
      </c>
      <c r="X267">
        <f t="shared" si="43"/>
        <v>8.7901078891801265E-2</v>
      </c>
      <c r="Y267">
        <f t="shared" si="44"/>
        <v>-0.61058496394859529</v>
      </c>
      <c r="Z267">
        <f t="shared" si="45"/>
        <v>-1.3121178379464198</v>
      </c>
      <c r="AA267">
        <f t="shared" si="46"/>
        <v>-1.3121178379464198</v>
      </c>
      <c r="AB267">
        <f>IFERROR(V144+MATCH(AA267,V267:Z267,0)-1,"")</f>
        <v>2016</v>
      </c>
    </row>
    <row r="268" spans="1:28" x14ac:dyDescent="0.3">
      <c r="A268" s="1">
        <v>21</v>
      </c>
      <c r="B268" t="s">
        <v>735</v>
      </c>
      <c r="C268" t="s">
        <v>4728</v>
      </c>
      <c r="D268" t="s">
        <v>4729</v>
      </c>
      <c r="E268" t="s">
        <v>4461</v>
      </c>
      <c r="F268" t="s">
        <v>1918</v>
      </c>
      <c r="G268" t="s">
        <v>4730</v>
      </c>
      <c r="I268" t="str">
        <f t="shared" si="47"/>
        <v>N/A</v>
      </c>
      <c r="J268">
        <f t="shared" si="48"/>
        <v>6170000</v>
      </c>
      <c r="K268">
        <f t="shared" si="49"/>
        <v>6640000</v>
      </c>
      <c r="L268">
        <f t="shared" si="50"/>
        <v>9100000</v>
      </c>
      <c r="M268">
        <f t="shared" si="51"/>
        <v>8990000</v>
      </c>
      <c r="N268">
        <f t="shared" si="52"/>
        <v>8830000</v>
      </c>
      <c r="P268">
        <f t="shared" si="37"/>
        <v>9100000</v>
      </c>
      <c r="Q268">
        <f>IFERROR(J144+MATCH(P268,J268:N268,0)-1,"")</f>
        <v>2014</v>
      </c>
      <c r="R268">
        <f t="shared" si="38"/>
        <v>6170000</v>
      </c>
      <c r="S268">
        <f>IFERROR(J144+MATCH(R268,J268:N268)-1,"")</f>
        <v>2012</v>
      </c>
      <c r="T268">
        <f t="shared" si="39"/>
        <v>7946000</v>
      </c>
      <c r="U268">
        <f t="shared" si="40"/>
        <v>1419764.0649065604</v>
      </c>
      <c r="V268">
        <f t="shared" si="41"/>
        <v>-1.2509120662360791</v>
      </c>
      <c r="W268">
        <f t="shared" si="42"/>
        <v>-0.91987114780648604</v>
      </c>
      <c r="X268">
        <f t="shared" si="43"/>
        <v>0.81281110610159635</v>
      </c>
      <c r="Y268">
        <f t="shared" si="44"/>
        <v>0.73533344434147885</v>
      </c>
      <c r="Z268">
        <f t="shared" si="45"/>
        <v>0.62263866359948983</v>
      </c>
      <c r="AA268">
        <f t="shared" si="46"/>
        <v>-1.2509120662360791</v>
      </c>
      <c r="AB268">
        <f>IFERROR(V144+MATCH(AA268,V268:Z268,0)-1,"")</f>
        <v>2012</v>
      </c>
    </row>
    <row r="269" spans="1:28" x14ac:dyDescent="0.3">
      <c r="A269" s="1">
        <v>22</v>
      </c>
      <c r="B269" t="s">
        <v>741</v>
      </c>
      <c r="C269" t="s">
        <v>4731</v>
      </c>
      <c r="D269" t="s">
        <v>4732</v>
      </c>
      <c r="E269" t="s">
        <v>4733</v>
      </c>
      <c r="F269" t="s">
        <v>4734</v>
      </c>
      <c r="G269" t="s">
        <v>4735</v>
      </c>
      <c r="I269" t="str">
        <f t="shared" si="47"/>
        <v>neg_trend</v>
      </c>
      <c r="J269">
        <f t="shared" si="48"/>
        <v>68690000</v>
      </c>
      <c r="K269">
        <f t="shared" si="49"/>
        <v>59630000</v>
      </c>
      <c r="L269">
        <f t="shared" si="50"/>
        <v>50570000</v>
      </c>
      <c r="M269">
        <f t="shared" si="51"/>
        <v>41510000</v>
      </c>
      <c r="N269">
        <f t="shared" si="52"/>
        <v>32460000</v>
      </c>
      <c r="P269">
        <f t="shared" si="37"/>
        <v>68690000</v>
      </c>
      <c r="Q269">
        <f>IFERROR(J144+MATCH(P269,J269:N269,0)-1,"")</f>
        <v>2012</v>
      </c>
      <c r="R269">
        <f t="shared" si="38"/>
        <v>32460000</v>
      </c>
      <c r="S269" t="str">
        <f>IFERROR(J144+MATCH(R269,J269:N269)-1,"")</f>
        <v/>
      </c>
      <c r="T269">
        <f t="shared" si="39"/>
        <v>50572000</v>
      </c>
      <c r="U269">
        <f t="shared" si="40"/>
        <v>14321955.872016922</v>
      </c>
      <c r="V269">
        <f t="shared" si="41"/>
        <v>1.2650506789648761</v>
      </c>
      <c r="W269">
        <f t="shared" si="42"/>
        <v>0.63245551661683674</v>
      </c>
      <c r="X269">
        <f t="shared" si="43"/>
        <v>-1.396457312026577E-4</v>
      </c>
      <c r="Y269">
        <f t="shared" si="44"/>
        <v>-0.63273480807924198</v>
      </c>
      <c r="Z269">
        <f t="shared" si="45"/>
        <v>-1.264631741771268</v>
      </c>
      <c r="AA269">
        <f t="shared" si="46"/>
        <v>1.2650506789648761</v>
      </c>
      <c r="AB269">
        <f>IFERROR(V144+MATCH(AA269,V269:Z269,0)-1,"")</f>
        <v>2012</v>
      </c>
    </row>
    <row r="270" spans="1:28" x14ac:dyDescent="0.3">
      <c r="A270" s="1">
        <v>23</v>
      </c>
      <c r="B270" t="s">
        <v>747</v>
      </c>
      <c r="C270" t="s">
        <v>4736</v>
      </c>
      <c r="D270" t="s">
        <v>4737</v>
      </c>
      <c r="E270" t="s">
        <v>4738</v>
      </c>
      <c r="F270" t="s">
        <v>4739</v>
      </c>
      <c r="G270" t="s">
        <v>4740</v>
      </c>
      <c r="I270" t="str">
        <f t="shared" si="47"/>
        <v>N/A</v>
      </c>
      <c r="J270">
        <f t="shared" si="48"/>
        <v>179410000</v>
      </c>
      <c r="K270">
        <f t="shared" si="49"/>
        <v>166770000</v>
      </c>
      <c r="L270">
        <f t="shared" si="50"/>
        <v>540420000</v>
      </c>
      <c r="M270">
        <f t="shared" si="51"/>
        <v>513320000.00000006</v>
      </c>
      <c r="N270">
        <f t="shared" si="52"/>
        <v>678120000</v>
      </c>
      <c r="P270">
        <f t="shared" si="37"/>
        <v>678120000</v>
      </c>
      <c r="Q270">
        <f>IFERROR(J144+MATCH(P270,J270:N270,0)-1,"")</f>
        <v>2016</v>
      </c>
      <c r="R270">
        <f t="shared" si="38"/>
        <v>166770000</v>
      </c>
      <c r="S270" t="str">
        <f>IFERROR(J144+MATCH(R270,J270:N270)-1,"")</f>
        <v/>
      </c>
      <c r="T270">
        <f t="shared" si="39"/>
        <v>415608000</v>
      </c>
      <c r="U270">
        <f t="shared" si="40"/>
        <v>230080456.51467228</v>
      </c>
      <c r="V270">
        <f t="shared" si="41"/>
        <v>-1.026588714130692</v>
      </c>
      <c r="W270">
        <f t="shared" si="42"/>
        <v>-1.0815260182002098</v>
      </c>
      <c r="X270">
        <f t="shared" si="43"/>
        <v>0.54247110724087388</v>
      </c>
      <c r="Y270">
        <f t="shared" si="44"/>
        <v>0.42468622272474038</v>
      </c>
      <c r="Z270">
        <f t="shared" si="45"/>
        <v>1.1409574023652875</v>
      </c>
      <c r="AA270">
        <f t="shared" si="46"/>
        <v>1.1409574023652875</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4741</v>
      </c>
      <c r="D272" t="s">
        <v>4742</v>
      </c>
      <c r="E272" t="s">
        <v>4743</v>
      </c>
      <c r="F272" t="s">
        <v>365</v>
      </c>
      <c r="G272" t="s">
        <v>4744</v>
      </c>
      <c r="I272" t="str">
        <f t="shared" si="47"/>
        <v>N/A</v>
      </c>
      <c r="J272">
        <f t="shared" si="48"/>
        <v>0.31740000000000002</v>
      </c>
      <c r="K272">
        <f t="shared" si="49"/>
        <v>0.2747</v>
      </c>
      <c r="L272">
        <f t="shared" si="50"/>
        <v>0.50009999999999999</v>
      </c>
      <c r="M272">
        <f t="shared" si="51"/>
        <v>0.45979999999999999</v>
      </c>
      <c r="N272">
        <f t="shared" si="52"/>
        <v>0.50520000000000009</v>
      </c>
      <c r="P272">
        <f t="shared" si="37"/>
        <v>0.50520000000000009</v>
      </c>
      <c r="Q272">
        <f>IFERROR(J144+MATCH(P272,J272:N272,0)-1,"")</f>
        <v>2016</v>
      </c>
      <c r="R272">
        <f t="shared" si="38"/>
        <v>0.2747</v>
      </c>
      <c r="S272" t="str">
        <f>IFERROR(J144+MATCH(R272,J272:N272)-1,"")</f>
        <v/>
      </c>
      <c r="T272">
        <f t="shared" si="39"/>
        <v>0.41143999999999997</v>
      </c>
      <c r="U272">
        <f t="shared" si="40"/>
        <v>0.10785588996434099</v>
      </c>
      <c r="V272">
        <f t="shared" si="41"/>
        <v>-0.87190416796978998</v>
      </c>
      <c r="W272">
        <f t="shared" si="42"/>
        <v>-1.2678028065524152</v>
      </c>
      <c r="X272">
        <f t="shared" si="43"/>
        <v>0.8220227938345559</v>
      </c>
      <c r="Y272">
        <f t="shared" si="44"/>
        <v>0.44837606936430324</v>
      </c>
      <c r="Z272">
        <f t="shared" si="45"/>
        <v>0.86930811132334807</v>
      </c>
      <c r="AA272">
        <f t="shared" si="46"/>
        <v>-1.2678028065524152</v>
      </c>
      <c r="AB272">
        <f>IFERROR(V144+MATCH(AA272,V272:Z272,0)-1,"")</f>
        <v>2013</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4745</v>
      </c>
      <c r="D276" t="s">
        <v>4746</v>
      </c>
      <c r="E276" t="s">
        <v>4747</v>
      </c>
      <c r="F276" t="s">
        <v>4748</v>
      </c>
      <c r="G276" t="s">
        <v>4749</v>
      </c>
      <c r="I276" t="str">
        <f t="shared" si="47"/>
        <v>pos_trend</v>
      </c>
      <c r="J276">
        <f t="shared" si="48"/>
        <v>385920000</v>
      </c>
      <c r="K276">
        <f t="shared" si="49"/>
        <v>440350000</v>
      </c>
      <c r="L276">
        <f t="shared" si="50"/>
        <v>540260000</v>
      </c>
      <c r="M276">
        <f t="shared" si="51"/>
        <v>603030000</v>
      </c>
      <c r="N276">
        <f t="shared" si="52"/>
        <v>664210000</v>
      </c>
      <c r="P276">
        <f t="shared" si="53"/>
        <v>664210000</v>
      </c>
      <c r="Q276">
        <f>IFERROR(J144+MATCH(P276,J276:N276,0)-1,"")</f>
        <v>2016</v>
      </c>
      <c r="R276">
        <f t="shared" si="54"/>
        <v>385920000</v>
      </c>
      <c r="S276">
        <f>IFERROR(J144+MATCH(R276,J276:N276)-1,"")</f>
        <v>2012</v>
      </c>
      <c r="T276">
        <f t="shared" si="55"/>
        <v>526754000</v>
      </c>
      <c r="U276">
        <f t="shared" si="56"/>
        <v>114230533.26497255</v>
      </c>
      <c r="V276">
        <f t="shared" si="57"/>
        <v>-1.2328927824692655</v>
      </c>
      <c r="W276">
        <f t="shared" si="58"/>
        <v>-0.75640021568992155</v>
      </c>
      <c r="X276">
        <f t="shared" si="59"/>
        <v>0.11823458767080321</v>
      </c>
      <c r="Y276">
        <f t="shared" si="60"/>
        <v>0.66773740627707578</v>
      </c>
      <c r="Z276">
        <f t="shared" si="61"/>
        <v>1.2033210042113081</v>
      </c>
      <c r="AA276">
        <f t="shared" si="62"/>
        <v>-1.2328927824692655</v>
      </c>
      <c r="AB276">
        <f>IFERROR(V144+MATCH(AA276,V276:Z276,0)-1,"")</f>
        <v>2012</v>
      </c>
    </row>
    <row r="277" spans="1:28" x14ac:dyDescent="0.3">
      <c r="A277" s="1">
        <v>30</v>
      </c>
      <c r="B277" t="s">
        <v>769</v>
      </c>
      <c r="C277" t="s">
        <v>4750</v>
      </c>
      <c r="D277" t="s">
        <v>4751</v>
      </c>
      <c r="E277" t="s">
        <v>2952</v>
      </c>
      <c r="F277" t="s">
        <v>4752</v>
      </c>
      <c r="G277" t="s">
        <v>4753</v>
      </c>
      <c r="I277" t="str">
        <f t="shared" si="47"/>
        <v>pos_trend</v>
      </c>
      <c r="J277">
        <f t="shared" si="48"/>
        <v>40000</v>
      </c>
      <c r="K277">
        <f t="shared" si="49"/>
        <v>41000</v>
      </c>
      <c r="L277">
        <f t="shared" si="50"/>
        <v>42000</v>
      </c>
      <c r="M277">
        <f t="shared" si="51"/>
        <v>43000</v>
      </c>
      <c r="N277">
        <f t="shared" si="52"/>
        <v>46000</v>
      </c>
      <c r="P277">
        <f t="shared" si="53"/>
        <v>46000</v>
      </c>
      <c r="Q277">
        <f>IFERROR(J144+MATCH(P277,J277:N277,0)-1,"")</f>
        <v>2016</v>
      </c>
      <c r="R277">
        <f t="shared" si="54"/>
        <v>40000</v>
      </c>
      <c r="S277">
        <f>IFERROR(J144+MATCH(R277,J277:N277)-1,"")</f>
        <v>2012</v>
      </c>
      <c r="T277">
        <f t="shared" si="55"/>
        <v>42400</v>
      </c>
      <c r="U277">
        <f t="shared" si="56"/>
        <v>2302.1728866442677</v>
      </c>
      <c r="V277">
        <f t="shared" si="57"/>
        <v>-1.0424933826313665</v>
      </c>
      <c r="W277">
        <f t="shared" si="58"/>
        <v>-0.60812113986829708</v>
      </c>
      <c r="X277">
        <f t="shared" si="59"/>
        <v>-0.17374889710522776</v>
      </c>
      <c r="Y277">
        <f t="shared" si="60"/>
        <v>0.26062334565784162</v>
      </c>
      <c r="Z277">
        <f t="shared" si="61"/>
        <v>1.5637400739470497</v>
      </c>
      <c r="AA277">
        <f t="shared" si="62"/>
        <v>1.5637400739470497</v>
      </c>
      <c r="AB277">
        <f>IFERROR(V144+MATCH(AA277,V277:Z277,0)-1,"")</f>
        <v>2016</v>
      </c>
    </row>
    <row r="278" spans="1:28" x14ac:dyDescent="0.3">
      <c r="A278" s="1">
        <v>31</v>
      </c>
      <c r="B278" t="s">
        <v>773</v>
      </c>
      <c r="C278" t="s">
        <v>4754</v>
      </c>
      <c r="D278" t="s">
        <v>4755</v>
      </c>
      <c r="E278" t="s">
        <v>4756</v>
      </c>
      <c r="F278" t="s">
        <v>4757</v>
      </c>
      <c r="G278" t="s">
        <v>4758</v>
      </c>
      <c r="I278" t="str">
        <f t="shared" si="47"/>
        <v>N/A</v>
      </c>
      <c r="J278">
        <f t="shared" si="48"/>
        <v>-254520000</v>
      </c>
      <c r="K278">
        <f t="shared" si="49"/>
        <v>-238080000</v>
      </c>
      <c r="L278">
        <f t="shared" si="50"/>
        <v>-220410000</v>
      </c>
      <c r="M278">
        <f t="shared" si="51"/>
        <v>-209350000</v>
      </c>
      <c r="N278">
        <f t="shared" si="52"/>
        <v>-243970000</v>
      </c>
      <c r="P278">
        <f t="shared" si="53"/>
        <v>-209350000</v>
      </c>
      <c r="Q278">
        <f>IFERROR(J144+MATCH(P278,J278:N278,0)-1,"")</f>
        <v>2015</v>
      </c>
      <c r="R278">
        <f t="shared" si="54"/>
        <v>-254520000</v>
      </c>
      <c r="S278">
        <f>IFERROR(J144+MATCH(R278,J278:N278)-1,"")</f>
        <v>2012</v>
      </c>
      <c r="T278">
        <f t="shared" si="55"/>
        <v>-233266000</v>
      </c>
      <c r="U278">
        <f t="shared" si="56"/>
        <v>18212183.559364866</v>
      </c>
      <c r="V278">
        <f t="shared" si="57"/>
        <v>-1.1670209632315618</v>
      </c>
      <c r="W278">
        <f t="shared" si="58"/>
        <v>-0.26432854601471434</v>
      </c>
      <c r="X278">
        <f t="shared" si="59"/>
        <v>0.70590107759974396</v>
      </c>
      <c r="Y278">
        <f t="shared" si="60"/>
        <v>1.3131868521993992</v>
      </c>
      <c r="Z278">
        <f t="shared" si="61"/>
        <v>-0.58773842055286707</v>
      </c>
      <c r="AA278">
        <f t="shared" si="62"/>
        <v>1.3131868521993992</v>
      </c>
      <c r="AB278">
        <f>IFERROR(V144+MATCH(AA278,V278:Z278,0)-1,"")</f>
        <v>2015</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4759</v>
      </c>
      <c r="D281" t="s">
        <v>2655</v>
      </c>
      <c r="E281" t="s">
        <v>4760</v>
      </c>
      <c r="F281" t="s">
        <v>4761</v>
      </c>
      <c r="G281" t="s">
        <v>254</v>
      </c>
      <c r="I281" t="str">
        <f t="shared" si="47"/>
        <v>N/A</v>
      </c>
      <c r="J281">
        <f t="shared" si="48"/>
        <v>62000</v>
      </c>
      <c r="K281">
        <f t="shared" si="49"/>
        <v>37000</v>
      </c>
      <c r="L281">
        <f t="shared" si="50"/>
        <v>-74000</v>
      </c>
      <c r="M281">
        <f t="shared" si="51"/>
        <v>-119000</v>
      </c>
      <c r="N281" t="str">
        <f t="shared" si="52"/>
        <v>N/A</v>
      </c>
      <c r="P281">
        <f t="shared" si="53"/>
        <v>62000</v>
      </c>
      <c r="Q281">
        <f>IFERROR(J144+MATCH(P281,J281:N281,0)-1,"")</f>
        <v>2012</v>
      </c>
      <c r="R281">
        <f t="shared" si="54"/>
        <v>-119000</v>
      </c>
      <c r="S281" t="str">
        <f>IFERROR(J144+MATCH(R281,J281:N281)-1,"")</f>
        <v/>
      </c>
      <c r="T281">
        <f t="shared" si="55"/>
        <v>-23500</v>
      </c>
      <c r="U281">
        <f t="shared" si="56"/>
        <v>86873.471209570067</v>
      </c>
      <c r="V281">
        <f t="shared" si="57"/>
        <v>0.9841899812399949</v>
      </c>
      <c r="W281">
        <f t="shared" si="58"/>
        <v>0.69641513292420687</v>
      </c>
      <c r="X281">
        <f t="shared" si="59"/>
        <v>-0.58130519359789168</v>
      </c>
      <c r="Y281">
        <f t="shared" si="60"/>
        <v>-1.0992999205663101</v>
      </c>
      <c r="Z281" t="str">
        <f t="shared" si="61"/>
        <v/>
      </c>
      <c r="AA281">
        <f t="shared" si="62"/>
        <v>-1.0992999205663101</v>
      </c>
      <c r="AB281">
        <f>IFERROR(V144+MATCH(AA281,V281:Z281,0)-1,"")</f>
        <v>2015</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4762</v>
      </c>
      <c r="D283" t="s">
        <v>4762</v>
      </c>
      <c r="E283" t="s">
        <v>4762</v>
      </c>
      <c r="F283" t="s">
        <v>4762</v>
      </c>
      <c r="G283" t="s">
        <v>4762</v>
      </c>
      <c r="I283" t="str">
        <f t="shared" si="47"/>
        <v>N/A</v>
      </c>
      <c r="J283">
        <f t="shared" si="48"/>
        <v>-329000</v>
      </c>
      <c r="K283">
        <f t="shared" si="49"/>
        <v>-329000</v>
      </c>
      <c r="L283">
        <f t="shared" si="50"/>
        <v>-329000</v>
      </c>
      <c r="M283">
        <f t="shared" si="51"/>
        <v>-329000</v>
      </c>
      <c r="N283">
        <f t="shared" si="52"/>
        <v>-329000</v>
      </c>
      <c r="P283">
        <f t="shared" si="53"/>
        <v>-329000</v>
      </c>
      <c r="Q283">
        <f>IFERROR(J144+MATCH(P283,J283:N283,0)-1,"")</f>
        <v>2012</v>
      </c>
      <c r="R283">
        <f t="shared" si="54"/>
        <v>-329000</v>
      </c>
      <c r="S283">
        <f>IFERROR(J144+MATCH(R283,J283:N283)-1,"")</f>
        <v>2016</v>
      </c>
      <c r="T283">
        <f t="shared" si="55"/>
        <v>-329000</v>
      </c>
      <c r="U283">
        <f t="shared" si="56"/>
        <v>0</v>
      </c>
      <c r="V283" t="e">
        <f t="shared" si="57"/>
        <v>#DIV/0!</v>
      </c>
      <c r="W283" t="e">
        <f t="shared" si="58"/>
        <v>#DIV/0!</v>
      </c>
      <c r="X283" t="e">
        <f t="shared" si="59"/>
        <v>#DIV/0!</v>
      </c>
      <c r="Y283" t="e">
        <f t="shared" si="60"/>
        <v>#DIV/0!</v>
      </c>
      <c r="Z283" t="str">
        <f t="shared" si="61"/>
        <v/>
      </c>
      <c r="AA283" t="e">
        <f t="shared" si="62"/>
        <v>#DIV/0!</v>
      </c>
      <c r="AB283" t="str">
        <f>IFERROR(V144+MATCH(AA283,V283:Z283,0)-1,"")</f>
        <v/>
      </c>
    </row>
    <row r="284" spans="1:28" x14ac:dyDescent="0.3">
      <c r="A284" s="1">
        <v>37</v>
      </c>
      <c r="B284" t="s">
        <v>795</v>
      </c>
      <c r="C284" t="s">
        <v>4763</v>
      </c>
      <c r="D284" t="s">
        <v>4764</v>
      </c>
      <c r="E284" t="s">
        <v>4765</v>
      </c>
      <c r="F284" t="s">
        <v>4766</v>
      </c>
      <c r="G284" t="s">
        <v>2762</v>
      </c>
      <c r="I284" t="str">
        <f t="shared" si="47"/>
        <v>N/A</v>
      </c>
      <c r="J284">
        <f t="shared" si="48"/>
        <v>0.6826000000000001</v>
      </c>
      <c r="K284">
        <f t="shared" si="49"/>
        <v>0.72530000000000006</v>
      </c>
      <c r="L284">
        <f t="shared" si="50"/>
        <v>0.49990000000000001</v>
      </c>
      <c r="M284">
        <f t="shared" si="51"/>
        <v>0.54020000000000001</v>
      </c>
      <c r="N284">
        <f t="shared" si="52"/>
        <v>0.49479999999999996</v>
      </c>
      <c r="P284">
        <f t="shared" si="53"/>
        <v>0.72530000000000006</v>
      </c>
      <c r="Q284">
        <f>IFERROR(J144+MATCH(P284,J284:N284,0)-1,"")</f>
        <v>2013</v>
      </c>
      <c r="R284">
        <f t="shared" si="54"/>
        <v>0.49479999999999996</v>
      </c>
      <c r="S284" t="str">
        <f>IFERROR(J144+MATCH(R284,J284:N284)-1,"")</f>
        <v/>
      </c>
      <c r="T284">
        <f t="shared" si="55"/>
        <v>0.58856000000000008</v>
      </c>
      <c r="U284">
        <f t="shared" si="56"/>
        <v>0.10785588996434048</v>
      </c>
      <c r="V284">
        <f t="shared" si="57"/>
        <v>0.87190416796979464</v>
      </c>
      <c r="W284">
        <f t="shared" si="58"/>
        <v>1.2678028065524212</v>
      </c>
      <c r="X284">
        <f t="shared" si="59"/>
        <v>-0.82202279383456023</v>
      </c>
      <c r="Y284">
        <f t="shared" si="60"/>
        <v>-0.44837606936430591</v>
      </c>
      <c r="Z284">
        <f t="shared" si="61"/>
        <v>-0.86930811132335217</v>
      </c>
      <c r="AA284">
        <f t="shared" si="62"/>
        <v>1.2678028065524212</v>
      </c>
      <c r="AB284">
        <f>IFERROR(V144+MATCH(AA284,V284:Z284,0)-1,"")</f>
        <v>2013</v>
      </c>
    </row>
    <row r="285" spans="1:28" x14ac:dyDescent="0.3">
      <c r="A285" s="1">
        <v>38</v>
      </c>
      <c r="B285" t="s">
        <v>801</v>
      </c>
      <c r="C285" t="s">
        <v>4745</v>
      </c>
      <c r="D285" t="s">
        <v>4746</v>
      </c>
      <c r="E285" t="s">
        <v>4747</v>
      </c>
      <c r="F285" t="s">
        <v>4748</v>
      </c>
      <c r="G285" t="s">
        <v>4749</v>
      </c>
      <c r="I285" t="str">
        <f t="shared" si="47"/>
        <v>pos_trend</v>
      </c>
      <c r="J285">
        <f t="shared" si="48"/>
        <v>385920000</v>
      </c>
      <c r="K285">
        <f t="shared" si="49"/>
        <v>440350000</v>
      </c>
      <c r="L285">
        <f t="shared" si="50"/>
        <v>540260000</v>
      </c>
      <c r="M285">
        <f t="shared" si="51"/>
        <v>603030000</v>
      </c>
      <c r="N285">
        <f t="shared" si="52"/>
        <v>664210000</v>
      </c>
      <c r="P285">
        <f t="shared" si="53"/>
        <v>664210000</v>
      </c>
      <c r="Q285">
        <f>IFERROR(J144+MATCH(P285,J285:N285,0)-1,"")</f>
        <v>2016</v>
      </c>
      <c r="R285">
        <f t="shared" si="54"/>
        <v>385920000</v>
      </c>
      <c r="S285">
        <f>IFERROR(J144+MATCH(R285,J285:N285)-1,"")</f>
        <v>2012</v>
      </c>
      <c r="T285">
        <f t="shared" si="55"/>
        <v>526754000</v>
      </c>
      <c r="U285">
        <f t="shared" si="56"/>
        <v>114230533.26497255</v>
      </c>
      <c r="V285">
        <f t="shared" si="57"/>
        <v>-1.2328927824692655</v>
      </c>
      <c r="W285">
        <f t="shared" si="58"/>
        <v>-0.75640021568992155</v>
      </c>
      <c r="X285">
        <f t="shared" si="59"/>
        <v>0.11823458767080321</v>
      </c>
      <c r="Y285">
        <f t="shared" si="60"/>
        <v>0.66773740627707578</v>
      </c>
      <c r="Z285">
        <f t="shared" si="61"/>
        <v>1.2033210042113081</v>
      </c>
      <c r="AA285">
        <f t="shared" si="62"/>
        <v>-1.2328927824692655</v>
      </c>
      <c r="AB285">
        <f>IFERROR(V144+MATCH(AA285,V285:Z285,0)-1,"")</f>
        <v>2012</v>
      </c>
    </row>
    <row r="286" spans="1:28" x14ac:dyDescent="0.3">
      <c r="A286" s="1">
        <v>39</v>
      </c>
      <c r="B286" t="s">
        <v>802</v>
      </c>
      <c r="C286" t="s">
        <v>4763</v>
      </c>
      <c r="D286" t="s">
        <v>4764</v>
      </c>
      <c r="E286" t="s">
        <v>4765</v>
      </c>
      <c r="F286" t="s">
        <v>4766</v>
      </c>
      <c r="G286" t="s">
        <v>2762</v>
      </c>
      <c r="I286" t="str">
        <f t="shared" si="47"/>
        <v>N/A</v>
      </c>
      <c r="J286">
        <f t="shared" si="48"/>
        <v>0.6826000000000001</v>
      </c>
      <c r="K286">
        <f t="shared" si="49"/>
        <v>0.72530000000000006</v>
      </c>
      <c r="L286">
        <f t="shared" si="50"/>
        <v>0.49990000000000001</v>
      </c>
      <c r="M286">
        <f t="shared" si="51"/>
        <v>0.54020000000000001</v>
      </c>
      <c r="N286">
        <f t="shared" si="52"/>
        <v>0.49479999999999996</v>
      </c>
      <c r="P286">
        <f t="shared" si="53"/>
        <v>0.72530000000000006</v>
      </c>
      <c r="Q286">
        <f>IFERROR(J144+MATCH(P286,J286:N286,0)-1,"")</f>
        <v>2013</v>
      </c>
      <c r="R286">
        <f t="shared" si="54"/>
        <v>0.49479999999999996</v>
      </c>
      <c r="S286" t="str">
        <f>IFERROR(J144+MATCH(R286,J286:N286)-1,"")</f>
        <v/>
      </c>
      <c r="T286">
        <f t="shared" si="55"/>
        <v>0.58856000000000008</v>
      </c>
      <c r="U286">
        <f t="shared" si="56"/>
        <v>0.10785588996434048</v>
      </c>
      <c r="V286">
        <f t="shared" si="57"/>
        <v>0.87190416796979464</v>
      </c>
      <c r="W286">
        <f t="shared" si="58"/>
        <v>1.2678028065524212</v>
      </c>
      <c r="X286">
        <f t="shared" si="59"/>
        <v>-0.82202279383456023</v>
      </c>
      <c r="Y286">
        <f t="shared" si="60"/>
        <v>-0.44837606936430591</v>
      </c>
      <c r="Z286">
        <f t="shared" si="61"/>
        <v>-0.86930811132335217</v>
      </c>
      <c r="AA286">
        <f t="shared" si="62"/>
        <v>1.2678028065524212</v>
      </c>
      <c r="AB286">
        <f>IFERROR(V144+MATCH(AA286,V286:Z286,0)-1,"")</f>
        <v>2013</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4745</v>
      </c>
      <c r="D288" t="s">
        <v>4746</v>
      </c>
      <c r="E288" t="s">
        <v>4747</v>
      </c>
      <c r="F288" t="s">
        <v>4748</v>
      </c>
      <c r="G288" t="s">
        <v>4749</v>
      </c>
      <c r="I288" t="str">
        <f t="shared" si="47"/>
        <v>pos_trend</v>
      </c>
      <c r="J288">
        <f t="shared" si="48"/>
        <v>385920000</v>
      </c>
      <c r="K288">
        <f t="shared" si="49"/>
        <v>440350000</v>
      </c>
      <c r="L288">
        <f t="shared" si="50"/>
        <v>540260000</v>
      </c>
      <c r="M288">
        <f t="shared" si="51"/>
        <v>603030000</v>
      </c>
      <c r="N288">
        <f t="shared" si="52"/>
        <v>664210000</v>
      </c>
      <c r="P288">
        <f t="shared" si="53"/>
        <v>664210000</v>
      </c>
      <c r="Q288">
        <f>IFERROR(J144+MATCH(P288,J288:N288,0)-1,"")</f>
        <v>2016</v>
      </c>
      <c r="R288">
        <f t="shared" si="54"/>
        <v>385920000</v>
      </c>
      <c r="S288">
        <f>IFERROR(J144+MATCH(R288,J288:N288)-1,"")</f>
        <v>2012</v>
      </c>
      <c r="T288">
        <f t="shared" si="55"/>
        <v>526754000</v>
      </c>
      <c r="U288">
        <f t="shared" si="56"/>
        <v>114230533.26497255</v>
      </c>
      <c r="V288">
        <f t="shared" si="57"/>
        <v>-1.2328927824692655</v>
      </c>
      <c r="W288">
        <f t="shared" si="58"/>
        <v>-0.75640021568992155</v>
      </c>
      <c r="X288">
        <f t="shared" si="59"/>
        <v>0.11823458767080321</v>
      </c>
      <c r="Y288">
        <f t="shared" si="60"/>
        <v>0.66773740627707578</v>
      </c>
      <c r="Z288">
        <f t="shared" si="61"/>
        <v>1.2033210042113081</v>
      </c>
      <c r="AA288">
        <f t="shared" si="62"/>
        <v>-1.2328927824692655</v>
      </c>
      <c r="AB288">
        <f>IFERROR(V144+MATCH(AA288,V288:Z288,0)-1,"")</f>
        <v>2012</v>
      </c>
    </row>
    <row r="289" spans="1:28" x14ac:dyDescent="0.3">
      <c r="A289" s="1">
        <v>42</v>
      </c>
      <c r="B289" t="s">
        <v>805</v>
      </c>
      <c r="C289" t="s">
        <v>4670</v>
      </c>
      <c r="D289" t="s">
        <v>4671</v>
      </c>
      <c r="E289" t="s">
        <v>4672</v>
      </c>
      <c r="F289" t="s">
        <v>4673</v>
      </c>
      <c r="G289" t="s">
        <v>1507</v>
      </c>
      <c r="I289" t="str">
        <f t="shared" si="47"/>
        <v>pos_trend</v>
      </c>
      <c r="J289">
        <f t="shared" si="48"/>
        <v>565330000</v>
      </c>
      <c r="K289">
        <f t="shared" si="49"/>
        <v>607130000</v>
      </c>
      <c r="L289">
        <f t="shared" si="50"/>
        <v>1080000000</v>
      </c>
      <c r="M289">
        <f t="shared" si="51"/>
        <v>1120000000</v>
      </c>
      <c r="N289">
        <f t="shared" si="52"/>
        <v>1340000000</v>
      </c>
      <c r="P289">
        <f t="shared" si="53"/>
        <v>1340000000</v>
      </c>
      <c r="Q289">
        <f>IFERROR(J144+MATCH(P289,J289:N289,0)-1,"")</f>
        <v>2016</v>
      </c>
      <c r="R289">
        <f t="shared" si="54"/>
        <v>565330000</v>
      </c>
      <c r="S289">
        <f>IFERROR(J144+MATCH(R289,J289:N289)-1,"")</f>
        <v>2012</v>
      </c>
      <c r="T289">
        <f t="shared" si="55"/>
        <v>942492000</v>
      </c>
      <c r="U289">
        <f t="shared" si="56"/>
        <v>340275254.5660643</v>
      </c>
      <c r="V289">
        <f t="shared" si="57"/>
        <v>-1.1084026679547283</v>
      </c>
      <c r="W289">
        <f t="shared" si="58"/>
        <v>-0.98556094073802125</v>
      </c>
      <c r="X289">
        <f t="shared" si="59"/>
        <v>0.40410813938074031</v>
      </c>
      <c r="Y289">
        <f t="shared" si="60"/>
        <v>0.52166003145414408</v>
      </c>
      <c r="Z289">
        <f t="shared" si="61"/>
        <v>1.1681954378578652</v>
      </c>
      <c r="AA289">
        <f t="shared" si="62"/>
        <v>1.1681954378578652</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4537</v>
      </c>
      <c r="D292" t="s">
        <v>2802</v>
      </c>
      <c r="E292" t="s">
        <v>4538</v>
      </c>
      <c r="F292" t="s">
        <v>4539</v>
      </c>
      <c r="G292" t="s">
        <v>4540</v>
      </c>
      <c r="I292" t="str">
        <f t="shared" si="47"/>
        <v>N/A</v>
      </c>
      <c r="J292">
        <f t="shared" si="48"/>
        <v>154960000</v>
      </c>
      <c r="K292">
        <f t="shared" si="49"/>
        <v>16440000.000000002</v>
      </c>
      <c r="L292">
        <f t="shared" si="50"/>
        <v>17670000</v>
      </c>
      <c r="M292">
        <f t="shared" si="51"/>
        <v>11060000</v>
      </c>
      <c r="N292">
        <f t="shared" si="52"/>
        <v>-35600000</v>
      </c>
      <c r="P292">
        <f t="shared" si="53"/>
        <v>154960000</v>
      </c>
      <c r="Q292">
        <f>IFERROR(J144+MATCH(P292,J292:N292,0)-1,"")</f>
        <v>2012</v>
      </c>
      <c r="R292">
        <f t="shared" si="54"/>
        <v>-35600000</v>
      </c>
      <c r="S292" t="str">
        <f>IFERROR(J144+MATCH(R292,J292:N292)-1,"")</f>
        <v/>
      </c>
      <c r="T292">
        <f t="shared" si="55"/>
        <v>32906000</v>
      </c>
      <c r="U292">
        <f t="shared" si="56"/>
        <v>71712557.338307217</v>
      </c>
      <c r="V292">
        <f t="shared" si="57"/>
        <v>1.701989226575825</v>
      </c>
      <c r="W292">
        <f t="shared" si="58"/>
        <v>-0.22961111151455529</v>
      </c>
      <c r="X292">
        <f t="shared" si="59"/>
        <v>-0.21245930371892169</v>
      </c>
      <c r="Y292">
        <f t="shared" si="60"/>
        <v>-0.30463283992147305</v>
      </c>
      <c r="Z292">
        <f t="shared" si="61"/>
        <v>-0.9552859714208749</v>
      </c>
      <c r="AA292">
        <f t="shared" si="62"/>
        <v>1.701989226575825</v>
      </c>
      <c r="AB292">
        <f>IFERROR(V144+MATCH(AA292,V292:Z292,0)-1,"")</f>
        <v>2012</v>
      </c>
    </row>
    <row r="293" spans="1:28" x14ac:dyDescent="0.3">
      <c r="A293" s="1">
        <v>1</v>
      </c>
      <c r="B293" t="s">
        <v>424</v>
      </c>
      <c r="C293" t="s">
        <v>254</v>
      </c>
      <c r="D293" t="s">
        <v>4543</v>
      </c>
      <c r="E293" t="s">
        <v>4544</v>
      </c>
      <c r="F293" t="s">
        <v>4545</v>
      </c>
      <c r="G293" t="s">
        <v>4767</v>
      </c>
      <c r="I293" t="str">
        <f t="shared" si="47"/>
        <v>N/A</v>
      </c>
      <c r="J293" t="str">
        <f t="shared" si="48"/>
        <v>N/A</v>
      </c>
      <c r="K293">
        <f t="shared" si="49"/>
        <v>-0.89390000000000003</v>
      </c>
      <c r="L293">
        <f t="shared" si="50"/>
        <v>7.4900000000000008E-2</v>
      </c>
      <c r="M293">
        <f t="shared" si="51"/>
        <v>-0.37430000000000002</v>
      </c>
      <c r="N293">
        <f t="shared" si="52"/>
        <v>-4.2197000000000005</v>
      </c>
      <c r="P293">
        <f t="shared" si="53"/>
        <v>7.4900000000000008E-2</v>
      </c>
      <c r="Q293">
        <f>IFERROR(J144+MATCH(P293,J293:N293,0)-1,"")</f>
        <v>2014</v>
      </c>
      <c r="R293">
        <f t="shared" si="54"/>
        <v>-4.2197000000000005</v>
      </c>
      <c r="S293" t="str">
        <f>IFERROR(J144+MATCH(R293,J293:N293)-1,"")</f>
        <v/>
      </c>
      <c r="T293">
        <f t="shared" si="55"/>
        <v>-1.3532500000000001</v>
      </c>
      <c r="U293">
        <f t="shared" si="56"/>
        <v>1.9515373042809101</v>
      </c>
      <c r="V293" t="str">
        <f t="shared" si="57"/>
        <v/>
      </c>
      <c r="W293">
        <f t="shared" si="58"/>
        <v>0.23537853926356708</v>
      </c>
      <c r="X293">
        <f t="shared" si="59"/>
        <v>0.73180768662079743</v>
      </c>
      <c r="Y293">
        <f t="shared" si="60"/>
        <v>0.50163017527390652</v>
      </c>
      <c r="Z293">
        <f t="shared" si="61"/>
        <v>-1.4688164011582712</v>
      </c>
      <c r="AA293">
        <f t="shared" si="62"/>
        <v>-1.4688164011582712</v>
      </c>
      <c r="AB293">
        <f>IFERROR(V144+MATCH(AA293,V293:Z293,0)-1,"")</f>
        <v>2016</v>
      </c>
    </row>
    <row r="294" spans="1:28" x14ac:dyDescent="0.3">
      <c r="A294" s="1">
        <v>2</v>
      </c>
      <c r="B294" t="s">
        <v>807</v>
      </c>
      <c r="C294" t="s">
        <v>4451</v>
      </c>
      <c r="D294" t="s">
        <v>4452</v>
      </c>
      <c r="E294" t="s">
        <v>4453</v>
      </c>
      <c r="F294" t="s">
        <v>3338</v>
      </c>
      <c r="G294" t="s">
        <v>4454</v>
      </c>
      <c r="I294" t="str">
        <f t="shared" si="47"/>
        <v>pos_trend</v>
      </c>
      <c r="J294">
        <f t="shared" si="48"/>
        <v>4660000</v>
      </c>
      <c r="K294">
        <f t="shared" si="49"/>
        <v>7000000</v>
      </c>
      <c r="L294">
        <f t="shared" si="50"/>
        <v>8470000</v>
      </c>
      <c r="M294">
        <f t="shared" si="51"/>
        <v>15010000</v>
      </c>
      <c r="N294">
        <f t="shared" si="52"/>
        <v>21580000</v>
      </c>
      <c r="P294">
        <f t="shared" si="53"/>
        <v>21580000</v>
      </c>
      <c r="Q294">
        <f>IFERROR(J144+MATCH(P294,J294:N294,0)-1,"")</f>
        <v>2016</v>
      </c>
      <c r="R294">
        <f t="shared" si="54"/>
        <v>4660000</v>
      </c>
      <c r="S294">
        <f>IFERROR(J144+MATCH(R294,J294:N294)-1,"")</f>
        <v>2012</v>
      </c>
      <c r="T294">
        <f t="shared" si="55"/>
        <v>11344000</v>
      </c>
      <c r="U294">
        <f t="shared" si="56"/>
        <v>6892411.0440396694</v>
      </c>
      <c r="V294">
        <f t="shared" si="57"/>
        <v>-0.96976224390739196</v>
      </c>
      <c r="W294">
        <f t="shared" si="58"/>
        <v>-0.63025840627374485</v>
      </c>
      <c r="X294">
        <f t="shared" si="59"/>
        <v>-0.41698035442696657</v>
      </c>
      <c r="Y294">
        <f t="shared" si="60"/>
        <v>0.53188934562604717</v>
      </c>
      <c r="Z294">
        <f t="shared" si="61"/>
        <v>1.4851116589820563</v>
      </c>
      <c r="AA294">
        <f t="shared" si="62"/>
        <v>1.4851116589820563</v>
      </c>
      <c r="AB294">
        <f>IFERROR(V144+MATCH(AA294,V294:Z294,0)-1,"")</f>
        <v>2016</v>
      </c>
    </row>
    <row r="295" spans="1:28" x14ac:dyDescent="0.3">
      <c r="A295" s="1">
        <v>3</v>
      </c>
      <c r="B295" t="s">
        <v>808</v>
      </c>
      <c r="C295" t="s">
        <v>1656</v>
      </c>
      <c r="D295" t="s">
        <v>4455</v>
      </c>
      <c r="E295" t="s">
        <v>4456</v>
      </c>
      <c r="F295" t="s">
        <v>4457</v>
      </c>
      <c r="G295" t="s">
        <v>4458</v>
      </c>
      <c r="I295" t="str">
        <f t="shared" si="47"/>
        <v>pos_trend</v>
      </c>
      <c r="J295">
        <f t="shared" si="48"/>
        <v>2600000</v>
      </c>
      <c r="K295">
        <f t="shared" si="49"/>
        <v>4600000</v>
      </c>
      <c r="L295">
        <f t="shared" si="50"/>
        <v>5170000</v>
      </c>
      <c r="M295">
        <f t="shared" si="51"/>
        <v>11910000</v>
      </c>
      <c r="N295">
        <f t="shared" si="52"/>
        <v>12480000</v>
      </c>
      <c r="P295">
        <f t="shared" si="53"/>
        <v>12480000</v>
      </c>
      <c r="Q295">
        <f>IFERROR(J144+MATCH(P295,J295:N295,0)-1,"")</f>
        <v>2016</v>
      </c>
      <c r="R295">
        <f t="shared" si="54"/>
        <v>2600000</v>
      </c>
      <c r="S295">
        <f>IFERROR(J144+MATCH(R295,J295:N295)-1,"")</f>
        <v>2012</v>
      </c>
      <c r="T295">
        <f t="shared" si="55"/>
        <v>7352000</v>
      </c>
      <c r="U295">
        <f t="shared" si="56"/>
        <v>4527357.9491796317</v>
      </c>
      <c r="V295">
        <f t="shared" si="57"/>
        <v>-1.0496187960709125</v>
      </c>
      <c r="W295">
        <f t="shared" si="58"/>
        <v>-0.60786004351581457</v>
      </c>
      <c r="X295">
        <f t="shared" si="59"/>
        <v>-0.48195879903761174</v>
      </c>
      <c r="Y295">
        <f t="shared" si="60"/>
        <v>1.006768197073068</v>
      </c>
      <c r="Z295">
        <f t="shared" si="61"/>
        <v>1.1326694415512708</v>
      </c>
      <c r="AA295">
        <f t="shared" si="62"/>
        <v>1.1326694415512708</v>
      </c>
      <c r="AB295">
        <f>IFERROR(V144+MATCH(AA295,V295:Z295,0)-1,"")</f>
        <v>2016</v>
      </c>
    </row>
    <row r="296" spans="1:28" x14ac:dyDescent="0.3">
      <c r="A296" s="1">
        <v>4</v>
      </c>
      <c r="B296" t="s">
        <v>809</v>
      </c>
      <c r="C296" t="s">
        <v>4459</v>
      </c>
      <c r="D296" t="s">
        <v>2562</v>
      </c>
      <c r="E296" t="s">
        <v>4460</v>
      </c>
      <c r="F296" t="s">
        <v>956</v>
      </c>
      <c r="G296" t="s">
        <v>4461</v>
      </c>
      <c r="I296" t="str">
        <f t="shared" si="47"/>
        <v>N/A</v>
      </c>
      <c r="J296">
        <f t="shared" si="48"/>
        <v>2060000</v>
      </c>
      <c r="K296">
        <f t="shared" si="49"/>
        <v>2400000</v>
      </c>
      <c r="L296">
        <f t="shared" si="50"/>
        <v>3300000</v>
      </c>
      <c r="M296">
        <f t="shared" si="51"/>
        <v>3100000</v>
      </c>
      <c r="N296">
        <f t="shared" si="52"/>
        <v>9100000</v>
      </c>
      <c r="P296">
        <f t="shared" si="53"/>
        <v>9100000</v>
      </c>
      <c r="Q296">
        <f>IFERROR(J144+MATCH(P296,J296:N296,0)-1,"")</f>
        <v>2016</v>
      </c>
      <c r="R296">
        <f t="shared" si="54"/>
        <v>2060000</v>
      </c>
      <c r="S296">
        <f>IFERROR(J144+MATCH(R296,J296:N296)-1,"")</f>
        <v>2012</v>
      </c>
      <c r="T296">
        <f t="shared" si="55"/>
        <v>3992000</v>
      </c>
      <c r="U296">
        <f t="shared" si="56"/>
        <v>2899710.3303606035</v>
      </c>
      <c r="V296">
        <f t="shared" si="57"/>
        <v>-0.66627344799635191</v>
      </c>
      <c r="W296">
        <f t="shared" si="58"/>
        <v>-0.54902035673405392</v>
      </c>
      <c r="X296">
        <f t="shared" si="59"/>
        <v>-0.23864452692208879</v>
      </c>
      <c r="Y296">
        <f t="shared" si="60"/>
        <v>-0.30761693354696995</v>
      </c>
      <c r="Z296">
        <f t="shared" si="61"/>
        <v>1.7615552651994646</v>
      </c>
      <c r="AA296">
        <f t="shared" si="62"/>
        <v>1.7615552651994646</v>
      </c>
      <c r="AB296">
        <f>IFERROR(V144+MATCH(AA296,V296:Z296,0)-1,"")</f>
        <v>2016</v>
      </c>
    </row>
    <row r="297" spans="1:28" x14ac:dyDescent="0.3">
      <c r="A297" s="1">
        <v>5</v>
      </c>
      <c r="B297" t="s">
        <v>810</v>
      </c>
      <c r="C297" t="s">
        <v>4533</v>
      </c>
      <c r="D297" t="s">
        <v>3687</v>
      </c>
      <c r="E297" t="s">
        <v>4535</v>
      </c>
      <c r="F297" t="s">
        <v>2797</v>
      </c>
      <c r="G297" t="s">
        <v>4768</v>
      </c>
      <c r="I297" t="str">
        <f t="shared" si="47"/>
        <v>N/A</v>
      </c>
      <c r="J297">
        <f t="shared" si="48"/>
        <v>-133039999.99999999</v>
      </c>
      <c r="K297">
        <f t="shared" si="49"/>
        <v>9520000</v>
      </c>
      <c r="L297">
        <f t="shared" si="50"/>
        <v>6680000</v>
      </c>
      <c r="M297">
        <f t="shared" si="51"/>
        <v>3980000</v>
      </c>
      <c r="N297">
        <f t="shared" si="52"/>
        <v>-11190000</v>
      </c>
      <c r="P297">
        <f t="shared" si="53"/>
        <v>9520000</v>
      </c>
      <c r="Q297">
        <f>IFERROR(J144+MATCH(P297,J297:N297,0)-1,"")</f>
        <v>2013</v>
      </c>
      <c r="R297">
        <f t="shared" si="54"/>
        <v>-133039999.99999999</v>
      </c>
      <c r="S297">
        <f>IFERROR(J144+MATCH(R297,J297:N297)-1,"")</f>
        <v>2012</v>
      </c>
      <c r="T297">
        <f t="shared" si="55"/>
        <v>-24809999.999999996</v>
      </c>
      <c r="U297">
        <f t="shared" si="56"/>
        <v>61029235.617038488</v>
      </c>
      <c r="V297">
        <f t="shared" si="57"/>
        <v>-1.7734123474714423</v>
      </c>
      <c r="W297">
        <f t="shared" si="58"/>
        <v>0.5625172862302007</v>
      </c>
      <c r="X297">
        <f t="shared" si="59"/>
        <v>0.51598221215814211</v>
      </c>
      <c r="Y297">
        <f t="shared" si="60"/>
        <v>0.47174112061076251</v>
      </c>
      <c r="Z297">
        <f t="shared" si="61"/>
        <v>0.22317172847233707</v>
      </c>
      <c r="AA297">
        <f t="shared" si="62"/>
        <v>-1.7734123474714423</v>
      </c>
      <c r="AB297">
        <f>IFERROR(V144+MATCH(AA297,V297:Z297,0)-1,"")</f>
        <v>2012</v>
      </c>
    </row>
    <row r="298" spans="1:28" x14ac:dyDescent="0.3">
      <c r="A298" s="1">
        <v>6</v>
      </c>
      <c r="B298" t="s">
        <v>714</v>
      </c>
      <c r="C298" t="s">
        <v>4533</v>
      </c>
      <c r="D298" t="s">
        <v>3687</v>
      </c>
      <c r="E298" t="s">
        <v>4535</v>
      </c>
      <c r="F298" t="s">
        <v>2797</v>
      </c>
      <c r="G298" t="s">
        <v>4768</v>
      </c>
      <c r="I298" t="str">
        <f t="shared" si="47"/>
        <v>N/A</v>
      </c>
      <c r="J298">
        <f t="shared" si="48"/>
        <v>-133039999.99999999</v>
      </c>
      <c r="K298">
        <f t="shared" si="49"/>
        <v>9520000</v>
      </c>
      <c r="L298">
        <f t="shared" si="50"/>
        <v>6680000</v>
      </c>
      <c r="M298">
        <f t="shared" si="51"/>
        <v>3980000</v>
      </c>
      <c r="N298">
        <f t="shared" si="52"/>
        <v>-11190000</v>
      </c>
      <c r="P298">
        <f t="shared" si="53"/>
        <v>9520000</v>
      </c>
      <c r="Q298">
        <f>IFERROR(J144+MATCH(P298,J298:N298,0)-1,"")</f>
        <v>2013</v>
      </c>
      <c r="R298">
        <f t="shared" si="54"/>
        <v>-133039999.99999999</v>
      </c>
      <c r="S298">
        <f>IFERROR(J144+MATCH(R298,J298:N298)-1,"")</f>
        <v>2012</v>
      </c>
      <c r="T298">
        <f t="shared" si="55"/>
        <v>-24809999.999999996</v>
      </c>
      <c r="U298">
        <f t="shared" si="56"/>
        <v>61029235.617038488</v>
      </c>
      <c r="V298">
        <f t="shared" si="57"/>
        <v>-1.7734123474714423</v>
      </c>
      <c r="W298">
        <f t="shared" si="58"/>
        <v>0.5625172862302007</v>
      </c>
      <c r="X298">
        <f t="shared" si="59"/>
        <v>0.51598221215814211</v>
      </c>
      <c r="Y298">
        <f t="shared" si="60"/>
        <v>0.47174112061076251</v>
      </c>
      <c r="Z298">
        <f t="shared" si="61"/>
        <v>0.22317172847233707</v>
      </c>
      <c r="AA298">
        <f t="shared" si="62"/>
        <v>-1.7734123474714423</v>
      </c>
      <c r="AB298">
        <f>IFERROR(V144+MATCH(AA298,V298:Z298,0)-1,"")</f>
        <v>2012</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3703</v>
      </c>
      <c r="D300" t="s">
        <v>4769</v>
      </c>
      <c r="E300" t="s">
        <v>4770</v>
      </c>
      <c r="F300" t="s">
        <v>656</v>
      </c>
      <c r="G300" t="s">
        <v>4771</v>
      </c>
      <c r="I300" t="str">
        <f t="shared" si="47"/>
        <v>N/A</v>
      </c>
      <c r="J300">
        <f t="shared" si="48"/>
        <v>25830000</v>
      </c>
      <c r="K300">
        <f t="shared" si="49"/>
        <v>27440000</v>
      </c>
      <c r="L300">
        <f t="shared" si="50"/>
        <v>46370000</v>
      </c>
      <c r="M300">
        <f t="shared" si="51"/>
        <v>33930000</v>
      </c>
      <c r="N300">
        <f t="shared" si="52"/>
        <v>45330000</v>
      </c>
      <c r="P300">
        <f t="shared" si="53"/>
        <v>46370000</v>
      </c>
      <c r="Q300">
        <f>IFERROR(J144+MATCH(P300,J300:N300,0)-1,"")</f>
        <v>2014</v>
      </c>
      <c r="R300">
        <f t="shared" si="54"/>
        <v>25830000</v>
      </c>
      <c r="S300">
        <f>IFERROR(J144+MATCH(R300,J300:N300)-1,"")</f>
        <v>2012</v>
      </c>
      <c r="T300">
        <f t="shared" si="55"/>
        <v>35780000</v>
      </c>
      <c r="U300">
        <f t="shared" si="56"/>
        <v>9686733.1954586208</v>
      </c>
      <c r="V300">
        <f t="shared" si="57"/>
        <v>-1.0271780794648917</v>
      </c>
      <c r="W300">
        <f t="shared" si="58"/>
        <v>-0.86097137514946709</v>
      </c>
      <c r="X300">
        <f t="shared" si="59"/>
        <v>1.0932478252797189</v>
      </c>
      <c r="Y300">
        <f t="shared" si="60"/>
        <v>-0.19098285899598491</v>
      </c>
      <c r="Z300">
        <f t="shared" si="61"/>
        <v>0.9858844883306247</v>
      </c>
      <c r="AA300">
        <f t="shared" si="62"/>
        <v>1.0932478252797189</v>
      </c>
      <c r="AB300">
        <f>IFERROR(V144+MATCH(AA300,V300:Z300,0)-1,"")</f>
        <v>2014</v>
      </c>
    </row>
    <row r="301" spans="1:28" x14ac:dyDescent="0.3">
      <c r="A301" s="1">
        <v>9</v>
      </c>
      <c r="B301" t="s">
        <v>823</v>
      </c>
      <c r="C301" t="s">
        <v>4772</v>
      </c>
      <c r="D301" t="s">
        <v>4773</v>
      </c>
      <c r="E301" t="s">
        <v>4774</v>
      </c>
      <c r="F301" t="s">
        <v>4775</v>
      </c>
      <c r="G301" t="s">
        <v>4776</v>
      </c>
      <c r="I301" t="str">
        <f t="shared" si="47"/>
        <v>N/A</v>
      </c>
      <c r="J301">
        <f t="shared" si="48"/>
        <v>52410000</v>
      </c>
      <c r="K301">
        <f t="shared" si="49"/>
        <v>60400000</v>
      </c>
      <c r="L301">
        <f t="shared" si="50"/>
        <v>79200000</v>
      </c>
      <c r="M301">
        <f t="shared" si="51"/>
        <v>63980000</v>
      </c>
      <c r="N301">
        <f t="shared" si="52"/>
        <v>20120000</v>
      </c>
      <c r="P301">
        <f t="shared" si="53"/>
        <v>79200000</v>
      </c>
      <c r="Q301">
        <f>IFERROR(J144+MATCH(P301,J301:N301,0)-1,"")</f>
        <v>2014</v>
      </c>
      <c r="R301">
        <f t="shared" si="54"/>
        <v>20120000</v>
      </c>
      <c r="S301" t="str">
        <f>IFERROR(J144+MATCH(R301,J301:N301)-1,"")</f>
        <v/>
      </c>
      <c r="T301">
        <f t="shared" si="55"/>
        <v>55222000</v>
      </c>
      <c r="U301">
        <f t="shared" si="56"/>
        <v>21900436.52532981</v>
      </c>
      <c r="V301">
        <f t="shared" si="57"/>
        <v>-0.12839926714463756</v>
      </c>
      <c r="W301">
        <f t="shared" si="58"/>
        <v>0.23643364341213843</v>
      </c>
      <c r="X301">
        <f t="shared" si="59"/>
        <v>1.0948640211927878</v>
      </c>
      <c r="Y301">
        <f t="shared" si="60"/>
        <v>0.39990070471292166</v>
      </c>
      <c r="Z301">
        <f t="shared" si="61"/>
        <v>-1.6027991021732102</v>
      </c>
      <c r="AA301">
        <f t="shared" si="62"/>
        <v>-1.6027991021732102</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4777</v>
      </c>
      <c r="D303" t="s">
        <v>4778</v>
      </c>
      <c r="E303" t="s">
        <v>4779</v>
      </c>
      <c r="F303" t="s">
        <v>4780</v>
      </c>
      <c r="G303" t="s">
        <v>4781</v>
      </c>
      <c r="I303" t="str">
        <f t="shared" si="47"/>
        <v>N/A</v>
      </c>
      <c r="J303">
        <f t="shared" si="48"/>
        <v>-213000</v>
      </c>
      <c r="K303">
        <f t="shared" si="49"/>
        <v>-21220000</v>
      </c>
      <c r="L303">
        <f t="shared" si="50"/>
        <v>-4250000</v>
      </c>
      <c r="M303">
        <f t="shared" si="51"/>
        <v>-20290000</v>
      </c>
      <c r="N303">
        <f t="shared" si="52"/>
        <v>9530000</v>
      </c>
      <c r="P303">
        <f t="shared" si="53"/>
        <v>9530000</v>
      </c>
      <c r="Q303">
        <f>IFERROR(J144+MATCH(P303,J303:N303,0)-1,"")</f>
        <v>2016</v>
      </c>
      <c r="R303">
        <f t="shared" si="54"/>
        <v>-21220000</v>
      </c>
      <c r="S303" t="str">
        <f>IFERROR(J144+MATCH(R303,J303:N303)-1,"")</f>
        <v/>
      </c>
      <c r="T303">
        <f t="shared" si="55"/>
        <v>-7288600</v>
      </c>
      <c r="U303">
        <f t="shared" si="56"/>
        <v>13278580.677165763</v>
      </c>
      <c r="V303">
        <f t="shared" si="57"/>
        <v>0.53285815495080802</v>
      </c>
      <c r="W303">
        <f t="shared" si="58"/>
        <v>-1.0491633359547865</v>
      </c>
      <c r="X303">
        <f t="shared" si="59"/>
        <v>0.22883469806567999</v>
      </c>
      <c r="Y303">
        <f t="shared" si="60"/>
        <v>-0.97912573008330539</v>
      </c>
      <c r="Z303">
        <f t="shared" si="61"/>
        <v>1.2665962130216037</v>
      </c>
      <c r="AA303">
        <f t="shared" si="62"/>
        <v>1.2665962130216037</v>
      </c>
      <c r="AB303">
        <f>IFERROR(V144+MATCH(AA303,V303:Z303,0)-1,"")</f>
        <v>2016</v>
      </c>
    </row>
    <row r="304" spans="1:28" x14ac:dyDescent="0.3">
      <c r="A304" s="1">
        <v>12</v>
      </c>
      <c r="B304" t="s">
        <v>836</v>
      </c>
      <c r="C304" t="s">
        <v>4782</v>
      </c>
      <c r="D304" t="s">
        <v>523</v>
      </c>
      <c r="E304" t="s">
        <v>4783</v>
      </c>
      <c r="F304" t="s">
        <v>4784</v>
      </c>
      <c r="G304" t="s">
        <v>4785</v>
      </c>
      <c r="I304" t="str">
        <f t="shared" si="47"/>
        <v>N/A</v>
      </c>
      <c r="J304">
        <f t="shared" si="48"/>
        <v>-3500000</v>
      </c>
      <c r="K304">
        <f t="shared" si="49"/>
        <v>-4460000</v>
      </c>
      <c r="L304">
        <f t="shared" si="50"/>
        <v>-1430000</v>
      </c>
      <c r="M304">
        <f t="shared" si="51"/>
        <v>744000</v>
      </c>
      <c r="N304">
        <f t="shared" si="52"/>
        <v>-19970000</v>
      </c>
      <c r="P304">
        <f t="shared" si="53"/>
        <v>744000</v>
      </c>
      <c r="Q304">
        <f>IFERROR(J144+MATCH(P304,J304:N304,0)-1,"")</f>
        <v>2015</v>
      </c>
      <c r="R304">
        <f t="shared" si="54"/>
        <v>-19970000</v>
      </c>
      <c r="S304" t="str">
        <f>IFERROR(J144+MATCH(R304,J304:N304)-1,"")</f>
        <v/>
      </c>
      <c r="T304">
        <f t="shared" si="55"/>
        <v>-5723200</v>
      </c>
      <c r="U304">
        <f t="shared" si="56"/>
        <v>8212275.0319262929</v>
      </c>
      <c r="V304">
        <f t="shared" si="57"/>
        <v>0.27071670047057839</v>
      </c>
      <c r="W304">
        <f t="shared" si="58"/>
        <v>0.15381852106622645</v>
      </c>
      <c r="X304">
        <f t="shared" si="59"/>
        <v>0.52277839981121232</v>
      </c>
      <c r="Y304">
        <f t="shared" si="60"/>
        <v>0.7875040685873177</v>
      </c>
      <c r="Z304">
        <f t="shared" si="61"/>
        <v>-1.7348176899353349</v>
      </c>
      <c r="AA304">
        <f t="shared" si="62"/>
        <v>-1.7348176899353349</v>
      </c>
      <c r="AB304">
        <f>IFERROR(V144+MATCH(AA304,V304:Z304,0)-1,"")</f>
        <v>2016</v>
      </c>
    </row>
    <row r="305" spans="1:28" x14ac:dyDescent="0.3">
      <c r="A305" s="1">
        <v>13</v>
      </c>
      <c r="B305" t="s">
        <v>655</v>
      </c>
      <c r="C305" t="s">
        <v>2311</v>
      </c>
      <c r="D305" t="s">
        <v>4786</v>
      </c>
      <c r="E305" t="s">
        <v>4787</v>
      </c>
      <c r="F305" t="s">
        <v>254</v>
      </c>
      <c r="G305" t="s">
        <v>4788</v>
      </c>
      <c r="I305" t="str">
        <f t="shared" si="47"/>
        <v>N/A</v>
      </c>
      <c r="J305">
        <f t="shared" si="48"/>
        <v>11740000</v>
      </c>
      <c r="K305">
        <f t="shared" si="49"/>
        <v>-5790000</v>
      </c>
      <c r="L305">
        <f t="shared" si="50"/>
        <v>13180000</v>
      </c>
      <c r="M305" t="str">
        <f t="shared" si="51"/>
        <v>N/A</v>
      </c>
      <c r="N305">
        <f t="shared" si="52"/>
        <v>37630000</v>
      </c>
      <c r="P305">
        <f t="shared" si="53"/>
        <v>37630000</v>
      </c>
      <c r="Q305">
        <f>IFERROR(J144+MATCH(P305,J305:N305,0)-1,"")</f>
        <v>2016</v>
      </c>
      <c r="R305">
        <f t="shared" si="54"/>
        <v>-5790000</v>
      </c>
      <c r="S305" t="str">
        <f>IFERROR(J144+MATCH(R305,J305:N305)-1,"")</f>
        <v/>
      </c>
      <c r="T305">
        <f t="shared" si="55"/>
        <v>14190000</v>
      </c>
      <c r="U305">
        <f t="shared" si="56"/>
        <v>17848030.703693897</v>
      </c>
      <c r="V305">
        <f t="shared" si="57"/>
        <v>-0.13727004624061626</v>
      </c>
      <c r="W305">
        <f t="shared" si="58"/>
        <v>-1.1194512342398013</v>
      </c>
      <c r="X305">
        <f t="shared" si="59"/>
        <v>-5.6588876205315275E-2</v>
      </c>
      <c r="Y305" t="str">
        <f t="shared" si="60"/>
        <v/>
      </c>
      <c r="Z305">
        <f t="shared" si="61"/>
        <v>1.3133101566857328</v>
      </c>
      <c r="AA305">
        <f t="shared" si="62"/>
        <v>1.3133101566857328</v>
      </c>
      <c r="AB305">
        <f>IFERROR(V144+MATCH(AA305,V305:Z305,0)-1,"")</f>
        <v>2016</v>
      </c>
    </row>
    <row r="306" spans="1:28" x14ac:dyDescent="0.3">
      <c r="A306" s="1">
        <v>14</v>
      </c>
      <c r="B306" t="s">
        <v>847</v>
      </c>
      <c r="C306" t="s">
        <v>4789</v>
      </c>
      <c r="D306" t="s">
        <v>4790</v>
      </c>
      <c r="E306" t="s">
        <v>4791</v>
      </c>
      <c r="F306" t="s">
        <v>4792</v>
      </c>
      <c r="G306" t="s">
        <v>2383</v>
      </c>
      <c r="I306" t="str">
        <f t="shared" si="47"/>
        <v>N/A</v>
      </c>
      <c r="J306">
        <f t="shared" si="48"/>
        <v>-15880000</v>
      </c>
      <c r="K306">
        <f t="shared" si="49"/>
        <v>-5850000</v>
      </c>
      <c r="L306">
        <f t="shared" si="50"/>
        <v>-15340000</v>
      </c>
      <c r="M306">
        <f t="shared" si="51"/>
        <v>-11400000</v>
      </c>
      <c r="N306">
        <f t="shared" si="52"/>
        <v>-1470000</v>
      </c>
      <c r="P306">
        <f t="shared" si="53"/>
        <v>-1470000</v>
      </c>
      <c r="Q306">
        <f>IFERROR(J144+MATCH(P306,J306:N306,0)-1,"")</f>
        <v>2016</v>
      </c>
      <c r="R306">
        <f t="shared" si="54"/>
        <v>-15880000</v>
      </c>
      <c r="S306">
        <f>IFERROR(J144+MATCH(R306,J306:N306)-1,"")</f>
        <v>2012</v>
      </c>
      <c r="T306">
        <f t="shared" si="55"/>
        <v>-9988000</v>
      </c>
      <c r="U306">
        <f t="shared" si="56"/>
        <v>6225605.9946000436</v>
      </c>
      <c r="V306">
        <f t="shared" si="57"/>
        <v>-0.94641389209509785</v>
      </c>
      <c r="W306">
        <f t="shared" si="58"/>
        <v>0.66467425076196796</v>
      </c>
      <c r="X306">
        <f t="shared" si="59"/>
        <v>-0.85967534801306245</v>
      </c>
      <c r="Y306">
        <f t="shared" si="60"/>
        <v>-0.22680523008117418</v>
      </c>
      <c r="Z306">
        <f t="shared" si="61"/>
        <v>1.3682202194273665</v>
      </c>
      <c r="AA306">
        <f t="shared" si="62"/>
        <v>1.3682202194273665</v>
      </c>
      <c r="AB306">
        <f>IFERROR(V144+MATCH(AA306,V306:Z306,0)-1,"")</f>
        <v>2016</v>
      </c>
    </row>
    <row r="307" spans="1:28" x14ac:dyDescent="0.3">
      <c r="A307" s="1">
        <v>15</v>
      </c>
      <c r="B307" t="s">
        <v>853</v>
      </c>
      <c r="C307" t="s">
        <v>4793</v>
      </c>
      <c r="D307" t="s">
        <v>4794</v>
      </c>
      <c r="E307" t="s">
        <v>4795</v>
      </c>
      <c r="F307" t="s">
        <v>4796</v>
      </c>
      <c r="G307" t="s">
        <v>4797</v>
      </c>
      <c r="I307" t="str">
        <f t="shared" si="47"/>
        <v>N/A</v>
      </c>
      <c r="J307">
        <f t="shared" si="48"/>
        <v>52200000</v>
      </c>
      <c r="K307">
        <f t="shared" si="49"/>
        <v>39180000</v>
      </c>
      <c r="L307">
        <f t="shared" si="50"/>
        <v>74950000</v>
      </c>
      <c r="M307">
        <f t="shared" si="51"/>
        <v>43680000</v>
      </c>
      <c r="N307">
        <f t="shared" si="52"/>
        <v>29650000</v>
      </c>
      <c r="P307">
        <f t="shared" si="53"/>
        <v>74950000</v>
      </c>
      <c r="Q307">
        <f>IFERROR(J144+MATCH(P307,J307:N307,0)-1,"")</f>
        <v>2014</v>
      </c>
      <c r="R307">
        <f t="shared" si="54"/>
        <v>29650000</v>
      </c>
      <c r="S307" t="str">
        <f>IFERROR(J144+MATCH(R307,J307:N307)-1,"")</f>
        <v/>
      </c>
      <c r="T307">
        <f t="shared" si="55"/>
        <v>47932000</v>
      </c>
      <c r="U307">
        <f t="shared" si="56"/>
        <v>17154421.295980811</v>
      </c>
      <c r="V307">
        <f t="shared" si="57"/>
        <v>0.24879883304486461</v>
      </c>
      <c r="W307">
        <f t="shared" si="58"/>
        <v>-0.51018917216697635</v>
      </c>
      <c r="X307">
        <f t="shared" si="59"/>
        <v>1.5749875518289953</v>
      </c>
      <c r="Y307">
        <f t="shared" si="60"/>
        <v>-0.24786612889099446</v>
      </c>
      <c r="Z307">
        <f t="shared" si="61"/>
        <v>-1.0657310838158891</v>
      </c>
      <c r="AA307">
        <f t="shared" si="62"/>
        <v>1.5749875518289953</v>
      </c>
      <c r="AB307">
        <f>IFERROR(V144+MATCH(AA307,V307:Z307,0)-1,"")</f>
        <v>2014</v>
      </c>
    </row>
    <row r="308" spans="1:28" x14ac:dyDescent="0.3">
      <c r="A308" s="1">
        <v>16</v>
      </c>
      <c r="B308" t="s">
        <v>859</v>
      </c>
      <c r="C308" t="s">
        <v>254</v>
      </c>
      <c r="D308" t="s">
        <v>4798</v>
      </c>
      <c r="E308" t="s">
        <v>4799</v>
      </c>
      <c r="F308" t="s">
        <v>4800</v>
      </c>
      <c r="G308" t="s">
        <v>4801</v>
      </c>
      <c r="I308" t="str">
        <f t="shared" si="47"/>
        <v>N/A</v>
      </c>
      <c r="J308" t="str">
        <f t="shared" si="48"/>
        <v>N/A</v>
      </c>
      <c r="K308">
        <f t="shared" si="49"/>
        <v>-0.24929999999999999</v>
      </c>
      <c r="L308">
        <f t="shared" si="50"/>
        <v>0.91280000000000006</v>
      </c>
      <c r="M308">
        <f t="shared" si="51"/>
        <v>-0.41720000000000002</v>
      </c>
      <c r="N308">
        <f t="shared" si="52"/>
        <v>-0.32119999999999999</v>
      </c>
      <c r="P308">
        <f t="shared" si="53"/>
        <v>0.91280000000000006</v>
      </c>
      <c r="Q308">
        <f>IFERROR(J144+MATCH(P308,J308:N308,0)-1,"")</f>
        <v>2014</v>
      </c>
      <c r="R308">
        <f t="shared" si="54"/>
        <v>-0.41720000000000002</v>
      </c>
      <c r="S308" t="str">
        <f>IFERROR(J144+MATCH(R308,J308:N308)-1,"")</f>
        <v/>
      </c>
      <c r="T308">
        <f t="shared" si="55"/>
        <v>-1.8724999999999978E-2</v>
      </c>
      <c r="U308">
        <f t="shared" si="56"/>
        <v>0.62481386761712221</v>
      </c>
      <c r="V308" t="str">
        <f t="shared" si="57"/>
        <v/>
      </c>
      <c r="W308">
        <f t="shared" si="58"/>
        <v>-0.36902990146386022</v>
      </c>
      <c r="X308">
        <f t="shared" si="59"/>
        <v>1.490884002867277</v>
      </c>
      <c r="Y308">
        <f t="shared" si="60"/>
        <v>-0.63774992946248166</v>
      </c>
      <c r="Z308">
        <f t="shared" si="61"/>
        <v>-0.48410417194093508</v>
      </c>
      <c r="AA308">
        <f t="shared" si="62"/>
        <v>1.490884002867277</v>
      </c>
      <c r="AB308">
        <f>IFERROR(V144+MATCH(AA308,V308:Z308,0)-1,"")</f>
        <v>2014</v>
      </c>
    </row>
    <row r="309" spans="1:28" x14ac:dyDescent="0.3">
      <c r="A309" s="1">
        <v>17</v>
      </c>
      <c r="B309" t="s">
        <v>864</v>
      </c>
      <c r="C309" t="s">
        <v>4802</v>
      </c>
      <c r="D309" t="s">
        <v>4803</v>
      </c>
      <c r="E309" t="s">
        <v>4804</v>
      </c>
      <c r="F309" t="s">
        <v>4805</v>
      </c>
      <c r="G309" t="s">
        <v>4806</v>
      </c>
      <c r="I309" t="str">
        <f t="shared" si="47"/>
        <v>N/A</v>
      </c>
      <c r="J309">
        <f t="shared" si="48"/>
        <v>0.17070000000000002</v>
      </c>
      <c r="K309">
        <f t="shared" si="49"/>
        <v>0.11650000000000001</v>
      </c>
      <c r="L309">
        <f t="shared" si="50"/>
        <v>0.18670000000000003</v>
      </c>
      <c r="M309">
        <f t="shared" si="51"/>
        <v>8.8699999999999987E-2</v>
      </c>
      <c r="N309">
        <f t="shared" si="52"/>
        <v>5.7099999999999998E-2</v>
      </c>
      <c r="P309">
        <f t="shared" si="53"/>
        <v>0.18670000000000003</v>
      </c>
      <c r="Q309">
        <f>IFERROR(J144+MATCH(P309,J309:N309,0)-1,"")</f>
        <v>2014</v>
      </c>
      <c r="R309">
        <f t="shared" si="54"/>
        <v>5.7099999999999998E-2</v>
      </c>
      <c r="S309" t="str">
        <f>IFERROR(J144+MATCH(R309,J309:N309)-1,"")</f>
        <v/>
      </c>
      <c r="T309">
        <f t="shared" si="55"/>
        <v>0.12394000000000001</v>
      </c>
      <c r="U309">
        <f t="shared" si="56"/>
        <v>5.4520895077025337E-2</v>
      </c>
      <c r="V309">
        <f t="shared" si="57"/>
        <v>0.85765283078971855</v>
      </c>
      <c r="W309">
        <f t="shared" si="58"/>
        <v>-0.13646144270905702</v>
      </c>
      <c r="X309">
        <f t="shared" si="59"/>
        <v>1.1511182989812392</v>
      </c>
      <c r="Y309">
        <f t="shared" si="60"/>
        <v>-0.64635769369182405</v>
      </c>
      <c r="Z309">
        <f t="shared" si="61"/>
        <v>-1.2259519933700767</v>
      </c>
      <c r="AA309">
        <f t="shared" si="62"/>
        <v>-1.2259519933700767</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4807</v>
      </c>
      <c r="D312" t="s">
        <v>4808</v>
      </c>
      <c r="E312" t="s">
        <v>4809</v>
      </c>
      <c r="F312" t="s">
        <v>4810</v>
      </c>
      <c r="G312" t="s">
        <v>4811</v>
      </c>
      <c r="I312" t="str">
        <f t="shared" si="47"/>
        <v>N/A</v>
      </c>
      <c r="J312">
        <f t="shared" si="48"/>
        <v>-13580000</v>
      </c>
      <c r="K312">
        <f t="shared" si="49"/>
        <v>-7160000</v>
      </c>
      <c r="L312">
        <f t="shared" si="50"/>
        <v>-7780000</v>
      </c>
      <c r="M312">
        <f t="shared" si="51"/>
        <v>-7070000</v>
      </c>
      <c r="N312">
        <f t="shared" si="52"/>
        <v>-7090000</v>
      </c>
      <c r="P312">
        <f t="shared" si="53"/>
        <v>-7070000</v>
      </c>
      <c r="Q312">
        <f>IFERROR(J144+MATCH(P312,J312:N312,0)-1,"")</f>
        <v>2015</v>
      </c>
      <c r="R312">
        <f t="shared" si="54"/>
        <v>-13580000</v>
      </c>
      <c r="S312">
        <f>IFERROR(J144+MATCH(R312,J312:N312)-1,"")</f>
        <v>2012</v>
      </c>
      <c r="T312">
        <f t="shared" si="55"/>
        <v>-8536000</v>
      </c>
      <c r="U312">
        <f t="shared" si="56"/>
        <v>2834912.6970684654</v>
      </c>
      <c r="V312">
        <f t="shared" si="57"/>
        <v>-1.7792435037650063</v>
      </c>
      <c r="W312">
        <f t="shared" si="58"/>
        <v>0.48537649904453778</v>
      </c>
      <c r="X312">
        <f t="shared" si="59"/>
        <v>0.26667487883551638</v>
      </c>
      <c r="Y312">
        <f t="shared" si="60"/>
        <v>0.51712350842971833</v>
      </c>
      <c r="Z312">
        <f t="shared" si="61"/>
        <v>0.51006861745523369</v>
      </c>
      <c r="AA312">
        <f t="shared" si="62"/>
        <v>-1.7792435037650063</v>
      </c>
      <c r="AB312">
        <f>IFERROR(V144+MATCH(AA312,V312:Z312,0)-1,"")</f>
        <v>2012</v>
      </c>
    </row>
    <row r="313" spans="1:28" x14ac:dyDescent="0.3">
      <c r="A313" s="1">
        <v>1</v>
      </c>
      <c r="B313" t="s">
        <v>876</v>
      </c>
      <c r="C313" t="s">
        <v>4812</v>
      </c>
      <c r="D313" t="s">
        <v>4813</v>
      </c>
      <c r="E313" t="s">
        <v>4814</v>
      </c>
      <c r="F313" t="s">
        <v>4815</v>
      </c>
      <c r="G313" t="s">
        <v>4816</v>
      </c>
      <c r="I313" t="str">
        <f t="shared" si="47"/>
        <v>N/A</v>
      </c>
      <c r="J313">
        <f t="shared" si="48"/>
        <v>-10380000</v>
      </c>
      <c r="K313">
        <f t="shared" si="49"/>
        <v>-4040000</v>
      </c>
      <c r="L313">
        <f t="shared" si="50"/>
        <v>-5080000</v>
      </c>
      <c r="M313">
        <f t="shared" si="51"/>
        <v>-5920000</v>
      </c>
      <c r="N313">
        <f t="shared" si="52"/>
        <v>-6190000</v>
      </c>
      <c r="P313">
        <f t="shared" si="53"/>
        <v>-4040000</v>
      </c>
      <c r="Q313">
        <f>IFERROR(J144+MATCH(P313,J313:N313,0)-1,"")</f>
        <v>2013</v>
      </c>
      <c r="R313">
        <f t="shared" si="54"/>
        <v>-10380000</v>
      </c>
      <c r="S313">
        <f>IFERROR(J144+MATCH(R313,J313:N313)-1,"")</f>
        <v>2012</v>
      </c>
      <c r="T313">
        <f t="shared" si="55"/>
        <v>-6322000</v>
      </c>
      <c r="U313">
        <f t="shared" si="56"/>
        <v>2418495.4000369734</v>
      </c>
      <c r="V313">
        <f t="shared" si="57"/>
        <v>-1.6779027158529896</v>
      </c>
      <c r="W313">
        <f t="shared" si="58"/>
        <v>0.94356185253241054</v>
      </c>
      <c r="X313">
        <f t="shared" si="59"/>
        <v>0.51354242806540484</v>
      </c>
      <c r="Y313">
        <f t="shared" si="60"/>
        <v>0.16621904676513105</v>
      </c>
      <c r="Z313">
        <f t="shared" si="61"/>
        <v>5.4579388490043027E-2</v>
      </c>
      <c r="AA313">
        <f t="shared" si="62"/>
        <v>-1.6779027158529896</v>
      </c>
      <c r="AB313">
        <f>IFERROR(V144+MATCH(AA313,V313:Z313,0)-1,"")</f>
        <v>2012</v>
      </c>
    </row>
    <row r="314" spans="1:28" x14ac:dyDescent="0.3">
      <c r="A314" s="1">
        <v>2</v>
      </c>
      <c r="B314" t="s">
        <v>882</v>
      </c>
      <c r="C314" t="s">
        <v>4817</v>
      </c>
      <c r="D314" t="s">
        <v>4818</v>
      </c>
      <c r="E314" t="s">
        <v>4819</v>
      </c>
      <c r="F314" t="s">
        <v>2705</v>
      </c>
      <c r="G314" t="s">
        <v>4820</v>
      </c>
      <c r="I314" t="str">
        <f t="shared" si="47"/>
        <v>pos_trend</v>
      </c>
      <c r="J314">
        <f t="shared" si="48"/>
        <v>-3190000</v>
      </c>
      <c r="K314">
        <f t="shared" si="49"/>
        <v>-3120000</v>
      </c>
      <c r="L314">
        <f t="shared" si="50"/>
        <v>-2700000</v>
      </c>
      <c r="M314">
        <f t="shared" si="51"/>
        <v>-1150000</v>
      </c>
      <c r="N314">
        <f t="shared" si="52"/>
        <v>-893000</v>
      </c>
      <c r="P314">
        <f t="shared" si="53"/>
        <v>-893000</v>
      </c>
      <c r="Q314">
        <f>IFERROR(J144+MATCH(P314,J314:N314,0)-1,"")</f>
        <v>2016</v>
      </c>
      <c r="R314">
        <f t="shared" si="54"/>
        <v>-3190000</v>
      </c>
      <c r="S314">
        <f>IFERROR(J144+MATCH(R314,J314:N314)-1,"")</f>
        <v>2012</v>
      </c>
      <c r="T314">
        <f t="shared" si="55"/>
        <v>-2210600</v>
      </c>
      <c r="U314">
        <f t="shared" si="56"/>
        <v>1105292.6309353556</v>
      </c>
      <c r="V314">
        <f t="shared" si="57"/>
        <v>-0.88610018070163132</v>
      </c>
      <c r="W314">
        <f t="shared" si="58"/>
        <v>-0.82276853617527412</v>
      </c>
      <c r="X314">
        <f t="shared" si="59"/>
        <v>-0.44277866901713125</v>
      </c>
      <c r="Y314">
        <f t="shared" si="60"/>
        <v>0.95956488835220555</v>
      </c>
      <c r="Z314">
        <f t="shared" si="61"/>
        <v>1.1920824975418312</v>
      </c>
      <c r="AA314">
        <f t="shared" si="62"/>
        <v>1.1920824975418312</v>
      </c>
      <c r="AB314">
        <f>IFERROR(V144+MATCH(AA314,V314:Z314,0)-1,"")</f>
        <v>2016</v>
      </c>
    </row>
    <row r="315" spans="1:28" x14ac:dyDescent="0.3">
      <c r="A315" s="1">
        <v>3</v>
      </c>
      <c r="B315" t="s">
        <v>888</v>
      </c>
      <c r="C315" t="s">
        <v>254</v>
      </c>
      <c r="D315" t="s">
        <v>4821</v>
      </c>
      <c r="E315" t="s">
        <v>4822</v>
      </c>
      <c r="F315" t="s">
        <v>4823</v>
      </c>
      <c r="G315" t="s">
        <v>4824</v>
      </c>
      <c r="I315" t="str">
        <f t="shared" si="47"/>
        <v>N/A</v>
      </c>
      <c r="J315" t="str">
        <f t="shared" si="48"/>
        <v>N/A</v>
      </c>
      <c r="K315">
        <f t="shared" si="49"/>
        <v>0.47240000000000004</v>
      </c>
      <c r="L315">
        <f t="shared" si="50"/>
        <v>-8.6400000000000005E-2</v>
      </c>
      <c r="M315">
        <f t="shared" si="51"/>
        <v>9.2100000000000015E-2</v>
      </c>
      <c r="N315">
        <f t="shared" si="52"/>
        <v>-2.7000000000000001E-3</v>
      </c>
      <c r="P315">
        <f t="shared" si="53"/>
        <v>0.47240000000000004</v>
      </c>
      <c r="Q315">
        <f>IFERROR(J144+MATCH(P315,J315:N315,0)-1,"")</f>
        <v>2013</v>
      </c>
      <c r="R315">
        <f t="shared" si="54"/>
        <v>-8.6400000000000005E-2</v>
      </c>
      <c r="S315">
        <f>IFERROR(J144+MATCH(R315,J315:N315)-1,"")</f>
        <v>2014</v>
      </c>
      <c r="T315">
        <f t="shared" si="55"/>
        <v>0.11885000000000001</v>
      </c>
      <c r="U315">
        <f t="shared" si="56"/>
        <v>0.24672192849440847</v>
      </c>
      <c r="V315" t="str">
        <f t="shared" si="57"/>
        <v/>
      </c>
      <c r="W315">
        <f t="shared" si="58"/>
        <v>1.4329897717543685</v>
      </c>
      <c r="X315">
        <f t="shared" si="59"/>
        <v>-0.83190821850539998</v>
      </c>
      <c r="Y315">
        <f t="shared" si="60"/>
        <v>-0.10842165576136148</v>
      </c>
      <c r="Z315">
        <f t="shared" si="61"/>
        <v>-0.49265989748760708</v>
      </c>
      <c r="AA315">
        <f t="shared" si="62"/>
        <v>1.4329897717543685</v>
      </c>
      <c r="AB315">
        <f>IFERROR(V144+MATCH(AA315,V315:Z315,0)-1,"")</f>
        <v>2013</v>
      </c>
    </row>
    <row r="316" spans="1:28" x14ac:dyDescent="0.3">
      <c r="A316" s="1">
        <v>4</v>
      </c>
      <c r="B316" t="s">
        <v>893</v>
      </c>
      <c r="C316" t="s">
        <v>4825</v>
      </c>
      <c r="D316" t="s">
        <v>4826</v>
      </c>
      <c r="E316" t="s">
        <v>4827</v>
      </c>
      <c r="F316" t="s">
        <v>4828</v>
      </c>
      <c r="G316" t="s">
        <v>4829</v>
      </c>
      <c r="I316" t="str">
        <f t="shared" ref="I316:I379" si="63">IF(AND(K316&gt; J316, L316&gt; K316, M316&gt; L316, N316&gt; M316), "pos_trend", IF(AND(K316&lt; J316, L316&lt; K316, M316&lt; L316, N316&lt; M316), "neg_trend", "N/A"))</f>
        <v>pos_trend</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-4.4400000000000002E-2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-2.1299999999999999E-2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-1.9400000000000001E-2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-1.43E-2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-1.3600000000000001E-2</v>
      </c>
      <c r="P316">
        <f t="shared" si="53"/>
        <v>-1.3600000000000001E-2</v>
      </c>
      <c r="Q316">
        <f>IFERROR(J144+MATCH(P316,J316:N316,0)-1,"")</f>
        <v>2016</v>
      </c>
      <c r="R316">
        <f t="shared" si="54"/>
        <v>-4.4400000000000002E-2</v>
      </c>
      <c r="S316">
        <f>IFERROR(J144+MATCH(R316,J316:N316)-1,"")</f>
        <v>2012</v>
      </c>
      <c r="T316">
        <f t="shared" si="55"/>
        <v>-2.2600000000000002E-2</v>
      </c>
      <c r="U316">
        <f t="shared" si="56"/>
        <v>1.2620023771768411E-2</v>
      </c>
      <c r="V316">
        <f t="shared" si="57"/>
        <v>-1.7274135448752188</v>
      </c>
      <c r="W316">
        <f t="shared" si="58"/>
        <v>0.10301089946503619</v>
      </c>
      <c r="X316">
        <f t="shared" si="59"/>
        <v>0.25356529099085795</v>
      </c>
      <c r="Y316">
        <f t="shared" si="60"/>
        <v>0.65768497350753763</v>
      </c>
      <c r="Z316">
        <f t="shared" si="61"/>
        <v>0.71315238091178768</v>
      </c>
      <c r="AA316">
        <f t="shared" si="62"/>
        <v>-1.7274135448752188</v>
      </c>
      <c r="AB316">
        <f>IFERROR(V144+MATCH(AA316,V316:Z316,0)-1,"")</f>
        <v>2012</v>
      </c>
    </row>
    <row r="317" spans="1:28" x14ac:dyDescent="0.3">
      <c r="A317" s="1">
        <v>5</v>
      </c>
      <c r="B317" t="s">
        <v>899</v>
      </c>
      <c r="C317" t="s">
        <v>254</v>
      </c>
      <c r="D317" t="s">
        <v>4830</v>
      </c>
      <c r="E317" t="s">
        <v>4831</v>
      </c>
      <c r="F317" t="s">
        <v>254</v>
      </c>
      <c r="G317" t="s">
        <v>4832</v>
      </c>
      <c r="I317" t="str">
        <f t="shared" si="63"/>
        <v>N/A</v>
      </c>
      <c r="J317" t="str">
        <f t="shared" si="64"/>
        <v>N/A</v>
      </c>
      <c r="K317">
        <f t="shared" si="65"/>
        <v>-7500000</v>
      </c>
      <c r="L317">
        <f t="shared" si="66"/>
        <v>-476150000</v>
      </c>
      <c r="M317" t="str">
        <f t="shared" si="67"/>
        <v>N/A</v>
      </c>
      <c r="N317">
        <f t="shared" si="68"/>
        <v>-294400000</v>
      </c>
      <c r="P317">
        <f t="shared" si="53"/>
        <v>-7500000</v>
      </c>
      <c r="Q317">
        <f>IFERROR(J144+MATCH(P317,J317:N317,0)-1,"")</f>
        <v>2013</v>
      </c>
      <c r="R317">
        <f t="shared" si="54"/>
        <v>-476150000</v>
      </c>
      <c r="S317">
        <f>IFERROR(J144+MATCH(R317,J317:N317)-1,"")</f>
        <v>2014</v>
      </c>
      <c r="T317">
        <f t="shared" si="55"/>
        <v>-259350000</v>
      </c>
      <c r="U317">
        <f t="shared" si="56"/>
        <v>236282844.277785</v>
      </c>
      <c r="V317" t="str">
        <f t="shared" si="57"/>
        <v/>
      </c>
      <c r="W317">
        <f t="shared" si="58"/>
        <v>1.0658835632768731</v>
      </c>
      <c r="X317">
        <f t="shared" si="59"/>
        <v>-0.91754439753196781</v>
      </c>
      <c r="Y317" t="str">
        <f t="shared" si="60"/>
        <v/>
      </c>
      <c r="Z317">
        <f t="shared" si="61"/>
        <v>-0.1483391657449053</v>
      </c>
      <c r="AA317">
        <f t="shared" si="62"/>
        <v>1.0658835632768731</v>
      </c>
      <c r="AB317">
        <f>IFERROR(V144+MATCH(AA317,V317:Z317,0)-1,"")</f>
        <v>2013</v>
      </c>
    </row>
    <row r="318" spans="1:28" x14ac:dyDescent="0.3">
      <c r="A318" s="1">
        <v>6</v>
      </c>
      <c r="B318" t="s">
        <v>904</v>
      </c>
      <c r="C318" t="s">
        <v>254</v>
      </c>
      <c r="D318" t="s">
        <v>254</v>
      </c>
      <c r="E318" t="s">
        <v>254</v>
      </c>
      <c r="F318" t="s">
        <v>254</v>
      </c>
      <c r="G318" t="s">
        <v>254</v>
      </c>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3655</v>
      </c>
      <c r="D319" t="s">
        <v>4833</v>
      </c>
      <c r="E319" t="s">
        <v>4834</v>
      </c>
      <c r="F319" t="s">
        <v>4835</v>
      </c>
      <c r="G319" t="s">
        <v>4836</v>
      </c>
      <c r="I319" t="str">
        <f t="shared" si="63"/>
        <v>N/A</v>
      </c>
      <c r="J319">
        <f t="shared" si="64"/>
        <v>-57710000</v>
      </c>
      <c r="K319">
        <f t="shared" si="65"/>
        <v>-30430000</v>
      </c>
      <c r="L319">
        <f t="shared" si="66"/>
        <v>190110000</v>
      </c>
      <c r="M319">
        <f t="shared" si="67"/>
        <v>-78170000</v>
      </c>
      <c r="N319">
        <f t="shared" si="68"/>
        <v>199750000</v>
      </c>
      <c r="P319">
        <f t="shared" si="53"/>
        <v>199750000</v>
      </c>
      <c r="Q319">
        <f>IFERROR(J144+MATCH(P319,J319:N319,0)-1,"")</f>
        <v>2016</v>
      </c>
      <c r="R319">
        <f t="shared" si="54"/>
        <v>-78170000</v>
      </c>
      <c r="S319" t="str">
        <f>IFERROR(J144+MATCH(R319,J319:N319)-1,"")</f>
        <v/>
      </c>
      <c r="T319">
        <f t="shared" si="55"/>
        <v>44710000</v>
      </c>
      <c r="U319">
        <f t="shared" si="56"/>
        <v>138215350.08818665</v>
      </c>
      <c r="V319">
        <f t="shared" si="57"/>
        <v>-0.74101754931454533</v>
      </c>
      <c r="W319">
        <f t="shared" si="58"/>
        <v>-0.54364439226220407</v>
      </c>
      <c r="X319">
        <f t="shared" si="59"/>
        <v>1.0519815628816138</v>
      </c>
      <c r="Y319">
        <f t="shared" si="60"/>
        <v>-0.88904741710380131</v>
      </c>
      <c r="Z319">
        <f t="shared" si="61"/>
        <v>1.1217277957989369</v>
      </c>
      <c r="AA319">
        <f t="shared" si="62"/>
        <v>1.1217277957989369</v>
      </c>
      <c r="AB319">
        <f>IFERROR(V144+MATCH(AA319,V319:Z319,0)-1,"")</f>
        <v>2016</v>
      </c>
    </row>
    <row r="320" spans="1:28" x14ac:dyDescent="0.3">
      <c r="A320" s="1">
        <v>8</v>
      </c>
      <c r="B320" t="s">
        <v>908</v>
      </c>
      <c r="C320" t="s">
        <v>4837</v>
      </c>
      <c r="D320" t="s">
        <v>4838</v>
      </c>
      <c r="E320" t="s">
        <v>4839</v>
      </c>
      <c r="F320" t="s">
        <v>4840</v>
      </c>
      <c r="G320" t="s">
        <v>4841</v>
      </c>
      <c r="I320" t="str">
        <f t="shared" si="63"/>
        <v>N/A</v>
      </c>
      <c r="J320">
        <f t="shared" si="64"/>
        <v>-322460000</v>
      </c>
      <c r="K320">
        <f t="shared" si="65"/>
        <v>-221430000</v>
      </c>
      <c r="L320">
        <f t="shared" si="66"/>
        <v>-580380000</v>
      </c>
      <c r="M320">
        <f t="shared" si="67"/>
        <v>-434670000</v>
      </c>
      <c r="N320">
        <f t="shared" si="68"/>
        <v>-40220000</v>
      </c>
      <c r="P320">
        <f t="shared" si="53"/>
        <v>-40220000</v>
      </c>
      <c r="Q320">
        <f>IFERROR(J144+MATCH(P320,J320:N320,0)-1,"")</f>
        <v>2016</v>
      </c>
      <c r="R320">
        <f t="shared" si="54"/>
        <v>-580380000</v>
      </c>
      <c r="S320">
        <f>IFERROR(J144+MATCH(R320,J320:N320)-1,"")</f>
        <v>2014</v>
      </c>
      <c r="T320">
        <f t="shared" si="55"/>
        <v>-319832000</v>
      </c>
      <c r="U320">
        <f t="shared" si="56"/>
        <v>205515058.49937129</v>
      </c>
      <c r="V320">
        <f t="shared" si="57"/>
        <v>-1.2787384142014292E-2</v>
      </c>
      <c r="W320">
        <f t="shared" si="58"/>
        <v>0.4788067634484362</v>
      </c>
      <c r="X320">
        <f t="shared" si="59"/>
        <v>-1.2677805796931279</v>
      </c>
      <c r="Y320">
        <f t="shared" si="60"/>
        <v>-0.5587814383944586</v>
      </c>
      <c r="Z320">
        <f t="shared" si="61"/>
        <v>1.3605426387811645</v>
      </c>
      <c r="AA320">
        <f t="shared" si="62"/>
        <v>1.3605426387811645</v>
      </c>
      <c r="AB320">
        <f>IFERROR(V144+MATCH(AA320,V320:Z320,0)-1,"")</f>
        <v>2016</v>
      </c>
    </row>
    <row r="321" spans="1:28" x14ac:dyDescent="0.3">
      <c r="A321" s="1">
        <v>9</v>
      </c>
      <c r="B321" t="s">
        <v>909</v>
      </c>
      <c r="C321" t="s">
        <v>4842</v>
      </c>
      <c r="D321" t="s">
        <v>4843</v>
      </c>
      <c r="E321" t="s">
        <v>4844</v>
      </c>
      <c r="F321" t="s">
        <v>4845</v>
      </c>
      <c r="G321" t="s">
        <v>4846</v>
      </c>
      <c r="I321" t="str">
        <f t="shared" si="63"/>
        <v>N/A</v>
      </c>
      <c r="J321">
        <f t="shared" si="64"/>
        <v>264750000</v>
      </c>
      <c r="K321">
        <f t="shared" si="65"/>
        <v>191000000</v>
      </c>
      <c r="L321">
        <f t="shared" si="66"/>
        <v>770490000</v>
      </c>
      <c r="M321">
        <f t="shared" si="67"/>
        <v>356500000</v>
      </c>
      <c r="N321">
        <f t="shared" si="68"/>
        <v>239970000</v>
      </c>
      <c r="P321">
        <f t="shared" si="53"/>
        <v>770490000</v>
      </c>
      <c r="Q321">
        <f>IFERROR(J144+MATCH(P321,J321:N321,0)-1,"")</f>
        <v>2014</v>
      </c>
      <c r="R321">
        <f t="shared" si="54"/>
        <v>191000000</v>
      </c>
      <c r="S321" t="str">
        <f>IFERROR(J144+MATCH(R321,J321:N321)-1,"")</f>
        <v/>
      </c>
      <c r="T321">
        <f t="shared" si="55"/>
        <v>364542000</v>
      </c>
      <c r="U321">
        <f t="shared" si="56"/>
        <v>234761530.43034968</v>
      </c>
      <c r="V321">
        <f t="shared" si="57"/>
        <v>-0.42507816258084424</v>
      </c>
      <c r="W321">
        <f t="shared" si="58"/>
        <v>-0.73922673651800619</v>
      </c>
      <c r="X321">
        <f t="shared" si="59"/>
        <v>1.7291930209171935</v>
      </c>
      <c r="Y321">
        <f t="shared" si="60"/>
        <v>-3.425603839461229E-2</v>
      </c>
      <c r="Z321">
        <f t="shared" si="61"/>
        <v>-0.53063208342373069</v>
      </c>
      <c r="AA321">
        <f t="shared" si="62"/>
        <v>1.7291930209171935</v>
      </c>
      <c r="AB321">
        <f>IFERROR(V144+MATCH(AA321,V321:Z321,0)-1,"")</f>
        <v>2014</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4847</v>
      </c>
      <c r="D324" t="s">
        <v>4848</v>
      </c>
      <c r="E324" t="s">
        <v>4849</v>
      </c>
      <c r="F324" t="s">
        <v>4850</v>
      </c>
      <c r="G324" t="s">
        <v>4851</v>
      </c>
      <c r="I324" t="str">
        <f t="shared" si="63"/>
        <v>N/A</v>
      </c>
      <c r="J324">
        <f t="shared" si="64"/>
        <v>-71280000</v>
      </c>
      <c r="K324">
        <f t="shared" si="65"/>
        <v>-45090000</v>
      </c>
      <c r="L324">
        <f t="shared" si="66"/>
        <v>-293830000</v>
      </c>
      <c r="M324">
        <f t="shared" si="67"/>
        <v>-85240000</v>
      </c>
      <c r="N324">
        <f t="shared" si="68"/>
        <v>-101730000</v>
      </c>
      <c r="P324">
        <f t="shared" si="53"/>
        <v>-45090000</v>
      </c>
      <c r="Q324">
        <f>IFERROR(J144+MATCH(P324,J324:N324,0)-1,"")</f>
        <v>2013</v>
      </c>
      <c r="R324">
        <f t="shared" si="54"/>
        <v>-293830000</v>
      </c>
      <c r="S324">
        <f>IFERROR(J144+MATCH(R324,J324:N324)-1,"")</f>
        <v>2014</v>
      </c>
      <c r="T324">
        <f t="shared" si="55"/>
        <v>-119434000</v>
      </c>
      <c r="U324">
        <f t="shared" si="56"/>
        <v>99677560.313242018</v>
      </c>
      <c r="V324">
        <f t="shared" si="57"/>
        <v>0.48309769870644409</v>
      </c>
      <c r="W324">
        <f t="shared" si="58"/>
        <v>0.74584489995912862</v>
      </c>
      <c r="X324">
        <f t="shared" si="59"/>
        <v>-1.749601409303672</v>
      </c>
      <c r="Y324">
        <f t="shared" si="60"/>
        <v>0.34304611682452441</v>
      </c>
      <c r="Z324">
        <f t="shared" si="61"/>
        <v>0.17761269381357492</v>
      </c>
      <c r="AA324">
        <f t="shared" si="62"/>
        <v>-1.749601409303672</v>
      </c>
      <c r="AB324">
        <f>IFERROR(V144+MATCH(AA324,V324:Z324,0)-1,"")</f>
        <v>2014</v>
      </c>
    </row>
    <row r="325" spans="1:28" x14ac:dyDescent="0.3">
      <c r="A325" s="1">
        <v>13</v>
      </c>
      <c r="B325" t="s">
        <v>921</v>
      </c>
      <c r="C325" t="s">
        <v>254</v>
      </c>
      <c r="D325" t="s">
        <v>4852</v>
      </c>
      <c r="E325" t="s">
        <v>4853</v>
      </c>
      <c r="F325" t="s">
        <v>4854</v>
      </c>
      <c r="G325" t="s">
        <v>4855</v>
      </c>
      <c r="I325" t="str">
        <f t="shared" si="63"/>
        <v>N/A</v>
      </c>
      <c r="J325" t="str">
        <f t="shared" si="64"/>
        <v>N/A</v>
      </c>
      <c r="K325">
        <f t="shared" si="65"/>
        <v>0.3674</v>
      </c>
      <c r="L325">
        <f t="shared" si="66"/>
        <v>-5.5161000000000007</v>
      </c>
      <c r="M325">
        <f t="shared" si="67"/>
        <v>0.70989999999999998</v>
      </c>
      <c r="N325">
        <f t="shared" si="68"/>
        <v>-0.19350000000000001</v>
      </c>
      <c r="P325">
        <f t="shared" si="53"/>
        <v>0.70989999999999998</v>
      </c>
      <c r="Q325">
        <f>IFERROR(J144+MATCH(P325,J325:N325,0)-1,"")</f>
        <v>2015</v>
      </c>
      <c r="R325">
        <f t="shared" si="54"/>
        <v>-5.5161000000000007</v>
      </c>
      <c r="S325">
        <f>IFERROR(J144+MATCH(R325,J325:N325)-1,"")</f>
        <v>2014</v>
      </c>
      <c r="T325">
        <f t="shared" si="55"/>
        <v>-1.1580750000000002</v>
      </c>
      <c r="U325">
        <f t="shared" si="56"/>
        <v>2.9291176946593782</v>
      </c>
      <c r="V325" t="str">
        <f t="shared" si="57"/>
        <v/>
      </c>
      <c r="W325">
        <f t="shared" si="58"/>
        <v>0.52079675828027627</v>
      </c>
      <c r="X325">
        <f t="shared" si="59"/>
        <v>-1.48782857307029</v>
      </c>
      <c r="Y325">
        <f t="shared" si="60"/>
        <v>0.63772616696346973</v>
      </c>
      <c r="Z325">
        <f t="shared" si="61"/>
        <v>0.3293056478265442</v>
      </c>
      <c r="AA325">
        <f t="shared" si="62"/>
        <v>-1.48782857307029</v>
      </c>
      <c r="AB325">
        <f>IFERROR(V144+MATCH(AA325,V325:Z325,0)-1,"")</f>
        <v>2014</v>
      </c>
    </row>
    <row r="326" spans="1:28" x14ac:dyDescent="0.3">
      <c r="A326" s="1">
        <v>14</v>
      </c>
      <c r="B326" t="s">
        <v>926</v>
      </c>
      <c r="C326" t="s">
        <v>4856</v>
      </c>
      <c r="D326" t="s">
        <v>4857</v>
      </c>
      <c r="E326" t="s">
        <v>4858</v>
      </c>
      <c r="F326" t="s">
        <v>4859</v>
      </c>
      <c r="G326" t="s">
        <v>4860</v>
      </c>
      <c r="I326" t="str">
        <f t="shared" si="63"/>
        <v>N/A</v>
      </c>
      <c r="J326">
        <f t="shared" si="64"/>
        <v>-0.2331</v>
      </c>
      <c r="K326">
        <f t="shared" si="65"/>
        <v>-0.13400000000000001</v>
      </c>
      <c r="L326">
        <f t="shared" si="66"/>
        <v>-0.7319</v>
      </c>
      <c r="M326">
        <f t="shared" si="67"/>
        <v>-0.17300000000000001</v>
      </c>
      <c r="N326">
        <f t="shared" si="68"/>
        <v>-0.19579999999999997</v>
      </c>
      <c r="P326">
        <f t="shared" si="53"/>
        <v>-0.13400000000000001</v>
      </c>
      <c r="Q326">
        <f>IFERROR(J144+MATCH(P326,J326:N326,0)-1,"")</f>
        <v>2013</v>
      </c>
      <c r="R326">
        <f t="shared" si="54"/>
        <v>-0.7319</v>
      </c>
      <c r="S326">
        <f>IFERROR(J144+MATCH(R326,J326:N326)-1,"")</f>
        <v>2014</v>
      </c>
      <c r="T326">
        <f t="shared" si="55"/>
        <v>-0.29355999999999999</v>
      </c>
      <c r="U326">
        <f t="shared" si="56"/>
        <v>0.24766332590837908</v>
      </c>
      <c r="V326">
        <f t="shared" si="57"/>
        <v>0.24412173170268514</v>
      </c>
      <c r="W326">
        <f t="shared" si="58"/>
        <v>0.64426171866490978</v>
      </c>
      <c r="X326">
        <f t="shared" si="59"/>
        <v>-1.7699027435420944</v>
      </c>
      <c r="Y326">
        <f t="shared" si="60"/>
        <v>0.48678987717624411</v>
      </c>
      <c r="Z326">
        <f t="shared" si="61"/>
        <v>0.39472941599825517</v>
      </c>
      <c r="AA326">
        <f t="shared" si="62"/>
        <v>-1.7699027435420944</v>
      </c>
      <c r="AB326">
        <f>IFERROR(V144+MATCH(AA326,V326:Z326,0)-1,"")</f>
        <v>2014</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4861</v>
      </c>
      <c r="D332" t="s">
        <v>4862</v>
      </c>
      <c r="E332" t="s">
        <v>2041</v>
      </c>
      <c r="F332" t="s">
        <v>4863</v>
      </c>
      <c r="G332" t="s">
        <v>4864</v>
      </c>
      <c r="I332" t="str">
        <f t="shared" si="63"/>
        <v>pos_trend</v>
      </c>
      <c r="J332">
        <f t="shared" si="64"/>
        <v>4340000</v>
      </c>
      <c r="K332">
        <f t="shared" si="65"/>
        <v>12790000</v>
      </c>
      <c r="L332">
        <f t="shared" si="66"/>
        <v>16020000</v>
      </c>
      <c r="M332">
        <f t="shared" si="67"/>
        <v>18100000</v>
      </c>
      <c r="N332">
        <f t="shared" si="68"/>
        <v>75520000</v>
      </c>
      <c r="P332">
        <f t="shared" si="53"/>
        <v>75520000</v>
      </c>
      <c r="Q332">
        <f>IFERROR(J144+MATCH(P332,J332:N332,0)-1,"")</f>
        <v>2016</v>
      </c>
      <c r="R332">
        <f t="shared" si="54"/>
        <v>4340000</v>
      </c>
      <c r="S332">
        <f>IFERROR(J144+MATCH(R332,J332:N332)-1,"")</f>
        <v>2012</v>
      </c>
      <c r="T332">
        <f t="shared" si="55"/>
        <v>25354000</v>
      </c>
      <c r="U332">
        <f t="shared" si="56"/>
        <v>28529869.961147737</v>
      </c>
      <c r="V332">
        <f t="shared" si="57"/>
        <v>-0.7365613663370032</v>
      </c>
      <c r="W332">
        <f t="shared" si="58"/>
        <v>-0.44038055613677107</v>
      </c>
      <c r="X332">
        <f t="shared" si="59"/>
        <v>-0.32716587957502558</v>
      </c>
      <c r="Y332">
        <f t="shared" si="60"/>
        <v>-0.25425983398727614</v>
      </c>
      <c r="Z332">
        <f t="shared" si="61"/>
        <v>1.758367636036076</v>
      </c>
      <c r="AA332">
        <f t="shared" si="62"/>
        <v>1.758367636036076</v>
      </c>
      <c r="AB332">
        <f>IFERROR(V144+MATCH(AA332,V332:Z332,0)-1,"")</f>
        <v>2016</v>
      </c>
    </row>
    <row r="333" spans="1:28" x14ac:dyDescent="0.3">
      <c r="A333" s="1">
        <v>4</v>
      </c>
      <c r="B333" t="s">
        <v>940</v>
      </c>
      <c r="C333" t="s">
        <v>254</v>
      </c>
      <c r="D333" t="s">
        <v>254</v>
      </c>
      <c r="E333" t="s">
        <v>254</v>
      </c>
      <c r="F333" t="s">
        <v>254</v>
      </c>
      <c r="G333" t="s">
        <v>254</v>
      </c>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5</v>
      </c>
      <c r="B334" t="s">
        <v>946</v>
      </c>
      <c r="C334" t="s">
        <v>4861</v>
      </c>
      <c r="D334" t="s">
        <v>4862</v>
      </c>
      <c r="E334" t="s">
        <v>2041</v>
      </c>
      <c r="F334" t="s">
        <v>4863</v>
      </c>
      <c r="G334" t="s">
        <v>4864</v>
      </c>
      <c r="I334" t="str">
        <f t="shared" si="63"/>
        <v>pos_trend</v>
      </c>
      <c r="J334">
        <f t="shared" si="64"/>
        <v>4340000</v>
      </c>
      <c r="K334">
        <f t="shared" si="65"/>
        <v>12790000</v>
      </c>
      <c r="L334">
        <f t="shared" si="66"/>
        <v>16020000</v>
      </c>
      <c r="M334">
        <f t="shared" si="67"/>
        <v>18100000</v>
      </c>
      <c r="N334">
        <f t="shared" si="68"/>
        <v>75520000</v>
      </c>
      <c r="P334">
        <f t="shared" si="53"/>
        <v>75520000</v>
      </c>
      <c r="Q334">
        <f>IFERROR(J144+MATCH(P334,J334:N334,0)-1,"")</f>
        <v>2016</v>
      </c>
      <c r="R334">
        <f t="shared" si="54"/>
        <v>4340000</v>
      </c>
      <c r="S334">
        <f>IFERROR(J144+MATCH(R334,J334:N334)-1,"")</f>
        <v>2012</v>
      </c>
      <c r="T334">
        <f t="shared" si="55"/>
        <v>25354000</v>
      </c>
      <c r="U334">
        <f t="shared" si="56"/>
        <v>28529869.961147737</v>
      </c>
      <c r="V334">
        <f t="shared" si="57"/>
        <v>-0.7365613663370032</v>
      </c>
      <c r="W334">
        <f t="shared" si="58"/>
        <v>-0.44038055613677107</v>
      </c>
      <c r="X334">
        <f t="shared" si="59"/>
        <v>-0.32716587957502558</v>
      </c>
      <c r="Y334">
        <f t="shared" si="60"/>
        <v>-0.25425983398727614</v>
      </c>
      <c r="Z334">
        <f t="shared" si="61"/>
        <v>1.758367636036076</v>
      </c>
      <c r="AA334">
        <f t="shared" si="62"/>
        <v>1.758367636036076</v>
      </c>
      <c r="AB334">
        <f>IFERROR(V144+MATCH(AA334,V334:Z334,0)-1,"")</f>
        <v>2016</v>
      </c>
    </row>
    <row r="335" spans="1:28" x14ac:dyDescent="0.3">
      <c r="A335" s="1">
        <v>6</v>
      </c>
      <c r="B335" t="s">
        <v>952</v>
      </c>
      <c r="C335" t="s">
        <v>4861</v>
      </c>
      <c r="D335" t="s">
        <v>4862</v>
      </c>
      <c r="E335" t="s">
        <v>2041</v>
      </c>
      <c r="F335" t="s">
        <v>254</v>
      </c>
      <c r="G335" t="s">
        <v>254</v>
      </c>
      <c r="I335" t="str">
        <f t="shared" si="63"/>
        <v>N/A</v>
      </c>
      <c r="J335">
        <f t="shared" si="64"/>
        <v>4340000</v>
      </c>
      <c r="K335">
        <f t="shared" si="65"/>
        <v>12790000</v>
      </c>
      <c r="L335">
        <f t="shared" si="66"/>
        <v>16020000</v>
      </c>
      <c r="M335" t="str">
        <f t="shared" si="67"/>
        <v>N/A</v>
      </c>
      <c r="N335" t="str">
        <f t="shared" si="68"/>
        <v>N/A</v>
      </c>
      <c r="P335">
        <f t="shared" si="53"/>
        <v>16020000</v>
      </c>
      <c r="Q335">
        <f>IFERROR(J144+MATCH(P335,J335:N335,0)-1,"")</f>
        <v>2014</v>
      </c>
      <c r="R335">
        <f t="shared" si="54"/>
        <v>4340000</v>
      </c>
      <c r="S335">
        <f>IFERROR(J144+MATCH(R335,J335:N335)-1,"")</f>
        <v>2012</v>
      </c>
      <c r="T335">
        <f t="shared" si="55"/>
        <v>11050000</v>
      </c>
      <c r="U335">
        <f t="shared" si="56"/>
        <v>6031276.8134118998</v>
      </c>
      <c r="V335">
        <f t="shared" si="57"/>
        <v>-1.1125339140592596</v>
      </c>
      <c r="W335">
        <f t="shared" si="58"/>
        <v>0.28849612674562025</v>
      </c>
      <c r="X335">
        <f t="shared" si="59"/>
        <v>0.82403778731363941</v>
      </c>
      <c r="Y335" t="str">
        <f t="shared" si="60"/>
        <v/>
      </c>
      <c r="Z335" t="str">
        <f t="shared" si="61"/>
        <v/>
      </c>
      <c r="AA335">
        <f t="shared" si="62"/>
        <v>-1.1125339140592596</v>
      </c>
      <c r="AB335">
        <f>IFERROR(V144+MATCH(AA335,V335:Z335,0)-1,"")</f>
        <v>2012</v>
      </c>
    </row>
    <row r="336" spans="1:28" x14ac:dyDescent="0.3">
      <c r="A336" s="1">
        <v>7</v>
      </c>
      <c r="B336" t="s">
        <v>958</v>
      </c>
      <c r="C336" t="s">
        <v>254</v>
      </c>
      <c r="D336" t="s">
        <v>254</v>
      </c>
      <c r="E336" t="s">
        <v>254</v>
      </c>
      <c r="F336" t="s">
        <v>4863</v>
      </c>
      <c r="G336" t="s">
        <v>4864</v>
      </c>
      <c r="I336" t="str">
        <f t="shared" si="63"/>
        <v>N/A</v>
      </c>
      <c r="J336" t="str">
        <f t="shared" si="64"/>
        <v>N/A</v>
      </c>
      <c r="K336" t="str">
        <f t="shared" si="65"/>
        <v>N/A</v>
      </c>
      <c r="L336" t="str">
        <f t="shared" si="66"/>
        <v>N/A</v>
      </c>
      <c r="M336">
        <f t="shared" si="67"/>
        <v>18100000</v>
      </c>
      <c r="N336">
        <f t="shared" si="68"/>
        <v>75520000</v>
      </c>
      <c r="P336">
        <f t="shared" si="53"/>
        <v>75520000</v>
      </c>
      <c r="Q336">
        <f>IFERROR(J144+MATCH(P336,J336:N336,0)-1,"")</f>
        <v>2016</v>
      </c>
      <c r="R336">
        <f t="shared" si="54"/>
        <v>18100000</v>
      </c>
      <c r="S336">
        <f>IFERROR(J144+MATCH(R336,J336:N336)-1,"")</f>
        <v>2015</v>
      </c>
      <c r="T336">
        <f t="shared" si="55"/>
        <v>46810000</v>
      </c>
      <c r="U336">
        <f t="shared" si="56"/>
        <v>40602071.375731558</v>
      </c>
      <c r="V336" t="str">
        <f t="shared" si="57"/>
        <v/>
      </c>
      <c r="W336" t="str">
        <f t="shared" si="58"/>
        <v/>
      </c>
      <c r="X336" t="str">
        <f t="shared" si="59"/>
        <v/>
      </c>
      <c r="Y336">
        <f t="shared" si="60"/>
        <v>-0.70710678118654757</v>
      </c>
      <c r="Z336">
        <f t="shared" si="61"/>
        <v>0.70710678118654757</v>
      </c>
      <c r="AA336">
        <f t="shared" si="62"/>
        <v>-0.70710678118654757</v>
      </c>
      <c r="AB336">
        <f>IFERROR(V144+MATCH(AA336,V336:Z336,0)-1,"")</f>
        <v>2015</v>
      </c>
    </row>
    <row r="337" spans="1:28" x14ac:dyDescent="0.3">
      <c r="A337" s="1">
        <v>8</v>
      </c>
      <c r="B337" t="s">
        <v>964</v>
      </c>
      <c r="C337" t="s">
        <v>4865</v>
      </c>
      <c r="D337" t="s">
        <v>4866</v>
      </c>
      <c r="E337" t="s">
        <v>4867</v>
      </c>
      <c r="F337" t="s">
        <v>4868</v>
      </c>
      <c r="G337" t="s">
        <v>4869</v>
      </c>
      <c r="I337" t="str">
        <f t="shared" si="63"/>
        <v>N/A</v>
      </c>
      <c r="J337">
        <f t="shared" si="64"/>
        <v>-1250000</v>
      </c>
      <c r="K337">
        <f t="shared" si="65"/>
        <v>-909000</v>
      </c>
      <c r="L337">
        <f t="shared" si="66"/>
        <v>336920000</v>
      </c>
      <c r="M337">
        <f t="shared" si="67"/>
        <v>-875000</v>
      </c>
      <c r="N337">
        <f t="shared" si="68"/>
        <v>-1590000</v>
      </c>
      <c r="P337">
        <f t="shared" ref="P337:P353" si="69">MAX(J337:N337)</f>
        <v>336920000</v>
      </c>
      <c r="Q337">
        <f>IFERROR(J144+MATCH(P337,J337:N337,0)-1,"")</f>
        <v>2014</v>
      </c>
      <c r="R337">
        <f t="shared" ref="R337:R400" si="70">IF(Q337="","",MIN(J337:N337))</f>
        <v>-1590000</v>
      </c>
      <c r="S337" t="str">
        <f>IFERROR(J144+MATCH(R337,J337:N337)-1,"")</f>
        <v/>
      </c>
      <c r="T337">
        <f t="shared" ref="T337:T353" si="71">IFERROR(AVERAGE(J337:N337),"")</f>
        <v>66459200</v>
      </c>
      <c r="U337">
        <f t="shared" ref="U337:U353" si="72">IFERROR(STDEV(J337:N337),"")</f>
        <v>151192462.26482323</v>
      </c>
      <c r="V337">
        <f t="shared" ref="V337:V400" si="73">IF(C337="-","",IF(ISBLANK(B337),"",IF(OR(ISNUMBER(FIND("Growth",B337)),ISNUMBER(FIND("Margin",B337))),"",(J337-T337)/U337)))</f>
        <v>-0.44783449509144857</v>
      </c>
      <c r="W337">
        <f t="shared" ref="W337:W353" si="74">IF(OR(D337="-",ISBLANK(D337)),"",(K337-T337)/U337)</f>
        <v>-0.44557909164810283</v>
      </c>
      <c r="X337">
        <f t="shared" ref="X337:X353" si="75">IF(OR(E337="-",ISBLANK(E337)),"",(L337-T337)/U337)</f>
        <v>1.7888510839004041</v>
      </c>
      <c r="Y337">
        <f t="shared" ref="Y337:Y353" si="76">IF(OR(F337="-",ISBLANK(F337)),"",(M337-T337)/U337)</f>
        <v>-0.44535421271240266</v>
      </c>
      <c r="Z337">
        <f t="shared" ref="Z337:Z353" si="77">IFERROR(IF(OR(G337="-",ISBLANK(G337)),"",(N337-T337)/U337),"")</f>
        <v>-0.45008328444845014</v>
      </c>
      <c r="AA337">
        <f t="shared" ref="AA337:AA400" si="78">IF(MAX(MAX(V337:Z337),ABS(MIN(V337:Z337)))=ABS(MIN(V337:Z337)),MIN(V337:Z337),MAX(V337:Z337))</f>
        <v>1.7888510839004041</v>
      </c>
      <c r="AB337">
        <f>IFERROR(V144+MATCH(AA337,V337:Z337,0)-1,"")</f>
        <v>2014</v>
      </c>
    </row>
    <row r="338" spans="1:28" x14ac:dyDescent="0.3">
      <c r="A338" s="1">
        <v>9</v>
      </c>
      <c r="B338" t="s">
        <v>970</v>
      </c>
      <c r="C338" t="s">
        <v>254</v>
      </c>
      <c r="D338" t="s">
        <v>254</v>
      </c>
      <c r="E338" t="s">
        <v>254</v>
      </c>
      <c r="F338" t="s">
        <v>4870</v>
      </c>
      <c r="G338" t="s">
        <v>254</v>
      </c>
      <c r="I338" t="str">
        <f t="shared" si="63"/>
        <v>N/A</v>
      </c>
      <c r="J338" t="str">
        <f t="shared" si="64"/>
        <v>N/A</v>
      </c>
      <c r="K338" t="str">
        <f t="shared" si="65"/>
        <v>N/A</v>
      </c>
      <c r="L338" t="str">
        <f t="shared" si="66"/>
        <v>N/A</v>
      </c>
      <c r="M338">
        <f t="shared" si="67"/>
        <v>-374000</v>
      </c>
      <c r="N338" t="str">
        <f t="shared" si="68"/>
        <v>N/A</v>
      </c>
      <c r="P338">
        <f t="shared" si="69"/>
        <v>-374000</v>
      </c>
      <c r="Q338">
        <f>IFERROR(J144+MATCH(P338,J338:N338,0)-1,"")</f>
        <v>2015</v>
      </c>
      <c r="R338">
        <f t="shared" si="70"/>
        <v>-374000</v>
      </c>
      <c r="S338">
        <f>IFERROR(J144+MATCH(R338,J338:N338)-1,"")</f>
        <v>2015</v>
      </c>
      <c r="T338">
        <f t="shared" si="71"/>
        <v>-374000</v>
      </c>
      <c r="U338" t="str">
        <f t="shared" si="72"/>
        <v/>
      </c>
      <c r="V338" t="str">
        <f t="shared" si="73"/>
        <v/>
      </c>
      <c r="W338" t="str">
        <f t="shared" si="74"/>
        <v/>
      </c>
      <c r="X338" t="str">
        <f t="shared" si="75"/>
        <v/>
      </c>
      <c r="Y338" t="e">
        <f t="shared" si="76"/>
        <v>#VALUE!</v>
      </c>
      <c r="Z338" t="str">
        <f t="shared" si="77"/>
        <v/>
      </c>
      <c r="AA338" t="e">
        <f t="shared" si="78"/>
        <v>#VALUE!</v>
      </c>
      <c r="AB338" t="str">
        <f>IFERROR(V144+MATCH(AA338,V338:Z338,0)-1,"")</f>
        <v/>
      </c>
    </row>
    <row r="339" spans="1:28" x14ac:dyDescent="0.3">
      <c r="A339" s="1">
        <v>10</v>
      </c>
      <c r="B339" t="s">
        <v>971</v>
      </c>
      <c r="C339" t="s">
        <v>4865</v>
      </c>
      <c r="D339" t="s">
        <v>4866</v>
      </c>
      <c r="E339" t="s">
        <v>4867</v>
      </c>
      <c r="F339" t="s">
        <v>4871</v>
      </c>
      <c r="G339" t="s">
        <v>4869</v>
      </c>
      <c r="I339" t="str">
        <f t="shared" si="63"/>
        <v>N/A</v>
      </c>
      <c r="J339">
        <f t="shared" si="64"/>
        <v>-1250000</v>
      </c>
      <c r="K339">
        <f t="shared" si="65"/>
        <v>-909000</v>
      </c>
      <c r="L339">
        <f t="shared" si="66"/>
        <v>336920000</v>
      </c>
      <c r="M339">
        <f t="shared" si="67"/>
        <v>-501000</v>
      </c>
      <c r="N339">
        <f t="shared" si="68"/>
        <v>-1590000</v>
      </c>
      <c r="P339">
        <f t="shared" si="69"/>
        <v>336920000</v>
      </c>
      <c r="Q339">
        <f>IFERROR(J144+MATCH(P339,J339:N339,0)-1,"")</f>
        <v>2014</v>
      </c>
      <c r="R339">
        <f t="shared" si="70"/>
        <v>-1590000</v>
      </c>
      <c r="S339" t="str">
        <f>IFERROR(J144+MATCH(R339,J339:N339)-1,"")</f>
        <v/>
      </c>
      <c r="T339">
        <f t="shared" si="71"/>
        <v>66534000</v>
      </c>
      <c r="U339">
        <f t="shared" si="72"/>
        <v>151150908.45079297</v>
      </c>
      <c r="V339">
        <f t="shared" si="73"/>
        <v>-0.44845248166051888</v>
      </c>
      <c r="W339">
        <f t="shared" si="74"/>
        <v>-0.44619645817051773</v>
      </c>
      <c r="X339">
        <f t="shared" si="75"/>
        <v>1.7888479981450056</v>
      </c>
      <c r="Y339">
        <f t="shared" si="76"/>
        <v>-0.44349716906811171</v>
      </c>
      <c r="Z339">
        <f t="shared" si="77"/>
        <v>-0.45070188924585725</v>
      </c>
      <c r="AA339">
        <f t="shared" si="78"/>
        <v>1.7888479981450056</v>
      </c>
      <c r="AB339">
        <f>IFERROR(V144+MATCH(AA339,V339:Z339,0)-1,"")</f>
        <v>2014</v>
      </c>
    </row>
    <row r="340" spans="1:28" x14ac:dyDescent="0.3">
      <c r="A340" s="1">
        <v>11</v>
      </c>
      <c r="B340" t="s">
        <v>972</v>
      </c>
      <c r="C340" t="s">
        <v>254</v>
      </c>
      <c r="D340" t="s">
        <v>254</v>
      </c>
      <c r="E340" t="s">
        <v>4872</v>
      </c>
      <c r="F340" t="s">
        <v>254</v>
      </c>
      <c r="G340" t="s">
        <v>4869</v>
      </c>
      <c r="I340" t="str">
        <f t="shared" si="63"/>
        <v>N/A</v>
      </c>
      <c r="J340" t="str">
        <f t="shared" si="64"/>
        <v>N/A</v>
      </c>
      <c r="K340" t="str">
        <f t="shared" si="65"/>
        <v>N/A</v>
      </c>
      <c r="L340">
        <f t="shared" si="66"/>
        <v>337480000</v>
      </c>
      <c r="M340" t="str">
        <f t="shared" si="67"/>
        <v>N/A</v>
      </c>
      <c r="N340">
        <f t="shared" si="68"/>
        <v>-1590000</v>
      </c>
      <c r="P340">
        <f t="shared" si="69"/>
        <v>337480000</v>
      </c>
      <c r="Q340">
        <f>IFERROR(J144+MATCH(P340,J340:N340,0)-1,"")</f>
        <v>2014</v>
      </c>
      <c r="R340">
        <f t="shared" si="70"/>
        <v>-1590000</v>
      </c>
      <c r="S340" t="str">
        <f>IFERROR(J144+MATCH(R340,J340:N340)-1,"")</f>
        <v/>
      </c>
      <c r="T340">
        <f t="shared" si="71"/>
        <v>167945000</v>
      </c>
      <c r="U340">
        <f t="shared" si="72"/>
        <v>239758696.29692268</v>
      </c>
      <c r="V340" t="str">
        <f t="shared" si="73"/>
        <v/>
      </c>
      <c r="W340" t="str">
        <f t="shared" si="74"/>
        <v/>
      </c>
      <c r="X340">
        <f t="shared" si="75"/>
        <v>0.70710678118654746</v>
      </c>
      <c r="Y340" t="str">
        <f t="shared" si="76"/>
        <v/>
      </c>
      <c r="Z340">
        <f t="shared" si="77"/>
        <v>-0.70710678118654746</v>
      </c>
      <c r="AA340">
        <f t="shared" si="78"/>
        <v>-0.70710678118654746</v>
      </c>
      <c r="AB340">
        <f>IFERROR(V144+MATCH(AA340,V340:Z340,0)-1,"")</f>
        <v>2016</v>
      </c>
    </row>
    <row r="341" spans="1:28" x14ac:dyDescent="0.3">
      <c r="A341" s="1">
        <v>12</v>
      </c>
      <c r="B341" t="s">
        <v>978</v>
      </c>
      <c r="C341" t="s">
        <v>4865</v>
      </c>
      <c r="D341" t="s">
        <v>4866</v>
      </c>
      <c r="E341" t="s">
        <v>4873</v>
      </c>
      <c r="F341" t="s">
        <v>4871</v>
      </c>
      <c r="G341" t="s">
        <v>254</v>
      </c>
      <c r="I341" t="str">
        <f t="shared" si="63"/>
        <v>pos_trend</v>
      </c>
      <c r="J341">
        <f t="shared" si="64"/>
        <v>-1250000</v>
      </c>
      <c r="K341">
        <f t="shared" si="65"/>
        <v>-909000</v>
      </c>
      <c r="L341">
        <f t="shared" si="66"/>
        <v>-562000</v>
      </c>
      <c r="M341">
        <f t="shared" si="67"/>
        <v>-501000</v>
      </c>
      <c r="N341" t="str">
        <f t="shared" si="68"/>
        <v>N/A</v>
      </c>
      <c r="P341">
        <f t="shared" si="69"/>
        <v>-501000</v>
      </c>
      <c r="Q341">
        <f>IFERROR(J144+MATCH(P341,J341:N341,0)-1,"")</f>
        <v>2015</v>
      </c>
      <c r="R341">
        <f t="shared" si="70"/>
        <v>-1250000</v>
      </c>
      <c r="S341">
        <f>IFERROR(J144+MATCH(R341,J341:N341)-1,"")</f>
        <v>2012</v>
      </c>
      <c r="T341">
        <f t="shared" si="71"/>
        <v>-805500</v>
      </c>
      <c r="U341">
        <f t="shared" si="72"/>
        <v>346556.87363933021</v>
      </c>
      <c r="V341">
        <f t="shared" si="73"/>
        <v>-1.2826177571725255</v>
      </c>
      <c r="W341">
        <f t="shared" si="74"/>
        <v>-0.29865227866671851</v>
      </c>
      <c r="X341">
        <f t="shared" si="75"/>
        <v>0.70262637541397055</v>
      </c>
      <c r="Y341">
        <f t="shared" si="76"/>
        <v>0.87864366042527331</v>
      </c>
      <c r="Z341" t="str">
        <f t="shared" si="77"/>
        <v/>
      </c>
      <c r="AA341">
        <f t="shared" si="78"/>
        <v>-1.2826177571725255</v>
      </c>
      <c r="AB341">
        <f>IFERROR(V144+MATCH(AA341,V341:Z341,0)-1,"")</f>
        <v>2012</v>
      </c>
    </row>
    <row r="342" spans="1:28" x14ac:dyDescent="0.3">
      <c r="A342" s="1">
        <v>13</v>
      </c>
      <c r="B342" t="s">
        <v>817</v>
      </c>
      <c r="C342" t="s">
        <v>254</v>
      </c>
      <c r="D342" t="s">
        <v>4874</v>
      </c>
      <c r="E342" t="s">
        <v>254</v>
      </c>
      <c r="F342" t="s">
        <v>4875</v>
      </c>
      <c r="G342" t="s">
        <v>2691</v>
      </c>
      <c r="I342" t="str">
        <f t="shared" si="63"/>
        <v>N/A</v>
      </c>
      <c r="J342" t="str">
        <f t="shared" si="64"/>
        <v>N/A</v>
      </c>
      <c r="K342">
        <f t="shared" si="65"/>
        <v>91000</v>
      </c>
      <c r="L342" t="str">
        <f t="shared" si="66"/>
        <v>N/A</v>
      </c>
      <c r="M342">
        <f t="shared" si="67"/>
        <v>194000</v>
      </c>
      <c r="N342">
        <f t="shared" si="68"/>
        <v>-56000</v>
      </c>
      <c r="P342">
        <f t="shared" si="69"/>
        <v>194000</v>
      </c>
      <c r="Q342">
        <f>IFERROR(J144+MATCH(P342,J342:N342,0)-1,"")</f>
        <v>2015</v>
      </c>
      <c r="R342">
        <f t="shared" si="70"/>
        <v>-56000</v>
      </c>
      <c r="S342" t="str">
        <f>IFERROR(J144+MATCH(R342,J342:N342)-1,"")</f>
        <v/>
      </c>
      <c r="T342">
        <f t="shared" si="71"/>
        <v>76333.333333333328</v>
      </c>
      <c r="U342">
        <f t="shared" si="72"/>
        <v>125643.67605786347</v>
      </c>
      <c r="V342" t="str">
        <f t="shared" si="73"/>
        <v/>
      </c>
      <c r="W342">
        <f t="shared" si="74"/>
        <v>0.11673223139310361</v>
      </c>
      <c r="X342" t="str">
        <f t="shared" si="75"/>
        <v/>
      </c>
      <c r="Y342">
        <f t="shared" si="76"/>
        <v>0.93651085640376286</v>
      </c>
      <c r="Z342">
        <f t="shared" si="77"/>
        <v>-1.0532430877968662</v>
      </c>
      <c r="AA342">
        <f t="shared" si="78"/>
        <v>-1.0532430877968662</v>
      </c>
      <c r="AB342">
        <f>IFERROR(V144+MATCH(AA342,V342:Z342,0)-1,"")</f>
        <v>2016</v>
      </c>
    </row>
    <row r="343" spans="1:28" x14ac:dyDescent="0.3">
      <c r="A343" s="1">
        <v>14</v>
      </c>
      <c r="B343" t="s">
        <v>910</v>
      </c>
      <c r="C343" t="s">
        <v>254</v>
      </c>
      <c r="D343" t="s">
        <v>254</v>
      </c>
      <c r="E343" t="s">
        <v>254</v>
      </c>
      <c r="F343" t="s">
        <v>254</v>
      </c>
      <c r="G343" t="s">
        <v>2691</v>
      </c>
      <c r="I343" t="str">
        <f t="shared" si="63"/>
        <v>N/A</v>
      </c>
      <c r="J343" t="str">
        <f t="shared" si="64"/>
        <v>N/A</v>
      </c>
      <c r="K343" t="str">
        <f t="shared" si="65"/>
        <v>N/A</v>
      </c>
      <c r="L343" t="str">
        <f t="shared" si="66"/>
        <v>N/A</v>
      </c>
      <c r="M343" t="str">
        <f t="shared" si="67"/>
        <v>N/A</v>
      </c>
      <c r="N343">
        <f t="shared" si="68"/>
        <v>-56000</v>
      </c>
      <c r="P343">
        <f t="shared" si="69"/>
        <v>-56000</v>
      </c>
      <c r="Q343">
        <f>IFERROR(J144+MATCH(P343,J343:N343,0)-1,"")</f>
        <v>2016</v>
      </c>
      <c r="R343">
        <f t="shared" si="70"/>
        <v>-56000</v>
      </c>
      <c r="S343">
        <f>IFERROR(J144+MATCH(R343,J343:N343)-1,"")</f>
        <v>2016</v>
      </c>
      <c r="T343">
        <f t="shared" si="71"/>
        <v>-56000</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A344" s="1">
        <v>15</v>
      </c>
      <c r="B344" t="s">
        <v>914</v>
      </c>
      <c r="C344" t="s">
        <v>254</v>
      </c>
      <c r="D344" t="s">
        <v>4874</v>
      </c>
      <c r="E344" t="s">
        <v>254</v>
      </c>
      <c r="F344" t="s">
        <v>4875</v>
      </c>
      <c r="G344" t="s">
        <v>254</v>
      </c>
      <c r="I344" t="str">
        <f t="shared" si="63"/>
        <v>N/A</v>
      </c>
      <c r="J344" t="str">
        <f t="shared" si="64"/>
        <v>N/A</v>
      </c>
      <c r="K344">
        <f t="shared" si="65"/>
        <v>91000</v>
      </c>
      <c r="L344" t="str">
        <f t="shared" si="66"/>
        <v>N/A</v>
      </c>
      <c r="M344">
        <f t="shared" si="67"/>
        <v>194000</v>
      </c>
      <c r="N344" t="str">
        <f t="shared" si="68"/>
        <v>N/A</v>
      </c>
      <c r="P344">
        <f t="shared" si="69"/>
        <v>194000</v>
      </c>
      <c r="Q344">
        <f>IFERROR(J144+MATCH(P344,J344:N344,0)-1,"")</f>
        <v>2015</v>
      </c>
      <c r="R344">
        <f t="shared" si="70"/>
        <v>91000</v>
      </c>
      <c r="S344">
        <f>IFERROR(J144+MATCH(R344,J344:N344)-1,"")</f>
        <v>2013</v>
      </c>
      <c r="T344">
        <f t="shared" si="71"/>
        <v>142500</v>
      </c>
      <c r="U344">
        <f t="shared" si="72"/>
        <v>72831.998462214397</v>
      </c>
      <c r="V344" t="str">
        <f t="shared" si="73"/>
        <v/>
      </c>
      <c r="W344">
        <f t="shared" si="74"/>
        <v>-0.70710678118654746</v>
      </c>
      <c r="X344" t="str">
        <f t="shared" si="75"/>
        <v/>
      </c>
      <c r="Y344">
        <f t="shared" si="76"/>
        <v>0.70710678118654746</v>
      </c>
      <c r="Z344" t="str">
        <f t="shared" si="77"/>
        <v/>
      </c>
      <c r="AA344">
        <f t="shared" si="78"/>
        <v>-0.70710678118654746</v>
      </c>
      <c r="AB344">
        <f>IFERROR(V144+MATCH(AA344,V344:Z344,0)-1,"")</f>
        <v>2013</v>
      </c>
    </row>
    <row r="345" spans="1:28" x14ac:dyDescent="0.3">
      <c r="A345" s="1">
        <v>16</v>
      </c>
      <c r="B345" t="s">
        <v>990</v>
      </c>
      <c r="C345" t="s">
        <v>4876</v>
      </c>
      <c r="D345" t="s">
        <v>3513</v>
      </c>
      <c r="E345" t="s">
        <v>4877</v>
      </c>
      <c r="F345" t="s">
        <v>4878</v>
      </c>
      <c r="G345" t="s">
        <v>4879</v>
      </c>
      <c r="I345" t="str">
        <f t="shared" si="63"/>
        <v>N/A</v>
      </c>
      <c r="J345">
        <f t="shared" si="64"/>
        <v>3090000</v>
      </c>
      <c r="K345">
        <f t="shared" si="65"/>
        <v>11970000</v>
      </c>
      <c r="L345">
        <f t="shared" si="66"/>
        <v>352940000</v>
      </c>
      <c r="M345">
        <f t="shared" si="67"/>
        <v>17420000</v>
      </c>
      <c r="N345">
        <f t="shared" si="68"/>
        <v>73880000</v>
      </c>
      <c r="P345">
        <f t="shared" si="69"/>
        <v>352940000</v>
      </c>
      <c r="Q345">
        <f>IFERROR(J144+MATCH(P345,J345:N345,0)-1,"")</f>
        <v>2014</v>
      </c>
      <c r="R345">
        <f t="shared" si="70"/>
        <v>3090000</v>
      </c>
      <c r="S345">
        <f>IFERROR(J144+MATCH(R345,J345:N345)-1,"")</f>
        <v>2012</v>
      </c>
      <c r="T345">
        <f t="shared" si="71"/>
        <v>91860000</v>
      </c>
      <c r="U345">
        <f t="shared" si="72"/>
        <v>148568069.75255483</v>
      </c>
      <c r="V345">
        <f t="shared" si="73"/>
        <v>-0.59750389264563675</v>
      </c>
      <c r="W345">
        <f t="shared" si="74"/>
        <v>-0.53773331061687424</v>
      </c>
      <c r="X345">
        <f t="shared" si="75"/>
        <v>1.7573089590168172</v>
      </c>
      <c r="Y345">
        <f t="shared" si="76"/>
        <v>-0.5010497889888611</v>
      </c>
      <c r="Z345">
        <f t="shared" si="77"/>
        <v>-0.12102196676544497</v>
      </c>
      <c r="AA345">
        <f t="shared" si="78"/>
        <v>1.7573089590168172</v>
      </c>
      <c r="AB345">
        <f>IFERROR(V144+MATCH(AA345,V345:Z345,0)-1,"")</f>
        <v>2014</v>
      </c>
    </row>
    <row r="346" spans="1:28" x14ac:dyDescent="0.3">
      <c r="A346" s="1">
        <v>17</v>
      </c>
      <c r="B346" t="s">
        <v>996</v>
      </c>
      <c r="C346" t="s">
        <v>254</v>
      </c>
      <c r="D346" t="s">
        <v>4880</v>
      </c>
      <c r="E346" t="s">
        <v>4881</v>
      </c>
      <c r="F346" t="s">
        <v>4882</v>
      </c>
      <c r="G346" t="s">
        <v>4883</v>
      </c>
      <c r="I346" t="str">
        <f t="shared" si="63"/>
        <v>N/A</v>
      </c>
      <c r="J346" t="str">
        <f t="shared" si="64"/>
        <v>N/A</v>
      </c>
      <c r="K346">
        <f t="shared" si="65"/>
        <v>2.8782000000000001</v>
      </c>
      <c r="L346">
        <f t="shared" si="66"/>
        <v>28.490100000000002</v>
      </c>
      <c r="M346">
        <f t="shared" si="67"/>
        <v>-0.95069999999999999</v>
      </c>
      <c r="N346">
        <f t="shared" si="68"/>
        <v>3.2420999999999998</v>
      </c>
      <c r="P346">
        <f t="shared" si="69"/>
        <v>28.490100000000002</v>
      </c>
      <c r="Q346">
        <f>IFERROR(J144+MATCH(P346,J346:N346,0)-1,"")</f>
        <v>2014</v>
      </c>
      <c r="R346">
        <f t="shared" si="70"/>
        <v>-0.95069999999999999</v>
      </c>
      <c r="S346" t="str">
        <f>IFERROR(J144+MATCH(R346,J346:N346)-1,"")</f>
        <v/>
      </c>
      <c r="T346">
        <f t="shared" si="71"/>
        <v>8.4149250000000002</v>
      </c>
      <c r="U346">
        <f t="shared" si="72"/>
        <v>13.517162240740475</v>
      </c>
      <c r="V346" t="str">
        <f t="shared" si="73"/>
        <v/>
      </c>
      <c r="W346">
        <f t="shared" si="74"/>
        <v>-0.4096070537137162</v>
      </c>
      <c r="X346">
        <f t="shared" si="75"/>
        <v>1.4851619476382252</v>
      </c>
      <c r="Y346">
        <f t="shared" si="76"/>
        <v>-0.69286917129485803</v>
      </c>
      <c r="Z346">
        <f t="shared" si="77"/>
        <v>-0.38268572262965095</v>
      </c>
      <c r="AA346">
        <f t="shared" si="78"/>
        <v>1.4851619476382252</v>
      </c>
      <c r="AB346">
        <f>IFERROR(V144+MATCH(AA346,V346:Z346,0)-1,"")</f>
        <v>2014</v>
      </c>
    </row>
    <row r="347" spans="1:28" x14ac:dyDescent="0.3">
      <c r="A347" s="1">
        <v>18</v>
      </c>
      <c r="B347" t="s">
        <v>1001</v>
      </c>
      <c r="C347" t="s">
        <v>2567</v>
      </c>
      <c r="D347" t="s">
        <v>4884</v>
      </c>
      <c r="E347" t="s">
        <v>4885</v>
      </c>
      <c r="F347" t="s">
        <v>4886</v>
      </c>
      <c r="G347" t="s">
        <v>4887</v>
      </c>
      <c r="I347" t="str">
        <f t="shared" si="63"/>
        <v>N/A</v>
      </c>
      <c r="J347">
        <f t="shared" si="64"/>
        <v>1.01E-2</v>
      </c>
      <c r="K347">
        <f t="shared" si="65"/>
        <v>3.56E-2</v>
      </c>
      <c r="L347">
        <f t="shared" si="66"/>
        <v>0.87909999999999999</v>
      </c>
      <c r="M347">
        <f t="shared" si="67"/>
        <v>3.5299999999999998E-2</v>
      </c>
      <c r="N347">
        <f t="shared" si="68"/>
        <v>0.14220000000000002</v>
      </c>
      <c r="P347">
        <f t="shared" si="69"/>
        <v>0.87909999999999999</v>
      </c>
      <c r="Q347">
        <f>IFERROR(J144+MATCH(P347,J347:N347,0)-1,"")</f>
        <v>2014</v>
      </c>
      <c r="R347">
        <f t="shared" si="70"/>
        <v>1.01E-2</v>
      </c>
      <c r="S347">
        <f>IFERROR(J144+MATCH(R347,J347:N347)-1,"")</f>
        <v>2012</v>
      </c>
      <c r="T347">
        <f t="shared" si="71"/>
        <v>0.22046000000000002</v>
      </c>
      <c r="U347">
        <f t="shared" si="72"/>
        <v>0.37169882028330414</v>
      </c>
      <c r="V347">
        <f t="shared" si="73"/>
        <v>-0.56594207062499224</v>
      </c>
      <c r="W347">
        <f t="shared" si="74"/>
        <v>-0.49733814021551659</v>
      </c>
      <c r="X347">
        <f t="shared" si="75"/>
        <v>1.771972263721453</v>
      </c>
      <c r="Y347">
        <f t="shared" si="76"/>
        <v>-0.49814524527915749</v>
      </c>
      <c r="Z347">
        <f t="shared" si="77"/>
        <v>-0.21054680760178687</v>
      </c>
      <c r="AA347">
        <f t="shared" si="78"/>
        <v>1.771972263721453</v>
      </c>
      <c r="AB347">
        <f>IFERROR(V144+MATCH(AA347,V347:Z347,0)-1,"")</f>
        <v>2014</v>
      </c>
    </row>
    <row r="348" spans="1:28" x14ac:dyDescent="0.3">
      <c r="A348" s="1">
        <v>19</v>
      </c>
      <c r="B348" t="s">
        <v>1007</v>
      </c>
      <c r="C348" t="s">
        <v>254</v>
      </c>
      <c r="D348" t="s">
        <v>254</v>
      </c>
      <c r="E348" t="s">
        <v>4888</v>
      </c>
      <c r="F348" t="s">
        <v>254</v>
      </c>
      <c r="G348" t="s">
        <v>4889</v>
      </c>
      <c r="I348" t="str">
        <f t="shared" si="63"/>
        <v>N/A</v>
      </c>
      <c r="J348" t="str">
        <f t="shared" si="64"/>
        <v>N/A</v>
      </c>
      <c r="K348" t="str">
        <f t="shared" si="65"/>
        <v>N/A</v>
      </c>
      <c r="L348">
        <f t="shared" si="66"/>
        <v>1000</v>
      </c>
      <c r="M348" t="str">
        <f t="shared" si="67"/>
        <v>N/A</v>
      </c>
      <c r="N348">
        <f t="shared" si="68"/>
        <v>-2160000</v>
      </c>
      <c r="P348">
        <f t="shared" si="69"/>
        <v>1000</v>
      </c>
      <c r="Q348">
        <f>IFERROR(J144+MATCH(P348,J348:N348,0)-1,"")</f>
        <v>2014</v>
      </c>
      <c r="R348">
        <f t="shared" si="70"/>
        <v>-2160000</v>
      </c>
      <c r="S348" t="str">
        <f>IFERROR(J144+MATCH(R348,J348:N348)-1,"")</f>
        <v/>
      </c>
      <c r="T348">
        <f t="shared" si="71"/>
        <v>-1079500</v>
      </c>
      <c r="U348">
        <f t="shared" si="72"/>
        <v>1528057.7541441291</v>
      </c>
      <c r="V348" t="str">
        <f t="shared" si="73"/>
        <v/>
      </c>
      <c r="W348" t="str">
        <f t="shared" si="74"/>
        <v/>
      </c>
      <c r="X348">
        <f t="shared" si="75"/>
        <v>0.70710678118654757</v>
      </c>
      <c r="Y348" t="str">
        <f t="shared" si="76"/>
        <v/>
      </c>
      <c r="Z348">
        <f t="shared" si="77"/>
        <v>-0.70710678118654757</v>
      </c>
      <c r="AA348">
        <f t="shared" si="78"/>
        <v>-0.70710678118654757</v>
      </c>
      <c r="AB348">
        <f>IFERROR(V144+MATCH(AA348,V348:Z348,0)-1,"")</f>
        <v>2016</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4890</v>
      </c>
      <c r="D350" t="s">
        <v>4891</v>
      </c>
      <c r="E350" t="s">
        <v>4892</v>
      </c>
      <c r="F350" t="s">
        <v>4893</v>
      </c>
      <c r="G350" t="s">
        <v>4894</v>
      </c>
      <c r="I350" t="str">
        <f t="shared" si="63"/>
        <v>N/A</v>
      </c>
      <c r="J350">
        <f t="shared" si="64"/>
        <v>-16000000</v>
      </c>
      <c r="K350">
        <f t="shared" si="65"/>
        <v>6060000</v>
      </c>
      <c r="L350">
        <f t="shared" si="66"/>
        <v>134060000</v>
      </c>
      <c r="M350">
        <f t="shared" si="67"/>
        <v>-24140000</v>
      </c>
      <c r="N350">
        <f t="shared" si="68"/>
        <v>-365000</v>
      </c>
      <c r="P350">
        <f t="shared" si="69"/>
        <v>134060000</v>
      </c>
      <c r="Q350">
        <f>IFERROR(J144+MATCH(P350,J350:N350,0)-1,"")</f>
        <v>2014</v>
      </c>
      <c r="R350">
        <f t="shared" si="70"/>
        <v>-24140000</v>
      </c>
      <c r="S350" t="str">
        <f>IFERROR(J144+MATCH(R350,J350:N350)-1,"")</f>
        <v/>
      </c>
      <c r="T350">
        <f t="shared" si="71"/>
        <v>19923000</v>
      </c>
      <c r="U350">
        <f t="shared" si="72"/>
        <v>64928904.156777509</v>
      </c>
      <c r="V350">
        <f t="shared" si="73"/>
        <v>-0.55326669172269138</v>
      </c>
      <c r="W350">
        <f t="shared" si="74"/>
        <v>-0.21351045701505084</v>
      </c>
      <c r="X350">
        <f t="shared" si="75"/>
        <v>1.7578765802731628</v>
      </c>
      <c r="Y350">
        <f t="shared" si="76"/>
        <v>-0.67863458612523875</v>
      </c>
      <c r="Z350">
        <f t="shared" si="77"/>
        <v>-0.31246484541018188</v>
      </c>
      <c r="AA350">
        <f t="shared" si="78"/>
        <v>1.7578765802731628</v>
      </c>
      <c r="AB350">
        <f>IFERROR(V144+MATCH(AA350,V350:Z350,0)-1,"")</f>
        <v>2014</v>
      </c>
    </row>
    <row r="351" spans="1:28" x14ac:dyDescent="0.3">
      <c r="A351" s="1">
        <v>22</v>
      </c>
      <c r="B351" t="s">
        <v>1021</v>
      </c>
      <c r="C351" t="s">
        <v>4895</v>
      </c>
      <c r="D351" t="s">
        <v>4896</v>
      </c>
      <c r="E351" t="s">
        <v>4897</v>
      </c>
      <c r="F351" t="s">
        <v>4898</v>
      </c>
      <c r="G351" t="s">
        <v>4899</v>
      </c>
      <c r="I351" t="str">
        <f t="shared" si="63"/>
        <v>N/A</v>
      </c>
      <c r="J351">
        <f t="shared" si="64"/>
        <v>41810000</v>
      </c>
      <c r="K351">
        <f t="shared" si="65"/>
        <v>35140000</v>
      </c>
      <c r="L351">
        <f t="shared" si="66"/>
        <v>69870000</v>
      </c>
      <c r="M351">
        <f t="shared" si="67"/>
        <v>37760000</v>
      </c>
      <c r="N351">
        <f t="shared" si="68"/>
        <v>23460000</v>
      </c>
      <c r="P351">
        <f t="shared" si="69"/>
        <v>69870000</v>
      </c>
      <c r="Q351">
        <f>IFERROR(J144+MATCH(P351,J351:N351,0)-1,"")</f>
        <v>2014</v>
      </c>
      <c r="R351">
        <f t="shared" si="70"/>
        <v>23460000</v>
      </c>
      <c r="S351" t="str">
        <f>IFERROR(J144+MATCH(R351,J351:N351)-1,"")</f>
        <v/>
      </c>
      <c r="T351">
        <f t="shared" si="71"/>
        <v>41608000</v>
      </c>
      <c r="U351">
        <f t="shared" si="72"/>
        <v>17210269.318055425</v>
      </c>
      <c r="V351">
        <f t="shared" si="73"/>
        <v>1.1737178324576261E-2</v>
      </c>
      <c r="W351">
        <f t="shared" si="74"/>
        <v>-0.37582212575920426</v>
      </c>
      <c r="X351">
        <f t="shared" si="75"/>
        <v>1.6421590782632391</v>
      </c>
      <c r="Y351">
        <f t="shared" si="76"/>
        <v>-0.22358743659885869</v>
      </c>
      <c r="Z351">
        <f t="shared" si="77"/>
        <v>-1.0544866942297524</v>
      </c>
      <c r="AA351">
        <f t="shared" si="78"/>
        <v>1.6421590782632391</v>
      </c>
      <c r="AB351">
        <f>IFERROR(V144+MATCH(AA351,V351:Z351,0)-1,"")</f>
        <v>2014</v>
      </c>
    </row>
    <row r="352" spans="1:28" x14ac:dyDescent="0.3">
      <c r="A352" s="1">
        <v>23</v>
      </c>
      <c r="B352" t="s">
        <v>1027</v>
      </c>
      <c r="C352" t="s">
        <v>254</v>
      </c>
      <c r="D352" t="s">
        <v>4900</v>
      </c>
      <c r="E352" t="s">
        <v>4901</v>
      </c>
      <c r="F352" t="s">
        <v>4902</v>
      </c>
      <c r="G352" t="s">
        <v>4903</v>
      </c>
      <c r="I352" t="str">
        <f t="shared" si="63"/>
        <v>N/A</v>
      </c>
      <c r="J352" t="str">
        <f t="shared" si="64"/>
        <v>N/A</v>
      </c>
      <c r="K352">
        <f t="shared" si="65"/>
        <v>-0.15960000000000002</v>
      </c>
      <c r="L352">
        <f t="shared" si="66"/>
        <v>0.98819999999999997</v>
      </c>
      <c r="M352">
        <f t="shared" si="67"/>
        <v>-0.45950000000000002</v>
      </c>
      <c r="N352">
        <f t="shared" si="68"/>
        <v>-0.37880000000000003</v>
      </c>
      <c r="P352">
        <f t="shared" si="69"/>
        <v>0.98819999999999997</v>
      </c>
      <c r="Q352">
        <f>IFERROR(J144+MATCH(P352,J352:N352,0)-1,"")</f>
        <v>2014</v>
      </c>
      <c r="R352">
        <f t="shared" si="70"/>
        <v>-0.45950000000000002</v>
      </c>
      <c r="S352" t="str">
        <f>IFERROR(J144+MATCH(R352,J352:N352)-1,"")</f>
        <v/>
      </c>
      <c r="T352">
        <f t="shared" si="71"/>
        <v>-2.4250000000000105E-3</v>
      </c>
      <c r="U352">
        <f t="shared" si="72"/>
        <v>0.67246253117429022</v>
      </c>
      <c r="V352" t="str">
        <f t="shared" si="73"/>
        <v/>
      </c>
      <c r="W352">
        <f t="shared" si="74"/>
        <v>-0.2337304945831444</v>
      </c>
      <c r="X352">
        <f t="shared" si="75"/>
        <v>1.4731304036674242</v>
      </c>
      <c r="Y352">
        <f t="shared" si="76"/>
        <v>-0.67970329767196258</v>
      </c>
      <c r="Z352">
        <f t="shared" si="77"/>
        <v>-0.5596966114123173</v>
      </c>
      <c r="AA352">
        <f t="shared" si="78"/>
        <v>1.4731304036674242</v>
      </c>
      <c r="AB352">
        <f>IFERROR(V144+MATCH(AA352,V352:Z352,0)-1,"")</f>
        <v>2014</v>
      </c>
    </row>
    <row r="353" spans="1:28" x14ac:dyDescent="0.3">
      <c r="A353" s="1">
        <v>24</v>
      </c>
      <c r="B353" t="s">
        <v>1032</v>
      </c>
      <c r="C353" t="s">
        <v>254</v>
      </c>
      <c r="D353" t="s">
        <v>254</v>
      </c>
      <c r="E353" t="s">
        <v>254</v>
      </c>
      <c r="F353" t="s">
        <v>254</v>
      </c>
      <c r="G353" t="s">
        <v>1287</v>
      </c>
      <c r="I353" t="str">
        <f t="shared" si="63"/>
        <v>N/A</v>
      </c>
      <c r="J353" t="str">
        <f t="shared" si="64"/>
        <v>N/A</v>
      </c>
      <c r="K353" t="str">
        <f t="shared" si="65"/>
        <v>N/A</v>
      </c>
      <c r="L353" t="str">
        <f t="shared" si="66"/>
        <v>N/A</v>
      </c>
      <c r="M353" t="str">
        <f t="shared" si="67"/>
        <v>N/A</v>
      </c>
      <c r="N353">
        <f t="shared" si="68"/>
        <v>2.76E-2</v>
      </c>
      <c r="P353">
        <f t="shared" si="69"/>
        <v>2.76E-2</v>
      </c>
      <c r="Q353">
        <f>IFERROR(J144+MATCH(P353,J353:N353,0)-1,"")</f>
        <v>2016</v>
      </c>
      <c r="R353">
        <f t="shared" si="70"/>
        <v>2.76E-2</v>
      </c>
      <c r="S353">
        <f>IFERROR(J144+MATCH(R353,J353:N353)-1,"")</f>
        <v>2016</v>
      </c>
      <c r="T353">
        <f t="shared" si="71"/>
        <v>2.76E-2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4904</v>
      </c>
      <c r="C355" t="s">
        <v>4905</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4906</v>
      </c>
      <c r="C356" t="s">
        <v>4907</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4908</v>
      </c>
      <c r="C357" t="s">
        <v>4909</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4910</v>
      </c>
      <c r="C358" t="s">
        <v>4911</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4912</v>
      </c>
      <c r="C359" t="s">
        <v>4913</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4914</v>
      </c>
      <c r="C360" t="s">
        <v>4915</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4916</v>
      </c>
      <c r="I363" t="str">
        <f t="shared" si="63"/>
        <v>N/A</v>
      </c>
      <c r="J363">
        <f t="shared" si="64"/>
        <v>330850000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4917</v>
      </c>
      <c r="I365" t="str">
        <f t="shared" si="63"/>
        <v>N/A</v>
      </c>
      <c r="J365">
        <f t="shared" si="64"/>
        <v>-14.52</v>
      </c>
      <c r="K365" t="str">
        <f t="shared" si="65"/>
        <v>N/A</v>
      </c>
      <c r="L365" t="str">
        <f t="shared" si="66"/>
        <v>N/A</v>
      </c>
      <c r="M365" t="str">
        <f t="shared" si="67"/>
        <v>N/A</v>
      </c>
      <c r="N365" t="str">
        <f t="shared" si="68"/>
        <v>N/A</v>
      </c>
    </row>
    <row r="366" spans="1:28" x14ac:dyDescent="0.3">
      <c r="A366" s="1">
        <v>3</v>
      </c>
      <c r="B366" t="s">
        <v>124</v>
      </c>
      <c r="C366" t="s">
        <v>4918</v>
      </c>
      <c r="I366" t="str">
        <f t="shared" si="63"/>
        <v>N/A</v>
      </c>
      <c r="J366">
        <f t="shared" si="64"/>
        <v>37.67</v>
      </c>
      <c r="K366" t="str">
        <f t="shared" si="65"/>
        <v>N/A</v>
      </c>
      <c r="L366" t="str">
        <f t="shared" si="66"/>
        <v>N/A</v>
      </c>
      <c r="M366" t="str">
        <f t="shared" si="67"/>
        <v>N/A</v>
      </c>
      <c r="N366" t="str">
        <f t="shared" si="68"/>
        <v>N/A</v>
      </c>
    </row>
    <row r="367" spans="1:28" x14ac:dyDescent="0.3">
      <c r="A367" s="1">
        <v>4</v>
      </c>
      <c r="B367" t="s">
        <v>126</v>
      </c>
      <c r="C367" t="s">
        <v>4919</v>
      </c>
      <c r="I367" t="str">
        <f t="shared" si="63"/>
        <v>N/A</v>
      </c>
      <c r="J367">
        <f t="shared" si="64"/>
        <v>4.71</v>
      </c>
      <c r="K367" t="str">
        <f t="shared" si="65"/>
        <v>N/A</v>
      </c>
      <c r="L367" t="str">
        <f t="shared" si="66"/>
        <v>N/A</v>
      </c>
      <c r="M367" t="str">
        <f t="shared" si="67"/>
        <v>N/A</v>
      </c>
      <c r="N367" t="str">
        <f t="shared" si="68"/>
        <v>N/A</v>
      </c>
    </row>
    <row r="368" spans="1:28" x14ac:dyDescent="0.3">
      <c r="A368" s="1">
        <v>5</v>
      </c>
      <c r="B368" t="s">
        <v>128</v>
      </c>
      <c r="C368" t="s">
        <v>4920</v>
      </c>
      <c r="I368" t="str">
        <f t="shared" si="63"/>
        <v>N/A</v>
      </c>
      <c r="J368">
        <f t="shared" si="64"/>
        <v>1.2</v>
      </c>
      <c r="K368" t="str">
        <f t="shared" si="65"/>
        <v>N/A</v>
      </c>
      <c r="L368" t="str">
        <f t="shared" si="66"/>
        <v>N/A</v>
      </c>
      <c r="M368" t="str">
        <f t="shared" si="67"/>
        <v>N/A</v>
      </c>
      <c r="N368" t="str">
        <f t="shared" si="68"/>
        <v>N/A</v>
      </c>
    </row>
    <row r="369" spans="1:14" x14ac:dyDescent="0.3">
      <c r="A369" s="1">
        <v>6</v>
      </c>
      <c r="B369" t="s">
        <v>130</v>
      </c>
      <c r="C369" t="s">
        <v>4921</v>
      </c>
      <c r="I369" t="str">
        <f t="shared" si="63"/>
        <v>N/A</v>
      </c>
      <c r="J369">
        <f t="shared" si="64"/>
        <v>2.0099999999999998</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4922</v>
      </c>
      <c r="I374" t="str">
        <f t="shared" si="63"/>
        <v>N/A</v>
      </c>
      <c r="J374">
        <f t="shared" si="64"/>
        <v>509480000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4923</v>
      </c>
      <c r="I376" t="str">
        <f t="shared" si="63"/>
        <v>N/A</v>
      </c>
      <c r="J376">
        <f t="shared" si="64"/>
        <v>-4.05</v>
      </c>
      <c r="K376" t="str">
        <f t="shared" si="65"/>
        <v>N/A</v>
      </c>
      <c r="L376" t="str">
        <f t="shared" si="66"/>
        <v>N/A</v>
      </c>
      <c r="M376" t="str">
        <f t="shared" si="67"/>
        <v>N/A</v>
      </c>
      <c r="N376" t="str">
        <f t="shared" si="68"/>
        <v>N/A</v>
      </c>
    </row>
    <row r="377" spans="1:14" x14ac:dyDescent="0.3">
      <c r="A377" s="1">
        <v>3</v>
      </c>
      <c r="B377" t="s">
        <v>124</v>
      </c>
      <c r="C377" t="s">
        <v>4924</v>
      </c>
      <c r="I377" t="str">
        <f t="shared" si="63"/>
        <v>N/A</v>
      </c>
      <c r="J377">
        <f t="shared" si="64"/>
        <v>-3.7</v>
      </c>
      <c r="K377" t="str">
        <f t="shared" si="65"/>
        <v>N/A</v>
      </c>
      <c r="L377" t="str">
        <f t="shared" si="66"/>
        <v>N/A</v>
      </c>
      <c r="M377" t="str">
        <f t="shared" si="67"/>
        <v>N/A</v>
      </c>
      <c r="N377" t="str">
        <f t="shared" si="68"/>
        <v>N/A</v>
      </c>
    </row>
    <row r="378" spans="1:14" x14ac:dyDescent="0.3">
      <c r="A378" s="1">
        <v>4</v>
      </c>
      <c r="B378" t="s">
        <v>126</v>
      </c>
      <c r="I378" t="str">
        <f t="shared" si="63"/>
        <v>N/A</v>
      </c>
      <c r="J378" t="str">
        <f t="shared" si="64"/>
        <v>N/A</v>
      </c>
      <c r="K378" t="str">
        <f t="shared" si="65"/>
        <v>N/A</v>
      </c>
      <c r="L378" t="str">
        <f t="shared" si="66"/>
        <v>N/A</v>
      </c>
      <c r="M378" t="str">
        <f t="shared" si="67"/>
        <v>N/A</v>
      </c>
      <c r="N378" t="str">
        <f t="shared" si="68"/>
        <v>N/A</v>
      </c>
    </row>
    <row r="379" spans="1:14" x14ac:dyDescent="0.3">
      <c r="A379" s="1">
        <v>5</v>
      </c>
      <c r="B379" t="s">
        <v>128</v>
      </c>
      <c r="C379" t="s">
        <v>4925</v>
      </c>
      <c r="I379" t="str">
        <f t="shared" si="63"/>
        <v>N/A</v>
      </c>
      <c r="J379">
        <f t="shared" si="64"/>
        <v>11.69</v>
      </c>
      <c r="K379" t="str">
        <f t="shared" si="65"/>
        <v>N/A</v>
      </c>
      <c r="L379" t="str">
        <f t="shared" si="66"/>
        <v>N/A</v>
      </c>
      <c r="M379" t="str">
        <f t="shared" si="67"/>
        <v>N/A</v>
      </c>
      <c r="N379" t="str">
        <f t="shared" si="68"/>
        <v>N/A</v>
      </c>
    </row>
    <row r="380" spans="1:14" x14ac:dyDescent="0.3">
      <c r="A380" s="1">
        <v>6</v>
      </c>
      <c r="B380" t="s">
        <v>130</v>
      </c>
      <c r="C380" t="s">
        <v>4926</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57.11</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3529</v>
      </c>
      <c r="I385" t="str">
        <f t="shared" si="79"/>
        <v>N/A</v>
      </c>
      <c r="J385">
        <f t="shared" si="80"/>
        <v>9150000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4927</v>
      </c>
      <c r="I387" t="str">
        <f t="shared" si="79"/>
        <v>N/A</v>
      </c>
      <c r="J387">
        <f t="shared" si="80"/>
        <v>-4.75</v>
      </c>
      <c r="K387" t="str">
        <f t="shared" si="81"/>
        <v>N/A</v>
      </c>
      <c r="L387" t="str">
        <f t="shared" si="82"/>
        <v>N/A</v>
      </c>
      <c r="M387" t="str">
        <f t="shared" si="83"/>
        <v>N/A</v>
      </c>
      <c r="N387" t="str">
        <f t="shared" si="84"/>
        <v>N/A</v>
      </c>
    </row>
    <row r="388" spans="1:14" x14ac:dyDescent="0.3">
      <c r="A388" s="1">
        <v>3</v>
      </c>
      <c r="B388" t="s">
        <v>124</v>
      </c>
      <c r="I388" t="str">
        <f t="shared" si="79"/>
        <v>N/A</v>
      </c>
      <c r="J388" t="str">
        <f t="shared" si="80"/>
        <v>N/A</v>
      </c>
      <c r="K388" t="str">
        <f t="shared" si="81"/>
        <v>N/A</v>
      </c>
      <c r="L388" t="str">
        <f t="shared" si="82"/>
        <v>N/A</v>
      </c>
      <c r="M388" t="str">
        <f t="shared" si="83"/>
        <v>N/A</v>
      </c>
      <c r="N388" t="str">
        <f t="shared" si="84"/>
        <v>N/A</v>
      </c>
    </row>
    <row r="389" spans="1:14" x14ac:dyDescent="0.3">
      <c r="A389" s="1">
        <v>4</v>
      </c>
      <c r="B389" t="s">
        <v>126</v>
      </c>
      <c r="I389" t="str">
        <f t="shared" si="79"/>
        <v>N/A</v>
      </c>
      <c r="J389" t="str">
        <f t="shared" si="80"/>
        <v>N/A</v>
      </c>
      <c r="K389" t="str">
        <f t="shared" si="81"/>
        <v>N/A</v>
      </c>
      <c r="L389" t="str">
        <f t="shared" si="82"/>
        <v>N/A</v>
      </c>
      <c r="M389" t="str">
        <f t="shared" si="83"/>
        <v>N/A</v>
      </c>
      <c r="N389" t="str">
        <f t="shared" si="84"/>
        <v>N/A</v>
      </c>
    </row>
    <row r="390" spans="1:14" x14ac:dyDescent="0.3">
      <c r="A390" s="1">
        <v>5</v>
      </c>
      <c r="B390" t="s">
        <v>128</v>
      </c>
      <c r="C390" t="s">
        <v>4550</v>
      </c>
      <c r="I390" t="str">
        <f t="shared" si="79"/>
        <v>N/A</v>
      </c>
      <c r="J390">
        <f t="shared" si="80"/>
        <v>0.26</v>
      </c>
      <c r="K390" t="str">
        <f t="shared" si="81"/>
        <v>N/A</v>
      </c>
      <c r="L390" t="str">
        <f t="shared" si="82"/>
        <v>N/A</v>
      </c>
      <c r="M390" t="str">
        <f t="shared" si="83"/>
        <v>N/A</v>
      </c>
      <c r="N390" t="str">
        <f t="shared" si="84"/>
        <v>N/A</v>
      </c>
    </row>
    <row r="391" spans="1:14" x14ac:dyDescent="0.3">
      <c r="A391" s="1">
        <v>6</v>
      </c>
      <c r="B391" t="s">
        <v>130</v>
      </c>
      <c r="C391" t="s">
        <v>3765</v>
      </c>
      <c r="I391" t="str">
        <f t="shared" si="79"/>
        <v>N/A</v>
      </c>
      <c r="J391">
        <f t="shared" si="80"/>
        <v>0.55000000000000004</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4928</v>
      </c>
      <c r="I396" t="str">
        <f t="shared" si="79"/>
        <v>N/A</v>
      </c>
      <c r="J396">
        <f t="shared" si="80"/>
        <v>880420000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4929</v>
      </c>
      <c r="I398" t="str">
        <f t="shared" si="79"/>
        <v>N/A</v>
      </c>
      <c r="J398">
        <f t="shared" si="80"/>
        <v>-21.48</v>
      </c>
      <c r="K398" t="str">
        <f t="shared" si="81"/>
        <v>N/A</v>
      </c>
      <c r="L398" t="str">
        <f t="shared" si="82"/>
        <v>N/A</v>
      </c>
      <c r="M398" t="str">
        <f t="shared" si="83"/>
        <v>N/A</v>
      </c>
      <c r="N398" t="str">
        <f t="shared" si="84"/>
        <v>N/A</v>
      </c>
    </row>
    <row r="399" spans="1:14" x14ac:dyDescent="0.3">
      <c r="A399" s="1">
        <v>3</v>
      </c>
      <c r="B399" t="s">
        <v>124</v>
      </c>
      <c r="C399" t="s">
        <v>4930</v>
      </c>
      <c r="I399" t="str">
        <f t="shared" si="79"/>
        <v>N/A</v>
      </c>
      <c r="J399">
        <f t="shared" si="80"/>
        <v>24.6</v>
      </c>
      <c r="K399" t="str">
        <f t="shared" si="81"/>
        <v>N/A</v>
      </c>
      <c r="L399" t="str">
        <f t="shared" si="82"/>
        <v>N/A</v>
      </c>
      <c r="M399" t="str">
        <f t="shared" si="83"/>
        <v>N/A</v>
      </c>
      <c r="N399" t="str">
        <f t="shared" si="84"/>
        <v>N/A</v>
      </c>
    </row>
    <row r="400" spans="1:14" x14ac:dyDescent="0.3">
      <c r="A400" s="1">
        <v>4</v>
      </c>
      <c r="B400" t="s">
        <v>126</v>
      </c>
      <c r="C400" t="s">
        <v>4931</v>
      </c>
    </row>
    <row r="401" spans="1:3" x14ac:dyDescent="0.3">
      <c r="A401" s="1">
        <v>5</v>
      </c>
      <c r="B401" t="s">
        <v>128</v>
      </c>
      <c r="C401" t="s">
        <v>4932</v>
      </c>
    </row>
    <row r="402" spans="1:3" x14ac:dyDescent="0.3">
      <c r="A402" s="1">
        <v>6</v>
      </c>
      <c r="B402" t="s">
        <v>130</v>
      </c>
      <c r="C402" t="s">
        <v>4933</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-9.5967932742142548E-3</v>
      </c>
      <c r="AL454">
        <f ca="1">Z455-Y455</f>
        <v>-2.7022679048611664E-3</v>
      </c>
      <c r="AM454">
        <f ca="1">AA455-Z455</f>
        <v>1.215303138870083E-2</v>
      </c>
      <c r="AN454">
        <f ca="1">AB455-AA455</f>
        <v>-1.9434820485746962E-2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0.81151695497204146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0.80192016169782721</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0.79921789379296604</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0.81137092518166687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0.79193610469591991</v>
      </c>
      <c r="AK455" t="str">
        <f>"Max " &amp; AK452</f>
        <v>Max Change in Gross Margin / Sales</v>
      </c>
      <c r="AL455">
        <f ca="1">MAX(AK454:AN454)</f>
        <v>1.215303138870083E-2</v>
      </c>
    </row>
    <row r="456" spans="2:40" x14ac:dyDescent="0.3">
      <c r="X456" t="str">
        <f>"Max " &amp; X453</f>
        <v>Max Gross Margin</v>
      </c>
      <c r="Y456">
        <f ca="1">MAX(X455:AB455)</f>
        <v>0.81151695497204146</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2012</v>
      </c>
      <c r="AK457" t="str">
        <f>"Min " &amp; AK452</f>
        <v>Min Change in Gross Margin / Sales</v>
      </c>
      <c r="AL457">
        <f ca="1">MIN(AK454:AN454)</f>
        <v>-1.9434820485746962E-2</v>
      </c>
    </row>
    <row r="458" spans="2:40" x14ac:dyDescent="0.3">
      <c r="X458" t="str">
        <f>"Min " &amp; X453</f>
        <v>Min Gross Margin</v>
      </c>
      <c r="Y458">
        <f ca="1">MIN(X455:AB455)</f>
        <v>0.79193610469591991</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6.8343088846015476E-2</v>
      </c>
      <c r="R462">
        <f ca="1">Y455-Y463-Y471</f>
        <v>7.1991201735873728E-2</v>
      </c>
      <c r="S462">
        <f ca="1">Z455-Z463-Z471</f>
        <v>0.10942014546179141</v>
      </c>
      <c r="T462">
        <f ca="1">AA455-AA463-AA471</f>
        <v>6.0650347095359908E-2</v>
      </c>
      <c r="U462">
        <f ca="1">AB455-AB463-AB471</f>
        <v>-6.0354118552732858E-2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0.10942014546179141</v>
      </c>
      <c r="S463" t="str">
        <f>"GM Effect on Max"</f>
        <v>GM Effect on Max</v>
      </c>
      <c r="T463" t="str">
        <f ca="1">IF(R464=Y457,"Max OM in same year as Max GM","Inconclusive Effect")</f>
        <v>Inconclusive Effect</v>
      </c>
      <c r="U463" t="str">
        <f>"Correlation with GM"</f>
        <v>Correlation with GM</v>
      </c>
      <c r="V463">
        <f ca="1">CORREL(Q462:U462,X455:AB455)</f>
        <v>0.56385358908874794</v>
      </c>
      <c r="X463">
        <f ca="1">(INDIRECT("J" &amp; MATCH("SG&amp;A Expense",B145:B403,0) +144))/(INDIRECT("J" &amp; MATCH("Sales/Revenue",B145:B403,0) +144))</f>
        <v>0.72793564631634022</v>
      </c>
      <c r="Y463">
        <f ca="1">(INDIRECT("K" &amp; MATCH("SG&amp;A Expense",B145:B403,0) +144))/(INDIRECT("K" &amp; MATCH("Sales/Revenue",B145:B403,0) +144))</f>
        <v>0.70912225425794373</v>
      </c>
      <c r="Z463">
        <f ca="1">(INDIRECT("L" &amp; MATCH("SG&amp;A Expense",B145:B403,0) +144))/(INDIRECT("L" &amp; MATCH("Sales/Revenue",B145:B403,0) +144))</f>
        <v>0.66870080701404799</v>
      </c>
      <c r="AA463">
        <f ca="1">(INDIRECT("M" &amp; MATCH("SG&amp;A Expense",B145:B403,0) +144))/(INDIRECT("M" &amp; MATCH("Sales/Revenue",B145:B403,0) +144))</f>
        <v>0.72025331871879184</v>
      </c>
      <c r="AB463">
        <f ca="1">(INDIRECT("N" &amp; MATCH("SG&amp;A Expense",B145:B403,0) +144))/(INDIRECT("N" &amp; MATCH("Sales/Revenue",B145:B403,0) +144))</f>
        <v>0.81075827559661273</v>
      </c>
      <c r="AE463">
        <f ca="1">R462-Q462</f>
        <v>3.6481128898582516E-3</v>
      </c>
      <c r="AF463">
        <f ca="1">S462-R462</f>
        <v>3.7428943725917679E-2</v>
      </c>
      <c r="AG463">
        <f ca="1">T462-S462</f>
        <v>-4.8769798366431499E-2</v>
      </c>
      <c r="AH463">
        <f ca="1">U462-T462</f>
        <v>-0.12100446564809277</v>
      </c>
      <c r="AK463">
        <f ca="1">Y463-X463</f>
        <v>-1.8813392058396494E-2</v>
      </c>
      <c r="AL463">
        <f ca="1">Z463-Y463</f>
        <v>-4.0421447243895736E-2</v>
      </c>
      <c r="AM463">
        <f ca="1">AA463-Z463</f>
        <v>5.1552511704743842E-2</v>
      </c>
      <c r="AN463">
        <f ca="1">AB463-AA463</f>
        <v>9.0504956877820897E-2</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Max OM in same year as Min SGA</v>
      </c>
      <c r="U464" t="str">
        <f>"Correlation with SGA"</f>
        <v>Correlation with SGA</v>
      </c>
      <c r="V464">
        <f ca="1">CORREL(Q462:U462,X463:AB463)</f>
        <v>-0.98216634554662463</v>
      </c>
      <c r="X464" t="str">
        <f>"Max " &amp; X461</f>
        <v>Max SGA / Sales</v>
      </c>
      <c r="Y464">
        <f ca="1">MAX(X463:AB463)</f>
        <v>0.81075827559661273</v>
      </c>
      <c r="AE464" t="str">
        <f>"Max " &amp; AE461</f>
        <v>Max Change in Operating Margin</v>
      </c>
      <c r="AF464">
        <f ca="1">MAX(AE463:AH463)</f>
        <v>3.7428943725917679E-2</v>
      </c>
      <c r="AK464" t="str">
        <f>"Max " &amp; AK461</f>
        <v>Max Change in SGA / Sales</v>
      </c>
      <c r="AL464">
        <f ca="1">MAX(AK463:AN463)</f>
        <v>9.0504956877820897E-2</v>
      </c>
    </row>
    <row r="465" spans="4:40" x14ac:dyDescent="0.3">
      <c r="J465" t="str">
        <f>"EOY Pretax ROIC"</f>
        <v>EOY Pretax ROIC</v>
      </c>
      <c r="Q465" t="str">
        <f>"Min " &amp; Q460</f>
        <v>Min Operating Margin</v>
      </c>
      <c r="R465">
        <f ca="1">MIN(Q462:U462)</f>
        <v>-6.0354118552732858E-2</v>
      </c>
      <c r="S465" t="str">
        <f>"Dep Effect on Max"</f>
        <v>Dep Effect on Max</v>
      </c>
      <c r="T465" t="str">
        <f ca="1">IF(R464=Y475,"Max OM in same year as Min Depr","Inconclusive Effect")</f>
        <v>Inconclusive Effect</v>
      </c>
      <c r="U465" t="str">
        <f>"Correlation with Dep"</f>
        <v>Correlation with Dep</v>
      </c>
      <c r="V465">
        <f ca="1">CORREL(Q462:U462,X471:AB471)</f>
        <v>-0.8504353005708799</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0.66870080701404799</v>
      </c>
      <c r="AE466" t="str">
        <f>"Min " &amp; AE461</f>
        <v>Min Change in Operating Margin</v>
      </c>
      <c r="AF466">
        <f ca="1">MIN(AE463:AH463)</f>
        <v>-0.12100446564809277</v>
      </c>
      <c r="AK466" t="str">
        <f>"Min " &amp; AK461</f>
        <v>Min Change in SGA / Sales</v>
      </c>
      <c r="AL466">
        <f ca="1">MIN(AK463:AN463)</f>
        <v>-4.0421447243895736E-2</v>
      </c>
    </row>
    <row r="467" spans="4:40" x14ac:dyDescent="0.3">
      <c r="J467">
        <f ca="1">Q462*(1/Q490)</f>
        <v>8.0316655137960158E-2</v>
      </c>
      <c r="K467">
        <f ca="1">R462*(1/R490)</f>
        <v>7.949323880792962E-2</v>
      </c>
      <c r="L467">
        <f ca="1">S462*(1/S490)</f>
        <v>4.5922100729652332E-2</v>
      </c>
      <c r="M467">
        <f ca="1">T462*(1/T490)</f>
        <v>2.9426247267140698E-2</v>
      </c>
      <c r="N467">
        <f ca="1">U462*(1/U490)</f>
        <v>-2.6597233412774465E-2</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8.0316655137960158E-2</v>
      </c>
      <c r="L468" t="str">
        <f>"OM Effect on Max"</f>
        <v>OM Effect on Max</v>
      </c>
      <c r="M468" t="str">
        <f ca="1">IF(K469=R464,"Max ROIC in same year as Max OM","Inconclusive Effect")</f>
        <v>Inconclusive Effect</v>
      </c>
      <c r="N468" t="str">
        <f>"Correlation with OM"</f>
        <v>Correlation with OM</v>
      </c>
      <c r="O468">
        <f ca="1">CORREL(J467:N467,Q462:U462)</f>
        <v>0.80964331420305624</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Max ROIC in same year as Min IC</v>
      </c>
      <c r="N469" t="str">
        <f>"Correlation with IC"</f>
        <v>Correlation with IC</v>
      </c>
      <c r="O469">
        <f ca="1">CORREL(J467:N467,Q490:U490)</f>
        <v>-0.77780084613616518</v>
      </c>
      <c r="X469" t="str">
        <f>"Depreciation / Sales"</f>
        <v>Depreciation / Sales</v>
      </c>
    </row>
    <row r="470" spans="4:40" x14ac:dyDescent="0.3">
      <c r="J470" t="str">
        <f>"Min " &amp; J465</f>
        <v>Min EOY Pretax ROIC</v>
      </c>
      <c r="K470">
        <f ca="1">MIN(J467:N467)</f>
        <v>-2.6597233412774465E-2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1.5238219809685753E-2</v>
      </c>
      <c r="Y471">
        <f ca="1">(INDIRECT("K" &amp; MATCH("Depreciation &amp; Amortization Expense",B145:B403,0) +144))/(INDIRECT("K" &amp; MATCH("Sales/Revenue",B145:B403,0) +144))</f>
        <v>2.0806705704009748E-2</v>
      </c>
      <c r="Z471">
        <f ca="1">(INDIRECT("L" &amp; MATCH("Depreciation &amp; Amortization Expense",B145:B403,0) +144))/(INDIRECT("L" &amp; MATCH("Sales/Revenue",B145:B403,0) +144))</f>
        <v>2.1096941317126632E-2</v>
      </c>
      <c r="AA471">
        <f ca="1">(INDIRECT("M" &amp; MATCH("Depreciation &amp; Amortization Expense",B145:B403,0) +144))/(INDIRECT("M" &amp; MATCH("Sales/Revenue",B145:B403,0) +144))</f>
        <v>3.0467259367515123E-2</v>
      </c>
      <c r="AB471">
        <f ca="1">(INDIRECT("N" &amp; MATCH("Depreciation &amp; Amortization Expense",B145:B403,0) +144))/(INDIRECT("N" &amp; MATCH("Sales/Revenue",B145:B403,0) +144))</f>
        <v>4.1531947652040033E-2</v>
      </c>
    </row>
    <row r="472" spans="4:40" x14ac:dyDescent="0.3">
      <c r="Q472">
        <f ca="1">K467-J467</f>
        <v>-8.2341633003053805E-4</v>
      </c>
      <c r="R472">
        <f ca="1">L467-K467</f>
        <v>-3.3571138078277288E-2</v>
      </c>
      <c r="S472">
        <f ca="1">M467-L467</f>
        <v>-1.6495853462511634E-2</v>
      </c>
      <c r="T472">
        <f ca="1">N467-M467</f>
        <v>-5.6023480679915166E-2</v>
      </c>
      <c r="X472" t="str">
        <f>"Max " &amp; X469</f>
        <v>Max Depreciation / Sales</v>
      </c>
      <c r="Y472">
        <f ca="1">MAX(X471:AB471)</f>
        <v>4.1531947652040033E-2</v>
      </c>
      <c r="AK472" t="str">
        <f>"Change in Depreciation / Sales"</f>
        <v>Change in Depreciation / Sales</v>
      </c>
    </row>
    <row r="473" spans="4:40" x14ac:dyDescent="0.3">
      <c r="Q473" t="str">
        <f>"Max " &amp; Q470</f>
        <v>Max Change in EOY Pretax ROIC</v>
      </c>
      <c r="R473">
        <f ca="1">MAX(Q472:T472)</f>
        <v>-8.2341633003053805E-4</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1.5238219809685753E-2</v>
      </c>
      <c r="AK474">
        <f ca="1">Y471-X471</f>
        <v>5.5684858943239948E-3</v>
      </c>
      <c r="AL474">
        <f ca="1">Z471-Y471</f>
        <v>2.9023561311688345E-4</v>
      </c>
      <c r="AM474">
        <f ca="1">AA471-Z471</f>
        <v>9.370318050388491E-3</v>
      </c>
      <c r="AN474">
        <f ca="1">AB471-AA471</f>
        <v>1.106468828452491E-2</v>
      </c>
    </row>
    <row r="475" spans="4:40" x14ac:dyDescent="0.3">
      <c r="D475" t="str">
        <f>"EOY ROIC"</f>
        <v>EOY ROIC</v>
      </c>
      <c r="K475" t="str">
        <f>"Change in EOY ROIC"</f>
        <v>Change in EOY ROIC</v>
      </c>
      <c r="Q475" t="str">
        <f>"Min " &amp; Q470</f>
        <v>Min Change in EOY Pretax ROIC</v>
      </c>
      <c r="R475">
        <f ca="1">MIN(Q472:T472)</f>
        <v>-5.6023480679915166E-2</v>
      </c>
      <c r="X475" t="str">
        <f>X474 &amp; " Year"</f>
        <v>Min Depreciation / Sales Year</v>
      </c>
      <c r="Y475">
        <f ca="1">VALUE(X470)+MATCH(Y474,X471:AB471,0)-1</f>
        <v>2012</v>
      </c>
      <c r="AK475" t="str">
        <f>"Max " &amp; AK472</f>
        <v>Max Change in Depreciation / Sales</v>
      </c>
      <c r="AL475">
        <f ca="1">MAX(AK474:AN474)</f>
        <v>1.106468828452491E-2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15-16</v>
      </c>
    </row>
    <row r="477" spans="4:40" x14ac:dyDescent="0.3">
      <c r="D477">
        <f ca="1">J467*(1-J487)</f>
        <v>0.51280877132996727</v>
      </c>
      <c r="E477">
        <f ca="1">K467*(1-K487)</f>
        <v>4.5283050797032667E-2</v>
      </c>
      <c r="F477">
        <f ca="1">L467*(1-L487)</f>
        <v>2.8969779360691065E-2</v>
      </c>
      <c r="G477">
        <f ca="1">M467*(1-M487)</f>
        <v>1.6801977014691591E-2</v>
      </c>
      <c r="H477">
        <f ca="1">N467*(1-N487)</f>
        <v>-2.2400319600065555E-2</v>
      </c>
      <c r="K477">
        <f ca="1">E477-D477</f>
        <v>-0.46752572053293462</v>
      </c>
      <c r="L477">
        <f ca="1">F477-E477</f>
        <v>-1.6313271436341602E-2</v>
      </c>
      <c r="M477">
        <f ca="1">G477-F477</f>
        <v>-1.2167802345999474E-2</v>
      </c>
      <c r="N477">
        <f ca="1">H477-G477</f>
        <v>-3.9202296614757146E-2</v>
      </c>
      <c r="AK477" t="str">
        <f>"Min " &amp; AK472</f>
        <v>Min Change in Depreciation / Sales</v>
      </c>
      <c r="AL477">
        <f ca="1">MIN(AK474:AN474)</f>
        <v>2.9023561311688345E-4</v>
      </c>
    </row>
    <row r="478" spans="4:40" x14ac:dyDescent="0.3">
      <c r="D478" t="str">
        <f>"Max " &amp; D475</f>
        <v>Max EOY ROIC</v>
      </c>
      <c r="E478">
        <f ca="1">MAX(D477:H477)</f>
        <v>0.51280877132996727</v>
      </c>
      <c r="F478" t="str">
        <f>"Cash Tax  Effect on Max"</f>
        <v>Cash Tax  Effect on Max</v>
      </c>
      <c r="G478" t="str">
        <f ca="1">IF(E479=K491,"Max ROIC in same year as Min Cash Tax","Inconclusive Effect")</f>
        <v>Max ROIC in same year as Min Cash Tax</v>
      </c>
      <c r="K478" t="str">
        <f>"Max " &amp; K475</f>
        <v>Max Change in EOY ROIC</v>
      </c>
      <c r="L478">
        <f ca="1">MAX(K477:N477)</f>
        <v>-1.2167802345999474E-2</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-2.2400319600065555E-2</v>
      </c>
      <c r="F480" t="str">
        <f>"Cash Tax  Effect on Min"</f>
        <v>Cash Tax  Effect on Min</v>
      </c>
      <c r="G480" t="str">
        <f ca="1">IF(E481=K489,"Min ROIC in same year as Max Cash Tax","Inconclusive Effect")</f>
        <v>Inconclusive Effect</v>
      </c>
      <c r="K480" t="str">
        <f>"Min " &amp; K475</f>
        <v>Min Change in EOY ROIC</v>
      </c>
      <c r="L480">
        <f ca="1">MIN(K477:N477)</f>
        <v>-0.46752572053293462</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12-13</v>
      </c>
      <c r="Q481">
        <f ca="1">K487-J487</f>
        <v>5.8151906779842504</v>
      </c>
      <c r="R481">
        <f ca="1">L487-K487</f>
        <v>-6.1199556736864891E-2</v>
      </c>
      <c r="S481">
        <f ca="1">M487-L487</f>
        <v>5.9860065464487744E-2</v>
      </c>
      <c r="T481">
        <f ca="1">N487-M487</f>
        <v>-0.2712188125137478</v>
      </c>
      <c r="X481" t="str">
        <f>"Op WC / Sales"</f>
        <v>Op WC / Sales</v>
      </c>
    </row>
    <row r="482" spans="4:40" x14ac:dyDescent="0.3">
      <c r="D482" t="str">
        <f>"Correlation with OM"</f>
        <v>Correlation with OM</v>
      </c>
      <c r="E482">
        <f ca="1">CORREL(D477:H477,Q462:U462)</f>
        <v>0.25661433921017257</v>
      </c>
      <c r="Q482" t="str">
        <f>"Max " &amp; Q479</f>
        <v>Max Change in Cash Tax Rate</v>
      </c>
      <c r="R482">
        <f ca="1">MAX(Q481:T481)</f>
        <v>5.8151906779842504</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-0.67622115049540421</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0.76580229554298418</v>
      </c>
      <c r="Y483">
        <f ca="1">(INDIRECT("K" &amp; MATCH("Total Current Assets",B145:B403,0) +144) - INDIRECT("K" &amp; MATCH("Total Current Liabilities",B145:B403,0) +144))/(INDIRECT("K" &amp; MATCH("Sales/Revenue",B145:B403,0) +144))</f>
        <v>0.804595309574057</v>
      </c>
      <c r="Z483">
        <f ca="1">(INDIRECT("L" &amp; MATCH("Total Current Assets",B145:B403,0) +144) - INDIRECT("L" &amp; MATCH("Total Current Liabilities",B145:B403,0) +144))/(INDIRECT("L" &amp; MATCH("Sales/Revenue",B145:B403,0) +144))</f>
        <v>0.73418352097240214</v>
      </c>
      <c r="AA483">
        <f ca="1">(INDIRECT("M" &amp; MATCH("Total Current Assets",B145:B403,0) +144) - INDIRECT("M" &amp; MATCH("Total Current Liabilities",B145:B403,0) +144))/(INDIRECT("M" &amp; MATCH("Sales/Revenue",B145:B403,0) +144))</f>
        <v>0.73220882555920919</v>
      </c>
      <c r="AB483">
        <f ca="1">(INDIRECT("N" &amp; MATCH("Total Current Assets",B145:B403,0) +144) - INDIRECT("N" &amp; MATCH("Total Current Liabilities",B145:B403,0) +144))/(INDIRECT("N" &amp; MATCH("Sales/Revenue",B145:B403,0) +144))</f>
        <v>0.24010777521170132</v>
      </c>
      <c r="AK483" t="str">
        <f>K476</f>
        <v>12-13</v>
      </c>
      <c r="AL483" t="str">
        <f>L476</f>
        <v>13-14</v>
      </c>
      <c r="AM483" t="str">
        <f>M476</f>
        <v>14-15</v>
      </c>
      <c r="AN483" t="str">
        <f>N476</f>
        <v>15-16</v>
      </c>
    </row>
    <row r="484" spans="4:40" x14ac:dyDescent="0.3">
      <c r="D484" t="str">
        <f>"Correlation with GM"</f>
        <v>Correlation with GM</v>
      </c>
      <c r="E484">
        <f ca="1">CORREL(D477:H477,X455:AB455)</f>
        <v>0.60056373492339588</v>
      </c>
      <c r="Q484" t="str">
        <f>"Min " &amp; Q479</f>
        <v>Min Change in Cash Tax Rate</v>
      </c>
      <c r="R484">
        <f ca="1">MIN(Q481:T481)</f>
        <v>-0.2712188125137478</v>
      </c>
      <c r="X484" t="str">
        <f>"Max " &amp; X481</f>
        <v>Max Op WC / Sales</v>
      </c>
      <c r="Y484">
        <f ca="1">MAX(X483:AB483)</f>
        <v>0.804595309574057</v>
      </c>
      <c r="AK484">
        <f ca="1">Y483-X483</f>
        <v>3.8793014031072826E-2</v>
      </c>
      <c r="AL484">
        <f ca="1">Z483-Y483</f>
        <v>-7.0411788601654868E-2</v>
      </c>
      <c r="AM484">
        <f ca="1">AA483-Z483</f>
        <v>-1.9746954131929506E-3</v>
      </c>
      <c r="AN484">
        <f ca="1">AB483-AA483</f>
        <v>-0.49210105034750784</v>
      </c>
    </row>
    <row r="485" spans="4:40" x14ac:dyDescent="0.3">
      <c r="D485" t="str">
        <f>"Correlation with SGA"</f>
        <v>Correlation with SGA</v>
      </c>
      <c r="E485">
        <f ca="1">CORREL(D477:H477,X463:AB463)</f>
        <v>-9.0980459752974446E-2</v>
      </c>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2013</v>
      </c>
      <c r="AK485" t="str">
        <f>"Max " &amp; AK482</f>
        <v>Max Change in Op WC / Sales</v>
      </c>
      <c r="AL485">
        <f ca="1">MAX(AK484:AN484)</f>
        <v>3.8793014031072826E-2</v>
      </c>
    </row>
    <row r="486" spans="4:40" x14ac:dyDescent="0.3">
      <c r="D486" t="str">
        <f>"Correlation with Dep"</f>
        <v>Correlation with Dep</v>
      </c>
      <c r="E486">
        <f ca="1">CORREL(D477:H477,X471:AB471)</f>
        <v>-0.65765231079410857</v>
      </c>
      <c r="J486" t="str">
        <f>D476</f>
        <v>2012</v>
      </c>
      <c r="K486" t="str">
        <f>E476</f>
        <v>2013</v>
      </c>
      <c r="L486" t="str">
        <f>F476</f>
        <v>2014</v>
      </c>
      <c r="M486" t="str">
        <f>G476</f>
        <v>2015</v>
      </c>
      <c r="N486" t="str">
        <f>H476</f>
        <v>2016</v>
      </c>
      <c r="X486" t="str">
        <f>"Min " &amp; X481</f>
        <v>Min Op WC / Sales</v>
      </c>
      <c r="Y486">
        <f ca="1">MIN(X483:AB483)</f>
        <v>0.24010777521170132</v>
      </c>
      <c r="AK486" t="str">
        <f>AK485 &amp; " Year"</f>
        <v>Max Change in Op WC / Sales Year</v>
      </c>
      <c r="AL486" t="str">
        <f ca="1">IF(MATCH(AL485,AK484:AN484,0)=1,AK483,IF(MATCH(AL485,AK484:AN484,0)=2,AL483,IF(MATCH(AL485,AK484:AN484,0)=3,AM483,AN483)))</f>
        <v>12-13</v>
      </c>
    </row>
    <row r="487" spans="4:40" x14ac:dyDescent="0.3">
      <c r="D487" t="str">
        <f>"Correlation with Op WC"</f>
        <v>Correlation with Op WC</v>
      </c>
      <c r="E487">
        <f ca="1">CORREL(D477:H477,X483:AB483)</f>
        <v>0.36524978564311655</v>
      </c>
      <c r="J487">
        <f ca="1">(INDIRECT("J" &amp; MATCH("Income Tax",B145:B403,0) +144))/(INDIRECT("J" &amp; MATCH("Pretax Income",B145:B403,0) +144))</f>
        <v>-5.3848372476308199</v>
      </c>
      <c r="K487">
        <f ca="1">(INDIRECT("K" &amp; MATCH("Income Tax",B145:B403,0) +144))/(INDIRECT("K" &amp; MATCH("Pretax Income",B145:B403,0) +144))</f>
        <v>0.43035343035343038</v>
      </c>
      <c r="L487">
        <f ca="1">(INDIRECT("L" &amp; MATCH("Income Tax",B145:B403,0) +144))/(INDIRECT("L" &amp; MATCH("Pretax Income",B145:B403,0) +144))</f>
        <v>0.36915387361656549</v>
      </c>
      <c r="M487">
        <f ca="1">(INDIRECT("M" &amp; MATCH("Income Tax",B145:B403,0) +144))/(INDIRECT("M" &amp; MATCH("Pretax Income",B145:B403,0) +144))</f>
        <v>0.42901393908105323</v>
      </c>
      <c r="N487">
        <f ca="1">(INDIRECT("N" &amp; MATCH("Income Tax",B145:B403,0) +144))/(INDIRECT("N" &amp; MATCH("Pretax Income",B145:B403,0) +144))</f>
        <v>0.1577951265673054</v>
      </c>
      <c r="X487" t="str">
        <f>X486 &amp; " Year"</f>
        <v>Min Op WC / Sales Year</v>
      </c>
      <c r="Y487">
        <f ca="1">VALUE(X482)+MATCH(Y486,X483:AB483,0)-1</f>
        <v>2016</v>
      </c>
      <c r="AK487" t="str">
        <f>"Min " &amp; AK482</f>
        <v>Min Change in Op WC / Sales</v>
      </c>
      <c r="AL487">
        <f ca="1">MIN(AK484:AN484)</f>
        <v>-0.49210105034750784</v>
      </c>
    </row>
    <row r="488" spans="4:40" x14ac:dyDescent="0.3">
      <c r="D488" t="str">
        <f>"Correlation with PPE"</f>
        <v>Correlation with PPE</v>
      </c>
      <c r="E488">
        <f ca="1">CORREL(D477:H477,X491:AB491)</f>
        <v>-0.38814670034874688</v>
      </c>
      <c r="J488" t="str">
        <f>"Max " &amp; J485</f>
        <v>Max Cash Tax Rate</v>
      </c>
      <c r="K488">
        <f ca="1">MAX(J487:N487)</f>
        <v>0.43035343035343038</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-0.6637357928539519</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-5.3848372476308199</v>
      </c>
      <c r="Q490">
        <f ca="1">SUM(X483,X491,X499)</f>
        <v>0.85092050619665804</v>
      </c>
      <c r="R490">
        <f ca="1">SUM(Y483,Y491,Y499)</f>
        <v>0.90562672769967001</v>
      </c>
      <c r="S490">
        <f ca="1">SUM(Z483,Z491,Z499)</f>
        <v>2.3827338846268806</v>
      </c>
      <c r="T490">
        <f ca="1">SUM(AA483,AA491,AA499)</f>
        <v>2.0610969025291279</v>
      </c>
      <c r="U490">
        <f ca="1">SUM(AB483,AB491,AB499)</f>
        <v>2.2691878367975367</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2.3827338846268806</v>
      </c>
      <c r="S491" t="str">
        <f>"Op WC Effect on Max"</f>
        <v>Op WC Effect on Max</v>
      </c>
      <c r="T491" t="str">
        <f ca="1">IF(R492=Y485,"Max IC in same year as Max Op WC","Inconclusive Effect")</f>
        <v>Inconclusive Effect</v>
      </c>
      <c r="U491" t="str">
        <f>"Correlation with Op WC"</f>
        <v>Correlation with Op WC</v>
      </c>
      <c r="V491">
        <f ca="1">CORREL(Q490:U490,X483:AB483)</f>
        <v>-0.52038685568034582</v>
      </c>
      <c r="X491">
        <f ca="1">(INDIRECT("J" &amp; MATCH("Net Property, Plant &amp; Equipment",B145:B403,0) +144))/(INDIRECT("J" &amp; MATCH("Sales/Revenue",B145:B403,0) +144))</f>
        <v>5.4641771034302344E-2</v>
      </c>
      <c r="Y491">
        <f ca="1">(INDIRECT("K" &amp; MATCH("Net Property, Plant &amp; Equipment",B145:B403,0) +144))/(INDIRECT("K" &amp; MATCH("Sales/Revenue",B145:B403,0) +144))</f>
        <v>4.9133549326754455E-2</v>
      </c>
      <c r="Z491">
        <f ca="1">(INDIRECT("L" &amp; MATCH("Net Property, Plant &amp; Equipment",B145:B403,0) +144))/(INDIRECT("L" &amp; MATCH("Sales/Revenue",B145:B403,0) +144))</f>
        <v>0.11480023911527348</v>
      </c>
      <c r="AA491">
        <f ca="1">(INDIRECT("M" &amp; MATCH("Net Property, Plant &amp; Equipment",B145:B403,0) +144))/(INDIRECT("M" &amp; MATCH("Sales/Revenue",B145:B403,0) +144))</f>
        <v>8.159785653391792E-2</v>
      </c>
      <c r="AB491">
        <f ca="1">(INDIRECT("N" &amp; MATCH("Net Property, Plant &amp; Equipment",B145:B403,0) +144))/(INDIRECT("N" &amp; MATCH("Sales/Revenue",B145:B403,0) +144))</f>
        <v>6.6031562740569663E-2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2014</v>
      </c>
      <c r="S492" t="str">
        <f>"PPE Effect on Max"</f>
        <v>PPE Effect on Max</v>
      </c>
      <c r="T492" t="str">
        <f ca="1">IF(R492=Y493,"Max IC in same year as Max PPE","Inconclusive Effect")</f>
        <v>Max IC in same year as Max PPE</v>
      </c>
      <c r="U492" t="str">
        <f>"Correlation with PPE"</f>
        <v>Correlation with PPE</v>
      </c>
      <c r="V492">
        <f ca="1">CORREL(Q490:U490,X491:AB491)</f>
        <v>0.78353299183830671</v>
      </c>
      <c r="X492" t="str">
        <f>"Max " &amp; X489</f>
        <v>Max PPE / Sales</v>
      </c>
      <c r="Y492">
        <f ca="1">MAX(X491:AB491)</f>
        <v>0.11480023911527348</v>
      </c>
      <c r="AE492">
        <f ca="1">R490-Q490</f>
        <v>5.4706221503011965E-2</v>
      </c>
      <c r="AF492">
        <f ca="1">S490-R490</f>
        <v>1.4771071569272105</v>
      </c>
      <c r="AG492">
        <f ca="1">T490-S490</f>
        <v>-0.32163698209775271</v>
      </c>
      <c r="AH492">
        <f ca="1">U490-T490</f>
        <v>0.20809093426840874</v>
      </c>
      <c r="AK492">
        <f ca="1">Y491-X491</f>
        <v>-5.508221707547889E-3</v>
      </c>
      <c r="AL492">
        <f ca="1">Z491-Y491</f>
        <v>6.5666689788519028E-2</v>
      </c>
      <c r="AM492">
        <f ca="1">AA491-Z491</f>
        <v>-3.3202382581355563E-2</v>
      </c>
      <c r="AN492">
        <f ca="1">AB491-AA491</f>
        <v>-1.5566293793348257E-2</v>
      </c>
    </row>
    <row r="493" spans="4:40" x14ac:dyDescent="0.3">
      <c r="Q493" t="str">
        <f>"Min " &amp; Q488</f>
        <v>Min Invested Capital / Sales</v>
      </c>
      <c r="R493">
        <f ca="1">MIN(Q490:U490)</f>
        <v>0.85092050619665804</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0.97002909377906699</v>
      </c>
      <c r="X493" t="str">
        <f>X492 &amp; " Year"</f>
        <v>Max PPE / Sales Year</v>
      </c>
      <c r="Y493">
        <f ca="1">VALUE(X490)+MATCH(Y492,X491:AB491,0)-1</f>
        <v>2014</v>
      </c>
      <c r="AE493" t="str">
        <f>"Max " &amp; AE490</f>
        <v>Max Change in Invested Capital / Sales</v>
      </c>
      <c r="AF493">
        <f ca="1">MAX(AE492:AH492)</f>
        <v>1.4771071569272105</v>
      </c>
      <c r="AK493" t="str">
        <f>"Max " &amp; AK490</f>
        <v>Max Change in PPE / Sales</v>
      </c>
      <c r="AL493">
        <f ca="1">MAX(AK492:AN492)</f>
        <v>6.5666689788519028E-2</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Inconclusive Effect</v>
      </c>
      <c r="X494" t="str">
        <f>"Min " &amp; X489</f>
        <v>Min PPE / Sales</v>
      </c>
      <c r="Y494">
        <f ca="1">MIN(X491:AB491)</f>
        <v>4.9133549326754455E-2</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13-14</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-0.32163698209775271</v>
      </c>
      <c r="AK495" t="str">
        <f>"Min " &amp; AK490</f>
        <v>Min Change in PPE / Sales</v>
      </c>
      <c r="AL495">
        <f ca="1">MIN(AK492:AN492)</f>
        <v>-3.3202382581355563E-2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3.0476439619371506E-2</v>
      </c>
      <c r="Y499">
        <f ca="1">(INDIRECT("K" &amp; MATCH("Intangible Assets",B145:B403,0) +144))/(INDIRECT("K" &amp; MATCH("Sales/Revenue",B145:B403,0) +144))</f>
        <v>5.1897868798858604E-2</v>
      </c>
      <c r="Z499">
        <f ca="1">(INDIRECT("L" &amp; MATCH("Intangible Assets",B145:B403,0) +144))/(INDIRECT("L" &amp; MATCH("Sales/Revenue",B145:B403,0) +144))</f>
        <v>1.5337501245392049</v>
      </c>
      <c r="AA499">
        <f ca="1">(INDIRECT("M" &amp; MATCH("Intangible Assets",B145:B403,0) +144))/(INDIRECT("M" &amp; MATCH("Sales/Revenue",B145:B403,0) +144))</f>
        <v>1.2472902204360006</v>
      </c>
      <c r="AB499">
        <f ca="1">(INDIRECT("N" &amp; MATCH("Intangible Assets",B145:B403,0) +144))/(INDIRECT("N" &amp; MATCH("Sales/Revenue",B145:B403,0) +144))</f>
        <v>1.9630484988452657</v>
      </c>
      <c r="AK499" t="str">
        <f>K476</f>
        <v>12-13</v>
      </c>
      <c r="AL499" t="str">
        <f>L476</f>
        <v>13-14</v>
      </c>
      <c r="AM499" t="str">
        <f>M476</f>
        <v>14-15</v>
      </c>
      <c r="AN499" t="str">
        <f>N476</f>
        <v>15-16</v>
      </c>
    </row>
    <row r="500" spans="3:40" x14ac:dyDescent="0.3">
      <c r="X500" t="str">
        <f>"Max " &amp; X497</f>
        <v>Max Intangibles / Sales</v>
      </c>
      <c r="Y500">
        <f ca="1">MAX(X499:AB499)</f>
        <v>1.9630484988452657</v>
      </c>
      <c r="AK500">
        <f ca="1">Y499-X499</f>
        <v>2.1421429179487098E-2</v>
      </c>
      <c r="AL500">
        <f ca="1">Z499-Y499</f>
        <v>1.4818522557403462</v>
      </c>
      <c r="AM500">
        <f ca="1">AA499-Z499</f>
        <v>-0.28645990410320432</v>
      </c>
      <c r="AN500">
        <f ca="1">AB499-AA499</f>
        <v>0.71575827840926509</v>
      </c>
    </row>
    <row r="501" spans="3:40" x14ac:dyDescent="0.3">
      <c r="X501" t="str">
        <f>X500 &amp; " Year"</f>
        <v>Max Intangibles / Sales Year</v>
      </c>
      <c r="Y501">
        <f ca="1">VALUE(X498)+MATCH(Y500,X499:AB499,0)-1</f>
        <v>2016</v>
      </c>
      <c r="AK501" t="str">
        <f>"Max " &amp; AK498</f>
        <v>Max Change in Intagibles / Sales</v>
      </c>
      <c r="AL501">
        <f ca="1">MAX(AK500:AN500)</f>
        <v>1.4818522557403462</v>
      </c>
    </row>
    <row r="502" spans="3:40" x14ac:dyDescent="0.3">
      <c r="X502" t="str">
        <f>"Min " &amp; X497</f>
        <v>Min Intangibles / Sales</v>
      </c>
      <c r="Y502">
        <f ca="1">MIN(X499:AB499)</f>
        <v>3.0476439619371506E-2</v>
      </c>
      <c r="AK502" t="str">
        <f>AK501 &amp; " Year"</f>
        <v>Max Change in Intagibles / Sales Year</v>
      </c>
      <c r="AL502" t="str">
        <f ca="1">IF(MATCH(AL501,AK500:AN500,0)=1,AK499,IF(MATCH(AL501,AK500:AN500,0)=2,AL499,IF(MATCH(AL501,AK500:AN500,0)=3,AM499,AN499)))</f>
        <v>13-14</v>
      </c>
    </row>
    <row r="503" spans="3:40" x14ac:dyDescent="0.3">
      <c r="X503" t="str">
        <f>X502 &amp; " Year"</f>
        <v>Min Intangibles / Sales Year</v>
      </c>
      <c r="Y503">
        <f ca="1">VALUE(X498)+MATCH(Y502,X499:AB499,0)-1</f>
        <v>2012</v>
      </c>
      <c r="AK503" t="str">
        <f>"Min " &amp; AK498</f>
        <v>Min Change in Intagibles / Sales</v>
      </c>
      <c r="AL503">
        <f ca="1">MIN(AK500:AN500)</f>
        <v>-0.28645990410320432</v>
      </c>
    </row>
    <row r="504" spans="3:40" x14ac:dyDescent="0.3">
      <c r="AK504" t="str">
        <f>AK503 &amp; " Year"</f>
        <v>Min Change in Intagibles / Sales Year</v>
      </c>
      <c r="AL504" t="str">
        <f ca="1">IF(MATCH(AL503,AK500:AN500,0)=1,AK499,IF(MATCH(AL503,AK500:AN500,0)=2,AL499,IF(MATCH(AL503,AK500:AN500,0)=3,AM499,AN499)))</f>
        <v>14-15</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0.51280877132996727</v>
      </c>
      <c r="E508">
        <f t="shared" ca="1" si="85"/>
        <v>4.5283050797032667E-2</v>
      </c>
      <c r="F508">
        <f t="shared" ca="1" si="85"/>
        <v>2.8969779360691065E-2</v>
      </c>
      <c r="G508">
        <f t="shared" ca="1" si="85"/>
        <v>1.6801977014691591E-2</v>
      </c>
      <c r="H508">
        <f t="shared" ca="1" si="85"/>
        <v>-2.2400319600065555E-2</v>
      </c>
      <c r="I508">
        <f t="shared" ref="I508:I518" ca="1" si="86">AVERAGE(D508:H508)</f>
        <v>0.1162926517804634</v>
      </c>
      <c r="J508">
        <f t="shared" ref="J508:J518" ca="1" si="87">STDEV(D508:H508)</f>
        <v>0.22306210750470995</v>
      </c>
      <c r="K508">
        <f t="shared" ref="K508:K518" ca="1" si="88">(D508-I508)/J508</f>
        <v>1.7776041120795538</v>
      </c>
      <c r="L508">
        <f t="shared" ref="L508:L518" ca="1" si="89">(E508-I508)/J508</f>
        <v>-0.31834004339769528</v>
      </c>
      <c r="M508">
        <f t="shared" ref="M508:M518" ca="1" si="90">(F508-I508)/J508</f>
        <v>-0.39147335868297811</v>
      </c>
      <c r="N508">
        <f t="shared" ref="N508:N518" ca="1" si="91">(G508-I508)/J508</f>
        <v>-0.4460223023924898</v>
      </c>
      <c r="O508">
        <f t="shared" ref="O508:O518" ca="1" si="92">(H508-I508)/J508</f>
        <v>-0.62176840760639029</v>
      </c>
      <c r="P508">
        <f ca="1">K507 + MATCH(IF(MAX(MAX(K508:O508),ABS(MIN(K508:O508)))=ABS(MIN(K508:O508)), MIN(K508:O508),MAX(K508:O508)),K508:O508,0) - 1</f>
        <v>2012</v>
      </c>
    </row>
    <row r="509" spans="3:40" x14ac:dyDescent="0.3">
      <c r="C509" t="str">
        <f>J465</f>
        <v>EOY Pretax ROIC</v>
      </c>
      <c r="D509">
        <f ca="1">J467</f>
        <v>8.0316655137960158E-2</v>
      </c>
      <c r="E509">
        <f ca="1">K467</f>
        <v>7.949323880792962E-2</v>
      </c>
      <c r="F509">
        <f ca="1">L467</f>
        <v>4.5922100729652332E-2</v>
      </c>
      <c r="G509">
        <f ca="1">M467</f>
        <v>2.9426247267140698E-2</v>
      </c>
      <c r="H509">
        <f ca="1">N467</f>
        <v>-2.6597233412774465E-2</v>
      </c>
      <c r="I509">
        <f t="shared" ca="1" si="86"/>
        <v>4.1712201705981666E-2</v>
      </c>
      <c r="J509">
        <f t="shared" ca="1" si="87"/>
        <v>4.4024304201732985E-2</v>
      </c>
      <c r="K509">
        <f t="shared" ca="1" si="88"/>
        <v>0.87688957570075243</v>
      </c>
      <c r="L509">
        <f t="shared" ca="1" si="89"/>
        <v>0.85818589951640234</v>
      </c>
      <c r="M509">
        <f t="shared" ca="1" si="90"/>
        <v>9.5626702113896123E-2</v>
      </c>
      <c r="N509">
        <f t="shared" ca="1" si="91"/>
        <v>-0.27907208669427058</v>
      </c>
      <c r="O509">
        <f t="shared" ca="1" si="92"/>
        <v>-1.5516300906367801</v>
      </c>
      <c r="P509">
        <f ca="1">K507 + MATCH(IF(MAX(MAX(K509:O509),ABS(MIN(K509:O509)))=ABS(MIN(K509:O509)), MIN(K509:O509),MAX(K509:O509)),K509:O509,0) - 1</f>
        <v>2016</v>
      </c>
    </row>
    <row r="510" spans="3:40" x14ac:dyDescent="0.3">
      <c r="C510" t="str">
        <f>J485</f>
        <v>Cash Tax Rate</v>
      </c>
      <c r="D510">
        <f ca="1">J487</f>
        <v>-5.3848372476308199</v>
      </c>
      <c r="E510">
        <f ca="1">K487</f>
        <v>0.43035343035343038</v>
      </c>
      <c r="F510">
        <f ca="1">L487</f>
        <v>0.36915387361656549</v>
      </c>
      <c r="G510">
        <f ca="1">M487</f>
        <v>0.42901393908105323</v>
      </c>
      <c r="H510">
        <f ca="1">N487</f>
        <v>0.1577951265673054</v>
      </c>
      <c r="I510">
        <f t="shared" ca="1" si="86"/>
        <v>-0.79970417560249307</v>
      </c>
      <c r="J510">
        <f t="shared" ca="1" si="87"/>
        <v>2.5656027196552307</v>
      </c>
      <c r="K510">
        <f t="shared" ca="1" si="88"/>
        <v>-1.7871563032348532</v>
      </c>
      <c r="L510">
        <f t="shared" ca="1" si="89"/>
        <v>0.47944196368844677</v>
      </c>
      <c r="M510">
        <f t="shared" ca="1" si="90"/>
        <v>0.45558809252280935</v>
      </c>
      <c r="N510">
        <f t="shared" ca="1" si="91"/>
        <v>0.47891986755013388</v>
      </c>
      <c r="O510">
        <f t="shared" ca="1" si="92"/>
        <v>0.37320637947346291</v>
      </c>
      <c r="P510">
        <f ca="1">K507 + MATCH(IF(MAX(MAX(K510:O510),ABS(MIN(K510:O510)))=ABS(MIN(K510:O510)), MIN(K510:O510),MAX(K510:O510)),K510:O510,0) - 1</f>
        <v>2012</v>
      </c>
    </row>
    <row r="511" spans="3:40" x14ac:dyDescent="0.3">
      <c r="C511" t="str">
        <f>Q460</f>
        <v>Operating Margin</v>
      </c>
      <c r="D511">
        <f ca="1">Q462</f>
        <v>6.8343088846015476E-2</v>
      </c>
      <c r="E511">
        <f ca="1">R462</f>
        <v>7.1991201735873728E-2</v>
      </c>
      <c r="F511">
        <f ca="1">S462</f>
        <v>0.10942014546179141</v>
      </c>
      <c r="G511">
        <f ca="1">T462</f>
        <v>6.0650347095359908E-2</v>
      </c>
      <c r="H511">
        <f ca="1">U462</f>
        <v>-6.0354118552732858E-2</v>
      </c>
      <c r="I511">
        <f t="shared" ca="1" si="86"/>
        <v>5.0010132917261529E-2</v>
      </c>
      <c r="J511">
        <f t="shared" ca="1" si="87"/>
        <v>6.4502512374176868E-2</v>
      </c>
      <c r="K511">
        <f t="shared" ca="1" si="88"/>
        <v>0.28422080402706018</v>
      </c>
      <c r="L511">
        <f t="shared" ca="1" si="89"/>
        <v>0.34077849078344064</v>
      </c>
      <c r="M511">
        <f t="shared" ca="1" si="90"/>
        <v>0.92104958950892368</v>
      </c>
      <c r="N511">
        <f t="shared" ca="1" si="91"/>
        <v>0.16495813552772734</v>
      </c>
      <c r="O511">
        <f t="shared" ca="1" si="92"/>
        <v>-1.7110070198471516</v>
      </c>
      <c r="P511">
        <f ca="1">K507 + MATCH(IF(MAX(MAX(K511:O511),ABS(MIN(K511:O511)))=ABS(MIN(K511:O511)), MIN(K511:O511),MAX(K511:O511)),K511:O511,0) - 1</f>
        <v>2016</v>
      </c>
    </row>
    <row r="512" spans="3:40" x14ac:dyDescent="0.3">
      <c r="C512" t="str">
        <f>Q488</f>
        <v>Invested Capital / Sales</v>
      </c>
      <c r="D512">
        <f ca="1">Q490</f>
        <v>0.85092050619665804</v>
      </c>
      <c r="E512">
        <f ca="1">R490</f>
        <v>0.90562672769967001</v>
      </c>
      <c r="F512">
        <f ca="1">S490</f>
        <v>2.3827338846268806</v>
      </c>
      <c r="G512">
        <f ca="1">T490</f>
        <v>2.0610969025291279</v>
      </c>
      <c r="H512">
        <f ca="1">U490</f>
        <v>2.2691878367975367</v>
      </c>
      <c r="I512">
        <f t="shared" ca="1" si="86"/>
        <v>1.6939131715699745</v>
      </c>
      <c r="J512">
        <f t="shared" ca="1" si="87"/>
        <v>0.75370268656362382</v>
      </c>
      <c r="K512">
        <f t="shared" ca="1" si="88"/>
        <v>-1.1184684364292168</v>
      </c>
      <c r="L512">
        <f t="shared" ca="1" si="89"/>
        <v>-1.0458851453274756</v>
      </c>
      <c r="M512">
        <f t="shared" ca="1" si="90"/>
        <v>0.91391569293385999</v>
      </c>
      <c r="N512">
        <f t="shared" ca="1" si="91"/>
        <v>0.48717317518564746</v>
      </c>
      <c r="O512">
        <f t="shared" ca="1" si="92"/>
        <v>0.76326471363718618</v>
      </c>
      <c r="P512">
        <f ca="1">K507 + MATCH(IF(MAX(MAX(K512:O512),ABS(MIN(K512:O512)))=ABS(MIN(K512:O512)), MIN(K512:O512),MAX(K512:O512)),K512:O512,0) - 1</f>
        <v>2012</v>
      </c>
    </row>
    <row r="513" spans="3:16" x14ac:dyDescent="0.3">
      <c r="C513" t="str">
        <f>X453</f>
        <v>Gross Margin</v>
      </c>
      <c r="D513">
        <f ca="1">X455</f>
        <v>0.81151695497204146</v>
      </c>
      <c r="E513">
        <f ca="1">Y455</f>
        <v>0.80192016169782721</v>
      </c>
      <c r="F513">
        <f ca="1">Z455</f>
        <v>0.79921789379296604</v>
      </c>
      <c r="G513">
        <f ca="1">AA455</f>
        <v>0.81137092518166687</v>
      </c>
      <c r="H513">
        <f ca="1">AB455</f>
        <v>0.79193610469591991</v>
      </c>
      <c r="I513">
        <f t="shared" ca="1" si="86"/>
        <v>0.80319240806808434</v>
      </c>
      <c r="J513">
        <f t="shared" ca="1" si="87"/>
        <v>8.3711702212011015E-3</v>
      </c>
      <c r="K513">
        <f t="shared" ca="1" si="88"/>
        <v>0.99443048988229843</v>
      </c>
      <c r="L513">
        <f t="shared" ca="1" si="89"/>
        <v>-0.15197951261760298</v>
      </c>
      <c r="M513">
        <f t="shared" ca="1" si="90"/>
        <v>-0.4747859821381144</v>
      </c>
      <c r="N513">
        <f t="shared" ca="1" si="91"/>
        <v>0.97698611991778006</v>
      </c>
      <c r="O513">
        <f t="shared" ca="1" si="92"/>
        <v>-1.3446511150443876</v>
      </c>
      <c r="P513">
        <f ca="1">K507 + MATCH(IF(MAX(MAX(K513:O513),ABS(MIN(K513:O513)))=ABS(MIN(K513:O513)), MIN(K513:O513),MAX(K513:O513)),K513:O513,0) - 1</f>
        <v>2016</v>
      </c>
    </row>
    <row r="514" spans="3:16" x14ac:dyDescent="0.3">
      <c r="C514" t="str">
        <f>X461</f>
        <v>SGA / Sales</v>
      </c>
      <c r="D514">
        <f ca="1">X463</f>
        <v>0.72793564631634022</v>
      </c>
      <c r="E514">
        <f ca="1">Y463</f>
        <v>0.70912225425794373</v>
      </c>
      <c r="F514">
        <f ca="1">Z463</f>
        <v>0.66870080701404799</v>
      </c>
      <c r="G514">
        <f ca="1">AA463</f>
        <v>0.72025331871879184</v>
      </c>
      <c r="H514">
        <f ca="1">AB463</f>
        <v>0.81075827559661273</v>
      </c>
      <c r="I514">
        <f t="shared" ca="1" si="86"/>
        <v>0.72735406038074724</v>
      </c>
      <c r="J514">
        <f t="shared" ca="1" si="87"/>
        <v>5.1912485914090145E-2</v>
      </c>
      <c r="K514">
        <f t="shared" ca="1" si="88"/>
        <v>1.1203199487604057E-2</v>
      </c>
      <c r="L514">
        <f t="shared" ca="1" si="89"/>
        <v>-0.35120271745366388</v>
      </c>
      <c r="M514">
        <f t="shared" ca="1" si="90"/>
        <v>-1.1298486738578533</v>
      </c>
      <c r="N514">
        <f t="shared" ca="1" si="91"/>
        <v>-0.13678292489607224</v>
      </c>
      <c r="O514">
        <f t="shared" ca="1" si="92"/>
        <v>1.6066311167199918</v>
      </c>
      <c r="P514">
        <f ca="1">K507 + MATCH(IF(MAX(MAX(K514:O514),ABS(MIN(K514:O514)))=ABS(MIN(K514:O514)), MIN(K514:O514),MAX(K514:O514)),K514:O514,0) - 1</f>
        <v>2016</v>
      </c>
    </row>
    <row r="515" spans="3:16" x14ac:dyDescent="0.3">
      <c r="C515" t="str">
        <f>X469</f>
        <v>Depreciation / Sales</v>
      </c>
      <c r="D515">
        <f ca="1">X471</f>
        <v>1.5238219809685753E-2</v>
      </c>
      <c r="E515">
        <f ca="1">Y471</f>
        <v>2.0806705704009748E-2</v>
      </c>
      <c r="F515">
        <f ca="1">Z471</f>
        <v>2.1096941317126632E-2</v>
      </c>
      <c r="G515">
        <f ca="1">AA471</f>
        <v>3.0467259367515123E-2</v>
      </c>
      <c r="H515">
        <f ca="1">AB471</f>
        <v>4.1531947652040033E-2</v>
      </c>
      <c r="I515">
        <f t="shared" ca="1" si="86"/>
        <v>2.5828214770075457E-2</v>
      </c>
      <c r="J515">
        <f t="shared" ca="1" si="87"/>
        <v>1.0342587396939981E-2</v>
      </c>
      <c r="K515">
        <f t="shared" ca="1" si="88"/>
        <v>-1.0239212446513066</v>
      </c>
      <c r="L515">
        <f t="shared" ca="1" si="89"/>
        <v>-0.48551768269818074</v>
      </c>
      <c r="M515">
        <f t="shared" ca="1" si="90"/>
        <v>-0.45745549651808093</v>
      </c>
      <c r="N515">
        <f t="shared" ca="1" si="91"/>
        <v>0.44853810941082312</v>
      </c>
      <c r="O515">
        <f t="shared" ca="1" si="92"/>
        <v>1.5183563144567456</v>
      </c>
      <c r="P515">
        <f ca="1">K507 + MATCH(IF(MAX(MAX(K515:O515),ABS(MIN(K515:O515)))=ABS(MIN(K515:O515)), MIN(K515:O515),MAX(K515:O515)),K515:O515,0) - 1</f>
        <v>2016</v>
      </c>
    </row>
    <row r="516" spans="3:16" x14ac:dyDescent="0.3">
      <c r="C516" t="str">
        <f>X481</f>
        <v>Op WC / Sales</v>
      </c>
      <c r="D516">
        <f ca="1">X483</f>
        <v>0.76580229554298418</v>
      </c>
      <c r="E516">
        <f ca="1">Y483</f>
        <v>0.804595309574057</v>
      </c>
      <c r="F516">
        <f ca="1">Z483</f>
        <v>0.73418352097240214</v>
      </c>
      <c r="G516">
        <f ca="1">AA483</f>
        <v>0.73220882555920919</v>
      </c>
      <c r="H516">
        <f ca="1">AB483</f>
        <v>0.24010777521170132</v>
      </c>
      <c r="I516">
        <f t="shared" ca="1" si="86"/>
        <v>0.65537954537207077</v>
      </c>
      <c r="J516">
        <f t="shared" ca="1" si="87"/>
        <v>0.23399891880001739</v>
      </c>
      <c r="K516">
        <f t="shared" ca="1" si="88"/>
        <v>0.47189427514100635</v>
      </c>
      <c r="L516">
        <f t="shared" ca="1" si="89"/>
        <v>0.63767715238680478</v>
      </c>
      <c r="M516">
        <f t="shared" ca="1" si="90"/>
        <v>0.33677068255037385</v>
      </c>
      <c r="N516">
        <f t="shared" ca="1" si="91"/>
        <v>0.32833177427114124</v>
      </c>
      <c r="O516">
        <f t="shared" ca="1" si="92"/>
        <v>-1.7746738843493262</v>
      </c>
      <c r="P516">
        <f ca="1">K507 + MATCH(IF(MAX(MAX(K516:O516),ABS(MIN(K516:O516)))=ABS(MIN(K516:O516)), MIN(K516:O516),MAX(K516:O516)),K516:O516,0) - 1</f>
        <v>2016</v>
      </c>
    </row>
    <row r="517" spans="3:16" x14ac:dyDescent="0.3">
      <c r="C517" t="str">
        <f>X489</f>
        <v>PPE / Sales</v>
      </c>
      <c r="D517">
        <f ca="1">X491</f>
        <v>5.4641771034302344E-2</v>
      </c>
      <c r="E517">
        <f ca="1">Y491</f>
        <v>4.9133549326754455E-2</v>
      </c>
      <c r="F517">
        <f ca="1">Z491</f>
        <v>0.11480023911527348</v>
      </c>
      <c r="G517">
        <f ca="1">AA491</f>
        <v>8.159785653391792E-2</v>
      </c>
      <c r="H517">
        <f ca="1">AB491</f>
        <v>6.6031562740569663E-2</v>
      </c>
      <c r="I517">
        <f t="shared" ca="1" si="86"/>
        <v>7.3240995750163573E-2</v>
      </c>
      <c r="J517">
        <f t="shared" ca="1" si="87"/>
        <v>2.6344277787823073E-2</v>
      </c>
      <c r="K517">
        <f t="shared" ca="1" si="88"/>
        <v>-0.70600624794725686</v>
      </c>
      <c r="L517">
        <f t="shared" ca="1" si="89"/>
        <v>-0.91509232545946395</v>
      </c>
      <c r="M517">
        <f t="shared" ca="1" si="90"/>
        <v>1.5775434688256871</v>
      </c>
      <c r="N517">
        <f t="shared" ca="1" si="91"/>
        <v>0.31721730430648126</v>
      </c>
      <c r="O517">
        <f t="shared" ca="1" si="92"/>
        <v>-0.27366219972544759</v>
      </c>
      <c r="P517">
        <f ca="1">K507 + MATCH(IF(MAX(MAX(K517:O517),ABS(MIN(K517:O517)))=ABS(MIN(K517:O517)), MIN(K517:O517),MAX(K517:O517)),K517:O517,0) - 1</f>
        <v>2014</v>
      </c>
    </row>
    <row r="518" spans="3:16" x14ac:dyDescent="0.3">
      <c r="C518" t="str">
        <f>X497</f>
        <v>Intangibles / Sales</v>
      </c>
      <c r="D518">
        <f ca="1">X499</f>
        <v>3.0476439619371506E-2</v>
      </c>
      <c r="E518">
        <f ca="1">Y499</f>
        <v>5.1897868798858604E-2</v>
      </c>
      <c r="F518">
        <f ca="1">Z499</f>
        <v>1.5337501245392049</v>
      </c>
      <c r="G518">
        <f ca="1">AA499</f>
        <v>1.2472902204360006</v>
      </c>
      <c r="H518">
        <f ca="1">AB499</f>
        <v>1.9630484988452657</v>
      </c>
      <c r="I518">
        <f t="shared" ca="1" si="86"/>
        <v>0.96529263044774027</v>
      </c>
      <c r="J518">
        <f t="shared" ca="1" si="87"/>
        <v>0.88124267904932307</v>
      </c>
      <c r="K518">
        <f t="shared" ca="1" si="88"/>
        <v>-1.0607931425164749</v>
      </c>
      <c r="L518">
        <f t="shared" ca="1" si="89"/>
        <v>-1.0364849358342971</v>
      </c>
      <c r="M518">
        <f t="shared" ca="1" si="90"/>
        <v>0.64506350816407532</v>
      </c>
      <c r="N518">
        <f t="shared" ca="1" si="91"/>
        <v>0.31999992362203433</v>
      </c>
      <c r="O518">
        <f t="shared" ca="1" si="92"/>
        <v>1.1322146465646623</v>
      </c>
      <c r="P518">
        <f ca="1">K507 + MATCH(IF(MAX(MAX(K518:O518),ABS(MIN(K518:O518)))=ABS(MIN(K518:O518)), MIN(K518:O518),MAX(K518:O518)),K518:O518,0) - 1</f>
        <v>2016</v>
      </c>
    </row>
    <row r="519" spans="3:16" x14ac:dyDescent="0.3">
      <c r="I519" t="str">
        <f>"Max SD"</f>
        <v>Max SD</v>
      </c>
      <c r="J519">
        <f ca="1">MAX(J508:J518)</f>
        <v>2.5656027196552307</v>
      </c>
    </row>
    <row r="520" spans="3:16" x14ac:dyDescent="0.3">
      <c r="I520" t="str">
        <f>"Max SD Item"</f>
        <v>Max SD Item</v>
      </c>
      <c r="J520" t="str">
        <f ca="1">INDIRECT("C" &amp; 507 + MATCH(J519,J508:J518,0))</f>
        <v>Cash Tax Rate</v>
      </c>
    </row>
    <row r="521" spans="3:16" x14ac:dyDescent="0.3">
      <c r="I521" t="str">
        <f>"Min SD"</f>
        <v>Min SD</v>
      </c>
      <c r="J521">
        <f ca="1">MIN(J508:J518)</f>
        <v>8.3711702212011015E-3</v>
      </c>
    </row>
    <row r="522" spans="3:16" x14ac:dyDescent="0.3">
      <c r="I522" t="str">
        <f>"Min SD Item"</f>
        <v>Min SD Item</v>
      </c>
      <c r="J522" t="str">
        <f ca="1">INDIRECT("C" &amp; 507 + MATCH(J521,J508:J518,0))</f>
        <v>Gross Margin</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4934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PT Alam Sutera Realty Tbk</v>
      </c>
    </row>
    <row r="2" spans="1:16" x14ac:dyDescent="0.3">
      <c r="B2" t="s">
        <v>2</v>
      </c>
      <c r="C2" t="s">
        <v>4935</v>
      </c>
      <c r="K2" t="str">
        <f>LEFT(C1,FIND("(",C1) - 2)</f>
        <v>PT Alam Sutera Realty Tbk</v>
      </c>
    </row>
    <row r="3" spans="1:16" x14ac:dyDescent="0.3">
      <c r="J3">
        <f ca="1">RANDBETWEEN(1,6)</f>
        <v>2</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$304.00, down 1.94%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$304.00, down 1.94% after opening up a fraction over yesterday's closing price</v>
      </c>
    </row>
    <row r="5" spans="1:16" x14ac:dyDescent="0.3">
      <c r="J5">
        <f ca="1">RANDBETWEEN(1,2)</f>
        <v>1</v>
      </c>
      <c r="K5" t="str">
        <f>"The one year target estimate for " &amp; D1 &amp; " is " &amp; TEXT(C23,"$####.00")</f>
        <v>The one year target estimate for PT Alam Sutera Realty Tbk is $414.50</v>
      </c>
      <c r="L5" t="str">
        <f>D1 &amp; " is expected to be trading at " &amp; TEXT(C23, "$####.00") &amp; ", based on target estimates"</f>
        <v>PT Alam Sutera Realty Tbk is expected to be trading at $414.50, based on target estimates</v>
      </c>
    </row>
    <row r="6" spans="1:16" x14ac:dyDescent="0.3">
      <c r="K6" t="str">
        <f>" which would be " &amp; IF(OR(LEFT(ABS((C23-C2)/C2*100),1)="8",LEFT(ABS((C23-C2)/C2*100),2)="18"), "an ", "a ")  &amp;TEXT(ABS((C23-C2)/C2),"####.00%")&amp;IF((C23-C2)&gt;0," increase over"," decrease from")&amp;" the current price"</f>
        <v xml:space="preserve"> which would be a 36.35% increase over the current price</v>
      </c>
    </row>
    <row r="7" spans="1:16" x14ac:dyDescent="0.3">
      <c r="A7" s="1">
        <v>0</v>
      </c>
      <c r="B7" t="s">
        <v>5</v>
      </c>
      <c r="C7" t="s">
        <v>4936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66.67% over last quarter based on the average of 1 analyst estimates (Yahoo Finance)</v>
      </c>
    </row>
    <row r="8" spans="1:16" x14ac:dyDescent="0.3">
      <c r="A8" s="1">
        <v>1</v>
      </c>
      <c r="B8" t="s">
        <v>7</v>
      </c>
      <c r="C8" t="s">
        <v>4937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4938</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$2.97 in the 2 months leading up to the earnings report</v>
      </c>
    </row>
    <row r="11" spans="1:16" x14ac:dyDescent="0.3">
      <c r="A11" s="1">
        <v>4</v>
      </c>
      <c r="B11" t="s">
        <v>13</v>
      </c>
      <c r="C11" t="s">
        <v>4939</v>
      </c>
      <c r="K11" t="str">
        <f>IF(B145="Interest Income",U42, K42)</f>
        <v>No positive trends</v>
      </c>
    </row>
    <row r="12" spans="1:16" x14ac:dyDescent="0.3">
      <c r="A12" s="1">
        <v>5</v>
      </c>
      <c r="B12" t="s">
        <v>15</v>
      </c>
      <c r="C12" t="s">
        <v>4940</v>
      </c>
      <c r="D12" t="str">
        <f>LEFT(C12,FIND("-",C12)-2)</f>
        <v>302.00</v>
      </c>
      <c r="E12" t="str">
        <f>TRIM(RIGHT(C12,FIND("-",C12)-1))</f>
        <v>585.00</v>
      </c>
      <c r="K12" t="str">
        <f ca="1">D78</f>
        <v>Inconclusive</v>
      </c>
    </row>
    <row r="13" spans="1:16" x14ac:dyDescent="0.3">
      <c r="A13" s="1">
        <v>6</v>
      </c>
      <c r="B13" t="s">
        <v>17</v>
      </c>
      <c r="C13" t="s">
        <v>4941</v>
      </c>
      <c r="K13" t="str">
        <f ca="1">D89</f>
        <v>Inconclusive</v>
      </c>
    </row>
    <row r="14" spans="1:16" x14ac:dyDescent="0.3">
      <c r="A14" s="1">
        <v>7</v>
      </c>
      <c r="B14" t="s">
        <v>19</v>
      </c>
      <c r="C14" t="s">
        <v>4942</v>
      </c>
    </row>
    <row r="16" spans="1:16" x14ac:dyDescent="0.3">
      <c r="A16" s="1">
        <v>0</v>
      </c>
      <c r="B16" t="s">
        <v>21</v>
      </c>
      <c r="C16" t="s">
        <v>4943</v>
      </c>
    </row>
    <row r="17" spans="1:23" x14ac:dyDescent="0.3">
      <c r="A17" s="1">
        <v>1</v>
      </c>
      <c r="B17" t="s">
        <v>23</v>
      </c>
      <c r="K17" t="str">
        <f ca="1">K2 &amp; IF(J3=1, K3,IF(J3=2,L3,IF(J3=3,M3,IF(J3=4,N3,IF(J3=5,O3,IF(J3=6,P3)))))) &amp; ". " &amp; IF(J4=1,K4,IF(J4=2,L4)) &amp; ". " &amp; IF(J5=1,K5,IF(J5=2,L5)) &amp; K6 &amp; ". " &amp; K7 &amp; ". " &amp; K8 &amp; ". " &amp; K9 &amp; "."</f>
        <v>PT Alam Sutera Realty Tbk is slated to report earnings on . The stock is currently trading at $304.00, down 1.94% after opening up slightly over yesterday's close. The one year target estimate for PT Alam Sutera Realty Tbk is $414.50 which would be a 36.35% increase over the current price. Earnings are expected to increase by 66.67% over last quarter based on the average of 1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row>
    <row r="19" spans="1:23" x14ac:dyDescent="0.3">
      <c r="A19" s="1">
        <v>3</v>
      </c>
      <c r="B19" t="s">
        <v>27</v>
      </c>
    </row>
    <row r="20" spans="1:23" x14ac:dyDescent="0.3">
      <c r="A20" s="1">
        <v>4</v>
      </c>
      <c r="B20" t="s">
        <v>29</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4944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v>
      </c>
      <c r="D27">
        <v>1</v>
      </c>
      <c r="E27">
        <v>7</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8.67</v>
      </c>
      <c r="D28">
        <v>14.45</v>
      </c>
      <c r="E28">
        <v>42.55</v>
      </c>
      <c r="F28">
        <v>54.22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8.67</v>
      </c>
      <c r="D29">
        <v>14.45</v>
      </c>
      <c r="E29">
        <v>12.57</v>
      </c>
      <c r="F29">
        <v>37.840000000000003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8.67</v>
      </c>
      <c r="D30">
        <v>14.45</v>
      </c>
      <c r="E30">
        <v>57.82</v>
      </c>
      <c r="F30">
        <v>90</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E31">
        <v>25.89</v>
      </c>
      <c r="F31">
        <v>42.55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E34" t="s">
        <v>4945</v>
      </c>
      <c r="F34" t="s">
        <v>2501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E35" t="s">
        <v>4946</v>
      </c>
      <c r="F35" t="s">
        <v>4947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E36" t="s">
        <v>1432</v>
      </c>
      <c r="F36" t="s">
        <v>1560</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E37" t="s">
        <v>4948</v>
      </c>
      <c r="F37" t="s">
        <v>4949</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E38" t="s">
        <v>4950</v>
      </c>
      <c r="F38" t="s">
        <v>4946</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E39" t="s">
        <v>4951</v>
      </c>
      <c r="F39" t="s">
        <v>2519</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4952</v>
      </c>
      <c r="D41" s="1" t="s">
        <v>4953</v>
      </c>
      <c r="E41" s="1" t="s">
        <v>4954</v>
      </c>
      <c r="F41" s="1" t="s">
        <v>4955</v>
      </c>
    </row>
    <row r="42" spans="1:23" x14ac:dyDescent="0.3">
      <c r="A42" s="1">
        <v>0</v>
      </c>
      <c r="B42" t="s">
        <v>73</v>
      </c>
      <c r="E42" t="s">
        <v>4318</v>
      </c>
      <c r="F42" t="s">
        <v>4956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E43" t="s">
        <v>4957</v>
      </c>
      <c r="F43" t="s">
        <v>4958</v>
      </c>
    </row>
    <row r="44" spans="1:23" x14ac:dyDescent="0.3">
      <c r="A44" s="1">
        <v>2</v>
      </c>
      <c r="B44" t="s">
        <v>82</v>
      </c>
      <c r="E44" t="s">
        <v>4959</v>
      </c>
      <c r="F44" t="s">
        <v>4960</v>
      </c>
    </row>
    <row r="45" spans="1:23" x14ac:dyDescent="0.3">
      <c r="A45" s="1">
        <v>3</v>
      </c>
      <c r="B45" t="s">
        <v>87</v>
      </c>
      <c r="E45" t="s">
        <v>4961</v>
      </c>
      <c r="F45" t="s">
        <v>4962</v>
      </c>
    </row>
    <row r="47" spans="1:23" x14ac:dyDescent="0.3">
      <c r="B47" s="1" t="s">
        <v>92</v>
      </c>
      <c r="C47" s="1" t="s">
        <v>37</v>
      </c>
      <c r="D47" s="1" t="s">
        <v>38</v>
      </c>
      <c r="E47" s="1" t="s">
        <v>39</v>
      </c>
      <c r="F47" s="1" t="s">
        <v>40</v>
      </c>
    </row>
    <row r="48" spans="1:23" x14ac:dyDescent="0.3">
      <c r="A48" s="1">
        <v>0</v>
      </c>
      <c r="B48" t="s">
        <v>93</v>
      </c>
      <c r="C48">
        <v>8.67</v>
      </c>
      <c r="D48">
        <v>14.45</v>
      </c>
      <c r="E48">
        <v>42.55</v>
      </c>
      <c r="F48">
        <v>54.22</v>
      </c>
    </row>
    <row r="49" spans="1:14" x14ac:dyDescent="0.3">
      <c r="A49" s="1">
        <v>1</v>
      </c>
      <c r="B49" t="s">
        <v>94</v>
      </c>
      <c r="C49">
        <v>8.67</v>
      </c>
      <c r="D49">
        <v>14.45</v>
      </c>
      <c r="E49">
        <v>42.55</v>
      </c>
      <c r="F49">
        <v>54.22</v>
      </c>
    </row>
    <row r="50" spans="1:14" x14ac:dyDescent="0.3">
      <c r="A50" s="1">
        <v>2</v>
      </c>
      <c r="B50" t="s">
        <v>95</v>
      </c>
      <c r="C50">
        <v>8.67</v>
      </c>
      <c r="D50">
        <v>14.45</v>
      </c>
      <c r="E50">
        <v>42.55</v>
      </c>
      <c r="F50">
        <v>54.22</v>
      </c>
    </row>
    <row r="51" spans="1:14" x14ac:dyDescent="0.3">
      <c r="A51" s="1">
        <v>3</v>
      </c>
      <c r="B51" t="s">
        <v>96</v>
      </c>
      <c r="C51">
        <v>8.67</v>
      </c>
      <c r="D51">
        <v>14.45</v>
      </c>
      <c r="E51">
        <v>44.48</v>
      </c>
      <c r="F51">
        <v>54.1</v>
      </c>
    </row>
    <row r="52" spans="1:14" x14ac:dyDescent="0.3">
      <c r="A52" s="1">
        <v>4</v>
      </c>
      <c r="B52" t="s">
        <v>97</v>
      </c>
      <c r="C52">
        <v>12.96</v>
      </c>
      <c r="D52">
        <v>12.96</v>
      </c>
      <c r="E52">
        <v>44.48</v>
      </c>
      <c r="F52">
        <v>57.19</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4963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C63" t="s">
        <v>4964</v>
      </c>
      <c r="F63">
        <v>0.08</v>
      </c>
      <c r="I63" t="str">
        <f t="shared" si="4"/>
        <v>N/A</v>
      </c>
      <c r="J63">
        <f t="shared" si="5"/>
        <v>0.64300000000000002</v>
      </c>
      <c r="K63" t="str">
        <f t="shared" si="6"/>
        <v>N/A</v>
      </c>
      <c r="L63" t="str">
        <f t="shared" si="7"/>
        <v>N/A</v>
      </c>
      <c r="M63">
        <f t="shared" si="8"/>
        <v>0.08</v>
      </c>
      <c r="N63" t="str">
        <f t="shared" si="9"/>
        <v>N/A</v>
      </c>
    </row>
    <row r="64" spans="1:14" x14ac:dyDescent="0.3">
      <c r="A64" s="1">
        <v>3</v>
      </c>
      <c r="B64" t="s">
        <v>114</v>
      </c>
      <c r="C64" t="s">
        <v>4965</v>
      </c>
      <c r="F64">
        <v>0.12</v>
      </c>
      <c r="I64" t="str">
        <f t="shared" si="4"/>
        <v>N/A</v>
      </c>
      <c r="J64">
        <f t="shared" si="5"/>
        <v>0.27399999999999997</v>
      </c>
      <c r="K64" t="str">
        <f t="shared" si="6"/>
        <v>N/A</v>
      </c>
      <c r="L64" t="str">
        <f t="shared" si="7"/>
        <v>N/A</v>
      </c>
      <c r="M64">
        <f t="shared" si="8"/>
        <v>0.12</v>
      </c>
      <c r="N64" t="str">
        <f t="shared" si="9"/>
        <v>N/A</v>
      </c>
    </row>
    <row r="65" spans="1:14" x14ac:dyDescent="0.3">
      <c r="A65" s="1">
        <v>4</v>
      </c>
      <c r="B65" t="s">
        <v>116</v>
      </c>
      <c r="C65" t="s">
        <v>4966</v>
      </c>
      <c r="F65">
        <v>0.09</v>
      </c>
      <c r="I65" t="str">
        <f t="shared" si="4"/>
        <v>N/A</v>
      </c>
      <c r="J65">
        <f t="shared" si="5"/>
        <v>5.7300000000000004E-2</v>
      </c>
      <c r="K65" t="str">
        <f t="shared" si="6"/>
        <v>N/A</v>
      </c>
      <c r="L65" t="str">
        <f t="shared" si="7"/>
        <v>N/A</v>
      </c>
      <c r="M65">
        <f t="shared" si="8"/>
        <v>0.09</v>
      </c>
      <c r="N65" t="str">
        <f t="shared" si="9"/>
        <v>N/A</v>
      </c>
    </row>
    <row r="66" spans="1:14" x14ac:dyDescent="0.3">
      <c r="A66" s="1">
        <v>5</v>
      </c>
      <c r="B66" t="s">
        <v>118</v>
      </c>
      <c r="C66" t="s">
        <v>4967</v>
      </c>
      <c r="I66" t="str">
        <f t="shared" si="4"/>
        <v>N/A</v>
      </c>
      <c r="J66">
        <f t="shared" si="5"/>
        <v>-9.4399999999999998E-2</v>
      </c>
      <c r="K66" t="str">
        <f t="shared" si="6"/>
        <v>N/A</v>
      </c>
      <c r="L66" t="str">
        <f t="shared" si="7"/>
        <v>N/A</v>
      </c>
      <c r="M66" t="str">
        <f t="shared" si="8"/>
        <v>N/A</v>
      </c>
      <c r="N66" t="str">
        <f t="shared" si="9"/>
        <v>N/A</v>
      </c>
    </row>
    <row r="67" spans="1:14" x14ac:dyDescent="0.3">
      <c r="D67" t="s">
        <v>120</v>
      </c>
      <c r="E67" t="str">
        <f>C1</f>
        <v>PT Alam Sutera Realty Tbk (ASRI.JK)</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4943</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5970000000000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t="str">
        <f t="shared" si="5"/>
        <v>N/A</v>
      </c>
      <c r="K70" t="str">
        <f t="shared" ca="1" si="6"/>
        <v>N/A</v>
      </c>
      <c r="L70" t="str">
        <f t="shared" ca="1" si="7"/>
        <v>N/A</v>
      </c>
      <c r="M70" t="str">
        <f t="shared" ca="1" si="8"/>
        <v>N/A</v>
      </c>
      <c r="N70" t="str">
        <f t="shared" ca="1" si="9"/>
        <v>N/A</v>
      </c>
    </row>
    <row r="71" spans="1:14" x14ac:dyDescent="0.3">
      <c r="A71" s="1">
        <v>3</v>
      </c>
      <c r="B71" t="s">
        <v>124</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128</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130</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F81" t="str">
        <f t="shared" ref="F81:F87" ca="1" si="13">IF(E70="below average",LOWER(TRIM(IF(ISNUMBER(VALUE(RIGHT(B70,1))),REPLACE(B70,LEN(B70),1,""),B70))),"")</f>
        <v/>
      </c>
      <c r="G81" t="str">
        <f ca="1">IFERROR(LEFT(F81,FIND("(",F81) - 2),F81)</f>
        <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140</v>
      </c>
      <c r="F82" t="str">
        <f t="shared" ca="1" si="13"/>
        <v/>
      </c>
      <c r="G82" t="str">
        <f t="shared" ref="G82:G87" ca="1" si="14">IF(F82&lt;&gt;"", G81 &amp; ", " &amp; IFERROR(LEFT(F82,FIND("(",F82) - 2),F82),G81)</f>
        <v/>
      </c>
      <c r="I82" t="str">
        <f t="shared" ca="1" si="4"/>
        <v>N/A</v>
      </c>
      <c r="J82" t="str">
        <f t="shared" si="5"/>
        <v>N/A</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
      </c>
      <c r="G84" t="str">
        <f t="shared" ca="1" si="14"/>
        <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
      </c>
      <c r="G85" t="str">
        <f t="shared" ca="1" si="14"/>
        <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F87" t="str">
        <f t="shared" ca="1" si="13"/>
        <v/>
      </c>
      <c r="G87" t="str">
        <f t="shared" ca="1" si="14"/>
        <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147</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I92" t="str">
        <f t="shared" si="4"/>
        <v>N/A</v>
      </c>
      <c r="J92" t="str">
        <f t="shared" si="5"/>
        <v>N/A</v>
      </c>
      <c r="K92" t="str">
        <f t="shared" si="6"/>
        <v>N/A</v>
      </c>
      <c r="L92" t="str">
        <f t="shared" si="7"/>
        <v>N/A</v>
      </c>
      <c r="M92" t="str">
        <f t="shared" si="8"/>
        <v>N/A</v>
      </c>
      <c r="N92" t="str">
        <f t="shared" si="9"/>
        <v>N/A</v>
      </c>
    </row>
    <row r="93" spans="1:14" x14ac:dyDescent="0.3">
      <c r="A93" s="1">
        <v>6</v>
      </c>
      <c r="B93" t="s">
        <v>157</v>
      </c>
      <c r="I93" t="str">
        <f t="shared" si="4"/>
        <v>N/A</v>
      </c>
      <c r="J93" t="str">
        <f t="shared" si="5"/>
        <v>N/A</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I101" t="str">
        <f t="shared" si="4"/>
        <v>N/A</v>
      </c>
      <c r="J101" t="str">
        <f t="shared" si="5"/>
        <v>N/A</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I107" t="str">
        <f t="shared" si="4"/>
        <v>N/A</v>
      </c>
      <c r="J107" t="str">
        <f t="shared" si="5"/>
        <v>N/A</v>
      </c>
      <c r="K107" t="str">
        <f t="shared" si="6"/>
        <v>N/A</v>
      </c>
      <c r="L107" t="str">
        <f t="shared" si="7"/>
        <v>N/A</v>
      </c>
      <c r="M107" t="str">
        <f t="shared" si="8"/>
        <v>N/A</v>
      </c>
      <c r="N107" t="str">
        <f t="shared" si="9"/>
        <v>N/A</v>
      </c>
    </row>
    <row r="108" spans="1:14" x14ac:dyDescent="0.3">
      <c r="A108" s="1">
        <v>2</v>
      </c>
      <c r="B108" t="s">
        <v>177</v>
      </c>
      <c r="I108" t="str">
        <f t="shared" si="4"/>
        <v>N/A</v>
      </c>
      <c r="J108" t="str">
        <f t="shared" si="5"/>
        <v>N/A</v>
      </c>
      <c r="K108" t="str">
        <f t="shared" si="6"/>
        <v>N/A</v>
      </c>
      <c r="L108" t="str">
        <f t="shared" si="7"/>
        <v>N/A</v>
      </c>
      <c r="M108" t="str">
        <f t="shared" si="8"/>
        <v>N/A</v>
      </c>
      <c r="N108" t="str">
        <f t="shared" si="9"/>
        <v>N/A</v>
      </c>
    </row>
    <row r="109" spans="1:14" x14ac:dyDescent="0.3">
      <c r="A109" s="1">
        <v>3</v>
      </c>
      <c r="B109" t="s">
        <v>179</v>
      </c>
      <c r="C109">
        <v>585</v>
      </c>
      <c r="I109" t="str">
        <f t="shared" si="4"/>
        <v>N/A</v>
      </c>
      <c r="J109">
        <f t="shared" si="5"/>
        <v>585</v>
      </c>
      <c r="K109" t="str">
        <f t="shared" si="6"/>
        <v>N/A</v>
      </c>
      <c r="L109" t="str">
        <f t="shared" si="7"/>
        <v>N/A</v>
      </c>
      <c r="M109" t="str">
        <f t="shared" si="8"/>
        <v>N/A</v>
      </c>
      <c r="N109" t="str">
        <f t="shared" si="9"/>
        <v>N/A</v>
      </c>
    </row>
    <row r="110" spans="1:14" x14ac:dyDescent="0.3">
      <c r="A110" s="1">
        <v>4</v>
      </c>
      <c r="B110" t="s">
        <v>181</v>
      </c>
      <c r="C110">
        <v>302</v>
      </c>
      <c r="I110" t="str">
        <f t="shared" si="4"/>
        <v>N/A</v>
      </c>
      <c r="J110">
        <f t="shared" si="5"/>
        <v>302</v>
      </c>
      <c r="K110" t="str">
        <f t="shared" si="6"/>
        <v>N/A</v>
      </c>
      <c r="L110" t="str">
        <f t="shared" si="7"/>
        <v>N/A</v>
      </c>
      <c r="M110" t="str">
        <f t="shared" si="8"/>
        <v>N/A</v>
      </c>
      <c r="N110" t="str">
        <f t="shared" si="9"/>
        <v>N/A</v>
      </c>
    </row>
    <row r="111" spans="1:14" x14ac:dyDescent="0.3">
      <c r="A111" s="1">
        <v>5</v>
      </c>
      <c r="B111" t="s">
        <v>183</v>
      </c>
      <c r="C111">
        <v>319.67</v>
      </c>
      <c r="I111" t="str">
        <f t="shared" si="4"/>
        <v>N/A</v>
      </c>
      <c r="J111">
        <f t="shared" si="5"/>
        <v>319.67</v>
      </c>
      <c r="K111" t="str">
        <f t="shared" si="6"/>
        <v>N/A</v>
      </c>
      <c r="L111" t="str">
        <f t="shared" si="7"/>
        <v>N/A</v>
      </c>
      <c r="M111" t="str">
        <f t="shared" si="8"/>
        <v>N/A</v>
      </c>
      <c r="N111" t="str">
        <f t="shared" si="9"/>
        <v>N/A</v>
      </c>
    </row>
    <row r="112" spans="1:14" x14ac:dyDescent="0.3">
      <c r="A112" s="1">
        <v>6</v>
      </c>
      <c r="B112" t="s">
        <v>185</v>
      </c>
      <c r="C112">
        <v>350.75</v>
      </c>
      <c r="I112" t="str">
        <f t="shared" si="4"/>
        <v>N/A</v>
      </c>
      <c r="J112">
        <f t="shared" si="5"/>
        <v>350.75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2226</v>
      </c>
      <c r="I114" t="str">
        <f t="shared" si="4"/>
        <v>N/A</v>
      </c>
      <c r="J114">
        <f t="shared" si="5"/>
        <v>12780000</v>
      </c>
      <c r="K114" t="str">
        <f t="shared" si="6"/>
        <v>N/A</v>
      </c>
      <c r="L114" t="str">
        <f t="shared" si="7"/>
        <v>N/A</v>
      </c>
      <c r="M114" t="str">
        <f t="shared" si="8"/>
        <v>N/A</v>
      </c>
      <c r="N114" t="str">
        <f t="shared" si="9"/>
        <v>N/A</v>
      </c>
    </row>
    <row r="115" spans="1:14" x14ac:dyDescent="0.3">
      <c r="A115" s="1">
        <v>1</v>
      </c>
      <c r="B115" t="s">
        <v>189</v>
      </c>
      <c r="C115" t="s">
        <v>3371</v>
      </c>
      <c r="I115" t="str">
        <f t="shared" si="4"/>
        <v>N/A</v>
      </c>
      <c r="J115">
        <f t="shared" si="5"/>
        <v>17070000</v>
      </c>
      <c r="K115" t="str">
        <f t="shared" si="6"/>
        <v>N/A</v>
      </c>
      <c r="L115" t="str">
        <f t="shared" si="7"/>
        <v>N/A</v>
      </c>
      <c r="M115" t="str">
        <f t="shared" si="8"/>
        <v>N/A</v>
      </c>
      <c r="N115" t="str">
        <f t="shared" si="9"/>
        <v>N/A</v>
      </c>
    </row>
    <row r="116" spans="1:14" x14ac:dyDescent="0.3">
      <c r="A116" s="1">
        <v>2</v>
      </c>
      <c r="B116" t="s">
        <v>191</v>
      </c>
      <c r="I116" t="str">
        <f t="shared" si="4"/>
        <v>N/A</v>
      </c>
      <c r="J116" t="str">
        <f t="shared" si="5"/>
        <v>N/A</v>
      </c>
      <c r="K116" t="str">
        <f t="shared" si="6"/>
        <v>N/A</v>
      </c>
      <c r="L116" t="str">
        <f t="shared" si="7"/>
        <v>N/A</v>
      </c>
      <c r="M116" t="str">
        <f t="shared" si="8"/>
        <v>N/A</v>
      </c>
      <c r="N116" t="str">
        <f t="shared" si="9"/>
        <v>N/A</v>
      </c>
    </row>
    <row r="117" spans="1:14" x14ac:dyDescent="0.3">
      <c r="A117" s="1">
        <v>3</v>
      </c>
      <c r="B117" t="s">
        <v>193</v>
      </c>
      <c r="I117" t="str">
        <f t="shared" si="4"/>
        <v>N/A</v>
      </c>
      <c r="J117" t="str">
        <f t="shared" si="5"/>
        <v>N/A</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I137" t="str">
        <f t="shared" si="15"/>
        <v>N/A</v>
      </c>
      <c r="J137" t="str">
        <f t="shared" si="16"/>
        <v>N/A</v>
      </c>
      <c r="K137" t="str">
        <f t="shared" si="17"/>
        <v>N/A</v>
      </c>
      <c r="L137" t="str">
        <f t="shared" si="18"/>
        <v>N/A</v>
      </c>
      <c r="M137" t="str">
        <f t="shared" si="19"/>
        <v>N/A</v>
      </c>
      <c r="N137" t="str">
        <f t="shared" si="20"/>
        <v>N/A</v>
      </c>
    </row>
    <row r="138" spans="1:28" x14ac:dyDescent="0.3">
      <c r="I138" t="str">
        <f t="shared" si="15"/>
        <v>N/A</v>
      </c>
      <c r="J138" t="str">
        <f t="shared" si="16"/>
        <v>N/A</v>
      </c>
      <c r="K138" t="str">
        <f t="shared" si="17"/>
        <v>N/A</v>
      </c>
      <c r="L138" t="str">
        <f t="shared" si="18"/>
        <v>N/A</v>
      </c>
      <c r="M138" t="str">
        <f t="shared" si="19"/>
        <v>N/A</v>
      </c>
      <c r="N138" t="str">
        <f t="shared" si="20"/>
        <v>N/A</v>
      </c>
    </row>
    <row r="139" spans="1:28" x14ac:dyDescent="0.3">
      <c r="I139" t="str">
        <f t="shared" si="15"/>
        <v>N/A</v>
      </c>
      <c r="J139" t="str">
        <f t="shared" si="16"/>
        <v>N/A</v>
      </c>
      <c r="K139" t="str">
        <f t="shared" si="17"/>
        <v>N/A</v>
      </c>
      <c r="L139" t="str">
        <f t="shared" si="18"/>
        <v>N/A</v>
      </c>
      <c r="M139" t="str">
        <f t="shared" si="19"/>
        <v>N/A</v>
      </c>
      <c r="N139" t="str">
        <f t="shared" si="20"/>
        <v>N/A</v>
      </c>
    </row>
    <row r="140" spans="1:28" x14ac:dyDescent="0.3">
      <c r="I140" t="str">
        <f t="shared" si="15"/>
        <v>N/A</v>
      </c>
      <c r="J140" t="str">
        <f t="shared" si="16"/>
        <v>N/A</v>
      </c>
      <c r="K140" t="str">
        <f t="shared" si="17"/>
        <v>N/A</v>
      </c>
      <c r="L140" t="str">
        <f t="shared" si="18"/>
        <v>N/A</v>
      </c>
      <c r="M140" t="str">
        <f t="shared" si="19"/>
        <v>N/A</v>
      </c>
      <c r="N140" t="str">
        <f t="shared" si="20"/>
        <v>N/A</v>
      </c>
    </row>
    <row r="141" spans="1:28" x14ac:dyDescent="0.3">
      <c r="I141" t="str">
        <f t="shared" si="15"/>
        <v>N/A</v>
      </c>
      <c r="J141" t="str">
        <f t="shared" si="16"/>
        <v>N/A</v>
      </c>
      <c r="K141" t="str">
        <f t="shared" si="17"/>
        <v>N/A</v>
      </c>
      <c r="L141" t="str">
        <f t="shared" si="18"/>
        <v>N/A</v>
      </c>
      <c r="M141" t="str">
        <f t="shared" si="19"/>
        <v>N/A</v>
      </c>
      <c r="N141" t="str">
        <f t="shared" si="20"/>
        <v>N/A</v>
      </c>
    </row>
    <row r="142" spans="1:28" x14ac:dyDescent="0.3">
      <c r="I142" t="str">
        <f t="shared" si="15"/>
        <v>N/A</v>
      </c>
      <c r="J142" t="str">
        <f t="shared" si="16"/>
        <v>N/A</v>
      </c>
      <c r="K142" t="str">
        <f t="shared" si="17"/>
        <v>N/A</v>
      </c>
      <c r="L142" t="str">
        <f t="shared" si="18"/>
        <v>N/A</v>
      </c>
      <c r="M142" t="str">
        <f t="shared" si="19"/>
        <v>N/A</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I144" t="str">
        <f t="shared" si="15"/>
        <v>N/A</v>
      </c>
      <c r="J144" t="str">
        <f t="shared" si="16"/>
        <v>N/A</v>
      </c>
      <c r="K144" t="str">
        <f t="shared" si="17"/>
        <v>N/A</v>
      </c>
      <c r="L144" t="str">
        <f t="shared" si="18"/>
        <v>N/A</v>
      </c>
      <c r="M144" t="str">
        <f t="shared" si="19"/>
        <v>N/A</v>
      </c>
      <c r="N144" t="str">
        <f t="shared" si="20"/>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row>
    <row r="145" spans="9:28" x14ac:dyDescent="0.3">
      <c r="I145" t="str">
        <f t="shared" si="15"/>
        <v>N/A</v>
      </c>
      <c r="J145" t="str">
        <f t="shared" si="16"/>
        <v>N/A</v>
      </c>
      <c r="K145" t="str">
        <f t="shared" si="17"/>
        <v>N/A</v>
      </c>
      <c r="L145" t="str">
        <f t="shared" si="18"/>
        <v>N/A</v>
      </c>
      <c r="M145" t="str">
        <f t="shared" si="19"/>
        <v>N/A</v>
      </c>
      <c r="N145" t="str">
        <f t="shared" si="20"/>
        <v>N/A</v>
      </c>
      <c r="P145">
        <f t="shared" ref="P145:P208" si="21">MAX(J145:N145)</f>
        <v>0</v>
      </c>
      <c r="Q145" t="str">
        <f>IFERROR(J144+MATCH(P145,J145:N145,0)-1,"")</f>
        <v/>
      </c>
      <c r="R145" t="str">
        <f t="shared" ref="R145:R208" si="22">IF(Q145="","",MIN(J145:N145))</f>
        <v/>
      </c>
      <c r="S145" t="str">
        <f>IFERROR(J144+MATCH(R145,J145:N145)-1,"")</f>
        <v/>
      </c>
      <c r="T145" t="str">
        <f t="shared" ref="T145:T208" si="23">IFERROR(AVERAGE(J145:N145),"")</f>
        <v/>
      </c>
      <c r="U145" t="str">
        <f t="shared" ref="U145:U208" si="24">IFERROR(STDEV(J145:N145),"")</f>
        <v/>
      </c>
      <c r="V145" t="str">
        <f t="shared" ref="V145:V208" si="25">IF(C145="-","",IF(ISBLANK(B145),"",IF(OR(ISNUMBER(FIND("Growth",B145)),ISNUMBER(FIND("Margin",B145))),"",(J145-T145)/U145)))</f>
        <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f t="shared" ref="AA145:AA208" si="30">IF(MAX(MAX(V145:Z145),ABS(MIN(V145:Z145)))=ABS(MIN(V145:Z145)),MIN(V145:Z145),MAX(V145:Z145))</f>
        <v>0</v>
      </c>
      <c r="AB145" t="str">
        <f>IFERROR(V144+MATCH(AA145,V145:Z145,0)-1,"")</f>
        <v/>
      </c>
    </row>
    <row r="146" spans="9:28" x14ac:dyDescent="0.3">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9:28" x14ac:dyDescent="0.3">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9:28" x14ac:dyDescent="0.3">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9:28" x14ac:dyDescent="0.3">
      <c r="I149" t="str">
        <f t="shared" si="15"/>
        <v>N/A</v>
      </c>
      <c r="J149" t="str">
        <f t="shared" si="16"/>
        <v>N/A</v>
      </c>
      <c r="K149" t="str">
        <f t="shared" si="17"/>
        <v>N/A</v>
      </c>
      <c r="L149" t="str">
        <f t="shared" si="18"/>
        <v>N/A</v>
      </c>
      <c r="M149" t="str">
        <f t="shared" si="19"/>
        <v>N/A</v>
      </c>
      <c r="N149" t="str">
        <f t="shared" si="20"/>
        <v>N/A</v>
      </c>
      <c r="P149">
        <f t="shared" si="21"/>
        <v>0</v>
      </c>
      <c r="Q149" t="str">
        <f>IFERROR(J144+MATCH(P149,J149:N149,0)-1,"")</f>
        <v/>
      </c>
      <c r="R149" t="str">
        <f t="shared" si="22"/>
        <v/>
      </c>
      <c r="S149" t="str">
        <f>IFERROR(J144+MATCH(R149,J149:N149)-1,"")</f>
        <v/>
      </c>
      <c r="T149" t="str">
        <f t="shared" si="23"/>
        <v/>
      </c>
      <c r="U149" t="str">
        <f t="shared" si="24"/>
        <v/>
      </c>
      <c r="V149" t="str">
        <f t="shared" si="25"/>
        <v/>
      </c>
      <c r="W149" t="str">
        <f t="shared" si="26"/>
        <v/>
      </c>
      <c r="X149" t="str">
        <f t="shared" si="27"/>
        <v/>
      </c>
      <c r="Y149" t="str">
        <f t="shared" si="28"/>
        <v/>
      </c>
      <c r="Z149" t="str">
        <f t="shared" si="29"/>
        <v/>
      </c>
      <c r="AA149">
        <f t="shared" si="30"/>
        <v>0</v>
      </c>
      <c r="AB149" t="str">
        <f>IFERROR(V144+MATCH(AA149,V149:Z149,0)-1,"")</f>
        <v/>
      </c>
    </row>
    <row r="150" spans="9:28" x14ac:dyDescent="0.3">
      <c r="I150" t="str">
        <f t="shared" si="15"/>
        <v>N/A</v>
      </c>
      <c r="J150" t="str">
        <f t="shared" si="16"/>
        <v>N/A</v>
      </c>
      <c r="K150" t="str">
        <f t="shared" si="17"/>
        <v>N/A</v>
      </c>
      <c r="L150" t="str">
        <f t="shared" si="18"/>
        <v>N/A</v>
      </c>
      <c r="M150" t="str">
        <f t="shared" si="19"/>
        <v>N/A</v>
      </c>
      <c r="N150" t="str">
        <f t="shared" si="20"/>
        <v>N/A</v>
      </c>
      <c r="P150">
        <f t="shared" si="21"/>
        <v>0</v>
      </c>
      <c r="Q150" t="str">
        <f>IFERROR(J144+MATCH(P150,J150:N150,0)-1,"")</f>
        <v/>
      </c>
      <c r="R150" t="str">
        <f t="shared" si="22"/>
        <v/>
      </c>
      <c r="S150" t="str">
        <f>IFERROR(J144+MATCH(R150,J150:N150)-1,"")</f>
        <v/>
      </c>
      <c r="T150" t="str">
        <f t="shared" si="23"/>
        <v/>
      </c>
      <c r="U150" t="str">
        <f t="shared" si="24"/>
        <v/>
      </c>
      <c r="V150" t="str">
        <f t="shared" si="25"/>
        <v/>
      </c>
      <c r="W150" t="str">
        <f t="shared" si="26"/>
        <v/>
      </c>
      <c r="X150" t="str">
        <f t="shared" si="27"/>
        <v/>
      </c>
      <c r="Y150" t="str">
        <f t="shared" si="28"/>
        <v/>
      </c>
      <c r="Z150" t="str">
        <f t="shared" si="29"/>
        <v/>
      </c>
      <c r="AA150">
        <f t="shared" si="30"/>
        <v>0</v>
      </c>
      <c r="AB150" t="str">
        <f>IFERROR(V144+MATCH(AA150,V150:Z150,0)-1,"")</f>
        <v/>
      </c>
    </row>
    <row r="151" spans="9:28" x14ac:dyDescent="0.3">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9:28" x14ac:dyDescent="0.3">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str">
        <f t="shared" si="25"/>
        <v/>
      </c>
      <c r="W152" t="str">
        <f t="shared" si="26"/>
        <v/>
      </c>
      <c r="X152" t="str">
        <f t="shared" si="27"/>
        <v/>
      </c>
      <c r="Y152" t="str">
        <f t="shared" si="28"/>
        <v/>
      </c>
      <c r="Z152" t="str">
        <f t="shared" si="29"/>
        <v/>
      </c>
      <c r="AA152">
        <f t="shared" si="30"/>
        <v>0</v>
      </c>
      <c r="AB152" t="str">
        <f>IFERROR(V144+MATCH(AA152,V152:Z152,0)-1,"")</f>
        <v/>
      </c>
    </row>
    <row r="153" spans="9:28" x14ac:dyDescent="0.3">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str">
        <f t="shared" si="25"/>
        <v/>
      </c>
      <c r="W153" t="str">
        <f t="shared" si="26"/>
        <v/>
      </c>
      <c r="X153" t="str">
        <f t="shared" si="27"/>
        <v/>
      </c>
      <c r="Y153" t="str">
        <f t="shared" si="28"/>
        <v/>
      </c>
      <c r="Z153" t="str">
        <f t="shared" si="29"/>
        <v/>
      </c>
      <c r="AA153">
        <f t="shared" si="30"/>
        <v>0</v>
      </c>
      <c r="AB153" t="str">
        <f>IFERROR(V144+MATCH(AA153,V153:Z153,0)-1,"")</f>
        <v/>
      </c>
    </row>
    <row r="154" spans="9:28" x14ac:dyDescent="0.3">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9:28" x14ac:dyDescent="0.3">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9: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9:28" x14ac:dyDescent="0.3">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str">
        <f t="shared" si="25"/>
        <v/>
      </c>
      <c r="W157" t="str">
        <f t="shared" si="26"/>
        <v/>
      </c>
      <c r="X157" t="str">
        <f t="shared" si="27"/>
        <v/>
      </c>
      <c r="Y157" t="str">
        <f t="shared" si="28"/>
        <v/>
      </c>
      <c r="Z157" t="str">
        <f t="shared" si="29"/>
        <v/>
      </c>
      <c r="AA157">
        <f t="shared" si="30"/>
        <v>0</v>
      </c>
      <c r="AB157" t="str">
        <f>IFERROR(V144+MATCH(AA157,V157:Z157,0)-1,"")</f>
        <v/>
      </c>
    </row>
    <row r="158" spans="9:28" x14ac:dyDescent="0.3">
      <c r="I158" t="str">
        <f t="shared" si="15"/>
        <v>N/A</v>
      </c>
      <c r="J158" t="str">
        <f t="shared" si="16"/>
        <v>N/A</v>
      </c>
      <c r="K158" t="str">
        <f t="shared" si="17"/>
        <v>N/A</v>
      </c>
      <c r="L158" t="str">
        <f t="shared" si="18"/>
        <v>N/A</v>
      </c>
      <c r="M158" t="str">
        <f t="shared" si="19"/>
        <v>N/A</v>
      </c>
      <c r="N158" t="str">
        <f t="shared" si="20"/>
        <v>N/A</v>
      </c>
      <c r="P158">
        <f t="shared" si="21"/>
        <v>0</v>
      </c>
      <c r="Q158" t="str">
        <f>IFERROR(J144+MATCH(P158,J158:N158,0)-1,"")</f>
        <v/>
      </c>
      <c r="R158" t="str">
        <f t="shared" si="22"/>
        <v/>
      </c>
      <c r="S158" t="str">
        <f>IFERROR(J144+MATCH(R158,J158:N158)-1,"")</f>
        <v/>
      </c>
      <c r="T158" t="str">
        <f t="shared" si="23"/>
        <v/>
      </c>
      <c r="U158" t="str">
        <f t="shared" si="24"/>
        <v/>
      </c>
      <c r="V158" t="str">
        <f t="shared" si="25"/>
        <v/>
      </c>
      <c r="W158" t="str">
        <f t="shared" si="26"/>
        <v/>
      </c>
      <c r="X158" t="str">
        <f t="shared" si="27"/>
        <v/>
      </c>
      <c r="Y158" t="str">
        <f t="shared" si="28"/>
        <v/>
      </c>
      <c r="Z158" t="str">
        <f t="shared" si="29"/>
        <v/>
      </c>
      <c r="AA158">
        <f t="shared" si="30"/>
        <v>0</v>
      </c>
      <c r="AB158" t="str">
        <f>IFERROR(V144+MATCH(AA158,V158:Z158,0)-1,"")</f>
        <v/>
      </c>
    </row>
    <row r="159" spans="9:28" x14ac:dyDescent="0.3">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9:28" x14ac:dyDescent="0.3">
      <c r="I160" t="str">
        <f t="shared" si="15"/>
        <v>N/A</v>
      </c>
      <c r="J160" t="str">
        <f t="shared" si="16"/>
        <v>N/A</v>
      </c>
      <c r="K160" t="str">
        <f t="shared" si="17"/>
        <v>N/A</v>
      </c>
      <c r="L160" t="str">
        <f t="shared" si="18"/>
        <v>N/A</v>
      </c>
      <c r="M160" t="str">
        <f t="shared" si="19"/>
        <v>N/A</v>
      </c>
      <c r="N160" t="str">
        <f t="shared" si="20"/>
        <v>N/A</v>
      </c>
      <c r="P160">
        <f t="shared" si="21"/>
        <v>0</v>
      </c>
      <c r="Q160" t="str">
        <f>IFERROR(J144+MATCH(P160,J160:N160,0)-1,"")</f>
        <v/>
      </c>
      <c r="R160" t="str">
        <f t="shared" si="22"/>
        <v/>
      </c>
      <c r="S160" t="str">
        <f>IFERROR(J144+MATCH(R160,J160:N160)-1,"")</f>
        <v/>
      </c>
      <c r="T160" t="str">
        <f t="shared" si="23"/>
        <v/>
      </c>
      <c r="U160" t="str">
        <f t="shared" si="24"/>
        <v/>
      </c>
      <c r="V160" t="str">
        <f t="shared" si="25"/>
        <v/>
      </c>
      <c r="W160" t="str">
        <f t="shared" si="26"/>
        <v/>
      </c>
      <c r="X160" t="str">
        <f t="shared" si="27"/>
        <v/>
      </c>
      <c r="Y160" t="str">
        <f t="shared" si="28"/>
        <v/>
      </c>
      <c r="Z160" t="str">
        <f t="shared" si="29"/>
        <v/>
      </c>
      <c r="AA160">
        <f t="shared" si="30"/>
        <v>0</v>
      </c>
      <c r="AB160" t="str">
        <f>IFERROR(V144+MATCH(AA160,V160:Z160,0)-1,"")</f>
        <v/>
      </c>
    </row>
    <row r="161" spans="9:28" x14ac:dyDescent="0.3">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9:28" x14ac:dyDescent="0.3">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9:28" x14ac:dyDescent="0.3">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str">
        <f t="shared" si="25"/>
        <v/>
      </c>
      <c r="W163" t="str">
        <f t="shared" si="26"/>
        <v/>
      </c>
      <c r="X163" t="str">
        <f t="shared" si="27"/>
        <v/>
      </c>
      <c r="Y163" t="str">
        <f t="shared" si="28"/>
        <v/>
      </c>
      <c r="Z163" t="str">
        <f t="shared" si="29"/>
        <v/>
      </c>
      <c r="AA163">
        <f t="shared" si="30"/>
        <v>0</v>
      </c>
      <c r="AB163" t="str">
        <f>IFERROR(V144+MATCH(AA163,V163:Z163,0)-1,"")</f>
        <v/>
      </c>
    </row>
    <row r="164" spans="9:28" x14ac:dyDescent="0.3">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9:28" x14ac:dyDescent="0.3">
      <c r="I165" t="str">
        <f t="shared" si="15"/>
        <v>N/A</v>
      </c>
      <c r="J165" t="str">
        <f t="shared" si="16"/>
        <v>N/A</v>
      </c>
      <c r="K165" t="str">
        <f t="shared" si="17"/>
        <v>N/A</v>
      </c>
      <c r="L165" t="str">
        <f t="shared" si="18"/>
        <v>N/A</v>
      </c>
      <c r="M165" t="str">
        <f t="shared" si="19"/>
        <v>N/A</v>
      </c>
      <c r="N165" t="str">
        <f t="shared" si="20"/>
        <v>N/A</v>
      </c>
      <c r="P165">
        <f t="shared" si="21"/>
        <v>0</v>
      </c>
      <c r="Q165" t="str">
        <f>IFERROR(J144+MATCH(P165,J165:N165,0)-1,"")</f>
        <v/>
      </c>
      <c r="R165" t="str">
        <f t="shared" si="22"/>
        <v/>
      </c>
      <c r="S165" t="str">
        <f>IFERROR(J144+MATCH(R165,J165:N165)-1,"")</f>
        <v/>
      </c>
      <c r="T165" t="str">
        <f t="shared" si="23"/>
        <v/>
      </c>
      <c r="U165" t="str">
        <f t="shared" si="24"/>
        <v/>
      </c>
      <c r="V165" t="str">
        <f t="shared" si="25"/>
        <v/>
      </c>
      <c r="W165" t="str">
        <f t="shared" si="26"/>
        <v/>
      </c>
      <c r="X165" t="str">
        <f t="shared" si="27"/>
        <v/>
      </c>
      <c r="Y165" t="str">
        <f t="shared" si="28"/>
        <v/>
      </c>
      <c r="Z165" t="str">
        <f t="shared" si="29"/>
        <v/>
      </c>
      <c r="AA165">
        <f t="shared" si="30"/>
        <v>0</v>
      </c>
      <c r="AB165" t="str">
        <f>IFERROR(V144+MATCH(AA165,V165:Z165,0)-1,"")</f>
        <v/>
      </c>
    </row>
    <row r="166" spans="9:28" x14ac:dyDescent="0.3">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9:28" x14ac:dyDescent="0.3">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9:28" x14ac:dyDescent="0.3">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9:28" x14ac:dyDescent="0.3">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9:28" x14ac:dyDescent="0.3">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9:28" x14ac:dyDescent="0.3">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9:28" x14ac:dyDescent="0.3">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9:28" x14ac:dyDescent="0.3">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9:28" x14ac:dyDescent="0.3">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9:28" x14ac:dyDescent="0.3">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9:28" x14ac:dyDescent="0.3">
      <c r="I176" t="str">
        <f t="shared" si="15"/>
        <v>N/A</v>
      </c>
      <c r="J176" t="str">
        <f t="shared" si="16"/>
        <v>N/A</v>
      </c>
      <c r="K176" t="str">
        <f t="shared" si="17"/>
        <v>N/A</v>
      </c>
      <c r="L176" t="str">
        <f t="shared" si="18"/>
        <v>N/A</v>
      </c>
      <c r="M176" t="str">
        <f t="shared" si="19"/>
        <v>N/A</v>
      </c>
      <c r="N176" t="str">
        <f t="shared" si="20"/>
        <v>N/A</v>
      </c>
      <c r="P176">
        <f t="shared" si="21"/>
        <v>0</v>
      </c>
      <c r="Q176" t="str">
        <f>IFERROR(J144+MATCH(P176,J176:N176,0)-1,"")</f>
        <v/>
      </c>
      <c r="R176" t="str">
        <f t="shared" si="22"/>
        <v/>
      </c>
      <c r="S176" t="str">
        <f>IFERROR(J144+MATCH(R176,J176:N176)-1,"")</f>
        <v/>
      </c>
      <c r="T176" t="str">
        <f t="shared" si="23"/>
        <v/>
      </c>
      <c r="U176" t="str">
        <f t="shared" si="24"/>
        <v/>
      </c>
      <c r="V176" t="str">
        <f t="shared" si="25"/>
        <v/>
      </c>
      <c r="W176" t="str">
        <f t="shared" si="26"/>
        <v/>
      </c>
      <c r="X176" t="str">
        <f t="shared" si="27"/>
        <v/>
      </c>
      <c r="Y176" t="str">
        <f t="shared" si="28"/>
        <v/>
      </c>
      <c r="Z176" t="str">
        <f t="shared" si="29"/>
        <v/>
      </c>
      <c r="AA176">
        <f t="shared" si="30"/>
        <v>0</v>
      </c>
      <c r="AB176" t="str">
        <f>IFERROR(V144+MATCH(AA176,V176:Z176,0)-1,"")</f>
        <v/>
      </c>
    </row>
    <row r="177" spans="9:28" x14ac:dyDescent="0.3">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9:28" x14ac:dyDescent="0.3">
      <c r="I178" t="str">
        <f t="shared" si="15"/>
        <v>N/A</v>
      </c>
      <c r="J178" t="str">
        <f t="shared" si="16"/>
        <v>N/A</v>
      </c>
      <c r="K178" t="str">
        <f t="shared" si="17"/>
        <v>N/A</v>
      </c>
      <c r="L178" t="str">
        <f t="shared" si="18"/>
        <v>N/A</v>
      </c>
      <c r="M178" t="str">
        <f t="shared" si="19"/>
        <v>N/A</v>
      </c>
      <c r="N178" t="str">
        <f t="shared" si="20"/>
        <v>N/A</v>
      </c>
      <c r="P178">
        <f t="shared" si="21"/>
        <v>0</v>
      </c>
      <c r="Q178" t="str">
        <f>IFERROR(J144+MATCH(P178,J178:N178,0)-1,"")</f>
        <v/>
      </c>
      <c r="R178" t="str">
        <f t="shared" si="22"/>
        <v/>
      </c>
      <c r="S178" t="str">
        <f>IFERROR(J144+MATCH(R178,J178:N178)-1,"")</f>
        <v/>
      </c>
      <c r="T178" t="str">
        <f t="shared" si="23"/>
        <v/>
      </c>
      <c r="U178" t="str">
        <f t="shared" si="24"/>
        <v/>
      </c>
      <c r="V178" t="str">
        <f t="shared" si="25"/>
        <v/>
      </c>
      <c r="W178" t="str">
        <f t="shared" si="26"/>
        <v/>
      </c>
      <c r="X178" t="str">
        <f t="shared" si="27"/>
        <v/>
      </c>
      <c r="Y178" t="str">
        <f t="shared" si="28"/>
        <v/>
      </c>
      <c r="Z178" t="str">
        <f t="shared" si="29"/>
        <v/>
      </c>
      <c r="AA178">
        <f t="shared" si="30"/>
        <v>0</v>
      </c>
      <c r="AB178" t="str">
        <f>IFERROR(V144+MATCH(AA178,V178:Z178,0)-1,"")</f>
        <v/>
      </c>
    </row>
    <row r="179" spans="9:28" x14ac:dyDescent="0.3">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9:28" x14ac:dyDescent="0.3">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9:28" x14ac:dyDescent="0.3">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9:28" x14ac:dyDescent="0.3">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9:28" x14ac:dyDescent="0.3">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9:28" x14ac:dyDescent="0.3">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9:28" x14ac:dyDescent="0.3">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9:28" x14ac:dyDescent="0.3">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9:28" x14ac:dyDescent="0.3">
      <c r="I187" t="str">
        <f t="shared" si="15"/>
        <v>N/A</v>
      </c>
      <c r="J187" t="str">
        <f t="shared" si="16"/>
        <v>N/A</v>
      </c>
      <c r="K187" t="str">
        <f t="shared" si="17"/>
        <v>N/A</v>
      </c>
      <c r="L187" t="str">
        <f t="shared" si="18"/>
        <v>N/A</v>
      </c>
      <c r="M187" t="str">
        <f t="shared" si="19"/>
        <v>N/A</v>
      </c>
      <c r="N187" t="str">
        <f t="shared" si="20"/>
        <v>N/A</v>
      </c>
      <c r="P187">
        <f t="shared" si="21"/>
        <v>0</v>
      </c>
      <c r="Q187" t="str">
        <f>IFERROR(J144+MATCH(P187,J187:N187,0)-1,"")</f>
        <v/>
      </c>
      <c r="R187" t="str">
        <f t="shared" si="22"/>
        <v/>
      </c>
      <c r="S187" t="str">
        <f>IFERROR(J144+MATCH(R187,J187:N187)-1,"")</f>
        <v/>
      </c>
      <c r="T187" t="str">
        <f t="shared" si="23"/>
        <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9:28" x14ac:dyDescent="0.3">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9:28" x14ac:dyDescent="0.3">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9:28" x14ac:dyDescent="0.3">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9:28" x14ac:dyDescent="0.3">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9:28" x14ac:dyDescent="0.3">
      <c r="I192" t="str">
        <f t="shared" si="31"/>
        <v>N/A</v>
      </c>
      <c r="J192" t="str">
        <f t="shared" si="32"/>
        <v>N/A</v>
      </c>
      <c r="K192" t="str">
        <f t="shared" si="33"/>
        <v>N/A</v>
      </c>
      <c r="L192" t="str">
        <f t="shared" si="34"/>
        <v>N/A</v>
      </c>
      <c r="M192" t="str">
        <f t="shared" si="35"/>
        <v>N/A</v>
      </c>
      <c r="N192" t="str">
        <f t="shared" si="36"/>
        <v>N/A</v>
      </c>
      <c r="P192">
        <f t="shared" si="21"/>
        <v>0</v>
      </c>
      <c r="Q192" t="str">
        <f>IFERROR(J144+MATCH(P192,J192:N192,0)-1,"")</f>
        <v/>
      </c>
      <c r="R192" t="str">
        <f t="shared" si="22"/>
        <v/>
      </c>
      <c r="S192" t="str">
        <f>IFERROR(J144+MATCH(R192,J192:N192)-1,"")</f>
        <v/>
      </c>
      <c r="T192" t="str">
        <f t="shared" si="23"/>
        <v/>
      </c>
      <c r="U192" t="str">
        <f t="shared" si="24"/>
        <v/>
      </c>
      <c r="V192" t="str">
        <f t="shared" si="25"/>
        <v/>
      </c>
      <c r="W192" t="str">
        <f t="shared" si="26"/>
        <v/>
      </c>
      <c r="X192" t="str">
        <f t="shared" si="27"/>
        <v/>
      </c>
      <c r="Y192" t="str">
        <f t="shared" si="28"/>
        <v/>
      </c>
      <c r="Z192" t="str">
        <f t="shared" si="29"/>
        <v/>
      </c>
      <c r="AA192">
        <f t="shared" si="30"/>
        <v>0</v>
      </c>
      <c r="AB192" t="str">
        <f>IFERROR(V144+MATCH(AA192,V192:Z192,0)-1,"")</f>
        <v/>
      </c>
    </row>
    <row r="193" spans="9:28" x14ac:dyDescent="0.3">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9: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9:28" x14ac:dyDescent="0.3">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9:28" x14ac:dyDescent="0.3">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9:28" x14ac:dyDescent="0.3">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9:28" x14ac:dyDescent="0.3">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9:28" x14ac:dyDescent="0.3">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9:28" x14ac:dyDescent="0.3">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9: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9:28" x14ac:dyDescent="0.3">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9:28" x14ac:dyDescent="0.3">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9: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9:28" x14ac:dyDescent="0.3">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9:28" x14ac:dyDescent="0.3">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9:28" x14ac:dyDescent="0.3">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9:28" x14ac:dyDescent="0.3">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9:28" x14ac:dyDescent="0.3">
      <c r="I209" t="str">
        <f t="shared" si="31"/>
        <v>N/A</v>
      </c>
      <c r="J209" t="str">
        <f t="shared" si="32"/>
        <v>N/A</v>
      </c>
      <c r="K209" t="str">
        <f t="shared" si="33"/>
        <v>N/A</v>
      </c>
      <c r="L209" t="str">
        <f t="shared" si="34"/>
        <v>N/A</v>
      </c>
      <c r="M209" t="str">
        <f t="shared" si="35"/>
        <v>N/A</v>
      </c>
      <c r="N209" t="str">
        <f t="shared" si="36"/>
        <v>N/A</v>
      </c>
      <c r="P209">
        <f t="shared" ref="P209:P272" si="37">MAX(J209:N209)</f>
        <v>0</v>
      </c>
      <c r="Q209" t="str">
        <f>IFERROR(J144+MATCH(P209,J209:N209,0)-1,"")</f>
        <v/>
      </c>
      <c r="R209" t="str">
        <f t="shared" ref="R209:R272" si="38">IF(Q209="","",MIN(J209:N209))</f>
        <v/>
      </c>
      <c r="S209" t="str">
        <f>IFERROR(J144+MATCH(R209,J209:N209)-1,"")</f>
        <v/>
      </c>
      <c r="T209" t="str">
        <f t="shared" ref="T209:T272" si="39">IFERROR(AVERAGE(J209:N209),"")</f>
        <v/>
      </c>
      <c r="U209" t="str">
        <f t="shared" ref="U209:U272" si="40">IFERROR(STDEV(J209:N209),"")</f>
        <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t="str">
        <f t="shared" ref="Y209:Y272" si="44">IF(OR(F209="-",ISBLANK(F209)),"",(M209-T209)/U209)</f>
        <v/>
      </c>
      <c r="Z209" t="str">
        <f t="shared" ref="Z209:Z272" si="45">IFERROR(IF(OR(G209="-",ISBLANK(G209)),"",(N209-T209)/U209),"")</f>
        <v/>
      </c>
      <c r="AA209">
        <f t="shared" ref="AA209:AA272" si="46">IF(MAX(MAX(V209:Z209),ABS(MIN(V209:Z209)))=ABS(MIN(V209:Z209)),MIN(V209:Z209),MAX(V209:Z209))</f>
        <v>0</v>
      </c>
      <c r="AB209" t="str">
        <f>IFERROR(V144+MATCH(AA209,V209:Z209,0)-1,"")</f>
        <v/>
      </c>
    </row>
    <row r="210" spans="9:28" x14ac:dyDescent="0.3">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9:28" x14ac:dyDescent="0.3">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9:28" x14ac:dyDescent="0.3">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9:28" x14ac:dyDescent="0.3">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9: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9: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9:28" x14ac:dyDescent="0.3">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9:28" x14ac:dyDescent="0.3">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9:28" x14ac:dyDescent="0.3">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9:28" x14ac:dyDescent="0.3">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9:28" x14ac:dyDescent="0.3">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9:28" x14ac:dyDescent="0.3">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9:28" x14ac:dyDescent="0.3">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9:28" x14ac:dyDescent="0.3">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9:28" x14ac:dyDescent="0.3">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9:28" x14ac:dyDescent="0.3">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9: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9:28" x14ac:dyDescent="0.3">
      <c r="I227" t="str">
        <f t="shared" si="31"/>
        <v>N/A</v>
      </c>
      <c r="J227" t="str">
        <f t="shared" si="32"/>
        <v>N/A</v>
      </c>
      <c r="K227" t="str">
        <f t="shared" si="33"/>
        <v>N/A</v>
      </c>
      <c r="L227" t="str">
        <f t="shared" si="34"/>
        <v>N/A</v>
      </c>
      <c r="M227" t="str">
        <f t="shared" si="35"/>
        <v>N/A</v>
      </c>
      <c r="N227" t="str">
        <f t="shared" si="36"/>
        <v>N/A</v>
      </c>
      <c r="P227">
        <f t="shared" si="37"/>
        <v>0</v>
      </c>
      <c r="Q227" t="str">
        <f>IFERROR(J144+MATCH(P227,J227:N227,0)-1,"")</f>
        <v/>
      </c>
      <c r="R227" t="str">
        <f t="shared" si="38"/>
        <v/>
      </c>
      <c r="S227" t="str">
        <f>IFERROR(J144+MATCH(R227,J227:N227)-1,"")</f>
        <v/>
      </c>
      <c r="T227" t="str">
        <f t="shared" si="39"/>
        <v/>
      </c>
      <c r="U227" t="str">
        <f t="shared" si="40"/>
        <v/>
      </c>
      <c r="V227" t="str">
        <f t="shared" si="41"/>
        <v/>
      </c>
      <c r="W227" t="str">
        <f t="shared" si="42"/>
        <v/>
      </c>
      <c r="X227" t="str">
        <f t="shared" si="43"/>
        <v/>
      </c>
      <c r="Y227" t="str">
        <f t="shared" si="44"/>
        <v/>
      </c>
      <c r="Z227" t="str">
        <f t="shared" si="45"/>
        <v/>
      </c>
      <c r="AA227">
        <f t="shared" si="46"/>
        <v>0</v>
      </c>
      <c r="AB227" t="str">
        <f>IFERROR(V144+MATCH(AA227,V227:Z227,0)-1,"")</f>
        <v/>
      </c>
    </row>
    <row r="228" spans="9:28" x14ac:dyDescent="0.3">
      <c r="I228" t="str">
        <f t="shared" si="31"/>
        <v>N/A</v>
      </c>
      <c r="J228" t="str">
        <f t="shared" si="32"/>
        <v>N/A</v>
      </c>
      <c r="K228" t="str">
        <f t="shared" si="33"/>
        <v>N/A</v>
      </c>
      <c r="L228" t="str">
        <f t="shared" si="34"/>
        <v>N/A</v>
      </c>
      <c r="M228" t="str">
        <f t="shared" si="35"/>
        <v>N/A</v>
      </c>
      <c r="N228" t="str">
        <f t="shared" si="36"/>
        <v>N/A</v>
      </c>
      <c r="P228">
        <f t="shared" si="37"/>
        <v>0</v>
      </c>
      <c r="Q228" t="str">
        <f>IFERROR(J144+MATCH(P228,J228:N228,0)-1,"")</f>
        <v/>
      </c>
      <c r="R228" t="str">
        <f t="shared" si="38"/>
        <v/>
      </c>
      <c r="S228" t="str">
        <f>IFERROR(J144+MATCH(R228,J228:N228)-1,"")</f>
        <v/>
      </c>
      <c r="T228" t="str">
        <f t="shared" si="39"/>
        <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9: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9:28" x14ac:dyDescent="0.3">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9:28" x14ac:dyDescent="0.3">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9:28" x14ac:dyDescent="0.3">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9:28" x14ac:dyDescent="0.3">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9:28" x14ac:dyDescent="0.3">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9:28" x14ac:dyDescent="0.3">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9:28" x14ac:dyDescent="0.3">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9:28" x14ac:dyDescent="0.3">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9:28" x14ac:dyDescent="0.3">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9:28" x14ac:dyDescent="0.3">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9:28" x14ac:dyDescent="0.3">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9:28" x14ac:dyDescent="0.3">
      <c r="I241" t="str">
        <f t="shared" si="31"/>
        <v>N/A</v>
      </c>
      <c r="J241" t="str">
        <f t="shared" si="32"/>
        <v>N/A</v>
      </c>
      <c r="K241" t="str">
        <f t="shared" si="33"/>
        <v>N/A</v>
      </c>
      <c r="L241" t="str">
        <f t="shared" si="34"/>
        <v>N/A</v>
      </c>
      <c r="M241" t="str">
        <f t="shared" si="35"/>
        <v>N/A</v>
      </c>
      <c r="N241" t="str">
        <f t="shared" si="36"/>
        <v>N/A</v>
      </c>
      <c r="P241">
        <f t="shared" si="37"/>
        <v>0</v>
      </c>
      <c r="Q241" t="str">
        <f>IFERROR(J144+MATCH(P241,J241:N241,0)-1,"")</f>
        <v/>
      </c>
      <c r="R241" t="str">
        <f t="shared" si="38"/>
        <v/>
      </c>
      <c r="S241" t="str">
        <f>IFERROR(J144+MATCH(R241,J241:N241)-1,"")</f>
        <v/>
      </c>
      <c r="T241" t="str">
        <f t="shared" si="39"/>
        <v/>
      </c>
      <c r="U241" t="str">
        <f t="shared" si="40"/>
        <v/>
      </c>
      <c r="V241" t="str">
        <f t="shared" si="41"/>
        <v/>
      </c>
      <c r="W241" t="str">
        <f t="shared" si="42"/>
        <v/>
      </c>
      <c r="X241" t="str">
        <f t="shared" si="43"/>
        <v/>
      </c>
      <c r="Y241" t="str">
        <f t="shared" si="44"/>
        <v/>
      </c>
      <c r="Z241" t="str">
        <f t="shared" si="45"/>
        <v/>
      </c>
      <c r="AA241">
        <f t="shared" si="46"/>
        <v>0</v>
      </c>
      <c r="AB241" t="str">
        <f>IFERROR(V144+MATCH(AA241,V241:Z241,0)-1,"")</f>
        <v/>
      </c>
    </row>
    <row r="242" spans="9:28" x14ac:dyDescent="0.3">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9:28" x14ac:dyDescent="0.3">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9:28" x14ac:dyDescent="0.3">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9: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9:28" x14ac:dyDescent="0.3">
      <c r="I246" t="str">
        <f t="shared" si="31"/>
        <v>N/A</v>
      </c>
      <c r="J246" t="str">
        <f t="shared" si="32"/>
        <v>N/A</v>
      </c>
      <c r="K246" t="str">
        <f t="shared" si="33"/>
        <v>N/A</v>
      </c>
      <c r="L246" t="str">
        <f t="shared" si="34"/>
        <v>N/A</v>
      </c>
      <c r="M246" t="str">
        <f t="shared" si="35"/>
        <v>N/A</v>
      </c>
      <c r="N246" t="str">
        <f t="shared" si="36"/>
        <v>N/A</v>
      </c>
      <c r="P246">
        <f t="shared" si="37"/>
        <v>0</v>
      </c>
      <c r="Q246" t="str">
        <f>IFERROR(J144+MATCH(P246,J246:N246,0)-1,"")</f>
        <v/>
      </c>
      <c r="R246" t="str">
        <f t="shared" si="38"/>
        <v/>
      </c>
      <c r="S246" t="str">
        <f>IFERROR(J144+MATCH(R246,J246:N246)-1,"")</f>
        <v/>
      </c>
      <c r="T246" t="str">
        <f t="shared" si="39"/>
        <v/>
      </c>
      <c r="U246" t="str">
        <f t="shared" si="40"/>
        <v/>
      </c>
      <c r="V246" t="str">
        <f t="shared" si="41"/>
        <v/>
      </c>
      <c r="W246" t="str">
        <f t="shared" si="42"/>
        <v/>
      </c>
      <c r="X246" t="str">
        <f t="shared" si="43"/>
        <v/>
      </c>
      <c r="Y246" t="str">
        <f t="shared" si="44"/>
        <v/>
      </c>
      <c r="Z246" t="str">
        <f t="shared" si="45"/>
        <v/>
      </c>
      <c r="AA246">
        <f t="shared" si="46"/>
        <v>0</v>
      </c>
      <c r="AB246" t="str">
        <f>IFERROR(V144+MATCH(AA246,V246:Z246,0)-1,"")</f>
        <v/>
      </c>
    </row>
    <row r="247" spans="9:28" x14ac:dyDescent="0.3">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9:28" x14ac:dyDescent="0.3">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9:28" x14ac:dyDescent="0.3">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9:28" x14ac:dyDescent="0.3">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9: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9:28" x14ac:dyDescent="0.3">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9:28" x14ac:dyDescent="0.3">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9: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9:28" x14ac:dyDescent="0.3">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9:28" x14ac:dyDescent="0.3">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9:28" x14ac:dyDescent="0.3">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9:28" x14ac:dyDescent="0.3">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9:28" x14ac:dyDescent="0.3">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9:28" x14ac:dyDescent="0.3">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9:28" x14ac:dyDescent="0.3">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9:28" x14ac:dyDescent="0.3">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9:28" x14ac:dyDescent="0.3">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9:28" x14ac:dyDescent="0.3">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9: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9:28" x14ac:dyDescent="0.3">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9:28" x14ac:dyDescent="0.3">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9:28" x14ac:dyDescent="0.3">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9:28" x14ac:dyDescent="0.3">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9:28" x14ac:dyDescent="0.3">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9:28" x14ac:dyDescent="0.3">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9:28" x14ac:dyDescent="0.3">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9: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9:28" x14ac:dyDescent="0.3">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9:28" x14ac:dyDescent="0.3">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9:28" x14ac:dyDescent="0.3">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9:28" x14ac:dyDescent="0.3">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9:28" x14ac:dyDescent="0.3">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9:28" x14ac:dyDescent="0.3">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9:28" x14ac:dyDescent="0.3">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9:28" x14ac:dyDescent="0.3">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9:28" x14ac:dyDescent="0.3">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9:28" x14ac:dyDescent="0.3">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9:28" x14ac:dyDescent="0.3">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9:28" x14ac:dyDescent="0.3">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9:28" x14ac:dyDescent="0.3">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9:28" x14ac:dyDescent="0.3">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9: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9:28" x14ac:dyDescent="0.3">
      <c r="I289" t="str">
        <f t="shared" si="47"/>
        <v>N/A</v>
      </c>
      <c r="J289" t="str">
        <f t="shared" si="48"/>
        <v>N/A</v>
      </c>
      <c r="K289" t="str">
        <f t="shared" si="49"/>
        <v>N/A</v>
      </c>
      <c r="L289" t="str">
        <f t="shared" si="50"/>
        <v>N/A</v>
      </c>
      <c r="M289" t="str">
        <f t="shared" si="51"/>
        <v>N/A</v>
      </c>
      <c r="N289" t="str">
        <f t="shared" si="52"/>
        <v>N/A</v>
      </c>
      <c r="P289">
        <f t="shared" si="53"/>
        <v>0</v>
      </c>
      <c r="Q289" t="str">
        <f>IFERROR(J144+MATCH(P289,J289:N289,0)-1,"")</f>
        <v/>
      </c>
      <c r="R289" t="str">
        <f t="shared" si="54"/>
        <v/>
      </c>
      <c r="S289" t="str">
        <f>IFERROR(J144+MATCH(R289,J289:N289)-1,"")</f>
        <v/>
      </c>
      <c r="T289" t="str">
        <f t="shared" si="55"/>
        <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9: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9:28" x14ac:dyDescent="0.3">
      <c r="I291" t="str">
        <f t="shared" si="47"/>
        <v>N/A</v>
      </c>
      <c r="J291" t="str">
        <f t="shared" si="48"/>
        <v>N/A</v>
      </c>
      <c r="K291" t="str">
        <f t="shared" si="49"/>
        <v>N/A</v>
      </c>
      <c r="L291" t="str">
        <f t="shared" si="50"/>
        <v>N/A</v>
      </c>
      <c r="M291" t="str">
        <f t="shared" si="51"/>
        <v>N/A</v>
      </c>
      <c r="N291" t="str">
        <f t="shared" si="52"/>
        <v>N/A</v>
      </c>
      <c r="P291">
        <f t="shared" si="53"/>
        <v>0</v>
      </c>
      <c r="Q291" t="str">
        <f>IFERROR(J144+MATCH(P291,J291:N291,0)-1,"")</f>
        <v/>
      </c>
      <c r="R291" t="str">
        <f t="shared" si="54"/>
        <v/>
      </c>
      <c r="S291" t="str">
        <f>IFERROR(J144+MATCH(R291,J291:N291)-1,"")</f>
        <v/>
      </c>
      <c r="T291" t="str">
        <f t="shared" si="55"/>
        <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9: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9: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9:28" x14ac:dyDescent="0.3">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str">
        <f t="shared" si="57"/>
        <v/>
      </c>
      <c r="W294" t="str">
        <f t="shared" si="58"/>
        <v/>
      </c>
      <c r="X294" t="str">
        <f t="shared" si="59"/>
        <v/>
      </c>
      <c r="Y294" t="str">
        <f t="shared" si="60"/>
        <v/>
      </c>
      <c r="Z294" t="str">
        <f t="shared" si="61"/>
        <v/>
      </c>
      <c r="AA294">
        <f t="shared" si="62"/>
        <v>0</v>
      </c>
      <c r="AB294" t="str">
        <f>IFERROR(V144+MATCH(AA294,V294:Z294,0)-1,"")</f>
        <v/>
      </c>
    </row>
    <row r="295" spans="9:28" x14ac:dyDescent="0.3">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9:28" x14ac:dyDescent="0.3">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9:28" x14ac:dyDescent="0.3">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9:28" x14ac:dyDescent="0.3">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9: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9: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9:28" x14ac:dyDescent="0.3">
      <c r="I301" t="str">
        <f t="shared" si="47"/>
        <v>N/A</v>
      </c>
      <c r="J301" t="str">
        <f t="shared" si="48"/>
        <v>N/A</v>
      </c>
      <c r="K301" t="str">
        <f t="shared" si="49"/>
        <v>N/A</v>
      </c>
      <c r="L301" t="str">
        <f t="shared" si="50"/>
        <v>N/A</v>
      </c>
      <c r="M301" t="str">
        <f t="shared" si="51"/>
        <v>N/A</v>
      </c>
      <c r="N301" t="str">
        <f t="shared" si="52"/>
        <v>N/A</v>
      </c>
      <c r="P301">
        <f t="shared" si="53"/>
        <v>0</v>
      </c>
      <c r="Q301" t="str">
        <f>IFERROR(J144+MATCH(P301,J301:N301,0)-1,"")</f>
        <v/>
      </c>
      <c r="R301" t="str">
        <f t="shared" si="54"/>
        <v/>
      </c>
      <c r="S301" t="str">
        <f>IFERROR(J144+MATCH(R301,J301:N301)-1,"")</f>
        <v/>
      </c>
      <c r="T301" t="str">
        <f t="shared" si="55"/>
        <v/>
      </c>
      <c r="U301" t="str">
        <f t="shared" si="56"/>
        <v/>
      </c>
      <c r="V301" t="str">
        <f t="shared" si="57"/>
        <v/>
      </c>
      <c r="W301" t="str">
        <f t="shared" si="58"/>
        <v/>
      </c>
      <c r="X301" t="str">
        <f t="shared" si="59"/>
        <v/>
      </c>
      <c r="Y301" t="str">
        <f t="shared" si="60"/>
        <v/>
      </c>
      <c r="Z301" t="str">
        <f t="shared" si="61"/>
        <v/>
      </c>
      <c r="AA301">
        <f t="shared" si="62"/>
        <v>0</v>
      </c>
      <c r="AB301" t="str">
        <f>IFERROR(V144+MATCH(AA301,V301:Z301,0)-1,"")</f>
        <v/>
      </c>
    </row>
    <row r="302" spans="9:28" x14ac:dyDescent="0.3">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9:28" x14ac:dyDescent="0.3">
      <c r="I303" t="str">
        <f t="shared" si="47"/>
        <v>N/A</v>
      </c>
      <c r="J303" t="str">
        <f t="shared" si="48"/>
        <v>N/A</v>
      </c>
      <c r="K303" t="str">
        <f t="shared" si="49"/>
        <v>N/A</v>
      </c>
      <c r="L303" t="str">
        <f t="shared" si="50"/>
        <v>N/A</v>
      </c>
      <c r="M303" t="str">
        <f t="shared" si="51"/>
        <v>N/A</v>
      </c>
      <c r="N303" t="str">
        <f t="shared" si="52"/>
        <v>N/A</v>
      </c>
      <c r="P303">
        <f t="shared" si="53"/>
        <v>0</v>
      </c>
      <c r="Q303" t="str">
        <f>IFERROR(J144+MATCH(P303,J303:N303,0)-1,"")</f>
        <v/>
      </c>
      <c r="R303" t="str">
        <f t="shared" si="54"/>
        <v/>
      </c>
      <c r="S303" t="str">
        <f>IFERROR(J144+MATCH(R303,J303:N303)-1,"")</f>
        <v/>
      </c>
      <c r="T303" t="str">
        <f t="shared" si="55"/>
        <v/>
      </c>
      <c r="U303" t="str">
        <f t="shared" si="56"/>
        <v/>
      </c>
      <c r="V303" t="str">
        <f t="shared" si="57"/>
        <v/>
      </c>
      <c r="W303" t="str">
        <f t="shared" si="58"/>
        <v/>
      </c>
      <c r="X303" t="str">
        <f t="shared" si="59"/>
        <v/>
      </c>
      <c r="Y303" t="str">
        <f t="shared" si="60"/>
        <v/>
      </c>
      <c r="Z303" t="str">
        <f t="shared" si="61"/>
        <v/>
      </c>
      <c r="AA303">
        <f t="shared" si="62"/>
        <v>0</v>
      </c>
      <c r="AB303" t="str">
        <f>IFERROR(V144+MATCH(AA303,V303:Z303,0)-1,"")</f>
        <v/>
      </c>
    </row>
    <row r="304" spans="9:28" x14ac:dyDescent="0.3">
      <c r="I304" t="str">
        <f t="shared" si="47"/>
        <v>N/A</v>
      </c>
      <c r="J304" t="str">
        <f t="shared" si="48"/>
        <v>N/A</v>
      </c>
      <c r="K304" t="str">
        <f t="shared" si="49"/>
        <v>N/A</v>
      </c>
      <c r="L304" t="str">
        <f t="shared" si="50"/>
        <v>N/A</v>
      </c>
      <c r="M304" t="str">
        <f t="shared" si="51"/>
        <v>N/A</v>
      </c>
      <c r="N304" t="str">
        <f t="shared" si="52"/>
        <v>N/A</v>
      </c>
      <c r="P304">
        <f t="shared" si="53"/>
        <v>0</v>
      </c>
      <c r="Q304" t="str">
        <f>IFERROR(J144+MATCH(P304,J304:N304,0)-1,"")</f>
        <v/>
      </c>
      <c r="R304" t="str">
        <f t="shared" si="54"/>
        <v/>
      </c>
      <c r="S304" t="str">
        <f>IFERROR(J144+MATCH(R304,J304:N304)-1,"")</f>
        <v/>
      </c>
      <c r="T304" t="str">
        <f t="shared" si="55"/>
        <v/>
      </c>
      <c r="U304" t="str">
        <f t="shared" si="56"/>
        <v/>
      </c>
      <c r="V304" t="str">
        <f t="shared" si="57"/>
        <v/>
      </c>
      <c r="W304" t="str">
        <f t="shared" si="58"/>
        <v/>
      </c>
      <c r="X304" t="str">
        <f t="shared" si="59"/>
        <v/>
      </c>
      <c r="Y304" t="str">
        <f t="shared" si="60"/>
        <v/>
      </c>
      <c r="Z304" t="str">
        <f t="shared" si="61"/>
        <v/>
      </c>
      <c r="AA304">
        <f t="shared" si="62"/>
        <v>0</v>
      </c>
      <c r="AB304" t="str">
        <f>IFERROR(V144+MATCH(AA304,V304:Z304,0)-1,"")</f>
        <v/>
      </c>
    </row>
    <row r="305" spans="9:28" x14ac:dyDescent="0.3">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9:28" x14ac:dyDescent="0.3">
      <c r="I306" t="str">
        <f t="shared" si="47"/>
        <v>N/A</v>
      </c>
      <c r="J306" t="str">
        <f t="shared" si="48"/>
        <v>N/A</v>
      </c>
      <c r="K306" t="str">
        <f t="shared" si="49"/>
        <v>N/A</v>
      </c>
      <c r="L306" t="str">
        <f t="shared" si="50"/>
        <v>N/A</v>
      </c>
      <c r="M306" t="str">
        <f t="shared" si="51"/>
        <v>N/A</v>
      </c>
      <c r="N306" t="str">
        <f t="shared" si="52"/>
        <v>N/A</v>
      </c>
      <c r="P306">
        <f t="shared" si="53"/>
        <v>0</v>
      </c>
      <c r="Q306" t="str">
        <f>IFERROR(J144+MATCH(P306,J306:N306,0)-1,"")</f>
        <v/>
      </c>
      <c r="R306" t="str">
        <f t="shared" si="54"/>
        <v/>
      </c>
      <c r="S306" t="str">
        <f>IFERROR(J144+MATCH(R306,J306:N306)-1,"")</f>
        <v/>
      </c>
      <c r="T306" t="str">
        <f t="shared" si="55"/>
        <v/>
      </c>
      <c r="U306" t="str">
        <f t="shared" si="56"/>
        <v/>
      </c>
      <c r="V306" t="str">
        <f t="shared" si="57"/>
        <v/>
      </c>
      <c r="W306" t="str">
        <f t="shared" si="58"/>
        <v/>
      </c>
      <c r="X306" t="str">
        <f t="shared" si="59"/>
        <v/>
      </c>
      <c r="Y306" t="str">
        <f t="shared" si="60"/>
        <v/>
      </c>
      <c r="Z306" t="str">
        <f t="shared" si="61"/>
        <v/>
      </c>
      <c r="AA306">
        <f t="shared" si="62"/>
        <v>0</v>
      </c>
      <c r="AB306" t="str">
        <f>IFERROR(V144+MATCH(AA306,V306:Z306,0)-1,"")</f>
        <v/>
      </c>
    </row>
    <row r="307" spans="9:28" x14ac:dyDescent="0.3">
      <c r="I307" t="str">
        <f t="shared" si="47"/>
        <v>N/A</v>
      </c>
      <c r="J307" t="str">
        <f t="shared" si="48"/>
        <v>N/A</v>
      </c>
      <c r="K307" t="str">
        <f t="shared" si="49"/>
        <v>N/A</v>
      </c>
      <c r="L307" t="str">
        <f t="shared" si="50"/>
        <v>N/A</v>
      </c>
      <c r="M307" t="str">
        <f t="shared" si="51"/>
        <v>N/A</v>
      </c>
      <c r="N307" t="str">
        <f t="shared" si="52"/>
        <v>N/A</v>
      </c>
      <c r="P307">
        <f t="shared" si="53"/>
        <v>0</v>
      </c>
      <c r="Q307" t="str">
        <f>IFERROR(J144+MATCH(P307,J307:N307,0)-1,"")</f>
        <v/>
      </c>
      <c r="R307" t="str">
        <f t="shared" si="54"/>
        <v/>
      </c>
      <c r="S307" t="str">
        <f>IFERROR(J144+MATCH(R307,J307:N307)-1,"")</f>
        <v/>
      </c>
      <c r="T307" t="str">
        <f t="shared" si="55"/>
        <v/>
      </c>
      <c r="U307" t="str">
        <f t="shared" si="56"/>
        <v/>
      </c>
      <c r="V307" t="str">
        <f t="shared" si="57"/>
        <v/>
      </c>
      <c r="W307" t="str">
        <f t="shared" si="58"/>
        <v/>
      </c>
      <c r="X307" t="str">
        <f t="shared" si="59"/>
        <v/>
      </c>
      <c r="Y307" t="str">
        <f t="shared" si="60"/>
        <v/>
      </c>
      <c r="Z307" t="str">
        <f t="shared" si="61"/>
        <v/>
      </c>
      <c r="AA307">
        <f t="shared" si="62"/>
        <v>0</v>
      </c>
      <c r="AB307" t="str">
        <f>IFERROR(V144+MATCH(AA307,V307:Z307,0)-1,"")</f>
        <v/>
      </c>
    </row>
    <row r="308" spans="9:28" x14ac:dyDescent="0.3">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str">
        <f t="shared" si="57"/>
        <v/>
      </c>
      <c r="W308" t="str">
        <f t="shared" si="58"/>
        <v/>
      </c>
      <c r="X308" t="str">
        <f t="shared" si="59"/>
        <v/>
      </c>
      <c r="Y308" t="str">
        <f t="shared" si="60"/>
        <v/>
      </c>
      <c r="Z308" t="str">
        <f t="shared" si="61"/>
        <v/>
      </c>
      <c r="AA308">
        <f t="shared" si="62"/>
        <v>0</v>
      </c>
      <c r="AB308" t="str">
        <f>IFERROR(V144+MATCH(AA308,V308:Z308,0)-1,"")</f>
        <v/>
      </c>
    </row>
    <row r="309" spans="9:28" x14ac:dyDescent="0.3">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str">
        <f t="shared" si="57"/>
        <v/>
      </c>
      <c r="W309" t="str">
        <f t="shared" si="58"/>
        <v/>
      </c>
      <c r="X309" t="str">
        <f t="shared" si="59"/>
        <v/>
      </c>
      <c r="Y309" t="str">
        <f t="shared" si="60"/>
        <v/>
      </c>
      <c r="Z309" t="str">
        <f t="shared" si="61"/>
        <v/>
      </c>
      <c r="AA309">
        <f t="shared" si="62"/>
        <v>0</v>
      </c>
      <c r="AB309" t="str">
        <f>IFERROR(V144+MATCH(AA309,V309:Z309,0)-1,"")</f>
        <v/>
      </c>
    </row>
    <row r="310" spans="9: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9: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9:28" x14ac:dyDescent="0.3">
      <c r="I312" t="str">
        <f t="shared" si="47"/>
        <v>N/A</v>
      </c>
      <c r="J312" t="str">
        <f t="shared" si="48"/>
        <v>N/A</v>
      </c>
      <c r="K312" t="str">
        <f t="shared" si="49"/>
        <v>N/A</v>
      </c>
      <c r="L312" t="str">
        <f t="shared" si="50"/>
        <v>N/A</v>
      </c>
      <c r="M312" t="str">
        <f t="shared" si="51"/>
        <v>N/A</v>
      </c>
      <c r="N312" t="str">
        <f t="shared" si="52"/>
        <v>N/A</v>
      </c>
      <c r="P312">
        <f t="shared" si="53"/>
        <v>0</v>
      </c>
      <c r="Q312" t="str">
        <f>IFERROR(J144+MATCH(P312,J312:N312,0)-1,"")</f>
        <v/>
      </c>
      <c r="R312" t="str">
        <f t="shared" si="54"/>
        <v/>
      </c>
      <c r="S312" t="str">
        <f>IFERROR(J144+MATCH(R312,J312:N312)-1,"")</f>
        <v/>
      </c>
      <c r="T312" t="str">
        <f t="shared" si="55"/>
        <v/>
      </c>
      <c r="U312" t="str">
        <f t="shared" si="56"/>
        <v/>
      </c>
      <c r="V312" t="str">
        <f t="shared" si="57"/>
        <v/>
      </c>
      <c r="W312" t="str">
        <f t="shared" si="58"/>
        <v/>
      </c>
      <c r="X312" t="str">
        <f t="shared" si="59"/>
        <v/>
      </c>
      <c r="Y312" t="str">
        <f t="shared" si="60"/>
        <v/>
      </c>
      <c r="Z312" t="str">
        <f t="shared" si="61"/>
        <v/>
      </c>
      <c r="AA312">
        <f t="shared" si="62"/>
        <v>0</v>
      </c>
      <c r="AB312" t="str">
        <f>IFERROR(V144+MATCH(AA312,V312:Z312,0)-1,"")</f>
        <v/>
      </c>
    </row>
    <row r="313" spans="9:28" x14ac:dyDescent="0.3">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9: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9:28" x14ac:dyDescent="0.3">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str">
        <f t="shared" si="57"/>
        <v/>
      </c>
      <c r="W315" t="str">
        <f t="shared" si="58"/>
        <v/>
      </c>
      <c r="X315" t="str">
        <f t="shared" si="59"/>
        <v/>
      </c>
      <c r="Y315" t="str">
        <f t="shared" si="60"/>
        <v/>
      </c>
      <c r="Z315" t="str">
        <f t="shared" si="61"/>
        <v/>
      </c>
      <c r="AA315">
        <f t="shared" si="62"/>
        <v>0</v>
      </c>
      <c r="AB315" t="str">
        <f>IFERROR(V144+MATCH(AA315,V315:Z315,0)-1,"")</f>
        <v/>
      </c>
    </row>
    <row r="316" spans="9:28" x14ac:dyDescent="0.3">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9:28" x14ac:dyDescent="0.3">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9:28" x14ac:dyDescent="0.3">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9:28" x14ac:dyDescent="0.3">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9:28" x14ac:dyDescent="0.3">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9: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9: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9:28" x14ac:dyDescent="0.3">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9:28" x14ac:dyDescent="0.3">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str">
        <f t="shared" si="57"/>
        <v/>
      </c>
      <c r="W324" t="str">
        <f t="shared" si="58"/>
        <v/>
      </c>
      <c r="X324" t="str">
        <f t="shared" si="59"/>
        <v/>
      </c>
      <c r="Y324" t="str">
        <f t="shared" si="60"/>
        <v/>
      </c>
      <c r="Z324" t="str">
        <f t="shared" si="61"/>
        <v/>
      </c>
      <c r="AA324">
        <f t="shared" si="62"/>
        <v>0</v>
      </c>
      <c r="AB324" t="str">
        <f>IFERROR(V144+MATCH(AA324,V324:Z324,0)-1,"")</f>
        <v/>
      </c>
    </row>
    <row r="325" spans="9:28" x14ac:dyDescent="0.3">
      <c r="I325" t="str">
        <f t="shared" si="63"/>
        <v>N/A</v>
      </c>
      <c r="J325" t="str">
        <f t="shared" si="64"/>
        <v>N/A</v>
      </c>
      <c r="K325" t="str">
        <f t="shared" si="65"/>
        <v>N/A</v>
      </c>
      <c r="L325" t="str">
        <f t="shared" si="66"/>
        <v>N/A</v>
      </c>
      <c r="M325" t="str">
        <f t="shared" si="67"/>
        <v>N/A</v>
      </c>
      <c r="N325" t="str">
        <f t="shared" si="68"/>
        <v>N/A</v>
      </c>
      <c r="P325">
        <f t="shared" si="53"/>
        <v>0</v>
      </c>
      <c r="Q325" t="str">
        <f>IFERROR(J144+MATCH(P325,J325:N325,0)-1,"")</f>
        <v/>
      </c>
      <c r="R325" t="str">
        <f t="shared" si="54"/>
        <v/>
      </c>
      <c r="S325" t="str">
        <f>IFERROR(J144+MATCH(R325,J325:N325)-1,"")</f>
        <v/>
      </c>
      <c r="T325" t="str">
        <f t="shared" si="55"/>
        <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9:28" x14ac:dyDescent="0.3">
      <c r="I326" t="str">
        <f t="shared" si="63"/>
        <v>N/A</v>
      </c>
      <c r="J326" t="str">
        <f t="shared" si="64"/>
        <v>N/A</v>
      </c>
      <c r="K326" t="str">
        <f t="shared" si="65"/>
        <v>N/A</v>
      </c>
      <c r="L326" t="str">
        <f t="shared" si="66"/>
        <v>N/A</v>
      </c>
      <c r="M326" t="str">
        <f t="shared" si="67"/>
        <v>N/A</v>
      </c>
      <c r="N326" t="str">
        <f t="shared" si="68"/>
        <v>N/A</v>
      </c>
      <c r="P326">
        <f t="shared" si="53"/>
        <v>0</v>
      </c>
      <c r="Q326" t="str">
        <f>IFERROR(J144+MATCH(P326,J326:N326,0)-1,"")</f>
        <v/>
      </c>
      <c r="R326" t="str">
        <f t="shared" si="54"/>
        <v/>
      </c>
      <c r="S326" t="str">
        <f>IFERROR(J144+MATCH(R326,J326:N326)-1,"")</f>
        <v/>
      </c>
      <c r="T326" t="str">
        <f t="shared" si="55"/>
        <v/>
      </c>
      <c r="U326" t="str">
        <f t="shared" si="56"/>
        <v/>
      </c>
      <c r="V326" t="str">
        <f t="shared" si="57"/>
        <v/>
      </c>
      <c r="W326" t="str">
        <f t="shared" si="58"/>
        <v/>
      </c>
      <c r="X326" t="str">
        <f t="shared" si="59"/>
        <v/>
      </c>
      <c r="Y326" t="str">
        <f t="shared" si="60"/>
        <v/>
      </c>
      <c r="Z326" t="str">
        <f t="shared" si="61"/>
        <v/>
      </c>
      <c r="AA326">
        <f t="shared" si="62"/>
        <v>0</v>
      </c>
      <c r="AB326" t="str">
        <f>IFERROR(V144+MATCH(AA326,V326:Z326,0)-1,"")</f>
        <v/>
      </c>
    </row>
    <row r="327" spans="9: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9:28" x14ac:dyDescent="0.3">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9:28" x14ac:dyDescent="0.3">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9:28" x14ac:dyDescent="0.3">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9:28" x14ac:dyDescent="0.3">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9: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9: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9:28" x14ac:dyDescent="0.3">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9:28" x14ac:dyDescent="0.3">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9:28" x14ac:dyDescent="0.3">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9:28" x14ac:dyDescent="0.3">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9:28" x14ac:dyDescent="0.3">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9: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9:28" x14ac:dyDescent="0.3">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9:28" x14ac:dyDescent="0.3">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9:28" x14ac:dyDescent="0.3">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9: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9: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9: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9: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9: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9: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9: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9: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9: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9: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85">D476</f>
        <v>0</v>
      </c>
      <c r="E507">
        <f t="shared" si="85"/>
        <v>0</v>
      </c>
      <c r="F507">
        <f t="shared" si="85"/>
        <v>0</v>
      </c>
      <c r="G507">
        <f t="shared" si="85"/>
        <v>0</v>
      </c>
      <c r="H507">
        <f t="shared" si="85"/>
        <v>0</v>
      </c>
      <c r="I507" t="str">
        <f>"Average"</f>
        <v>Average</v>
      </c>
      <c r="J507" t="str">
        <f>"SD"</f>
        <v>SD</v>
      </c>
      <c r="K507">
        <f>D507</f>
        <v>0</v>
      </c>
      <c r="L507">
        <f>E507</f>
        <v>0</v>
      </c>
      <c r="M507">
        <f>F507</f>
        <v>0</v>
      </c>
      <c r="N507">
        <f>G507</f>
        <v>0</v>
      </c>
      <c r="O507">
        <f>H507</f>
        <v>0</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86"/>
        <v>#N/A</v>
      </c>
      <c r="J518" t="e">
        <f t="shared" ca="1" si="87"/>
        <v>#N/A</v>
      </c>
      <c r="K518" t="e">
        <f t="shared" ca="1" si="88"/>
        <v>#N/A</v>
      </c>
      <c r="L518" t="e">
        <f t="shared" ca="1" si="89"/>
        <v>#N/A</v>
      </c>
      <c r="M518" t="e">
        <f t="shared" ca="1" si="90"/>
        <v>#N/A</v>
      </c>
      <c r="N518" t="e">
        <f t="shared" ca="1" si="91"/>
        <v>#N/A</v>
      </c>
      <c r="O518" t="e">
        <f t="shared" ca="1" si="9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4968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Alkermes</v>
      </c>
    </row>
    <row r="2" spans="1:16" x14ac:dyDescent="0.3">
      <c r="B2" t="s">
        <v>2</v>
      </c>
      <c r="C2" t="s">
        <v>4969</v>
      </c>
      <c r="K2" t="str">
        <f>LEFT(C1,FIND("(",C1) - 2)</f>
        <v>Alkermes plc</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$57.99, down 1.09%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$57.99, down 1.09% after opening up a fraction over yesterday's closing price</v>
      </c>
    </row>
    <row r="5" spans="1:16" x14ac:dyDescent="0.3">
      <c r="J5">
        <f ca="1">RANDBETWEEN(1,2)</f>
        <v>1</v>
      </c>
      <c r="K5" t="str">
        <f>"The one year target estimate for " &amp; D1 &amp; " is " &amp; TEXT(C23,"$####.00")</f>
        <v>The one year target estimate for Alkermes is $63.42</v>
      </c>
      <c r="L5" t="str">
        <f>D1 &amp; " is expected to be trading at " &amp; TEXT(C23, "$####.00") &amp; ", based on target estimates"</f>
        <v>Alkermes is expected to be trading at $63.42, based on target estimates</v>
      </c>
    </row>
    <row r="6" spans="1:16" x14ac:dyDescent="0.3">
      <c r="K6" t="str">
        <f>" which would be " &amp; IF(OR(LEFT(ABS((C23-C2)/C2*100),1)="8",LEFT(ABS((C23-C2)/C2*100),2)="18"), "an ", "a ")  &amp;TEXT(ABS((C23-C2)/C2),"####.00%")&amp;IF((C23-C2)&gt;0," increase over"," decrease from")&amp;" the current price"</f>
        <v xml:space="preserve"> which would be a 9.36% increase over the current price</v>
      </c>
    </row>
    <row r="7" spans="1:16" x14ac:dyDescent="0.3">
      <c r="A7" s="1">
        <v>0</v>
      </c>
      <c r="B7" t="s">
        <v>5</v>
      </c>
      <c r="C7" t="s">
        <v>4970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-400.% over last quarter based on the average of 10 analyst estimates (Yahoo Finance)</v>
      </c>
    </row>
    <row r="8" spans="1:16" x14ac:dyDescent="0.3">
      <c r="A8" s="1">
        <v>1</v>
      </c>
      <c r="B8" t="s">
        <v>7</v>
      </c>
      <c r="C8" t="s">
        <v>4971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4972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4973</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$0.15 in the 2 months leading up to the earnings report</v>
      </c>
    </row>
    <row r="11" spans="1:16" x14ac:dyDescent="0.3">
      <c r="A11" s="1">
        <v>4</v>
      </c>
      <c r="B11" t="s">
        <v>13</v>
      </c>
      <c r="C11" t="s">
        <v>4974</v>
      </c>
      <c r="K11" t="str">
        <f>IF(B145="Interest Income",U42, K42)</f>
        <v>Alkermes has managed to increase revenue, and gross income each year since 2012</v>
      </c>
    </row>
    <row r="12" spans="1:16" x14ac:dyDescent="0.3">
      <c r="A12" s="1">
        <v>5</v>
      </c>
      <c r="B12" t="s">
        <v>15</v>
      </c>
      <c r="C12" t="s">
        <v>4975</v>
      </c>
      <c r="D12" t="str">
        <f>LEFT(C12,FIND("-",C12)-2)</f>
        <v>41.93</v>
      </c>
      <c r="E12" t="str">
        <f>TRIM(RIGHT(C12,FIND("-",C12)-1))</f>
        <v>63.40</v>
      </c>
      <c r="K12" t="str">
        <f ca="1">D78</f>
        <v>There are some indications that Alkermes may be overvalued. The company has a higher forward p/e, peg ratio than the comparable average</v>
      </c>
    </row>
    <row r="13" spans="1:16" x14ac:dyDescent="0.3">
      <c r="A13" s="1">
        <v>6</v>
      </c>
      <c r="B13" t="s">
        <v>17</v>
      </c>
      <c r="C13" t="s">
        <v>4976</v>
      </c>
      <c r="K13" t="str">
        <f ca="1">D89</f>
        <v>There are some indications that Alkermes may be undervalued. The company has a lower trailing p/e, and price/sales than the comparable average</v>
      </c>
    </row>
    <row r="14" spans="1:16" x14ac:dyDescent="0.3">
      <c r="A14" s="1">
        <v>7</v>
      </c>
      <c r="B14" t="s">
        <v>19</v>
      </c>
      <c r="C14" t="s">
        <v>4977</v>
      </c>
    </row>
    <row r="16" spans="1:16" x14ac:dyDescent="0.3">
      <c r="A16" s="1">
        <v>0</v>
      </c>
      <c r="B16" t="s">
        <v>21</v>
      </c>
      <c r="C16" t="s">
        <v>4978</v>
      </c>
    </row>
    <row r="17" spans="1:23" x14ac:dyDescent="0.3">
      <c r="A17" s="1">
        <v>1</v>
      </c>
      <c r="B17" t="s">
        <v>23</v>
      </c>
      <c r="C17" t="s">
        <v>4979</v>
      </c>
      <c r="K17" t="str">
        <f ca="1">K2 &amp; IF(J3=1, K3,IF(J3=2,L3,IF(J3=3,M3,IF(J3=4,N3,IF(J3=5,O3,IF(J3=6,P3)))))) &amp; ". " &amp; IF(J4=1,K4,IF(J4=2,L4)) &amp; ". " &amp; IF(J5=1,K5,IF(J5=2,L5)) &amp; K6 &amp; ". " &amp; K7 &amp; ". " &amp; K8 &amp; ". " &amp; K9 &amp; "."</f>
        <v>Alkermes plc is going to report earnings on Jul 27, 2017. The current stock price is $57.99, down 1.09% after opening up a fraction over yesterday's closing price. The one year target estimate for Alkermes is $63.42 which would be a 9.36% increase over the current price. Earnings are expected to increase by -400.% over last quarter based on the average of 10 analyst estimates (Yahoo Finance). The stock is trading in the high end of its 52-week range. Over the last 4 quarters, there has been a, positive earnings surprise 1 time, and a negative earnings surprise 3 times.</v>
      </c>
    </row>
    <row r="18" spans="1:23" x14ac:dyDescent="0.3">
      <c r="A18" s="1">
        <v>2</v>
      </c>
      <c r="B18" t="s">
        <v>25</v>
      </c>
      <c r="C18" t="s">
        <v>4980</v>
      </c>
    </row>
    <row r="19" spans="1:23" x14ac:dyDescent="0.3">
      <c r="A19" s="1">
        <v>3</v>
      </c>
      <c r="B19" t="s">
        <v>27</v>
      </c>
      <c r="C19" t="s">
        <v>4981</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4982</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10</v>
      </c>
      <c r="D27">
        <v>10</v>
      </c>
      <c r="E27">
        <v>10</v>
      </c>
      <c r="F27">
        <v>10</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-0.01</v>
      </c>
      <c r="D28">
        <v>0.03</v>
      </c>
      <c r="E28">
        <v>-0.04</v>
      </c>
      <c r="F28">
        <v>0.47</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-0.08</v>
      </c>
      <c r="E29">
        <v>-0.1</v>
      </c>
      <c r="F29">
        <v>0.2</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7.0000000000000007E-2</v>
      </c>
      <c r="D30">
        <v>0.05</v>
      </c>
      <c r="E30">
        <v>0.05</v>
      </c>
      <c r="F30">
        <v>0.79</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-0.01</v>
      </c>
      <c r="D31">
        <v>-0.09</v>
      </c>
      <c r="E31">
        <v>-0.2</v>
      </c>
      <c r="F31">
        <v>-0.04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2500</v>
      </c>
      <c r="D34" t="s">
        <v>2500</v>
      </c>
      <c r="E34" t="s">
        <v>4983</v>
      </c>
      <c r="F34" t="s">
        <v>4983</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4984</v>
      </c>
      <c r="D35" t="s">
        <v>4985</v>
      </c>
      <c r="E35" t="s">
        <v>4986</v>
      </c>
      <c r="F35" t="s">
        <v>52</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4987</v>
      </c>
      <c r="D36" t="s">
        <v>4988</v>
      </c>
      <c r="E36" t="s">
        <v>4989</v>
      </c>
      <c r="F36" t="s">
        <v>4990</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4991</v>
      </c>
      <c r="D37" t="s">
        <v>4992</v>
      </c>
      <c r="E37" t="s">
        <v>4993</v>
      </c>
      <c r="F37" t="s">
        <v>1468</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60</v>
      </c>
      <c r="C38" t="s">
        <v>4994</v>
      </c>
      <c r="D38" t="s">
        <v>4995</v>
      </c>
      <c r="E38" t="s">
        <v>4996</v>
      </c>
      <c r="F38" t="s">
        <v>4986</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63</v>
      </c>
      <c r="C39" t="s">
        <v>4997</v>
      </c>
      <c r="D39" t="s">
        <v>4998</v>
      </c>
      <c r="E39" t="s">
        <v>4999</v>
      </c>
      <c r="F39" t="s">
        <v>5000</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79</v>
      </c>
      <c r="D42" t="s">
        <v>83</v>
      </c>
      <c r="E42" t="s">
        <v>3767</v>
      </c>
      <c r="F42" t="s">
        <v>5001</v>
      </c>
      <c r="K42" t="str">
        <f>SUBSTITUTE(IF(M40&lt;&gt;"", D1 &amp; " has managed to increase " &amp; M40 &amp; " each year since " &amp; C144, "No positive trends")," , "," ")</f>
        <v>Alkermes has managed to increase revenue, and gross income each year since 2012</v>
      </c>
      <c r="U42" t="str">
        <f>SUBSTITUTE(IF(W40&lt;&gt;"", D1 &amp; " has managed to increase " &amp; W40 &amp; " each year since " &amp; C144, "No positive trends")," , "," ")</f>
        <v>No positive trends</v>
      </c>
    </row>
    <row r="43" spans="1:23" x14ac:dyDescent="0.3">
      <c r="A43" s="1">
        <v>1</v>
      </c>
      <c r="B43" t="s">
        <v>78</v>
      </c>
      <c r="C43" t="s">
        <v>1817</v>
      </c>
      <c r="D43" t="s">
        <v>5001</v>
      </c>
      <c r="E43" t="s">
        <v>81</v>
      </c>
      <c r="F43" t="s">
        <v>5002</v>
      </c>
    </row>
    <row r="44" spans="1:23" x14ac:dyDescent="0.3">
      <c r="A44" s="1">
        <v>2</v>
      </c>
      <c r="B44" t="s">
        <v>82</v>
      </c>
      <c r="C44" t="s">
        <v>4370</v>
      </c>
      <c r="D44" t="s">
        <v>3766</v>
      </c>
      <c r="E44" t="s">
        <v>1114</v>
      </c>
      <c r="F44" t="s">
        <v>5001</v>
      </c>
    </row>
    <row r="45" spans="1:23" x14ac:dyDescent="0.3">
      <c r="A45" s="1">
        <v>3</v>
      </c>
      <c r="B45" t="s">
        <v>87</v>
      </c>
      <c r="C45" t="s">
        <v>5003</v>
      </c>
      <c r="D45" t="s">
        <v>111</v>
      </c>
      <c r="E45" t="s">
        <v>111</v>
      </c>
      <c r="F45" t="s">
        <v>5004</v>
      </c>
    </row>
    <row r="47" spans="1:23" x14ac:dyDescent="0.3">
      <c r="B47" s="1" t="s">
        <v>92</v>
      </c>
      <c r="C47" s="1" t="s">
        <v>37</v>
      </c>
      <c r="D47" s="1" t="s">
        <v>38</v>
      </c>
      <c r="E47" s="1" t="s">
        <v>39</v>
      </c>
      <c r="F47" s="1" t="s">
        <v>40</v>
      </c>
    </row>
    <row r="48" spans="1:23" x14ac:dyDescent="0.3">
      <c r="A48" s="1">
        <v>0</v>
      </c>
      <c r="B48" t="s">
        <v>93</v>
      </c>
      <c r="C48">
        <v>-0.01</v>
      </c>
      <c r="D48">
        <v>0.03</v>
      </c>
      <c r="E48">
        <v>-0.04</v>
      </c>
      <c r="F48">
        <v>0.47</v>
      </c>
    </row>
    <row r="49" spans="1:14" x14ac:dyDescent="0.3">
      <c r="A49" s="1">
        <v>1</v>
      </c>
      <c r="B49" t="s">
        <v>94</v>
      </c>
      <c r="C49">
        <v>-0.01</v>
      </c>
      <c r="D49">
        <v>0.03</v>
      </c>
      <c r="E49">
        <v>-0.04</v>
      </c>
      <c r="F49">
        <v>0.47</v>
      </c>
    </row>
    <row r="50" spans="1:14" x14ac:dyDescent="0.3">
      <c r="A50" s="1">
        <v>2</v>
      </c>
      <c r="B50" t="s">
        <v>95</v>
      </c>
      <c r="C50">
        <v>-0.01</v>
      </c>
      <c r="D50">
        <v>0.03</v>
      </c>
      <c r="E50">
        <v>-0.04</v>
      </c>
      <c r="F50">
        <v>0.47</v>
      </c>
    </row>
    <row r="51" spans="1:14" x14ac:dyDescent="0.3">
      <c r="A51" s="1">
        <v>3</v>
      </c>
      <c r="B51" t="s">
        <v>96</v>
      </c>
      <c r="C51">
        <v>-0.01</v>
      </c>
      <c r="D51">
        <v>0.03</v>
      </c>
      <c r="E51">
        <v>-0.04</v>
      </c>
      <c r="F51">
        <v>0.47</v>
      </c>
    </row>
    <row r="52" spans="1:14" x14ac:dyDescent="0.3">
      <c r="A52" s="1">
        <v>4</v>
      </c>
      <c r="B52" t="s">
        <v>97</v>
      </c>
      <c r="C52">
        <v>0.01</v>
      </c>
      <c r="D52">
        <v>0.02</v>
      </c>
      <c r="E52">
        <v>0.04</v>
      </c>
      <c r="F52">
        <v>0.62</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1</v>
      </c>
      <c r="D56">
        <v>1</v>
      </c>
    </row>
    <row r="57" spans="1:14" x14ac:dyDescent="0.3">
      <c r="A57" s="1">
        <v>2</v>
      </c>
      <c r="B57" t="s">
        <v>101</v>
      </c>
    </row>
    <row r="58" spans="1:14" x14ac:dyDescent="0.3">
      <c r="A58" s="1">
        <v>3</v>
      </c>
      <c r="B58" t="s">
        <v>102</v>
      </c>
    </row>
    <row r="60" spans="1:14" x14ac:dyDescent="0.3">
      <c r="B60" s="1" t="s">
        <v>103</v>
      </c>
      <c r="C60" s="1" t="s">
        <v>5005</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C62" t="s">
        <v>5006</v>
      </c>
      <c r="F62">
        <v>0.22</v>
      </c>
      <c r="I62" t="str">
        <f t="shared" si="4"/>
        <v>N/A</v>
      </c>
      <c r="J62">
        <f t="shared" si="5"/>
        <v>1.3330000000000002</v>
      </c>
      <c r="K62" t="str">
        <f t="shared" si="6"/>
        <v>N/A</v>
      </c>
      <c r="L62" t="str">
        <f t="shared" si="7"/>
        <v>N/A</v>
      </c>
      <c r="M62">
        <f t="shared" si="8"/>
        <v>0.22</v>
      </c>
      <c r="N62" t="str">
        <f t="shared" si="9"/>
        <v>N/A</v>
      </c>
    </row>
    <row r="63" spans="1:14" x14ac:dyDescent="0.3">
      <c r="A63" s="1">
        <v>2</v>
      </c>
      <c r="B63" t="s">
        <v>112</v>
      </c>
      <c r="C63" t="s">
        <v>3181</v>
      </c>
      <c r="F63">
        <v>0.08</v>
      </c>
      <c r="I63" t="str">
        <f t="shared" si="4"/>
        <v>N/A</v>
      </c>
      <c r="J63">
        <f t="shared" si="5"/>
        <v>0.8</v>
      </c>
      <c r="K63" t="str">
        <f t="shared" si="6"/>
        <v>N/A</v>
      </c>
      <c r="L63" t="str">
        <f t="shared" si="7"/>
        <v>N/A</v>
      </c>
      <c r="M63">
        <f t="shared" si="8"/>
        <v>0.08</v>
      </c>
      <c r="N63" t="str">
        <f t="shared" si="9"/>
        <v>N/A</v>
      </c>
    </row>
    <row r="64" spans="1:14" x14ac:dyDescent="0.3">
      <c r="A64" s="1">
        <v>3</v>
      </c>
      <c r="B64" t="s">
        <v>114</v>
      </c>
      <c r="C64" t="s">
        <v>5007</v>
      </c>
      <c r="F64">
        <v>0.12</v>
      </c>
      <c r="I64" t="str">
        <f t="shared" si="4"/>
        <v>N/A</v>
      </c>
      <c r="J64">
        <f t="shared" si="5"/>
        <v>12.75</v>
      </c>
      <c r="K64" t="str">
        <f t="shared" si="6"/>
        <v>N/A</v>
      </c>
      <c r="L64" t="str">
        <f t="shared" si="7"/>
        <v>N/A</v>
      </c>
      <c r="M64">
        <f t="shared" si="8"/>
        <v>0.12</v>
      </c>
      <c r="N64" t="str">
        <f t="shared" si="9"/>
        <v>N/A</v>
      </c>
    </row>
    <row r="65" spans="1:14" x14ac:dyDescent="0.3">
      <c r="A65" s="1">
        <v>4</v>
      </c>
      <c r="B65" t="s">
        <v>116</v>
      </c>
      <c r="C65" t="s">
        <v>5008</v>
      </c>
      <c r="F65">
        <v>0.09</v>
      </c>
      <c r="I65" t="str">
        <f t="shared" si="4"/>
        <v>N/A</v>
      </c>
      <c r="J65">
        <f t="shared" si="5"/>
        <v>-0.28410000000000002</v>
      </c>
      <c r="K65" t="str">
        <f t="shared" si="6"/>
        <v>N/A</v>
      </c>
      <c r="L65" t="str">
        <f t="shared" si="7"/>
        <v>N/A</v>
      </c>
      <c r="M65">
        <f t="shared" si="8"/>
        <v>0.09</v>
      </c>
      <c r="N65" t="str">
        <f t="shared" si="9"/>
        <v>N/A</v>
      </c>
    </row>
    <row r="66" spans="1:14" x14ac:dyDescent="0.3">
      <c r="A66" s="1">
        <v>5</v>
      </c>
      <c r="B66" t="s">
        <v>118</v>
      </c>
      <c r="C66" t="s">
        <v>5009</v>
      </c>
      <c r="I66" t="str">
        <f t="shared" si="4"/>
        <v>N/A</v>
      </c>
      <c r="J66">
        <f t="shared" si="5"/>
        <v>-0.30790000000000001</v>
      </c>
      <c r="K66" t="str">
        <f t="shared" si="6"/>
        <v>N/A</v>
      </c>
      <c r="L66" t="str">
        <f t="shared" si="7"/>
        <v>N/A</v>
      </c>
      <c r="M66" t="str">
        <f t="shared" si="8"/>
        <v>N/A</v>
      </c>
      <c r="N66" t="str">
        <f t="shared" si="9"/>
        <v>N/A</v>
      </c>
    </row>
    <row r="67" spans="1:14" x14ac:dyDescent="0.3">
      <c r="D67" t="s">
        <v>120</v>
      </c>
      <c r="E67" t="str">
        <f>C1</f>
        <v>Alkermes plc (ALKS)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4978</v>
      </c>
      <c r="D68">
        <f ca="1">IFERROR(AVERAGE(VALUE(INDIRECT("J"&amp;(MATCH(B68,B69:B500,0)+68))),VALUE(INDIRECT("J"&amp;(MATCH(B68,B69:B500,0)+79))),VALUE(INDIRECT("J"&amp;(MATCH(B68,B69:B500,0)+90))),VALUE(INDIRECT("J"&amp;(MATCH(B68,B69:B500,0)+101)))),"")</f>
        <v>3967500000</v>
      </c>
      <c r="E68" t="str">
        <f t="shared" ref="E68:E76" ca="1" si="10">IFERROR(IF(AND(C68&lt;&gt;"",D68&lt;&gt;0),IF(VALUE(J68)&gt;VALUE(K68),"above average","below average"),"no data"),"no data")</f>
        <v>above average</v>
      </c>
      <c r="I68" t="str">
        <f t="shared" ca="1" si="4"/>
        <v>N/A</v>
      </c>
      <c r="J68">
        <f t="shared" si="5"/>
        <v>8880000000</v>
      </c>
      <c r="K68">
        <f t="shared" ca="1" si="6"/>
        <v>3967500000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4980</v>
      </c>
      <c r="D70">
        <f ca="1">IFERROR(AVERAGE(VALUE(INDIRECT("J"&amp;(MATCH(B70,B71:B502,0)+70))),VALUE(INDIRECT("J"&amp;(MATCH(B70,B71:B502,0)+81))),VALUE(INDIRECT("J"&amp;(MATCH(B70,B71:B502,0)+92))),VALUE(INDIRECT("J"&amp;(MATCH(B70,B71:B502,0)+103)))),"")</f>
        <v>-0.48999999999999932</v>
      </c>
      <c r="E70" t="str">
        <f t="shared" ca="1" si="10"/>
        <v>below average</v>
      </c>
      <c r="F70" t="str">
        <f t="shared" ref="F70:F76" ca="1" si="11">IF(E70="above average",LOWER(TRIM(IF(ISNUMBER(VALUE(RIGHT(B70,1))),REPLACE(B70,LEN(B70),1,""),B70))),"")</f>
        <v/>
      </c>
      <c r="G70" t="str">
        <f ca="1">IFERROR(LEFT(F70,FIND("(",F70) - 2),F70)</f>
        <v/>
      </c>
      <c r="I70" t="str">
        <f t="shared" ca="1" si="4"/>
        <v>N/A</v>
      </c>
      <c r="J70">
        <f t="shared" si="5"/>
        <v>-43.93</v>
      </c>
      <c r="K70">
        <f t="shared" ca="1" si="6"/>
        <v>-0.48999999999999899</v>
      </c>
      <c r="L70" t="str">
        <f t="shared" ca="1" si="7"/>
        <v>N/A</v>
      </c>
      <c r="M70" t="str">
        <f t="shared" ca="1" si="8"/>
        <v>N/A</v>
      </c>
      <c r="N70" t="str">
        <f t="shared" ca="1" si="9"/>
        <v>N/A</v>
      </c>
    </row>
    <row r="71" spans="1:14" x14ac:dyDescent="0.3">
      <c r="A71" s="1">
        <v>3</v>
      </c>
      <c r="B71" t="s">
        <v>124</v>
      </c>
      <c r="C71" t="s">
        <v>5010</v>
      </c>
      <c r="D71">
        <f ca="1">IFERROR(AVERAGE(VALUE(INDIRECT("J"&amp;(MATCH(B71,B72:B503,0)+71))),VALUE(INDIRECT("J"&amp;(MATCH(B71,B72:B503,0)+82))),VALUE(INDIRECT("J"&amp;(MATCH(B71,B72:B503,0)+93))),VALUE(INDIRECT("J"&amp;(MATCH(B71,B72:B503,0)+104)))),"")</f>
        <v>-24.672499999999999</v>
      </c>
      <c r="E71" t="str">
        <f t="shared" ca="1" si="10"/>
        <v>above average</v>
      </c>
      <c r="F71" t="str">
        <f t="shared" ca="1" si="11"/>
        <v>forward p/e</v>
      </c>
      <c r="G71" t="str">
        <f t="shared" ref="G71:G76" ca="1" si="12">IF(F71&lt;&gt;"", G70 &amp; ", " &amp; IFERROR(LEFT(F71,FIND("(",F71) - 2),F71),G70)</f>
        <v>, forward p/e</v>
      </c>
      <c r="I71" t="str">
        <f t="shared" ca="1" si="4"/>
        <v>N/A</v>
      </c>
      <c r="J71">
        <f t="shared" si="5"/>
        <v>123.38</v>
      </c>
      <c r="K71">
        <f t="shared" ca="1" si="6"/>
        <v>-24.672499999999999</v>
      </c>
      <c r="L71" t="str">
        <f t="shared" ca="1" si="7"/>
        <v>N/A</v>
      </c>
      <c r="M71" t="str">
        <f t="shared" ca="1" si="8"/>
        <v>N/A</v>
      </c>
      <c r="N71" t="str">
        <f t="shared" ca="1" si="9"/>
        <v>N/A</v>
      </c>
    </row>
    <row r="72" spans="1:14" x14ac:dyDescent="0.3">
      <c r="A72" s="1">
        <v>4</v>
      </c>
      <c r="B72" t="s">
        <v>126</v>
      </c>
      <c r="C72" t="s">
        <v>5011</v>
      </c>
      <c r="D72">
        <f ca="1">IFERROR(AVERAGE(VALUE(INDIRECT("J"&amp;(MATCH(B72,B73:B504,0)+72))),VALUE(INDIRECT("J"&amp;(MATCH(B72,B73:B504,0)+83))),VALUE(INDIRECT("J"&amp;(MATCH(B72,B73:B504,0)+94))),VALUE(INDIRECT("J"&amp;(MATCH(B72,B73:B504,0)+105)))),"")</f>
        <v>-0.35499999999999998</v>
      </c>
      <c r="E72" t="str">
        <f t="shared" ca="1" si="10"/>
        <v>above average</v>
      </c>
      <c r="F72" t="str">
        <f t="shared" ca="1" si="11"/>
        <v>peg ratio (5 yr expected)</v>
      </c>
      <c r="G72" t="str">
        <f t="shared" ca="1" si="12"/>
        <v>, forward p/e, peg ratio</v>
      </c>
      <c r="I72" t="str">
        <f t="shared" ca="1" si="4"/>
        <v>N/A</v>
      </c>
      <c r="J72">
        <f t="shared" si="5"/>
        <v>50.8</v>
      </c>
      <c r="K72">
        <f t="shared" ca="1" si="6"/>
        <v>-0.35499999999999998</v>
      </c>
      <c r="L72" t="str">
        <f t="shared" ca="1" si="7"/>
        <v>N/A</v>
      </c>
      <c r="M72" t="str">
        <f t="shared" ca="1" si="8"/>
        <v>N/A</v>
      </c>
      <c r="N72" t="str">
        <f t="shared" ca="1" si="9"/>
        <v>N/A</v>
      </c>
    </row>
    <row r="73" spans="1:14" x14ac:dyDescent="0.3">
      <c r="A73" s="1">
        <v>5</v>
      </c>
      <c r="B73" t="s">
        <v>128</v>
      </c>
      <c r="C73" t="s">
        <v>5012</v>
      </c>
      <c r="D73">
        <f ca="1">IFERROR(AVERAGE(VALUE(INDIRECT("J"&amp;(MATCH(B73,B74:B505,0)+73))),VALUE(INDIRECT("J"&amp;(MATCH(B73,B74:B505,0)+84))),VALUE(INDIRECT("J"&amp;(MATCH(B73,B74:B505,0)+95))),VALUE(INDIRECT("J"&amp;(MATCH(B73,B74:B505,0)+106)))),"")</f>
        <v>596.81000000000006</v>
      </c>
      <c r="E73" t="str">
        <f t="shared" ca="1" si="10"/>
        <v>below average</v>
      </c>
      <c r="F73" t="str">
        <f t="shared" ca="1" si="11"/>
        <v/>
      </c>
      <c r="G73" t="str">
        <f t="shared" ca="1" si="12"/>
        <v>, forward p/e, peg ratio</v>
      </c>
      <c r="I73" t="str">
        <f t="shared" ca="1" si="4"/>
        <v>N/A</v>
      </c>
      <c r="J73">
        <f t="shared" si="5"/>
        <v>11.38</v>
      </c>
      <c r="K73">
        <f t="shared" ca="1" si="6"/>
        <v>596.80999999999995</v>
      </c>
      <c r="L73" t="str">
        <f t="shared" ca="1" si="7"/>
        <v>N/A</v>
      </c>
      <c r="M73" t="str">
        <f t="shared" ca="1" si="8"/>
        <v>N/A</v>
      </c>
      <c r="N73" t="str">
        <f t="shared" ca="1" si="9"/>
        <v>N/A</v>
      </c>
    </row>
    <row r="74" spans="1:14" x14ac:dyDescent="0.3">
      <c r="A74" s="1">
        <v>6</v>
      </c>
      <c r="B74" t="s">
        <v>130</v>
      </c>
      <c r="C74" t="s">
        <v>4014</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forward p/e, peg ratio</v>
      </c>
      <c r="I74" t="str">
        <f t="shared" ca="1" si="4"/>
        <v>N/A</v>
      </c>
      <c r="J74">
        <f t="shared" si="5"/>
        <v>7.3</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peg ratio</v>
      </c>
      <c r="G77" t="str">
        <f ca="1">TRIM(IF(LEFT(G76,1)=",",REPLACE(G76,1,1,""),SUBSTITUTE(G76,F77, "and " &amp; F77)))</f>
        <v>forward p/e, peg ratio</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Alkermes may be overvalued. The company has a higher forward p/e, peg ratio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5013</v>
      </c>
      <c r="F81" t="str">
        <f t="shared" ref="F81:F87" ca="1" si="13">IF(E70="below average",LOWER(TRIM(IF(ISNUMBER(VALUE(RIGHT(B70,1))),REPLACE(B70,LEN(B70),1,""),B70))),"")</f>
        <v>trailing p/e</v>
      </c>
      <c r="G81" t="str">
        <f ca="1">IFERROR(LEFT(F81,FIND("(",F81) - 2),F81)</f>
        <v>trailing p/e</v>
      </c>
      <c r="I81" t="str">
        <f t="shared" ca="1" si="4"/>
        <v>N/A</v>
      </c>
      <c r="J81">
        <f t="shared" si="5"/>
        <v>-0.25600000000000001</v>
      </c>
      <c r="K81" t="str">
        <f t="shared" si="6"/>
        <v>N/A</v>
      </c>
      <c r="L81" t="str">
        <f t="shared" si="7"/>
        <v>N/A</v>
      </c>
      <c r="M81" t="str">
        <f t="shared" ca="1" si="8"/>
        <v>N/A</v>
      </c>
      <c r="N81" t="str">
        <f t="shared" ca="1" si="9"/>
        <v>N/A</v>
      </c>
    </row>
    <row r="82" spans="1:14" x14ac:dyDescent="0.3">
      <c r="A82" s="1">
        <v>1</v>
      </c>
      <c r="B82" t="s">
        <v>140</v>
      </c>
      <c r="C82" t="s">
        <v>5014</v>
      </c>
      <c r="F82" t="str">
        <f t="shared" ca="1" si="13"/>
        <v/>
      </c>
      <c r="G82" t="str">
        <f t="shared" ref="G82:G87" ca="1" si="14">IF(F82&lt;&gt;"", G81 &amp; ", " &amp; IFERROR(LEFT(F82,FIND("(",F82) - 2),F82),G81)</f>
        <v>trailing p/e</v>
      </c>
      <c r="I82" t="str">
        <f t="shared" ca="1" si="4"/>
        <v>N/A</v>
      </c>
      <c r="J82">
        <f t="shared" si="5"/>
        <v>-0.2596</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5015</v>
      </c>
      <c r="F84" t="str">
        <f t="shared" ca="1" si="13"/>
        <v>price/sales (ttm)</v>
      </c>
      <c r="G84" t="str">
        <f t="shared" ca="1" si="14"/>
        <v>trailing p/e, price/sales</v>
      </c>
      <c r="I84" t="str">
        <f t="shared" ca="1" si="4"/>
        <v>N/A</v>
      </c>
      <c r="J84">
        <f t="shared" si="5"/>
        <v>-7.1900000000000006E-2</v>
      </c>
      <c r="K84" t="str">
        <f t="shared" si="6"/>
        <v>N/A</v>
      </c>
      <c r="L84" t="str">
        <f t="shared" si="7"/>
        <v>N/A</v>
      </c>
      <c r="M84" t="str">
        <f t="shared" ca="1" si="8"/>
        <v>N/A</v>
      </c>
      <c r="N84" t="str">
        <f t="shared" ca="1" si="9"/>
        <v>N/A</v>
      </c>
    </row>
    <row r="85" spans="1:14" x14ac:dyDescent="0.3">
      <c r="A85" s="1">
        <v>1</v>
      </c>
      <c r="B85" t="s">
        <v>144</v>
      </c>
      <c r="C85" t="s">
        <v>5016</v>
      </c>
      <c r="F85" t="str">
        <f t="shared" ca="1" si="13"/>
        <v/>
      </c>
      <c r="G85" t="str">
        <f t="shared" ca="1" si="14"/>
        <v>trailing p/e, price/sales</v>
      </c>
      <c r="I85" t="str">
        <f t="shared" ca="1" si="4"/>
        <v>N/A</v>
      </c>
      <c r="J85">
        <f t="shared" si="5"/>
        <v>-0.16109999999999999</v>
      </c>
      <c r="K85" t="str">
        <f t="shared" si="6"/>
        <v>N/A</v>
      </c>
      <c r="L85" t="str">
        <f t="shared" si="7"/>
        <v>N/A</v>
      </c>
      <c r="M85" t="str">
        <f t="shared" ca="1" si="8"/>
        <v>N/A</v>
      </c>
      <c r="N85" t="str">
        <f t="shared" ca="1" si="9"/>
        <v>N/A</v>
      </c>
    </row>
    <row r="86" spans="1:14" x14ac:dyDescent="0.3">
      <c r="F86" t="str">
        <f t="shared" ca="1" si="13"/>
        <v/>
      </c>
      <c r="G86" t="str">
        <f t="shared" ca="1" si="14"/>
        <v>trailing p/e, price/sales</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5017</v>
      </c>
      <c r="F87" t="str">
        <f t="shared" ca="1" si="13"/>
        <v/>
      </c>
      <c r="G87" t="str">
        <f t="shared" ca="1" si="14"/>
        <v>trailing p/e, price/sales</v>
      </c>
      <c r="I87" t="str">
        <f t="shared" ca="1" si="4"/>
        <v>N/A</v>
      </c>
      <c r="J87">
        <f t="shared" si="5"/>
        <v>780700000</v>
      </c>
      <c r="K87" t="str">
        <f t="shared" si="6"/>
        <v>N/A</v>
      </c>
      <c r="L87" t="str">
        <f t="shared" si="7"/>
        <v>N/A</v>
      </c>
      <c r="M87" t="str">
        <f t="shared" ca="1" si="8"/>
        <v>N/A</v>
      </c>
      <c r="N87" t="str">
        <f t="shared" ca="1" si="9"/>
        <v>N/A</v>
      </c>
    </row>
    <row r="88" spans="1:14" x14ac:dyDescent="0.3">
      <c r="A88" s="1">
        <v>1</v>
      </c>
      <c r="B88" t="s">
        <v>147</v>
      </c>
      <c r="C88" t="s">
        <v>5018</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trailing p/e, and price/sales</v>
      </c>
      <c r="I88" t="str">
        <f t="shared" ca="1" si="4"/>
        <v>N/A</v>
      </c>
      <c r="J88">
        <f t="shared" si="5"/>
        <v>5.14</v>
      </c>
      <c r="K88" t="str">
        <f t="shared" si="6"/>
        <v>N/A</v>
      </c>
      <c r="L88" t="str">
        <f t="shared" si="7"/>
        <v>N/A</v>
      </c>
      <c r="M88" t="str">
        <f t="shared" ca="1" si="8"/>
        <v>N/A</v>
      </c>
      <c r="N88" t="str">
        <f t="shared" ca="1" si="9"/>
        <v>N/A</v>
      </c>
    </row>
    <row r="89" spans="1:14" x14ac:dyDescent="0.3">
      <c r="A89" s="1">
        <v>2</v>
      </c>
      <c r="B89" t="s">
        <v>149</v>
      </c>
      <c r="C89" t="s">
        <v>5019</v>
      </c>
      <c r="D89" t="str">
        <f ca="1">IF(COUNTIF(E70:E76,"=below average")&gt;0,"There are some indications that "&amp;D1&amp;" may be undervalued. The company has a lower " &amp; G88 &amp; " than the comparable average", "Inconclusive")</f>
        <v>There are some indications that Alkermes may be undervalued. The company has a lower trailing p/e, and price/sales than the comparable average</v>
      </c>
      <c r="I89" t="str">
        <f t="shared" ca="1" si="4"/>
        <v>N/A</v>
      </c>
      <c r="J89">
        <f t="shared" si="5"/>
        <v>0.223</v>
      </c>
      <c r="K89" t="str">
        <f t="shared" ca="1" si="6"/>
        <v>N/A</v>
      </c>
      <c r="L89" t="str">
        <f t="shared" si="7"/>
        <v>N/A</v>
      </c>
      <c r="M89" t="str">
        <f t="shared" si="8"/>
        <v>N/A</v>
      </c>
      <c r="N89" t="str">
        <f t="shared" si="9"/>
        <v>N/A</v>
      </c>
    </row>
    <row r="90" spans="1:14" x14ac:dyDescent="0.3">
      <c r="A90" s="1">
        <v>3</v>
      </c>
      <c r="B90" t="s">
        <v>151</v>
      </c>
      <c r="C90" t="s">
        <v>5020</v>
      </c>
      <c r="I90" t="str">
        <f t="shared" si="4"/>
        <v>N/A</v>
      </c>
      <c r="J90">
        <f t="shared" si="5"/>
        <v>613570000</v>
      </c>
      <c r="K90" t="str">
        <f t="shared" si="6"/>
        <v>N/A</v>
      </c>
      <c r="L90" t="str">
        <f t="shared" si="7"/>
        <v>N/A</v>
      </c>
      <c r="M90" t="str">
        <f t="shared" si="8"/>
        <v>N/A</v>
      </c>
      <c r="N90" t="str">
        <f t="shared" si="9"/>
        <v>N/A</v>
      </c>
    </row>
    <row r="91" spans="1:14" x14ac:dyDescent="0.3">
      <c r="A91" s="1">
        <v>4</v>
      </c>
      <c r="B91" t="s">
        <v>153</v>
      </c>
      <c r="C91" t="s">
        <v>5021</v>
      </c>
      <c r="I91" t="str">
        <f t="shared" si="4"/>
        <v>N/A</v>
      </c>
      <c r="J91">
        <f t="shared" si="5"/>
        <v>-107330000</v>
      </c>
      <c r="K91" t="str">
        <f t="shared" si="6"/>
        <v>N/A</v>
      </c>
      <c r="L91" t="str">
        <f t="shared" si="7"/>
        <v>N/A</v>
      </c>
      <c r="M91" t="str">
        <f t="shared" si="8"/>
        <v>N/A</v>
      </c>
      <c r="N91" t="str">
        <f t="shared" si="9"/>
        <v>N/A</v>
      </c>
    </row>
    <row r="92" spans="1:14" x14ac:dyDescent="0.3">
      <c r="A92" s="1">
        <v>5</v>
      </c>
      <c r="B92" t="s">
        <v>155</v>
      </c>
      <c r="C92" t="s">
        <v>5022</v>
      </c>
      <c r="I92" t="str">
        <f t="shared" si="4"/>
        <v>N/A</v>
      </c>
      <c r="J92">
        <f t="shared" si="5"/>
        <v>-199900000</v>
      </c>
      <c r="K92" t="str">
        <f t="shared" si="6"/>
        <v>N/A</v>
      </c>
      <c r="L92" t="str">
        <f t="shared" si="7"/>
        <v>N/A</v>
      </c>
      <c r="M92" t="str">
        <f t="shared" si="8"/>
        <v>N/A</v>
      </c>
      <c r="N92" t="str">
        <f t="shared" si="9"/>
        <v>N/A</v>
      </c>
    </row>
    <row r="93" spans="1:14" x14ac:dyDescent="0.3">
      <c r="A93" s="1">
        <v>6</v>
      </c>
      <c r="B93" t="s">
        <v>157</v>
      </c>
      <c r="C93" t="s">
        <v>4981</v>
      </c>
      <c r="I93" t="str">
        <f t="shared" si="4"/>
        <v>N/A</v>
      </c>
      <c r="J93">
        <f t="shared" si="5"/>
        <v>-1.32</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5023</v>
      </c>
      <c r="I96" t="str">
        <f t="shared" si="4"/>
        <v>N/A</v>
      </c>
      <c r="J96">
        <f t="shared" si="5"/>
        <v>476420000</v>
      </c>
      <c r="K96" t="str">
        <f t="shared" si="6"/>
        <v>N/A</v>
      </c>
      <c r="L96" t="str">
        <f t="shared" si="7"/>
        <v>N/A</v>
      </c>
      <c r="M96" t="str">
        <f t="shared" si="8"/>
        <v>N/A</v>
      </c>
      <c r="N96" t="str">
        <f t="shared" si="9"/>
        <v>N/A</v>
      </c>
    </row>
    <row r="97" spans="1:14" x14ac:dyDescent="0.3">
      <c r="A97" s="1">
        <v>1</v>
      </c>
      <c r="B97" t="s">
        <v>161</v>
      </c>
      <c r="C97" t="s">
        <v>5024</v>
      </c>
      <c r="I97" t="str">
        <f t="shared" si="4"/>
        <v>N/A</v>
      </c>
      <c r="J97">
        <f t="shared" si="5"/>
        <v>3.11</v>
      </c>
      <c r="K97" t="str">
        <f t="shared" si="6"/>
        <v>N/A</v>
      </c>
      <c r="L97" t="str">
        <f t="shared" si="7"/>
        <v>N/A</v>
      </c>
      <c r="M97" t="str">
        <f t="shared" si="8"/>
        <v>N/A</v>
      </c>
      <c r="N97" t="str">
        <f t="shared" si="9"/>
        <v>N/A</v>
      </c>
    </row>
    <row r="98" spans="1:14" x14ac:dyDescent="0.3">
      <c r="A98" s="1">
        <v>2</v>
      </c>
      <c r="B98" t="s">
        <v>163</v>
      </c>
      <c r="C98" t="s">
        <v>5025</v>
      </c>
      <c r="I98" t="str">
        <f t="shared" si="4"/>
        <v>N/A</v>
      </c>
      <c r="J98">
        <f t="shared" si="5"/>
        <v>283110000</v>
      </c>
      <c r="K98" t="str">
        <f t="shared" si="6"/>
        <v>N/A</v>
      </c>
      <c r="L98" t="str">
        <f t="shared" si="7"/>
        <v>N/A</v>
      </c>
      <c r="M98" t="str">
        <f t="shared" si="8"/>
        <v>N/A</v>
      </c>
      <c r="N98" t="str">
        <f t="shared" si="9"/>
        <v>N/A</v>
      </c>
    </row>
    <row r="99" spans="1:14" x14ac:dyDescent="0.3">
      <c r="A99" s="1">
        <v>3</v>
      </c>
      <c r="B99" t="s">
        <v>165</v>
      </c>
      <c r="C99" t="s">
        <v>5026</v>
      </c>
      <c r="I99" t="str">
        <f t="shared" si="4"/>
        <v>N/A</v>
      </c>
      <c r="J99">
        <f t="shared" si="5"/>
        <v>23.27</v>
      </c>
      <c r="K99" t="str">
        <f t="shared" si="6"/>
        <v>N/A</v>
      </c>
      <c r="L99" t="str">
        <f t="shared" si="7"/>
        <v>N/A</v>
      </c>
      <c r="M99" t="str">
        <f t="shared" si="8"/>
        <v>N/A</v>
      </c>
      <c r="N99" t="str">
        <f t="shared" si="9"/>
        <v>N/A</v>
      </c>
    </row>
    <row r="100" spans="1:14" x14ac:dyDescent="0.3">
      <c r="A100" s="1">
        <v>4</v>
      </c>
      <c r="B100" t="s">
        <v>167</v>
      </c>
      <c r="C100" t="s">
        <v>5027</v>
      </c>
      <c r="I100" t="str">
        <f t="shared" si="4"/>
        <v>N/A</v>
      </c>
      <c r="J100">
        <f t="shared" si="5"/>
        <v>3.6</v>
      </c>
      <c r="K100" t="str">
        <f t="shared" si="6"/>
        <v>N/A</v>
      </c>
      <c r="L100" t="str">
        <f t="shared" si="7"/>
        <v>N/A</v>
      </c>
      <c r="M100" t="str">
        <f t="shared" si="8"/>
        <v>N/A</v>
      </c>
      <c r="N100" t="str">
        <f t="shared" si="9"/>
        <v>N/A</v>
      </c>
    </row>
    <row r="101" spans="1:14" x14ac:dyDescent="0.3">
      <c r="A101" s="1">
        <v>5</v>
      </c>
      <c r="B101" t="s">
        <v>169</v>
      </c>
      <c r="C101" t="s">
        <v>5028</v>
      </c>
      <c r="I101" t="str">
        <f t="shared" si="4"/>
        <v>N/A</v>
      </c>
      <c r="J101">
        <f t="shared" si="5"/>
        <v>7.95</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5029</v>
      </c>
      <c r="I103" t="str">
        <f t="shared" si="4"/>
        <v>N/A</v>
      </c>
      <c r="J103">
        <f t="shared" si="5"/>
        <v>-20340000</v>
      </c>
      <c r="K103" t="str">
        <f t="shared" si="6"/>
        <v>N/A</v>
      </c>
      <c r="L103" t="str">
        <f t="shared" si="7"/>
        <v>N/A</v>
      </c>
      <c r="M103" t="str">
        <f t="shared" si="8"/>
        <v>N/A</v>
      </c>
      <c r="N103" t="str">
        <f t="shared" si="9"/>
        <v>N/A</v>
      </c>
    </row>
    <row r="104" spans="1:14" x14ac:dyDescent="0.3">
      <c r="A104" s="1">
        <v>1</v>
      </c>
      <c r="B104" t="s">
        <v>173</v>
      </c>
      <c r="C104" t="s">
        <v>5030</v>
      </c>
      <c r="I104" t="str">
        <f t="shared" si="4"/>
        <v>N/A</v>
      </c>
      <c r="J104">
        <f t="shared" si="5"/>
        <v>-10860000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4979</v>
      </c>
      <c r="I106" t="str">
        <f t="shared" si="4"/>
        <v>N/A</v>
      </c>
      <c r="J106">
        <f t="shared" si="5"/>
        <v>2.4</v>
      </c>
      <c r="K106" t="str">
        <f t="shared" si="6"/>
        <v>N/A</v>
      </c>
      <c r="L106" t="str">
        <f t="shared" si="7"/>
        <v>N/A</v>
      </c>
      <c r="M106" t="str">
        <f t="shared" si="8"/>
        <v>N/A</v>
      </c>
      <c r="N106" t="str">
        <f t="shared" si="9"/>
        <v>N/A</v>
      </c>
    </row>
    <row r="107" spans="1:14" x14ac:dyDescent="0.3">
      <c r="A107" s="1">
        <v>1</v>
      </c>
      <c r="B107" t="s">
        <v>175</v>
      </c>
      <c r="C107" t="s">
        <v>5031</v>
      </c>
      <c r="I107" t="str">
        <f t="shared" si="4"/>
        <v>N/A</v>
      </c>
      <c r="J107">
        <f t="shared" si="5"/>
        <v>0.14940000000000001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5032</v>
      </c>
      <c r="I109" t="str">
        <f t="shared" si="4"/>
        <v>N/A</v>
      </c>
      <c r="J109">
        <f t="shared" si="5"/>
        <v>63.4</v>
      </c>
      <c r="K109" t="str">
        <f t="shared" si="6"/>
        <v>N/A</v>
      </c>
      <c r="L109" t="str">
        <f t="shared" si="7"/>
        <v>N/A</v>
      </c>
      <c r="M109" t="str">
        <f t="shared" si="8"/>
        <v>N/A</v>
      </c>
      <c r="N109" t="str">
        <f t="shared" si="9"/>
        <v>N/A</v>
      </c>
    </row>
    <row r="110" spans="1:14" x14ac:dyDescent="0.3">
      <c r="A110" s="1">
        <v>4</v>
      </c>
      <c r="B110" t="s">
        <v>181</v>
      </c>
      <c r="C110" t="s">
        <v>5033</v>
      </c>
      <c r="I110" t="str">
        <f t="shared" si="4"/>
        <v>N/A</v>
      </c>
      <c r="J110">
        <f t="shared" si="5"/>
        <v>41.93</v>
      </c>
      <c r="K110" t="str">
        <f t="shared" si="6"/>
        <v>N/A</v>
      </c>
      <c r="L110" t="str">
        <f t="shared" si="7"/>
        <v>N/A</v>
      </c>
      <c r="M110" t="str">
        <f t="shared" si="8"/>
        <v>N/A</v>
      </c>
      <c r="N110" t="str">
        <f t="shared" si="9"/>
        <v>N/A</v>
      </c>
    </row>
    <row r="111" spans="1:14" x14ac:dyDescent="0.3">
      <c r="A111" s="1">
        <v>5</v>
      </c>
      <c r="B111" t="s">
        <v>183</v>
      </c>
      <c r="C111" t="s">
        <v>5034</v>
      </c>
      <c r="I111" t="str">
        <f t="shared" si="4"/>
        <v>N/A</v>
      </c>
      <c r="J111">
        <f t="shared" si="5"/>
        <v>58.54</v>
      </c>
      <c r="K111" t="str">
        <f t="shared" si="6"/>
        <v>N/A</v>
      </c>
      <c r="L111" t="str">
        <f t="shared" si="7"/>
        <v>N/A</v>
      </c>
      <c r="M111" t="str">
        <f t="shared" si="8"/>
        <v>N/A</v>
      </c>
      <c r="N111" t="str">
        <f t="shared" si="9"/>
        <v>N/A</v>
      </c>
    </row>
    <row r="112" spans="1:14" x14ac:dyDescent="0.3">
      <c r="A112" s="1">
        <v>6</v>
      </c>
      <c r="B112" t="s">
        <v>185</v>
      </c>
      <c r="C112" t="s">
        <v>5035</v>
      </c>
      <c r="I112" t="str">
        <f t="shared" si="4"/>
        <v>N/A</v>
      </c>
      <c r="J112">
        <f t="shared" si="5"/>
        <v>57.51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5036</v>
      </c>
      <c r="I114" t="str">
        <f t="shared" si="4"/>
        <v>N/A</v>
      </c>
      <c r="J114">
        <f t="shared" si="5"/>
        <v>841080</v>
      </c>
      <c r="K114" t="str">
        <f t="shared" si="6"/>
        <v>N/A</v>
      </c>
      <c r="L114" t="str">
        <f t="shared" si="7"/>
        <v>N/A</v>
      </c>
      <c r="M114" t="str">
        <f t="shared" si="8"/>
        <v>N/A</v>
      </c>
      <c r="N114" t="str">
        <f t="shared" si="9"/>
        <v>N/A</v>
      </c>
    </row>
    <row r="115" spans="1:14" x14ac:dyDescent="0.3">
      <c r="A115" s="1">
        <v>1</v>
      </c>
      <c r="B115" t="s">
        <v>189</v>
      </c>
      <c r="C115" t="s">
        <v>5037</v>
      </c>
      <c r="I115" t="str">
        <f t="shared" si="4"/>
        <v>N/A</v>
      </c>
      <c r="J115">
        <f t="shared" si="5"/>
        <v>792500</v>
      </c>
      <c r="K115" t="str">
        <f t="shared" si="6"/>
        <v>N/A</v>
      </c>
      <c r="L115" t="str">
        <f t="shared" si="7"/>
        <v>N/A</v>
      </c>
      <c r="M115" t="str">
        <f t="shared" si="8"/>
        <v>N/A</v>
      </c>
      <c r="N115" t="str">
        <f t="shared" si="9"/>
        <v>N/A</v>
      </c>
    </row>
    <row r="116" spans="1:14" x14ac:dyDescent="0.3">
      <c r="A116" s="1">
        <v>2</v>
      </c>
      <c r="B116" t="s">
        <v>191</v>
      </c>
      <c r="C116" t="s">
        <v>5038</v>
      </c>
      <c r="I116" t="str">
        <f t="shared" si="4"/>
        <v>N/A</v>
      </c>
      <c r="J116">
        <f t="shared" si="5"/>
        <v>153190000</v>
      </c>
      <c r="K116" t="str">
        <f t="shared" si="6"/>
        <v>N/A</v>
      </c>
      <c r="L116" t="str">
        <f t="shared" si="7"/>
        <v>N/A</v>
      </c>
      <c r="M116" t="str">
        <f t="shared" si="8"/>
        <v>N/A</v>
      </c>
      <c r="N116" t="str">
        <f t="shared" si="9"/>
        <v>N/A</v>
      </c>
    </row>
    <row r="117" spans="1:14" x14ac:dyDescent="0.3">
      <c r="A117" s="1">
        <v>3</v>
      </c>
      <c r="B117" t="s">
        <v>193</v>
      </c>
      <c r="C117" t="s">
        <v>5039</v>
      </c>
      <c r="I117" t="str">
        <f t="shared" si="4"/>
        <v>N/A</v>
      </c>
      <c r="J117">
        <f t="shared" si="5"/>
        <v>151570000</v>
      </c>
      <c r="K117" t="str">
        <f t="shared" si="6"/>
        <v>N/A</v>
      </c>
      <c r="L117" t="str">
        <f t="shared" si="7"/>
        <v>N/A</v>
      </c>
      <c r="M117" t="str">
        <f t="shared" si="8"/>
        <v>N/A</v>
      </c>
      <c r="N117" t="str">
        <f t="shared" si="9"/>
        <v>N/A</v>
      </c>
    </row>
    <row r="118" spans="1:14" x14ac:dyDescent="0.3">
      <c r="A118" s="1">
        <v>4</v>
      </c>
      <c r="B118" t="s">
        <v>195</v>
      </c>
      <c r="C118" t="s">
        <v>5040</v>
      </c>
      <c r="I118" t="str">
        <f t="shared" si="4"/>
        <v>N/A</v>
      </c>
      <c r="J118">
        <f t="shared" si="5"/>
        <v>7.3000000000000001E-3</v>
      </c>
      <c r="K118" t="str">
        <f t="shared" si="6"/>
        <v>N/A</v>
      </c>
      <c r="L118" t="str">
        <f t="shared" si="7"/>
        <v>N/A</v>
      </c>
      <c r="M118" t="str">
        <f t="shared" si="8"/>
        <v>N/A</v>
      </c>
      <c r="N118" t="str">
        <f t="shared" si="9"/>
        <v>N/A</v>
      </c>
    </row>
    <row r="119" spans="1:14" x14ac:dyDescent="0.3">
      <c r="A119" s="1">
        <v>5</v>
      </c>
      <c r="B119" t="s">
        <v>197</v>
      </c>
      <c r="C119" t="s">
        <v>5041</v>
      </c>
      <c r="I119" t="str">
        <f t="shared" si="4"/>
        <v>N/A</v>
      </c>
      <c r="J119">
        <f t="shared" si="5"/>
        <v>1.0050000000000001</v>
      </c>
      <c r="K119" t="str">
        <f t="shared" si="6"/>
        <v>N/A</v>
      </c>
      <c r="L119" t="str">
        <f t="shared" si="7"/>
        <v>N/A</v>
      </c>
      <c r="M119" t="str">
        <f t="shared" si="8"/>
        <v>N/A</v>
      </c>
      <c r="N119" t="str">
        <f t="shared" si="9"/>
        <v>N/A</v>
      </c>
    </row>
    <row r="120" spans="1:14" x14ac:dyDescent="0.3">
      <c r="A120" s="1">
        <v>6</v>
      </c>
      <c r="B120" t="s">
        <v>199</v>
      </c>
      <c r="C120" t="s">
        <v>3844</v>
      </c>
      <c r="I120" t="str">
        <f t="shared" si="4"/>
        <v>N/A</v>
      </c>
      <c r="J120">
        <f t="shared" si="5"/>
        <v>7380000</v>
      </c>
      <c r="K120" t="str">
        <f t="shared" si="6"/>
        <v>N/A</v>
      </c>
      <c r="L120" t="str">
        <f t="shared" si="7"/>
        <v>N/A</v>
      </c>
      <c r="M120" t="str">
        <f t="shared" si="8"/>
        <v>N/A</v>
      </c>
      <c r="N120" t="str">
        <f t="shared" si="9"/>
        <v>N/A</v>
      </c>
    </row>
    <row r="121" spans="1:14" x14ac:dyDescent="0.3">
      <c r="A121" s="1">
        <v>7</v>
      </c>
      <c r="B121" t="s">
        <v>201</v>
      </c>
      <c r="C121" t="s">
        <v>5042</v>
      </c>
      <c r="I121" t="str">
        <f t="shared" si="4"/>
        <v>N/A</v>
      </c>
      <c r="J121">
        <f t="shared" si="5"/>
        <v>8.77</v>
      </c>
      <c r="K121" t="str">
        <f t="shared" si="6"/>
        <v>N/A</v>
      </c>
      <c r="L121" t="str">
        <f t="shared" si="7"/>
        <v>N/A</v>
      </c>
      <c r="M121" t="str">
        <f t="shared" si="8"/>
        <v>N/A</v>
      </c>
      <c r="N121" t="str">
        <f t="shared" si="9"/>
        <v>N/A</v>
      </c>
    </row>
    <row r="122" spans="1:14" x14ac:dyDescent="0.3">
      <c r="A122" s="1">
        <v>8</v>
      </c>
      <c r="B122" t="s">
        <v>203</v>
      </c>
      <c r="C122" t="s">
        <v>302</v>
      </c>
      <c r="I122" t="str">
        <f t="shared" si="4"/>
        <v>N/A</v>
      </c>
      <c r="J122">
        <f t="shared" si="5"/>
        <v>9.1799999999999993E-2</v>
      </c>
      <c r="K122" t="str">
        <f t="shared" si="6"/>
        <v>N/A</v>
      </c>
      <c r="L122" t="str">
        <f t="shared" si="7"/>
        <v>N/A</v>
      </c>
      <c r="M122" t="str">
        <f t="shared" si="8"/>
        <v>N/A</v>
      </c>
      <c r="N122" t="str">
        <f t="shared" si="9"/>
        <v>N/A</v>
      </c>
    </row>
    <row r="123" spans="1:14" x14ac:dyDescent="0.3">
      <c r="A123" s="1">
        <v>9</v>
      </c>
      <c r="B123" t="s">
        <v>205</v>
      </c>
      <c r="C123" t="s">
        <v>1990</v>
      </c>
      <c r="I123" t="str">
        <f t="shared" si="4"/>
        <v>N/A</v>
      </c>
      <c r="J123">
        <f t="shared" si="5"/>
        <v>7960000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5043</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5044</v>
      </c>
      <c r="C138" t="s">
        <v>2571</v>
      </c>
      <c r="D138" t="s">
        <v>5045</v>
      </c>
      <c r="E138" t="s">
        <v>5046</v>
      </c>
      <c r="F138">
        <v>55</v>
      </c>
      <c r="I138" t="str">
        <f t="shared" si="15"/>
        <v>N/A</v>
      </c>
      <c r="J138" t="str">
        <f t="shared" si="16"/>
        <v>N/A</v>
      </c>
      <c r="K138">
        <f t="shared" si="17"/>
        <v>2570000</v>
      </c>
      <c r="L138">
        <f t="shared" si="18"/>
        <v>6430000</v>
      </c>
      <c r="M138">
        <f t="shared" si="19"/>
        <v>55</v>
      </c>
      <c r="N138" t="str">
        <f t="shared" si="20"/>
        <v>N/A</v>
      </c>
    </row>
    <row r="139" spans="1:28" x14ac:dyDescent="0.3">
      <c r="A139" s="1">
        <v>1</v>
      </c>
      <c r="B139" t="s">
        <v>5047</v>
      </c>
      <c r="C139" t="s">
        <v>3815</v>
      </c>
      <c r="D139" t="s">
        <v>2924</v>
      </c>
      <c r="F139">
        <v>55</v>
      </c>
      <c r="I139" t="str">
        <f t="shared" si="15"/>
        <v>N/A</v>
      </c>
      <c r="J139" t="str">
        <f t="shared" si="16"/>
        <v>N/A</v>
      </c>
      <c r="K139">
        <f t="shared" si="17"/>
        <v>1310000</v>
      </c>
      <c r="L139" t="str">
        <f t="shared" si="18"/>
        <v>N/A</v>
      </c>
      <c r="M139">
        <f t="shared" si="19"/>
        <v>55</v>
      </c>
      <c r="N139" t="str">
        <f t="shared" si="20"/>
        <v>N/A</v>
      </c>
    </row>
    <row r="140" spans="1:28" x14ac:dyDescent="0.3">
      <c r="A140" s="1">
        <v>2</v>
      </c>
      <c r="B140" t="s">
        <v>5048</v>
      </c>
      <c r="C140" t="s">
        <v>5049</v>
      </c>
      <c r="D140" t="s">
        <v>5050</v>
      </c>
      <c r="F140">
        <v>80</v>
      </c>
      <c r="I140" t="str">
        <f t="shared" si="15"/>
        <v>N/A</v>
      </c>
      <c r="J140" t="str">
        <f t="shared" si="16"/>
        <v>N/A</v>
      </c>
      <c r="K140">
        <f t="shared" si="17"/>
        <v>85500</v>
      </c>
      <c r="L140" t="str">
        <f t="shared" si="18"/>
        <v>N/A</v>
      </c>
      <c r="M140">
        <f t="shared" si="19"/>
        <v>80</v>
      </c>
      <c r="N140" t="str">
        <f t="shared" si="20"/>
        <v>N/A</v>
      </c>
    </row>
    <row r="141" spans="1:28" x14ac:dyDescent="0.3">
      <c r="A141" s="1">
        <v>3</v>
      </c>
      <c r="B141" t="s">
        <v>5051</v>
      </c>
      <c r="C141" t="s">
        <v>5052</v>
      </c>
      <c r="D141" t="s">
        <v>5053</v>
      </c>
      <c r="E141" t="s">
        <v>5045</v>
      </c>
      <c r="F141">
        <v>50</v>
      </c>
      <c r="I141" t="str">
        <f t="shared" si="15"/>
        <v>N/A</v>
      </c>
      <c r="J141" t="str">
        <f t="shared" si="16"/>
        <v>N/A</v>
      </c>
      <c r="K141">
        <f t="shared" si="17"/>
        <v>876250</v>
      </c>
      <c r="L141">
        <f t="shared" si="18"/>
        <v>2570000</v>
      </c>
      <c r="M141">
        <f t="shared" si="19"/>
        <v>50</v>
      </c>
      <c r="N141" t="str">
        <f t="shared" si="20"/>
        <v>N/A</v>
      </c>
    </row>
    <row r="142" spans="1:28" x14ac:dyDescent="0.3">
      <c r="A142" s="1">
        <v>4</v>
      </c>
      <c r="B142" t="s">
        <v>5054</v>
      </c>
      <c r="C142" t="s">
        <v>5055</v>
      </c>
      <c r="D142" t="s">
        <v>3802</v>
      </c>
      <c r="E142" t="s">
        <v>5056</v>
      </c>
      <c r="F142">
        <v>58</v>
      </c>
      <c r="I142" t="str">
        <f t="shared" si="15"/>
        <v>N/A</v>
      </c>
      <c r="J142" t="str">
        <f t="shared" si="16"/>
        <v>N/A</v>
      </c>
      <c r="K142">
        <f t="shared" si="17"/>
        <v>1080000</v>
      </c>
      <c r="L142">
        <f t="shared" si="18"/>
        <v>1660000</v>
      </c>
      <c r="M142">
        <f t="shared" si="19"/>
        <v>58</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5057</v>
      </c>
      <c r="D145" t="s">
        <v>5058</v>
      </c>
      <c r="E145" t="s">
        <v>5059</v>
      </c>
      <c r="F145" t="s">
        <v>5060</v>
      </c>
      <c r="G145" t="s">
        <v>4996</v>
      </c>
      <c r="I145" t="str">
        <f t="shared" si="15"/>
        <v>pos_trend</v>
      </c>
      <c r="J145">
        <f t="shared" si="16"/>
        <v>389980000</v>
      </c>
      <c r="K145">
        <f t="shared" si="17"/>
        <v>577210000</v>
      </c>
      <c r="L145">
        <f t="shared" si="18"/>
        <v>618790000</v>
      </c>
      <c r="M145">
        <f t="shared" si="19"/>
        <v>628340000</v>
      </c>
      <c r="N145">
        <f t="shared" si="20"/>
        <v>745690000</v>
      </c>
      <c r="P145">
        <f t="shared" ref="P145:P208" si="21">MAX(J145:N145)</f>
        <v>745690000</v>
      </c>
      <c r="Q145">
        <f>IFERROR(J144+MATCH(P145,J145:N145,0)-1,"")</f>
        <v>2016</v>
      </c>
      <c r="R145">
        <f t="shared" ref="R145:R208" si="22">IF(Q145="","",MIN(J145:N145))</f>
        <v>389980000</v>
      </c>
      <c r="S145">
        <f>IFERROR(J144+MATCH(R145,J145:N145)-1,"")</f>
        <v>2012</v>
      </c>
      <c r="T145">
        <f t="shared" ref="T145:T208" si="23">IFERROR(AVERAGE(J145:N145),"")</f>
        <v>592002000</v>
      </c>
      <c r="U145">
        <f t="shared" ref="U145:U208" si="24">IFERROR(STDEV(J145:N145),"")</f>
        <v>129121783.87088679</v>
      </c>
      <c r="V145">
        <f t="shared" ref="V145:V208" si="25">IF(C145="-","",IF(ISBLANK(B145),"",IF(OR(ISNUMBER(FIND("Growth",B145)),ISNUMBER(FIND("Margin",B145))),"",(J145-T145)/U145)))</f>
        <v>-1.5645849518467665</v>
      </c>
      <c r="W145">
        <f t="shared" ref="W145:W208" si="26">IF(OR(D145="-",ISBLANK(D145)),"",(K145-T145)/U145)</f>
        <v>-0.11455851643740469</v>
      </c>
      <c r="X145">
        <f t="shared" ref="X145:X208" si="27">IF(OR(E145="-",ISBLANK(E145)),"",(L145-T145)/U145)</f>
        <v>0.20746305694464554</v>
      </c>
      <c r="Y145">
        <f t="shared" ref="Y145:Y208" si="28">IF(OR(F145="-",ISBLANK(F145)),"",(M145-T145)/U145)</f>
        <v>0.28142424082628525</v>
      </c>
      <c r="Z145">
        <f t="shared" ref="Z145:Z208" si="29">IFERROR(IF(OR(G145="-",ISBLANK(G145)),"",(N145-T145)/U145),"")</f>
        <v>1.1902561705132404</v>
      </c>
      <c r="AA145">
        <f t="shared" ref="AA145:AA208" si="30">IF(MAX(MAX(V145:Z145),ABS(MIN(V145:Z145)))=ABS(MIN(V145:Z145)),MIN(V145:Z145),MAX(V145:Z145))</f>
        <v>-1.5645849518467665</v>
      </c>
      <c r="AB145">
        <f>IFERROR(V144+MATCH(AA145,V145:Z145,0)-1,"")</f>
        <v>2012</v>
      </c>
    </row>
    <row r="146" spans="1:28" x14ac:dyDescent="0.3">
      <c r="A146" s="1">
        <v>1</v>
      </c>
      <c r="B146" t="s">
        <v>253</v>
      </c>
      <c r="C146" t="s">
        <v>254</v>
      </c>
      <c r="D146" t="s">
        <v>5061</v>
      </c>
      <c r="E146" t="s">
        <v>5062</v>
      </c>
      <c r="F146" t="s">
        <v>5063</v>
      </c>
      <c r="G146" t="s">
        <v>5064</v>
      </c>
      <c r="I146" t="str">
        <f t="shared" si="15"/>
        <v>N/A</v>
      </c>
      <c r="J146" t="str">
        <f t="shared" si="16"/>
        <v>N/A</v>
      </c>
      <c r="K146">
        <f t="shared" si="17"/>
        <v>0.48009999999999997</v>
      </c>
      <c r="L146">
        <f t="shared" si="18"/>
        <v>7.2000000000000008E-2</v>
      </c>
      <c r="M146">
        <f t="shared" si="19"/>
        <v>1.54E-2</v>
      </c>
      <c r="N146">
        <f t="shared" si="20"/>
        <v>0.18679999999999999</v>
      </c>
      <c r="P146">
        <f t="shared" si="21"/>
        <v>0.48009999999999997</v>
      </c>
      <c r="Q146">
        <f>IFERROR(J144+MATCH(P146,J146:N146,0)-1,"")</f>
        <v>2013</v>
      </c>
      <c r="R146">
        <f t="shared" si="22"/>
        <v>1.54E-2</v>
      </c>
      <c r="S146" t="str">
        <f>IFERROR(J144+MATCH(R146,J146:N146)-1,"")</f>
        <v/>
      </c>
      <c r="T146">
        <f t="shared" si="23"/>
        <v>0.18857499999999999</v>
      </c>
      <c r="U146">
        <f t="shared" si="24"/>
        <v>0.20701794406926821</v>
      </c>
      <c r="V146" t="str">
        <f t="shared" si="25"/>
        <v/>
      </c>
      <c r="W146">
        <f t="shared" si="26"/>
        <v>1.408211260674368</v>
      </c>
      <c r="X146">
        <f t="shared" si="27"/>
        <v>-0.56311543679998088</v>
      </c>
      <c r="Y146">
        <f t="shared" si="28"/>
        <v>-0.83652168790767067</v>
      </c>
      <c r="Z146">
        <f t="shared" si="29"/>
        <v>-8.5741359667164101E-3</v>
      </c>
      <c r="AA146">
        <f t="shared" si="30"/>
        <v>1.408211260674368</v>
      </c>
      <c r="AB146">
        <f>IFERROR(V144+MATCH(AA146,V146:Z146,0)-1,"")</f>
        <v>2013</v>
      </c>
    </row>
    <row r="147" spans="1:28" x14ac:dyDescent="0.3">
      <c r="A147" s="1">
        <v>2</v>
      </c>
      <c r="B147" t="s">
        <v>259</v>
      </c>
      <c r="C147" t="s">
        <v>5065</v>
      </c>
      <c r="D147" t="s">
        <v>3240</v>
      </c>
      <c r="E147" t="s">
        <v>5066</v>
      </c>
      <c r="F147" t="s">
        <v>5067</v>
      </c>
      <c r="G147" t="s">
        <v>5068</v>
      </c>
      <c r="I147" t="str">
        <f t="shared" si="15"/>
        <v>N/A</v>
      </c>
      <c r="J147">
        <f t="shared" si="16"/>
        <v>152930000</v>
      </c>
      <c r="K147">
        <f t="shared" si="17"/>
        <v>230310000</v>
      </c>
      <c r="L147">
        <f t="shared" si="18"/>
        <v>242190000</v>
      </c>
      <c r="M147">
        <f t="shared" si="19"/>
        <v>202870000</v>
      </c>
      <c r="N147">
        <f t="shared" si="20"/>
        <v>200980000</v>
      </c>
      <c r="P147">
        <f t="shared" si="21"/>
        <v>242190000</v>
      </c>
      <c r="Q147">
        <f>IFERROR(J144+MATCH(P147,J147:N147,0)-1,"")</f>
        <v>2014</v>
      </c>
      <c r="R147">
        <f t="shared" si="22"/>
        <v>152930000</v>
      </c>
      <c r="S147">
        <f>IFERROR(J144+MATCH(R147,J147:N147)-1,"")</f>
        <v>2012</v>
      </c>
      <c r="T147">
        <f t="shared" si="23"/>
        <v>205856000</v>
      </c>
      <c r="U147">
        <f t="shared" si="24"/>
        <v>34467414.756549411</v>
      </c>
      <c r="V147">
        <f t="shared" si="25"/>
        <v>-1.5355372711828681</v>
      </c>
      <c r="W147">
        <f t="shared" si="26"/>
        <v>0.70948169953342133</v>
      </c>
      <c r="X147">
        <f t="shared" si="27"/>
        <v>1.0541550695529291</v>
      </c>
      <c r="Y147">
        <f t="shared" si="28"/>
        <v>-8.6632549063825795E-2</v>
      </c>
      <c r="Z147">
        <f t="shared" si="29"/>
        <v>-0.14146694883965658</v>
      </c>
      <c r="AA147">
        <f t="shared" si="30"/>
        <v>-1.5355372711828681</v>
      </c>
      <c r="AB147">
        <f>IFERROR(V144+MATCH(AA147,V147:Z147,0)-1,"")</f>
        <v>2012</v>
      </c>
    </row>
    <row r="148" spans="1:28" x14ac:dyDescent="0.3">
      <c r="A148" s="1">
        <v>3</v>
      </c>
      <c r="B148" t="s">
        <v>265</v>
      </c>
      <c r="C148" t="s">
        <v>5069</v>
      </c>
      <c r="D148" t="s">
        <v>5070</v>
      </c>
      <c r="E148" t="s">
        <v>5071</v>
      </c>
      <c r="F148" t="s">
        <v>5072</v>
      </c>
      <c r="G148" t="s">
        <v>5073</v>
      </c>
      <c r="I148" t="str">
        <f t="shared" si="15"/>
        <v>N/A</v>
      </c>
      <c r="J148">
        <f t="shared" si="16"/>
        <v>105050000</v>
      </c>
      <c r="K148">
        <f t="shared" si="17"/>
        <v>135960000</v>
      </c>
      <c r="L148">
        <f t="shared" si="18"/>
        <v>144100000</v>
      </c>
      <c r="M148">
        <f t="shared" si="19"/>
        <v>117280000</v>
      </c>
      <c r="N148">
        <f t="shared" si="20"/>
        <v>106730000</v>
      </c>
      <c r="P148">
        <f t="shared" si="21"/>
        <v>144100000</v>
      </c>
      <c r="Q148">
        <f>IFERROR(J144+MATCH(P148,J148:N148,0)-1,"")</f>
        <v>2014</v>
      </c>
      <c r="R148">
        <f t="shared" si="22"/>
        <v>105050000</v>
      </c>
      <c r="S148">
        <f>IFERROR(J144+MATCH(R148,J148:N148)-1,"")</f>
        <v>2012</v>
      </c>
      <c r="T148">
        <f t="shared" si="23"/>
        <v>121824000</v>
      </c>
      <c r="U148">
        <f t="shared" si="24"/>
        <v>17506359.701548465</v>
      </c>
      <c r="V148">
        <f t="shared" si="25"/>
        <v>-0.9581660771266064</v>
      </c>
      <c r="W148">
        <f t="shared" si="26"/>
        <v>0.80747798177308383</v>
      </c>
      <c r="X148">
        <f t="shared" si="27"/>
        <v>1.2724518620527174</v>
      </c>
      <c r="Y148">
        <f t="shared" si="28"/>
        <v>-0.25956281474086679</v>
      </c>
      <c r="Z148">
        <f t="shared" si="29"/>
        <v>-0.86220095195832813</v>
      </c>
      <c r="AA148">
        <f t="shared" si="30"/>
        <v>1.2724518620527174</v>
      </c>
      <c r="AB148">
        <f>IFERROR(V144+MATCH(AA148,V148:Z148,0)-1,"")</f>
        <v>2014</v>
      </c>
    </row>
    <row r="149" spans="1:28" x14ac:dyDescent="0.3">
      <c r="A149" s="1">
        <v>4</v>
      </c>
      <c r="B149" t="s">
        <v>271</v>
      </c>
      <c r="C149" t="s">
        <v>5074</v>
      </c>
      <c r="D149" t="s">
        <v>5075</v>
      </c>
      <c r="E149" t="s">
        <v>5076</v>
      </c>
      <c r="F149" t="s">
        <v>5077</v>
      </c>
      <c r="G149" t="s">
        <v>5078</v>
      </c>
      <c r="I149" t="str">
        <f t="shared" si="15"/>
        <v>N/A</v>
      </c>
      <c r="J149">
        <f t="shared" si="16"/>
        <v>47880000</v>
      </c>
      <c r="K149">
        <f t="shared" si="17"/>
        <v>94350000</v>
      </c>
      <c r="L149">
        <f t="shared" si="18"/>
        <v>98090000</v>
      </c>
      <c r="M149">
        <f t="shared" si="19"/>
        <v>85600000</v>
      </c>
      <c r="N149">
        <f t="shared" si="20"/>
        <v>94260000</v>
      </c>
      <c r="P149">
        <f t="shared" si="21"/>
        <v>98090000</v>
      </c>
      <c r="Q149">
        <f>IFERROR(J144+MATCH(P149,J149:N149,0)-1,"")</f>
        <v>2014</v>
      </c>
      <c r="R149">
        <f t="shared" si="22"/>
        <v>47880000</v>
      </c>
      <c r="S149">
        <f>IFERROR(J144+MATCH(R149,J149:N149)-1,"")</f>
        <v>2012</v>
      </c>
      <c r="T149">
        <f t="shared" si="23"/>
        <v>84036000</v>
      </c>
      <c r="U149">
        <f t="shared" si="24"/>
        <v>20725142.460306514</v>
      </c>
      <c r="V149">
        <f t="shared" si="25"/>
        <v>-1.7445477187549943</v>
      </c>
      <c r="W149">
        <f t="shared" si="26"/>
        <v>0.49765641031195407</v>
      </c>
      <c r="X149">
        <f t="shared" si="27"/>
        <v>0.67811355347335689</v>
      </c>
      <c r="Y149">
        <f t="shared" si="28"/>
        <v>7.5463896231132074E-2</v>
      </c>
      <c r="Z149">
        <f t="shared" si="29"/>
        <v>0.49331385873855133</v>
      </c>
      <c r="AA149">
        <f t="shared" si="30"/>
        <v>-1.7445477187549943</v>
      </c>
      <c r="AB149">
        <f>IFERROR(V144+MATCH(AA149,V149:Z149,0)-1,"")</f>
        <v>2012</v>
      </c>
    </row>
    <row r="150" spans="1:28" x14ac:dyDescent="0.3">
      <c r="A150" s="1">
        <v>5</v>
      </c>
      <c r="B150" t="s">
        <v>277</v>
      </c>
      <c r="C150" t="s">
        <v>5079</v>
      </c>
      <c r="D150" t="s">
        <v>5080</v>
      </c>
      <c r="E150" t="s">
        <v>5081</v>
      </c>
      <c r="F150" t="s">
        <v>5082</v>
      </c>
      <c r="G150" t="s">
        <v>1578</v>
      </c>
      <c r="I150" t="str">
        <f t="shared" si="15"/>
        <v>N/A</v>
      </c>
      <c r="J150">
        <f t="shared" si="16"/>
        <v>22530000</v>
      </c>
      <c r="K150">
        <f t="shared" si="17"/>
        <v>43120000</v>
      </c>
      <c r="L150">
        <f t="shared" si="18"/>
        <v>39930000</v>
      </c>
      <c r="M150">
        <f t="shared" si="19"/>
        <v>27910000</v>
      </c>
      <c r="N150">
        <f t="shared" si="20"/>
        <v>33299999.999999996</v>
      </c>
      <c r="P150">
        <f t="shared" si="21"/>
        <v>43120000</v>
      </c>
      <c r="Q150">
        <f>IFERROR(J144+MATCH(P150,J150:N150,0)-1,"")</f>
        <v>2013</v>
      </c>
      <c r="R150">
        <f t="shared" si="22"/>
        <v>22530000</v>
      </c>
      <c r="S150">
        <f>IFERROR(J144+MATCH(R150,J150:N150)-1,"")</f>
        <v>2012</v>
      </c>
      <c r="T150">
        <f t="shared" si="23"/>
        <v>33358000</v>
      </c>
      <c r="U150">
        <f t="shared" si="24"/>
        <v>8447151.5909210481</v>
      </c>
      <c r="V150">
        <f t="shared" si="25"/>
        <v>-1.2818522176916862</v>
      </c>
      <c r="W150">
        <f t="shared" si="26"/>
        <v>1.1556558320194164</v>
      </c>
      <c r="X150">
        <f t="shared" si="27"/>
        <v>0.77801373981065391</v>
      </c>
      <c r="Y150">
        <f t="shared" si="28"/>
        <v>-0.64495113428004303</v>
      </c>
      <c r="Z150">
        <f t="shared" si="29"/>
        <v>-6.8662198583415747E-3</v>
      </c>
      <c r="AA150">
        <f t="shared" si="30"/>
        <v>-1.2818522176916862</v>
      </c>
      <c r="AB150">
        <f>IFERROR(V144+MATCH(AA150,V150:Z150,0)-1,"")</f>
        <v>2012</v>
      </c>
    </row>
    <row r="151" spans="1:28" x14ac:dyDescent="0.3">
      <c r="A151" s="1">
        <v>6</v>
      </c>
      <c r="B151" t="s">
        <v>283</v>
      </c>
      <c r="C151" t="s">
        <v>5083</v>
      </c>
      <c r="D151" t="s">
        <v>5084</v>
      </c>
      <c r="E151" t="s">
        <v>5085</v>
      </c>
      <c r="F151" t="s">
        <v>5086</v>
      </c>
      <c r="G151" t="s">
        <v>2272</v>
      </c>
      <c r="I151" t="str">
        <f t="shared" si="15"/>
        <v>N/A</v>
      </c>
      <c r="J151">
        <f t="shared" si="16"/>
        <v>25360000</v>
      </c>
      <c r="K151">
        <f t="shared" si="17"/>
        <v>51240000</v>
      </c>
      <c r="L151">
        <f t="shared" si="18"/>
        <v>58150000</v>
      </c>
      <c r="M151">
        <f t="shared" si="19"/>
        <v>57690000</v>
      </c>
      <c r="N151">
        <f t="shared" si="20"/>
        <v>60960000</v>
      </c>
      <c r="P151">
        <f t="shared" si="21"/>
        <v>60960000</v>
      </c>
      <c r="Q151">
        <f>IFERROR(J144+MATCH(P151,J151:N151,0)-1,"")</f>
        <v>2016</v>
      </c>
      <c r="R151">
        <f t="shared" si="22"/>
        <v>25360000</v>
      </c>
      <c r="S151">
        <f>IFERROR(J144+MATCH(R151,J151:N151)-1,"")</f>
        <v>2012</v>
      </c>
      <c r="T151">
        <f t="shared" si="23"/>
        <v>50680000</v>
      </c>
      <c r="U151">
        <f t="shared" si="24"/>
        <v>14594822.712181194</v>
      </c>
      <c r="V151">
        <f t="shared" si="25"/>
        <v>-1.7348617725152162</v>
      </c>
      <c r="W151">
        <f t="shared" si="26"/>
        <v>3.8369770640146961E-2</v>
      </c>
      <c r="X151">
        <f t="shared" si="27"/>
        <v>0.51182533336053182</v>
      </c>
      <c r="Y151">
        <f t="shared" si="28"/>
        <v>0.4803073074775539</v>
      </c>
      <c r="Z151">
        <f t="shared" si="29"/>
        <v>0.70435936103698349</v>
      </c>
      <c r="AA151">
        <f t="shared" si="30"/>
        <v>-1.7348617725152162</v>
      </c>
      <c r="AB151">
        <f>IFERROR(V144+MATCH(AA151,V151:Z151,0)-1,"")</f>
        <v>2012</v>
      </c>
    </row>
    <row r="152" spans="1:28" x14ac:dyDescent="0.3">
      <c r="A152" s="1">
        <v>7</v>
      </c>
      <c r="B152" t="s">
        <v>289</v>
      </c>
      <c r="C152" t="s">
        <v>254</v>
      </c>
      <c r="D152" t="s">
        <v>5087</v>
      </c>
      <c r="E152" t="s">
        <v>5088</v>
      </c>
      <c r="F152" t="s">
        <v>5089</v>
      </c>
      <c r="G152" t="s">
        <v>5090</v>
      </c>
      <c r="I152" t="str">
        <f t="shared" si="15"/>
        <v>N/A</v>
      </c>
      <c r="J152" t="str">
        <f t="shared" si="16"/>
        <v>N/A</v>
      </c>
      <c r="K152">
        <f t="shared" si="17"/>
        <v>0.50600000000000001</v>
      </c>
      <c r="L152">
        <f t="shared" si="18"/>
        <v>5.16E-2</v>
      </c>
      <c r="M152">
        <f t="shared" si="19"/>
        <v>-0.1623</v>
      </c>
      <c r="N152">
        <f t="shared" si="20"/>
        <v>-9.300000000000001E-3</v>
      </c>
      <c r="P152">
        <f t="shared" si="21"/>
        <v>0.50600000000000001</v>
      </c>
      <c r="Q152">
        <f>IFERROR(J144+MATCH(P152,J152:N152,0)-1,"")</f>
        <v>2013</v>
      </c>
      <c r="R152">
        <f t="shared" si="22"/>
        <v>-0.1623</v>
      </c>
      <c r="S152" t="str">
        <f>IFERROR(J144+MATCH(R152,J152:N152)-1,"")</f>
        <v/>
      </c>
      <c r="T152">
        <f t="shared" si="23"/>
        <v>9.6500000000000002E-2</v>
      </c>
      <c r="U152">
        <f t="shared" si="24"/>
        <v>0.2874470038111373</v>
      </c>
      <c r="V152" t="str">
        <f t="shared" si="25"/>
        <v/>
      </c>
      <c r="W152">
        <f t="shared" si="26"/>
        <v>1.4246104310381185</v>
      </c>
      <c r="X152">
        <f t="shared" si="27"/>
        <v>-0.15620270660222593</v>
      </c>
      <c r="Y152">
        <f t="shared" si="28"/>
        <v>-0.90033987680748495</v>
      </c>
      <c r="Z152">
        <f t="shared" si="29"/>
        <v>-0.36806784762840766</v>
      </c>
      <c r="AA152">
        <f t="shared" si="30"/>
        <v>1.4246104310381185</v>
      </c>
      <c r="AB152">
        <f>IFERROR(V144+MATCH(AA152,V152:Z152,0)-1,"")</f>
        <v>2013</v>
      </c>
    </row>
    <row r="153" spans="1:28" x14ac:dyDescent="0.3">
      <c r="A153" s="1">
        <v>8</v>
      </c>
      <c r="B153" t="s">
        <v>294</v>
      </c>
      <c r="C153" t="s">
        <v>5091</v>
      </c>
      <c r="D153" t="s">
        <v>5092</v>
      </c>
      <c r="E153" t="s">
        <v>5093</v>
      </c>
      <c r="F153" t="s">
        <v>5094</v>
      </c>
      <c r="G153" t="s">
        <v>5095</v>
      </c>
      <c r="I153" t="str">
        <f t="shared" si="15"/>
        <v>pos_trend</v>
      </c>
      <c r="J153">
        <f t="shared" si="16"/>
        <v>237040000</v>
      </c>
      <c r="K153">
        <f t="shared" si="17"/>
        <v>346900000</v>
      </c>
      <c r="L153">
        <f t="shared" si="18"/>
        <v>376600000</v>
      </c>
      <c r="M153">
        <f t="shared" si="19"/>
        <v>425460000</v>
      </c>
      <c r="N153">
        <f t="shared" si="20"/>
        <v>544710000</v>
      </c>
      <c r="P153">
        <f t="shared" si="21"/>
        <v>544710000</v>
      </c>
      <c r="Q153">
        <f>IFERROR(J144+MATCH(P153,J153:N153,0)-1,"")</f>
        <v>2016</v>
      </c>
      <c r="R153">
        <f t="shared" si="22"/>
        <v>237040000</v>
      </c>
      <c r="S153">
        <f>IFERROR(J144+MATCH(R153,J153:N153)-1,"")</f>
        <v>2012</v>
      </c>
      <c r="T153">
        <f t="shared" si="23"/>
        <v>386142000</v>
      </c>
      <c r="U153">
        <f t="shared" si="24"/>
        <v>112418978.02417526</v>
      </c>
      <c r="V153">
        <f t="shared" si="25"/>
        <v>-1.3263063107363973</v>
      </c>
      <c r="W153">
        <f t="shared" si="26"/>
        <v>-0.34906917577173813</v>
      </c>
      <c r="X153">
        <f t="shared" si="27"/>
        <v>-8.487890717124319E-2</v>
      </c>
      <c r="Y153">
        <f t="shared" si="28"/>
        <v>0.34974521820990778</v>
      </c>
      <c r="Z153">
        <f t="shared" si="29"/>
        <v>1.4105091754694707</v>
      </c>
      <c r="AA153">
        <f t="shared" si="30"/>
        <v>1.4105091754694707</v>
      </c>
      <c r="AB153">
        <f>IFERROR(V144+MATCH(AA153,V153:Z153,0)-1,"")</f>
        <v>2016</v>
      </c>
    </row>
    <row r="154" spans="1:28" x14ac:dyDescent="0.3">
      <c r="A154" s="1">
        <v>9</v>
      </c>
      <c r="B154" t="s">
        <v>300</v>
      </c>
      <c r="C154" t="s">
        <v>254</v>
      </c>
      <c r="D154" t="s">
        <v>5096</v>
      </c>
      <c r="E154" t="s">
        <v>5097</v>
      </c>
      <c r="F154" t="s">
        <v>5098</v>
      </c>
      <c r="G154" t="s">
        <v>5099</v>
      </c>
      <c r="I154" t="str">
        <f t="shared" si="15"/>
        <v>N/A</v>
      </c>
      <c r="J154" t="str">
        <f t="shared" si="16"/>
        <v>N/A</v>
      </c>
      <c r="K154">
        <f t="shared" si="17"/>
        <v>0.46340000000000003</v>
      </c>
      <c r="L154">
        <f t="shared" si="18"/>
        <v>8.5600000000000009E-2</v>
      </c>
      <c r="M154">
        <f t="shared" si="19"/>
        <v>0.12970000000000001</v>
      </c>
      <c r="N154">
        <f t="shared" si="20"/>
        <v>0.28029999999999999</v>
      </c>
      <c r="P154">
        <f t="shared" si="21"/>
        <v>0.46340000000000003</v>
      </c>
      <c r="Q154">
        <f>IFERROR(J144+MATCH(P154,J154:N154,0)-1,"")</f>
        <v>2013</v>
      </c>
      <c r="R154">
        <f t="shared" si="22"/>
        <v>8.5600000000000009E-2</v>
      </c>
      <c r="S154">
        <f>IFERROR(J144+MATCH(R154,J154:N154)-1,"")</f>
        <v>2014</v>
      </c>
      <c r="T154">
        <f t="shared" si="23"/>
        <v>0.23975000000000002</v>
      </c>
      <c r="U154">
        <f t="shared" si="24"/>
        <v>0.17081847089820235</v>
      </c>
      <c r="V154" t="str">
        <f t="shared" si="25"/>
        <v/>
      </c>
      <c r="W154">
        <f t="shared" si="26"/>
        <v>1.3092846389737449</v>
      </c>
      <c r="X154">
        <f t="shared" si="27"/>
        <v>-0.90241997360967041</v>
      </c>
      <c r="Y154">
        <f t="shared" si="28"/>
        <v>-0.64425117155850942</v>
      </c>
      <c r="Z154">
        <f t="shared" si="29"/>
        <v>0.23738650619443469</v>
      </c>
      <c r="AA154">
        <f t="shared" si="30"/>
        <v>1.3092846389737449</v>
      </c>
      <c r="AB154">
        <f>IFERROR(V144+MATCH(AA154,V154:Z154,0)-1,"")</f>
        <v>2013</v>
      </c>
    </row>
    <row r="155" spans="1:28" x14ac:dyDescent="0.3">
      <c r="A155" s="1">
        <v>10</v>
      </c>
      <c r="B155" t="s">
        <v>305</v>
      </c>
      <c r="C155" t="s">
        <v>254</v>
      </c>
      <c r="D155" t="s">
        <v>254</v>
      </c>
      <c r="E155" t="s">
        <v>254</v>
      </c>
      <c r="F155" t="s">
        <v>254</v>
      </c>
      <c r="G155" t="s">
        <v>5100</v>
      </c>
      <c r="I155" t="str">
        <f t="shared" si="15"/>
        <v>N/A</v>
      </c>
      <c r="J155" t="str">
        <f t="shared" si="16"/>
        <v>N/A</v>
      </c>
      <c r="K155" t="str">
        <f t="shared" si="17"/>
        <v>N/A</v>
      </c>
      <c r="L155" t="str">
        <f t="shared" si="18"/>
        <v>N/A</v>
      </c>
      <c r="M155" t="str">
        <f t="shared" si="19"/>
        <v>N/A</v>
      </c>
      <c r="N155">
        <f t="shared" si="20"/>
        <v>0.73050000000000004</v>
      </c>
      <c r="P155">
        <f t="shared" si="21"/>
        <v>0.73050000000000004</v>
      </c>
      <c r="Q155">
        <f>IFERROR(J144+MATCH(P155,J155:N155,0)-1,"")</f>
        <v>2016</v>
      </c>
      <c r="R155">
        <f t="shared" si="22"/>
        <v>0.73050000000000004</v>
      </c>
      <c r="S155">
        <f>IFERROR(J144+MATCH(R155,J155:N155)-1,"")</f>
        <v>2016</v>
      </c>
      <c r="T155">
        <f t="shared" si="23"/>
        <v>0.73050000000000004</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5101</v>
      </c>
      <c r="D158" t="s">
        <v>5102</v>
      </c>
      <c r="E158" t="s">
        <v>5103</v>
      </c>
      <c r="F158" t="s">
        <v>5104</v>
      </c>
      <c r="G158" t="s">
        <v>5105</v>
      </c>
      <c r="I158" t="str">
        <f t="shared" si="15"/>
        <v>pos_trend</v>
      </c>
      <c r="J158">
        <f t="shared" si="16"/>
        <v>250430000</v>
      </c>
      <c r="K158">
        <f t="shared" si="17"/>
        <v>326240000</v>
      </c>
      <c r="L158">
        <f t="shared" si="18"/>
        <v>463750000</v>
      </c>
      <c r="M158">
        <f t="shared" si="19"/>
        <v>649760000</v>
      </c>
      <c r="N158">
        <f t="shared" si="20"/>
        <v>753380000</v>
      </c>
      <c r="P158">
        <f t="shared" si="21"/>
        <v>753380000</v>
      </c>
      <c r="Q158">
        <f>IFERROR(J144+MATCH(P158,J158:N158,0)-1,"")</f>
        <v>2016</v>
      </c>
      <c r="R158">
        <f t="shared" si="22"/>
        <v>250430000</v>
      </c>
      <c r="S158">
        <f>IFERROR(J144+MATCH(R158,J158:N158)-1,"")</f>
        <v>2012</v>
      </c>
      <c r="T158">
        <f t="shared" si="23"/>
        <v>488712000</v>
      </c>
      <c r="U158">
        <f t="shared" si="24"/>
        <v>212004818.50656131</v>
      </c>
      <c r="V158">
        <f t="shared" si="25"/>
        <v>-1.1239461521608078</v>
      </c>
      <c r="W158">
        <f t="shared" si="26"/>
        <v>-0.76635994004528574</v>
      </c>
      <c r="X158">
        <f t="shared" si="27"/>
        <v>-0.11774260687017099</v>
      </c>
      <c r="Y158">
        <f t="shared" si="28"/>
        <v>0.75964311157869158</v>
      </c>
      <c r="Z158">
        <f t="shared" si="29"/>
        <v>1.248405587497573</v>
      </c>
      <c r="AA158">
        <f t="shared" si="30"/>
        <v>1.248405587497573</v>
      </c>
      <c r="AB158">
        <f>IFERROR(V144+MATCH(AA158,V158:Z158,0)-1,"")</f>
        <v>2016</v>
      </c>
    </row>
    <row r="159" spans="1:28" x14ac:dyDescent="0.3">
      <c r="A159" s="1">
        <v>1</v>
      </c>
      <c r="B159" t="s">
        <v>314</v>
      </c>
      <c r="C159" t="s">
        <v>5106</v>
      </c>
      <c r="D159" t="s">
        <v>5107</v>
      </c>
      <c r="E159" t="s">
        <v>5108</v>
      </c>
      <c r="F159" t="s">
        <v>5109</v>
      </c>
      <c r="G159" t="s">
        <v>5110</v>
      </c>
      <c r="I159" t="str">
        <f t="shared" si="15"/>
        <v>pos_trend</v>
      </c>
      <c r="J159">
        <f t="shared" si="16"/>
        <v>141890000</v>
      </c>
      <c r="K159">
        <f t="shared" si="17"/>
        <v>170830000</v>
      </c>
      <c r="L159">
        <f t="shared" si="18"/>
        <v>263839999.99999997</v>
      </c>
      <c r="M159">
        <f t="shared" si="19"/>
        <v>338200000</v>
      </c>
      <c r="N159">
        <f t="shared" si="20"/>
        <v>379250000</v>
      </c>
      <c r="P159">
        <f t="shared" si="21"/>
        <v>379250000</v>
      </c>
      <c r="Q159">
        <f>IFERROR(J144+MATCH(P159,J159:N159,0)-1,"")</f>
        <v>2016</v>
      </c>
      <c r="R159">
        <f t="shared" si="22"/>
        <v>141890000</v>
      </c>
      <c r="S159">
        <f>IFERROR(J144+MATCH(R159,J159:N159)-1,"")</f>
        <v>2012</v>
      </c>
      <c r="T159">
        <f t="shared" si="23"/>
        <v>258802000</v>
      </c>
      <c r="U159">
        <f t="shared" si="24"/>
        <v>102767496.17461739</v>
      </c>
      <c r="V159">
        <f t="shared" si="25"/>
        <v>-1.1376359681017134</v>
      </c>
      <c r="W159">
        <f t="shared" si="26"/>
        <v>-0.8560294185870051</v>
      </c>
      <c r="X159">
        <f t="shared" si="27"/>
        <v>4.9023282531274796E-2</v>
      </c>
      <c r="Y159">
        <f t="shared" si="28"/>
        <v>0.77259836967411255</v>
      </c>
      <c r="Z159">
        <f t="shared" si="29"/>
        <v>1.172043734483331</v>
      </c>
      <c r="AA159">
        <f t="shared" si="30"/>
        <v>1.172043734483331</v>
      </c>
      <c r="AB159">
        <f>IFERROR(V144+MATCH(AA159,V159:Z159,0)-1,"")</f>
        <v>2016</v>
      </c>
    </row>
    <row r="160" spans="1:28" x14ac:dyDescent="0.3">
      <c r="A160" s="1">
        <v>2</v>
      </c>
      <c r="B160" t="s">
        <v>320</v>
      </c>
      <c r="C160" t="s">
        <v>5111</v>
      </c>
      <c r="D160" t="s">
        <v>5112</v>
      </c>
      <c r="E160" t="s">
        <v>5113</v>
      </c>
      <c r="F160" t="s">
        <v>5114</v>
      </c>
      <c r="G160" t="s">
        <v>5115</v>
      </c>
      <c r="I160" t="str">
        <f t="shared" si="15"/>
        <v>pos_trend</v>
      </c>
      <c r="J160">
        <f t="shared" si="16"/>
        <v>108530000</v>
      </c>
      <c r="K160">
        <f t="shared" si="17"/>
        <v>155410000</v>
      </c>
      <c r="L160">
        <f t="shared" si="18"/>
        <v>199910000</v>
      </c>
      <c r="M160">
        <f t="shared" si="19"/>
        <v>311560000</v>
      </c>
      <c r="N160">
        <f t="shared" si="20"/>
        <v>374130000</v>
      </c>
      <c r="P160">
        <f t="shared" si="21"/>
        <v>374130000</v>
      </c>
      <c r="Q160">
        <f>IFERROR(J144+MATCH(P160,J160:N160,0)-1,"")</f>
        <v>2016</v>
      </c>
      <c r="R160">
        <f t="shared" si="22"/>
        <v>108530000</v>
      </c>
      <c r="S160">
        <f>IFERROR(J144+MATCH(R160,J160:N160)-1,"")</f>
        <v>2012</v>
      </c>
      <c r="T160">
        <f t="shared" si="23"/>
        <v>229908000</v>
      </c>
      <c r="U160">
        <f t="shared" si="24"/>
        <v>110283141.59471519</v>
      </c>
      <c r="V160">
        <f t="shared" si="25"/>
        <v>-1.1006033945429106</v>
      </c>
      <c r="W160">
        <f t="shared" si="26"/>
        <v>-0.67551575809996667</v>
      </c>
      <c r="X160">
        <f t="shared" si="27"/>
        <v>-0.27200893596449299</v>
      </c>
      <c r="Y160">
        <f t="shared" si="28"/>
        <v>0.74038514698889202</v>
      </c>
      <c r="Z160">
        <f t="shared" si="29"/>
        <v>1.3077429416184783</v>
      </c>
      <c r="AA160">
        <f t="shared" si="30"/>
        <v>1.3077429416184783</v>
      </c>
      <c r="AB160">
        <f>IFERROR(V144+MATCH(AA160,V160:Z160,0)-1,"")</f>
        <v>2016</v>
      </c>
    </row>
    <row r="161" spans="1:28" x14ac:dyDescent="0.3">
      <c r="A161" s="1">
        <v>3</v>
      </c>
      <c r="B161" t="s">
        <v>326</v>
      </c>
      <c r="C161" t="s">
        <v>254</v>
      </c>
      <c r="D161" t="s">
        <v>5116</v>
      </c>
      <c r="E161" t="s">
        <v>5117</v>
      </c>
      <c r="F161" t="s">
        <v>5118</v>
      </c>
      <c r="G161" t="s">
        <v>5119</v>
      </c>
      <c r="I161" t="str">
        <f t="shared" si="15"/>
        <v>N/A</v>
      </c>
      <c r="J161" t="str">
        <f t="shared" si="16"/>
        <v>N/A</v>
      </c>
      <c r="K161">
        <f t="shared" si="17"/>
        <v>0.30280000000000001</v>
      </c>
      <c r="L161">
        <f t="shared" si="18"/>
        <v>0.42149999999999999</v>
      </c>
      <c r="M161">
        <f t="shared" si="19"/>
        <v>0.40110000000000001</v>
      </c>
      <c r="N161">
        <f t="shared" si="20"/>
        <v>0.1595</v>
      </c>
      <c r="P161">
        <f t="shared" si="21"/>
        <v>0.42149999999999999</v>
      </c>
      <c r="Q161">
        <f>IFERROR(J144+MATCH(P161,J161:N161,0)-1,"")</f>
        <v>2014</v>
      </c>
      <c r="R161">
        <f t="shared" si="22"/>
        <v>0.1595</v>
      </c>
      <c r="S161" t="str">
        <f>IFERROR(J144+MATCH(R161,J161:N161)-1,"")</f>
        <v/>
      </c>
      <c r="T161">
        <f t="shared" si="23"/>
        <v>0.32122499999999998</v>
      </c>
      <c r="U161">
        <f t="shared" si="24"/>
        <v>0.11962378177714775</v>
      </c>
      <c r="V161" t="str">
        <f t="shared" si="25"/>
        <v/>
      </c>
      <c r="W161">
        <f t="shared" si="26"/>
        <v>-0.15402455704271822</v>
      </c>
      <c r="X161">
        <f t="shared" si="27"/>
        <v>0.83825305060833621</v>
      </c>
      <c r="Y161">
        <f t="shared" si="28"/>
        <v>0.66771839857732118</v>
      </c>
      <c r="Z161">
        <f t="shared" si="29"/>
        <v>-1.3519468921429385</v>
      </c>
      <c r="AA161">
        <f t="shared" si="30"/>
        <v>-1.3519468921429385</v>
      </c>
      <c r="AB161">
        <f>IFERROR(V144+MATCH(AA161,V161:Z161,0)-1,"")</f>
        <v>2016</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5120</v>
      </c>
      <c r="D163" t="s">
        <v>5121</v>
      </c>
      <c r="E163" t="s">
        <v>254</v>
      </c>
      <c r="F163" t="s">
        <v>4049</v>
      </c>
      <c r="G163" t="s">
        <v>5122</v>
      </c>
      <c r="I163" t="str">
        <f t="shared" si="15"/>
        <v>N/A</v>
      </c>
      <c r="J163">
        <f t="shared" si="16"/>
        <v>75000000</v>
      </c>
      <c r="K163">
        <f t="shared" si="17"/>
        <v>-300000</v>
      </c>
      <c r="L163" t="str">
        <f t="shared" si="18"/>
        <v>N/A</v>
      </c>
      <c r="M163">
        <f t="shared" si="19"/>
        <v>2300000</v>
      </c>
      <c r="N163">
        <f t="shared" si="20"/>
        <v>-7900000</v>
      </c>
      <c r="P163">
        <f t="shared" si="21"/>
        <v>75000000</v>
      </c>
      <c r="Q163">
        <f>IFERROR(J144+MATCH(P163,J163:N163,0)-1,"")</f>
        <v>2012</v>
      </c>
      <c r="R163">
        <f t="shared" si="22"/>
        <v>-7900000</v>
      </c>
      <c r="S163" t="str">
        <f>IFERROR(J144+MATCH(R163,J163:N163)-1,"")</f>
        <v/>
      </c>
      <c r="T163">
        <f t="shared" si="23"/>
        <v>17275000</v>
      </c>
      <c r="U163">
        <f t="shared" si="24"/>
        <v>38725906.488206744</v>
      </c>
      <c r="V163">
        <f t="shared" si="25"/>
        <v>1.4906042294343471</v>
      </c>
      <c r="W163">
        <f t="shared" si="26"/>
        <v>-0.45383056444016723</v>
      </c>
      <c r="X163" t="str">
        <f t="shared" si="27"/>
        <v/>
      </c>
      <c r="Y163">
        <f t="shared" si="28"/>
        <v>-0.38669204566096749</v>
      </c>
      <c r="Z163">
        <f t="shared" si="29"/>
        <v>-0.65008161933321251</v>
      </c>
      <c r="AA163">
        <f t="shared" si="30"/>
        <v>1.4906042294343471</v>
      </c>
      <c r="AB163">
        <f>IFERROR(V144+MATCH(AA163,V163:Z163,0)-1,"")</f>
        <v>2012</v>
      </c>
    </row>
    <row r="164" spans="1:28" x14ac:dyDescent="0.3">
      <c r="A164" s="1">
        <v>6</v>
      </c>
      <c r="B164" t="s">
        <v>338</v>
      </c>
      <c r="C164" t="s">
        <v>5123</v>
      </c>
      <c r="D164" t="s">
        <v>4623</v>
      </c>
      <c r="E164" t="s">
        <v>254</v>
      </c>
      <c r="F164" t="s">
        <v>5124</v>
      </c>
      <c r="G164" t="s">
        <v>5125</v>
      </c>
      <c r="I164" t="str">
        <f t="shared" si="15"/>
        <v>N/A</v>
      </c>
      <c r="J164">
        <f t="shared" si="16"/>
        <v>-88380000</v>
      </c>
      <c r="K164">
        <f t="shared" si="17"/>
        <v>20960000</v>
      </c>
      <c r="L164" t="str">
        <f t="shared" si="18"/>
        <v>N/A</v>
      </c>
      <c r="M164">
        <f t="shared" si="19"/>
        <v>-226600000</v>
      </c>
      <c r="N164">
        <f t="shared" si="20"/>
        <v>-200770000</v>
      </c>
      <c r="P164">
        <f t="shared" si="21"/>
        <v>20960000</v>
      </c>
      <c r="Q164">
        <f>IFERROR(J144+MATCH(P164,J164:N164,0)-1,"")</f>
        <v>2013</v>
      </c>
      <c r="R164">
        <f t="shared" si="22"/>
        <v>-226600000</v>
      </c>
      <c r="S164">
        <f>IFERROR(J144+MATCH(R164,J164:N164)-1,"")</f>
        <v>2015</v>
      </c>
      <c r="T164">
        <f t="shared" si="23"/>
        <v>-123697500</v>
      </c>
      <c r="U164">
        <f t="shared" si="24"/>
        <v>113581414.08258659</v>
      </c>
      <c r="V164">
        <f t="shared" si="25"/>
        <v>0.31094435903324963</v>
      </c>
      <c r="W164">
        <f t="shared" si="26"/>
        <v>1.2736018579132813</v>
      </c>
      <c r="X164" t="str">
        <f t="shared" si="27"/>
        <v/>
      </c>
      <c r="Y164">
        <f t="shared" si="28"/>
        <v>-0.90598009217580433</v>
      </c>
      <c r="Z164">
        <f t="shared" si="29"/>
        <v>-0.67856612477072653</v>
      </c>
      <c r="AA164">
        <f t="shared" si="30"/>
        <v>1.2736018579132813</v>
      </c>
      <c r="AB164">
        <f>IFERROR(V144+MATCH(AA164,V164:Z164,0)-1,"")</f>
        <v>2013</v>
      </c>
    </row>
    <row r="165" spans="1:28" x14ac:dyDescent="0.3">
      <c r="A165" s="1">
        <v>7</v>
      </c>
      <c r="B165" t="s">
        <v>344</v>
      </c>
      <c r="C165" t="s">
        <v>5126</v>
      </c>
      <c r="D165" t="s">
        <v>5127</v>
      </c>
      <c r="E165" t="s">
        <v>5128</v>
      </c>
      <c r="F165" t="s">
        <v>5129</v>
      </c>
      <c r="G165" t="s">
        <v>5130</v>
      </c>
      <c r="I165" t="str">
        <f t="shared" si="15"/>
        <v>N/A</v>
      </c>
      <c r="J165">
        <f t="shared" si="16"/>
        <v>584000</v>
      </c>
      <c r="K165">
        <f t="shared" si="17"/>
        <v>-971998</v>
      </c>
      <c r="L165">
        <f t="shared" si="18"/>
        <v>84570000</v>
      </c>
      <c r="M165">
        <f t="shared" si="19"/>
        <v>12510000</v>
      </c>
      <c r="N165">
        <f t="shared" si="20"/>
        <v>-2490000</v>
      </c>
      <c r="P165">
        <f t="shared" si="21"/>
        <v>84570000</v>
      </c>
      <c r="Q165">
        <f>IFERROR(J144+MATCH(P165,J165:N165,0)-1,"")</f>
        <v>2014</v>
      </c>
      <c r="R165">
        <f t="shared" si="22"/>
        <v>-2490000</v>
      </c>
      <c r="S165" t="str">
        <f>IFERROR(J144+MATCH(R165,J165:N165)-1,"")</f>
        <v/>
      </c>
      <c r="T165">
        <f t="shared" si="23"/>
        <v>18840400.399999999</v>
      </c>
      <c r="U165">
        <f t="shared" si="24"/>
        <v>37219845.176835448</v>
      </c>
      <c r="V165">
        <f t="shared" si="25"/>
        <v>-0.49050178240295994</v>
      </c>
      <c r="W165">
        <f t="shared" si="26"/>
        <v>-0.53230738349042517</v>
      </c>
      <c r="X165">
        <f t="shared" si="27"/>
        <v>1.7659826172761244</v>
      </c>
      <c r="Y165">
        <f t="shared" si="28"/>
        <v>-0.17008132005717896</v>
      </c>
      <c r="Z165">
        <f t="shared" si="29"/>
        <v>-0.57309213132556025</v>
      </c>
      <c r="AA165">
        <f t="shared" si="30"/>
        <v>1.7659826172761244</v>
      </c>
      <c r="AB165">
        <f>IFERROR(V144+MATCH(AA165,V165:Z165,0)-1,"")</f>
        <v>2014</v>
      </c>
    </row>
    <row r="166" spans="1:28" x14ac:dyDescent="0.3">
      <c r="A166" s="1">
        <v>8</v>
      </c>
      <c r="B166" t="s">
        <v>350</v>
      </c>
      <c r="C166" t="s">
        <v>5131</v>
      </c>
      <c r="D166" t="s">
        <v>5132</v>
      </c>
      <c r="E166" t="s">
        <v>5133</v>
      </c>
      <c r="F166" t="s">
        <v>5134</v>
      </c>
      <c r="G166" t="s">
        <v>5135</v>
      </c>
      <c r="I166" t="str">
        <f t="shared" si="15"/>
        <v>N/A</v>
      </c>
      <c r="J166">
        <f t="shared" si="16"/>
        <v>1520000</v>
      </c>
      <c r="K166">
        <f t="shared" si="17"/>
        <v>947998</v>
      </c>
      <c r="L166">
        <f t="shared" si="18"/>
        <v>1970000</v>
      </c>
      <c r="M166">
        <f t="shared" si="19"/>
        <v>3330000</v>
      </c>
      <c r="N166">
        <f t="shared" si="20"/>
        <v>3750000</v>
      </c>
      <c r="P166">
        <f t="shared" si="21"/>
        <v>3750000</v>
      </c>
      <c r="Q166">
        <f>IFERROR(J144+MATCH(P166,J166:N166,0)-1,"")</f>
        <v>2016</v>
      </c>
      <c r="R166">
        <f t="shared" si="22"/>
        <v>947998</v>
      </c>
      <c r="S166" t="str">
        <f>IFERROR(J144+MATCH(R166,J166:N166)-1,"")</f>
        <v/>
      </c>
      <c r="T166">
        <f t="shared" si="23"/>
        <v>2303599.6</v>
      </c>
      <c r="U166">
        <f t="shared" si="24"/>
        <v>1194628.040689151</v>
      </c>
      <c r="V166">
        <f t="shared" si="25"/>
        <v>-0.6559360514825695</v>
      </c>
      <c r="W166">
        <f t="shared" si="26"/>
        <v>-1.1347478493958567</v>
      </c>
      <c r="X166">
        <f t="shared" si="27"/>
        <v>-0.27924976531402596</v>
      </c>
      <c r="Y166">
        <f t="shared" si="28"/>
        <v>0.85917989955090557</v>
      </c>
      <c r="Z166">
        <f t="shared" si="29"/>
        <v>1.2107537666415462</v>
      </c>
      <c r="AA166">
        <f t="shared" si="30"/>
        <v>1.2107537666415462</v>
      </c>
      <c r="AB166">
        <f>IFERROR(V144+MATCH(AA166,V166:Z166,0)-1,"")</f>
        <v>2016</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5136</v>
      </c>
      <c r="D168" t="s">
        <v>5137</v>
      </c>
      <c r="E168" t="s">
        <v>5138</v>
      </c>
      <c r="F168" t="s">
        <v>5139</v>
      </c>
      <c r="G168" t="s">
        <v>5140</v>
      </c>
      <c r="I168" t="str">
        <f t="shared" si="15"/>
        <v>N/A</v>
      </c>
      <c r="J168">
        <f t="shared" si="16"/>
        <v>28110000</v>
      </c>
      <c r="K168">
        <f t="shared" si="17"/>
        <v>13840000</v>
      </c>
      <c r="L168">
        <f t="shared" si="18"/>
        <v>13430000</v>
      </c>
      <c r="M168">
        <f t="shared" si="19"/>
        <v>13250000</v>
      </c>
      <c r="N168">
        <f t="shared" si="20"/>
        <v>14890000</v>
      </c>
      <c r="P168">
        <f t="shared" si="21"/>
        <v>28110000</v>
      </c>
      <c r="Q168">
        <f>IFERROR(J144+MATCH(P168,J168:N168,0)-1,"")</f>
        <v>2012</v>
      </c>
      <c r="R168">
        <f t="shared" si="22"/>
        <v>13250000</v>
      </c>
      <c r="S168" t="str">
        <f>IFERROR(J144+MATCH(R168,J168:N168)-1,"")</f>
        <v/>
      </c>
      <c r="T168">
        <f t="shared" si="23"/>
        <v>16704000</v>
      </c>
      <c r="U168">
        <f t="shared" si="24"/>
        <v>6407790.5708598187</v>
      </c>
      <c r="V168">
        <f t="shared" si="25"/>
        <v>1.7800207222548949</v>
      </c>
      <c r="W168">
        <f t="shared" si="26"/>
        <v>-0.44695593096072411</v>
      </c>
      <c r="X168">
        <f t="shared" si="27"/>
        <v>-0.51094054398233613</v>
      </c>
      <c r="Y168">
        <f t="shared" si="28"/>
        <v>-0.53903134969914146</v>
      </c>
      <c r="Z168">
        <f t="shared" si="29"/>
        <v>-0.28309289761269324</v>
      </c>
      <c r="AA168">
        <f t="shared" si="30"/>
        <v>1.7800207222548949</v>
      </c>
      <c r="AB168">
        <f>IFERROR(V144+MATCH(AA168,V168:Z168,0)-1,"")</f>
        <v>2012</v>
      </c>
    </row>
    <row r="169" spans="1:28" x14ac:dyDescent="0.3">
      <c r="A169" s="1">
        <v>11</v>
      </c>
      <c r="B169" t="s">
        <v>363</v>
      </c>
      <c r="C169" t="s">
        <v>254</v>
      </c>
      <c r="D169" t="s">
        <v>5141</v>
      </c>
      <c r="E169" t="s">
        <v>5142</v>
      </c>
      <c r="F169" t="s">
        <v>4829</v>
      </c>
      <c r="G169" t="s">
        <v>5143</v>
      </c>
      <c r="I169" t="str">
        <f t="shared" si="15"/>
        <v>N/A</v>
      </c>
      <c r="J169" t="str">
        <f t="shared" si="16"/>
        <v>N/A</v>
      </c>
      <c r="K169">
        <f t="shared" si="17"/>
        <v>-0.50770000000000004</v>
      </c>
      <c r="L169">
        <f t="shared" si="18"/>
        <v>-2.9500000000000002E-2</v>
      </c>
      <c r="M169">
        <f t="shared" si="19"/>
        <v>-1.3600000000000001E-2</v>
      </c>
      <c r="N169">
        <f t="shared" si="20"/>
        <v>0.12400000000000001</v>
      </c>
      <c r="P169">
        <f t="shared" si="21"/>
        <v>0.12400000000000001</v>
      </c>
      <c r="Q169">
        <f>IFERROR(J144+MATCH(P169,J169:N169,0)-1,"")</f>
        <v>2016</v>
      </c>
      <c r="R169">
        <f t="shared" si="22"/>
        <v>-0.50770000000000004</v>
      </c>
      <c r="S169">
        <f>IFERROR(J144+MATCH(R169,J169:N169)-1,"")</f>
        <v>2013</v>
      </c>
      <c r="T169">
        <f t="shared" si="23"/>
        <v>-0.10669999999999999</v>
      </c>
      <c r="U169">
        <f t="shared" si="24"/>
        <v>0.27607422914861146</v>
      </c>
      <c r="V169" t="str">
        <f t="shared" si="25"/>
        <v/>
      </c>
      <c r="W169">
        <f t="shared" si="26"/>
        <v>-1.4525079042569407</v>
      </c>
      <c r="X169">
        <f t="shared" si="27"/>
        <v>0.27963493817614909</v>
      </c>
      <c r="Y169">
        <f t="shared" si="28"/>
        <v>0.3372281443549156</v>
      </c>
      <c r="Z169">
        <f t="shared" si="29"/>
        <v>0.83564482172587584</v>
      </c>
      <c r="AA169">
        <f t="shared" si="30"/>
        <v>-1.4525079042569407</v>
      </c>
      <c r="AB169">
        <f>IFERROR(V144+MATCH(AA169,V169:Z169,0)-1,"")</f>
        <v>2013</v>
      </c>
    </row>
    <row r="170" spans="1:28" x14ac:dyDescent="0.3">
      <c r="A170" s="1">
        <v>12</v>
      </c>
      <c r="B170" t="s">
        <v>368</v>
      </c>
      <c r="C170" t="s">
        <v>5136</v>
      </c>
      <c r="D170" t="s">
        <v>5137</v>
      </c>
      <c r="E170" t="s">
        <v>5138</v>
      </c>
      <c r="F170" t="s">
        <v>5139</v>
      </c>
      <c r="G170" t="s">
        <v>5140</v>
      </c>
      <c r="I170" t="str">
        <f t="shared" si="15"/>
        <v>N/A</v>
      </c>
      <c r="J170">
        <f t="shared" si="16"/>
        <v>28110000</v>
      </c>
      <c r="K170">
        <f t="shared" si="17"/>
        <v>13840000</v>
      </c>
      <c r="L170">
        <f t="shared" si="18"/>
        <v>13430000</v>
      </c>
      <c r="M170">
        <f t="shared" si="19"/>
        <v>13250000</v>
      </c>
      <c r="N170">
        <f t="shared" si="20"/>
        <v>14890000</v>
      </c>
      <c r="P170">
        <f t="shared" si="21"/>
        <v>28110000</v>
      </c>
      <c r="Q170">
        <f>IFERROR(J144+MATCH(P170,J170:N170,0)-1,"")</f>
        <v>2012</v>
      </c>
      <c r="R170">
        <f t="shared" si="22"/>
        <v>13250000</v>
      </c>
      <c r="S170" t="str">
        <f>IFERROR(J144+MATCH(R170,J170:N170)-1,"")</f>
        <v/>
      </c>
      <c r="T170">
        <f t="shared" si="23"/>
        <v>16704000</v>
      </c>
      <c r="U170">
        <f t="shared" si="24"/>
        <v>6407790.5708598187</v>
      </c>
      <c r="V170">
        <f t="shared" si="25"/>
        <v>1.7800207222548949</v>
      </c>
      <c r="W170">
        <f t="shared" si="26"/>
        <v>-0.44695593096072411</v>
      </c>
      <c r="X170">
        <f t="shared" si="27"/>
        <v>-0.51094054398233613</v>
      </c>
      <c r="Y170">
        <f t="shared" si="28"/>
        <v>-0.53903134969914146</v>
      </c>
      <c r="Z170">
        <f t="shared" si="29"/>
        <v>-0.28309289761269324</v>
      </c>
      <c r="AA170">
        <f t="shared" si="30"/>
        <v>1.7800207222548949</v>
      </c>
      <c r="AB170">
        <f>IFERROR(V144+MATCH(AA170,V170:Z170,0)-1,"")</f>
        <v>2012</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5144</v>
      </c>
      <c r="D172" t="s">
        <v>2169</v>
      </c>
      <c r="E172" t="s">
        <v>781</v>
      </c>
      <c r="F172" t="s">
        <v>5145</v>
      </c>
      <c r="G172" t="s">
        <v>5146</v>
      </c>
      <c r="I172" t="str">
        <f t="shared" si="15"/>
        <v>N/A</v>
      </c>
      <c r="J172">
        <f t="shared" si="16"/>
        <v>-114390000</v>
      </c>
      <c r="K172">
        <f t="shared" si="17"/>
        <v>7100000</v>
      </c>
      <c r="L172">
        <f t="shared" si="18"/>
        <v>-14030000</v>
      </c>
      <c r="M172">
        <f t="shared" si="19"/>
        <v>-224010000</v>
      </c>
      <c r="N172">
        <f t="shared" si="20"/>
        <v>-214390000</v>
      </c>
      <c r="P172">
        <f t="shared" si="21"/>
        <v>7100000</v>
      </c>
      <c r="Q172">
        <f>IFERROR(J144+MATCH(P172,J172:N172,0)-1,"")</f>
        <v>2013</v>
      </c>
      <c r="R172">
        <f t="shared" si="22"/>
        <v>-224010000</v>
      </c>
      <c r="S172" t="str">
        <f>IFERROR(J144+MATCH(R172,J172:N172)-1,"")</f>
        <v/>
      </c>
      <c r="T172">
        <f t="shared" si="23"/>
        <v>-111944000</v>
      </c>
      <c r="U172">
        <f t="shared" si="24"/>
        <v>108188007.0987538</v>
      </c>
      <c r="V172">
        <f t="shared" si="25"/>
        <v>-2.2608790619160737E-2</v>
      </c>
      <c r="W172">
        <f t="shared" si="26"/>
        <v>1.1003437736988433</v>
      </c>
      <c r="X172">
        <f t="shared" si="27"/>
        <v>0.90503561924959297</v>
      </c>
      <c r="Y172">
        <f t="shared" si="28"/>
        <v>-1.0358449425702645</v>
      </c>
      <c r="Z172">
        <f t="shared" si="29"/>
        <v>-0.946925659759011</v>
      </c>
      <c r="AA172">
        <f t="shared" si="30"/>
        <v>1.1003437736988433</v>
      </c>
      <c r="AB172">
        <f>IFERROR(V144+MATCH(AA172,V172:Z172,0)-1,"")</f>
        <v>2013</v>
      </c>
    </row>
    <row r="173" spans="1:28" x14ac:dyDescent="0.3">
      <c r="A173" s="1">
        <v>15</v>
      </c>
      <c r="B173" t="s">
        <v>376</v>
      </c>
      <c r="C173" t="s">
        <v>254</v>
      </c>
      <c r="D173" t="s">
        <v>2561</v>
      </c>
      <c r="E173" t="s">
        <v>5147</v>
      </c>
      <c r="F173" t="s">
        <v>5148</v>
      </c>
      <c r="G173" t="s">
        <v>2560</v>
      </c>
      <c r="I173" t="str">
        <f t="shared" si="15"/>
        <v>N/A</v>
      </c>
      <c r="J173" t="str">
        <f t="shared" si="16"/>
        <v>N/A</v>
      </c>
      <c r="K173">
        <f t="shared" si="17"/>
        <v>1.0620000000000001</v>
      </c>
      <c r="L173">
        <f t="shared" si="18"/>
        <v>-2.9769999999999999</v>
      </c>
      <c r="M173">
        <f t="shared" si="19"/>
        <v>-14.9673</v>
      </c>
      <c r="N173">
        <f t="shared" si="20"/>
        <v>4.2900000000000001E-2</v>
      </c>
      <c r="P173">
        <f t="shared" si="21"/>
        <v>1.0620000000000001</v>
      </c>
      <c r="Q173">
        <f>IFERROR(J144+MATCH(P173,J173:N173,0)-1,"")</f>
        <v>2013</v>
      </c>
      <c r="R173">
        <f t="shared" si="22"/>
        <v>-14.9673</v>
      </c>
      <c r="S173" t="str">
        <f>IFERROR(J144+MATCH(R173,J173:N173)-1,"")</f>
        <v/>
      </c>
      <c r="T173">
        <f t="shared" si="23"/>
        <v>-4.2098500000000003</v>
      </c>
      <c r="U173">
        <f t="shared" si="24"/>
        <v>7.3738487148842422</v>
      </c>
      <c r="V173" t="str">
        <f t="shared" si="25"/>
        <v/>
      </c>
      <c r="W173">
        <f t="shared" si="26"/>
        <v>0.71493872519498258</v>
      </c>
      <c r="X173">
        <f t="shared" si="27"/>
        <v>0.16719220147702124</v>
      </c>
      <c r="Y173">
        <f t="shared" si="28"/>
        <v>-1.4588650263851899</v>
      </c>
      <c r="Z173">
        <f t="shared" si="29"/>
        <v>0.57673409971318645</v>
      </c>
      <c r="AA173">
        <f t="shared" si="30"/>
        <v>-1.4588650263851899</v>
      </c>
      <c r="AB173">
        <f>IFERROR(V144+MATCH(AA173,V173:Z173,0)-1,"")</f>
        <v>2015</v>
      </c>
    </row>
    <row r="174" spans="1:28" x14ac:dyDescent="0.3">
      <c r="A174" s="1">
        <v>16</v>
      </c>
      <c r="B174" t="s">
        <v>381</v>
      </c>
      <c r="C174" t="s">
        <v>254</v>
      </c>
      <c r="D174" t="s">
        <v>254</v>
      </c>
      <c r="E174" t="s">
        <v>254</v>
      </c>
      <c r="F174" t="s">
        <v>254</v>
      </c>
      <c r="G174" t="s">
        <v>5149</v>
      </c>
      <c r="I174" t="str">
        <f t="shared" si="15"/>
        <v>N/A</v>
      </c>
      <c r="J174" t="str">
        <f t="shared" si="16"/>
        <v>N/A</v>
      </c>
      <c r="K174" t="str">
        <f t="shared" si="17"/>
        <v>N/A</v>
      </c>
      <c r="L174" t="str">
        <f t="shared" si="18"/>
        <v>N/A</v>
      </c>
      <c r="M174" t="str">
        <f t="shared" si="19"/>
        <v>N/A</v>
      </c>
      <c r="N174">
        <f t="shared" si="20"/>
        <v>-0.28750000000000003</v>
      </c>
      <c r="P174">
        <f t="shared" si="21"/>
        <v>-0.28750000000000003</v>
      </c>
      <c r="Q174">
        <f>IFERROR(J144+MATCH(P174,J174:N174,0)-1,"")</f>
        <v>2016</v>
      </c>
      <c r="R174">
        <f t="shared" si="22"/>
        <v>-0.28750000000000003</v>
      </c>
      <c r="S174">
        <f>IFERROR(J144+MATCH(R174,J174:N174)-1,"")</f>
        <v>2016</v>
      </c>
      <c r="T174">
        <f t="shared" si="23"/>
        <v>-0.28750000000000003</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5150</v>
      </c>
      <c r="D175" t="s">
        <v>5151</v>
      </c>
      <c r="E175" t="s">
        <v>5152</v>
      </c>
      <c r="F175" t="s">
        <v>2831</v>
      </c>
      <c r="G175" t="s">
        <v>5153</v>
      </c>
      <c r="I175" t="str">
        <f t="shared" si="15"/>
        <v>N/A</v>
      </c>
      <c r="J175">
        <f t="shared" si="16"/>
        <v>-714000</v>
      </c>
      <c r="K175">
        <f t="shared" si="17"/>
        <v>-16340000</v>
      </c>
      <c r="L175">
        <f t="shared" si="18"/>
        <v>16030000.000000002</v>
      </c>
      <c r="M175">
        <f t="shared" si="19"/>
        <v>3160000</v>
      </c>
      <c r="N175">
        <f t="shared" si="20"/>
        <v>-5940000</v>
      </c>
      <c r="P175">
        <f t="shared" si="21"/>
        <v>16030000.000000002</v>
      </c>
      <c r="Q175">
        <f>IFERROR(J144+MATCH(P175,J175:N175,0)-1,"")</f>
        <v>2014</v>
      </c>
      <c r="R175">
        <f t="shared" si="22"/>
        <v>-16340000</v>
      </c>
      <c r="S175" t="str">
        <f>IFERROR(J144+MATCH(R175,J175:N175)-1,"")</f>
        <v/>
      </c>
      <c r="T175">
        <f t="shared" si="23"/>
        <v>-760799.99999999965</v>
      </c>
      <c r="U175">
        <f t="shared" si="24"/>
        <v>11904215.774254095</v>
      </c>
      <c r="V175">
        <f t="shared" si="25"/>
        <v>3.9313803519268019E-3</v>
      </c>
      <c r="W175">
        <f t="shared" si="26"/>
        <v>-1.3087128371525318</v>
      </c>
      <c r="X175">
        <f t="shared" si="27"/>
        <v>1.4104919062635264</v>
      </c>
      <c r="Y175">
        <f t="shared" si="28"/>
        <v>0.32936230948364781</v>
      </c>
      <c r="Z175">
        <f t="shared" si="29"/>
        <v>-0.43507275894656933</v>
      </c>
      <c r="AA175">
        <f t="shared" si="30"/>
        <v>1.4104919062635264</v>
      </c>
      <c r="AB175">
        <f>IFERROR(V144+MATCH(AA175,V175:Z175,0)-1,"")</f>
        <v>2014</v>
      </c>
    </row>
    <row r="176" spans="1:28" x14ac:dyDescent="0.3">
      <c r="A176" s="1">
        <v>18</v>
      </c>
      <c r="B176" t="s">
        <v>389</v>
      </c>
      <c r="C176" t="s">
        <v>5154</v>
      </c>
      <c r="D176" t="s">
        <v>399</v>
      </c>
      <c r="E176" t="s">
        <v>5155</v>
      </c>
      <c r="F176" t="s">
        <v>5156</v>
      </c>
      <c r="G176" t="s">
        <v>2992</v>
      </c>
      <c r="I176" t="str">
        <f t="shared" si="15"/>
        <v>N/A</v>
      </c>
      <c r="J176">
        <f t="shared" si="16"/>
        <v>13970000</v>
      </c>
      <c r="K176">
        <f t="shared" si="17"/>
        <v>15120000</v>
      </c>
      <c r="L176">
        <f t="shared" si="18"/>
        <v>880000</v>
      </c>
      <c r="M176">
        <f t="shared" si="19"/>
        <v>31570000</v>
      </c>
      <c r="N176">
        <f t="shared" si="20"/>
        <v>3640000</v>
      </c>
      <c r="P176">
        <f t="shared" si="21"/>
        <v>31570000</v>
      </c>
      <c r="Q176">
        <f>IFERROR(J144+MATCH(P176,J176:N176,0)-1,"")</f>
        <v>2015</v>
      </c>
      <c r="R176">
        <f t="shared" si="22"/>
        <v>880000</v>
      </c>
      <c r="S176">
        <f>IFERROR(J144+MATCH(R176,J176:N176)-1,"")</f>
        <v>2014</v>
      </c>
      <c r="T176">
        <f t="shared" si="23"/>
        <v>13036000</v>
      </c>
      <c r="U176">
        <f t="shared" si="24"/>
        <v>12091088.867426291</v>
      </c>
      <c r="V176">
        <f t="shared" si="25"/>
        <v>7.7246971736037798E-2</v>
      </c>
      <c r="W176">
        <f t="shared" si="26"/>
        <v>0.17235833950524923</v>
      </c>
      <c r="X176">
        <f t="shared" si="27"/>
        <v>-1.0053685100891601</v>
      </c>
      <c r="Y176">
        <f t="shared" si="28"/>
        <v>1.5328644262909257</v>
      </c>
      <c r="Z176">
        <f t="shared" si="29"/>
        <v>-0.77710122744305266</v>
      </c>
      <c r="AA176">
        <f t="shared" si="30"/>
        <v>1.5328644262909257</v>
      </c>
      <c r="AB176">
        <f>IFERROR(V144+MATCH(AA176,V176:Z176,0)-1,"")</f>
        <v>2015</v>
      </c>
    </row>
    <row r="177" spans="1:28" x14ac:dyDescent="0.3">
      <c r="A177" s="1">
        <v>19</v>
      </c>
      <c r="B177" t="s">
        <v>395</v>
      </c>
      <c r="C177" t="s">
        <v>5157</v>
      </c>
      <c r="D177" t="s">
        <v>5158</v>
      </c>
      <c r="E177" t="s">
        <v>5159</v>
      </c>
      <c r="F177" t="s">
        <v>5160</v>
      </c>
      <c r="G177" t="s">
        <v>5161</v>
      </c>
      <c r="I177" t="str">
        <f t="shared" si="15"/>
        <v>N/A</v>
      </c>
      <c r="J177">
        <f t="shared" si="16"/>
        <v>28000</v>
      </c>
      <c r="K177">
        <f t="shared" si="17"/>
        <v>118666</v>
      </c>
      <c r="L177">
        <f t="shared" si="18"/>
        <v>36060000</v>
      </c>
      <c r="M177">
        <f t="shared" si="19"/>
        <v>171000</v>
      </c>
      <c r="N177">
        <f t="shared" si="20"/>
        <v>103000</v>
      </c>
      <c r="P177">
        <f t="shared" si="21"/>
        <v>36060000</v>
      </c>
      <c r="Q177">
        <f>IFERROR(J144+MATCH(P177,J177:N177,0)-1,"")</f>
        <v>2014</v>
      </c>
      <c r="R177">
        <f t="shared" si="22"/>
        <v>28000</v>
      </c>
      <c r="S177">
        <f>IFERROR(J144+MATCH(R177,J177:N177)-1,"")</f>
        <v>2012</v>
      </c>
      <c r="T177">
        <f t="shared" si="23"/>
        <v>7296133.2000000002</v>
      </c>
      <c r="U177">
        <f t="shared" si="24"/>
        <v>16079571.801348168</v>
      </c>
      <c r="V177">
        <f t="shared" si="25"/>
        <v>-0.45201037003924532</v>
      </c>
      <c r="W177">
        <f t="shared" si="26"/>
        <v>-0.44637178705207908</v>
      </c>
      <c r="X177">
        <f t="shared" si="27"/>
        <v>1.7888453222111509</v>
      </c>
      <c r="Y177">
        <f t="shared" si="28"/>
        <v>-0.44311709839204821</v>
      </c>
      <c r="Z177">
        <f t="shared" si="29"/>
        <v>-0.44734606672777832</v>
      </c>
      <c r="AA177">
        <f t="shared" si="30"/>
        <v>1.7888453222111509</v>
      </c>
      <c r="AB177">
        <f>IFERROR(V144+MATCH(AA177,V177:Z177,0)-1,"")</f>
        <v>2014</v>
      </c>
    </row>
    <row r="178" spans="1:28" x14ac:dyDescent="0.3">
      <c r="A178" s="1">
        <v>20</v>
      </c>
      <c r="B178" t="s">
        <v>401</v>
      </c>
      <c r="C178" t="s">
        <v>5162</v>
      </c>
      <c r="D178" t="s">
        <v>5163</v>
      </c>
      <c r="E178" t="s">
        <v>5164</v>
      </c>
      <c r="F178" t="s">
        <v>5165</v>
      </c>
      <c r="G178" t="s">
        <v>5166</v>
      </c>
      <c r="I178" t="str">
        <f t="shared" si="15"/>
        <v>N/A</v>
      </c>
      <c r="J178">
        <f t="shared" si="16"/>
        <v>-10160000</v>
      </c>
      <c r="K178">
        <f t="shared" si="17"/>
        <v>-27010000</v>
      </c>
      <c r="L178">
        <f t="shared" si="18"/>
        <v>-565000</v>
      </c>
      <c r="M178">
        <f t="shared" si="19"/>
        <v>-18940000</v>
      </c>
      <c r="N178">
        <f t="shared" si="20"/>
        <v>-9550000</v>
      </c>
      <c r="P178">
        <f t="shared" si="21"/>
        <v>-565000</v>
      </c>
      <c r="Q178">
        <f>IFERROR(J144+MATCH(P178,J178:N178,0)-1,"")</f>
        <v>2014</v>
      </c>
      <c r="R178">
        <f t="shared" si="22"/>
        <v>-27010000</v>
      </c>
      <c r="S178" t="str">
        <f>IFERROR(J144+MATCH(R178,J178:N178)-1,"")</f>
        <v/>
      </c>
      <c r="T178">
        <f t="shared" si="23"/>
        <v>-13245000</v>
      </c>
      <c r="U178">
        <f t="shared" si="24"/>
        <v>10072994.837683577</v>
      </c>
      <c r="V178">
        <f t="shared" si="25"/>
        <v>0.30626442778059021</v>
      </c>
      <c r="W178">
        <f t="shared" si="26"/>
        <v>-1.3665250724148539</v>
      </c>
      <c r="X178">
        <f t="shared" si="27"/>
        <v>1.2588113271500434</v>
      </c>
      <c r="Y178">
        <f t="shared" si="28"/>
        <v>-0.56537306846368274</v>
      </c>
      <c r="Z178">
        <f t="shared" si="29"/>
        <v>0.36682238594790306</v>
      </c>
      <c r="AA178">
        <f t="shared" si="30"/>
        <v>-1.3665250724148539</v>
      </c>
      <c r="AB178">
        <f>IFERROR(V144+MATCH(AA178,V178:Z178,0)-1,"")</f>
        <v>2013</v>
      </c>
    </row>
    <row r="179" spans="1:28" x14ac:dyDescent="0.3">
      <c r="A179" s="1">
        <v>21</v>
      </c>
      <c r="B179" t="s">
        <v>407</v>
      </c>
      <c r="C179" t="s">
        <v>5167</v>
      </c>
      <c r="D179" t="s">
        <v>5168</v>
      </c>
      <c r="E179" t="s">
        <v>5169</v>
      </c>
      <c r="F179" t="s">
        <v>5170</v>
      </c>
      <c r="G179" t="s">
        <v>5171</v>
      </c>
      <c r="I179" t="str">
        <f t="shared" si="15"/>
        <v>N/A</v>
      </c>
      <c r="J179">
        <f t="shared" si="16"/>
        <v>-4550000</v>
      </c>
      <c r="K179">
        <f t="shared" si="17"/>
        <v>-4570000</v>
      </c>
      <c r="L179">
        <f t="shared" si="18"/>
        <v>-20350000</v>
      </c>
      <c r="M179">
        <f t="shared" si="19"/>
        <v>-9650000</v>
      </c>
      <c r="N179">
        <f t="shared" si="20"/>
        <v>-142000</v>
      </c>
      <c r="P179">
        <f t="shared" si="21"/>
        <v>-142000</v>
      </c>
      <c r="Q179">
        <f>IFERROR(J144+MATCH(P179,J179:N179,0)-1,"")</f>
        <v>2016</v>
      </c>
      <c r="R179">
        <f t="shared" si="22"/>
        <v>-20350000</v>
      </c>
      <c r="S179">
        <f>IFERROR(J144+MATCH(R179,J179:N179)-1,"")</f>
        <v>2014</v>
      </c>
      <c r="T179">
        <f t="shared" si="23"/>
        <v>-7852400</v>
      </c>
      <c r="U179">
        <f t="shared" si="24"/>
        <v>7754863.5577939088</v>
      </c>
      <c r="V179">
        <f t="shared" si="25"/>
        <v>0.42584888507560814</v>
      </c>
      <c r="W179">
        <f t="shared" si="26"/>
        <v>0.42326985839758241</v>
      </c>
      <c r="X179">
        <f t="shared" si="27"/>
        <v>-1.6115821905647167</v>
      </c>
      <c r="Y179">
        <f t="shared" si="28"/>
        <v>-0.23180291782095241</v>
      </c>
      <c r="Z179">
        <f t="shared" si="29"/>
        <v>0.99426636491247855</v>
      </c>
      <c r="AA179">
        <f t="shared" si="30"/>
        <v>-1.6115821905647167</v>
      </c>
      <c r="AB179">
        <f>IFERROR(V144+MATCH(AA179,V179:Z179,0)-1,"")</f>
        <v>2014</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5172</v>
      </c>
      <c r="D183" t="s">
        <v>5173</v>
      </c>
      <c r="E183" t="s">
        <v>5174</v>
      </c>
      <c r="F183" t="s">
        <v>5175</v>
      </c>
      <c r="G183" t="s">
        <v>5176</v>
      </c>
      <c r="I183" t="str">
        <f t="shared" si="15"/>
        <v>N/A</v>
      </c>
      <c r="J183">
        <f t="shared" si="16"/>
        <v>-113680000</v>
      </c>
      <c r="K183">
        <f t="shared" si="17"/>
        <v>23430000</v>
      </c>
      <c r="L183">
        <f t="shared" si="18"/>
        <v>-30060000</v>
      </c>
      <c r="M183">
        <f t="shared" si="19"/>
        <v>-227160000</v>
      </c>
      <c r="N183">
        <f t="shared" si="20"/>
        <v>-208440000</v>
      </c>
      <c r="P183">
        <f t="shared" si="21"/>
        <v>23430000</v>
      </c>
      <c r="Q183">
        <f>IFERROR(J144+MATCH(P183,J183:N183,0)-1,"")</f>
        <v>2013</v>
      </c>
      <c r="R183">
        <f t="shared" si="22"/>
        <v>-227160000</v>
      </c>
      <c r="S183" t="str">
        <f>IFERROR(J144+MATCH(R183,J183:N183)-1,"")</f>
        <v/>
      </c>
      <c r="T183">
        <f t="shared" si="23"/>
        <v>-111182000</v>
      </c>
      <c r="U183">
        <f t="shared" si="24"/>
        <v>109107085.5627626</v>
      </c>
      <c r="V183">
        <f t="shared" si="25"/>
        <v>-2.2894938372843385E-2</v>
      </c>
      <c r="W183">
        <f t="shared" si="26"/>
        <v>1.2337603860068831</v>
      </c>
      <c r="X183">
        <f t="shared" si="27"/>
        <v>0.74350808273891156</v>
      </c>
      <c r="Y183">
        <f t="shared" si="28"/>
        <v>-1.0629740442776743</v>
      </c>
      <c r="Z183">
        <f t="shared" si="29"/>
        <v>-0.89139948609527697</v>
      </c>
      <c r="AA183">
        <f t="shared" si="30"/>
        <v>1.2337603860068831</v>
      </c>
      <c r="AB183">
        <f>IFERROR(V144+MATCH(AA183,V183:Z183,0)-1,"")</f>
        <v>2013</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5172</v>
      </c>
      <c r="D185" t="s">
        <v>5173</v>
      </c>
      <c r="E185" t="s">
        <v>5174</v>
      </c>
      <c r="F185" t="s">
        <v>5175</v>
      </c>
      <c r="G185" t="s">
        <v>5176</v>
      </c>
      <c r="I185" t="str">
        <f t="shared" si="15"/>
        <v>N/A</v>
      </c>
      <c r="J185">
        <f t="shared" si="16"/>
        <v>-113680000</v>
      </c>
      <c r="K185">
        <f t="shared" si="17"/>
        <v>23430000</v>
      </c>
      <c r="L185">
        <f t="shared" si="18"/>
        <v>-30060000</v>
      </c>
      <c r="M185">
        <f t="shared" si="19"/>
        <v>-227160000</v>
      </c>
      <c r="N185">
        <f t="shared" si="20"/>
        <v>-208440000</v>
      </c>
      <c r="P185">
        <f t="shared" si="21"/>
        <v>23430000</v>
      </c>
      <c r="Q185">
        <f>IFERROR(J144+MATCH(P185,J185:N185,0)-1,"")</f>
        <v>2013</v>
      </c>
      <c r="R185">
        <f t="shared" si="22"/>
        <v>-227160000</v>
      </c>
      <c r="S185" t="str">
        <f>IFERROR(J144+MATCH(R185,J185:N185)-1,"")</f>
        <v/>
      </c>
      <c r="T185">
        <f t="shared" si="23"/>
        <v>-111182000</v>
      </c>
      <c r="U185">
        <f t="shared" si="24"/>
        <v>109107085.5627626</v>
      </c>
      <c r="V185">
        <f t="shared" si="25"/>
        <v>-2.2894938372843385E-2</v>
      </c>
      <c r="W185">
        <f t="shared" si="26"/>
        <v>1.2337603860068831</v>
      </c>
      <c r="X185">
        <f t="shared" si="27"/>
        <v>0.74350808273891156</v>
      </c>
      <c r="Y185">
        <f t="shared" si="28"/>
        <v>-1.0629740442776743</v>
      </c>
      <c r="Z185">
        <f t="shared" si="29"/>
        <v>-0.89139948609527697</v>
      </c>
      <c r="AA185">
        <f t="shared" si="30"/>
        <v>1.2337603860068831</v>
      </c>
      <c r="AB185">
        <f>IFERROR(V144+MATCH(AA185,V185:Z185,0)-1,"")</f>
        <v>2013</v>
      </c>
    </row>
    <row r="186" spans="1:28" x14ac:dyDescent="0.3">
      <c r="A186" s="1">
        <v>28</v>
      </c>
      <c r="B186" t="s">
        <v>424</v>
      </c>
      <c r="C186" t="s">
        <v>254</v>
      </c>
      <c r="D186" t="s">
        <v>5177</v>
      </c>
      <c r="E186" t="s">
        <v>5178</v>
      </c>
      <c r="F186" t="s">
        <v>5179</v>
      </c>
      <c r="G186" t="s">
        <v>5180</v>
      </c>
      <c r="I186" t="str">
        <f t="shared" si="15"/>
        <v>N/A</v>
      </c>
      <c r="J186" t="str">
        <f t="shared" si="16"/>
        <v>N/A</v>
      </c>
      <c r="K186">
        <f t="shared" si="17"/>
        <v>1.2060999999999999</v>
      </c>
      <c r="L186">
        <f t="shared" si="18"/>
        <v>-2.2829000000000002</v>
      </c>
      <c r="M186">
        <f t="shared" si="19"/>
        <v>-6.5566999999999993</v>
      </c>
      <c r="N186">
        <f t="shared" si="20"/>
        <v>8.2400000000000001E-2</v>
      </c>
      <c r="P186">
        <f t="shared" si="21"/>
        <v>1.2060999999999999</v>
      </c>
      <c r="Q186">
        <f>IFERROR(J144+MATCH(P186,J186:N186,0)-1,"")</f>
        <v>2013</v>
      </c>
      <c r="R186">
        <f t="shared" si="22"/>
        <v>-6.5566999999999993</v>
      </c>
      <c r="S186" t="str">
        <f>IFERROR(J144+MATCH(R186,J186:N186)-1,"")</f>
        <v/>
      </c>
      <c r="T186">
        <f t="shared" si="23"/>
        <v>-1.887775</v>
      </c>
      <c r="U186">
        <f t="shared" si="24"/>
        <v>3.435531810724505</v>
      </c>
      <c r="V186" t="str">
        <f t="shared" si="25"/>
        <v/>
      </c>
      <c r="W186">
        <f t="shared" si="26"/>
        <v>0.90055198742215847</v>
      </c>
      <c r="X186">
        <f t="shared" si="27"/>
        <v>-0.11501130589638578</v>
      </c>
      <c r="Y186">
        <f t="shared" si="28"/>
        <v>-1.3590108481677512</v>
      </c>
      <c r="Z186">
        <f t="shared" si="29"/>
        <v>0.57347016664197847</v>
      </c>
      <c r="AA186">
        <f t="shared" si="30"/>
        <v>-1.3590108481677512</v>
      </c>
      <c r="AB186">
        <f>IFERROR(V144+MATCH(AA186,V186:Z186,0)-1,"")</f>
        <v>2015</v>
      </c>
    </row>
    <row r="187" spans="1:28" x14ac:dyDescent="0.3">
      <c r="A187" s="1">
        <v>29</v>
      </c>
      <c r="B187" t="s">
        <v>429</v>
      </c>
      <c r="C187" t="s">
        <v>254</v>
      </c>
      <c r="D187" t="s">
        <v>254</v>
      </c>
      <c r="E187" t="s">
        <v>254</v>
      </c>
      <c r="F187" t="s">
        <v>254</v>
      </c>
      <c r="G187" t="s">
        <v>5181</v>
      </c>
      <c r="I187" t="str">
        <f t="shared" si="15"/>
        <v>N/A</v>
      </c>
      <c r="J187" t="str">
        <f t="shared" si="16"/>
        <v>N/A</v>
      </c>
      <c r="K187" t="str">
        <f t="shared" si="17"/>
        <v>N/A</v>
      </c>
      <c r="L187" t="str">
        <f t="shared" si="18"/>
        <v>N/A</v>
      </c>
      <c r="M187" t="str">
        <f t="shared" si="19"/>
        <v>N/A</v>
      </c>
      <c r="N187">
        <f t="shared" si="20"/>
        <v>-0.27950000000000003</v>
      </c>
      <c r="P187">
        <f t="shared" si="21"/>
        <v>-0.27950000000000003</v>
      </c>
      <c r="Q187">
        <f>IFERROR(J144+MATCH(P187,J187:N187,0)-1,"")</f>
        <v>2016</v>
      </c>
      <c r="R187">
        <f t="shared" si="22"/>
        <v>-0.27950000000000003</v>
      </c>
      <c r="S187">
        <f>IFERROR(J144+MATCH(R187,J187:N187)-1,"")</f>
        <v>2016</v>
      </c>
      <c r="T187">
        <f t="shared" si="23"/>
        <v>-0.27950000000000003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5172</v>
      </c>
      <c r="D192" t="s">
        <v>5173</v>
      </c>
      <c r="E192" t="s">
        <v>5174</v>
      </c>
      <c r="F192" t="s">
        <v>5175</v>
      </c>
      <c r="G192" t="s">
        <v>5176</v>
      </c>
      <c r="I192" t="str">
        <f t="shared" si="31"/>
        <v>N/A</v>
      </c>
      <c r="J192">
        <f t="shared" si="32"/>
        <v>-113680000</v>
      </c>
      <c r="K192">
        <f t="shared" si="33"/>
        <v>23430000</v>
      </c>
      <c r="L192">
        <f t="shared" si="34"/>
        <v>-30060000</v>
      </c>
      <c r="M192">
        <f t="shared" si="35"/>
        <v>-227160000</v>
      </c>
      <c r="N192">
        <f t="shared" si="36"/>
        <v>-208440000</v>
      </c>
      <c r="P192">
        <f t="shared" si="21"/>
        <v>23430000</v>
      </c>
      <c r="Q192">
        <f>IFERROR(J144+MATCH(P192,J192:N192,0)-1,"")</f>
        <v>2013</v>
      </c>
      <c r="R192">
        <f t="shared" si="22"/>
        <v>-227160000</v>
      </c>
      <c r="S192" t="str">
        <f>IFERROR(J144+MATCH(R192,J192:N192)-1,"")</f>
        <v/>
      </c>
      <c r="T192">
        <f t="shared" si="23"/>
        <v>-111182000</v>
      </c>
      <c r="U192">
        <f t="shared" si="24"/>
        <v>109107085.5627626</v>
      </c>
      <c r="V192">
        <f t="shared" si="25"/>
        <v>-2.2894938372843385E-2</v>
      </c>
      <c r="W192">
        <f t="shared" si="26"/>
        <v>1.2337603860068831</v>
      </c>
      <c r="X192">
        <f t="shared" si="27"/>
        <v>0.74350808273891156</v>
      </c>
      <c r="Y192">
        <f t="shared" si="28"/>
        <v>-1.0629740442776743</v>
      </c>
      <c r="Z192">
        <f t="shared" si="29"/>
        <v>-0.89139948609527697</v>
      </c>
      <c r="AA192">
        <f t="shared" si="30"/>
        <v>1.2337603860068831</v>
      </c>
      <c r="AB192">
        <f>IFERROR(V144+MATCH(AA192,V192:Z192,0)-1,"")</f>
        <v>2013</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5172</v>
      </c>
      <c r="D194" t="s">
        <v>5173</v>
      </c>
      <c r="E194" t="s">
        <v>5174</v>
      </c>
      <c r="F194" t="s">
        <v>5175</v>
      </c>
      <c r="G194" t="s">
        <v>5176</v>
      </c>
      <c r="I194" t="str">
        <f t="shared" si="31"/>
        <v>N/A</v>
      </c>
      <c r="J194">
        <f t="shared" si="32"/>
        <v>-113680000</v>
      </c>
      <c r="K194">
        <f t="shared" si="33"/>
        <v>23430000</v>
      </c>
      <c r="L194">
        <f t="shared" si="34"/>
        <v>-30060000</v>
      </c>
      <c r="M194">
        <f t="shared" si="35"/>
        <v>-227160000</v>
      </c>
      <c r="N194">
        <f t="shared" si="36"/>
        <v>-208440000</v>
      </c>
      <c r="P194">
        <f t="shared" si="21"/>
        <v>23430000</v>
      </c>
      <c r="Q194">
        <f>IFERROR(J144+MATCH(P194,J194:N194,0)-1,"")</f>
        <v>2013</v>
      </c>
      <c r="R194">
        <f t="shared" si="22"/>
        <v>-227160000</v>
      </c>
      <c r="S194" t="str">
        <f>IFERROR(J144+MATCH(R194,J194:N194)-1,"")</f>
        <v/>
      </c>
      <c r="T194">
        <f t="shared" si="23"/>
        <v>-111182000</v>
      </c>
      <c r="U194">
        <f t="shared" si="24"/>
        <v>109107085.5627626</v>
      </c>
      <c r="V194">
        <f t="shared" si="25"/>
        <v>-2.2894938372843385E-2</v>
      </c>
      <c r="W194">
        <f t="shared" si="26"/>
        <v>1.2337603860068831</v>
      </c>
      <c r="X194">
        <f t="shared" si="27"/>
        <v>0.74350808273891156</v>
      </c>
      <c r="Y194">
        <f t="shared" si="28"/>
        <v>-1.0629740442776743</v>
      </c>
      <c r="Z194">
        <f t="shared" si="29"/>
        <v>-0.89139948609527697</v>
      </c>
      <c r="AA194">
        <f t="shared" si="30"/>
        <v>1.2337603860068831</v>
      </c>
      <c r="AB194">
        <f>IFERROR(V144+MATCH(AA194,V194:Z194,0)-1,"")</f>
        <v>2013</v>
      </c>
    </row>
    <row r="195" spans="1:28" x14ac:dyDescent="0.3">
      <c r="A195" s="1">
        <v>37</v>
      </c>
      <c r="B195" t="s">
        <v>438</v>
      </c>
      <c r="C195" t="s">
        <v>5182</v>
      </c>
      <c r="D195" t="s">
        <v>3747</v>
      </c>
      <c r="E195" t="s">
        <v>5183</v>
      </c>
      <c r="F195" t="s">
        <v>5184</v>
      </c>
      <c r="G195" t="s">
        <v>5185</v>
      </c>
      <c r="I195" t="str">
        <f t="shared" si="31"/>
        <v>N/A</v>
      </c>
      <c r="J195">
        <f t="shared" si="32"/>
        <v>-0.99</v>
      </c>
      <c r="K195">
        <f t="shared" si="33"/>
        <v>0.17</v>
      </c>
      <c r="L195">
        <f t="shared" si="34"/>
        <v>-0.21</v>
      </c>
      <c r="M195">
        <f t="shared" si="35"/>
        <v>-1.52</v>
      </c>
      <c r="N195">
        <f t="shared" si="36"/>
        <v>-1.38</v>
      </c>
      <c r="P195">
        <f t="shared" si="21"/>
        <v>0.17</v>
      </c>
      <c r="Q195">
        <f>IFERROR(J144+MATCH(P195,J195:N195,0)-1,"")</f>
        <v>2013</v>
      </c>
      <c r="R195">
        <f t="shared" si="22"/>
        <v>-1.52</v>
      </c>
      <c r="S195" t="str">
        <f>IFERROR(J144+MATCH(R195,J195:N195)-1,"")</f>
        <v/>
      </c>
      <c r="T195">
        <f t="shared" si="23"/>
        <v>-0.78599999999999992</v>
      </c>
      <c r="U195">
        <f t="shared" si="24"/>
        <v>0.73805826328278457</v>
      </c>
      <c r="V195">
        <f t="shared" si="25"/>
        <v>-0.27640094305378454</v>
      </c>
      <c r="W195">
        <f t="shared" si="26"/>
        <v>1.2952906939187154</v>
      </c>
      <c r="X195">
        <f t="shared" si="27"/>
        <v>0.78042619215186193</v>
      </c>
      <c r="Y195">
        <f t="shared" si="28"/>
        <v>-0.9945014323601854</v>
      </c>
      <c r="Z195">
        <f t="shared" si="29"/>
        <v>-0.8048145106566077</v>
      </c>
      <c r="AA195">
        <f t="shared" si="30"/>
        <v>1.2952906939187154</v>
      </c>
      <c r="AB195">
        <f>IFERROR(V144+MATCH(AA195,V195:Z195,0)-1,"")</f>
        <v>2013</v>
      </c>
    </row>
    <row r="196" spans="1:28" x14ac:dyDescent="0.3">
      <c r="A196" s="1">
        <v>38</v>
      </c>
      <c r="B196" t="s">
        <v>444</v>
      </c>
      <c r="C196" t="s">
        <v>254</v>
      </c>
      <c r="D196" t="s">
        <v>5186</v>
      </c>
      <c r="E196" t="s">
        <v>5187</v>
      </c>
      <c r="F196" t="s">
        <v>5188</v>
      </c>
      <c r="G196" t="s">
        <v>4823</v>
      </c>
      <c r="I196" t="str">
        <f t="shared" si="31"/>
        <v>N/A</v>
      </c>
      <c r="J196" t="str">
        <f t="shared" si="32"/>
        <v>N/A</v>
      </c>
      <c r="K196">
        <f t="shared" si="33"/>
        <v>1.1740000000000002</v>
      </c>
      <c r="L196">
        <f t="shared" si="34"/>
        <v>-2.2187999999999999</v>
      </c>
      <c r="M196">
        <f t="shared" si="35"/>
        <v>-6.2380999999999993</v>
      </c>
      <c r="N196">
        <f t="shared" si="36"/>
        <v>9.2100000000000015E-2</v>
      </c>
      <c r="P196">
        <f t="shared" si="21"/>
        <v>1.1740000000000002</v>
      </c>
      <c r="Q196">
        <f>IFERROR(J144+MATCH(P196,J196:N196,0)-1,"")</f>
        <v>2013</v>
      </c>
      <c r="R196">
        <f t="shared" si="22"/>
        <v>-6.2380999999999993</v>
      </c>
      <c r="S196" t="str">
        <f>IFERROR(J144+MATCH(R196,J196:N196)-1,"")</f>
        <v/>
      </c>
      <c r="T196">
        <f t="shared" si="23"/>
        <v>-1.7976999999999996</v>
      </c>
      <c r="U196">
        <f t="shared" si="24"/>
        <v>3.2810985101537771</v>
      </c>
      <c r="V196" t="str">
        <f t="shared" si="25"/>
        <v/>
      </c>
      <c r="W196">
        <f t="shared" si="26"/>
        <v>0.90570276716889053</v>
      </c>
      <c r="X196">
        <f t="shared" si="27"/>
        <v>-0.12834116339294682</v>
      </c>
      <c r="Y196">
        <f t="shared" si="28"/>
        <v>-1.3533272427690348</v>
      </c>
      <c r="Z196">
        <f t="shared" si="29"/>
        <v>0.57596563899309117</v>
      </c>
      <c r="AA196">
        <f t="shared" si="30"/>
        <v>-1.3533272427690348</v>
      </c>
      <c r="AB196">
        <f>IFERROR(V144+MATCH(AA196,V196:Z196,0)-1,"")</f>
        <v>2015</v>
      </c>
    </row>
    <row r="197" spans="1:28" x14ac:dyDescent="0.3">
      <c r="A197" s="1">
        <v>39</v>
      </c>
      <c r="B197" t="s">
        <v>449</v>
      </c>
      <c r="C197" t="s">
        <v>5189</v>
      </c>
      <c r="D197" t="s">
        <v>5070</v>
      </c>
      <c r="E197" t="s">
        <v>5190</v>
      </c>
      <c r="F197" t="s">
        <v>828</v>
      </c>
      <c r="G197" t="s">
        <v>5191</v>
      </c>
      <c r="I197" t="str">
        <f t="shared" si="31"/>
        <v>pos_trend</v>
      </c>
      <c r="J197">
        <f t="shared" si="32"/>
        <v>114700000</v>
      </c>
      <c r="K197">
        <f t="shared" si="33"/>
        <v>135960000</v>
      </c>
      <c r="L197">
        <f t="shared" si="34"/>
        <v>145270000</v>
      </c>
      <c r="M197">
        <f t="shared" si="35"/>
        <v>149210000</v>
      </c>
      <c r="N197">
        <f t="shared" si="36"/>
        <v>151480000</v>
      </c>
      <c r="P197">
        <f t="shared" si="21"/>
        <v>151480000</v>
      </c>
      <c r="Q197">
        <f>IFERROR(J144+MATCH(P197,J197:N197,0)-1,"")</f>
        <v>2016</v>
      </c>
      <c r="R197">
        <f t="shared" si="22"/>
        <v>114700000</v>
      </c>
      <c r="S197">
        <f>IFERROR(J144+MATCH(R197,J197:N197)-1,"")</f>
        <v>2012</v>
      </c>
      <c r="T197">
        <f t="shared" si="23"/>
        <v>139324000</v>
      </c>
      <c r="U197">
        <f t="shared" si="24"/>
        <v>14987612.551704157</v>
      </c>
      <c r="V197">
        <f t="shared" si="25"/>
        <v>-1.6429568028298238</v>
      </c>
      <c r="W197">
        <f t="shared" si="26"/>
        <v>-0.22445202585768062</v>
      </c>
      <c r="X197">
        <f t="shared" si="27"/>
        <v>0.39672762953322499</v>
      </c>
      <c r="Y197">
        <f t="shared" si="28"/>
        <v>0.65961139346879627</v>
      </c>
      <c r="Z197">
        <f t="shared" si="29"/>
        <v>0.81106980568548326</v>
      </c>
      <c r="AA197">
        <f t="shared" si="30"/>
        <v>-1.6429568028298238</v>
      </c>
      <c r="AB197">
        <f>IFERROR(V144+MATCH(AA197,V197:Z197,0)-1,"")</f>
        <v>2012</v>
      </c>
    </row>
    <row r="198" spans="1:28" x14ac:dyDescent="0.3">
      <c r="A198" s="1">
        <v>40</v>
      </c>
      <c r="B198" t="s">
        <v>455</v>
      </c>
      <c r="C198" t="s">
        <v>5182</v>
      </c>
      <c r="D198" t="s">
        <v>5192</v>
      </c>
      <c r="E198" t="s">
        <v>5183</v>
      </c>
      <c r="F198" t="s">
        <v>5184</v>
      </c>
      <c r="G198" t="s">
        <v>5185</v>
      </c>
      <c r="I198" t="str">
        <f t="shared" si="31"/>
        <v>N/A</v>
      </c>
      <c r="J198">
        <f t="shared" si="32"/>
        <v>-0.99</v>
      </c>
      <c r="K198">
        <f t="shared" si="33"/>
        <v>0.16</v>
      </c>
      <c r="L198">
        <f t="shared" si="34"/>
        <v>-0.21</v>
      </c>
      <c r="M198">
        <f t="shared" si="35"/>
        <v>-1.52</v>
      </c>
      <c r="N198">
        <f t="shared" si="36"/>
        <v>-1.38</v>
      </c>
      <c r="P198">
        <f t="shared" si="21"/>
        <v>0.16</v>
      </c>
      <c r="Q198">
        <f>IFERROR(J144+MATCH(P198,J198:N198,0)-1,"")</f>
        <v>2013</v>
      </c>
      <c r="R198">
        <f t="shared" si="22"/>
        <v>-1.52</v>
      </c>
      <c r="S198" t="str">
        <f>IFERROR(J144+MATCH(R198,J198:N198)-1,"")</f>
        <v/>
      </c>
      <c r="T198">
        <f t="shared" si="23"/>
        <v>-0.78800000000000003</v>
      </c>
      <c r="U198">
        <f t="shared" si="24"/>
        <v>0.73482651013691658</v>
      </c>
      <c r="V198">
        <f t="shared" si="25"/>
        <v>-0.27489481831890128</v>
      </c>
      <c r="W198">
        <f t="shared" si="26"/>
        <v>1.2901004344867253</v>
      </c>
      <c r="X198">
        <f t="shared" si="27"/>
        <v>0.78658022271448014</v>
      </c>
      <c r="Y198">
        <f t="shared" si="28"/>
        <v>-0.99615350004671177</v>
      </c>
      <c r="Z198">
        <f t="shared" si="29"/>
        <v>-0.80563233883559182</v>
      </c>
      <c r="AA198">
        <f t="shared" si="30"/>
        <v>1.2901004344867253</v>
      </c>
      <c r="AB198">
        <f>IFERROR(V144+MATCH(AA198,V198:Z198,0)-1,"")</f>
        <v>2013</v>
      </c>
    </row>
    <row r="199" spans="1:28" x14ac:dyDescent="0.3">
      <c r="A199" s="1">
        <v>41</v>
      </c>
      <c r="B199" t="s">
        <v>461</v>
      </c>
      <c r="C199" t="s">
        <v>254</v>
      </c>
      <c r="D199" t="s">
        <v>5193</v>
      </c>
      <c r="E199" t="s">
        <v>5194</v>
      </c>
      <c r="F199" t="s">
        <v>5188</v>
      </c>
      <c r="G199" t="s">
        <v>4823</v>
      </c>
      <c r="I199" t="str">
        <f t="shared" si="31"/>
        <v>N/A</v>
      </c>
      <c r="J199" t="str">
        <f t="shared" si="32"/>
        <v>N/A</v>
      </c>
      <c r="K199">
        <f t="shared" si="33"/>
        <v>1.1632</v>
      </c>
      <c r="L199">
        <f t="shared" si="34"/>
        <v>-2.2995000000000001</v>
      </c>
      <c r="M199">
        <f t="shared" si="35"/>
        <v>-6.2380999999999993</v>
      </c>
      <c r="N199">
        <f t="shared" si="36"/>
        <v>9.2100000000000015E-2</v>
      </c>
      <c r="P199">
        <f t="shared" si="21"/>
        <v>1.1632</v>
      </c>
      <c r="Q199">
        <f>IFERROR(J144+MATCH(P199,J199:N199,0)-1,"")</f>
        <v>2013</v>
      </c>
      <c r="R199">
        <f t="shared" si="22"/>
        <v>-6.2380999999999993</v>
      </c>
      <c r="S199" t="str">
        <f>IFERROR(J144+MATCH(R199,J199:N199)-1,"")</f>
        <v/>
      </c>
      <c r="T199">
        <f t="shared" si="23"/>
        <v>-1.8205749999999998</v>
      </c>
      <c r="U199">
        <f t="shared" si="24"/>
        <v>3.2815207443856469</v>
      </c>
      <c r="V199" t="str">
        <f t="shared" si="25"/>
        <v/>
      </c>
      <c r="W199">
        <f t="shared" si="26"/>
        <v>0.9092659265082933</v>
      </c>
      <c r="X199">
        <f t="shared" si="27"/>
        <v>-0.14594605285351098</v>
      </c>
      <c r="Y199">
        <f t="shared" si="28"/>
        <v>-1.3461822563693806</v>
      </c>
      <c r="Z199">
        <f t="shared" si="29"/>
        <v>0.58286238271459812</v>
      </c>
      <c r="AA199">
        <f t="shared" si="30"/>
        <v>-1.3461822563693806</v>
      </c>
      <c r="AB199">
        <f>IFERROR(V144+MATCH(AA199,V199:Z199,0)-1,"")</f>
        <v>2015</v>
      </c>
    </row>
    <row r="200" spans="1:28" x14ac:dyDescent="0.3">
      <c r="A200" s="1">
        <v>42</v>
      </c>
      <c r="B200" t="s">
        <v>466</v>
      </c>
      <c r="C200" t="s">
        <v>5189</v>
      </c>
      <c r="D200" t="s">
        <v>5195</v>
      </c>
      <c r="E200" t="s">
        <v>5190</v>
      </c>
      <c r="F200" t="s">
        <v>828</v>
      </c>
      <c r="G200" t="s">
        <v>5191</v>
      </c>
      <c r="I200" t="str">
        <f t="shared" si="31"/>
        <v>pos_trend</v>
      </c>
      <c r="J200">
        <f t="shared" si="32"/>
        <v>114700000</v>
      </c>
      <c r="K200">
        <f t="shared" si="33"/>
        <v>144960000</v>
      </c>
      <c r="L200">
        <f t="shared" si="34"/>
        <v>145270000</v>
      </c>
      <c r="M200">
        <f t="shared" si="35"/>
        <v>149210000</v>
      </c>
      <c r="N200">
        <f t="shared" si="36"/>
        <v>151480000</v>
      </c>
      <c r="P200">
        <f t="shared" si="21"/>
        <v>151480000</v>
      </c>
      <c r="Q200">
        <f>IFERROR(J144+MATCH(P200,J200:N200,0)-1,"")</f>
        <v>2016</v>
      </c>
      <c r="R200">
        <f t="shared" si="22"/>
        <v>114700000</v>
      </c>
      <c r="S200">
        <f>IFERROR(J144+MATCH(R200,J200:N200)-1,"")</f>
        <v>2012</v>
      </c>
      <c r="T200">
        <f t="shared" si="23"/>
        <v>141124000</v>
      </c>
      <c r="U200">
        <f t="shared" si="24"/>
        <v>15023000.0332823</v>
      </c>
      <c r="V200">
        <f t="shared" si="25"/>
        <v>-1.7589030114797086</v>
      </c>
      <c r="W200">
        <f t="shared" si="26"/>
        <v>0.25534180866016354</v>
      </c>
      <c r="X200">
        <f t="shared" si="27"/>
        <v>0.27597683490746561</v>
      </c>
      <c r="Y200">
        <f t="shared" si="28"/>
        <v>0.53824136205059503</v>
      </c>
      <c r="Z200">
        <f t="shared" si="29"/>
        <v>0.68934300586148434</v>
      </c>
      <c r="AA200">
        <f t="shared" si="30"/>
        <v>-1.7589030114797086</v>
      </c>
      <c r="AB200">
        <f>IFERROR(V144+MATCH(AA200,V200:Z200,0)-1,"")</f>
        <v>2012</v>
      </c>
    </row>
    <row r="201" spans="1:28" x14ac:dyDescent="0.3">
      <c r="A201" s="1">
        <v>43</v>
      </c>
      <c r="B201" t="s">
        <v>153</v>
      </c>
      <c r="C201" t="s">
        <v>5196</v>
      </c>
      <c r="D201" t="s">
        <v>5197</v>
      </c>
      <c r="E201" t="s">
        <v>5198</v>
      </c>
      <c r="F201" t="s">
        <v>5199</v>
      </c>
      <c r="G201" t="s">
        <v>5200</v>
      </c>
      <c r="I201" t="str">
        <f t="shared" si="31"/>
        <v>N/A</v>
      </c>
      <c r="J201">
        <f t="shared" si="32"/>
        <v>34500000</v>
      </c>
      <c r="K201">
        <f t="shared" si="33"/>
        <v>115010000</v>
      </c>
      <c r="L201">
        <f t="shared" si="34"/>
        <v>10940000</v>
      </c>
      <c r="M201">
        <f t="shared" si="35"/>
        <v>-138710000</v>
      </c>
      <c r="N201">
        <f t="shared" si="36"/>
        <v>-114410000</v>
      </c>
      <c r="P201">
        <f t="shared" si="21"/>
        <v>115010000</v>
      </c>
      <c r="Q201">
        <f>IFERROR(J144+MATCH(P201,J201:N201,0)-1,"")</f>
        <v>2013</v>
      </c>
      <c r="R201">
        <f t="shared" si="22"/>
        <v>-138710000</v>
      </c>
      <c r="S201" t="str">
        <f>IFERROR(J144+MATCH(R201,J201:N201)-1,"")</f>
        <v/>
      </c>
      <c r="T201">
        <f t="shared" si="23"/>
        <v>-18534000</v>
      </c>
      <c r="U201">
        <f t="shared" si="24"/>
        <v>106242411.63490219</v>
      </c>
      <c r="V201">
        <f t="shared" si="25"/>
        <v>0.49917918074233125</v>
      </c>
      <c r="W201">
        <f t="shared" si="26"/>
        <v>1.2569744788824884</v>
      </c>
      <c r="X201">
        <f t="shared" si="27"/>
        <v>0.27742216640644629</v>
      </c>
      <c r="Y201">
        <f t="shared" si="28"/>
        <v>-1.1311490218518385</v>
      </c>
      <c r="Z201">
        <f t="shared" si="29"/>
        <v>-0.90242680417942733</v>
      </c>
      <c r="AA201">
        <f t="shared" si="30"/>
        <v>1.2569744788824884</v>
      </c>
      <c r="AB201">
        <f>IFERROR(V144+MATCH(AA201,V201:Z201,0)-1,"")</f>
        <v>2013</v>
      </c>
    </row>
    <row r="202" spans="1:28" x14ac:dyDescent="0.3">
      <c r="A202" s="1">
        <v>44</v>
      </c>
      <c r="B202" t="s">
        <v>477</v>
      </c>
      <c r="C202" t="s">
        <v>254</v>
      </c>
      <c r="D202" t="s">
        <v>5201</v>
      </c>
      <c r="E202" t="s">
        <v>5202</v>
      </c>
      <c r="F202" t="s">
        <v>5203</v>
      </c>
      <c r="G202" t="s">
        <v>5204</v>
      </c>
      <c r="I202" t="str">
        <f t="shared" si="31"/>
        <v>N/A</v>
      </c>
      <c r="J202" t="str">
        <f t="shared" si="32"/>
        <v>N/A</v>
      </c>
      <c r="K202">
        <f t="shared" si="33"/>
        <v>2.3334000000000001</v>
      </c>
      <c r="L202">
        <f t="shared" si="34"/>
        <v>-0.90489999999999993</v>
      </c>
      <c r="M202">
        <f t="shared" si="35"/>
        <v>-13.6752</v>
      </c>
      <c r="N202">
        <f t="shared" si="36"/>
        <v>0.17519999999999999</v>
      </c>
      <c r="P202">
        <f t="shared" si="21"/>
        <v>2.3334000000000001</v>
      </c>
      <c r="Q202">
        <f>IFERROR(J144+MATCH(P202,J202:N202,0)-1,"")</f>
        <v>2013</v>
      </c>
      <c r="R202">
        <f t="shared" si="22"/>
        <v>-13.6752</v>
      </c>
      <c r="S202" t="str">
        <f>IFERROR(J144+MATCH(R202,J202:N202)-1,"")</f>
        <v/>
      </c>
      <c r="T202">
        <f t="shared" si="23"/>
        <v>-3.0178750000000001</v>
      </c>
      <c r="U202">
        <f t="shared" si="24"/>
        <v>7.2313002885027533</v>
      </c>
      <c r="V202" t="str">
        <f t="shared" si="25"/>
        <v/>
      </c>
      <c r="W202">
        <f t="shared" si="26"/>
        <v>0.74001559698857233</v>
      </c>
      <c r="X202">
        <f t="shared" si="27"/>
        <v>0.29219848653768093</v>
      </c>
      <c r="Y202">
        <f t="shared" si="28"/>
        <v>-1.4737771320248421</v>
      </c>
      <c r="Z202">
        <f t="shared" si="29"/>
        <v>0.44156304849858874</v>
      </c>
      <c r="AA202">
        <f t="shared" si="30"/>
        <v>-1.4737771320248421</v>
      </c>
      <c r="AB202">
        <f>IFERROR(V144+MATCH(AA202,V202:Z202,0)-1,"")</f>
        <v>2015</v>
      </c>
    </row>
    <row r="203" spans="1:28" x14ac:dyDescent="0.3">
      <c r="A203" s="1">
        <v>45</v>
      </c>
      <c r="B203" t="s">
        <v>482</v>
      </c>
      <c r="C203" t="s">
        <v>254</v>
      </c>
      <c r="D203" t="s">
        <v>254</v>
      </c>
      <c r="E203" t="s">
        <v>254</v>
      </c>
      <c r="F203" t="s">
        <v>254</v>
      </c>
      <c r="G203" t="s">
        <v>5205</v>
      </c>
      <c r="I203" t="str">
        <f t="shared" si="31"/>
        <v>N/A</v>
      </c>
      <c r="J203" t="str">
        <f t="shared" si="32"/>
        <v>N/A</v>
      </c>
      <c r="K203" t="str">
        <f t="shared" si="33"/>
        <v>N/A</v>
      </c>
      <c r="L203" t="str">
        <f t="shared" si="34"/>
        <v>N/A</v>
      </c>
      <c r="M203" t="str">
        <f t="shared" si="35"/>
        <v>N/A</v>
      </c>
      <c r="N203">
        <f t="shared" si="36"/>
        <v>-0.15340000000000001</v>
      </c>
      <c r="P203">
        <f t="shared" si="21"/>
        <v>-0.15340000000000001</v>
      </c>
      <c r="Q203">
        <f>IFERROR(J144+MATCH(P203,J203:N203,0)-1,"")</f>
        <v>2016</v>
      </c>
      <c r="R203">
        <f t="shared" si="22"/>
        <v>-0.15340000000000001</v>
      </c>
      <c r="S203">
        <f>IFERROR(J144+MATCH(R203,J203:N203)-1,"")</f>
        <v>2016</v>
      </c>
      <c r="T203">
        <f t="shared" si="23"/>
        <v>-0.15340000000000001</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5206</v>
      </c>
      <c r="D206" t="s">
        <v>5207</v>
      </c>
      <c r="E206" t="s">
        <v>5208</v>
      </c>
      <c r="F206" t="s">
        <v>5209</v>
      </c>
      <c r="G206" t="s">
        <v>5210</v>
      </c>
      <c r="I206" t="str">
        <f t="shared" si="31"/>
        <v>N/A</v>
      </c>
      <c r="J206">
        <f t="shared" si="32"/>
        <v>190450000</v>
      </c>
      <c r="K206">
        <f t="shared" si="33"/>
        <v>362230000</v>
      </c>
      <c r="L206">
        <f t="shared" si="34"/>
        <v>631170000</v>
      </c>
      <c r="M206">
        <f t="shared" si="35"/>
        <v>534780000</v>
      </c>
      <c r="N206">
        <f t="shared" si="36"/>
        <v>497230000</v>
      </c>
      <c r="P206">
        <f t="shared" si="21"/>
        <v>631170000</v>
      </c>
      <c r="Q206">
        <f>IFERROR(J144+MATCH(P206,J206:N206,0)-1,"")</f>
        <v>2014</v>
      </c>
      <c r="R206">
        <f t="shared" si="22"/>
        <v>190450000</v>
      </c>
      <c r="S206">
        <f>IFERROR(J144+MATCH(R206,J206:N206)-1,"")</f>
        <v>2012</v>
      </c>
      <c r="T206">
        <f t="shared" si="23"/>
        <v>443172000</v>
      </c>
      <c r="U206">
        <f t="shared" si="24"/>
        <v>171082989.86164579</v>
      </c>
      <c r="V206">
        <f t="shared" si="25"/>
        <v>-1.4771895219061544</v>
      </c>
      <c r="W206">
        <f t="shared" si="26"/>
        <v>-0.47311541647394351</v>
      </c>
      <c r="X206">
        <f t="shared" si="27"/>
        <v>1.0988702041742042</v>
      </c>
      <c r="Y206">
        <f t="shared" si="28"/>
        <v>0.53545942863216889</v>
      </c>
      <c r="Z206">
        <f t="shared" si="29"/>
        <v>0.31597530557372489</v>
      </c>
      <c r="AA206">
        <f t="shared" si="30"/>
        <v>-1.4771895219061544</v>
      </c>
      <c r="AB206">
        <f>IFERROR(V144+MATCH(AA206,V206:Z206,0)-1,"")</f>
        <v>2012</v>
      </c>
    </row>
    <row r="207" spans="1:28" x14ac:dyDescent="0.3">
      <c r="A207" s="1">
        <v>1</v>
      </c>
      <c r="B207" t="s">
        <v>490</v>
      </c>
      <c r="C207" t="s">
        <v>5211</v>
      </c>
      <c r="D207" t="s">
        <v>5212</v>
      </c>
      <c r="E207" t="s">
        <v>5213</v>
      </c>
      <c r="F207" t="s">
        <v>5214</v>
      </c>
      <c r="G207" t="s">
        <v>5215</v>
      </c>
      <c r="I207" t="str">
        <f t="shared" si="31"/>
        <v>N/A</v>
      </c>
      <c r="J207">
        <f t="shared" si="32"/>
        <v>83600000</v>
      </c>
      <c r="K207">
        <f t="shared" si="33"/>
        <v>167560000</v>
      </c>
      <c r="L207">
        <f t="shared" si="34"/>
        <v>224060000</v>
      </c>
      <c r="M207">
        <f t="shared" si="35"/>
        <v>181110000</v>
      </c>
      <c r="N207">
        <f t="shared" si="36"/>
        <v>186380000</v>
      </c>
      <c r="P207">
        <f t="shared" si="21"/>
        <v>224060000</v>
      </c>
      <c r="Q207">
        <f>IFERROR(J144+MATCH(P207,J207:N207,0)-1,"")</f>
        <v>2014</v>
      </c>
      <c r="R207">
        <f t="shared" si="22"/>
        <v>83600000</v>
      </c>
      <c r="S207">
        <f>IFERROR(J144+MATCH(R207,J207:N207)-1,"")</f>
        <v>2012</v>
      </c>
      <c r="T207">
        <f t="shared" si="23"/>
        <v>168542000</v>
      </c>
      <c r="U207">
        <f t="shared" si="24"/>
        <v>51900156.261807151</v>
      </c>
      <c r="V207">
        <f t="shared" si="25"/>
        <v>-1.6366424712001886</v>
      </c>
      <c r="W207">
        <f t="shared" si="26"/>
        <v>-1.8920944959131939E-2</v>
      </c>
      <c r="X207">
        <f t="shared" si="27"/>
        <v>1.0697077619563005</v>
      </c>
      <c r="Y207">
        <f t="shared" si="28"/>
        <v>0.24215726705333016</v>
      </c>
      <c r="Z207">
        <f t="shared" si="29"/>
        <v>0.34369838714968998</v>
      </c>
      <c r="AA207">
        <f t="shared" si="30"/>
        <v>-1.6366424712001886</v>
      </c>
      <c r="AB207">
        <f>IFERROR(V144+MATCH(AA207,V207:Z207,0)-1,"")</f>
        <v>2012</v>
      </c>
    </row>
    <row r="208" spans="1:28" x14ac:dyDescent="0.3">
      <c r="A208" s="1">
        <v>2</v>
      </c>
      <c r="B208" t="s">
        <v>491</v>
      </c>
      <c r="C208" t="s">
        <v>5216</v>
      </c>
      <c r="D208" t="s">
        <v>5217</v>
      </c>
      <c r="E208" t="s">
        <v>5218</v>
      </c>
      <c r="F208" t="s">
        <v>5219</v>
      </c>
      <c r="G208" t="s">
        <v>5220</v>
      </c>
      <c r="I208" t="str">
        <f t="shared" si="31"/>
        <v>N/A</v>
      </c>
      <c r="J208">
        <f t="shared" si="32"/>
        <v>106850000</v>
      </c>
      <c r="K208">
        <f t="shared" si="33"/>
        <v>194670000</v>
      </c>
      <c r="L208">
        <f t="shared" si="34"/>
        <v>407100000</v>
      </c>
      <c r="M208">
        <f t="shared" si="35"/>
        <v>353670000</v>
      </c>
      <c r="N208">
        <f t="shared" si="36"/>
        <v>310860000</v>
      </c>
      <c r="P208">
        <f t="shared" si="21"/>
        <v>407100000</v>
      </c>
      <c r="Q208">
        <f>IFERROR(J144+MATCH(P208,J208:N208,0)-1,"")</f>
        <v>2014</v>
      </c>
      <c r="R208">
        <f t="shared" si="22"/>
        <v>106850000</v>
      </c>
      <c r="S208">
        <f>IFERROR(J144+MATCH(R208,J208:N208)-1,"")</f>
        <v>2012</v>
      </c>
      <c r="T208">
        <f t="shared" si="23"/>
        <v>274630000</v>
      </c>
      <c r="U208">
        <f t="shared" si="24"/>
        <v>122118759.20594673</v>
      </c>
      <c r="V208">
        <f t="shared" si="25"/>
        <v>-1.3739084894978997</v>
      </c>
      <c r="W208">
        <f t="shared" si="26"/>
        <v>-0.65477245690935781</v>
      </c>
      <c r="X208">
        <f t="shared" si="27"/>
        <v>1.0847637239467562</v>
      </c>
      <c r="Y208">
        <f t="shared" si="28"/>
        <v>0.64723880682986046</v>
      </c>
      <c r="Z208">
        <f t="shared" si="29"/>
        <v>0.29667841563064073</v>
      </c>
      <c r="AA208">
        <f t="shared" si="30"/>
        <v>-1.3739084894978997</v>
      </c>
      <c r="AB208">
        <f>IFERROR(V144+MATCH(AA208,V208:Z208,0)-1,"")</f>
        <v>2012</v>
      </c>
    </row>
    <row r="209" spans="1:28" x14ac:dyDescent="0.3">
      <c r="A209" s="1">
        <v>3</v>
      </c>
      <c r="B209" t="s">
        <v>492</v>
      </c>
      <c r="C209" t="s">
        <v>254</v>
      </c>
      <c r="D209" t="s">
        <v>5221</v>
      </c>
      <c r="E209" t="s">
        <v>5222</v>
      </c>
      <c r="F209" t="s">
        <v>5223</v>
      </c>
      <c r="G209" t="s">
        <v>5224</v>
      </c>
      <c r="I209" t="str">
        <f t="shared" si="31"/>
        <v>N/A</v>
      </c>
      <c r="J209" t="str">
        <f t="shared" si="32"/>
        <v>N/A</v>
      </c>
      <c r="K209">
        <f t="shared" si="33"/>
        <v>0.90200000000000002</v>
      </c>
      <c r="L209">
        <f t="shared" si="34"/>
        <v>0.74239999999999995</v>
      </c>
      <c r="M209">
        <f t="shared" si="35"/>
        <v>-0.1527</v>
      </c>
      <c r="N209">
        <f t="shared" si="36"/>
        <v>-7.0199999999999999E-2</v>
      </c>
      <c r="P209">
        <f t="shared" ref="P209:P272" si="37">MAX(J209:N209)</f>
        <v>0.90200000000000002</v>
      </c>
      <c r="Q209">
        <f>IFERROR(J144+MATCH(P209,J209:N209,0)-1,"")</f>
        <v>2013</v>
      </c>
      <c r="R209">
        <f t="shared" ref="R209:R272" si="38">IF(Q209="","",MIN(J209:N209))</f>
        <v>-0.1527</v>
      </c>
      <c r="S209" t="str">
        <f>IFERROR(J144+MATCH(R209,J209:N209)-1,"")</f>
        <v/>
      </c>
      <c r="T209">
        <f t="shared" ref="T209:T272" si="39">IFERROR(AVERAGE(J209:N209),"")</f>
        <v>0.355375</v>
      </c>
      <c r="U209">
        <f t="shared" ref="U209:U272" si="40">IFERROR(STDEV(J209:N209),"")</f>
        <v>0.54401027180866113</v>
      </c>
      <c r="V209" t="str">
        <f t="shared" ref="V209:V272" si="41">IF(C209="-","",IF(ISBLANK(B209),"",IF(OR(ISNUMBER(FIND("Growth",B209)),ISNUMBER(FIND("Margin",B209))),"",(J209-T209)/U209)))</f>
        <v/>
      </c>
      <c r="W209">
        <f t="shared" ref="W209:W272" si="42">IF(OR(D209="-",ISBLANK(D209)),"",(K209-T209)/U209)</f>
        <v>1.0048063948914894</v>
      </c>
      <c r="X209">
        <f t="shared" ref="X209:X272" si="43">IF(OR(E209="-",ISBLANK(E209)),"",(L209-T209)/U209)</f>
        <v>0.71142958149165991</v>
      </c>
      <c r="Y209">
        <f t="shared" ref="Y209:Y272" si="44">IF(OR(F209="-",ISBLANK(F209)),"",(M209-T209)/U209)</f>
        <v>-0.93394376233156828</v>
      </c>
      <c r="Z209">
        <f t="shared" ref="Z209:Z272" si="45">IFERROR(IF(OR(G209="-",ISBLANK(G209)),"",(N209-T209)/U209),"")</f>
        <v>-0.78229221405158111</v>
      </c>
      <c r="AA209">
        <f t="shared" ref="AA209:AA272" si="46">IF(MAX(MAX(V209:Z209),ABS(MIN(V209:Z209)))=ABS(MIN(V209:Z209)),MIN(V209:Z209),MAX(V209:Z209))</f>
        <v>1.0048063948914894</v>
      </c>
      <c r="AB209">
        <f>IFERROR(V144+MATCH(AA209,V209:Z209,0)-1,"")</f>
        <v>2013</v>
      </c>
    </row>
    <row r="210" spans="1:28" x14ac:dyDescent="0.3">
      <c r="A210" s="1">
        <v>4</v>
      </c>
      <c r="B210" t="s">
        <v>497</v>
      </c>
      <c r="C210" t="s">
        <v>5225</v>
      </c>
      <c r="D210" t="s">
        <v>5226</v>
      </c>
      <c r="E210" t="s">
        <v>5227</v>
      </c>
      <c r="F210" t="s">
        <v>5228</v>
      </c>
      <c r="G210" t="s">
        <v>5229</v>
      </c>
      <c r="I210" t="str">
        <f t="shared" si="31"/>
        <v>N/A</v>
      </c>
      <c r="J210">
        <f t="shared" si="32"/>
        <v>0.13269999999999998</v>
      </c>
      <c r="K210">
        <f t="shared" si="33"/>
        <v>0.22960000000000003</v>
      </c>
      <c r="L210">
        <f t="shared" si="34"/>
        <v>0.32850000000000001</v>
      </c>
      <c r="M210">
        <f t="shared" si="35"/>
        <v>0.28820000000000001</v>
      </c>
      <c r="N210">
        <f t="shared" si="36"/>
        <v>0.28800000000000003</v>
      </c>
      <c r="P210">
        <f t="shared" si="37"/>
        <v>0.32850000000000001</v>
      </c>
      <c r="Q210">
        <f>IFERROR(J144+MATCH(P210,J210:N210,0)-1,"")</f>
        <v>2014</v>
      </c>
      <c r="R210">
        <f t="shared" si="38"/>
        <v>0.13269999999999998</v>
      </c>
      <c r="S210">
        <f>IFERROR(J144+MATCH(R210,J210:N210)-1,"")</f>
        <v>2012</v>
      </c>
      <c r="T210">
        <f t="shared" si="39"/>
        <v>0.25340000000000001</v>
      </c>
      <c r="U210">
        <f t="shared" si="40"/>
        <v>7.6130053198457684E-2</v>
      </c>
      <c r="V210">
        <f t="shared" si="41"/>
        <v>-1.5854448398368555</v>
      </c>
      <c r="W210">
        <f t="shared" si="42"/>
        <v>-0.31262292616501353</v>
      </c>
      <c r="X210">
        <f t="shared" si="43"/>
        <v>0.98646982163834152</v>
      </c>
      <c r="Y210">
        <f t="shared" si="44"/>
        <v>0.45711251388833929</v>
      </c>
      <c r="Z210">
        <f t="shared" si="45"/>
        <v>0.45448543047518819</v>
      </c>
      <c r="AA210">
        <f t="shared" si="46"/>
        <v>-1.5854448398368555</v>
      </c>
      <c r="AB210">
        <f>IFERROR(V144+MATCH(AA210,V210:Z210,0)-1,"")</f>
        <v>2012</v>
      </c>
    </row>
    <row r="211" spans="1:28" x14ac:dyDescent="0.3">
      <c r="A211" s="1">
        <v>5</v>
      </c>
      <c r="B211" t="s">
        <v>503</v>
      </c>
      <c r="C211" t="s">
        <v>5230</v>
      </c>
      <c r="D211" t="s">
        <v>5231</v>
      </c>
      <c r="E211" t="s">
        <v>5232</v>
      </c>
      <c r="F211" t="s">
        <v>5233</v>
      </c>
      <c r="G211" t="s">
        <v>5234</v>
      </c>
      <c r="I211" t="str">
        <f t="shared" si="31"/>
        <v>pos_trend</v>
      </c>
      <c r="J211">
        <f t="shared" si="32"/>
        <v>96380000</v>
      </c>
      <c r="K211">
        <f t="shared" si="33"/>
        <v>134150000</v>
      </c>
      <c r="L211">
        <f t="shared" si="34"/>
        <v>151550000</v>
      </c>
      <c r="M211">
        <f t="shared" si="35"/>
        <v>155490000</v>
      </c>
      <c r="N211">
        <f t="shared" si="36"/>
        <v>191100000</v>
      </c>
      <c r="P211">
        <f t="shared" si="37"/>
        <v>191100000</v>
      </c>
      <c r="Q211">
        <f>IFERROR(J144+MATCH(P211,J211:N211,0)-1,"")</f>
        <v>2016</v>
      </c>
      <c r="R211">
        <f t="shared" si="38"/>
        <v>96380000</v>
      </c>
      <c r="S211">
        <f>IFERROR(J144+MATCH(R211,J211:N211)-1,"")</f>
        <v>2012</v>
      </c>
      <c r="T211">
        <f t="shared" si="39"/>
        <v>145734000</v>
      </c>
      <c r="U211">
        <f t="shared" si="40"/>
        <v>34485814.909901723</v>
      </c>
      <c r="V211">
        <f t="shared" si="41"/>
        <v>-1.4311391547203733</v>
      </c>
      <c r="W211">
        <f t="shared" si="42"/>
        <v>-0.33590622782916896</v>
      </c>
      <c r="X211">
        <f t="shared" si="43"/>
        <v>0.1686490522319101</v>
      </c>
      <c r="Y211">
        <f t="shared" si="44"/>
        <v>0.28289892599286709</v>
      </c>
      <c r="Z211">
        <f t="shared" si="45"/>
        <v>1.3154974043247651</v>
      </c>
      <c r="AA211">
        <f t="shared" si="46"/>
        <v>-1.4311391547203733</v>
      </c>
      <c r="AB211">
        <f>IFERROR(V144+MATCH(AA211,V211:Z211,0)-1,"")</f>
        <v>2012</v>
      </c>
    </row>
    <row r="212" spans="1:28" x14ac:dyDescent="0.3">
      <c r="A212" s="1">
        <v>6</v>
      </c>
      <c r="B212" t="s">
        <v>509</v>
      </c>
      <c r="C212" t="s">
        <v>5230</v>
      </c>
      <c r="D212" t="s">
        <v>5231</v>
      </c>
      <c r="E212" t="s">
        <v>5232</v>
      </c>
      <c r="F212" t="s">
        <v>5233</v>
      </c>
      <c r="G212" t="s">
        <v>5234</v>
      </c>
      <c r="I212" t="str">
        <f t="shared" si="31"/>
        <v>pos_trend</v>
      </c>
      <c r="J212">
        <f t="shared" si="32"/>
        <v>96380000</v>
      </c>
      <c r="K212">
        <f t="shared" si="33"/>
        <v>134150000</v>
      </c>
      <c r="L212">
        <f t="shared" si="34"/>
        <v>151550000</v>
      </c>
      <c r="M212">
        <f t="shared" si="35"/>
        <v>155490000</v>
      </c>
      <c r="N212">
        <f t="shared" si="36"/>
        <v>191100000</v>
      </c>
      <c r="P212">
        <f t="shared" si="37"/>
        <v>191100000</v>
      </c>
      <c r="Q212">
        <f>IFERROR(J144+MATCH(P212,J212:N212,0)-1,"")</f>
        <v>2016</v>
      </c>
      <c r="R212">
        <f t="shared" si="38"/>
        <v>96380000</v>
      </c>
      <c r="S212">
        <f>IFERROR(J144+MATCH(R212,J212:N212)-1,"")</f>
        <v>2012</v>
      </c>
      <c r="T212">
        <f t="shared" si="39"/>
        <v>145734000</v>
      </c>
      <c r="U212">
        <f t="shared" si="40"/>
        <v>34485814.909901723</v>
      </c>
      <c r="V212">
        <f t="shared" si="41"/>
        <v>-1.4311391547203733</v>
      </c>
      <c r="W212">
        <f t="shared" si="42"/>
        <v>-0.33590622782916896</v>
      </c>
      <c r="X212">
        <f t="shared" si="43"/>
        <v>0.1686490522319101</v>
      </c>
      <c r="Y212">
        <f t="shared" si="44"/>
        <v>0.28289892599286709</v>
      </c>
      <c r="Z212">
        <f t="shared" si="45"/>
        <v>1.3154974043247651</v>
      </c>
      <c r="AA212">
        <f t="shared" si="46"/>
        <v>-1.4311391547203733</v>
      </c>
      <c r="AB212">
        <f>IFERROR(V144+MATCH(AA212,V212:Z212,0)-1,"")</f>
        <v>2012</v>
      </c>
    </row>
    <row r="213" spans="1:28" x14ac:dyDescent="0.3">
      <c r="A213" s="1">
        <v>7</v>
      </c>
      <c r="B213" t="s">
        <v>515</v>
      </c>
      <c r="C213" t="s">
        <v>5230</v>
      </c>
      <c r="D213" t="s">
        <v>5231</v>
      </c>
      <c r="E213" t="s">
        <v>5232</v>
      </c>
      <c r="F213" t="s">
        <v>5235</v>
      </c>
      <c r="G213" t="s">
        <v>5236</v>
      </c>
      <c r="I213" t="str">
        <f t="shared" si="31"/>
        <v>pos_trend</v>
      </c>
      <c r="J213">
        <f t="shared" si="32"/>
        <v>96380000</v>
      </c>
      <c r="K213">
        <f t="shared" si="33"/>
        <v>134150000</v>
      </c>
      <c r="L213">
        <f t="shared" si="34"/>
        <v>151550000</v>
      </c>
      <c r="M213">
        <f t="shared" si="35"/>
        <v>155590000</v>
      </c>
      <c r="N213">
        <f t="shared" si="36"/>
        <v>191200000</v>
      </c>
      <c r="P213">
        <f t="shared" si="37"/>
        <v>191200000</v>
      </c>
      <c r="Q213">
        <f>IFERROR(J144+MATCH(P213,J213:N213,0)-1,"")</f>
        <v>2016</v>
      </c>
      <c r="R213">
        <f t="shared" si="38"/>
        <v>96380000</v>
      </c>
      <c r="S213">
        <f>IFERROR(J144+MATCH(R213,J213:N213)-1,"")</f>
        <v>2012</v>
      </c>
      <c r="T213">
        <f t="shared" si="39"/>
        <v>145774000</v>
      </c>
      <c r="U213">
        <f t="shared" si="40"/>
        <v>34525795.139286801</v>
      </c>
      <c r="V213">
        <f t="shared" si="41"/>
        <v>-1.4306404762216385</v>
      </c>
      <c r="W213">
        <f t="shared" si="42"/>
        <v>-0.33667580871361552</v>
      </c>
      <c r="X213">
        <f t="shared" si="43"/>
        <v>0.16729520570628384</v>
      </c>
      <c r="Y213">
        <f t="shared" si="44"/>
        <v>0.2843091653761915</v>
      </c>
      <c r="Z213">
        <f t="shared" si="45"/>
        <v>1.3157119138527786</v>
      </c>
      <c r="AA213">
        <f t="shared" si="46"/>
        <v>-1.4306404762216385</v>
      </c>
      <c r="AB213">
        <f>IFERROR(V144+MATCH(AA213,V213:Z213,0)-1,"")</f>
        <v>2012</v>
      </c>
    </row>
    <row r="214" spans="1:28" x14ac:dyDescent="0.3">
      <c r="A214" s="1">
        <v>8</v>
      </c>
      <c r="B214" t="s">
        <v>521</v>
      </c>
      <c r="C214" t="s">
        <v>254</v>
      </c>
      <c r="D214" t="s">
        <v>254</v>
      </c>
      <c r="E214" t="s">
        <v>254</v>
      </c>
      <c r="F214" t="s">
        <v>5237</v>
      </c>
      <c r="G214" t="s">
        <v>5237</v>
      </c>
      <c r="I214" t="str">
        <f t="shared" si="31"/>
        <v>N/A</v>
      </c>
      <c r="J214" t="str">
        <f t="shared" si="32"/>
        <v>N/A</v>
      </c>
      <c r="K214" t="str">
        <f t="shared" si="33"/>
        <v>N/A</v>
      </c>
      <c r="L214" t="str">
        <f t="shared" si="34"/>
        <v>N/A</v>
      </c>
      <c r="M214">
        <f t="shared" si="35"/>
        <v>-100000</v>
      </c>
      <c r="N214">
        <f t="shared" si="36"/>
        <v>-100000</v>
      </c>
      <c r="P214">
        <f t="shared" si="37"/>
        <v>-100000</v>
      </c>
      <c r="Q214">
        <f>IFERROR(J144+MATCH(P214,J214:N214,0)-1,"")</f>
        <v>2015</v>
      </c>
      <c r="R214">
        <f t="shared" si="38"/>
        <v>-100000</v>
      </c>
      <c r="S214">
        <f>IFERROR(J144+MATCH(R214,J214:N214)-1,"")</f>
        <v>2016</v>
      </c>
      <c r="T214">
        <f t="shared" si="39"/>
        <v>-100000</v>
      </c>
      <c r="U214">
        <f t="shared" si="40"/>
        <v>0</v>
      </c>
      <c r="V214" t="str">
        <f t="shared" si="41"/>
        <v/>
      </c>
      <c r="W214" t="str">
        <f t="shared" si="42"/>
        <v/>
      </c>
      <c r="X214" t="str">
        <f t="shared" si="43"/>
        <v/>
      </c>
      <c r="Y214" t="e">
        <f t="shared" si="44"/>
        <v>#DIV/0!</v>
      </c>
      <c r="Z214" t="str">
        <f t="shared" si="45"/>
        <v/>
      </c>
      <c r="AA214" t="e">
        <f t="shared" si="46"/>
        <v>#DIV/0!</v>
      </c>
      <c r="AB214" t="str">
        <f>IFERROR(V144+MATCH(AA214,V214:Z214,0)-1,"")</f>
        <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5238</v>
      </c>
      <c r="E216" t="s">
        <v>5098</v>
      </c>
      <c r="F216" t="s">
        <v>64</v>
      </c>
      <c r="G216" t="s">
        <v>5239</v>
      </c>
      <c r="I216" t="str">
        <f t="shared" si="31"/>
        <v>N/A</v>
      </c>
      <c r="J216" t="str">
        <f t="shared" si="32"/>
        <v>N/A</v>
      </c>
      <c r="K216">
        <f t="shared" si="33"/>
        <v>0.39189999999999997</v>
      </c>
      <c r="L216">
        <f t="shared" si="34"/>
        <v>0.12970000000000001</v>
      </c>
      <c r="M216">
        <f t="shared" si="35"/>
        <v>2.6000000000000002E-2</v>
      </c>
      <c r="N216">
        <f t="shared" si="36"/>
        <v>0.2291</v>
      </c>
      <c r="P216">
        <f t="shared" si="37"/>
        <v>0.39189999999999997</v>
      </c>
      <c r="Q216">
        <f>IFERROR(J144+MATCH(P216,J216:N216,0)-1,"")</f>
        <v>2013</v>
      </c>
      <c r="R216">
        <f t="shared" si="38"/>
        <v>2.6000000000000002E-2</v>
      </c>
      <c r="S216" t="str">
        <f>IFERROR(J144+MATCH(R216,J216:N216)-1,"")</f>
        <v/>
      </c>
      <c r="T216">
        <f t="shared" si="39"/>
        <v>0.19417499999999999</v>
      </c>
      <c r="U216">
        <f t="shared" si="40"/>
        <v>0.15572923885171128</v>
      </c>
      <c r="V216" t="str">
        <f t="shared" si="41"/>
        <v/>
      </c>
      <c r="W216">
        <f t="shared" si="42"/>
        <v>1.2696716522725573</v>
      </c>
      <c r="X216">
        <f t="shared" si="43"/>
        <v>-0.41401987497925458</v>
      </c>
      <c r="Y216">
        <f t="shared" si="44"/>
        <v>-1.0799192318671758</v>
      </c>
      <c r="Z216">
        <f t="shared" si="45"/>
        <v>0.22426745457387323</v>
      </c>
      <c r="AA216">
        <f t="shared" si="46"/>
        <v>1.2696716522725573</v>
      </c>
      <c r="AB216">
        <f>IFERROR(V144+MATCH(AA216,V216:Z216,0)-1,"")</f>
        <v>2013</v>
      </c>
    </row>
    <row r="217" spans="1:28" x14ac:dyDescent="0.3">
      <c r="A217" s="1">
        <v>11</v>
      </c>
      <c r="B217" t="s">
        <v>538</v>
      </c>
      <c r="C217" t="s">
        <v>5240</v>
      </c>
      <c r="D217" t="s">
        <v>5241</v>
      </c>
      <c r="E217" t="s">
        <v>5242</v>
      </c>
      <c r="F217" t="s">
        <v>5243</v>
      </c>
      <c r="G217" t="s">
        <v>5244</v>
      </c>
      <c r="I217" t="str">
        <f t="shared" si="31"/>
        <v>N/A</v>
      </c>
      <c r="J217">
        <f t="shared" si="32"/>
        <v>4.05</v>
      </c>
      <c r="K217">
        <f t="shared" si="33"/>
        <v>4.3</v>
      </c>
      <c r="L217">
        <f t="shared" si="34"/>
        <v>4.08</v>
      </c>
      <c r="M217">
        <f t="shared" si="35"/>
        <v>4.04</v>
      </c>
      <c r="N217">
        <f t="shared" si="36"/>
        <v>3.9</v>
      </c>
      <c r="P217">
        <f t="shared" si="37"/>
        <v>4.3</v>
      </c>
      <c r="Q217">
        <f>IFERROR(J144+MATCH(P217,J217:N217,0)-1,"")</f>
        <v>2013</v>
      </c>
      <c r="R217">
        <f t="shared" si="38"/>
        <v>3.9</v>
      </c>
      <c r="S217" t="str">
        <f>IFERROR(J144+MATCH(R217,J217:N217)-1,"")</f>
        <v/>
      </c>
      <c r="T217">
        <f t="shared" si="39"/>
        <v>4.0739999999999998</v>
      </c>
      <c r="U217">
        <f t="shared" si="40"/>
        <v>0.14415269681833909</v>
      </c>
      <c r="V217">
        <f t="shared" si="41"/>
        <v>-0.16649012144562766</v>
      </c>
      <c r="W217">
        <f t="shared" si="42"/>
        <v>1.5677819769463257</v>
      </c>
      <c r="X217">
        <f t="shared" si="43"/>
        <v>4.1622530361408457E-2</v>
      </c>
      <c r="Y217">
        <f t="shared" si="44"/>
        <v>-0.23586100538130433</v>
      </c>
      <c r="Z217">
        <f t="shared" si="45"/>
        <v>-1.207053380480799</v>
      </c>
      <c r="AA217">
        <f t="shared" si="46"/>
        <v>1.5677819769463257</v>
      </c>
      <c r="AB217">
        <f>IFERROR(V144+MATCH(AA217,V217:Z217,0)-1,"")</f>
        <v>2013</v>
      </c>
    </row>
    <row r="218" spans="1:28" x14ac:dyDescent="0.3">
      <c r="A218" s="1">
        <v>12</v>
      </c>
      <c r="B218" t="s">
        <v>544</v>
      </c>
      <c r="C218" t="s">
        <v>5245</v>
      </c>
      <c r="D218" t="s">
        <v>5246</v>
      </c>
      <c r="E218" t="s">
        <v>5247</v>
      </c>
      <c r="F218" t="s">
        <v>5248</v>
      </c>
      <c r="G218" t="s">
        <v>1730</v>
      </c>
      <c r="I218" t="str">
        <f t="shared" si="31"/>
        <v>N/A</v>
      </c>
      <c r="J218">
        <f t="shared" si="32"/>
        <v>39760000</v>
      </c>
      <c r="K218">
        <f t="shared" si="33"/>
        <v>46220000</v>
      </c>
      <c r="L218">
        <f t="shared" si="34"/>
        <v>51360000</v>
      </c>
      <c r="M218">
        <f t="shared" si="35"/>
        <v>38410000</v>
      </c>
      <c r="N218">
        <f t="shared" si="36"/>
        <v>63000000</v>
      </c>
      <c r="P218">
        <f t="shared" si="37"/>
        <v>63000000</v>
      </c>
      <c r="Q218">
        <f>IFERROR(J144+MATCH(P218,J218:N218,0)-1,"")</f>
        <v>2016</v>
      </c>
      <c r="R218">
        <f t="shared" si="38"/>
        <v>38410000</v>
      </c>
      <c r="S218" t="str">
        <f>IFERROR(J144+MATCH(R218,J218:N218)-1,"")</f>
        <v/>
      </c>
      <c r="T218">
        <f t="shared" si="39"/>
        <v>47750000</v>
      </c>
      <c r="U218">
        <f t="shared" si="40"/>
        <v>9987632.3520642277</v>
      </c>
      <c r="V218">
        <f t="shared" si="41"/>
        <v>-0.79998939872357633</v>
      </c>
      <c r="W218">
        <f t="shared" si="42"/>
        <v>-0.15318945933004655</v>
      </c>
      <c r="X218">
        <f t="shared" si="43"/>
        <v>0.36144702495520781</v>
      </c>
      <c r="Y218">
        <f t="shared" si="44"/>
        <v>-0.93515656872067621</v>
      </c>
      <c r="Z218">
        <f t="shared" si="45"/>
        <v>1.5268884018190914</v>
      </c>
      <c r="AA218">
        <f t="shared" si="46"/>
        <v>1.5268884018190914</v>
      </c>
      <c r="AB218">
        <f>IFERROR(V144+MATCH(AA218,V218:Z218,0)-1,"")</f>
        <v>2016</v>
      </c>
    </row>
    <row r="219" spans="1:28" x14ac:dyDescent="0.3">
      <c r="A219" s="1">
        <v>13</v>
      </c>
      <c r="B219" t="s">
        <v>545</v>
      </c>
      <c r="C219" t="s">
        <v>5249</v>
      </c>
      <c r="D219" t="s">
        <v>5250</v>
      </c>
      <c r="E219" t="s">
        <v>5251</v>
      </c>
      <c r="F219" t="s">
        <v>1979</v>
      </c>
      <c r="G219" t="s">
        <v>5252</v>
      </c>
      <c r="I219" t="str">
        <f t="shared" si="31"/>
        <v>N/A</v>
      </c>
      <c r="J219">
        <f t="shared" si="32"/>
        <v>16970000</v>
      </c>
      <c r="K219">
        <f t="shared" si="33"/>
        <v>12230000</v>
      </c>
      <c r="L219">
        <f t="shared" si="34"/>
        <v>15430000</v>
      </c>
      <c r="M219">
        <f t="shared" si="35"/>
        <v>9540000</v>
      </c>
      <c r="N219">
        <f t="shared" si="36"/>
        <v>21770000</v>
      </c>
      <c r="P219">
        <f t="shared" si="37"/>
        <v>21770000</v>
      </c>
      <c r="Q219">
        <f>IFERROR(J144+MATCH(P219,J219:N219,0)-1,"")</f>
        <v>2016</v>
      </c>
      <c r="R219">
        <f t="shared" si="38"/>
        <v>9540000</v>
      </c>
      <c r="S219" t="str">
        <f>IFERROR(J144+MATCH(R219,J219:N219)-1,"")</f>
        <v/>
      </c>
      <c r="T219">
        <f t="shared" si="39"/>
        <v>15188000</v>
      </c>
      <c r="U219">
        <f t="shared" si="40"/>
        <v>4669220.4916880932</v>
      </c>
      <c r="V219">
        <f t="shared" si="41"/>
        <v>0.38164828651211158</v>
      </c>
      <c r="W219">
        <f t="shared" si="42"/>
        <v>-0.63351045538879136</v>
      </c>
      <c r="X219">
        <f t="shared" si="43"/>
        <v>5.1828779649792933E-2</v>
      </c>
      <c r="Y219">
        <f t="shared" si="44"/>
        <v>-1.2096237498431013</v>
      </c>
      <c r="Z219">
        <f t="shared" si="45"/>
        <v>1.4096571390699879</v>
      </c>
      <c r="AA219">
        <f t="shared" si="46"/>
        <v>1.4096571390699879</v>
      </c>
      <c r="AB219">
        <f>IFERROR(V144+MATCH(AA219,V219:Z219,0)-1,"")</f>
        <v>2016</v>
      </c>
    </row>
    <row r="220" spans="1:28" x14ac:dyDescent="0.3">
      <c r="A220" s="1">
        <v>14</v>
      </c>
      <c r="B220" t="s">
        <v>546</v>
      </c>
      <c r="C220" t="s">
        <v>812</v>
      </c>
      <c r="D220" t="s">
        <v>5253</v>
      </c>
      <c r="E220" t="s">
        <v>5254</v>
      </c>
      <c r="F220" t="s">
        <v>4524</v>
      </c>
      <c r="G220" t="s">
        <v>5255</v>
      </c>
      <c r="I220" t="str">
        <f t="shared" si="31"/>
        <v>N/A</v>
      </c>
      <c r="J220">
        <f t="shared" si="32"/>
        <v>9570000</v>
      </c>
      <c r="K220">
        <f t="shared" si="33"/>
        <v>15580000</v>
      </c>
      <c r="L220">
        <f t="shared" si="34"/>
        <v>14820000</v>
      </c>
      <c r="M220">
        <f t="shared" si="35"/>
        <v>12420000</v>
      </c>
      <c r="N220">
        <f t="shared" si="36"/>
        <v>21810000</v>
      </c>
      <c r="P220">
        <f t="shared" si="37"/>
        <v>21810000</v>
      </c>
      <c r="Q220">
        <f>IFERROR(J144+MATCH(P220,J220:N220,0)-1,"")</f>
        <v>2016</v>
      </c>
      <c r="R220">
        <f t="shared" si="38"/>
        <v>9570000</v>
      </c>
      <c r="S220">
        <f>IFERROR(J144+MATCH(R220,J220:N220)-1,"")</f>
        <v>2012</v>
      </c>
      <c r="T220">
        <f t="shared" si="39"/>
        <v>14840000</v>
      </c>
      <c r="U220">
        <f t="shared" si="40"/>
        <v>4548576.7004635641</v>
      </c>
      <c r="V220">
        <f t="shared" si="41"/>
        <v>-1.1586041847910167</v>
      </c>
      <c r="W220">
        <f t="shared" si="42"/>
        <v>0.16268825365186951</v>
      </c>
      <c r="X220">
        <f t="shared" si="43"/>
        <v>-4.3969798284289058E-3</v>
      </c>
      <c r="Y220">
        <f t="shared" si="44"/>
        <v>-0.53203455923989762</v>
      </c>
      <c r="Z220">
        <f t="shared" si="45"/>
        <v>1.5323474702074735</v>
      </c>
      <c r="AA220">
        <f t="shared" si="46"/>
        <v>1.5323474702074735</v>
      </c>
      <c r="AB220">
        <f>IFERROR(V144+MATCH(AA220,V220:Z220,0)-1,"")</f>
        <v>2016</v>
      </c>
    </row>
    <row r="221" spans="1:28" x14ac:dyDescent="0.3">
      <c r="A221" s="1">
        <v>15</v>
      </c>
      <c r="B221" t="s">
        <v>547</v>
      </c>
      <c r="C221" t="s">
        <v>1843</v>
      </c>
      <c r="D221" t="s">
        <v>5256</v>
      </c>
      <c r="E221" t="s">
        <v>5257</v>
      </c>
      <c r="F221" t="s">
        <v>5258</v>
      </c>
      <c r="G221" t="s">
        <v>5259</v>
      </c>
      <c r="I221" t="str">
        <f t="shared" si="31"/>
        <v>N/A</v>
      </c>
      <c r="J221">
        <f t="shared" si="32"/>
        <v>12840000</v>
      </c>
      <c r="K221">
        <f t="shared" si="33"/>
        <v>18410000</v>
      </c>
      <c r="L221">
        <f t="shared" si="34"/>
        <v>21100000</v>
      </c>
      <c r="M221">
        <f t="shared" si="35"/>
        <v>16450000</v>
      </c>
      <c r="N221">
        <f t="shared" si="36"/>
        <v>19410000</v>
      </c>
      <c r="P221">
        <f t="shared" si="37"/>
        <v>21100000</v>
      </c>
      <c r="Q221">
        <f>IFERROR(J144+MATCH(P221,J221:N221,0)-1,"")</f>
        <v>2014</v>
      </c>
      <c r="R221">
        <f t="shared" si="38"/>
        <v>12840000</v>
      </c>
      <c r="S221">
        <f>IFERROR(J144+MATCH(R221,J221:N221)-1,"")</f>
        <v>2012</v>
      </c>
      <c r="T221">
        <f t="shared" si="39"/>
        <v>17642000</v>
      </c>
      <c r="U221">
        <f t="shared" si="40"/>
        <v>3168338.6813912429</v>
      </c>
      <c r="V221">
        <f t="shared" si="41"/>
        <v>-1.515620797802905</v>
      </c>
      <c r="W221">
        <f t="shared" si="42"/>
        <v>0.24239832834498773</v>
      </c>
      <c r="X221">
        <f t="shared" si="43"/>
        <v>1.0914237231991766</v>
      </c>
      <c r="Y221">
        <f t="shared" si="44"/>
        <v>-0.37622240545211638</v>
      </c>
      <c r="Z221">
        <f t="shared" si="45"/>
        <v>0.5580211517108572</v>
      </c>
      <c r="AA221">
        <f t="shared" si="46"/>
        <v>-1.515620797802905</v>
      </c>
      <c r="AB221">
        <f>IFERROR(V144+MATCH(AA221,V221:Z221,0)-1,"")</f>
        <v>2012</v>
      </c>
    </row>
    <row r="222" spans="1:28" x14ac:dyDescent="0.3">
      <c r="A222" s="1">
        <v>16</v>
      </c>
      <c r="B222" t="s">
        <v>548</v>
      </c>
      <c r="C222" t="s">
        <v>5260</v>
      </c>
      <c r="D222" t="s">
        <v>254</v>
      </c>
      <c r="E222" t="s">
        <v>254</v>
      </c>
      <c r="F222" t="s">
        <v>254</v>
      </c>
      <c r="G222" t="s">
        <v>254</v>
      </c>
      <c r="I222" t="str">
        <f t="shared" si="31"/>
        <v>N/A</v>
      </c>
      <c r="J222">
        <f t="shared" si="32"/>
        <v>381000</v>
      </c>
      <c r="K222" t="str">
        <f t="shared" si="33"/>
        <v>N/A</v>
      </c>
      <c r="L222" t="str">
        <f t="shared" si="34"/>
        <v>N/A</v>
      </c>
      <c r="M222" t="str">
        <f t="shared" si="35"/>
        <v>N/A</v>
      </c>
      <c r="N222" t="str">
        <f t="shared" si="36"/>
        <v>N/A</v>
      </c>
      <c r="P222">
        <f t="shared" si="37"/>
        <v>381000</v>
      </c>
      <c r="Q222">
        <f>IFERROR(J144+MATCH(P222,J222:N222,0)-1,"")</f>
        <v>2012</v>
      </c>
      <c r="R222">
        <f t="shared" si="38"/>
        <v>381000</v>
      </c>
      <c r="S222">
        <f>IFERROR(J144+MATCH(R222,J222:N222)-1,"")</f>
        <v>2012</v>
      </c>
      <c r="T222">
        <f t="shared" si="39"/>
        <v>381000</v>
      </c>
      <c r="U222" t="str">
        <f t="shared" si="40"/>
        <v/>
      </c>
      <c r="V222" t="e">
        <f t="shared" si="41"/>
        <v>#VALUE!</v>
      </c>
      <c r="W222" t="str">
        <f t="shared" si="42"/>
        <v/>
      </c>
      <c r="X222" t="str">
        <f t="shared" si="43"/>
        <v/>
      </c>
      <c r="Y222" t="str">
        <f t="shared" si="44"/>
        <v/>
      </c>
      <c r="Z222" t="str">
        <f t="shared" si="45"/>
        <v/>
      </c>
      <c r="AA222" t="e">
        <f t="shared" si="46"/>
        <v>#VALUE!</v>
      </c>
      <c r="AB222" t="str">
        <f>IFERROR(V144+MATCH(AA222,V222:Z222,0)-1,"")</f>
        <v/>
      </c>
    </row>
    <row r="223" spans="1:28" x14ac:dyDescent="0.3">
      <c r="A223" s="1">
        <v>17</v>
      </c>
      <c r="B223" t="s">
        <v>549</v>
      </c>
      <c r="C223" t="s">
        <v>5261</v>
      </c>
      <c r="D223" t="s">
        <v>5262</v>
      </c>
      <c r="E223" t="s">
        <v>5263</v>
      </c>
      <c r="F223" t="s">
        <v>5264</v>
      </c>
      <c r="G223" t="s">
        <v>5265</v>
      </c>
      <c r="I223" t="str">
        <f t="shared" si="31"/>
        <v>N/A</v>
      </c>
      <c r="J223">
        <f t="shared" si="32"/>
        <v>12570000</v>
      </c>
      <c r="K223">
        <f t="shared" si="33"/>
        <v>27540000</v>
      </c>
      <c r="L223">
        <f t="shared" si="34"/>
        <v>42720000</v>
      </c>
      <c r="M223">
        <f t="shared" si="35"/>
        <v>26100000</v>
      </c>
      <c r="N223">
        <f t="shared" si="36"/>
        <v>39160000</v>
      </c>
      <c r="P223">
        <f t="shared" si="37"/>
        <v>42720000</v>
      </c>
      <c r="Q223">
        <f>IFERROR(J144+MATCH(P223,J223:N223,0)-1,"")</f>
        <v>2014</v>
      </c>
      <c r="R223">
        <f t="shared" si="38"/>
        <v>12570000</v>
      </c>
      <c r="S223">
        <f>IFERROR(J144+MATCH(R223,J223:N223)-1,"")</f>
        <v>2012</v>
      </c>
      <c r="T223">
        <f t="shared" si="39"/>
        <v>29618000</v>
      </c>
      <c r="U223">
        <f t="shared" si="40"/>
        <v>11937764.447332675</v>
      </c>
      <c r="V223">
        <f t="shared" si="41"/>
        <v>-1.4280730764300795</v>
      </c>
      <c r="W223">
        <f t="shared" si="42"/>
        <v>-0.17406944232881894</v>
      </c>
      <c r="X223">
        <f t="shared" si="43"/>
        <v>1.0975254251165474</v>
      </c>
      <c r="Y223">
        <f t="shared" si="44"/>
        <v>-0.29469504240268768</v>
      </c>
      <c r="Z223">
        <f t="shared" si="45"/>
        <v>0.79931213604503859</v>
      </c>
      <c r="AA223">
        <f t="shared" si="46"/>
        <v>-1.4280730764300795</v>
      </c>
      <c r="AB223">
        <f>IFERROR(V144+MATCH(AA223,V223:Z223,0)-1,"")</f>
        <v>2012</v>
      </c>
    </row>
    <row r="224" spans="1:28" x14ac:dyDescent="0.3">
      <c r="A224" s="1">
        <v>18</v>
      </c>
      <c r="B224" t="s">
        <v>555</v>
      </c>
      <c r="C224" t="s">
        <v>5261</v>
      </c>
      <c r="D224" t="s">
        <v>5262</v>
      </c>
      <c r="E224" t="s">
        <v>5263</v>
      </c>
      <c r="F224" t="s">
        <v>5264</v>
      </c>
      <c r="G224" t="s">
        <v>5265</v>
      </c>
      <c r="I224" t="str">
        <f t="shared" si="31"/>
        <v>N/A</v>
      </c>
      <c r="J224">
        <f t="shared" si="32"/>
        <v>12570000</v>
      </c>
      <c r="K224">
        <f t="shared" si="33"/>
        <v>27540000</v>
      </c>
      <c r="L224">
        <f t="shared" si="34"/>
        <v>42720000</v>
      </c>
      <c r="M224">
        <f t="shared" si="35"/>
        <v>26100000</v>
      </c>
      <c r="N224">
        <f t="shared" si="36"/>
        <v>39160000</v>
      </c>
      <c r="P224">
        <f t="shared" si="37"/>
        <v>42720000</v>
      </c>
      <c r="Q224">
        <f>IFERROR(J144+MATCH(P224,J224:N224,0)-1,"")</f>
        <v>2014</v>
      </c>
      <c r="R224">
        <f t="shared" si="38"/>
        <v>12570000</v>
      </c>
      <c r="S224">
        <f>IFERROR(J144+MATCH(R224,J224:N224)-1,"")</f>
        <v>2012</v>
      </c>
      <c r="T224">
        <f t="shared" si="39"/>
        <v>29618000</v>
      </c>
      <c r="U224">
        <f t="shared" si="40"/>
        <v>11937764.447332675</v>
      </c>
      <c r="V224">
        <f t="shared" si="41"/>
        <v>-1.4280730764300795</v>
      </c>
      <c r="W224">
        <f t="shared" si="42"/>
        <v>-0.17406944232881894</v>
      </c>
      <c r="X224">
        <f t="shared" si="43"/>
        <v>1.0975254251165474</v>
      </c>
      <c r="Y224">
        <f t="shared" si="44"/>
        <v>-0.29469504240268768</v>
      </c>
      <c r="Z224">
        <f t="shared" si="45"/>
        <v>0.79931213604503859</v>
      </c>
      <c r="AA224">
        <f t="shared" si="46"/>
        <v>-1.4280730764300795</v>
      </c>
      <c r="AB224">
        <f>IFERROR(V144+MATCH(AA224,V224:Z224,0)-1,"")</f>
        <v>2012</v>
      </c>
    </row>
    <row r="225" spans="1:28" x14ac:dyDescent="0.3">
      <c r="A225" s="1">
        <v>19</v>
      </c>
      <c r="B225" t="s">
        <v>561</v>
      </c>
      <c r="C225" t="s">
        <v>5266</v>
      </c>
      <c r="D225" t="s">
        <v>5267</v>
      </c>
      <c r="E225" t="s">
        <v>5268</v>
      </c>
      <c r="F225" t="s">
        <v>5269</v>
      </c>
      <c r="G225" t="s">
        <v>5270</v>
      </c>
      <c r="I225" t="str">
        <f t="shared" si="31"/>
        <v>N/A</v>
      </c>
      <c r="J225">
        <f t="shared" si="32"/>
        <v>339150000</v>
      </c>
      <c r="K225">
        <f t="shared" si="33"/>
        <v>570140000</v>
      </c>
      <c r="L225">
        <f t="shared" si="34"/>
        <v>876790000</v>
      </c>
      <c r="M225">
        <f t="shared" si="35"/>
        <v>754770000</v>
      </c>
      <c r="N225">
        <f t="shared" si="36"/>
        <v>790490000</v>
      </c>
      <c r="P225">
        <f t="shared" si="37"/>
        <v>876790000</v>
      </c>
      <c r="Q225">
        <f>IFERROR(J144+MATCH(P225,J225:N225,0)-1,"")</f>
        <v>2014</v>
      </c>
      <c r="R225">
        <f t="shared" si="38"/>
        <v>339150000</v>
      </c>
      <c r="S225">
        <f>IFERROR(J144+MATCH(R225,J225:N225)-1,"")</f>
        <v>2012</v>
      </c>
      <c r="T225">
        <f t="shared" si="39"/>
        <v>666268000</v>
      </c>
      <c r="U225">
        <f t="shared" si="40"/>
        <v>214377004.41045457</v>
      </c>
      <c r="V225">
        <f t="shared" si="41"/>
        <v>-1.5259006016041119</v>
      </c>
      <c r="W225">
        <f t="shared" si="42"/>
        <v>-0.44840630301909429</v>
      </c>
      <c r="X225">
        <f t="shared" si="43"/>
        <v>0.98201764027323735</v>
      </c>
      <c r="Y225">
        <f t="shared" si="44"/>
        <v>0.41283345778332931</v>
      </c>
      <c r="Z225">
        <f t="shared" si="45"/>
        <v>0.57945580656663953</v>
      </c>
      <c r="AA225">
        <f t="shared" si="46"/>
        <v>-1.5259006016041119</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5271</v>
      </c>
      <c r="D228" t="s">
        <v>5272</v>
      </c>
      <c r="E228" t="s">
        <v>5273</v>
      </c>
      <c r="F228" t="s">
        <v>5274</v>
      </c>
      <c r="G228" t="s">
        <v>5275</v>
      </c>
      <c r="I228" t="str">
        <f t="shared" si="31"/>
        <v>N/A</v>
      </c>
      <c r="J228">
        <f t="shared" si="32"/>
        <v>303000000</v>
      </c>
      <c r="K228">
        <f t="shared" si="33"/>
        <v>274490000</v>
      </c>
      <c r="L228">
        <f t="shared" si="34"/>
        <v>265740000</v>
      </c>
      <c r="M228">
        <f t="shared" si="35"/>
        <v>254820000</v>
      </c>
      <c r="N228">
        <f t="shared" si="36"/>
        <v>264790000.00000003</v>
      </c>
      <c r="P228">
        <f t="shared" si="37"/>
        <v>303000000</v>
      </c>
      <c r="Q228">
        <f>IFERROR(J144+MATCH(P228,J228:N228,0)-1,"")</f>
        <v>2012</v>
      </c>
      <c r="R228">
        <f t="shared" si="38"/>
        <v>254820000</v>
      </c>
      <c r="S228" t="str">
        <f>IFERROR(J144+MATCH(R228,J228:N228)-1,"")</f>
        <v/>
      </c>
      <c r="T228">
        <f t="shared" si="39"/>
        <v>272568000</v>
      </c>
      <c r="U228">
        <f t="shared" si="40"/>
        <v>18384171.724611361</v>
      </c>
      <c r="V228">
        <f t="shared" si="41"/>
        <v>1.6553370179446216</v>
      </c>
      <c r="W228">
        <f t="shared" si="42"/>
        <v>0.10454645598348983</v>
      </c>
      <c r="X228">
        <f t="shared" si="43"/>
        <v>-0.37140645237006692</v>
      </c>
      <c r="Y228">
        <f t="shared" si="44"/>
        <v>-0.96539568199530568</v>
      </c>
      <c r="Z228">
        <f t="shared" si="45"/>
        <v>-0.42308133956273714</v>
      </c>
      <c r="AA228">
        <f t="shared" si="46"/>
        <v>1.6553370179446216</v>
      </c>
      <c r="AB228">
        <f>IFERROR(V144+MATCH(AA228,V228:Z228,0)-1,"")</f>
        <v>2012</v>
      </c>
    </row>
    <row r="229" spans="1:28" x14ac:dyDescent="0.3">
      <c r="A229" s="1">
        <v>1</v>
      </c>
      <c r="B229" t="s">
        <v>573</v>
      </c>
      <c r="C229" t="s">
        <v>5276</v>
      </c>
      <c r="D229" t="s">
        <v>5277</v>
      </c>
      <c r="E229" t="s">
        <v>5278</v>
      </c>
      <c r="F229" t="s">
        <v>5279</v>
      </c>
      <c r="G229" t="s">
        <v>5280</v>
      </c>
      <c r="I229" t="str">
        <f t="shared" si="31"/>
        <v>N/A</v>
      </c>
      <c r="J229">
        <f t="shared" si="32"/>
        <v>416300000</v>
      </c>
      <c r="K229">
        <f t="shared" si="33"/>
        <v>428140000</v>
      </c>
      <c r="L229">
        <f t="shared" si="34"/>
        <v>435900000</v>
      </c>
      <c r="M229">
        <f t="shared" si="35"/>
        <v>429570000</v>
      </c>
      <c r="N229">
        <f t="shared" si="36"/>
        <v>470720000</v>
      </c>
      <c r="P229">
        <f t="shared" si="37"/>
        <v>470720000</v>
      </c>
      <c r="Q229">
        <f>IFERROR(J144+MATCH(P229,J229:N229,0)-1,"")</f>
        <v>2016</v>
      </c>
      <c r="R229">
        <f t="shared" si="38"/>
        <v>416300000</v>
      </c>
      <c r="S229">
        <f>IFERROR(J144+MATCH(R229,J229:N229)-1,"")</f>
        <v>2012</v>
      </c>
      <c r="T229">
        <f t="shared" si="39"/>
        <v>436126000</v>
      </c>
      <c r="U229">
        <f t="shared" si="40"/>
        <v>20595045.035153478</v>
      </c>
      <c r="V229">
        <f t="shared" si="41"/>
        <v>-0.96265873496072463</v>
      </c>
      <c r="W229">
        <f t="shared" si="42"/>
        <v>-0.38776317247030906</v>
      </c>
      <c r="X229">
        <f t="shared" si="43"/>
        <v>-1.0973513270509622E-2</v>
      </c>
      <c r="Y229">
        <f t="shared" si="44"/>
        <v>-0.3183289955816862</v>
      </c>
      <c r="Z229">
        <f t="shared" si="45"/>
        <v>1.6797244162832294</v>
      </c>
      <c r="AA229">
        <f t="shared" si="46"/>
        <v>1.6797244162832294</v>
      </c>
      <c r="AB229">
        <f>IFERROR(V144+MATCH(AA229,V229:Z229,0)-1,"")</f>
        <v>2016</v>
      </c>
    </row>
    <row r="230" spans="1:28" x14ac:dyDescent="0.3">
      <c r="A230" s="1">
        <v>2</v>
      </c>
      <c r="B230" t="s">
        <v>579</v>
      </c>
      <c r="C230" t="s">
        <v>5281</v>
      </c>
      <c r="D230" t="s">
        <v>5282</v>
      </c>
      <c r="E230" t="s">
        <v>5283</v>
      </c>
      <c r="F230" t="s">
        <v>5284</v>
      </c>
      <c r="G230" t="s">
        <v>5285</v>
      </c>
      <c r="I230" t="str">
        <f t="shared" si="31"/>
        <v>N/A</v>
      </c>
      <c r="J230">
        <f t="shared" si="32"/>
        <v>127580000</v>
      </c>
      <c r="K230">
        <f t="shared" si="33"/>
        <v>148040000</v>
      </c>
      <c r="L230">
        <f t="shared" si="34"/>
        <v>149160000</v>
      </c>
      <c r="M230">
        <f t="shared" si="35"/>
        <v>136800000</v>
      </c>
      <c r="N230">
        <f t="shared" si="36"/>
        <v>152870000</v>
      </c>
      <c r="P230">
        <f t="shared" si="37"/>
        <v>152870000</v>
      </c>
      <c r="Q230">
        <f>IFERROR(J144+MATCH(P230,J230:N230,0)-1,"")</f>
        <v>2016</v>
      </c>
      <c r="R230">
        <f t="shared" si="38"/>
        <v>127580000</v>
      </c>
      <c r="S230">
        <f>IFERROR(J144+MATCH(R230,J230:N230)-1,"")</f>
        <v>2012</v>
      </c>
      <c r="T230">
        <f t="shared" si="39"/>
        <v>142890000</v>
      </c>
      <c r="U230">
        <f t="shared" si="40"/>
        <v>10451315.706646699</v>
      </c>
      <c r="V230">
        <f t="shared" si="41"/>
        <v>-1.4648873337797397</v>
      </c>
      <c r="W230">
        <f t="shared" si="42"/>
        <v>0.49276092547130368</v>
      </c>
      <c r="X230">
        <f t="shared" si="43"/>
        <v>0.59992446654467457</v>
      </c>
      <c r="Y230">
        <f t="shared" si="44"/>
        <v>-0.58270175458645423</v>
      </c>
      <c r="Z230">
        <f t="shared" si="45"/>
        <v>0.95490369635021566</v>
      </c>
      <c r="AA230">
        <f t="shared" si="46"/>
        <v>-1.4648873337797397</v>
      </c>
      <c r="AB230">
        <f>IFERROR(V144+MATCH(AA230,V230:Z230,0)-1,"")</f>
        <v>2012</v>
      </c>
    </row>
    <row r="231" spans="1:28" x14ac:dyDescent="0.3">
      <c r="A231" s="1">
        <v>3</v>
      </c>
      <c r="B231" t="s">
        <v>585</v>
      </c>
      <c r="C231" t="s">
        <v>5286</v>
      </c>
      <c r="D231" t="s">
        <v>813</v>
      </c>
      <c r="E231" t="s">
        <v>5287</v>
      </c>
      <c r="F231" t="s">
        <v>5288</v>
      </c>
      <c r="G231" t="s">
        <v>5288</v>
      </c>
      <c r="I231" t="str">
        <f t="shared" si="31"/>
        <v>N/A</v>
      </c>
      <c r="J231">
        <f t="shared" si="32"/>
        <v>8890000</v>
      </c>
      <c r="K231">
        <f t="shared" si="33"/>
        <v>8440000</v>
      </c>
      <c r="L231">
        <f t="shared" si="34"/>
        <v>8160000</v>
      </c>
      <c r="M231">
        <f t="shared" si="35"/>
        <v>5910000</v>
      </c>
      <c r="N231">
        <f t="shared" si="36"/>
        <v>5910000</v>
      </c>
      <c r="P231">
        <f t="shared" si="37"/>
        <v>8890000</v>
      </c>
      <c r="Q231">
        <f>IFERROR(J144+MATCH(P231,J231:N231,0)-1,"")</f>
        <v>2012</v>
      </c>
      <c r="R231">
        <f t="shared" si="38"/>
        <v>5910000</v>
      </c>
      <c r="S231" t="str">
        <f>IFERROR(J144+MATCH(R231,J231:N231)-1,"")</f>
        <v/>
      </c>
      <c r="T231">
        <f t="shared" si="39"/>
        <v>7462000</v>
      </c>
      <c r="U231">
        <f t="shared" si="40"/>
        <v>1440510.3262385868</v>
      </c>
      <c r="V231">
        <f t="shared" si="41"/>
        <v>0.99131535122608017</v>
      </c>
      <c r="W231">
        <f t="shared" si="42"/>
        <v>0.67892605987332377</v>
      </c>
      <c r="X231">
        <f t="shared" si="43"/>
        <v>0.4845505008093865</v>
      </c>
      <c r="Y231">
        <f t="shared" si="44"/>
        <v>-1.0773959559543953</v>
      </c>
      <c r="Z231">
        <f t="shared" si="45"/>
        <v>-1.0773959559543953</v>
      </c>
      <c r="AA231">
        <f t="shared" si="46"/>
        <v>-1.0773959559543953</v>
      </c>
      <c r="AB231">
        <f>IFERROR(V144+MATCH(AA231,V231:Z231,0)-1,"")</f>
        <v>2015</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5289</v>
      </c>
      <c r="D233" t="s">
        <v>5290</v>
      </c>
      <c r="E233" t="s">
        <v>5291</v>
      </c>
      <c r="F233" t="s">
        <v>5292</v>
      </c>
      <c r="G233" t="s">
        <v>5293</v>
      </c>
      <c r="I233" t="str">
        <f t="shared" si="31"/>
        <v>N/A</v>
      </c>
      <c r="J233">
        <f t="shared" si="32"/>
        <v>235060000</v>
      </c>
      <c r="K233">
        <f t="shared" si="33"/>
        <v>244960000</v>
      </c>
      <c r="L233">
        <f t="shared" si="34"/>
        <v>238810000</v>
      </c>
      <c r="M233">
        <f t="shared" si="35"/>
        <v>235320000</v>
      </c>
      <c r="N233">
        <f t="shared" si="36"/>
        <v>270680000</v>
      </c>
      <c r="P233">
        <f t="shared" si="37"/>
        <v>270680000</v>
      </c>
      <c r="Q233">
        <f>IFERROR(J144+MATCH(P233,J233:N233,0)-1,"")</f>
        <v>2016</v>
      </c>
      <c r="R233">
        <f t="shared" si="38"/>
        <v>235060000</v>
      </c>
      <c r="S233">
        <f>IFERROR(J144+MATCH(R233,J233:N233)-1,"")</f>
        <v>2012</v>
      </c>
      <c r="T233">
        <f t="shared" si="39"/>
        <v>244966000</v>
      </c>
      <c r="U233">
        <f t="shared" si="40"/>
        <v>14918782.792171752</v>
      </c>
      <c r="V233">
        <f t="shared" si="41"/>
        <v>-0.66399518901755972</v>
      </c>
      <c r="W233">
        <f t="shared" si="42"/>
        <v>-4.0217758268780115E-4</v>
      </c>
      <c r="X233">
        <f t="shared" si="43"/>
        <v>-0.41263419983768401</v>
      </c>
      <c r="Y233">
        <f t="shared" si="44"/>
        <v>-0.64656749376775502</v>
      </c>
      <c r="Z233">
        <f t="shared" si="45"/>
        <v>1.7235990602056865</v>
      </c>
      <c r="AA233">
        <f t="shared" si="46"/>
        <v>1.7235990602056865</v>
      </c>
      <c r="AB233">
        <f>IFERROR(V144+MATCH(AA233,V233:Z233,0)-1,"")</f>
        <v>2016</v>
      </c>
    </row>
    <row r="234" spans="1:28" x14ac:dyDescent="0.3">
      <c r="A234" s="1">
        <v>6</v>
      </c>
      <c r="B234" t="s">
        <v>599</v>
      </c>
      <c r="C234" t="s">
        <v>5294</v>
      </c>
      <c r="D234" t="s">
        <v>5295</v>
      </c>
      <c r="E234" t="s">
        <v>5296</v>
      </c>
      <c r="F234" t="s">
        <v>5297</v>
      </c>
      <c r="G234" t="s">
        <v>5298</v>
      </c>
      <c r="I234" t="str">
        <f t="shared" si="31"/>
        <v>pos_trend</v>
      </c>
      <c r="J234">
        <f t="shared" si="32"/>
        <v>113310000</v>
      </c>
      <c r="K234">
        <f t="shared" si="33"/>
        <v>153650000</v>
      </c>
      <c r="L234">
        <f t="shared" si="34"/>
        <v>170160000</v>
      </c>
      <c r="M234">
        <f t="shared" si="35"/>
        <v>174750000</v>
      </c>
      <c r="N234">
        <f t="shared" si="36"/>
        <v>205930000</v>
      </c>
      <c r="P234">
        <f t="shared" si="37"/>
        <v>205930000</v>
      </c>
      <c r="Q234">
        <f>IFERROR(J144+MATCH(P234,J234:N234,0)-1,"")</f>
        <v>2016</v>
      </c>
      <c r="R234">
        <f t="shared" si="38"/>
        <v>113310000</v>
      </c>
      <c r="S234">
        <f>IFERROR(J144+MATCH(R234,J234:N234)-1,"")</f>
        <v>2012</v>
      </c>
      <c r="T234">
        <f t="shared" si="39"/>
        <v>163560000</v>
      </c>
      <c r="U234">
        <f t="shared" si="40"/>
        <v>33864670.380796559</v>
      </c>
      <c r="V234">
        <f t="shared" si="41"/>
        <v>-1.4838473085654178</v>
      </c>
      <c r="W234">
        <f t="shared" si="42"/>
        <v>-0.29263535975887145</v>
      </c>
      <c r="X234">
        <f t="shared" si="43"/>
        <v>0.19489337784142802</v>
      </c>
      <c r="Y234">
        <f t="shared" si="44"/>
        <v>0.3304328633402393</v>
      </c>
      <c r="Z234">
        <f t="shared" si="45"/>
        <v>1.2511564271426221</v>
      </c>
      <c r="AA234">
        <f t="shared" si="46"/>
        <v>-1.4838473085654178</v>
      </c>
      <c r="AB234">
        <f>IFERROR(V144+MATCH(AA234,V234:Z234,0)-1,"")</f>
        <v>2012</v>
      </c>
    </row>
    <row r="235" spans="1:28" x14ac:dyDescent="0.3">
      <c r="A235" s="1">
        <v>7</v>
      </c>
      <c r="B235" t="s">
        <v>605</v>
      </c>
      <c r="C235" t="s">
        <v>5299</v>
      </c>
      <c r="D235" t="s">
        <v>5300</v>
      </c>
      <c r="E235" t="s">
        <v>5301</v>
      </c>
      <c r="F235" t="s">
        <v>5302</v>
      </c>
      <c r="G235" t="s">
        <v>5303</v>
      </c>
      <c r="I235" t="str">
        <f t="shared" si="31"/>
        <v>N/A</v>
      </c>
      <c r="J235">
        <f t="shared" si="32"/>
        <v>66390000</v>
      </c>
      <c r="K235">
        <f t="shared" si="33"/>
        <v>89760000</v>
      </c>
      <c r="L235">
        <f t="shared" si="34"/>
        <v>171680000</v>
      </c>
      <c r="M235">
        <f t="shared" si="35"/>
        <v>265670000.00000003</v>
      </c>
      <c r="N235">
        <f t="shared" si="36"/>
        <v>121930000</v>
      </c>
      <c r="P235">
        <f t="shared" si="37"/>
        <v>265670000.00000003</v>
      </c>
      <c r="Q235">
        <f>IFERROR(J144+MATCH(P235,J235:N235,0)-1,"")</f>
        <v>2015</v>
      </c>
      <c r="R235">
        <f t="shared" si="38"/>
        <v>66390000</v>
      </c>
      <c r="S235">
        <f>IFERROR(J144+MATCH(R235,J235:N235)-1,"")</f>
        <v>2012</v>
      </c>
      <c r="T235">
        <f t="shared" si="39"/>
        <v>143086000</v>
      </c>
      <c r="U235">
        <f t="shared" si="40"/>
        <v>79085347.757976025</v>
      </c>
      <c r="V235">
        <f t="shared" si="41"/>
        <v>-0.96978773153671749</v>
      </c>
      <c r="W235">
        <f t="shared" si="42"/>
        <v>-0.6742841943768515</v>
      </c>
      <c r="X235">
        <f t="shared" si="43"/>
        <v>0.36155875659175057</v>
      </c>
      <c r="Y235">
        <f t="shared" si="44"/>
        <v>1.5500216345402238</v>
      </c>
      <c r="Z235">
        <f t="shared" si="45"/>
        <v>-0.2675084652184051</v>
      </c>
      <c r="AA235">
        <f t="shared" si="46"/>
        <v>1.5500216345402238</v>
      </c>
      <c r="AB235">
        <f>IFERROR(V144+MATCH(AA235,V235:Z235,0)-1,"")</f>
        <v>2015</v>
      </c>
    </row>
    <row r="236" spans="1:28" x14ac:dyDescent="0.3">
      <c r="A236" s="1">
        <v>8</v>
      </c>
      <c r="B236" t="s">
        <v>606</v>
      </c>
      <c r="C236" t="s">
        <v>5304</v>
      </c>
      <c r="D236" t="s">
        <v>5300</v>
      </c>
      <c r="E236" t="s">
        <v>5305</v>
      </c>
      <c r="F236" t="s">
        <v>5306</v>
      </c>
      <c r="G236" t="s">
        <v>5303</v>
      </c>
      <c r="I236" t="str">
        <f t="shared" si="31"/>
        <v>N/A</v>
      </c>
      <c r="J236">
        <f t="shared" si="32"/>
        <v>55690000</v>
      </c>
      <c r="K236">
        <f t="shared" si="33"/>
        <v>89760000</v>
      </c>
      <c r="L236">
        <f t="shared" si="34"/>
        <v>170480000</v>
      </c>
      <c r="M236">
        <f t="shared" si="35"/>
        <v>264070000</v>
      </c>
      <c r="N236">
        <f t="shared" si="36"/>
        <v>121930000</v>
      </c>
      <c r="P236">
        <f t="shared" si="37"/>
        <v>264070000</v>
      </c>
      <c r="Q236">
        <f>IFERROR(J144+MATCH(P236,J236:N236,0)-1,"")</f>
        <v>2015</v>
      </c>
      <c r="R236">
        <f t="shared" si="38"/>
        <v>55690000</v>
      </c>
      <c r="S236">
        <f>IFERROR(J144+MATCH(R236,J236:N236)-1,"")</f>
        <v>2012</v>
      </c>
      <c r="T236">
        <f t="shared" si="39"/>
        <v>140386000</v>
      </c>
      <c r="U236">
        <f t="shared" si="40"/>
        <v>81056167.131193668</v>
      </c>
      <c r="V236">
        <f t="shared" si="41"/>
        <v>-1.0449050701215008</v>
      </c>
      <c r="W236">
        <f t="shared" si="42"/>
        <v>-0.62457924907871798</v>
      </c>
      <c r="X236">
        <f t="shared" si="43"/>
        <v>0.37127341527624025</v>
      </c>
      <c r="Y236">
        <f t="shared" si="44"/>
        <v>1.5259048679147502</v>
      </c>
      <c r="Z236">
        <f t="shared" si="45"/>
        <v>-0.22769396399077191</v>
      </c>
      <c r="AA236">
        <f t="shared" si="46"/>
        <v>1.5259048679147502</v>
      </c>
      <c r="AB236">
        <f>IFERROR(V144+MATCH(AA236,V236:Z236,0)-1,"")</f>
        <v>2015</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5307</v>
      </c>
      <c r="D238" t="s">
        <v>5308</v>
      </c>
      <c r="E238" t="s">
        <v>5309</v>
      </c>
      <c r="F238" t="s">
        <v>5310</v>
      </c>
      <c r="G238" t="s">
        <v>5311</v>
      </c>
      <c r="I238" t="str">
        <f t="shared" si="31"/>
        <v>neg_trend</v>
      </c>
      <c r="J238">
        <f t="shared" si="32"/>
        <v>710590000</v>
      </c>
      <c r="K238">
        <f t="shared" si="33"/>
        <v>630310000</v>
      </c>
      <c r="L238">
        <f t="shared" si="34"/>
        <v>573620000</v>
      </c>
      <c r="M238">
        <f t="shared" si="35"/>
        <v>472060000</v>
      </c>
      <c r="N238">
        <f t="shared" si="36"/>
        <v>411100000</v>
      </c>
      <c r="P238">
        <f t="shared" si="37"/>
        <v>710590000</v>
      </c>
      <c r="Q238">
        <f>IFERROR(J144+MATCH(P238,J238:N238,0)-1,"")</f>
        <v>2012</v>
      </c>
      <c r="R238">
        <f t="shared" si="38"/>
        <v>411100000</v>
      </c>
      <c r="S238" t="str">
        <f>IFERROR(J144+MATCH(R238,J238:N238)-1,"")</f>
        <v/>
      </c>
      <c r="T238">
        <f t="shared" si="39"/>
        <v>559536000</v>
      </c>
      <c r="U238">
        <f t="shared" si="40"/>
        <v>120114451.37867467</v>
      </c>
      <c r="V238">
        <f t="shared" si="41"/>
        <v>1.2575838982420595</v>
      </c>
      <c r="W238">
        <f t="shared" si="42"/>
        <v>0.58922135669484765</v>
      </c>
      <c r="X238">
        <f t="shared" si="43"/>
        <v>0.11725483352205943</v>
      </c>
      <c r="Y238">
        <f t="shared" si="44"/>
        <v>-0.7282720688139499</v>
      </c>
      <c r="Z238">
        <f t="shared" si="45"/>
        <v>-1.2357880196450166</v>
      </c>
      <c r="AA238">
        <f t="shared" si="46"/>
        <v>1.2575838982420595</v>
      </c>
      <c r="AB238">
        <f>IFERROR(V144+MATCH(AA238,V238:Z238,0)-1,"")</f>
        <v>2012</v>
      </c>
    </row>
    <row r="239" spans="1:28" x14ac:dyDescent="0.3">
      <c r="A239" s="1">
        <v>11</v>
      </c>
      <c r="B239" t="s">
        <v>614</v>
      </c>
      <c r="C239" t="s">
        <v>5312</v>
      </c>
      <c r="D239" t="s">
        <v>5312</v>
      </c>
      <c r="E239" t="s">
        <v>5313</v>
      </c>
      <c r="F239" t="s">
        <v>5314</v>
      </c>
      <c r="G239" t="s">
        <v>5314</v>
      </c>
      <c r="I239" t="str">
        <f t="shared" si="31"/>
        <v>N/A</v>
      </c>
      <c r="J239">
        <f t="shared" si="32"/>
        <v>92740000</v>
      </c>
      <c r="K239">
        <f t="shared" si="33"/>
        <v>92740000</v>
      </c>
      <c r="L239">
        <f t="shared" si="34"/>
        <v>94210000</v>
      </c>
      <c r="M239">
        <f t="shared" si="35"/>
        <v>92870000</v>
      </c>
      <c r="N239">
        <f t="shared" si="36"/>
        <v>92870000</v>
      </c>
      <c r="P239">
        <f t="shared" si="37"/>
        <v>94210000</v>
      </c>
      <c r="Q239">
        <f>IFERROR(J144+MATCH(P239,J239:N239,0)-1,"")</f>
        <v>2014</v>
      </c>
      <c r="R239">
        <f t="shared" si="38"/>
        <v>92740000</v>
      </c>
      <c r="S239">
        <f>IFERROR(J144+MATCH(R239,J239:N239)-1,"")</f>
        <v>2013</v>
      </c>
      <c r="T239">
        <f t="shared" si="39"/>
        <v>93086000</v>
      </c>
      <c r="U239">
        <f t="shared" si="40"/>
        <v>631688.21423230623</v>
      </c>
      <c r="V239">
        <f t="shared" si="41"/>
        <v>-0.54773857134646009</v>
      </c>
      <c r="W239">
        <f t="shared" si="42"/>
        <v>-0.54773857134646009</v>
      </c>
      <c r="X239">
        <f t="shared" si="43"/>
        <v>1.7793588271486158</v>
      </c>
      <c r="Y239">
        <f t="shared" si="44"/>
        <v>-0.34194084222784787</v>
      </c>
      <c r="Z239">
        <f t="shared" si="45"/>
        <v>-0.34194084222784787</v>
      </c>
      <c r="AA239">
        <f t="shared" si="46"/>
        <v>1.7793588271486158</v>
      </c>
      <c r="AB239">
        <f>IFERROR(V144+MATCH(AA239,V239:Z239,0)-1,"")</f>
        <v>2014</v>
      </c>
    </row>
    <row r="240" spans="1:28" x14ac:dyDescent="0.3">
      <c r="A240" s="1">
        <v>12</v>
      </c>
      <c r="B240" t="s">
        <v>620</v>
      </c>
      <c r="C240" t="s">
        <v>5315</v>
      </c>
      <c r="D240" t="s">
        <v>5316</v>
      </c>
      <c r="E240" t="s">
        <v>5317</v>
      </c>
      <c r="F240" t="s">
        <v>5318</v>
      </c>
      <c r="G240" t="s">
        <v>5319</v>
      </c>
      <c r="I240" t="str">
        <f t="shared" si="31"/>
        <v>neg_trend</v>
      </c>
      <c r="J240">
        <f t="shared" si="32"/>
        <v>617850000</v>
      </c>
      <c r="K240">
        <f t="shared" si="33"/>
        <v>537570000</v>
      </c>
      <c r="L240">
        <f t="shared" si="34"/>
        <v>479410000</v>
      </c>
      <c r="M240">
        <f t="shared" si="35"/>
        <v>379190000</v>
      </c>
      <c r="N240">
        <f t="shared" si="36"/>
        <v>318230000</v>
      </c>
      <c r="P240">
        <f t="shared" si="37"/>
        <v>617850000</v>
      </c>
      <c r="Q240">
        <f>IFERROR(J144+MATCH(P240,J240:N240,0)-1,"")</f>
        <v>2012</v>
      </c>
      <c r="R240">
        <f t="shared" si="38"/>
        <v>318230000</v>
      </c>
      <c r="S240" t="str">
        <f>IFERROR(J144+MATCH(R240,J240:N240)-1,"")</f>
        <v/>
      </c>
      <c r="T240">
        <f t="shared" si="39"/>
        <v>466450000</v>
      </c>
      <c r="U240">
        <f t="shared" si="40"/>
        <v>120136851.13236488</v>
      </c>
      <c r="V240">
        <f t="shared" si="41"/>
        <v>1.2602294680854409</v>
      </c>
      <c r="W240">
        <f t="shared" si="42"/>
        <v>0.59199154405704468</v>
      </c>
      <c r="X240">
        <f t="shared" si="43"/>
        <v>0.10787697428261106</v>
      </c>
      <c r="Y240">
        <f t="shared" si="44"/>
        <v>-0.72633833147381488</v>
      </c>
      <c r="Z240">
        <f t="shared" si="45"/>
        <v>-1.2337596549512817</v>
      </c>
      <c r="AA240">
        <f t="shared" si="46"/>
        <v>1.2602294680854409</v>
      </c>
      <c r="AB240">
        <f>IFERROR(V144+MATCH(AA240,V240:Z240,0)-1,"")</f>
        <v>2012</v>
      </c>
    </row>
    <row r="241" spans="1:28" x14ac:dyDescent="0.3">
      <c r="A241" s="1">
        <v>13</v>
      </c>
      <c r="B241" t="s">
        <v>626</v>
      </c>
      <c r="C241" t="s">
        <v>5320</v>
      </c>
      <c r="D241" t="s">
        <v>5321</v>
      </c>
      <c r="E241" t="s">
        <v>2893</v>
      </c>
      <c r="F241" t="s">
        <v>5322</v>
      </c>
      <c r="G241" t="s">
        <v>5323</v>
      </c>
      <c r="I241" t="str">
        <f t="shared" si="31"/>
        <v>N/A</v>
      </c>
      <c r="J241">
        <f t="shared" si="32"/>
        <v>16090000</v>
      </c>
      <c r="K241">
        <f t="shared" si="33"/>
        <v>12890000</v>
      </c>
      <c r="L241">
        <f t="shared" si="34"/>
        <v>33439999.999999996</v>
      </c>
      <c r="M241">
        <f t="shared" si="35"/>
        <v>67570000</v>
      </c>
      <c r="N241">
        <f t="shared" si="36"/>
        <v>90350000</v>
      </c>
      <c r="P241">
        <f t="shared" si="37"/>
        <v>90350000</v>
      </c>
      <c r="Q241">
        <f>IFERROR(J144+MATCH(P241,J241:N241,0)-1,"")</f>
        <v>2016</v>
      </c>
      <c r="R241">
        <f t="shared" si="38"/>
        <v>12890000</v>
      </c>
      <c r="S241" t="str">
        <f>IFERROR(J144+MATCH(R241,J241:N241)-1,"")</f>
        <v/>
      </c>
      <c r="T241">
        <f t="shared" si="39"/>
        <v>44068000</v>
      </c>
      <c r="U241">
        <f t="shared" si="40"/>
        <v>33771874.688859068</v>
      </c>
      <c r="V241">
        <f t="shared" si="41"/>
        <v>-0.82844083302339155</v>
      </c>
      <c r="W241">
        <f t="shared" si="42"/>
        <v>-0.92319423447005877</v>
      </c>
      <c r="X241">
        <f t="shared" si="43"/>
        <v>-0.31469973455474332</v>
      </c>
      <c r="Y241">
        <f t="shared" si="44"/>
        <v>0.69590451274986598</v>
      </c>
      <c r="Z241">
        <f t="shared" si="45"/>
        <v>1.3704302892983276</v>
      </c>
      <c r="AA241">
        <f t="shared" si="46"/>
        <v>1.3704302892983276</v>
      </c>
      <c r="AB241">
        <f>IFERROR(V144+MATCH(AA241,V241:Z241,0)-1,"")</f>
        <v>2016</v>
      </c>
    </row>
    <row r="242" spans="1:28" x14ac:dyDescent="0.3">
      <c r="A242" s="1">
        <v>14</v>
      </c>
      <c r="B242" t="s">
        <v>632</v>
      </c>
      <c r="C242" t="s">
        <v>5324</v>
      </c>
      <c r="D242" t="s">
        <v>5321</v>
      </c>
      <c r="E242" t="s">
        <v>2893</v>
      </c>
      <c r="F242" t="s">
        <v>5325</v>
      </c>
      <c r="G242" t="s">
        <v>5326</v>
      </c>
      <c r="I242" t="str">
        <f t="shared" si="31"/>
        <v>pos_trend</v>
      </c>
      <c r="J242">
        <f t="shared" si="32"/>
        <v>4290000</v>
      </c>
      <c r="K242">
        <f t="shared" si="33"/>
        <v>12890000</v>
      </c>
      <c r="L242">
        <f t="shared" si="34"/>
        <v>33439999.999999996</v>
      </c>
      <c r="M242">
        <f t="shared" si="35"/>
        <v>66330000</v>
      </c>
      <c r="N242">
        <f t="shared" si="36"/>
        <v>89300000</v>
      </c>
      <c r="P242">
        <f t="shared" si="37"/>
        <v>89300000</v>
      </c>
      <c r="Q242">
        <f>IFERROR(J144+MATCH(P242,J242:N242,0)-1,"")</f>
        <v>2016</v>
      </c>
      <c r="R242">
        <f t="shared" si="38"/>
        <v>4290000</v>
      </c>
      <c r="S242">
        <f>IFERROR(J144+MATCH(R242,J242:N242)-1,"")</f>
        <v>2012</v>
      </c>
      <c r="T242">
        <f t="shared" si="39"/>
        <v>41250000</v>
      </c>
      <c r="U242">
        <f t="shared" si="40"/>
        <v>35948352.53526926</v>
      </c>
      <c r="V242">
        <f t="shared" si="41"/>
        <v>-1.0281416919937625</v>
      </c>
      <c r="W242">
        <f t="shared" si="42"/>
        <v>-0.78890958833720526</v>
      </c>
      <c r="X242">
        <f t="shared" si="43"/>
        <v>-0.21725613134392016</v>
      </c>
      <c r="Y242">
        <f t="shared" si="44"/>
        <v>0.69766757671005319</v>
      </c>
      <c r="Z242">
        <f t="shared" si="45"/>
        <v>1.3366398349648347</v>
      </c>
      <c r="AA242">
        <f t="shared" si="46"/>
        <v>1.3366398349648347</v>
      </c>
      <c r="AB242">
        <f>IFERROR(V144+MATCH(AA242,V242:Z242,0)-1,"")</f>
        <v>2016</v>
      </c>
    </row>
    <row r="243" spans="1:28" x14ac:dyDescent="0.3">
      <c r="A243" s="1">
        <v>15</v>
      </c>
      <c r="B243" t="s">
        <v>635</v>
      </c>
      <c r="C243" t="s">
        <v>1235</v>
      </c>
      <c r="D243" t="s">
        <v>5327</v>
      </c>
      <c r="E243" t="s">
        <v>5328</v>
      </c>
      <c r="F243" t="s">
        <v>5329</v>
      </c>
      <c r="G243" t="s">
        <v>5330</v>
      </c>
      <c r="I243" t="str">
        <f t="shared" si="31"/>
        <v>N/A</v>
      </c>
      <c r="J243">
        <f t="shared" si="32"/>
        <v>1440000000</v>
      </c>
      <c r="K243">
        <f t="shared" si="33"/>
        <v>1580000000</v>
      </c>
      <c r="L243">
        <f t="shared" si="34"/>
        <v>1920000000</v>
      </c>
      <c r="M243">
        <f t="shared" si="35"/>
        <v>1860000000</v>
      </c>
      <c r="N243">
        <f t="shared" si="36"/>
        <v>1730000000</v>
      </c>
      <c r="P243">
        <f t="shared" si="37"/>
        <v>1920000000</v>
      </c>
      <c r="Q243">
        <f>IFERROR(J144+MATCH(P243,J243:N243,0)-1,"")</f>
        <v>2014</v>
      </c>
      <c r="R243">
        <f t="shared" si="38"/>
        <v>1440000000</v>
      </c>
      <c r="S243">
        <f>IFERROR(J144+MATCH(R243,J243:N243)-1,"")</f>
        <v>2012</v>
      </c>
      <c r="T243">
        <f t="shared" si="39"/>
        <v>1706000000</v>
      </c>
      <c r="U243">
        <f t="shared" si="40"/>
        <v>197939384.66106233</v>
      </c>
      <c r="V243">
        <f t="shared" si="41"/>
        <v>-1.34384574578465</v>
      </c>
      <c r="W243">
        <f t="shared" si="42"/>
        <v>-0.63655851116114992</v>
      </c>
      <c r="X243">
        <f t="shared" si="43"/>
        <v>1.0811390586387786</v>
      </c>
      <c r="Y243">
        <f t="shared" si="44"/>
        <v>0.77801595808585</v>
      </c>
      <c r="Z243">
        <f t="shared" si="45"/>
        <v>0.12124924022117142</v>
      </c>
      <c r="AA243">
        <f t="shared" si="46"/>
        <v>-1.34384574578465</v>
      </c>
      <c r="AB243">
        <f>IFERROR(V144+MATCH(AA243,V243:Z243,0)-1,"")</f>
        <v>2012</v>
      </c>
    </row>
    <row r="244" spans="1:28" x14ac:dyDescent="0.3">
      <c r="A244" s="1">
        <v>16</v>
      </c>
      <c r="B244" t="s">
        <v>640</v>
      </c>
      <c r="C244" t="s">
        <v>254</v>
      </c>
      <c r="D244" t="s">
        <v>5331</v>
      </c>
      <c r="E244" t="s">
        <v>5332</v>
      </c>
      <c r="F244" t="s">
        <v>5333</v>
      </c>
      <c r="G244" t="s">
        <v>5334</v>
      </c>
      <c r="I244" t="str">
        <f t="shared" si="31"/>
        <v>N/A</v>
      </c>
      <c r="J244" t="str">
        <f t="shared" si="32"/>
        <v>N/A</v>
      </c>
      <c r="K244">
        <f t="shared" si="33"/>
        <v>9.9199999999999997E-2</v>
      </c>
      <c r="L244">
        <f t="shared" si="34"/>
        <v>0.21789999999999998</v>
      </c>
      <c r="M244">
        <f t="shared" si="35"/>
        <v>-3.4100000000000005E-2</v>
      </c>
      <c r="N244">
        <f t="shared" si="36"/>
        <v>-6.9699999999999998E-2</v>
      </c>
      <c r="P244">
        <f t="shared" si="37"/>
        <v>0.21789999999999998</v>
      </c>
      <c r="Q244">
        <f>IFERROR(J144+MATCH(P244,J244:N244,0)-1,"")</f>
        <v>2014</v>
      </c>
      <c r="R244">
        <f t="shared" si="38"/>
        <v>-6.9699999999999998E-2</v>
      </c>
      <c r="S244" t="str">
        <f>IFERROR(J144+MATCH(R244,J244:N244)-1,"")</f>
        <v/>
      </c>
      <c r="T244">
        <f t="shared" si="39"/>
        <v>5.3324999999999997E-2</v>
      </c>
      <c r="U244">
        <f t="shared" si="40"/>
        <v>0.13161525684104153</v>
      </c>
      <c r="V244" t="str">
        <f t="shared" si="41"/>
        <v/>
      </c>
      <c r="W244">
        <f t="shared" si="42"/>
        <v>0.34855381588021805</v>
      </c>
      <c r="X244">
        <f t="shared" si="43"/>
        <v>1.2504249427463079</v>
      </c>
      <c r="Y244">
        <f t="shared" si="44"/>
        <v>-0.66424669980006679</v>
      </c>
      <c r="Z244">
        <f t="shared" si="45"/>
        <v>-0.93473205882645938</v>
      </c>
      <c r="AA244">
        <f t="shared" si="46"/>
        <v>1.2504249427463079</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956</v>
      </c>
      <c r="D247" t="s">
        <v>5335</v>
      </c>
      <c r="E247" t="s">
        <v>5335</v>
      </c>
      <c r="F247" t="s">
        <v>5336</v>
      </c>
      <c r="G247" t="s">
        <v>652</v>
      </c>
      <c r="I247" t="str">
        <f t="shared" si="31"/>
        <v>N/A</v>
      </c>
      <c r="J247">
        <f t="shared" si="32"/>
        <v>3100000</v>
      </c>
      <c r="K247">
        <f t="shared" si="33"/>
        <v>6750000</v>
      </c>
      <c r="L247">
        <f t="shared" si="34"/>
        <v>6750000</v>
      </c>
      <c r="M247">
        <f t="shared" si="35"/>
        <v>65739999.999999993</v>
      </c>
      <c r="N247">
        <f t="shared" si="36"/>
        <v>3000000</v>
      </c>
      <c r="P247">
        <f t="shared" si="37"/>
        <v>65739999.999999993</v>
      </c>
      <c r="Q247">
        <f>IFERROR(J144+MATCH(P247,J247:N247,0)-1,"")</f>
        <v>2015</v>
      </c>
      <c r="R247">
        <f t="shared" si="38"/>
        <v>3000000</v>
      </c>
      <c r="S247" t="str">
        <f>IFERROR(J144+MATCH(R247,J247:N247)-1,"")</f>
        <v/>
      </c>
      <c r="T247">
        <f t="shared" si="39"/>
        <v>17068000</v>
      </c>
      <c r="U247">
        <f t="shared" si="40"/>
        <v>27271319.550032772</v>
      </c>
      <c r="V247">
        <f t="shared" si="41"/>
        <v>-0.51218643727062396</v>
      </c>
      <c r="W247">
        <f t="shared" si="42"/>
        <v>-0.37834619557261578</v>
      </c>
      <c r="X247">
        <f t="shared" si="43"/>
        <v>-0.37834619557261578</v>
      </c>
      <c r="Y247">
        <f t="shared" si="44"/>
        <v>1.7847321216234109</v>
      </c>
      <c r="Z247">
        <f t="shared" si="45"/>
        <v>-0.51585329320755569</v>
      </c>
      <c r="AA247">
        <f t="shared" si="46"/>
        <v>1.7847321216234109</v>
      </c>
      <c r="AB247">
        <f>IFERROR(V144+MATCH(AA247,V247:Z247,0)-1,"")</f>
        <v>2015</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956</v>
      </c>
      <c r="D249" t="s">
        <v>5335</v>
      </c>
      <c r="E249" t="s">
        <v>5335</v>
      </c>
      <c r="F249" t="s">
        <v>5336</v>
      </c>
      <c r="G249" t="s">
        <v>652</v>
      </c>
      <c r="I249" t="str">
        <f t="shared" si="31"/>
        <v>N/A</v>
      </c>
      <c r="J249">
        <f t="shared" si="32"/>
        <v>3100000</v>
      </c>
      <c r="K249">
        <f t="shared" si="33"/>
        <v>6750000</v>
      </c>
      <c r="L249">
        <f t="shared" si="34"/>
        <v>6750000</v>
      </c>
      <c r="M249">
        <f t="shared" si="35"/>
        <v>65739999.999999993</v>
      </c>
      <c r="N249">
        <f t="shared" si="36"/>
        <v>3000000</v>
      </c>
      <c r="P249">
        <f t="shared" si="37"/>
        <v>65739999.999999993</v>
      </c>
      <c r="Q249">
        <f>IFERROR(J144+MATCH(P249,J249:N249,0)-1,"")</f>
        <v>2015</v>
      </c>
      <c r="R249">
        <f t="shared" si="38"/>
        <v>3000000</v>
      </c>
      <c r="S249" t="str">
        <f>IFERROR(J144+MATCH(R249,J249:N249)-1,"")</f>
        <v/>
      </c>
      <c r="T249">
        <f t="shared" si="39"/>
        <v>17068000</v>
      </c>
      <c r="U249">
        <f t="shared" si="40"/>
        <v>27271319.550032772</v>
      </c>
      <c r="V249">
        <f t="shared" si="41"/>
        <v>-0.51218643727062396</v>
      </c>
      <c r="W249">
        <f t="shared" si="42"/>
        <v>-0.37834619557261578</v>
      </c>
      <c r="X249">
        <f t="shared" si="43"/>
        <v>-0.37834619557261578</v>
      </c>
      <c r="Y249">
        <f t="shared" si="44"/>
        <v>1.7847321216234109</v>
      </c>
      <c r="Z249">
        <f t="shared" si="45"/>
        <v>-0.51585329320755569</v>
      </c>
      <c r="AA249">
        <f t="shared" si="46"/>
        <v>1.7847321216234109</v>
      </c>
      <c r="AB249">
        <f>IFERROR(V144+MATCH(AA249,V249:Z249,0)-1,"")</f>
        <v>2015</v>
      </c>
    </row>
    <row r="250" spans="1:28" x14ac:dyDescent="0.3">
      <c r="A250" s="1">
        <v>3</v>
      </c>
      <c r="B250" t="s">
        <v>655</v>
      </c>
      <c r="C250" t="s">
        <v>1995</v>
      </c>
      <c r="D250" t="s">
        <v>5337</v>
      </c>
      <c r="E250" t="s">
        <v>5338</v>
      </c>
      <c r="F250" t="s">
        <v>5339</v>
      </c>
      <c r="G250" t="s">
        <v>5340</v>
      </c>
      <c r="I250" t="str">
        <f t="shared" si="31"/>
        <v>pos_trend</v>
      </c>
      <c r="J250">
        <f t="shared" si="32"/>
        <v>18400000</v>
      </c>
      <c r="K250">
        <f t="shared" si="33"/>
        <v>19490000</v>
      </c>
      <c r="L250">
        <f t="shared" si="34"/>
        <v>32340000.000000004</v>
      </c>
      <c r="M250">
        <f t="shared" si="35"/>
        <v>37400000</v>
      </c>
      <c r="N250">
        <f t="shared" si="36"/>
        <v>46280000</v>
      </c>
      <c r="P250">
        <f t="shared" si="37"/>
        <v>46280000</v>
      </c>
      <c r="Q250">
        <f>IFERROR(J144+MATCH(P250,J250:N250,0)-1,"")</f>
        <v>2016</v>
      </c>
      <c r="R250">
        <f t="shared" si="38"/>
        <v>18400000</v>
      </c>
      <c r="S250">
        <f>IFERROR(J144+MATCH(R250,J250:N250)-1,"")</f>
        <v>2012</v>
      </c>
      <c r="T250">
        <f t="shared" si="39"/>
        <v>30782000</v>
      </c>
      <c r="U250">
        <f t="shared" si="40"/>
        <v>11908363.4475943</v>
      </c>
      <c r="V250">
        <f t="shared" si="41"/>
        <v>-1.0397734377599452</v>
      </c>
      <c r="W250">
        <f t="shared" si="42"/>
        <v>-0.94824112899251356</v>
      </c>
      <c r="X250">
        <f t="shared" si="43"/>
        <v>0.13083241932078815</v>
      </c>
      <c r="Y250">
        <f t="shared" si="44"/>
        <v>0.55574387103015011</v>
      </c>
      <c r="Z250">
        <f t="shared" si="45"/>
        <v>1.3014382764015211</v>
      </c>
      <c r="AA250">
        <f t="shared" si="46"/>
        <v>1.3014382764015211</v>
      </c>
      <c r="AB250">
        <f>IFERROR(V144+MATCH(AA250,V250:Z250,0)-1,"")</f>
        <v>2016</v>
      </c>
    </row>
    <row r="251" spans="1:28" x14ac:dyDescent="0.3">
      <c r="A251" s="1">
        <v>4</v>
      </c>
      <c r="B251" t="s">
        <v>661</v>
      </c>
      <c r="C251" t="s">
        <v>254</v>
      </c>
      <c r="D251" t="s">
        <v>5341</v>
      </c>
      <c r="E251" t="s">
        <v>5342</v>
      </c>
      <c r="F251" t="s">
        <v>5343</v>
      </c>
      <c r="G251" t="s">
        <v>447</v>
      </c>
      <c r="I251" t="str">
        <f t="shared" si="31"/>
        <v>N/A</v>
      </c>
      <c r="J251" t="str">
        <f t="shared" si="32"/>
        <v>N/A</v>
      </c>
      <c r="K251">
        <f t="shared" si="33"/>
        <v>5.9400000000000008E-2</v>
      </c>
      <c r="L251">
        <f t="shared" si="34"/>
        <v>0.65879999999999994</v>
      </c>
      <c r="M251">
        <f t="shared" si="35"/>
        <v>0.15670000000000001</v>
      </c>
      <c r="N251">
        <f t="shared" si="36"/>
        <v>0.23730000000000001</v>
      </c>
      <c r="P251">
        <f t="shared" si="37"/>
        <v>0.65879999999999994</v>
      </c>
      <c r="Q251">
        <f>IFERROR(J144+MATCH(P251,J251:N251,0)-1,"")</f>
        <v>2014</v>
      </c>
      <c r="R251">
        <f t="shared" si="38"/>
        <v>5.9400000000000008E-2</v>
      </c>
      <c r="S251">
        <f>IFERROR(J144+MATCH(R251,J251:N251)-1,"")</f>
        <v>2013</v>
      </c>
      <c r="T251">
        <f t="shared" si="39"/>
        <v>0.27805000000000002</v>
      </c>
      <c r="U251">
        <f t="shared" si="40"/>
        <v>0.26404846146114913</v>
      </c>
      <c r="V251" t="str">
        <f t="shared" si="41"/>
        <v/>
      </c>
      <c r="W251">
        <f t="shared" si="42"/>
        <v>-0.8280676917792652</v>
      </c>
      <c r="X251">
        <f t="shared" si="43"/>
        <v>1.4419701515890928</v>
      </c>
      <c r="Y251">
        <f t="shared" si="44"/>
        <v>-0.4595747285498003</v>
      </c>
      <c r="Z251">
        <f t="shared" si="45"/>
        <v>-0.15432773126002772</v>
      </c>
      <c r="AA251">
        <f t="shared" si="46"/>
        <v>1.4419701515890928</v>
      </c>
      <c r="AB251">
        <f>IFERROR(V144+MATCH(AA251,V251:Z251,0)-1,"")</f>
        <v>2014</v>
      </c>
    </row>
    <row r="252" spans="1:28" x14ac:dyDescent="0.3">
      <c r="A252" s="1">
        <v>5</v>
      </c>
      <c r="B252" t="s">
        <v>666</v>
      </c>
      <c r="C252" t="s">
        <v>254</v>
      </c>
      <c r="D252" t="s">
        <v>254</v>
      </c>
      <c r="E252" t="s">
        <v>254</v>
      </c>
      <c r="F252" t="s">
        <v>254</v>
      </c>
      <c r="G252" t="s">
        <v>5344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899000</v>
      </c>
      <c r="P252">
        <f t="shared" si="37"/>
        <v>899000</v>
      </c>
      <c r="Q252">
        <f>IFERROR(J144+MATCH(P252,J252:N252,0)-1,"")</f>
        <v>2016</v>
      </c>
      <c r="R252">
        <f t="shared" si="38"/>
        <v>899000</v>
      </c>
      <c r="S252">
        <f>IFERROR(J144+MATCH(R252,J252:N252)-1,"")</f>
        <v>2016</v>
      </c>
      <c r="T252">
        <f t="shared" si="39"/>
        <v>899000</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5345</v>
      </c>
      <c r="D253" t="s">
        <v>5346</v>
      </c>
      <c r="E253" t="s">
        <v>5347</v>
      </c>
      <c r="F253" t="s">
        <v>5348</v>
      </c>
      <c r="G253" t="s">
        <v>5349</v>
      </c>
      <c r="I253" t="str">
        <f t="shared" si="47"/>
        <v>pos_trend</v>
      </c>
      <c r="J253">
        <f t="shared" si="48"/>
        <v>67660000</v>
      </c>
      <c r="K253">
        <f t="shared" si="49"/>
        <v>74650000</v>
      </c>
      <c r="L253">
        <f t="shared" si="50"/>
        <v>91500000</v>
      </c>
      <c r="M253">
        <f t="shared" si="51"/>
        <v>133070000</v>
      </c>
      <c r="N253">
        <f t="shared" si="52"/>
        <v>161820000</v>
      </c>
      <c r="P253">
        <f t="shared" si="37"/>
        <v>161820000</v>
      </c>
      <c r="Q253">
        <f>IFERROR(J144+MATCH(P253,J253:N253,0)-1,"")</f>
        <v>2016</v>
      </c>
      <c r="R253">
        <f t="shared" si="38"/>
        <v>67660000</v>
      </c>
      <c r="S253">
        <f>IFERROR(J144+MATCH(R253,J253:N253)-1,"")</f>
        <v>2012</v>
      </c>
      <c r="T253">
        <f t="shared" si="39"/>
        <v>105740000</v>
      </c>
      <c r="U253">
        <f t="shared" si="40"/>
        <v>40346460.19169464</v>
      </c>
      <c r="V253">
        <f t="shared" si="41"/>
        <v>-0.94382505476499789</v>
      </c>
      <c r="W253">
        <f t="shared" si="42"/>
        <v>-0.77057565526900695</v>
      </c>
      <c r="X253">
        <f t="shared" si="43"/>
        <v>-0.35294298266422192</v>
      </c>
      <c r="Y253">
        <f t="shared" si="44"/>
        <v>0.67738284523968995</v>
      </c>
      <c r="Z253">
        <f t="shared" si="45"/>
        <v>1.3899608474585368</v>
      </c>
      <c r="AA253">
        <f t="shared" si="46"/>
        <v>1.3899608474585368</v>
      </c>
      <c r="AB253">
        <f>IFERROR(V144+MATCH(AA253,V253:Z253,0)-1,"")</f>
        <v>2016</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2843</v>
      </c>
      <c r="D255" t="s">
        <v>2113</v>
      </c>
      <c r="E255" t="s">
        <v>5350</v>
      </c>
      <c r="F255" t="s">
        <v>5351</v>
      </c>
      <c r="G255" t="s">
        <v>5352</v>
      </c>
      <c r="I255" t="str">
        <f t="shared" si="47"/>
        <v>pos_trend</v>
      </c>
      <c r="J255">
        <f t="shared" si="48"/>
        <v>25020000</v>
      </c>
      <c r="K255">
        <f t="shared" si="49"/>
        <v>28100000</v>
      </c>
      <c r="L255">
        <f t="shared" si="50"/>
        <v>36850000</v>
      </c>
      <c r="M255">
        <f t="shared" si="51"/>
        <v>40370000</v>
      </c>
      <c r="N255">
        <f t="shared" si="52"/>
        <v>45620000</v>
      </c>
      <c r="P255">
        <f t="shared" si="37"/>
        <v>45620000</v>
      </c>
      <c r="Q255">
        <f>IFERROR(J144+MATCH(P255,J255:N255,0)-1,"")</f>
        <v>2016</v>
      </c>
      <c r="R255">
        <f t="shared" si="38"/>
        <v>25020000</v>
      </c>
      <c r="S255">
        <f>IFERROR(J144+MATCH(R255,J255:N255)-1,"")</f>
        <v>2012</v>
      </c>
      <c r="T255">
        <f t="shared" si="39"/>
        <v>35192000</v>
      </c>
      <c r="U255">
        <f t="shared" si="40"/>
        <v>8545026.0385794025</v>
      </c>
      <c r="V255">
        <f t="shared" si="41"/>
        <v>-1.190400117457229</v>
      </c>
      <c r="W255">
        <f t="shared" si="42"/>
        <v>-0.82995651130620007</v>
      </c>
      <c r="X255">
        <f t="shared" si="43"/>
        <v>0.19403100616831356</v>
      </c>
      <c r="Y255">
        <f t="shared" si="44"/>
        <v>0.60596655605520366</v>
      </c>
      <c r="Z255">
        <f t="shared" si="45"/>
        <v>1.2203590665399118</v>
      </c>
      <c r="AA255">
        <f t="shared" si="46"/>
        <v>1.2203590665399118</v>
      </c>
      <c r="AB255">
        <f>IFERROR(V144+MATCH(AA255,V255:Z255,0)-1,"")</f>
        <v>2016</v>
      </c>
    </row>
    <row r="256" spans="1:28" x14ac:dyDescent="0.3">
      <c r="A256" s="1">
        <v>9</v>
      </c>
      <c r="B256" t="s">
        <v>683</v>
      </c>
      <c r="C256" t="s">
        <v>5353</v>
      </c>
      <c r="D256" t="s">
        <v>5354</v>
      </c>
      <c r="E256" t="s">
        <v>5355</v>
      </c>
      <c r="F256" t="s">
        <v>5356</v>
      </c>
      <c r="G256" t="s">
        <v>5357</v>
      </c>
      <c r="I256" t="str">
        <f t="shared" si="47"/>
        <v>pos_trend</v>
      </c>
      <c r="J256">
        <f t="shared" si="48"/>
        <v>42640000</v>
      </c>
      <c r="K256">
        <f t="shared" si="49"/>
        <v>46550000</v>
      </c>
      <c r="L256">
        <f t="shared" si="50"/>
        <v>54640000</v>
      </c>
      <c r="M256">
        <f t="shared" si="51"/>
        <v>92700000</v>
      </c>
      <c r="N256">
        <f t="shared" si="52"/>
        <v>116200000</v>
      </c>
      <c r="P256">
        <f t="shared" si="37"/>
        <v>116200000</v>
      </c>
      <c r="Q256">
        <f>IFERROR(J144+MATCH(P256,J256:N256,0)-1,"")</f>
        <v>2016</v>
      </c>
      <c r="R256">
        <f t="shared" si="38"/>
        <v>42640000</v>
      </c>
      <c r="S256">
        <f>IFERROR(J144+MATCH(R256,J256:N256)-1,"")</f>
        <v>2012</v>
      </c>
      <c r="T256">
        <f t="shared" si="39"/>
        <v>70546000</v>
      </c>
      <c r="U256">
        <f t="shared" si="40"/>
        <v>32336670.824313376</v>
      </c>
      <c r="V256">
        <f t="shared" si="41"/>
        <v>-0.86298308665151668</v>
      </c>
      <c r="W256">
        <f t="shared" si="42"/>
        <v>-0.74206773264852699</v>
      </c>
      <c r="X256">
        <f t="shared" si="43"/>
        <v>-0.49188737104131813</v>
      </c>
      <c r="Y256">
        <f t="shared" si="44"/>
        <v>0.68510454030236145</v>
      </c>
      <c r="Z256">
        <f t="shared" si="45"/>
        <v>1.4118336500390003</v>
      </c>
      <c r="AA256">
        <f t="shared" si="46"/>
        <v>1.4118336500390003</v>
      </c>
      <c r="AB256">
        <f>IFERROR(V144+MATCH(AA256,V256:Z256,0)-1,"")</f>
        <v>2016</v>
      </c>
    </row>
    <row r="257" spans="1:28" x14ac:dyDescent="0.3">
      <c r="A257" s="1">
        <v>10</v>
      </c>
      <c r="B257" t="s">
        <v>689</v>
      </c>
      <c r="C257" t="s">
        <v>5358</v>
      </c>
      <c r="D257" t="s">
        <v>5359</v>
      </c>
      <c r="E257" t="s">
        <v>5360</v>
      </c>
      <c r="F257" t="s">
        <v>5361</v>
      </c>
      <c r="G257" t="s">
        <v>5362</v>
      </c>
      <c r="I257" t="str">
        <f t="shared" si="47"/>
        <v>N/A</v>
      </c>
      <c r="J257">
        <f t="shared" si="48"/>
        <v>89160000</v>
      </c>
      <c r="K257">
        <f t="shared" si="49"/>
        <v>100900000</v>
      </c>
      <c r="L257">
        <f t="shared" si="50"/>
        <v>130580000.00000001</v>
      </c>
      <c r="M257">
        <f t="shared" si="51"/>
        <v>236210000</v>
      </c>
      <c r="N257">
        <f t="shared" si="52"/>
        <v>211990000</v>
      </c>
      <c r="P257">
        <f t="shared" si="37"/>
        <v>236210000</v>
      </c>
      <c r="Q257">
        <f>IFERROR(J144+MATCH(P257,J257:N257,0)-1,"")</f>
        <v>2015</v>
      </c>
      <c r="R257">
        <f t="shared" si="38"/>
        <v>89160000</v>
      </c>
      <c r="S257">
        <f>IFERROR(J144+MATCH(R257,J257:N257)-1,"")</f>
        <v>2012</v>
      </c>
      <c r="T257">
        <f t="shared" si="39"/>
        <v>153768000</v>
      </c>
      <c r="U257">
        <f t="shared" si="40"/>
        <v>66508245.879740357</v>
      </c>
      <c r="V257">
        <f t="shared" si="41"/>
        <v>-0.97142841681351266</v>
      </c>
      <c r="W257">
        <f t="shared" si="42"/>
        <v>-0.79490895152452923</v>
      </c>
      <c r="X257">
        <f t="shared" si="43"/>
        <v>-0.34864849754011445</v>
      </c>
      <c r="Y257">
        <f t="shared" si="44"/>
        <v>1.2395756181732851</v>
      </c>
      <c r="Z257">
        <f t="shared" si="45"/>
        <v>0.87541024770487141</v>
      </c>
      <c r="AA257">
        <f t="shared" si="46"/>
        <v>1.2395756181732851</v>
      </c>
      <c r="AB257">
        <f>IFERROR(V144+MATCH(AA257,V257:Z257,0)-1,"")</f>
        <v>2015</v>
      </c>
    </row>
    <row r="258" spans="1:28" x14ac:dyDescent="0.3">
      <c r="A258" s="1">
        <v>11</v>
      </c>
      <c r="B258" t="s">
        <v>695</v>
      </c>
      <c r="C258" t="s">
        <v>5363</v>
      </c>
      <c r="D258" t="s">
        <v>5364</v>
      </c>
      <c r="E258" t="s">
        <v>5365</v>
      </c>
      <c r="F258" t="s">
        <v>5366</v>
      </c>
      <c r="G258" t="s">
        <v>5367</v>
      </c>
      <c r="I258" t="str">
        <f t="shared" si="47"/>
        <v>neg_trend</v>
      </c>
      <c r="J258">
        <f t="shared" si="48"/>
        <v>441360000</v>
      </c>
      <c r="K258">
        <f t="shared" si="49"/>
        <v>357540000</v>
      </c>
      <c r="L258">
        <f t="shared" si="50"/>
        <v>351220000</v>
      </c>
      <c r="M258">
        <f t="shared" si="51"/>
        <v>284210000</v>
      </c>
      <c r="N258">
        <f t="shared" si="52"/>
        <v>280670000</v>
      </c>
      <c r="P258">
        <f t="shared" si="37"/>
        <v>441360000</v>
      </c>
      <c r="Q258">
        <f>IFERROR(J144+MATCH(P258,J258:N258,0)-1,"")</f>
        <v>2012</v>
      </c>
      <c r="R258">
        <f t="shared" si="38"/>
        <v>280670000</v>
      </c>
      <c r="S258" t="str">
        <f>IFERROR(J144+MATCH(R258,J258:N258)-1,"")</f>
        <v/>
      </c>
      <c r="T258">
        <f t="shared" si="39"/>
        <v>343000000</v>
      </c>
      <c r="U258">
        <f t="shared" si="40"/>
        <v>65755156.831993036</v>
      </c>
      <c r="V258">
        <f t="shared" si="41"/>
        <v>1.49585226070274</v>
      </c>
      <c r="W258">
        <f t="shared" si="42"/>
        <v>0.22112334150689142</v>
      </c>
      <c r="X258">
        <f t="shared" si="43"/>
        <v>0.12500920682164013</v>
      </c>
      <c r="Y258">
        <f t="shared" si="44"/>
        <v>-0.89407436363068404</v>
      </c>
      <c r="Z258">
        <f t="shared" si="45"/>
        <v>-0.94791044540058744</v>
      </c>
      <c r="AA258">
        <f t="shared" si="46"/>
        <v>1.49585226070274</v>
      </c>
      <c r="AB258">
        <f>IFERROR(V144+MATCH(AA258,V258:Z258,0)-1,"")</f>
        <v>2012</v>
      </c>
    </row>
    <row r="259" spans="1:28" x14ac:dyDescent="0.3">
      <c r="A259" s="1">
        <v>12</v>
      </c>
      <c r="B259" t="s">
        <v>701</v>
      </c>
      <c r="C259" t="s">
        <v>5363</v>
      </c>
      <c r="D259" t="s">
        <v>5364</v>
      </c>
      <c r="E259" t="s">
        <v>5365</v>
      </c>
      <c r="F259" t="s">
        <v>5366</v>
      </c>
      <c r="G259" t="s">
        <v>5367</v>
      </c>
      <c r="I259" t="str">
        <f t="shared" si="47"/>
        <v>neg_trend</v>
      </c>
      <c r="J259">
        <f t="shared" si="48"/>
        <v>441360000</v>
      </c>
      <c r="K259">
        <f t="shared" si="49"/>
        <v>357540000</v>
      </c>
      <c r="L259">
        <f t="shared" si="50"/>
        <v>351220000</v>
      </c>
      <c r="M259">
        <f t="shared" si="51"/>
        <v>284210000</v>
      </c>
      <c r="N259">
        <f t="shared" si="52"/>
        <v>280670000</v>
      </c>
      <c r="P259">
        <f t="shared" si="37"/>
        <v>441360000</v>
      </c>
      <c r="Q259">
        <f>IFERROR(J144+MATCH(P259,J259:N259,0)-1,"")</f>
        <v>2012</v>
      </c>
      <c r="R259">
        <f t="shared" si="38"/>
        <v>280670000</v>
      </c>
      <c r="S259" t="str">
        <f>IFERROR(J144+MATCH(R259,J259:N259)-1,"")</f>
        <v/>
      </c>
      <c r="T259">
        <f t="shared" si="39"/>
        <v>343000000</v>
      </c>
      <c r="U259">
        <f t="shared" si="40"/>
        <v>65755156.831993036</v>
      </c>
      <c r="V259">
        <f t="shared" si="41"/>
        <v>1.49585226070274</v>
      </c>
      <c r="W259">
        <f t="shared" si="42"/>
        <v>0.22112334150689142</v>
      </c>
      <c r="X259">
        <f t="shared" si="43"/>
        <v>0.12500920682164013</v>
      </c>
      <c r="Y259">
        <f t="shared" si="44"/>
        <v>-0.89407436363068404</v>
      </c>
      <c r="Z259">
        <f t="shared" si="45"/>
        <v>-0.94791044540058744</v>
      </c>
      <c r="AA259">
        <f t="shared" si="46"/>
        <v>1.49585226070274</v>
      </c>
      <c r="AB259">
        <f>IFERROR(V144+MATCH(AA259,V259:Z259,0)-1,"")</f>
        <v>2012</v>
      </c>
    </row>
    <row r="260" spans="1:28" x14ac:dyDescent="0.3">
      <c r="A260" s="1">
        <v>13</v>
      </c>
      <c r="B260" t="s">
        <v>704</v>
      </c>
      <c r="C260" t="s">
        <v>5363</v>
      </c>
      <c r="D260" t="s">
        <v>5364</v>
      </c>
      <c r="E260" t="s">
        <v>5365</v>
      </c>
      <c r="F260" t="s">
        <v>5366</v>
      </c>
      <c r="G260" t="s">
        <v>5367</v>
      </c>
      <c r="I260" t="str">
        <f t="shared" si="47"/>
        <v>neg_trend</v>
      </c>
      <c r="J260">
        <f t="shared" si="48"/>
        <v>441360000</v>
      </c>
      <c r="K260">
        <f t="shared" si="49"/>
        <v>357540000</v>
      </c>
      <c r="L260">
        <f t="shared" si="50"/>
        <v>351220000</v>
      </c>
      <c r="M260">
        <f t="shared" si="51"/>
        <v>284210000</v>
      </c>
      <c r="N260">
        <f t="shared" si="52"/>
        <v>280670000</v>
      </c>
      <c r="P260">
        <f t="shared" si="37"/>
        <v>441360000</v>
      </c>
      <c r="Q260">
        <f>IFERROR(J144+MATCH(P260,J260:N260,0)-1,"")</f>
        <v>2012</v>
      </c>
      <c r="R260">
        <f t="shared" si="38"/>
        <v>280670000</v>
      </c>
      <c r="S260" t="str">
        <f>IFERROR(J144+MATCH(R260,J260:N260)-1,"")</f>
        <v/>
      </c>
      <c r="T260">
        <f t="shared" si="39"/>
        <v>343000000</v>
      </c>
      <c r="U260">
        <f t="shared" si="40"/>
        <v>65755156.831993036</v>
      </c>
      <c r="V260">
        <f t="shared" si="41"/>
        <v>1.49585226070274</v>
      </c>
      <c r="W260">
        <f t="shared" si="42"/>
        <v>0.22112334150689142</v>
      </c>
      <c r="X260">
        <f t="shared" si="43"/>
        <v>0.12500920682164013</v>
      </c>
      <c r="Y260">
        <f t="shared" si="44"/>
        <v>-0.89407436363068404</v>
      </c>
      <c r="Z260">
        <f t="shared" si="45"/>
        <v>-0.94791044540058744</v>
      </c>
      <c r="AA260">
        <f t="shared" si="46"/>
        <v>1.49585226070274</v>
      </c>
      <c r="AB260">
        <f>IFERROR(V144+MATCH(AA260,V260:Z260,0)-1,"")</f>
        <v>2012</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17</v>
      </c>
      <c r="B264" t="s">
        <v>714</v>
      </c>
      <c r="C264" t="s">
        <v>5368</v>
      </c>
      <c r="D264" t="s">
        <v>2892</v>
      </c>
      <c r="E264" t="s">
        <v>5369</v>
      </c>
      <c r="F264" t="s">
        <v>5370</v>
      </c>
      <c r="G264" t="s">
        <v>5371</v>
      </c>
      <c r="I264" t="str">
        <f t="shared" si="47"/>
        <v>neg_trend</v>
      </c>
      <c r="J264">
        <f t="shared" si="48"/>
        <v>34510000</v>
      </c>
      <c r="K264">
        <f t="shared" si="49"/>
        <v>29170000</v>
      </c>
      <c r="L264">
        <f t="shared" si="50"/>
        <v>18920000</v>
      </c>
      <c r="M264">
        <f t="shared" si="51"/>
        <v>-40390000</v>
      </c>
      <c r="N264">
        <f t="shared" si="52"/>
        <v>-47770000</v>
      </c>
      <c r="P264">
        <f t="shared" si="37"/>
        <v>34510000</v>
      </c>
      <c r="Q264">
        <f>IFERROR(J144+MATCH(P264,J264:N264,0)-1,"")</f>
        <v>2012</v>
      </c>
      <c r="R264">
        <f t="shared" si="38"/>
        <v>-47770000</v>
      </c>
      <c r="S264" t="str">
        <f>IFERROR(J144+MATCH(R264,J264:N264)-1,"")</f>
        <v/>
      </c>
      <c r="T264">
        <f t="shared" si="39"/>
        <v>-1112000</v>
      </c>
      <c r="U264">
        <f t="shared" si="40"/>
        <v>39708115.29146152</v>
      </c>
      <c r="V264">
        <f t="shared" si="41"/>
        <v>0.89709621669351403</v>
      </c>
      <c r="W264">
        <f t="shared" si="42"/>
        <v>0.76261489062694376</v>
      </c>
      <c r="X264">
        <f t="shared" si="43"/>
        <v>0.50448125913212261</v>
      </c>
      <c r="Y264">
        <f t="shared" si="44"/>
        <v>-0.98916807588815459</v>
      </c>
      <c r="Z264">
        <f t="shared" si="45"/>
        <v>-1.1750242905644257</v>
      </c>
      <c r="AA264">
        <f t="shared" si="46"/>
        <v>-1.1750242905644257</v>
      </c>
      <c r="AB264">
        <f>IFERROR(V144+MATCH(AA264,V264:Z264,0)-1,"")</f>
        <v>2016</v>
      </c>
    </row>
    <row r="265" spans="1:28" x14ac:dyDescent="0.3">
      <c r="A265" s="1">
        <v>18</v>
      </c>
      <c r="B265" t="s">
        <v>720</v>
      </c>
      <c r="C265" t="s">
        <v>5368</v>
      </c>
      <c r="D265" t="s">
        <v>2892</v>
      </c>
      <c r="E265" t="s">
        <v>5369</v>
      </c>
      <c r="F265" t="s">
        <v>5372</v>
      </c>
      <c r="G265" t="s">
        <v>254</v>
      </c>
      <c r="I265" t="str">
        <f t="shared" si="47"/>
        <v>N/A</v>
      </c>
      <c r="J265">
        <f t="shared" si="48"/>
        <v>34510000</v>
      </c>
      <c r="K265">
        <f t="shared" si="49"/>
        <v>29170000</v>
      </c>
      <c r="L265">
        <f t="shared" si="50"/>
        <v>18920000</v>
      </c>
      <c r="M265">
        <f t="shared" si="51"/>
        <v>470000</v>
      </c>
      <c r="N265" t="str">
        <f t="shared" si="52"/>
        <v>N/A</v>
      </c>
      <c r="P265">
        <f t="shared" si="37"/>
        <v>34510000</v>
      </c>
      <c r="Q265">
        <f>IFERROR(J144+MATCH(P265,J265:N265,0)-1,"")</f>
        <v>2012</v>
      </c>
      <c r="R265">
        <f t="shared" si="38"/>
        <v>470000</v>
      </c>
      <c r="S265" t="str">
        <f>IFERROR(J144+MATCH(R265,J265:N265)-1,"")</f>
        <v/>
      </c>
      <c r="T265">
        <f t="shared" si="39"/>
        <v>20767500</v>
      </c>
      <c r="U265">
        <f t="shared" si="40"/>
        <v>14998445.197197387</v>
      </c>
      <c r="V265">
        <f t="shared" si="41"/>
        <v>0.91626164041109581</v>
      </c>
      <c r="W265">
        <f t="shared" si="42"/>
        <v>0.56022473593263478</v>
      </c>
      <c r="X265">
        <f t="shared" si="43"/>
        <v>-0.12317943464868107</v>
      </c>
      <c r="Y265">
        <f t="shared" si="44"/>
        <v>-1.3533069416950496</v>
      </c>
      <c r="Z265" t="str">
        <f t="shared" si="45"/>
        <v/>
      </c>
      <c r="AA265">
        <f t="shared" si="46"/>
        <v>-1.3533069416950496</v>
      </c>
      <c r="AB265">
        <f>IFERROR(V144+MATCH(AA265,V265:Z265,0)-1,"")</f>
        <v>2015</v>
      </c>
    </row>
    <row r="266" spans="1:28" x14ac:dyDescent="0.3">
      <c r="A266" s="1">
        <v>19</v>
      </c>
      <c r="B266" t="s">
        <v>725</v>
      </c>
      <c r="C266" t="s">
        <v>254</v>
      </c>
      <c r="D266" t="s">
        <v>254</v>
      </c>
      <c r="E266" t="s">
        <v>254</v>
      </c>
      <c r="F266" t="s">
        <v>5373</v>
      </c>
      <c r="G266" t="s">
        <v>601</v>
      </c>
      <c r="I266" t="str">
        <f t="shared" si="47"/>
        <v>N/A</v>
      </c>
      <c r="J266" t="str">
        <f t="shared" si="48"/>
        <v>N/A</v>
      </c>
      <c r="K266" t="str">
        <f t="shared" si="49"/>
        <v>N/A</v>
      </c>
      <c r="L266" t="str">
        <f t="shared" si="50"/>
        <v>N/A</v>
      </c>
      <c r="M266">
        <f t="shared" si="51"/>
        <v>40860000</v>
      </c>
      <c r="N266">
        <f t="shared" si="52"/>
        <v>47770000</v>
      </c>
      <c r="P266">
        <f t="shared" si="37"/>
        <v>47770000</v>
      </c>
      <c r="Q266">
        <f>IFERROR(J144+MATCH(P266,J266:N266,0)-1,"")</f>
        <v>2016</v>
      </c>
      <c r="R266">
        <f t="shared" si="38"/>
        <v>40860000</v>
      </c>
      <c r="S266">
        <f>IFERROR(J144+MATCH(R266,J266:N266)-1,"")</f>
        <v>2015</v>
      </c>
      <c r="T266">
        <f t="shared" si="39"/>
        <v>44315000</v>
      </c>
      <c r="U266">
        <f t="shared" si="40"/>
        <v>4886107.8579990435</v>
      </c>
      <c r="V266" t="str">
        <f t="shared" si="41"/>
        <v/>
      </c>
      <c r="W266" t="str">
        <f t="shared" si="42"/>
        <v/>
      </c>
      <c r="X266" t="str">
        <f t="shared" si="43"/>
        <v/>
      </c>
      <c r="Y266">
        <f t="shared" si="44"/>
        <v>-0.70710678118654746</v>
      </c>
      <c r="Z266">
        <f t="shared" si="45"/>
        <v>0.70710678118654746</v>
      </c>
      <c r="AA266">
        <f t="shared" si="46"/>
        <v>-0.70710678118654746</v>
      </c>
      <c r="AB266">
        <f>IFERROR(V144+MATCH(AA266,V266:Z266,0)-1,"")</f>
        <v>2015</v>
      </c>
    </row>
    <row r="267" spans="1:28" x14ac:dyDescent="0.3">
      <c r="A267" s="1">
        <v>20</v>
      </c>
      <c r="B267" t="s">
        <v>730</v>
      </c>
      <c r="C267" t="s">
        <v>5374</v>
      </c>
      <c r="D267" t="s">
        <v>5375</v>
      </c>
      <c r="E267" t="s">
        <v>5376</v>
      </c>
      <c r="F267" t="s">
        <v>5377</v>
      </c>
      <c r="G267" t="s">
        <v>5378</v>
      </c>
      <c r="I267" t="str">
        <f t="shared" si="47"/>
        <v>N/A</v>
      </c>
      <c r="J267">
        <f t="shared" si="48"/>
        <v>16329999.999999998</v>
      </c>
      <c r="K267">
        <f t="shared" si="49"/>
        <v>24790000</v>
      </c>
      <c r="L267">
        <f t="shared" si="50"/>
        <v>23720000</v>
      </c>
      <c r="M267">
        <f t="shared" si="51"/>
        <v>20590000</v>
      </c>
      <c r="N267">
        <f t="shared" si="52"/>
        <v>24280000</v>
      </c>
      <c r="P267">
        <f t="shared" si="37"/>
        <v>24790000</v>
      </c>
      <c r="Q267">
        <f>IFERROR(J144+MATCH(P267,J267:N267,0)-1,"")</f>
        <v>2013</v>
      </c>
      <c r="R267">
        <f t="shared" si="38"/>
        <v>16329999.999999998</v>
      </c>
      <c r="S267">
        <f>IFERROR(J144+MATCH(R267,J267:N267)-1,"")</f>
        <v>2012</v>
      </c>
      <c r="T267">
        <f t="shared" si="39"/>
        <v>21942000</v>
      </c>
      <c r="U267">
        <f t="shared" si="40"/>
        <v>3537692.750932449</v>
      </c>
      <c r="V267">
        <f t="shared" si="41"/>
        <v>-1.5863446588234142</v>
      </c>
      <c r="W267">
        <f t="shared" si="42"/>
        <v>0.80504447404295842</v>
      </c>
      <c r="X267">
        <f t="shared" si="43"/>
        <v>0.50258745605631316</v>
      </c>
      <c r="Y267">
        <f t="shared" si="44"/>
        <v>-0.38216998908219091</v>
      </c>
      <c r="Z267">
        <f t="shared" si="45"/>
        <v>0.66088271780633312</v>
      </c>
      <c r="AA267">
        <f t="shared" si="46"/>
        <v>-1.5863446588234142</v>
      </c>
      <c r="AB267">
        <f>IFERROR(V144+MATCH(AA267,V267:Z267,0)-1,"")</f>
        <v>2012</v>
      </c>
    </row>
    <row r="268" spans="1:28" x14ac:dyDescent="0.3">
      <c r="A268" s="1">
        <v>21</v>
      </c>
      <c r="B268" t="s">
        <v>735</v>
      </c>
      <c r="C268" t="s">
        <v>5379</v>
      </c>
      <c r="D268" t="s">
        <v>5380</v>
      </c>
      <c r="E268" t="s">
        <v>4457</v>
      </c>
      <c r="F268" t="s">
        <v>5381</v>
      </c>
      <c r="G268" t="s">
        <v>5382</v>
      </c>
      <c r="I268" t="str">
        <f t="shared" si="47"/>
        <v>N/A</v>
      </c>
      <c r="J268">
        <f t="shared" si="48"/>
        <v>8750000</v>
      </c>
      <c r="K268">
        <f t="shared" si="49"/>
        <v>12580000</v>
      </c>
      <c r="L268">
        <f t="shared" si="50"/>
        <v>11910000</v>
      </c>
      <c r="M268">
        <f t="shared" si="51"/>
        <v>12610000</v>
      </c>
      <c r="N268">
        <f t="shared" si="52"/>
        <v>17160000</v>
      </c>
      <c r="P268">
        <f t="shared" si="37"/>
        <v>17160000</v>
      </c>
      <c r="Q268">
        <f>IFERROR(J144+MATCH(P268,J268:N268,0)-1,"")</f>
        <v>2016</v>
      </c>
      <c r="R268">
        <f t="shared" si="38"/>
        <v>8750000</v>
      </c>
      <c r="S268">
        <f>IFERROR(J144+MATCH(R268,J268:N268)-1,"")</f>
        <v>2012</v>
      </c>
      <c r="T268">
        <f t="shared" si="39"/>
        <v>12602000</v>
      </c>
      <c r="U268">
        <f t="shared" si="40"/>
        <v>3003859.1844492313</v>
      </c>
      <c r="V268">
        <f t="shared" si="41"/>
        <v>-1.2823503911040619</v>
      </c>
      <c r="W268">
        <f t="shared" si="42"/>
        <v>-7.323911891040852E-3</v>
      </c>
      <c r="X268">
        <f t="shared" si="43"/>
        <v>-0.23037031948183043</v>
      </c>
      <c r="Y268">
        <f t="shared" si="44"/>
        <v>2.6632406876512188E-3</v>
      </c>
      <c r="Z268">
        <f t="shared" si="45"/>
        <v>1.5173813817892818</v>
      </c>
      <c r="AA268">
        <f t="shared" si="46"/>
        <v>1.5173813817892818</v>
      </c>
      <c r="AB268">
        <f>IFERROR(V144+MATCH(AA268,V268:Z268,0)-1,"")</f>
        <v>2016</v>
      </c>
    </row>
    <row r="269" spans="1:28" x14ac:dyDescent="0.3">
      <c r="A269" s="1">
        <v>22</v>
      </c>
      <c r="B269" t="s">
        <v>741</v>
      </c>
      <c r="C269" t="s">
        <v>5383</v>
      </c>
      <c r="D269" t="s">
        <v>5384</v>
      </c>
      <c r="E269" t="s">
        <v>2876</v>
      </c>
      <c r="F269" t="s">
        <v>3839</v>
      </c>
      <c r="G269" t="s">
        <v>5385</v>
      </c>
      <c r="I269" t="str">
        <f t="shared" si="47"/>
        <v>N/A</v>
      </c>
      <c r="J269">
        <f t="shared" si="48"/>
        <v>7580000</v>
      </c>
      <c r="K269">
        <f t="shared" si="49"/>
        <v>12210000</v>
      </c>
      <c r="L269">
        <f t="shared" si="50"/>
        <v>11800000</v>
      </c>
      <c r="M269">
        <f t="shared" si="51"/>
        <v>7980000</v>
      </c>
      <c r="N269">
        <f t="shared" si="52"/>
        <v>7120000</v>
      </c>
      <c r="P269">
        <f t="shared" si="37"/>
        <v>12210000</v>
      </c>
      <c r="Q269">
        <f>IFERROR(J144+MATCH(P269,J269:N269,0)-1,"")</f>
        <v>2013</v>
      </c>
      <c r="R269">
        <f t="shared" si="38"/>
        <v>7120000</v>
      </c>
      <c r="S269" t="str">
        <f>IFERROR(J144+MATCH(R269,J269:N269)-1,"")</f>
        <v/>
      </c>
      <c r="T269">
        <f t="shared" si="39"/>
        <v>9338000</v>
      </c>
      <c r="U269">
        <f t="shared" si="40"/>
        <v>2457848.652785602</v>
      </c>
      <c r="V269">
        <f t="shared" si="41"/>
        <v>-0.71525966336762492</v>
      </c>
      <c r="W269">
        <f t="shared" si="42"/>
        <v>1.1685015660931846</v>
      </c>
      <c r="X269">
        <f t="shared" si="43"/>
        <v>1.0016890166160934</v>
      </c>
      <c r="Y269">
        <f t="shared" si="44"/>
        <v>-0.55251571265826771</v>
      </c>
      <c r="Z269">
        <f t="shared" si="45"/>
        <v>-0.9024152066833856</v>
      </c>
      <c r="AA269">
        <f t="shared" si="46"/>
        <v>1.1685015660931846</v>
      </c>
      <c r="AB269">
        <f>IFERROR(V144+MATCH(AA269,V269:Z269,0)-1,"")</f>
        <v>2013</v>
      </c>
    </row>
    <row r="270" spans="1:28" x14ac:dyDescent="0.3">
      <c r="A270" s="1">
        <v>23</v>
      </c>
      <c r="B270" t="s">
        <v>747</v>
      </c>
      <c r="C270" t="s">
        <v>5386</v>
      </c>
      <c r="D270" t="s">
        <v>5387</v>
      </c>
      <c r="E270" t="s">
        <v>5388</v>
      </c>
      <c r="F270" t="s">
        <v>5389</v>
      </c>
      <c r="G270" t="s">
        <v>5390</v>
      </c>
      <c r="I270" t="str">
        <f t="shared" si="47"/>
        <v>N/A</v>
      </c>
      <c r="J270">
        <f t="shared" si="48"/>
        <v>581370000</v>
      </c>
      <c r="K270">
        <f t="shared" si="49"/>
        <v>512400000</v>
      </c>
      <c r="L270">
        <f t="shared" si="50"/>
        <v>524440000.00000006</v>
      </c>
      <c r="M270">
        <f t="shared" si="51"/>
        <v>541470000</v>
      </c>
      <c r="N270">
        <f t="shared" si="52"/>
        <v>516940000.00000006</v>
      </c>
      <c r="P270">
        <f t="shared" si="37"/>
        <v>581370000</v>
      </c>
      <c r="Q270">
        <f>IFERROR(J144+MATCH(P270,J270:N270,0)-1,"")</f>
        <v>2012</v>
      </c>
      <c r="R270">
        <f t="shared" si="38"/>
        <v>512400000</v>
      </c>
      <c r="S270" t="str">
        <f>IFERROR(J144+MATCH(R270,J270:N270)-1,"")</f>
        <v/>
      </c>
      <c r="T270">
        <f t="shared" si="39"/>
        <v>535324000</v>
      </c>
      <c r="U270">
        <f t="shared" si="40"/>
        <v>28017628.914667264</v>
      </c>
      <c r="V270">
        <f t="shared" si="41"/>
        <v>1.6434652675371419</v>
      </c>
      <c r="W270">
        <f t="shared" si="42"/>
        <v>-0.81819914418237072</v>
      </c>
      <c r="X270">
        <f t="shared" si="43"/>
        <v>-0.38846970359801408</v>
      </c>
      <c r="Y270">
        <f t="shared" si="44"/>
        <v>0.21936188885643215</v>
      </c>
      <c r="Z270">
        <f t="shared" si="45"/>
        <v>-0.65615830861318514</v>
      </c>
      <c r="AA270">
        <f t="shared" si="46"/>
        <v>1.6434652675371419</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5391</v>
      </c>
      <c r="D272" t="s">
        <v>5392</v>
      </c>
      <c r="E272" t="s">
        <v>5393</v>
      </c>
      <c r="F272" t="s">
        <v>5394</v>
      </c>
      <c r="G272" t="s">
        <v>5395</v>
      </c>
      <c r="I272" t="str">
        <f t="shared" si="47"/>
        <v>N/A</v>
      </c>
      <c r="J272">
        <f t="shared" si="48"/>
        <v>0.40510000000000002</v>
      </c>
      <c r="K272">
        <f t="shared" si="49"/>
        <v>0.32479999999999998</v>
      </c>
      <c r="L272">
        <f t="shared" si="50"/>
        <v>0.27300000000000002</v>
      </c>
      <c r="M272">
        <f t="shared" si="51"/>
        <v>0.2918</v>
      </c>
      <c r="N272">
        <f t="shared" si="52"/>
        <v>0.2994</v>
      </c>
      <c r="P272">
        <f t="shared" si="37"/>
        <v>0.40510000000000002</v>
      </c>
      <c r="Q272">
        <f>IFERROR(J144+MATCH(P272,J272:N272,0)-1,"")</f>
        <v>2012</v>
      </c>
      <c r="R272">
        <f t="shared" si="38"/>
        <v>0.27300000000000002</v>
      </c>
      <c r="S272">
        <f>IFERROR(J144+MATCH(R272,J272:N272)-1,"")</f>
        <v>2014</v>
      </c>
      <c r="T272">
        <f t="shared" si="39"/>
        <v>0.31881999999999999</v>
      </c>
      <c r="U272">
        <f t="shared" si="40"/>
        <v>5.1688219160655809E-2</v>
      </c>
      <c r="V272">
        <f t="shared" si="41"/>
        <v>1.6692391690227719</v>
      </c>
      <c r="W272">
        <f t="shared" si="42"/>
        <v>0.1156936744408455</v>
      </c>
      <c r="X272">
        <f t="shared" si="43"/>
        <v>-0.88646892355845319</v>
      </c>
      <c r="Y272">
        <f t="shared" si="44"/>
        <v>-0.52274967949693174</v>
      </c>
      <c r="Z272">
        <f t="shared" si="45"/>
        <v>-0.37571424040823148</v>
      </c>
      <c r="AA272">
        <f t="shared" si="46"/>
        <v>1.6692391690227719</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5396</v>
      </c>
      <c r="D276" t="s">
        <v>59</v>
      </c>
      <c r="E276" t="s">
        <v>5397</v>
      </c>
      <c r="F276" t="s">
        <v>5398</v>
      </c>
      <c r="G276" t="s">
        <v>5399</v>
      </c>
      <c r="I276" t="str">
        <f t="shared" si="47"/>
        <v>N/A</v>
      </c>
      <c r="J276">
        <f t="shared" si="48"/>
        <v>853850000</v>
      </c>
      <c r="K276">
        <f t="shared" si="49"/>
        <v>1070000000.0000001</v>
      </c>
      <c r="L276">
        <f t="shared" si="50"/>
        <v>1400000000</v>
      </c>
      <c r="M276">
        <f t="shared" si="51"/>
        <v>1310000000</v>
      </c>
      <c r="N276">
        <f t="shared" si="52"/>
        <v>1210000000</v>
      </c>
      <c r="P276">
        <f t="shared" si="53"/>
        <v>1400000000</v>
      </c>
      <c r="Q276">
        <f>IFERROR(J144+MATCH(P276,J276:N276,0)-1,"")</f>
        <v>2014</v>
      </c>
      <c r="R276">
        <f t="shared" si="54"/>
        <v>853850000</v>
      </c>
      <c r="S276">
        <f>IFERROR(J144+MATCH(R276,J276:N276)-1,"")</f>
        <v>2012</v>
      </c>
      <c r="T276">
        <f t="shared" si="55"/>
        <v>1168770000</v>
      </c>
      <c r="U276">
        <f t="shared" si="56"/>
        <v>214501315.84677982</v>
      </c>
      <c r="V276">
        <f t="shared" si="57"/>
        <v>-1.4681495018191408</v>
      </c>
      <c r="W276">
        <f t="shared" si="58"/>
        <v>-0.46046337576107066</v>
      </c>
      <c r="X276">
        <f t="shared" si="59"/>
        <v>1.0779887250909437</v>
      </c>
      <c r="Y276">
        <f t="shared" si="60"/>
        <v>0.65841087940403042</v>
      </c>
      <c r="Z276">
        <f t="shared" si="61"/>
        <v>0.19221327308523808</v>
      </c>
      <c r="AA276">
        <f t="shared" si="62"/>
        <v>-1.4681495018191408</v>
      </c>
      <c r="AB276">
        <f>IFERROR(V144+MATCH(AA276,V276:Z276,0)-1,"")</f>
        <v>2012</v>
      </c>
    </row>
    <row r="277" spans="1:28" x14ac:dyDescent="0.3">
      <c r="A277" s="1">
        <v>30</v>
      </c>
      <c r="B277" t="s">
        <v>769</v>
      </c>
      <c r="C277" t="s">
        <v>2658</v>
      </c>
      <c r="D277" t="s">
        <v>5400</v>
      </c>
      <c r="E277" t="s">
        <v>3218</v>
      </c>
      <c r="F277" t="s">
        <v>5131</v>
      </c>
      <c r="G277" t="s">
        <v>5401</v>
      </c>
      <c r="I277" t="str">
        <f t="shared" si="47"/>
        <v>pos_trend</v>
      </c>
      <c r="J277">
        <f t="shared" si="48"/>
        <v>1300000</v>
      </c>
      <c r="K277">
        <f t="shared" si="49"/>
        <v>1380000</v>
      </c>
      <c r="L277">
        <f t="shared" si="50"/>
        <v>1480000</v>
      </c>
      <c r="M277">
        <f t="shared" si="51"/>
        <v>1520000</v>
      </c>
      <c r="N277">
        <f t="shared" si="52"/>
        <v>1540000</v>
      </c>
      <c r="P277">
        <f t="shared" si="53"/>
        <v>1540000</v>
      </c>
      <c r="Q277">
        <f>IFERROR(J144+MATCH(P277,J277:N277,0)-1,"")</f>
        <v>2016</v>
      </c>
      <c r="R277">
        <f t="shared" si="54"/>
        <v>1300000</v>
      </c>
      <c r="S277">
        <f>IFERROR(J144+MATCH(R277,J277:N277)-1,"")</f>
        <v>2012</v>
      </c>
      <c r="T277">
        <f t="shared" si="55"/>
        <v>1444000</v>
      </c>
      <c r="U277">
        <f t="shared" si="56"/>
        <v>101390.33484509261</v>
      </c>
      <c r="V277">
        <f t="shared" si="57"/>
        <v>-1.420253717674449</v>
      </c>
      <c r="W277">
        <f t="shared" si="58"/>
        <v>-0.63122387452197726</v>
      </c>
      <c r="X277">
        <f t="shared" si="59"/>
        <v>0.35506342941861224</v>
      </c>
      <c r="Y277">
        <f t="shared" si="60"/>
        <v>0.74957835099484804</v>
      </c>
      <c r="Z277">
        <f t="shared" si="61"/>
        <v>0.94683581178296594</v>
      </c>
      <c r="AA277">
        <f t="shared" si="62"/>
        <v>-1.420253717674449</v>
      </c>
      <c r="AB277">
        <f>IFERROR(V144+MATCH(AA277,V277:Z277,0)-1,"")</f>
        <v>2012</v>
      </c>
    </row>
    <row r="278" spans="1:28" x14ac:dyDescent="0.3">
      <c r="A278" s="1">
        <v>31</v>
      </c>
      <c r="B278" t="s">
        <v>773</v>
      </c>
      <c r="C278" t="s">
        <v>5402</v>
      </c>
      <c r="D278" t="s">
        <v>5403</v>
      </c>
      <c r="E278" t="s">
        <v>5404</v>
      </c>
      <c r="F278" t="s">
        <v>5405</v>
      </c>
      <c r="G278" t="s">
        <v>5406</v>
      </c>
      <c r="I278" t="str">
        <f t="shared" si="47"/>
        <v>N/A</v>
      </c>
      <c r="J278">
        <f t="shared" si="48"/>
        <v>-524909999.99999994</v>
      </c>
      <c r="K278">
        <f t="shared" si="49"/>
        <v>-482270000</v>
      </c>
      <c r="L278">
        <f t="shared" si="50"/>
        <v>-512340000.00000006</v>
      </c>
      <c r="M278">
        <f t="shared" si="51"/>
        <v>-739500000</v>
      </c>
      <c r="N278">
        <f t="shared" si="52"/>
        <v>-947940000</v>
      </c>
      <c r="P278">
        <f t="shared" si="53"/>
        <v>-482270000</v>
      </c>
      <c r="Q278">
        <f>IFERROR(J144+MATCH(P278,J278:N278,0)-1,"")</f>
        <v>2013</v>
      </c>
      <c r="R278">
        <f t="shared" si="54"/>
        <v>-947940000</v>
      </c>
      <c r="S278" t="str">
        <f>IFERROR(J144+MATCH(R278,J278:N278)-1,"")</f>
        <v/>
      </c>
      <c r="T278">
        <f t="shared" si="55"/>
        <v>-641392000</v>
      </c>
      <c r="U278">
        <f t="shared" si="56"/>
        <v>199461238.01380557</v>
      </c>
      <c r="V278">
        <f t="shared" si="57"/>
        <v>0.58398313958092374</v>
      </c>
      <c r="W278">
        <f t="shared" si="58"/>
        <v>0.79775901114674963</v>
      </c>
      <c r="X278">
        <f t="shared" si="59"/>
        <v>0.64700290284505146</v>
      </c>
      <c r="Y278">
        <f t="shared" si="60"/>
        <v>-0.49186499079690621</v>
      </c>
      <c r="Z278">
        <f t="shared" si="61"/>
        <v>-1.5368800627758186</v>
      </c>
      <c r="AA278">
        <f t="shared" si="62"/>
        <v>-1.5368800627758186</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5407</v>
      </c>
      <c r="D283" t="s">
        <v>5408</v>
      </c>
      <c r="E283" t="s">
        <v>5409</v>
      </c>
      <c r="F283" t="s">
        <v>5410</v>
      </c>
      <c r="G283" t="s">
        <v>5411</v>
      </c>
      <c r="I283" t="str">
        <f t="shared" si="47"/>
        <v>neg_trend</v>
      </c>
      <c r="J283">
        <f t="shared" si="48"/>
        <v>-571000</v>
      </c>
      <c r="K283">
        <f t="shared" si="49"/>
        <v>-17830000</v>
      </c>
      <c r="L283">
        <f t="shared" si="50"/>
        <v>-32049999.999999996</v>
      </c>
      <c r="M283">
        <f t="shared" si="51"/>
        <v>-58660000</v>
      </c>
      <c r="N283">
        <f t="shared" si="52"/>
        <v>-72640000</v>
      </c>
      <c r="P283">
        <f t="shared" si="53"/>
        <v>-571000</v>
      </c>
      <c r="Q283">
        <f>IFERROR(J144+MATCH(P283,J283:N283,0)-1,"")</f>
        <v>2012</v>
      </c>
      <c r="R283">
        <f t="shared" si="54"/>
        <v>-72640000</v>
      </c>
      <c r="S283" t="str">
        <f>IFERROR(J144+MATCH(R283,J283:N283)-1,"")</f>
        <v/>
      </c>
      <c r="T283">
        <f t="shared" si="55"/>
        <v>-36350200</v>
      </c>
      <c r="U283">
        <f t="shared" si="56"/>
        <v>29395226.82681663</v>
      </c>
      <c r="V283">
        <f t="shared" si="57"/>
        <v>1.2171772039996442</v>
      </c>
      <c r="W283">
        <f t="shared" si="58"/>
        <v>0.63004106445963604</v>
      </c>
      <c r="X283">
        <f t="shared" si="59"/>
        <v>0.14628905656468771</v>
      </c>
      <c r="Y283">
        <f t="shared" si="60"/>
        <v>-0.75895995398978355</v>
      </c>
      <c r="Z283">
        <f t="shared" si="61"/>
        <v>-1.2345473710341843</v>
      </c>
      <c r="AA283">
        <f t="shared" si="62"/>
        <v>-1.2345473710341843</v>
      </c>
      <c r="AB283">
        <f>IFERROR(V144+MATCH(AA283,V283:Z283,0)-1,"")</f>
        <v>2016</v>
      </c>
    </row>
    <row r="284" spans="1:28" x14ac:dyDescent="0.3">
      <c r="A284" s="1">
        <v>37</v>
      </c>
      <c r="B284" t="s">
        <v>795</v>
      </c>
      <c r="C284" t="s">
        <v>5412</v>
      </c>
      <c r="D284" t="s">
        <v>5413</v>
      </c>
      <c r="E284" t="s">
        <v>5414</v>
      </c>
      <c r="F284" t="s">
        <v>5415</v>
      </c>
      <c r="G284" t="s">
        <v>5416</v>
      </c>
      <c r="I284" t="str">
        <f t="shared" si="47"/>
        <v>N/A</v>
      </c>
      <c r="J284">
        <f t="shared" si="48"/>
        <v>0.59489999999999998</v>
      </c>
      <c r="K284">
        <f t="shared" si="49"/>
        <v>0.67520000000000002</v>
      </c>
      <c r="L284">
        <f t="shared" si="50"/>
        <v>0.72700000000000009</v>
      </c>
      <c r="M284">
        <f t="shared" si="51"/>
        <v>0.70819999999999994</v>
      </c>
      <c r="N284">
        <f t="shared" si="52"/>
        <v>0.7006</v>
      </c>
      <c r="P284">
        <f t="shared" si="53"/>
        <v>0.72700000000000009</v>
      </c>
      <c r="Q284">
        <f>IFERROR(J144+MATCH(P284,J284:N284,0)-1,"")</f>
        <v>2014</v>
      </c>
      <c r="R284">
        <f t="shared" si="54"/>
        <v>0.59489999999999998</v>
      </c>
      <c r="S284">
        <f>IFERROR(J144+MATCH(R284,J284:N284)-1,"")</f>
        <v>2012</v>
      </c>
      <c r="T284">
        <f t="shared" si="55"/>
        <v>0.68118000000000012</v>
      </c>
      <c r="U284">
        <f t="shared" si="56"/>
        <v>5.1688219160655961E-2</v>
      </c>
      <c r="V284">
        <f t="shared" si="57"/>
        <v>-1.6692391690227693</v>
      </c>
      <c r="W284">
        <f t="shared" si="58"/>
        <v>-0.1156936744408473</v>
      </c>
      <c r="X284">
        <f t="shared" si="59"/>
        <v>0.88646892355845064</v>
      </c>
      <c r="Y284">
        <f t="shared" si="60"/>
        <v>0.52274967949692697</v>
      </c>
      <c r="Z284">
        <f t="shared" si="61"/>
        <v>0.37571424040822821</v>
      </c>
      <c r="AA284">
        <f t="shared" si="62"/>
        <v>-1.6692391690227693</v>
      </c>
      <c r="AB284">
        <f>IFERROR(V144+MATCH(AA284,V284:Z284,0)-1,"")</f>
        <v>2012</v>
      </c>
    </row>
    <row r="285" spans="1:28" x14ac:dyDescent="0.3">
      <c r="A285" s="1">
        <v>38</v>
      </c>
      <c r="B285" t="s">
        <v>801</v>
      </c>
      <c r="C285" t="s">
        <v>5396</v>
      </c>
      <c r="D285" t="s">
        <v>59</v>
      </c>
      <c r="E285" t="s">
        <v>5397</v>
      </c>
      <c r="F285" t="s">
        <v>5398</v>
      </c>
      <c r="G285" t="s">
        <v>5399</v>
      </c>
      <c r="I285" t="str">
        <f t="shared" si="47"/>
        <v>N/A</v>
      </c>
      <c r="J285">
        <f t="shared" si="48"/>
        <v>853850000</v>
      </c>
      <c r="K285">
        <f t="shared" si="49"/>
        <v>1070000000.0000001</v>
      </c>
      <c r="L285">
        <f t="shared" si="50"/>
        <v>1400000000</v>
      </c>
      <c r="M285">
        <f t="shared" si="51"/>
        <v>1310000000</v>
      </c>
      <c r="N285">
        <f t="shared" si="52"/>
        <v>1210000000</v>
      </c>
      <c r="P285">
        <f t="shared" si="53"/>
        <v>1400000000</v>
      </c>
      <c r="Q285">
        <f>IFERROR(J144+MATCH(P285,J285:N285,0)-1,"")</f>
        <v>2014</v>
      </c>
      <c r="R285">
        <f t="shared" si="54"/>
        <v>853850000</v>
      </c>
      <c r="S285">
        <f>IFERROR(J144+MATCH(R285,J285:N285)-1,"")</f>
        <v>2012</v>
      </c>
      <c r="T285">
        <f t="shared" si="55"/>
        <v>1168770000</v>
      </c>
      <c r="U285">
        <f t="shared" si="56"/>
        <v>214501315.84677982</v>
      </c>
      <c r="V285">
        <f t="shared" si="57"/>
        <v>-1.4681495018191408</v>
      </c>
      <c r="W285">
        <f t="shared" si="58"/>
        <v>-0.46046337576107066</v>
      </c>
      <c r="X285">
        <f t="shared" si="59"/>
        <v>1.0779887250909437</v>
      </c>
      <c r="Y285">
        <f t="shared" si="60"/>
        <v>0.65841087940403042</v>
      </c>
      <c r="Z285">
        <f t="shared" si="61"/>
        <v>0.19221327308523808</v>
      </c>
      <c r="AA285">
        <f t="shared" si="62"/>
        <v>-1.4681495018191408</v>
      </c>
      <c r="AB285">
        <f>IFERROR(V144+MATCH(AA285,V285:Z285,0)-1,"")</f>
        <v>2012</v>
      </c>
    </row>
    <row r="286" spans="1:28" x14ac:dyDescent="0.3">
      <c r="A286" s="1">
        <v>39</v>
      </c>
      <c r="B286" t="s">
        <v>802</v>
      </c>
      <c r="C286" t="s">
        <v>5412</v>
      </c>
      <c r="D286" t="s">
        <v>5413</v>
      </c>
      <c r="E286" t="s">
        <v>5414</v>
      </c>
      <c r="F286" t="s">
        <v>5415</v>
      </c>
      <c r="G286" t="s">
        <v>5416</v>
      </c>
      <c r="I286" t="str">
        <f t="shared" si="47"/>
        <v>N/A</v>
      </c>
      <c r="J286">
        <f t="shared" si="48"/>
        <v>0.59489999999999998</v>
      </c>
      <c r="K286">
        <f t="shared" si="49"/>
        <v>0.67520000000000002</v>
      </c>
      <c r="L286">
        <f t="shared" si="50"/>
        <v>0.72700000000000009</v>
      </c>
      <c r="M286">
        <f t="shared" si="51"/>
        <v>0.70819999999999994</v>
      </c>
      <c r="N286">
        <f t="shared" si="52"/>
        <v>0.7006</v>
      </c>
      <c r="P286">
        <f t="shared" si="53"/>
        <v>0.72700000000000009</v>
      </c>
      <c r="Q286">
        <f>IFERROR(J144+MATCH(P286,J286:N286,0)-1,"")</f>
        <v>2014</v>
      </c>
      <c r="R286">
        <f t="shared" si="54"/>
        <v>0.59489999999999998</v>
      </c>
      <c r="S286">
        <f>IFERROR(J144+MATCH(R286,J286:N286)-1,"")</f>
        <v>2012</v>
      </c>
      <c r="T286">
        <f t="shared" si="55"/>
        <v>0.68118000000000012</v>
      </c>
      <c r="U286">
        <f t="shared" si="56"/>
        <v>5.1688219160655961E-2</v>
      </c>
      <c r="V286">
        <f t="shared" si="57"/>
        <v>-1.6692391690227693</v>
      </c>
      <c r="W286">
        <f t="shared" si="58"/>
        <v>-0.1156936744408473</v>
      </c>
      <c r="X286">
        <f t="shared" si="59"/>
        <v>0.88646892355845064</v>
      </c>
      <c r="Y286">
        <f t="shared" si="60"/>
        <v>0.52274967949692697</v>
      </c>
      <c r="Z286">
        <f t="shared" si="61"/>
        <v>0.37571424040822821</v>
      </c>
      <c r="AA286">
        <f t="shared" si="62"/>
        <v>-1.6692391690227693</v>
      </c>
      <c r="AB286">
        <f>IFERROR(V144+MATCH(AA286,V286:Z286,0)-1,"")</f>
        <v>2012</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5396</v>
      </c>
      <c r="D288" t="s">
        <v>59</v>
      </c>
      <c r="E288" t="s">
        <v>5397</v>
      </c>
      <c r="F288" t="s">
        <v>5398</v>
      </c>
      <c r="G288" t="s">
        <v>5399</v>
      </c>
      <c r="I288" t="str">
        <f t="shared" si="47"/>
        <v>N/A</v>
      </c>
      <c r="J288">
        <f t="shared" si="48"/>
        <v>853850000</v>
      </c>
      <c r="K288">
        <f t="shared" si="49"/>
        <v>1070000000.0000001</v>
      </c>
      <c r="L288">
        <f t="shared" si="50"/>
        <v>1400000000</v>
      </c>
      <c r="M288">
        <f t="shared" si="51"/>
        <v>1310000000</v>
      </c>
      <c r="N288">
        <f t="shared" si="52"/>
        <v>1210000000</v>
      </c>
      <c r="P288">
        <f t="shared" si="53"/>
        <v>1400000000</v>
      </c>
      <c r="Q288">
        <f>IFERROR(J144+MATCH(P288,J288:N288,0)-1,"")</f>
        <v>2014</v>
      </c>
      <c r="R288">
        <f t="shared" si="54"/>
        <v>853850000</v>
      </c>
      <c r="S288">
        <f>IFERROR(J144+MATCH(R288,J288:N288)-1,"")</f>
        <v>2012</v>
      </c>
      <c r="T288">
        <f t="shared" si="55"/>
        <v>1168770000</v>
      </c>
      <c r="U288">
        <f t="shared" si="56"/>
        <v>214501315.84677982</v>
      </c>
      <c r="V288">
        <f t="shared" si="57"/>
        <v>-1.4681495018191408</v>
      </c>
      <c r="W288">
        <f t="shared" si="58"/>
        <v>-0.46046337576107066</v>
      </c>
      <c r="X288">
        <f t="shared" si="59"/>
        <v>1.0779887250909437</v>
      </c>
      <c r="Y288">
        <f t="shared" si="60"/>
        <v>0.65841087940403042</v>
      </c>
      <c r="Z288">
        <f t="shared" si="61"/>
        <v>0.19221327308523808</v>
      </c>
      <c r="AA288">
        <f t="shared" si="62"/>
        <v>-1.4681495018191408</v>
      </c>
      <c r="AB288">
        <f>IFERROR(V144+MATCH(AA288,V288:Z288,0)-1,"")</f>
        <v>2012</v>
      </c>
    </row>
    <row r="289" spans="1:28" x14ac:dyDescent="0.3">
      <c r="A289" s="1">
        <v>42</v>
      </c>
      <c r="B289" t="s">
        <v>805</v>
      </c>
      <c r="C289" t="s">
        <v>1235</v>
      </c>
      <c r="D289" t="s">
        <v>5327</v>
      </c>
      <c r="E289" t="s">
        <v>5328</v>
      </c>
      <c r="F289" t="s">
        <v>5329</v>
      </c>
      <c r="G289" t="s">
        <v>5330</v>
      </c>
      <c r="I289" t="str">
        <f t="shared" si="47"/>
        <v>N/A</v>
      </c>
      <c r="J289">
        <f t="shared" si="48"/>
        <v>1440000000</v>
      </c>
      <c r="K289">
        <f t="shared" si="49"/>
        <v>1580000000</v>
      </c>
      <c r="L289">
        <f t="shared" si="50"/>
        <v>1920000000</v>
      </c>
      <c r="M289">
        <f t="shared" si="51"/>
        <v>1860000000</v>
      </c>
      <c r="N289">
        <f t="shared" si="52"/>
        <v>1730000000</v>
      </c>
      <c r="P289">
        <f t="shared" si="53"/>
        <v>1920000000</v>
      </c>
      <c r="Q289">
        <f>IFERROR(J144+MATCH(P289,J289:N289,0)-1,"")</f>
        <v>2014</v>
      </c>
      <c r="R289">
        <f t="shared" si="54"/>
        <v>1440000000</v>
      </c>
      <c r="S289">
        <f>IFERROR(J144+MATCH(R289,J289:N289)-1,"")</f>
        <v>2012</v>
      </c>
      <c r="T289">
        <f t="shared" si="55"/>
        <v>1706000000</v>
      </c>
      <c r="U289">
        <f t="shared" si="56"/>
        <v>197939384.66106233</v>
      </c>
      <c r="V289">
        <f t="shared" si="57"/>
        <v>-1.34384574578465</v>
      </c>
      <c r="W289">
        <f t="shared" si="58"/>
        <v>-0.63655851116114992</v>
      </c>
      <c r="X289">
        <f t="shared" si="59"/>
        <v>1.0811390586387786</v>
      </c>
      <c r="Y289">
        <f t="shared" si="60"/>
        <v>0.77801595808585</v>
      </c>
      <c r="Z289">
        <f t="shared" si="61"/>
        <v>0.12124924022117142</v>
      </c>
      <c r="AA289">
        <f t="shared" si="62"/>
        <v>-1.34384574578465</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5172</v>
      </c>
      <c r="D292" t="s">
        <v>5417</v>
      </c>
      <c r="E292" t="s">
        <v>5174</v>
      </c>
      <c r="F292" t="s">
        <v>5175</v>
      </c>
      <c r="G292" t="s">
        <v>5176</v>
      </c>
      <c r="I292" t="str">
        <f t="shared" si="47"/>
        <v>N/A</v>
      </c>
      <c r="J292">
        <f t="shared" si="48"/>
        <v>-113680000</v>
      </c>
      <c r="K292">
        <f t="shared" si="49"/>
        <v>17650000</v>
      </c>
      <c r="L292">
        <f t="shared" si="50"/>
        <v>-30060000</v>
      </c>
      <c r="M292">
        <f t="shared" si="51"/>
        <v>-227160000</v>
      </c>
      <c r="N292">
        <f t="shared" si="52"/>
        <v>-208440000</v>
      </c>
      <c r="P292">
        <f t="shared" si="53"/>
        <v>17650000</v>
      </c>
      <c r="Q292">
        <f>IFERROR(J144+MATCH(P292,J292:N292,0)-1,"")</f>
        <v>2013</v>
      </c>
      <c r="R292">
        <f t="shared" si="54"/>
        <v>-227160000</v>
      </c>
      <c r="S292" t="str">
        <f>IFERROR(J144+MATCH(R292,J292:N292)-1,"")</f>
        <v/>
      </c>
      <c r="T292">
        <f t="shared" si="55"/>
        <v>-112338000</v>
      </c>
      <c r="U292">
        <f t="shared" si="56"/>
        <v>107340621.94714543</v>
      </c>
      <c r="V292">
        <f t="shared" si="57"/>
        <v>-1.2502256607575847E-2</v>
      </c>
      <c r="W292">
        <f t="shared" si="58"/>
        <v>1.2109860893484123</v>
      </c>
      <c r="X292">
        <f t="shared" si="59"/>
        <v>0.76651316628772392</v>
      </c>
      <c r="Y292">
        <f t="shared" si="60"/>
        <v>-1.069697547090219</v>
      </c>
      <c r="Z292">
        <f t="shared" si="61"/>
        <v>-0.89529945193834137</v>
      </c>
      <c r="AA292">
        <f t="shared" si="62"/>
        <v>1.2109860893484123</v>
      </c>
      <c r="AB292">
        <f>IFERROR(V144+MATCH(AA292,V292:Z292,0)-1,"")</f>
        <v>2013</v>
      </c>
    </row>
    <row r="293" spans="1:28" x14ac:dyDescent="0.3">
      <c r="A293" s="1">
        <v>1</v>
      </c>
      <c r="B293" t="s">
        <v>424</v>
      </c>
      <c r="C293" t="s">
        <v>254</v>
      </c>
      <c r="D293" t="s">
        <v>5418</v>
      </c>
      <c r="E293" t="s">
        <v>5419</v>
      </c>
      <c r="F293" t="s">
        <v>5179</v>
      </c>
      <c r="G293" t="s">
        <v>5180</v>
      </c>
      <c r="I293" t="str">
        <f t="shared" si="47"/>
        <v>N/A</v>
      </c>
      <c r="J293" t="str">
        <f t="shared" si="48"/>
        <v>N/A</v>
      </c>
      <c r="K293">
        <f t="shared" si="49"/>
        <v>1.1553</v>
      </c>
      <c r="L293">
        <f t="shared" si="50"/>
        <v>-2.7033</v>
      </c>
      <c r="M293">
        <f t="shared" si="51"/>
        <v>-6.5566999999999993</v>
      </c>
      <c r="N293">
        <f t="shared" si="52"/>
        <v>8.2400000000000001E-2</v>
      </c>
      <c r="P293">
        <f t="shared" si="53"/>
        <v>1.1553</v>
      </c>
      <c r="Q293">
        <f>IFERROR(J144+MATCH(P293,J293:N293,0)-1,"")</f>
        <v>2013</v>
      </c>
      <c r="R293">
        <f t="shared" si="54"/>
        <v>-6.5566999999999993</v>
      </c>
      <c r="S293" t="str">
        <f>IFERROR(J144+MATCH(R293,J293:N293)-1,"")</f>
        <v/>
      </c>
      <c r="T293">
        <f t="shared" si="55"/>
        <v>-2.0055749999999999</v>
      </c>
      <c r="U293">
        <f t="shared" si="56"/>
        <v>3.4423988393512257</v>
      </c>
      <c r="V293" t="str">
        <f t="shared" si="57"/>
        <v/>
      </c>
      <c r="W293">
        <f t="shared" si="58"/>
        <v>0.91821870373269021</v>
      </c>
      <c r="X293">
        <f t="shared" si="59"/>
        <v>-0.20268569464527747</v>
      </c>
      <c r="Y293">
        <f t="shared" si="60"/>
        <v>-1.3220795184958087</v>
      </c>
      <c r="Z293">
        <f t="shared" si="61"/>
        <v>0.60654650940839605</v>
      </c>
      <c r="AA293">
        <f t="shared" si="62"/>
        <v>-1.3220795184958087</v>
      </c>
      <c r="AB293">
        <f>IFERROR(V144+MATCH(AA293,V293:Z293,0)-1,"")</f>
        <v>2015</v>
      </c>
    </row>
    <row r="294" spans="1:28" x14ac:dyDescent="0.3">
      <c r="A294" s="1">
        <v>2</v>
      </c>
      <c r="B294" t="s">
        <v>807</v>
      </c>
      <c r="C294" t="s">
        <v>5074</v>
      </c>
      <c r="D294" t="s">
        <v>5420</v>
      </c>
      <c r="E294" t="s">
        <v>5076</v>
      </c>
      <c r="F294" t="s">
        <v>5077</v>
      </c>
      <c r="G294" t="s">
        <v>5078</v>
      </c>
      <c r="I294" t="str">
        <f t="shared" si="47"/>
        <v>N/A</v>
      </c>
      <c r="J294">
        <f t="shared" si="48"/>
        <v>47880000</v>
      </c>
      <c r="K294">
        <f t="shared" si="49"/>
        <v>70770000</v>
      </c>
      <c r="L294">
        <f t="shared" si="50"/>
        <v>98090000</v>
      </c>
      <c r="M294">
        <f t="shared" si="51"/>
        <v>85600000</v>
      </c>
      <c r="N294">
        <f t="shared" si="52"/>
        <v>94260000</v>
      </c>
      <c r="P294">
        <f t="shared" si="53"/>
        <v>98090000</v>
      </c>
      <c r="Q294">
        <f>IFERROR(J144+MATCH(P294,J294:N294,0)-1,"")</f>
        <v>2014</v>
      </c>
      <c r="R294">
        <f t="shared" si="54"/>
        <v>47880000</v>
      </c>
      <c r="S294">
        <f>IFERROR(J144+MATCH(R294,J294:N294)-1,"")</f>
        <v>2012</v>
      </c>
      <c r="T294">
        <f t="shared" si="55"/>
        <v>79320000</v>
      </c>
      <c r="U294">
        <f t="shared" si="56"/>
        <v>20472731.864604685</v>
      </c>
      <c r="V294">
        <f t="shared" si="57"/>
        <v>-1.5357012541329</v>
      </c>
      <c r="W294">
        <f t="shared" si="58"/>
        <v>-0.41762868075179055</v>
      </c>
      <c r="X294">
        <f t="shared" si="59"/>
        <v>0.91682927926445712</v>
      </c>
      <c r="Y294">
        <f t="shared" si="60"/>
        <v>0.30674948714868361</v>
      </c>
      <c r="Z294">
        <f t="shared" si="61"/>
        <v>0.72975116847154986</v>
      </c>
      <c r="AA294">
        <f t="shared" si="62"/>
        <v>-1.5357012541329</v>
      </c>
      <c r="AB294">
        <f>IFERROR(V144+MATCH(AA294,V294:Z294,0)-1,"")</f>
        <v>2012</v>
      </c>
    </row>
    <row r="295" spans="1:28" x14ac:dyDescent="0.3">
      <c r="A295" s="1">
        <v>3</v>
      </c>
      <c r="B295" t="s">
        <v>808</v>
      </c>
      <c r="C295" t="s">
        <v>838</v>
      </c>
      <c r="D295" t="s">
        <v>5338</v>
      </c>
      <c r="E295" t="s">
        <v>5081</v>
      </c>
      <c r="F295" t="s">
        <v>5082</v>
      </c>
      <c r="G295" t="s">
        <v>1578</v>
      </c>
      <c r="I295" t="str">
        <f t="shared" si="47"/>
        <v>N/A</v>
      </c>
      <c r="J295">
        <f t="shared" si="48"/>
        <v>22500000</v>
      </c>
      <c r="K295">
        <f t="shared" si="49"/>
        <v>32340000.000000004</v>
      </c>
      <c r="L295">
        <f t="shared" si="50"/>
        <v>39930000</v>
      </c>
      <c r="M295">
        <f t="shared" si="51"/>
        <v>27910000</v>
      </c>
      <c r="N295">
        <f t="shared" si="52"/>
        <v>33299999.999999996</v>
      </c>
      <c r="P295">
        <f t="shared" si="53"/>
        <v>39930000</v>
      </c>
      <c r="Q295">
        <f>IFERROR(J144+MATCH(P295,J295:N295,0)-1,"")</f>
        <v>2014</v>
      </c>
      <c r="R295">
        <f t="shared" si="54"/>
        <v>22500000</v>
      </c>
      <c r="S295">
        <f>IFERROR(J144+MATCH(R295,J295:N295)-1,"")</f>
        <v>2012</v>
      </c>
      <c r="T295">
        <f t="shared" si="55"/>
        <v>31196000</v>
      </c>
      <c r="U295">
        <f t="shared" si="56"/>
        <v>6489154.7985850973</v>
      </c>
      <c r="V295">
        <f t="shared" si="57"/>
        <v>-1.3400820707646064</v>
      </c>
      <c r="W295">
        <f t="shared" si="58"/>
        <v>0.17629414546397365</v>
      </c>
      <c r="X295">
        <f t="shared" si="59"/>
        <v>1.3459379951768713</v>
      </c>
      <c r="Y295">
        <f t="shared" si="60"/>
        <v>-0.50638335838690163</v>
      </c>
      <c r="Z295">
        <f t="shared" si="61"/>
        <v>0.32423328851066319</v>
      </c>
      <c r="AA295">
        <f t="shared" si="62"/>
        <v>1.3459379951768713</v>
      </c>
      <c r="AB295">
        <f>IFERROR(V144+MATCH(AA295,V295:Z295,0)-1,"")</f>
        <v>2014</v>
      </c>
    </row>
    <row r="296" spans="1:28" x14ac:dyDescent="0.3">
      <c r="A296" s="1">
        <v>4</v>
      </c>
      <c r="B296" t="s">
        <v>809</v>
      </c>
      <c r="C296" t="s">
        <v>5421</v>
      </c>
      <c r="D296" t="s">
        <v>5422</v>
      </c>
      <c r="E296" t="s">
        <v>5085</v>
      </c>
      <c r="F296" t="s">
        <v>5086</v>
      </c>
      <c r="G296" t="s">
        <v>2272</v>
      </c>
      <c r="I296" t="str">
        <f t="shared" si="47"/>
        <v>N/A</v>
      </c>
      <c r="J296">
        <f t="shared" si="48"/>
        <v>25380000</v>
      </c>
      <c r="K296">
        <f t="shared" si="49"/>
        <v>38430000</v>
      </c>
      <c r="L296">
        <f t="shared" si="50"/>
        <v>58150000</v>
      </c>
      <c r="M296">
        <f t="shared" si="51"/>
        <v>57690000</v>
      </c>
      <c r="N296">
        <f t="shared" si="52"/>
        <v>60960000</v>
      </c>
      <c r="P296">
        <f t="shared" si="53"/>
        <v>60960000</v>
      </c>
      <c r="Q296">
        <f>IFERROR(J144+MATCH(P296,J296:N296,0)-1,"")</f>
        <v>2016</v>
      </c>
      <c r="R296">
        <f t="shared" si="54"/>
        <v>25380000</v>
      </c>
      <c r="S296">
        <f>IFERROR(J144+MATCH(R296,J296:N296)-1,"")</f>
        <v>2012</v>
      </c>
      <c r="T296">
        <f t="shared" si="55"/>
        <v>48122000</v>
      </c>
      <c r="U296">
        <f t="shared" si="56"/>
        <v>15556791.764370956</v>
      </c>
      <c r="V296">
        <f t="shared" si="57"/>
        <v>-1.4618695386850273</v>
      </c>
      <c r="W296">
        <f t="shared" si="58"/>
        <v>-0.62300763208755972</v>
      </c>
      <c r="X296">
        <f t="shared" si="59"/>
        <v>0.64460591565972447</v>
      </c>
      <c r="Y296">
        <f t="shared" si="60"/>
        <v>0.6150368369597371</v>
      </c>
      <c r="Z296">
        <f t="shared" si="61"/>
        <v>0.82523441815312548</v>
      </c>
      <c r="AA296">
        <f t="shared" si="62"/>
        <v>-1.4618695386850273</v>
      </c>
      <c r="AB296">
        <f>IFERROR(V144+MATCH(AA296,V296:Z296,0)-1,"")</f>
        <v>2012</v>
      </c>
    </row>
    <row r="297" spans="1:28" x14ac:dyDescent="0.3">
      <c r="A297" s="1">
        <v>5</v>
      </c>
      <c r="B297" t="s">
        <v>810</v>
      </c>
      <c r="C297" t="s">
        <v>5423</v>
      </c>
      <c r="D297" t="s">
        <v>5424</v>
      </c>
      <c r="E297" t="s">
        <v>5425</v>
      </c>
      <c r="F297" t="s">
        <v>5426</v>
      </c>
      <c r="G297" t="s">
        <v>5427</v>
      </c>
      <c r="I297" t="str">
        <f t="shared" si="47"/>
        <v>N/A</v>
      </c>
      <c r="J297">
        <f t="shared" si="48"/>
        <v>-14560000</v>
      </c>
      <c r="K297">
        <f t="shared" si="49"/>
        <v>-15390000</v>
      </c>
      <c r="L297">
        <f t="shared" si="50"/>
        <v>-19190000</v>
      </c>
      <c r="M297">
        <f t="shared" si="51"/>
        <v>-37580000</v>
      </c>
      <c r="N297">
        <f t="shared" si="52"/>
        <v>-9690000</v>
      </c>
      <c r="P297">
        <f t="shared" si="53"/>
        <v>-9690000</v>
      </c>
      <c r="Q297">
        <f>IFERROR(J144+MATCH(P297,J297:N297,0)-1,"")</f>
        <v>2016</v>
      </c>
      <c r="R297">
        <f t="shared" si="54"/>
        <v>-37580000</v>
      </c>
      <c r="S297" t="str">
        <f>IFERROR(J144+MATCH(R297,J297:N297)-1,"")</f>
        <v/>
      </c>
      <c r="T297">
        <f t="shared" si="55"/>
        <v>-19282000</v>
      </c>
      <c r="U297">
        <f t="shared" si="56"/>
        <v>10773540.272352446</v>
      </c>
      <c r="V297">
        <f t="shared" si="57"/>
        <v>0.43829603645867582</v>
      </c>
      <c r="W297">
        <f t="shared" si="58"/>
        <v>0.36125543708114494</v>
      </c>
      <c r="X297">
        <f t="shared" si="59"/>
        <v>8.5394399310034265E-3</v>
      </c>
      <c r="Y297">
        <f t="shared" si="60"/>
        <v>-1.6984203462771814</v>
      </c>
      <c r="Z297">
        <f t="shared" si="61"/>
        <v>0.89032943280635723</v>
      </c>
      <c r="AA297">
        <f t="shared" si="62"/>
        <v>-1.6984203462771814</v>
      </c>
      <c r="AB297">
        <f>IFERROR(V144+MATCH(AA297,V297:Z297,0)-1,"")</f>
        <v>2015</v>
      </c>
    </row>
    <row r="298" spans="1:28" x14ac:dyDescent="0.3">
      <c r="A298" s="1">
        <v>6</v>
      </c>
      <c r="B298" t="s">
        <v>714</v>
      </c>
      <c r="C298" t="s">
        <v>5423</v>
      </c>
      <c r="D298" t="s">
        <v>5424</v>
      </c>
      <c r="E298" t="s">
        <v>5425</v>
      </c>
      <c r="F298" t="s">
        <v>5426</v>
      </c>
      <c r="G298" t="s">
        <v>5427</v>
      </c>
      <c r="I298" t="str">
        <f t="shared" si="47"/>
        <v>N/A</v>
      </c>
      <c r="J298">
        <f t="shared" si="48"/>
        <v>-14560000</v>
      </c>
      <c r="K298">
        <f t="shared" si="49"/>
        <v>-15390000</v>
      </c>
      <c r="L298">
        <f t="shared" si="50"/>
        <v>-19190000</v>
      </c>
      <c r="M298">
        <f t="shared" si="51"/>
        <v>-37580000</v>
      </c>
      <c r="N298">
        <f t="shared" si="52"/>
        <v>-9690000</v>
      </c>
      <c r="P298">
        <f t="shared" si="53"/>
        <v>-9690000</v>
      </c>
      <c r="Q298">
        <f>IFERROR(J144+MATCH(P298,J298:N298,0)-1,"")</f>
        <v>2016</v>
      </c>
      <c r="R298">
        <f t="shared" si="54"/>
        <v>-37580000</v>
      </c>
      <c r="S298" t="str">
        <f>IFERROR(J144+MATCH(R298,J298:N298)-1,"")</f>
        <v/>
      </c>
      <c r="T298">
        <f t="shared" si="55"/>
        <v>-19282000</v>
      </c>
      <c r="U298">
        <f t="shared" si="56"/>
        <v>10773540.272352446</v>
      </c>
      <c r="V298">
        <f t="shared" si="57"/>
        <v>0.43829603645867582</v>
      </c>
      <c r="W298">
        <f t="shared" si="58"/>
        <v>0.36125543708114494</v>
      </c>
      <c r="X298">
        <f t="shared" si="59"/>
        <v>8.5394399310034265E-3</v>
      </c>
      <c r="Y298">
        <f t="shared" si="60"/>
        <v>-1.6984203462771814</v>
      </c>
      <c r="Z298">
        <f t="shared" si="61"/>
        <v>0.89032943280635723</v>
      </c>
      <c r="AA298">
        <f t="shared" si="62"/>
        <v>-1.6984203462771814</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5428</v>
      </c>
      <c r="D300" t="s">
        <v>5429</v>
      </c>
      <c r="E300" t="s">
        <v>5430</v>
      </c>
      <c r="F300" t="s">
        <v>5431</v>
      </c>
      <c r="G300" t="s">
        <v>5432</v>
      </c>
      <c r="I300" t="str">
        <f t="shared" si="47"/>
        <v>N/A</v>
      </c>
      <c r="J300">
        <f t="shared" si="48"/>
        <v>78970000</v>
      </c>
      <c r="K300">
        <f t="shared" si="49"/>
        <v>14900000</v>
      </c>
      <c r="L300">
        <f t="shared" si="50"/>
        <v>-48560000</v>
      </c>
      <c r="M300">
        <f t="shared" si="51"/>
        <v>56810000</v>
      </c>
      <c r="N300">
        <f t="shared" si="52"/>
        <v>87280000</v>
      </c>
      <c r="P300">
        <f t="shared" si="53"/>
        <v>87280000</v>
      </c>
      <c r="Q300">
        <f>IFERROR(J144+MATCH(P300,J300:N300,0)-1,"")</f>
        <v>2016</v>
      </c>
      <c r="R300">
        <f t="shared" si="54"/>
        <v>-48560000</v>
      </c>
      <c r="S300">
        <f>IFERROR(J144+MATCH(R300,J300:N300)-1,"")</f>
        <v>2014</v>
      </c>
      <c r="T300">
        <f t="shared" si="55"/>
        <v>37880000</v>
      </c>
      <c r="U300">
        <f t="shared" si="56"/>
        <v>55872728.141732976</v>
      </c>
      <c r="V300">
        <f t="shared" si="57"/>
        <v>0.73542140086244823</v>
      </c>
      <c r="W300">
        <f t="shared" si="58"/>
        <v>-0.41129189077194112</v>
      </c>
      <c r="X300">
        <f t="shared" si="59"/>
        <v>-1.5470875125468491</v>
      </c>
      <c r="Y300">
        <f t="shared" si="60"/>
        <v>0.33880572203276088</v>
      </c>
      <c r="Z300">
        <f t="shared" si="61"/>
        <v>0.88415228042358096</v>
      </c>
      <c r="AA300">
        <f t="shared" si="62"/>
        <v>-1.5470875125468491</v>
      </c>
      <c r="AB300">
        <f>IFERROR(V144+MATCH(AA300,V300:Z300,0)-1,"")</f>
        <v>2014</v>
      </c>
    </row>
    <row r="301" spans="1:28" x14ac:dyDescent="0.3">
      <c r="A301" s="1">
        <v>9</v>
      </c>
      <c r="B301" t="s">
        <v>823</v>
      </c>
      <c r="C301" t="s">
        <v>2995</v>
      </c>
      <c r="D301" t="s">
        <v>5433</v>
      </c>
      <c r="E301" t="s">
        <v>5434</v>
      </c>
      <c r="F301" t="s">
        <v>5435</v>
      </c>
      <c r="G301" t="s">
        <v>5436</v>
      </c>
      <c r="I301" t="str">
        <f t="shared" si="47"/>
        <v>N/A</v>
      </c>
      <c r="J301">
        <f t="shared" si="48"/>
        <v>-1380000</v>
      </c>
      <c r="K301">
        <f t="shared" si="49"/>
        <v>87920000</v>
      </c>
      <c r="L301">
        <f t="shared" si="50"/>
        <v>279000</v>
      </c>
      <c r="M301">
        <f t="shared" si="51"/>
        <v>-122340000</v>
      </c>
      <c r="N301">
        <f t="shared" si="52"/>
        <v>-36600000</v>
      </c>
      <c r="P301">
        <f t="shared" si="53"/>
        <v>87920000</v>
      </c>
      <c r="Q301">
        <f>IFERROR(J144+MATCH(P301,J301:N301,0)-1,"")</f>
        <v>2013</v>
      </c>
      <c r="R301">
        <f t="shared" si="54"/>
        <v>-122340000</v>
      </c>
      <c r="S301" t="str">
        <f>IFERROR(J144+MATCH(R301,J301:N301)-1,"")</f>
        <v/>
      </c>
      <c r="T301">
        <f t="shared" si="55"/>
        <v>-14424200</v>
      </c>
      <c r="U301">
        <f t="shared" si="56"/>
        <v>75825880.33250916</v>
      </c>
      <c r="V301">
        <f t="shared" si="57"/>
        <v>0.17202833574498577</v>
      </c>
      <c r="W301">
        <f t="shared" si="58"/>
        <v>1.3497264990687028</v>
      </c>
      <c r="X301">
        <f t="shared" si="59"/>
        <v>0.19390740912633009</v>
      </c>
      <c r="Y301">
        <f t="shared" si="60"/>
        <v>-1.4232053690213839</v>
      </c>
      <c r="Z301">
        <f t="shared" si="61"/>
        <v>-0.29245687491863476</v>
      </c>
      <c r="AA301">
        <f t="shared" si="62"/>
        <v>-1.4232053690213839</v>
      </c>
      <c r="AB301">
        <f>IFERROR(V144+MATCH(AA301,V301:Z301,0)-1,"")</f>
        <v>2015</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5437</v>
      </c>
      <c r="D303" t="s">
        <v>5438</v>
      </c>
      <c r="E303" t="s">
        <v>5439</v>
      </c>
      <c r="F303" t="s">
        <v>5440</v>
      </c>
      <c r="G303" t="s">
        <v>5441</v>
      </c>
      <c r="I303" t="str">
        <f t="shared" si="47"/>
        <v>N/A</v>
      </c>
      <c r="J303">
        <f t="shared" si="48"/>
        <v>-1100000</v>
      </c>
      <c r="K303">
        <f t="shared" si="49"/>
        <v>4300000</v>
      </c>
      <c r="L303">
        <f t="shared" si="50"/>
        <v>10860000</v>
      </c>
      <c r="M303">
        <f t="shared" si="51"/>
        <v>81980000</v>
      </c>
      <c r="N303">
        <f t="shared" si="52"/>
        <v>-27200000</v>
      </c>
      <c r="P303">
        <f t="shared" si="53"/>
        <v>81980000</v>
      </c>
      <c r="Q303">
        <f>IFERROR(J144+MATCH(P303,J303:N303,0)-1,"")</f>
        <v>2015</v>
      </c>
      <c r="R303">
        <f t="shared" si="54"/>
        <v>-27200000</v>
      </c>
      <c r="S303" t="str">
        <f>IFERROR(J144+MATCH(R303,J303:N303)-1,"")</f>
        <v/>
      </c>
      <c r="T303">
        <f t="shared" si="55"/>
        <v>13768000</v>
      </c>
      <c r="U303">
        <f t="shared" si="56"/>
        <v>40775025.689752787</v>
      </c>
      <c r="V303">
        <f t="shared" si="57"/>
        <v>-0.3646349633995814</v>
      </c>
      <c r="W303">
        <f t="shared" si="58"/>
        <v>-0.2322009573222516</v>
      </c>
      <c r="X303">
        <f t="shared" si="59"/>
        <v>-7.1318164754236135E-2</v>
      </c>
      <c r="Y303">
        <f t="shared" si="60"/>
        <v>1.672886744916078</v>
      </c>
      <c r="Z303">
        <f t="shared" si="61"/>
        <v>-1.0047326594400088</v>
      </c>
      <c r="AA303">
        <f t="shared" si="62"/>
        <v>1.672886744916078</v>
      </c>
      <c r="AB303">
        <f>IFERROR(V144+MATCH(AA303,V303:Z303,0)-1,"")</f>
        <v>2015</v>
      </c>
    </row>
    <row r="304" spans="1:28" x14ac:dyDescent="0.3">
      <c r="A304" s="1">
        <v>12</v>
      </c>
      <c r="B304" t="s">
        <v>836</v>
      </c>
      <c r="C304" t="s">
        <v>5442</v>
      </c>
      <c r="D304" t="s">
        <v>5443</v>
      </c>
      <c r="E304" t="s">
        <v>5444</v>
      </c>
      <c r="F304" t="s">
        <v>5445</v>
      </c>
      <c r="G304" t="s">
        <v>5446</v>
      </c>
      <c r="I304" t="str">
        <f t="shared" si="47"/>
        <v>N/A</v>
      </c>
      <c r="J304">
        <f t="shared" si="48"/>
        <v>-14010000</v>
      </c>
      <c r="K304">
        <f t="shared" si="49"/>
        <v>-9530000</v>
      </c>
      <c r="L304">
        <f t="shared" si="50"/>
        <v>-17400000</v>
      </c>
      <c r="M304">
        <f t="shared" si="51"/>
        <v>-16460000</v>
      </c>
      <c r="N304">
        <f t="shared" si="52"/>
        <v>-35620000</v>
      </c>
      <c r="P304">
        <f t="shared" si="53"/>
        <v>-9530000</v>
      </c>
      <c r="Q304">
        <f>IFERROR(J144+MATCH(P304,J304:N304,0)-1,"")</f>
        <v>2013</v>
      </c>
      <c r="R304">
        <f t="shared" si="54"/>
        <v>-35620000</v>
      </c>
      <c r="S304" t="str">
        <f>IFERROR(J144+MATCH(R304,J304:N304)-1,"")</f>
        <v/>
      </c>
      <c r="T304">
        <f t="shared" si="55"/>
        <v>-18604000</v>
      </c>
      <c r="U304">
        <f t="shared" si="56"/>
        <v>9987904.1845624447</v>
      </c>
      <c r="V304">
        <f t="shared" si="57"/>
        <v>0.45995635471759949</v>
      </c>
      <c r="W304">
        <f t="shared" si="58"/>
        <v>0.90849890350620321</v>
      </c>
      <c r="X304">
        <f t="shared" si="59"/>
        <v>0.12054580998693726</v>
      </c>
      <c r="Y304">
        <f t="shared" si="60"/>
        <v>0.21465964834883181</v>
      </c>
      <c r="Z304">
        <f t="shared" si="61"/>
        <v>-1.7036607165595719</v>
      </c>
      <c r="AA304">
        <f t="shared" si="62"/>
        <v>-1.7036607165595719</v>
      </c>
      <c r="AB304">
        <f>IFERROR(V144+MATCH(AA304,V304:Z304,0)-1,"")</f>
        <v>2016</v>
      </c>
    </row>
    <row r="305" spans="1:28" x14ac:dyDescent="0.3">
      <c r="A305" s="1">
        <v>13</v>
      </c>
      <c r="B305" t="s">
        <v>655</v>
      </c>
      <c r="C305" t="s">
        <v>3976</v>
      </c>
      <c r="D305" t="s">
        <v>2042</v>
      </c>
      <c r="E305" t="s">
        <v>550</v>
      </c>
      <c r="F305" t="s">
        <v>5447</v>
      </c>
      <c r="G305" t="s">
        <v>5448</v>
      </c>
      <c r="I305" t="str">
        <f t="shared" si="47"/>
        <v>N/A</v>
      </c>
      <c r="J305">
        <f t="shared" si="48"/>
        <v>11220000</v>
      </c>
      <c r="K305">
        <f t="shared" si="49"/>
        <v>16129999.999999998</v>
      </c>
      <c r="L305">
        <f t="shared" si="50"/>
        <v>56900000</v>
      </c>
      <c r="M305">
        <f t="shared" si="51"/>
        <v>76160000</v>
      </c>
      <c r="N305">
        <f t="shared" si="52"/>
        <v>45870000</v>
      </c>
      <c r="P305">
        <f t="shared" si="53"/>
        <v>76160000</v>
      </c>
      <c r="Q305">
        <f>IFERROR(J144+MATCH(P305,J305:N305,0)-1,"")</f>
        <v>2015</v>
      </c>
      <c r="R305">
        <f t="shared" si="54"/>
        <v>11220000</v>
      </c>
      <c r="S305">
        <f>IFERROR(J144+MATCH(R305,J305:N305)-1,"")</f>
        <v>2012</v>
      </c>
      <c r="T305">
        <f t="shared" si="55"/>
        <v>41256000</v>
      </c>
      <c r="U305">
        <f t="shared" si="56"/>
        <v>27467208.267313953</v>
      </c>
      <c r="V305">
        <f t="shared" si="57"/>
        <v>-1.0935221267369539</v>
      </c>
      <c r="W305">
        <f t="shared" si="58"/>
        <v>-0.9147635156609637</v>
      </c>
      <c r="X305">
        <f t="shared" si="59"/>
        <v>0.56955187610443825</v>
      </c>
      <c r="Y305">
        <f t="shared" si="60"/>
        <v>1.2707516417507871</v>
      </c>
      <c r="Z305">
        <f t="shared" si="61"/>
        <v>0.16798212454269229</v>
      </c>
      <c r="AA305">
        <f t="shared" si="62"/>
        <v>1.2707516417507871</v>
      </c>
      <c r="AB305">
        <f>IFERROR(V144+MATCH(AA305,V305:Z305,0)-1,"")</f>
        <v>2015</v>
      </c>
    </row>
    <row r="306" spans="1:28" x14ac:dyDescent="0.3">
      <c r="A306" s="1">
        <v>14</v>
      </c>
      <c r="B306" t="s">
        <v>847</v>
      </c>
      <c r="C306" t="s">
        <v>708</v>
      </c>
      <c r="D306" t="s">
        <v>3462</v>
      </c>
      <c r="E306" t="s">
        <v>5449</v>
      </c>
      <c r="F306" t="s">
        <v>5450</v>
      </c>
      <c r="G306" t="s">
        <v>5451</v>
      </c>
      <c r="I306" t="str">
        <f t="shared" si="47"/>
        <v>N/A</v>
      </c>
      <c r="J306">
        <f t="shared" si="48"/>
        <v>1700000</v>
      </c>
      <c r="K306">
        <f t="shared" si="49"/>
        <v>4050000</v>
      </c>
      <c r="L306">
        <f t="shared" si="50"/>
        <v>-28640000</v>
      </c>
      <c r="M306">
        <f t="shared" si="51"/>
        <v>22280000</v>
      </c>
      <c r="N306">
        <f t="shared" si="52"/>
        <v>-11080000</v>
      </c>
      <c r="P306">
        <f t="shared" si="53"/>
        <v>22280000</v>
      </c>
      <c r="Q306">
        <f>IFERROR(J144+MATCH(P306,J306:N306,0)-1,"")</f>
        <v>2015</v>
      </c>
      <c r="R306">
        <f t="shared" si="54"/>
        <v>-28640000</v>
      </c>
      <c r="S306">
        <f>IFERROR(J144+MATCH(R306,J306:N306)-1,"")</f>
        <v>2014</v>
      </c>
      <c r="T306">
        <f t="shared" si="55"/>
        <v>-2338000</v>
      </c>
      <c r="U306">
        <f t="shared" si="56"/>
        <v>18916762.936612595</v>
      </c>
      <c r="V306">
        <f t="shared" si="57"/>
        <v>0.21346146872648183</v>
      </c>
      <c r="W306">
        <f t="shared" si="58"/>
        <v>0.33768991139791132</v>
      </c>
      <c r="X306">
        <f t="shared" si="59"/>
        <v>-1.3904070209123143</v>
      </c>
      <c r="Y306">
        <f t="shared" si="60"/>
        <v>1.3013854475256388</v>
      </c>
      <c r="Z306">
        <f t="shared" si="61"/>
        <v>-0.4621298067377177</v>
      </c>
      <c r="AA306">
        <f t="shared" si="62"/>
        <v>-1.3904070209123143</v>
      </c>
      <c r="AB306">
        <f>IFERROR(V144+MATCH(AA306,V306:Z306,0)-1,"")</f>
        <v>2014</v>
      </c>
    </row>
    <row r="307" spans="1:28" x14ac:dyDescent="0.3">
      <c r="A307" s="1">
        <v>15</v>
      </c>
      <c r="B307" t="s">
        <v>853</v>
      </c>
      <c r="C307" t="s">
        <v>5452</v>
      </c>
      <c r="D307" t="s">
        <v>5453</v>
      </c>
      <c r="E307" t="s">
        <v>5454</v>
      </c>
      <c r="F307" t="s">
        <v>5455</v>
      </c>
      <c r="G307" t="s">
        <v>5456</v>
      </c>
      <c r="I307" t="str">
        <f t="shared" si="47"/>
        <v>N/A</v>
      </c>
      <c r="J307">
        <f t="shared" si="48"/>
        <v>-2480000</v>
      </c>
      <c r="K307">
        <f t="shared" si="49"/>
        <v>92220000</v>
      </c>
      <c r="L307">
        <f t="shared" si="50"/>
        <v>11140000</v>
      </c>
      <c r="M307">
        <f t="shared" si="51"/>
        <v>-40360000</v>
      </c>
      <c r="N307">
        <f t="shared" si="52"/>
        <v>-63800000</v>
      </c>
      <c r="P307">
        <f t="shared" si="53"/>
        <v>92220000</v>
      </c>
      <c r="Q307">
        <f>IFERROR(J144+MATCH(P307,J307:N307,0)-1,"")</f>
        <v>2013</v>
      </c>
      <c r="R307">
        <f t="shared" si="54"/>
        <v>-63800000</v>
      </c>
      <c r="S307" t="str">
        <f>IFERROR(J144+MATCH(R307,J307:N307)-1,"")</f>
        <v/>
      </c>
      <c r="T307">
        <f t="shared" si="55"/>
        <v>-656000</v>
      </c>
      <c r="U307">
        <f t="shared" si="56"/>
        <v>59858158.007075362</v>
      </c>
      <c r="V307">
        <f t="shared" si="57"/>
        <v>-3.0472036907390289E-2</v>
      </c>
      <c r="W307">
        <f t="shared" si="58"/>
        <v>1.5516013705102962</v>
      </c>
      <c r="X307">
        <f t="shared" si="59"/>
        <v>0.19706587026292535</v>
      </c>
      <c r="Y307">
        <f t="shared" si="60"/>
        <v>-0.6633013998744649</v>
      </c>
      <c r="Z307">
        <f t="shared" si="61"/>
        <v>-1.0548938039913665</v>
      </c>
      <c r="AA307">
        <f t="shared" si="62"/>
        <v>1.5516013705102962</v>
      </c>
      <c r="AB307">
        <f>IFERROR(V144+MATCH(AA307,V307:Z307,0)-1,"")</f>
        <v>2013</v>
      </c>
    </row>
    <row r="308" spans="1:28" x14ac:dyDescent="0.3">
      <c r="A308" s="1">
        <v>16</v>
      </c>
      <c r="B308" t="s">
        <v>859</v>
      </c>
      <c r="C308" t="s">
        <v>254</v>
      </c>
      <c r="D308" t="s">
        <v>5457</v>
      </c>
      <c r="E308" t="s">
        <v>5458</v>
      </c>
      <c r="F308" t="s">
        <v>5459</v>
      </c>
      <c r="G308" t="s">
        <v>5460</v>
      </c>
      <c r="I308" t="str">
        <f t="shared" si="47"/>
        <v>N/A</v>
      </c>
      <c r="J308" t="str">
        <f t="shared" si="48"/>
        <v>N/A</v>
      </c>
      <c r="K308">
        <f t="shared" si="49"/>
        <v>38.155900000000003</v>
      </c>
      <c r="L308">
        <f t="shared" si="50"/>
        <v>-0.87919999999999998</v>
      </c>
      <c r="M308">
        <f t="shared" si="51"/>
        <v>-4.6232999999999995</v>
      </c>
      <c r="N308">
        <f t="shared" si="52"/>
        <v>-0.58079999999999998</v>
      </c>
      <c r="P308">
        <f t="shared" si="53"/>
        <v>38.155900000000003</v>
      </c>
      <c r="Q308">
        <f>IFERROR(J144+MATCH(P308,J308:N308,0)-1,"")</f>
        <v>2013</v>
      </c>
      <c r="R308">
        <f t="shared" si="54"/>
        <v>-4.6232999999999995</v>
      </c>
      <c r="S308" t="str">
        <f>IFERROR(J144+MATCH(R308,J308:N308)-1,"")</f>
        <v/>
      </c>
      <c r="T308">
        <f t="shared" si="55"/>
        <v>8.0181500000000021</v>
      </c>
      <c r="U308">
        <f t="shared" si="56"/>
        <v>20.175851995971158</v>
      </c>
      <c r="V308" t="str">
        <f t="shared" si="57"/>
        <v/>
      </c>
      <c r="W308">
        <f t="shared" si="58"/>
        <v>1.4937535230739252</v>
      </c>
      <c r="X308">
        <f t="shared" si="59"/>
        <v>-0.44099005096670429</v>
      </c>
      <c r="Y308">
        <f t="shared" si="60"/>
        <v>-0.6265633789603694</v>
      </c>
      <c r="Z308">
        <f t="shared" si="61"/>
        <v>-0.42620009314685176</v>
      </c>
      <c r="AA308">
        <f t="shared" si="62"/>
        <v>1.4937535230739252</v>
      </c>
      <c r="AB308">
        <f>IFERROR(V144+MATCH(AA308,V308:Z308,0)-1,"")</f>
        <v>2013</v>
      </c>
    </row>
    <row r="309" spans="1:28" x14ac:dyDescent="0.3">
      <c r="A309" s="1">
        <v>17</v>
      </c>
      <c r="B309" t="s">
        <v>864</v>
      </c>
      <c r="C309" t="s">
        <v>5461</v>
      </c>
      <c r="D309" t="s">
        <v>5462</v>
      </c>
      <c r="E309" t="s">
        <v>5463</v>
      </c>
      <c r="F309" t="s">
        <v>5464</v>
      </c>
      <c r="G309" t="s">
        <v>5465</v>
      </c>
      <c r="I309" t="str">
        <f t="shared" si="47"/>
        <v>N/A</v>
      </c>
      <c r="J309">
        <f t="shared" si="48"/>
        <v>-6.4000000000000003E-3</v>
      </c>
      <c r="K309">
        <f t="shared" si="49"/>
        <v>0.1598</v>
      </c>
      <c r="L309">
        <f t="shared" si="50"/>
        <v>1.8000000000000002E-2</v>
      </c>
      <c r="M309">
        <f t="shared" si="51"/>
        <v>-6.4200000000000007E-2</v>
      </c>
      <c r="N309">
        <f t="shared" si="52"/>
        <v>-8.5600000000000009E-2</v>
      </c>
      <c r="P309">
        <f t="shared" si="53"/>
        <v>0.1598</v>
      </c>
      <c r="Q309">
        <f>IFERROR(J144+MATCH(P309,J309:N309,0)-1,"")</f>
        <v>2013</v>
      </c>
      <c r="R309">
        <f t="shared" si="54"/>
        <v>-8.5600000000000009E-2</v>
      </c>
      <c r="S309" t="str">
        <f>IFERROR(J144+MATCH(R309,J309:N309)-1,"")</f>
        <v/>
      </c>
      <c r="T309">
        <f t="shared" si="55"/>
        <v>4.3199999999999957E-3</v>
      </c>
      <c r="U309">
        <f t="shared" si="56"/>
        <v>9.6509958035427626E-2</v>
      </c>
      <c r="V309">
        <f t="shared" si="57"/>
        <v>-0.11107662067436415</v>
      </c>
      <c r="W309">
        <f t="shared" si="58"/>
        <v>1.6110254647807971</v>
      </c>
      <c r="X309">
        <f t="shared" si="59"/>
        <v>0.14174703086056928</v>
      </c>
      <c r="Y309">
        <f t="shared" si="60"/>
        <v>-0.70997854931039495</v>
      </c>
      <c r="Z309">
        <f t="shared" si="61"/>
        <v>-0.93171732565660703</v>
      </c>
      <c r="AA309">
        <f t="shared" si="62"/>
        <v>1.6110254647807971</v>
      </c>
      <c r="AB309">
        <f>IFERROR(V144+MATCH(AA309,V309:Z309,0)-1,"")</f>
        <v>2013</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5466</v>
      </c>
      <c r="D312" t="s">
        <v>5467</v>
      </c>
      <c r="E312" t="s">
        <v>5468</v>
      </c>
      <c r="F312" t="s">
        <v>5469</v>
      </c>
      <c r="G312" t="s">
        <v>5470</v>
      </c>
      <c r="I312" t="str">
        <f t="shared" si="47"/>
        <v>N/A</v>
      </c>
      <c r="J312">
        <f t="shared" si="48"/>
        <v>-16990000</v>
      </c>
      <c r="K312">
        <f t="shared" si="49"/>
        <v>-19050000</v>
      </c>
      <c r="L312">
        <f t="shared" si="50"/>
        <v>-33650000</v>
      </c>
      <c r="M312">
        <f t="shared" si="51"/>
        <v>-52880000</v>
      </c>
      <c r="N312">
        <f t="shared" si="52"/>
        <v>-43660000</v>
      </c>
      <c r="P312">
        <f t="shared" si="53"/>
        <v>-16990000</v>
      </c>
      <c r="Q312">
        <f>IFERROR(J144+MATCH(P312,J312:N312,0)-1,"")</f>
        <v>2012</v>
      </c>
      <c r="R312">
        <f t="shared" si="54"/>
        <v>-52880000</v>
      </c>
      <c r="S312" t="str">
        <f>IFERROR(J144+MATCH(R312,J312:N312)-1,"")</f>
        <v/>
      </c>
      <c r="T312">
        <f t="shared" si="55"/>
        <v>-33246000</v>
      </c>
      <c r="U312">
        <f t="shared" si="56"/>
        <v>15491066.13503409</v>
      </c>
      <c r="V312">
        <f t="shared" si="57"/>
        <v>1.0493790329405386</v>
      </c>
      <c r="W312">
        <f t="shared" si="58"/>
        <v>0.91639916040993397</v>
      </c>
      <c r="X312">
        <f t="shared" si="59"/>
        <v>-2.6079547816681693E-2</v>
      </c>
      <c r="Y312">
        <f t="shared" si="60"/>
        <v>-1.2674402025562583</v>
      </c>
      <c r="Z312">
        <f t="shared" si="61"/>
        <v>-0.67225844297753257</v>
      </c>
      <c r="AA312">
        <f t="shared" si="62"/>
        <v>-1.2674402025562583</v>
      </c>
      <c r="AB312">
        <f>IFERROR(V144+MATCH(AA312,V312:Z312,0)-1,"")</f>
        <v>2015</v>
      </c>
    </row>
    <row r="313" spans="1:28" x14ac:dyDescent="0.3">
      <c r="A313" s="1">
        <v>1</v>
      </c>
      <c r="B313" t="s">
        <v>876</v>
      </c>
      <c r="C313" t="s">
        <v>5466</v>
      </c>
      <c r="D313" t="s">
        <v>5467</v>
      </c>
      <c r="E313" t="s">
        <v>5468</v>
      </c>
      <c r="F313" t="s">
        <v>5469</v>
      </c>
      <c r="G313" t="s">
        <v>5470</v>
      </c>
      <c r="I313" t="str">
        <f t="shared" si="47"/>
        <v>N/A</v>
      </c>
      <c r="J313">
        <f t="shared" si="48"/>
        <v>-16990000</v>
      </c>
      <c r="K313">
        <f t="shared" si="49"/>
        <v>-19050000</v>
      </c>
      <c r="L313">
        <f t="shared" si="50"/>
        <v>-33650000</v>
      </c>
      <c r="M313">
        <f t="shared" si="51"/>
        <v>-52880000</v>
      </c>
      <c r="N313">
        <f t="shared" si="52"/>
        <v>-43660000</v>
      </c>
      <c r="P313">
        <f t="shared" si="53"/>
        <v>-16990000</v>
      </c>
      <c r="Q313">
        <f>IFERROR(J144+MATCH(P313,J313:N313,0)-1,"")</f>
        <v>2012</v>
      </c>
      <c r="R313">
        <f t="shared" si="54"/>
        <v>-52880000</v>
      </c>
      <c r="S313" t="str">
        <f>IFERROR(J144+MATCH(R313,J313:N313)-1,"")</f>
        <v/>
      </c>
      <c r="T313">
        <f t="shared" si="55"/>
        <v>-33246000</v>
      </c>
      <c r="U313">
        <f t="shared" si="56"/>
        <v>15491066.13503409</v>
      </c>
      <c r="V313">
        <f t="shared" si="57"/>
        <v>1.0493790329405386</v>
      </c>
      <c r="W313">
        <f t="shared" si="58"/>
        <v>0.91639916040993397</v>
      </c>
      <c r="X313">
        <f t="shared" si="59"/>
        <v>-2.6079547816681693E-2</v>
      </c>
      <c r="Y313">
        <f t="shared" si="60"/>
        <v>-1.2674402025562583</v>
      </c>
      <c r="Z313">
        <f t="shared" si="61"/>
        <v>-0.67225844297753257</v>
      </c>
      <c r="AA313">
        <f t="shared" si="62"/>
        <v>-1.2674402025562583</v>
      </c>
      <c r="AB313">
        <f>IFERROR(V144+MATCH(AA313,V313:Z313,0)-1,"")</f>
        <v>2015</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3086</v>
      </c>
      <c r="E315" t="s">
        <v>5471</v>
      </c>
      <c r="F315" t="s">
        <v>5472</v>
      </c>
      <c r="G315" t="s">
        <v>5473</v>
      </c>
      <c r="I315" t="str">
        <f t="shared" si="47"/>
        <v>N/A</v>
      </c>
      <c r="J315" t="str">
        <f t="shared" si="48"/>
        <v>N/A</v>
      </c>
      <c r="K315">
        <f t="shared" si="49"/>
        <v>-0.1216</v>
      </c>
      <c r="L315">
        <f t="shared" si="50"/>
        <v>-0.7661</v>
      </c>
      <c r="M315">
        <f t="shared" si="51"/>
        <v>-0.57130000000000003</v>
      </c>
      <c r="N315">
        <f t="shared" si="52"/>
        <v>0.17440000000000003</v>
      </c>
      <c r="P315">
        <f t="shared" si="53"/>
        <v>0.17440000000000003</v>
      </c>
      <c r="Q315">
        <f>IFERROR(J144+MATCH(P315,J315:N315,0)-1,"")</f>
        <v>2016</v>
      </c>
      <c r="R315">
        <f t="shared" si="54"/>
        <v>-0.7661</v>
      </c>
      <c r="S315">
        <f>IFERROR(J144+MATCH(R315,J315:N315)-1,"")</f>
        <v>2014</v>
      </c>
      <c r="T315">
        <f t="shared" si="55"/>
        <v>-0.32114999999999999</v>
      </c>
      <c r="U315">
        <f t="shared" si="56"/>
        <v>0.42659329968171483</v>
      </c>
      <c r="V315" t="str">
        <f t="shared" si="57"/>
        <v/>
      </c>
      <c r="W315">
        <f t="shared" si="58"/>
        <v>0.46777574835067987</v>
      </c>
      <c r="X315">
        <f t="shared" si="59"/>
        <v>-1.043030915703508</v>
      </c>
      <c r="Y315">
        <f t="shared" si="60"/>
        <v>-0.58638989451226553</v>
      </c>
      <c r="Z315">
        <f t="shared" si="61"/>
        <v>1.1616450618650935</v>
      </c>
      <c r="AA315">
        <f t="shared" si="62"/>
        <v>1.1616450618650935</v>
      </c>
      <c r="AB315">
        <f>IFERROR(V144+MATCH(AA315,V315:Z315,0)-1,"")</f>
        <v>2016</v>
      </c>
    </row>
    <row r="316" spans="1:28" x14ac:dyDescent="0.3">
      <c r="A316" s="1">
        <v>4</v>
      </c>
      <c r="B316" t="s">
        <v>893</v>
      </c>
      <c r="C316" t="s">
        <v>5474</v>
      </c>
      <c r="D316" t="s">
        <v>5475</v>
      </c>
      <c r="E316" t="s">
        <v>5476</v>
      </c>
      <c r="F316" t="s">
        <v>5477</v>
      </c>
      <c r="G316" t="s">
        <v>5478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-4.3600000000000007E-2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-3.3000000000000002E-2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-5.4400000000000004E-2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-8.4199999999999997E-2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-5.8499999999999996E-2</v>
      </c>
      <c r="P316">
        <f t="shared" si="53"/>
        <v>-3.3000000000000002E-2</v>
      </c>
      <c r="Q316">
        <f>IFERROR(J144+MATCH(P316,J316:N316,0)-1,"")</f>
        <v>2013</v>
      </c>
      <c r="R316">
        <f t="shared" si="54"/>
        <v>-8.4199999999999997E-2</v>
      </c>
      <c r="S316" t="str">
        <f>IFERROR(J144+MATCH(R316,J316:N316)-1,"")</f>
        <v/>
      </c>
      <c r="T316">
        <f t="shared" si="55"/>
        <v>-5.4739999999999997E-2</v>
      </c>
      <c r="U316">
        <f t="shared" si="56"/>
        <v>1.9228052423477523E-2</v>
      </c>
      <c r="V316">
        <f t="shared" si="57"/>
        <v>0.57936184875375152</v>
      </c>
      <c r="W316">
        <f t="shared" si="58"/>
        <v>1.1306397299736595</v>
      </c>
      <c r="X316">
        <f t="shared" si="59"/>
        <v>1.7682498076864603E-2</v>
      </c>
      <c r="Y316">
        <f t="shared" si="60"/>
        <v>-1.5321364510130642</v>
      </c>
      <c r="Z316">
        <f t="shared" si="61"/>
        <v>-0.19554762579121251</v>
      </c>
      <c r="AA316">
        <f t="shared" si="62"/>
        <v>-1.5321364510130642</v>
      </c>
      <c r="AB316">
        <f>IFERROR(V144+MATCH(AA316,V316:Z316,0)-1,"")</f>
        <v>2015</v>
      </c>
    </row>
    <row r="317" spans="1:28" x14ac:dyDescent="0.3">
      <c r="A317" s="1">
        <v>5</v>
      </c>
      <c r="B317" t="s">
        <v>899</v>
      </c>
      <c r="C317" t="s">
        <v>5479</v>
      </c>
      <c r="D317" t="s">
        <v>254</v>
      </c>
      <c r="E317" t="s">
        <v>254</v>
      </c>
      <c r="F317" t="s">
        <v>254</v>
      </c>
      <c r="G317" t="s">
        <v>254</v>
      </c>
      <c r="I317" t="str">
        <f t="shared" si="63"/>
        <v>N/A</v>
      </c>
      <c r="J317">
        <f t="shared" si="64"/>
        <v>-494770000</v>
      </c>
      <c r="K317" t="str">
        <f t="shared" si="65"/>
        <v>N/A</v>
      </c>
      <c r="L317" t="str">
        <f t="shared" si="66"/>
        <v>N/A</v>
      </c>
      <c r="M317" t="str">
        <f t="shared" si="67"/>
        <v>N/A</v>
      </c>
      <c r="N317" t="str">
        <f t="shared" si="68"/>
        <v>N/A</v>
      </c>
      <c r="P317">
        <f t="shared" si="53"/>
        <v>-494770000</v>
      </c>
      <c r="Q317">
        <f>IFERROR(J144+MATCH(P317,J317:N317,0)-1,"")</f>
        <v>2012</v>
      </c>
      <c r="R317">
        <f t="shared" si="54"/>
        <v>-494770000</v>
      </c>
      <c r="S317">
        <f>IFERROR(J144+MATCH(R317,J317:N317)-1,"")</f>
        <v>2012</v>
      </c>
      <c r="T317">
        <f t="shared" si="55"/>
        <v>-494770000</v>
      </c>
      <c r="U317" t="str">
        <f t="shared" si="56"/>
        <v/>
      </c>
      <c r="V317" t="e">
        <f t="shared" si="57"/>
        <v>#VALUE!</v>
      </c>
      <c r="W317" t="str">
        <f t="shared" si="58"/>
        <v/>
      </c>
      <c r="X317" t="str">
        <f t="shared" si="59"/>
        <v/>
      </c>
      <c r="Y317" t="str">
        <f t="shared" si="60"/>
        <v/>
      </c>
      <c r="Z317" t="str">
        <f t="shared" si="61"/>
        <v/>
      </c>
      <c r="AA317" t="e">
        <f t="shared" si="62"/>
        <v>#VALUE!</v>
      </c>
      <c r="AB317" t="str">
        <f>IFERROR(V144+MATCH(AA317,V317:Z317,0)-1,"")</f>
        <v/>
      </c>
    </row>
    <row r="318" spans="1:28" x14ac:dyDescent="0.3">
      <c r="A318" s="1">
        <v>6</v>
      </c>
      <c r="B318" t="s">
        <v>904</v>
      </c>
      <c r="C318" t="s">
        <v>5480</v>
      </c>
      <c r="D318" t="s">
        <v>5481</v>
      </c>
      <c r="E318" t="s">
        <v>5482</v>
      </c>
      <c r="F318" t="s">
        <v>4727</v>
      </c>
      <c r="G318" t="s">
        <v>4875</v>
      </c>
      <c r="I318" t="str">
        <f t="shared" si="63"/>
        <v>N/A</v>
      </c>
      <c r="J318">
        <f t="shared" si="64"/>
        <v>35000</v>
      </c>
      <c r="K318">
        <f t="shared" si="65"/>
        <v>52000</v>
      </c>
      <c r="L318">
        <f t="shared" si="66"/>
        <v>44370000</v>
      </c>
      <c r="M318">
        <f t="shared" si="67"/>
        <v>50500000</v>
      </c>
      <c r="N318">
        <f t="shared" si="68"/>
        <v>194000</v>
      </c>
      <c r="P318">
        <f t="shared" si="53"/>
        <v>50500000</v>
      </c>
      <c r="Q318">
        <f>IFERROR(J144+MATCH(P318,J318:N318,0)-1,"")</f>
        <v>2015</v>
      </c>
      <c r="R318">
        <f t="shared" si="54"/>
        <v>35000</v>
      </c>
      <c r="S318">
        <f>IFERROR(J144+MATCH(R318,J318:N318)-1,"")</f>
        <v>2012</v>
      </c>
      <c r="T318">
        <f t="shared" si="55"/>
        <v>19030200</v>
      </c>
      <c r="U318">
        <f t="shared" si="56"/>
        <v>26020404.996848147</v>
      </c>
      <c r="V318">
        <f t="shared" si="57"/>
        <v>-0.73001169667808352</v>
      </c>
      <c r="W318">
        <f t="shared" si="58"/>
        <v>-0.72935836326524628</v>
      </c>
      <c r="X318">
        <f t="shared" si="59"/>
        <v>0.97384341262441576</v>
      </c>
      <c r="Y318">
        <f t="shared" si="60"/>
        <v>1.2094277550181074</v>
      </c>
      <c r="Z318">
        <f t="shared" si="61"/>
        <v>-0.72390110769919336</v>
      </c>
      <c r="AA318">
        <f t="shared" si="62"/>
        <v>1.2094277550181074</v>
      </c>
      <c r="AB318">
        <f>IFERROR(V144+MATCH(AA318,V318:Z318,0)-1,"")</f>
        <v>2015</v>
      </c>
    </row>
    <row r="319" spans="1:28" x14ac:dyDescent="0.3">
      <c r="A319" s="1">
        <v>7</v>
      </c>
      <c r="B319" t="s">
        <v>906</v>
      </c>
      <c r="C319" t="s">
        <v>5483</v>
      </c>
      <c r="D319" t="s">
        <v>5484</v>
      </c>
      <c r="E319" t="s">
        <v>5485</v>
      </c>
      <c r="F319" t="s">
        <v>5486</v>
      </c>
      <c r="G319" t="s">
        <v>5487</v>
      </c>
      <c r="I319" t="str">
        <f t="shared" si="63"/>
        <v>N/A</v>
      </c>
      <c r="J319">
        <f t="shared" si="64"/>
        <v>94570000</v>
      </c>
      <c r="K319">
        <f t="shared" si="65"/>
        <v>-46360000</v>
      </c>
      <c r="L319">
        <f t="shared" si="66"/>
        <v>-274110000</v>
      </c>
      <c r="M319">
        <f t="shared" si="67"/>
        <v>-41110000</v>
      </c>
      <c r="N319">
        <f t="shared" si="68"/>
        <v>170710000</v>
      </c>
      <c r="P319">
        <f t="shared" si="53"/>
        <v>170710000</v>
      </c>
      <c r="Q319">
        <f>IFERROR(J144+MATCH(P319,J319:N319,0)-1,"")</f>
        <v>2016</v>
      </c>
      <c r="R319">
        <f t="shared" si="54"/>
        <v>-274110000</v>
      </c>
      <c r="S319">
        <f>IFERROR(J144+MATCH(R319,J319:N319)-1,"")</f>
        <v>2014</v>
      </c>
      <c r="T319">
        <f t="shared" si="55"/>
        <v>-19260000</v>
      </c>
      <c r="U319">
        <f t="shared" si="56"/>
        <v>169710212.42105615</v>
      </c>
      <c r="V319">
        <f t="shared" si="57"/>
        <v>0.67073158636785124</v>
      </c>
      <c r="W319">
        <f t="shared" si="58"/>
        <v>-0.15968396723683359</v>
      </c>
      <c r="X319">
        <f t="shared" si="59"/>
        <v>-1.5016774557308872</v>
      </c>
      <c r="Y319">
        <f t="shared" si="60"/>
        <v>-0.12874888133301896</v>
      </c>
      <c r="Z319">
        <f t="shared" si="61"/>
        <v>1.1193787179328885</v>
      </c>
      <c r="AA319">
        <f t="shared" si="62"/>
        <v>-1.5016774557308872</v>
      </c>
      <c r="AB319">
        <f>IFERROR(V144+MATCH(AA319,V319:Z319,0)-1,"")</f>
        <v>2014</v>
      </c>
    </row>
    <row r="320" spans="1:28" x14ac:dyDescent="0.3">
      <c r="A320" s="1">
        <v>8</v>
      </c>
      <c r="B320" t="s">
        <v>908</v>
      </c>
      <c r="C320" t="s">
        <v>5488</v>
      </c>
      <c r="D320" t="s">
        <v>5489</v>
      </c>
      <c r="E320" t="s">
        <v>5490</v>
      </c>
      <c r="F320" t="s">
        <v>5491</v>
      </c>
      <c r="G320" t="s">
        <v>5492</v>
      </c>
      <c r="I320" t="str">
        <f t="shared" si="63"/>
        <v>N/A</v>
      </c>
      <c r="J320">
        <f t="shared" si="64"/>
        <v>-228460000</v>
      </c>
      <c r="K320">
        <f t="shared" si="65"/>
        <v>-136830000</v>
      </c>
      <c r="L320">
        <f t="shared" si="66"/>
        <v>-642460000</v>
      </c>
      <c r="M320">
        <f t="shared" si="67"/>
        <v>-508680000</v>
      </c>
      <c r="N320">
        <f t="shared" si="68"/>
        <v>-390100000</v>
      </c>
      <c r="P320">
        <f t="shared" si="53"/>
        <v>-136830000</v>
      </c>
      <c r="Q320">
        <f>IFERROR(J144+MATCH(P320,J320:N320,0)-1,"")</f>
        <v>2013</v>
      </c>
      <c r="R320">
        <f t="shared" si="54"/>
        <v>-642460000</v>
      </c>
      <c r="S320">
        <f>IFERROR(J144+MATCH(R320,J320:N320)-1,"")</f>
        <v>2014</v>
      </c>
      <c r="T320">
        <f t="shared" si="55"/>
        <v>-381306000</v>
      </c>
      <c r="U320">
        <f t="shared" si="56"/>
        <v>204715226.79077882</v>
      </c>
      <c r="V320">
        <f t="shared" si="57"/>
        <v>0.74662741211825079</v>
      </c>
      <c r="W320">
        <f t="shared" si="58"/>
        <v>1.1942247962329502</v>
      </c>
      <c r="X320">
        <f t="shared" si="59"/>
        <v>-1.2756940658200391</v>
      </c>
      <c r="Y320">
        <f t="shared" si="60"/>
        <v>-0.62220090804568051</v>
      </c>
      <c r="Z320">
        <f t="shared" si="61"/>
        <v>-4.2957234485481451E-2</v>
      </c>
      <c r="AA320">
        <f t="shared" si="62"/>
        <v>-1.2756940658200391</v>
      </c>
      <c r="AB320">
        <f>IFERROR(V144+MATCH(AA320,V320:Z320,0)-1,"")</f>
        <v>2014</v>
      </c>
    </row>
    <row r="321" spans="1:28" x14ac:dyDescent="0.3">
      <c r="A321" s="1">
        <v>9</v>
      </c>
      <c r="B321" t="s">
        <v>909</v>
      </c>
      <c r="C321" t="s">
        <v>5493</v>
      </c>
      <c r="D321" t="s">
        <v>5494</v>
      </c>
      <c r="E321" t="s">
        <v>5495</v>
      </c>
      <c r="F321" t="s">
        <v>5496</v>
      </c>
      <c r="G321" t="s">
        <v>5497</v>
      </c>
      <c r="I321" t="str">
        <f t="shared" si="63"/>
        <v>N/A</v>
      </c>
      <c r="J321">
        <f t="shared" si="64"/>
        <v>323030000</v>
      </c>
      <c r="K321">
        <f t="shared" si="65"/>
        <v>90470000</v>
      </c>
      <c r="L321">
        <f t="shared" si="66"/>
        <v>368340000</v>
      </c>
      <c r="M321">
        <f t="shared" si="67"/>
        <v>467570000</v>
      </c>
      <c r="N321">
        <f t="shared" si="68"/>
        <v>560810000</v>
      </c>
      <c r="P321">
        <f t="shared" si="53"/>
        <v>560810000</v>
      </c>
      <c r="Q321">
        <f>IFERROR(J144+MATCH(P321,J321:N321,0)-1,"")</f>
        <v>2016</v>
      </c>
      <c r="R321">
        <f t="shared" si="54"/>
        <v>90470000</v>
      </c>
      <c r="S321" t="str">
        <f>IFERROR(J144+MATCH(R321,J321:N321)-1,"")</f>
        <v/>
      </c>
      <c r="T321">
        <f t="shared" si="55"/>
        <v>362044000</v>
      </c>
      <c r="U321">
        <f t="shared" si="56"/>
        <v>177452689.97679353</v>
      </c>
      <c r="V321">
        <f t="shared" si="57"/>
        <v>-0.21985578243475529</v>
      </c>
      <c r="W321">
        <f t="shared" si="58"/>
        <v>-1.5304022724902915</v>
      </c>
      <c r="X321">
        <f t="shared" si="59"/>
        <v>3.5479879176942106E-2</v>
      </c>
      <c r="Y321">
        <f t="shared" si="60"/>
        <v>0.59467117694186666</v>
      </c>
      <c r="Z321">
        <f t="shared" si="61"/>
        <v>1.120106998806238</v>
      </c>
      <c r="AA321">
        <f t="shared" si="62"/>
        <v>-1.5304022724902915</v>
      </c>
      <c r="AB321">
        <f>IFERROR(V144+MATCH(AA321,V321:Z321,0)-1,"")</f>
        <v>2013</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5498</v>
      </c>
      <c r="D324" t="s">
        <v>5499</v>
      </c>
      <c r="E324" t="s">
        <v>5500</v>
      </c>
      <c r="F324" t="s">
        <v>5501</v>
      </c>
      <c r="G324" t="s">
        <v>5502</v>
      </c>
      <c r="I324" t="str">
        <f t="shared" si="63"/>
        <v>N/A</v>
      </c>
      <c r="J324">
        <f t="shared" si="64"/>
        <v>-417160000</v>
      </c>
      <c r="K324">
        <f t="shared" si="65"/>
        <v>-65370000.000000007</v>
      </c>
      <c r="L324">
        <f t="shared" si="66"/>
        <v>-263399999.99999997</v>
      </c>
      <c r="M324">
        <f t="shared" si="67"/>
        <v>-43490000</v>
      </c>
      <c r="N324">
        <f t="shared" si="68"/>
        <v>127240000</v>
      </c>
      <c r="P324">
        <f t="shared" si="53"/>
        <v>127240000</v>
      </c>
      <c r="Q324">
        <f>IFERROR(J144+MATCH(P324,J324:N324,0)-1,"")</f>
        <v>2016</v>
      </c>
      <c r="R324">
        <f t="shared" si="54"/>
        <v>-417160000</v>
      </c>
      <c r="S324">
        <f>IFERROR(J144+MATCH(R324,J324:N324)-1,"")</f>
        <v>2012</v>
      </c>
      <c r="T324">
        <f t="shared" si="55"/>
        <v>-132436000</v>
      </c>
      <c r="U324">
        <f t="shared" si="56"/>
        <v>210985893.91236562</v>
      </c>
      <c r="V324">
        <f t="shared" si="57"/>
        <v>-1.3494930619307752</v>
      </c>
      <c r="W324">
        <f t="shared" si="58"/>
        <v>0.3178695919256872</v>
      </c>
      <c r="X324">
        <f t="shared" si="59"/>
        <v>-0.62072396202182467</v>
      </c>
      <c r="Y324">
        <f t="shared" si="60"/>
        <v>0.42157320733936987</v>
      </c>
      <c r="Z324">
        <f t="shared" si="61"/>
        <v>1.2307742246875431</v>
      </c>
      <c r="AA324">
        <f t="shared" si="62"/>
        <v>-1.3494930619307752</v>
      </c>
      <c r="AB324">
        <f>IFERROR(V144+MATCH(AA324,V324:Z324,0)-1,"")</f>
        <v>2012</v>
      </c>
    </row>
    <row r="325" spans="1:28" x14ac:dyDescent="0.3">
      <c r="A325" s="1">
        <v>13</v>
      </c>
      <c r="B325" t="s">
        <v>921</v>
      </c>
      <c r="C325" t="s">
        <v>254</v>
      </c>
      <c r="D325" t="s">
        <v>5503</v>
      </c>
      <c r="E325" t="s">
        <v>5504</v>
      </c>
      <c r="F325" t="s">
        <v>5505</v>
      </c>
      <c r="G325" t="s">
        <v>5506</v>
      </c>
      <c r="I325" t="str">
        <f t="shared" si="63"/>
        <v>N/A</v>
      </c>
      <c r="J325" t="str">
        <f t="shared" si="64"/>
        <v>N/A</v>
      </c>
      <c r="K325">
        <f t="shared" si="65"/>
        <v>0.84330000000000005</v>
      </c>
      <c r="L325">
        <f t="shared" si="66"/>
        <v>-3.0295999999999998</v>
      </c>
      <c r="M325">
        <f t="shared" si="67"/>
        <v>0.83489999999999998</v>
      </c>
      <c r="N325">
        <f t="shared" si="68"/>
        <v>3.9261000000000004</v>
      </c>
      <c r="P325">
        <f t="shared" si="53"/>
        <v>3.9261000000000004</v>
      </c>
      <c r="Q325">
        <f>IFERROR(J144+MATCH(P325,J325:N325,0)-1,"")</f>
        <v>2016</v>
      </c>
      <c r="R325">
        <f t="shared" si="54"/>
        <v>-3.0295999999999998</v>
      </c>
      <c r="S325">
        <f>IFERROR(J144+MATCH(R325,J325:N325)-1,"")</f>
        <v>2014</v>
      </c>
      <c r="T325">
        <f t="shared" si="55"/>
        <v>0.64367500000000022</v>
      </c>
      <c r="U325">
        <f t="shared" si="56"/>
        <v>2.8486066914370611</v>
      </c>
      <c r="V325" t="str">
        <f t="shared" si="57"/>
        <v/>
      </c>
      <c r="W325">
        <f t="shared" si="58"/>
        <v>7.0078119454003426E-2</v>
      </c>
      <c r="X325">
        <f t="shared" si="59"/>
        <v>-1.2894988314960785</v>
      </c>
      <c r="Y325">
        <f t="shared" si="60"/>
        <v>6.7129309418117969E-2</v>
      </c>
      <c r="Z325">
        <f t="shared" si="61"/>
        <v>1.1522914026239568</v>
      </c>
      <c r="AA325">
        <f t="shared" si="62"/>
        <v>-1.2894988314960785</v>
      </c>
      <c r="AB325">
        <f>IFERROR(V144+MATCH(AA325,V325:Z325,0)-1,"")</f>
        <v>2014</v>
      </c>
    </row>
    <row r="326" spans="1:28" x14ac:dyDescent="0.3">
      <c r="A326" s="1">
        <v>14</v>
      </c>
      <c r="B326" t="s">
        <v>926</v>
      </c>
      <c r="C326" t="s">
        <v>5507</v>
      </c>
      <c r="D326" t="s">
        <v>3636</v>
      </c>
      <c r="E326" t="s">
        <v>5508</v>
      </c>
      <c r="F326" t="s">
        <v>5509</v>
      </c>
      <c r="G326" t="s">
        <v>5510</v>
      </c>
      <c r="I326" t="str">
        <f t="shared" si="63"/>
        <v>N/A</v>
      </c>
      <c r="J326">
        <f t="shared" si="64"/>
        <v>-1.0697000000000001</v>
      </c>
      <c r="K326">
        <f t="shared" si="65"/>
        <v>-0.11320000000000001</v>
      </c>
      <c r="L326">
        <f t="shared" si="66"/>
        <v>-0.42570000000000002</v>
      </c>
      <c r="M326">
        <f t="shared" si="67"/>
        <v>-6.9199999999999998E-2</v>
      </c>
      <c r="N326">
        <f t="shared" si="68"/>
        <v>0.1706</v>
      </c>
      <c r="P326">
        <f t="shared" si="53"/>
        <v>0.1706</v>
      </c>
      <c r="Q326">
        <f>IFERROR(J144+MATCH(P326,J326:N326,0)-1,"")</f>
        <v>2016</v>
      </c>
      <c r="R326">
        <f t="shared" si="54"/>
        <v>-1.0697000000000001</v>
      </c>
      <c r="S326">
        <f>IFERROR(J144+MATCH(R326,J326:N326)-1,"")</f>
        <v>2012</v>
      </c>
      <c r="T326">
        <f t="shared" si="55"/>
        <v>-0.30143999999999999</v>
      </c>
      <c r="U326">
        <f t="shared" si="56"/>
        <v>0.47902386474997261</v>
      </c>
      <c r="V326">
        <f t="shared" si="57"/>
        <v>-1.6038031850479828</v>
      </c>
      <c r="W326">
        <f t="shared" si="58"/>
        <v>0.39296580786899243</v>
      </c>
      <c r="X326">
        <f t="shared" si="59"/>
        <v>-0.25940252489269566</v>
      </c>
      <c r="Y326">
        <f t="shared" si="60"/>
        <v>0.4848192691218382</v>
      </c>
      <c r="Z326">
        <f t="shared" si="61"/>
        <v>0.98542063294984727</v>
      </c>
      <c r="AA326">
        <f t="shared" si="62"/>
        <v>-1.6038031850479828</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5511</v>
      </c>
      <c r="D332" t="s">
        <v>5512</v>
      </c>
      <c r="E332" t="s">
        <v>5513</v>
      </c>
      <c r="F332" t="s">
        <v>5514</v>
      </c>
      <c r="G332" t="s">
        <v>5515</v>
      </c>
      <c r="I332" t="str">
        <f t="shared" si="63"/>
        <v>N/A</v>
      </c>
      <c r="J332">
        <f t="shared" si="64"/>
        <v>17190000</v>
      </c>
      <c r="K332">
        <f t="shared" si="65"/>
        <v>49080000</v>
      </c>
      <c r="L332">
        <f t="shared" si="66"/>
        <v>295980000</v>
      </c>
      <c r="M332">
        <f t="shared" si="67"/>
        <v>19070000</v>
      </c>
      <c r="N332">
        <f t="shared" si="68"/>
        <v>20310000</v>
      </c>
      <c r="P332">
        <f t="shared" si="53"/>
        <v>295980000</v>
      </c>
      <c r="Q332">
        <f>IFERROR(J144+MATCH(P332,J332:N332,0)-1,"")</f>
        <v>2014</v>
      </c>
      <c r="R332">
        <f t="shared" si="54"/>
        <v>17190000</v>
      </c>
      <c r="S332">
        <f>IFERROR(J144+MATCH(R332,J332:N332)-1,"")</f>
        <v>2012</v>
      </c>
      <c r="T332">
        <f t="shared" si="55"/>
        <v>80326000</v>
      </c>
      <c r="U332">
        <f t="shared" si="56"/>
        <v>121267609.56661099</v>
      </c>
      <c r="V332">
        <f t="shared" si="57"/>
        <v>-0.5206336648808112</v>
      </c>
      <c r="W332">
        <f t="shared" si="58"/>
        <v>-0.25766154797367313</v>
      </c>
      <c r="X332">
        <f t="shared" si="59"/>
        <v>1.7783314173562856</v>
      </c>
      <c r="Y332">
        <f t="shared" si="60"/>
        <v>-0.50513076178311855</v>
      </c>
      <c r="Z332">
        <f t="shared" si="61"/>
        <v>-0.49490544271868292</v>
      </c>
      <c r="AA332">
        <f t="shared" si="62"/>
        <v>1.7783314173562856</v>
      </c>
      <c r="AB332">
        <f>IFERROR(V144+MATCH(AA332,V332:Z332,0)-1,"")</f>
        <v>2014</v>
      </c>
    </row>
    <row r="333" spans="1:28" x14ac:dyDescent="0.3">
      <c r="A333" s="1">
        <v>4</v>
      </c>
      <c r="B333" t="s">
        <v>940</v>
      </c>
      <c r="C333" t="s">
        <v>254</v>
      </c>
      <c r="D333" t="s">
        <v>254</v>
      </c>
      <c r="E333" t="s">
        <v>254</v>
      </c>
      <c r="F333" t="s">
        <v>254</v>
      </c>
      <c r="G333" t="s">
        <v>254</v>
      </c>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5</v>
      </c>
      <c r="B334" t="s">
        <v>946</v>
      </c>
      <c r="C334" t="s">
        <v>5511</v>
      </c>
      <c r="D334" t="s">
        <v>5512</v>
      </c>
      <c r="E334" t="s">
        <v>5513</v>
      </c>
      <c r="F334" t="s">
        <v>5514</v>
      </c>
      <c r="G334" t="s">
        <v>5515</v>
      </c>
      <c r="I334" t="str">
        <f t="shared" si="63"/>
        <v>N/A</v>
      </c>
      <c r="J334">
        <f t="shared" si="64"/>
        <v>17190000</v>
      </c>
      <c r="K334">
        <f t="shared" si="65"/>
        <v>49080000</v>
      </c>
      <c r="L334">
        <f t="shared" si="66"/>
        <v>295980000</v>
      </c>
      <c r="M334">
        <f t="shared" si="67"/>
        <v>19070000</v>
      </c>
      <c r="N334">
        <f t="shared" si="68"/>
        <v>20310000</v>
      </c>
      <c r="P334">
        <f t="shared" si="53"/>
        <v>295980000</v>
      </c>
      <c r="Q334">
        <f>IFERROR(J144+MATCH(P334,J334:N334,0)-1,"")</f>
        <v>2014</v>
      </c>
      <c r="R334">
        <f t="shared" si="54"/>
        <v>17190000</v>
      </c>
      <c r="S334">
        <f>IFERROR(J144+MATCH(R334,J334:N334)-1,"")</f>
        <v>2012</v>
      </c>
      <c r="T334">
        <f t="shared" si="55"/>
        <v>80326000</v>
      </c>
      <c r="U334">
        <f t="shared" si="56"/>
        <v>121267609.56661099</v>
      </c>
      <c r="V334">
        <f t="shared" si="57"/>
        <v>-0.5206336648808112</v>
      </c>
      <c r="W334">
        <f t="shared" si="58"/>
        <v>-0.25766154797367313</v>
      </c>
      <c r="X334">
        <f t="shared" si="59"/>
        <v>1.7783314173562856</v>
      </c>
      <c r="Y334">
        <f t="shared" si="60"/>
        <v>-0.50513076178311855</v>
      </c>
      <c r="Z334">
        <f t="shared" si="61"/>
        <v>-0.49490544271868292</v>
      </c>
      <c r="AA334">
        <f t="shared" si="62"/>
        <v>1.7783314173562856</v>
      </c>
      <c r="AB334">
        <f>IFERROR(V144+MATCH(AA334,V334:Z334,0)-1,"")</f>
        <v>2014</v>
      </c>
    </row>
    <row r="335" spans="1:28" x14ac:dyDescent="0.3">
      <c r="A335" s="1">
        <v>6</v>
      </c>
      <c r="B335" t="s">
        <v>952</v>
      </c>
      <c r="C335" t="s">
        <v>5511</v>
      </c>
      <c r="D335" t="s">
        <v>5512</v>
      </c>
      <c r="E335" t="s">
        <v>5516</v>
      </c>
      <c r="F335" t="s">
        <v>5517</v>
      </c>
      <c r="G335" t="s">
        <v>254</v>
      </c>
      <c r="I335" t="str">
        <f t="shared" si="63"/>
        <v>N/A</v>
      </c>
      <c r="J335">
        <f t="shared" si="64"/>
        <v>17190000</v>
      </c>
      <c r="K335">
        <f t="shared" si="65"/>
        <v>49080000</v>
      </c>
      <c r="L335">
        <f t="shared" si="66"/>
        <v>248410000</v>
      </c>
      <c r="M335">
        <f t="shared" si="67"/>
        <v>-25900000</v>
      </c>
      <c r="N335" t="str">
        <f t="shared" si="68"/>
        <v>N/A</v>
      </c>
      <c r="P335">
        <f t="shared" si="53"/>
        <v>248410000</v>
      </c>
      <c r="Q335">
        <f>IFERROR(J144+MATCH(P335,J335:N335,0)-1,"")</f>
        <v>2014</v>
      </c>
      <c r="R335">
        <f t="shared" si="54"/>
        <v>-25900000</v>
      </c>
      <c r="S335" t="str">
        <f>IFERROR(J144+MATCH(R335,J335:N335)-1,"")</f>
        <v/>
      </c>
      <c r="T335">
        <f t="shared" si="55"/>
        <v>72195000</v>
      </c>
      <c r="U335">
        <f t="shared" si="56"/>
        <v>121427905.2222621</v>
      </c>
      <c r="V335">
        <f t="shared" si="57"/>
        <v>-0.45298483819941254</v>
      </c>
      <c r="W335">
        <f t="shared" si="58"/>
        <v>-0.19035986792072396</v>
      </c>
      <c r="X335">
        <f t="shared" si="59"/>
        <v>1.4511903147588308</v>
      </c>
      <c r="Y335">
        <f t="shared" si="60"/>
        <v>-0.80784560863869426</v>
      </c>
      <c r="Z335" t="str">
        <f t="shared" si="61"/>
        <v/>
      </c>
      <c r="AA335">
        <f t="shared" si="62"/>
        <v>1.4511903147588308</v>
      </c>
      <c r="AB335">
        <f>IFERROR(V144+MATCH(AA335,V335:Z335,0)-1,"")</f>
        <v>2014</v>
      </c>
    </row>
    <row r="336" spans="1:28" x14ac:dyDescent="0.3">
      <c r="A336" s="1">
        <v>7</v>
      </c>
      <c r="B336" t="s">
        <v>958</v>
      </c>
      <c r="C336" t="s">
        <v>254</v>
      </c>
      <c r="D336" t="s">
        <v>254</v>
      </c>
      <c r="E336" t="s">
        <v>5518</v>
      </c>
      <c r="F336" t="s">
        <v>2166</v>
      </c>
      <c r="G336" t="s">
        <v>5515</v>
      </c>
      <c r="I336" t="str">
        <f t="shared" si="63"/>
        <v>N/A</v>
      </c>
      <c r="J336" t="str">
        <f t="shared" si="64"/>
        <v>N/A</v>
      </c>
      <c r="K336" t="str">
        <f t="shared" si="65"/>
        <v>N/A</v>
      </c>
      <c r="L336">
        <f t="shared" si="66"/>
        <v>47580000</v>
      </c>
      <c r="M336">
        <f t="shared" si="67"/>
        <v>44970000</v>
      </c>
      <c r="N336">
        <f t="shared" si="68"/>
        <v>20310000</v>
      </c>
      <c r="P336">
        <f t="shared" si="53"/>
        <v>47580000</v>
      </c>
      <c r="Q336">
        <f>IFERROR(J144+MATCH(P336,J336:N336,0)-1,"")</f>
        <v>2014</v>
      </c>
      <c r="R336">
        <f t="shared" si="54"/>
        <v>20310000</v>
      </c>
      <c r="S336" t="str">
        <f>IFERROR(J144+MATCH(R336,J336:N336)-1,"")</f>
        <v/>
      </c>
      <c r="T336">
        <f t="shared" si="55"/>
        <v>37620000</v>
      </c>
      <c r="U336">
        <f t="shared" si="56"/>
        <v>15047594.492143918</v>
      </c>
      <c r="V336" t="str">
        <f t="shared" si="57"/>
        <v/>
      </c>
      <c r="W336" t="str">
        <f t="shared" si="58"/>
        <v/>
      </c>
      <c r="X336">
        <f t="shared" si="59"/>
        <v>0.66189981429921829</v>
      </c>
      <c r="Y336">
        <f t="shared" si="60"/>
        <v>0.48845016416659187</v>
      </c>
      <c r="Z336">
        <f t="shared" si="61"/>
        <v>-1.1503499784658102</v>
      </c>
      <c r="AA336">
        <f t="shared" si="62"/>
        <v>-1.1503499784658102</v>
      </c>
      <c r="AB336">
        <f>IFERROR(V144+MATCH(AA336,V336:Z336,0)-1,"")</f>
        <v>2016</v>
      </c>
    </row>
    <row r="337" spans="1:28" x14ac:dyDescent="0.3">
      <c r="A337" s="1">
        <v>8</v>
      </c>
      <c r="B337" t="s">
        <v>964</v>
      </c>
      <c r="C337" t="s">
        <v>5519</v>
      </c>
      <c r="D337" t="s">
        <v>5520</v>
      </c>
      <c r="E337" t="s">
        <v>5521</v>
      </c>
      <c r="F337" t="s">
        <v>5521</v>
      </c>
      <c r="G337" t="s">
        <v>5522</v>
      </c>
      <c r="I337" t="str">
        <f t="shared" si="63"/>
        <v>N/A</v>
      </c>
      <c r="J337">
        <f t="shared" si="64"/>
        <v>443330000</v>
      </c>
      <c r="K337">
        <f t="shared" si="65"/>
        <v>-5060000</v>
      </c>
      <c r="L337">
        <f t="shared" si="66"/>
        <v>-6750000</v>
      </c>
      <c r="M337">
        <f t="shared" si="67"/>
        <v>-6750000</v>
      </c>
      <c r="N337">
        <f t="shared" si="68"/>
        <v>-69240000</v>
      </c>
      <c r="P337">
        <f t="shared" ref="P337:P353" si="69">MAX(J337:N337)</f>
        <v>443330000</v>
      </c>
      <c r="Q337">
        <f>IFERROR(J144+MATCH(P337,J337:N337,0)-1,"")</f>
        <v>2012</v>
      </c>
      <c r="R337">
        <f t="shared" ref="R337:R400" si="70">IF(Q337="","",MIN(J337:N337))</f>
        <v>-69240000</v>
      </c>
      <c r="S337" t="str">
        <f>IFERROR(J144+MATCH(R337,J337:N337)-1,"")</f>
        <v/>
      </c>
      <c r="T337">
        <f t="shared" ref="T337:T353" si="71">IFERROR(AVERAGE(J337:N337),"")</f>
        <v>71106000</v>
      </c>
      <c r="U337">
        <f t="shared" ref="U337:U353" si="72">IFERROR(STDEV(J337:N337),"")</f>
        <v>209864288.8392401</v>
      </c>
      <c r="V337">
        <f t="shared" ref="V337:V400" si="73">IF(C337="-","",IF(ISBLANK(B337),"",IF(OR(ISNUMBER(FIND("Growth",B337)),ISNUMBER(FIND("Margin",B337))),"",(J337-T337)/U337)))</f>
        <v>1.7736414425663931</v>
      </c>
      <c r="W337">
        <f t="shared" ref="W337:W353" si="74">IF(OR(D337="-",ISBLANK(D337)),"",(K337-T337)/U337)</f>
        <v>-0.36292977915048974</v>
      </c>
      <c r="X337">
        <f t="shared" ref="X337:X353" si="75">IF(OR(E337="-",ISBLANK(E337)),"",(L337-T337)/U337)</f>
        <v>-0.37098260228370311</v>
      </c>
      <c r="Y337">
        <f t="shared" ref="Y337:Y353" si="76">IF(OR(F337="-",ISBLANK(F337)),"",(M337-T337)/U337)</f>
        <v>-0.37098260228370311</v>
      </c>
      <c r="Z337">
        <f t="shared" ref="Z337:Z353" si="77">IFERROR(IF(OR(G337="-",ISBLANK(G337)),"",(N337-T337)/U337),"")</f>
        <v>-0.66874645884849715</v>
      </c>
      <c r="AA337">
        <f t="shared" ref="AA337:AA400" si="78">IF(MAX(MAX(V337:Z337),ABS(MIN(V337:Z337)))=ABS(MIN(V337:Z337)),MIN(V337:Z337),MAX(V337:Z337))</f>
        <v>1.7736414425663931</v>
      </c>
      <c r="AB337">
        <f>IFERROR(V144+MATCH(AA337,V337:Z337,0)-1,"")</f>
        <v>2012</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5519</v>
      </c>
      <c r="D339" t="s">
        <v>5520</v>
      </c>
      <c r="E339" t="s">
        <v>5521</v>
      </c>
      <c r="F339" t="s">
        <v>5521</v>
      </c>
      <c r="G339" t="s">
        <v>5522</v>
      </c>
      <c r="I339" t="str">
        <f t="shared" si="63"/>
        <v>N/A</v>
      </c>
      <c r="J339">
        <f t="shared" si="64"/>
        <v>443330000</v>
      </c>
      <c r="K339">
        <f t="shared" si="65"/>
        <v>-5060000</v>
      </c>
      <c r="L339">
        <f t="shared" si="66"/>
        <v>-6750000</v>
      </c>
      <c r="M339">
        <f t="shared" si="67"/>
        <v>-6750000</v>
      </c>
      <c r="N339">
        <f t="shared" si="68"/>
        <v>-69240000</v>
      </c>
      <c r="P339">
        <f t="shared" si="69"/>
        <v>443330000</v>
      </c>
      <c r="Q339">
        <f>IFERROR(J144+MATCH(P339,J339:N339,0)-1,"")</f>
        <v>2012</v>
      </c>
      <c r="R339">
        <f t="shared" si="70"/>
        <v>-69240000</v>
      </c>
      <c r="S339" t="str">
        <f>IFERROR(J144+MATCH(R339,J339:N339)-1,"")</f>
        <v/>
      </c>
      <c r="T339">
        <f t="shared" si="71"/>
        <v>71106000</v>
      </c>
      <c r="U339">
        <f t="shared" si="72"/>
        <v>209864288.8392401</v>
      </c>
      <c r="V339">
        <f t="shared" si="73"/>
        <v>1.7736414425663931</v>
      </c>
      <c r="W339">
        <f t="shared" si="74"/>
        <v>-0.36292977915048974</v>
      </c>
      <c r="X339">
        <f t="shared" si="75"/>
        <v>-0.37098260228370311</v>
      </c>
      <c r="Y339">
        <f t="shared" si="76"/>
        <v>-0.37098260228370311</v>
      </c>
      <c r="Z339">
        <f t="shared" si="77"/>
        <v>-0.66874645884849715</v>
      </c>
      <c r="AA339">
        <f t="shared" si="78"/>
        <v>1.7736414425663931</v>
      </c>
      <c r="AB339">
        <f>IFERROR(V144+MATCH(AA339,V339:Z339,0)-1,"")</f>
        <v>2012</v>
      </c>
    </row>
    <row r="340" spans="1:28" x14ac:dyDescent="0.3">
      <c r="A340" s="1">
        <v>11</v>
      </c>
      <c r="B340" t="s">
        <v>972</v>
      </c>
      <c r="C340" t="s">
        <v>5523</v>
      </c>
      <c r="D340" t="s">
        <v>254</v>
      </c>
      <c r="E340" t="s">
        <v>254</v>
      </c>
      <c r="F340" t="s">
        <v>254</v>
      </c>
      <c r="G340" t="s">
        <v>5524</v>
      </c>
      <c r="I340" t="str">
        <f t="shared" si="63"/>
        <v>N/A</v>
      </c>
      <c r="J340">
        <f t="shared" si="64"/>
        <v>444100000</v>
      </c>
      <c r="K340" t="str">
        <f t="shared" si="65"/>
        <v>N/A</v>
      </c>
      <c r="L340" t="str">
        <f t="shared" si="66"/>
        <v>N/A</v>
      </c>
      <c r="M340" t="str">
        <f t="shared" si="67"/>
        <v>N/A</v>
      </c>
      <c r="N340">
        <f t="shared" si="68"/>
        <v>-3430000</v>
      </c>
      <c r="P340">
        <f t="shared" si="69"/>
        <v>444100000</v>
      </c>
      <c r="Q340">
        <f>IFERROR(J144+MATCH(P340,J340:N340,0)-1,"")</f>
        <v>2012</v>
      </c>
      <c r="R340">
        <f t="shared" si="70"/>
        <v>-3430000</v>
      </c>
      <c r="S340">
        <f>IFERROR(J144+MATCH(R340,J340:N340)-1,"")</f>
        <v>2016</v>
      </c>
      <c r="T340">
        <f t="shared" si="71"/>
        <v>220335000</v>
      </c>
      <c r="U340">
        <f t="shared" si="72"/>
        <v>316451497.7844156</v>
      </c>
      <c r="V340">
        <f t="shared" si="73"/>
        <v>0.70710678118654757</v>
      </c>
      <c r="W340" t="str">
        <f t="shared" si="74"/>
        <v/>
      </c>
      <c r="X340" t="str">
        <f t="shared" si="75"/>
        <v/>
      </c>
      <c r="Y340" t="str">
        <f t="shared" si="76"/>
        <v/>
      </c>
      <c r="Z340">
        <f t="shared" si="77"/>
        <v>-0.70710678118654757</v>
      </c>
      <c r="AA340">
        <f t="shared" si="78"/>
        <v>-0.70710678118654757</v>
      </c>
      <c r="AB340">
        <f>IFERROR(V144+MATCH(AA340,V340:Z340,0)-1,"")</f>
        <v>2016</v>
      </c>
    </row>
    <row r="341" spans="1:28" x14ac:dyDescent="0.3">
      <c r="A341" s="1">
        <v>12</v>
      </c>
      <c r="B341" t="s">
        <v>978</v>
      </c>
      <c r="C341" t="s">
        <v>5525</v>
      </c>
      <c r="D341" t="s">
        <v>5520</v>
      </c>
      <c r="E341" t="s">
        <v>5521</v>
      </c>
      <c r="F341" t="s">
        <v>5521</v>
      </c>
      <c r="G341" t="s">
        <v>5526</v>
      </c>
      <c r="I341" t="str">
        <f t="shared" si="63"/>
        <v>N/A</v>
      </c>
      <c r="J341">
        <f t="shared" si="64"/>
        <v>-775000</v>
      </c>
      <c r="K341">
        <f t="shared" si="65"/>
        <v>-5060000</v>
      </c>
      <c r="L341">
        <f t="shared" si="66"/>
        <v>-6750000</v>
      </c>
      <c r="M341">
        <f t="shared" si="67"/>
        <v>-6750000</v>
      </c>
      <c r="N341">
        <f t="shared" si="68"/>
        <v>-65810000</v>
      </c>
      <c r="P341">
        <f t="shared" si="69"/>
        <v>-775000</v>
      </c>
      <c r="Q341">
        <f>IFERROR(J144+MATCH(P341,J341:N341,0)-1,"")</f>
        <v>2012</v>
      </c>
      <c r="R341">
        <f t="shared" si="70"/>
        <v>-65810000</v>
      </c>
      <c r="S341" t="str">
        <f>IFERROR(J144+MATCH(R341,J341:N341)-1,"")</f>
        <v/>
      </c>
      <c r="T341">
        <f t="shared" si="71"/>
        <v>-17029000</v>
      </c>
      <c r="U341">
        <f t="shared" si="72"/>
        <v>27378600.767752904</v>
      </c>
      <c r="V341">
        <f t="shared" si="73"/>
        <v>0.593675335634548</v>
      </c>
      <c r="W341">
        <f t="shared" si="74"/>
        <v>0.43716624167650459</v>
      </c>
      <c r="X341">
        <f t="shared" si="75"/>
        <v>0.37543920111895651</v>
      </c>
      <c r="Y341">
        <f t="shared" si="76"/>
        <v>0.37543920111895651</v>
      </c>
      <c r="Z341">
        <f t="shared" si="77"/>
        <v>-1.7817199795489655</v>
      </c>
      <c r="AA341">
        <f t="shared" si="78"/>
        <v>-1.7817199795489655</v>
      </c>
      <c r="AB341">
        <f>IFERROR(V144+MATCH(AA341,V341:Z341,0)-1,"")</f>
        <v>2016</v>
      </c>
    </row>
    <row r="342" spans="1:28" x14ac:dyDescent="0.3">
      <c r="A342" s="1">
        <v>13</v>
      </c>
      <c r="B342" t="s">
        <v>817</v>
      </c>
      <c r="C342" t="s">
        <v>4861</v>
      </c>
      <c r="D342" t="s">
        <v>5527</v>
      </c>
      <c r="E342" t="s">
        <v>5528</v>
      </c>
      <c r="F342" t="s">
        <v>5529</v>
      </c>
      <c r="G342" t="s">
        <v>5530</v>
      </c>
      <c r="I342" t="str">
        <f t="shared" si="63"/>
        <v>N/A</v>
      </c>
      <c r="J342">
        <f t="shared" si="64"/>
        <v>4340000</v>
      </c>
      <c r="K342">
        <f t="shared" si="65"/>
        <v>-271000</v>
      </c>
      <c r="L342">
        <f t="shared" si="66"/>
        <v>19530000</v>
      </c>
      <c r="M342">
        <f t="shared" si="67"/>
        <v>28580000</v>
      </c>
      <c r="N342">
        <f t="shared" si="68"/>
        <v>-9240000</v>
      </c>
      <c r="P342">
        <f t="shared" si="69"/>
        <v>28580000</v>
      </c>
      <c r="Q342">
        <f>IFERROR(J144+MATCH(P342,J342:N342,0)-1,"")</f>
        <v>2015</v>
      </c>
      <c r="R342">
        <f t="shared" si="70"/>
        <v>-9240000</v>
      </c>
      <c r="S342" t="str">
        <f>IFERROR(J144+MATCH(R342,J342:N342)-1,"")</f>
        <v/>
      </c>
      <c r="T342">
        <f t="shared" si="71"/>
        <v>8587800</v>
      </c>
      <c r="U342">
        <f t="shared" si="72"/>
        <v>15278844.825444102</v>
      </c>
      <c r="V342">
        <f t="shared" si="73"/>
        <v>-0.27801840050931542</v>
      </c>
      <c r="W342">
        <f t="shared" si="74"/>
        <v>-0.5798082316568397</v>
      </c>
      <c r="X342">
        <f t="shared" si="75"/>
        <v>0.71616670795541959</v>
      </c>
      <c r="Y342">
        <f t="shared" si="76"/>
        <v>1.3084889746839155</v>
      </c>
      <c r="Z342">
        <f t="shared" si="77"/>
        <v>-1.16682905047318</v>
      </c>
      <c r="AA342">
        <f t="shared" si="78"/>
        <v>1.3084889746839155</v>
      </c>
      <c r="AB342">
        <f>IFERROR(V144+MATCH(AA342,V342:Z342,0)-1,"")</f>
        <v>2015</v>
      </c>
    </row>
    <row r="343" spans="1:28" x14ac:dyDescent="0.3">
      <c r="A343" s="1">
        <v>14</v>
      </c>
      <c r="B343" t="s">
        <v>910</v>
      </c>
      <c r="C343" t="s">
        <v>254</v>
      </c>
      <c r="D343" t="s">
        <v>5531</v>
      </c>
      <c r="E343" t="s">
        <v>5532</v>
      </c>
      <c r="F343" t="s">
        <v>254</v>
      </c>
      <c r="G343" t="s">
        <v>5533</v>
      </c>
      <c r="I343" t="str">
        <f t="shared" si="63"/>
        <v>N/A</v>
      </c>
      <c r="J343" t="str">
        <f t="shared" si="64"/>
        <v>N/A</v>
      </c>
      <c r="K343">
        <f t="shared" si="65"/>
        <v>-11670000</v>
      </c>
      <c r="L343">
        <f t="shared" si="66"/>
        <v>-12840000</v>
      </c>
      <c r="M343" t="str">
        <f t="shared" si="67"/>
        <v>N/A</v>
      </c>
      <c r="N343">
        <f t="shared" si="68"/>
        <v>-13470000</v>
      </c>
      <c r="P343">
        <f t="shared" si="69"/>
        <v>-11670000</v>
      </c>
      <c r="Q343">
        <f>IFERROR(J144+MATCH(P343,J343:N343,0)-1,"")</f>
        <v>2013</v>
      </c>
      <c r="R343">
        <f t="shared" si="70"/>
        <v>-13470000</v>
      </c>
      <c r="S343" t="str">
        <f>IFERROR(J144+MATCH(R343,J343:N343)-1,"")</f>
        <v/>
      </c>
      <c r="T343">
        <f t="shared" si="71"/>
        <v>-12660000</v>
      </c>
      <c r="U343">
        <f t="shared" si="72"/>
        <v>913400.24085829977</v>
      </c>
      <c r="V343" t="str">
        <f t="shared" si="73"/>
        <v/>
      </c>
      <c r="W343">
        <f t="shared" si="74"/>
        <v>1.0838622059807224</v>
      </c>
      <c r="X343">
        <f t="shared" si="75"/>
        <v>-0.19706585563285864</v>
      </c>
      <c r="Y343" t="str">
        <f t="shared" si="76"/>
        <v/>
      </c>
      <c r="Z343">
        <f t="shared" si="77"/>
        <v>-0.88679635034786386</v>
      </c>
      <c r="AA343">
        <f t="shared" si="78"/>
        <v>1.0838622059807224</v>
      </c>
      <c r="AB343">
        <f>IFERROR(V144+MATCH(AA343,V343:Z343,0)-1,"")</f>
        <v>2013</v>
      </c>
    </row>
    <row r="344" spans="1:28" x14ac:dyDescent="0.3">
      <c r="A344" s="1">
        <v>15</v>
      </c>
      <c r="B344" t="s">
        <v>914</v>
      </c>
      <c r="C344" t="s">
        <v>4861</v>
      </c>
      <c r="D344" t="s">
        <v>5534</v>
      </c>
      <c r="E344" t="s">
        <v>5535</v>
      </c>
      <c r="F344" t="s">
        <v>5529</v>
      </c>
      <c r="G344" t="s">
        <v>5536</v>
      </c>
      <c r="I344" t="str">
        <f t="shared" si="63"/>
        <v>N/A</v>
      </c>
      <c r="J344">
        <f t="shared" si="64"/>
        <v>4340000</v>
      </c>
      <c r="K344">
        <f t="shared" si="65"/>
        <v>11390000</v>
      </c>
      <c r="L344">
        <f t="shared" si="66"/>
        <v>32369999.999999996</v>
      </c>
      <c r="M344">
        <f t="shared" si="67"/>
        <v>28580000</v>
      </c>
      <c r="N344">
        <f t="shared" si="68"/>
        <v>4230000</v>
      </c>
      <c r="P344">
        <f t="shared" si="69"/>
        <v>32369999.999999996</v>
      </c>
      <c r="Q344">
        <f>IFERROR(J144+MATCH(P344,J344:N344,0)-1,"")</f>
        <v>2014</v>
      </c>
      <c r="R344">
        <f t="shared" si="70"/>
        <v>4230000</v>
      </c>
      <c r="S344" t="str">
        <f>IFERROR(J144+MATCH(R344,J344:N344)-1,"")</f>
        <v/>
      </c>
      <c r="T344">
        <f t="shared" si="71"/>
        <v>16182000</v>
      </c>
      <c r="U344">
        <f t="shared" si="72"/>
        <v>13433244.954217128</v>
      </c>
      <c r="V344">
        <f t="shared" si="73"/>
        <v>-0.88154426129796837</v>
      </c>
      <c r="W344">
        <f t="shared" si="74"/>
        <v>-0.35672691269547918</v>
      </c>
      <c r="X344">
        <f t="shared" si="75"/>
        <v>1.2050699630038431</v>
      </c>
      <c r="Y344">
        <f t="shared" si="76"/>
        <v>0.92293411176931361</v>
      </c>
      <c r="Z344">
        <f t="shared" si="77"/>
        <v>-0.88973290077970935</v>
      </c>
      <c r="AA344">
        <f t="shared" si="78"/>
        <v>1.2050699630038431</v>
      </c>
      <c r="AB344">
        <f>IFERROR(V144+MATCH(AA344,V344:Z344,0)-1,"")</f>
        <v>2014</v>
      </c>
    </row>
    <row r="345" spans="1:28" x14ac:dyDescent="0.3">
      <c r="A345" s="1">
        <v>16</v>
      </c>
      <c r="B345" t="s">
        <v>990</v>
      </c>
      <c r="C345" t="s">
        <v>5537</v>
      </c>
      <c r="D345" t="s">
        <v>5538</v>
      </c>
      <c r="E345" t="s">
        <v>5539</v>
      </c>
      <c r="F345" t="s">
        <v>5540</v>
      </c>
      <c r="G345" t="s">
        <v>5541</v>
      </c>
      <c r="I345" t="str">
        <f t="shared" si="63"/>
        <v>N/A</v>
      </c>
      <c r="J345">
        <f t="shared" si="64"/>
        <v>464850000</v>
      </c>
      <c r="K345">
        <f t="shared" si="65"/>
        <v>43750000</v>
      </c>
      <c r="L345">
        <f t="shared" si="66"/>
        <v>308760000</v>
      </c>
      <c r="M345">
        <f t="shared" si="67"/>
        <v>40890000</v>
      </c>
      <c r="N345">
        <f t="shared" si="68"/>
        <v>-58170000</v>
      </c>
      <c r="P345">
        <f t="shared" si="69"/>
        <v>464850000</v>
      </c>
      <c r="Q345">
        <f>IFERROR(J144+MATCH(P345,J345:N345,0)-1,"")</f>
        <v>2012</v>
      </c>
      <c r="R345">
        <f t="shared" si="70"/>
        <v>-58170000</v>
      </c>
      <c r="S345" t="str">
        <f>IFERROR(J144+MATCH(R345,J345:N345)-1,"")</f>
        <v/>
      </c>
      <c r="T345">
        <f t="shared" si="71"/>
        <v>160016000</v>
      </c>
      <c r="U345">
        <f t="shared" si="72"/>
        <v>218152734.5233151</v>
      </c>
      <c r="V345">
        <f t="shared" si="73"/>
        <v>1.3973420991769454</v>
      </c>
      <c r="W345">
        <f t="shared" si="74"/>
        <v>-0.53295687653905643</v>
      </c>
      <c r="X345">
        <f t="shared" si="75"/>
        <v>0.68183422190430054</v>
      </c>
      <c r="Y345">
        <f t="shared" si="76"/>
        <v>-0.54606695744750522</v>
      </c>
      <c r="Z345">
        <f t="shared" si="77"/>
        <v>-1.0001524870946843</v>
      </c>
      <c r="AA345">
        <f t="shared" si="78"/>
        <v>1.3973420991769454</v>
      </c>
      <c r="AB345">
        <f>IFERROR(V144+MATCH(AA345,V345:Z345,0)-1,"")</f>
        <v>2012</v>
      </c>
    </row>
    <row r="346" spans="1:28" x14ac:dyDescent="0.3">
      <c r="A346" s="1">
        <v>17</v>
      </c>
      <c r="B346" t="s">
        <v>996</v>
      </c>
      <c r="C346" t="s">
        <v>254</v>
      </c>
      <c r="D346" t="s">
        <v>5542</v>
      </c>
      <c r="E346" t="s">
        <v>5543</v>
      </c>
      <c r="F346" t="s">
        <v>5544</v>
      </c>
      <c r="G346" t="s">
        <v>5545</v>
      </c>
      <c r="I346" t="str">
        <f t="shared" si="63"/>
        <v>N/A</v>
      </c>
      <c r="J346" t="str">
        <f t="shared" si="64"/>
        <v>N/A</v>
      </c>
      <c r="K346">
        <f t="shared" si="65"/>
        <v>-0.90590000000000004</v>
      </c>
      <c r="L346">
        <f t="shared" si="66"/>
        <v>6.0579999999999998</v>
      </c>
      <c r="M346">
        <f t="shared" si="67"/>
        <v>-0.86760000000000004</v>
      </c>
      <c r="N346">
        <f t="shared" si="68"/>
        <v>-2.4226000000000001</v>
      </c>
      <c r="P346">
        <f t="shared" si="69"/>
        <v>6.0579999999999998</v>
      </c>
      <c r="Q346">
        <f>IFERROR(J144+MATCH(P346,J346:N346,0)-1,"")</f>
        <v>2014</v>
      </c>
      <c r="R346">
        <f t="shared" si="70"/>
        <v>-2.4226000000000001</v>
      </c>
      <c r="S346" t="str">
        <f>IFERROR(J144+MATCH(R346,J346:N346)-1,"")</f>
        <v/>
      </c>
      <c r="T346">
        <f t="shared" si="71"/>
        <v>0.46547499999999986</v>
      </c>
      <c r="U346">
        <f t="shared" si="72"/>
        <v>3.798028937378791</v>
      </c>
      <c r="V346" t="str">
        <f t="shared" si="73"/>
        <v/>
      </c>
      <c r="W346">
        <f t="shared" si="74"/>
        <v>-0.36107544797867031</v>
      </c>
      <c r="X346">
        <f t="shared" si="75"/>
        <v>1.4724808821124149</v>
      </c>
      <c r="Y346">
        <f t="shared" si="76"/>
        <v>-0.35099126994014468</v>
      </c>
      <c r="Z346">
        <f t="shared" si="77"/>
        <v>-0.76041416419359986</v>
      </c>
      <c r="AA346">
        <f t="shared" si="78"/>
        <v>1.4724808821124149</v>
      </c>
      <c r="AB346">
        <f>IFERROR(V144+MATCH(AA346,V346:Z346,0)-1,"")</f>
        <v>2014</v>
      </c>
    </row>
    <row r="347" spans="1:28" x14ac:dyDescent="0.3">
      <c r="A347" s="1">
        <v>18</v>
      </c>
      <c r="B347" t="s">
        <v>1001</v>
      </c>
      <c r="C347" t="s">
        <v>5546</v>
      </c>
      <c r="D347" t="s">
        <v>5547</v>
      </c>
      <c r="E347" t="s">
        <v>3618</v>
      </c>
      <c r="F347" t="s">
        <v>5548</v>
      </c>
      <c r="G347" t="s">
        <v>5549</v>
      </c>
      <c r="I347" t="str">
        <f t="shared" si="63"/>
        <v>N/A</v>
      </c>
      <c r="J347">
        <f t="shared" si="64"/>
        <v>1.1919999999999999</v>
      </c>
      <c r="K347">
        <f t="shared" si="65"/>
        <v>7.5800000000000006E-2</v>
      </c>
      <c r="L347">
        <f t="shared" si="66"/>
        <v>0.499</v>
      </c>
      <c r="M347">
        <f t="shared" si="67"/>
        <v>6.5100000000000005E-2</v>
      </c>
      <c r="N347">
        <f t="shared" si="68"/>
        <v>-7.8E-2</v>
      </c>
      <c r="P347">
        <f t="shared" si="69"/>
        <v>1.1919999999999999</v>
      </c>
      <c r="Q347">
        <f>IFERROR(J144+MATCH(P347,J347:N347,0)-1,"")</f>
        <v>2012</v>
      </c>
      <c r="R347">
        <f t="shared" si="70"/>
        <v>-7.8E-2</v>
      </c>
      <c r="S347" t="str">
        <f>IFERROR(J144+MATCH(R347,J347:N347)-1,"")</f>
        <v/>
      </c>
      <c r="T347">
        <f t="shared" si="71"/>
        <v>0.35077999999999998</v>
      </c>
      <c r="U347">
        <f t="shared" si="72"/>
        <v>0.51737307815540612</v>
      </c>
      <c r="V347">
        <f t="shared" si="73"/>
        <v>1.6259446722647564</v>
      </c>
      <c r="W347">
        <f t="shared" si="74"/>
        <v>-0.53149267252248245</v>
      </c>
      <c r="X347">
        <f t="shared" si="75"/>
        <v>0.28648572231174035</v>
      </c>
      <c r="Y347">
        <f t="shared" si="76"/>
        <v>-0.55217407333705282</v>
      </c>
      <c r="Z347">
        <f t="shared" si="77"/>
        <v>-0.8287636487169614</v>
      </c>
      <c r="AA347">
        <f t="shared" si="78"/>
        <v>1.6259446722647564</v>
      </c>
      <c r="AB347">
        <f>IFERROR(V144+MATCH(AA347,V347:Z347,0)-1,"")</f>
        <v>2012</v>
      </c>
    </row>
    <row r="348" spans="1:28" x14ac:dyDescent="0.3">
      <c r="A348" s="1">
        <v>19</v>
      </c>
      <c r="B348" t="s">
        <v>1007</v>
      </c>
      <c r="C348" t="s">
        <v>254</v>
      </c>
      <c r="D348" t="s">
        <v>254</v>
      </c>
      <c r="E348" t="s">
        <v>254</v>
      </c>
      <c r="F348" t="s">
        <v>254</v>
      </c>
      <c r="G348" t="s">
        <v>254</v>
      </c>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A349" s="1">
        <v>20</v>
      </c>
      <c r="B349" t="s">
        <v>1013</v>
      </c>
      <c r="C349" t="s">
        <v>254</v>
      </c>
      <c r="D349" t="s">
        <v>1014</v>
      </c>
      <c r="E349" t="s">
        <v>254</v>
      </c>
      <c r="F349" t="s">
        <v>254</v>
      </c>
      <c r="G349" t="s">
        <v>254</v>
      </c>
      <c r="I349" t="str">
        <f t="shared" si="63"/>
        <v>N/A</v>
      </c>
      <c r="J349" t="str">
        <f t="shared" si="64"/>
        <v>N/A</v>
      </c>
      <c r="K349">
        <f t="shared" si="65"/>
        <v>0</v>
      </c>
      <c r="L349" t="str">
        <f t="shared" si="66"/>
        <v>N/A</v>
      </c>
      <c r="M349" t="str">
        <f t="shared" si="67"/>
        <v>N/A</v>
      </c>
      <c r="N349" t="str">
        <f t="shared" si="68"/>
        <v>N/A</v>
      </c>
      <c r="P349">
        <f t="shared" si="69"/>
        <v>0</v>
      </c>
      <c r="Q349">
        <f>IFERROR(J144+MATCH(P349,J349:N349,0)-1,"")</f>
        <v>2013</v>
      </c>
      <c r="R349">
        <f t="shared" si="70"/>
        <v>0</v>
      </c>
      <c r="S349">
        <f>IFERROR(J144+MATCH(R349,J349:N349)-1,"")</f>
        <v>2013</v>
      </c>
      <c r="T349">
        <f t="shared" si="71"/>
        <v>0</v>
      </c>
      <c r="U349" t="str">
        <f t="shared" si="72"/>
        <v/>
      </c>
      <c r="V349" t="str">
        <f t="shared" si="73"/>
        <v/>
      </c>
      <c r="W349" t="e">
        <f t="shared" si="74"/>
        <v>#VALUE!</v>
      </c>
      <c r="X349" t="str">
        <f t="shared" si="75"/>
        <v/>
      </c>
      <c r="Y349" t="str">
        <f t="shared" si="76"/>
        <v/>
      </c>
      <c r="Z349" t="str">
        <f t="shared" si="77"/>
        <v/>
      </c>
      <c r="AA349" t="e">
        <f t="shared" si="78"/>
        <v>#VALUE!</v>
      </c>
      <c r="AB349" t="str">
        <f>IFERROR(V144+MATCH(AA349,V349:Z349,0)-1,"")</f>
        <v/>
      </c>
    </row>
    <row r="350" spans="1:28" x14ac:dyDescent="0.3">
      <c r="A350" s="1">
        <v>21</v>
      </c>
      <c r="B350" t="s">
        <v>1015</v>
      </c>
      <c r="C350" t="s">
        <v>3538</v>
      </c>
      <c r="D350" t="s">
        <v>5550</v>
      </c>
      <c r="E350" t="s">
        <v>5551</v>
      </c>
      <c r="F350" t="s">
        <v>5552</v>
      </c>
      <c r="G350" t="s">
        <v>580</v>
      </c>
      <c r="I350" t="str">
        <f t="shared" si="63"/>
        <v>N/A</v>
      </c>
      <c r="J350">
        <f t="shared" si="64"/>
        <v>45210000</v>
      </c>
      <c r="K350">
        <f t="shared" si="65"/>
        <v>70600000</v>
      </c>
      <c r="L350">
        <f t="shared" si="66"/>
        <v>56500000</v>
      </c>
      <c r="M350">
        <f t="shared" si="67"/>
        <v>-42960000</v>
      </c>
      <c r="N350">
        <f t="shared" si="68"/>
        <v>5270000</v>
      </c>
      <c r="P350">
        <f t="shared" si="69"/>
        <v>70600000</v>
      </c>
      <c r="Q350">
        <f>IFERROR(J144+MATCH(P350,J350:N350,0)-1,"")</f>
        <v>2013</v>
      </c>
      <c r="R350">
        <f t="shared" si="70"/>
        <v>-42960000</v>
      </c>
      <c r="S350" t="str">
        <f>IFERROR(J144+MATCH(R350,J350:N350)-1,"")</f>
        <v/>
      </c>
      <c r="T350">
        <f t="shared" si="71"/>
        <v>26924000</v>
      </c>
      <c r="U350">
        <f t="shared" si="72"/>
        <v>46014616.482157059</v>
      </c>
      <c r="V350">
        <f t="shared" si="73"/>
        <v>0.39739546687498101</v>
      </c>
      <c r="W350">
        <f t="shared" si="74"/>
        <v>0.9491766603539139</v>
      </c>
      <c r="X350">
        <f t="shared" si="75"/>
        <v>0.64275228744911073</v>
      </c>
      <c r="Y350">
        <f t="shared" si="76"/>
        <v>-1.5187348139063312</v>
      </c>
      <c r="Z350">
        <f t="shared" si="77"/>
        <v>-0.47058960077167444</v>
      </c>
      <c r="AA350">
        <f t="shared" si="78"/>
        <v>-1.5187348139063312</v>
      </c>
      <c r="AB350">
        <f>IFERROR(V144+MATCH(AA350,V350:Z350,0)-1,"")</f>
        <v>2015</v>
      </c>
    </row>
    <row r="351" spans="1:28" x14ac:dyDescent="0.3">
      <c r="A351" s="1">
        <v>22</v>
      </c>
      <c r="B351" t="s">
        <v>1021</v>
      </c>
      <c r="C351" t="s">
        <v>5553</v>
      </c>
      <c r="D351" t="s">
        <v>5554</v>
      </c>
      <c r="E351" t="s">
        <v>5555</v>
      </c>
      <c r="F351" t="s">
        <v>5556</v>
      </c>
      <c r="G351" t="s">
        <v>5557</v>
      </c>
      <c r="I351" t="str">
        <f t="shared" si="63"/>
        <v>N/A</v>
      </c>
      <c r="J351">
        <f t="shared" si="64"/>
        <v>-19470000</v>
      </c>
      <c r="K351">
        <f t="shared" si="65"/>
        <v>73170000</v>
      </c>
      <c r="L351">
        <f t="shared" si="66"/>
        <v>-22510000</v>
      </c>
      <c r="M351">
        <f t="shared" si="67"/>
        <v>-93240000</v>
      </c>
      <c r="N351">
        <f t="shared" si="68"/>
        <v>-107460000</v>
      </c>
      <c r="P351">
        <f t="shared" si="69"/>
        <v>73170000</v>
      </c>
      <c r="Q351">
        <f>IFERROR(J144+MATCH(P351,J351:N351,0)-1,"")</f>
        <v>2013</v>
      </c>
      <c r="R351">
        <f t="shared" si="70"/>
        <v>-107460000</v>
      </c>
      <c r="S351" t="str">
        <f>IFERROR(J144+MATCH(R351,J351:N351)-1,"")</f>
        <v/>
      </c>
      <c r="T351">
        <f t="shared" si="71"/>
        <v>-33902000</v>
      </c>
      <c r="U351">
        <f t="shared" si="72"/>
        <v>71996963.616530389</v>
      </c>
      <c r="V351">
        <f t="shared" si="73"/>
        <v>0.20045289794257984</v>
      </c>
      <c r="W351">
        <f t="shared" si="74"/>
        <v>1.4871738281948386</v>
      </c>
      <c r="X351">
        <f t="shared" si="75"/>
        <v>0.15822889505001866</v>
      </c>
      <c r="Y351">
        <f t="shared" si="76"/>
        <v>-0.82417364593381393</v>
      </c>
      <c r="Z351">
        <f t="shared" si="77"/>
        <v>-1.021681975253623</v>
      </c>
      <c r="AA351">
        <f t="shared" si="78"/>
        <v>1.4871738281948386</v>
      </c>
      <c r="AB351">
        <f>IFERROR(V144+MATCH(AA351,V351:Z351,0)-1,"")</f>
        <v>2013</v>
      </c>
    </row>
    <row r="352" spans="1:28" x14ac:dyDescent="0.3">
      <c r="A352" s="1">
        <v>23</v>
      </c>
      <c r="B352" t="s">
        <v>1027</v>
      </c>
      <c r="C352" t="s">
        <v>254</v>
      </c>
      <c r="D352" t="s">
        <v>5558</v>
      </c>
      <c r="E352" t="s">
        <v>5559</v>
      </c>
      <c r="F352" t="s">
        <v>5560</v>
      </c>
      <c r="G352" t="s">
        <v>5561</v>
      </c>
      <c r="I352" t="str">
        <f t="shared" si="63"/>
        <v>N/A</v>
      </c>
      <c r="J352" t="str">
        <f t="shared" si="64"/>
        <v>N/A</v>
      </c>
      <c r="K352">
        <f t="shared" si="65"/>
        <v>4.7579000000000002</v>
      </c>
      <c r="L352">
        <f t="shared" si="66"/>
        <v>-1.3077000000000001</v>
      </c>
      <c r="M352">
        <f t="shared" si="67"/>
        <v>-3.1417000000000002</v>
      </c>
      <c r="N352">
        <f t="shared" si="68"/>
        <v>-0.1525</v>
      </c>
      <c r="P352">
        <f t="shared" si="69"/>
        <v>4.7579000000000002</v>
      </c>
      <c r="Q352">
        <f>IFERROR(J144+MATCH(P352,J352:N352,0)-1,"")</f>
        <v>2013</v>
      </c>
      <c r="R352">
        <f t="shared" si="70"/>
        <v>-3.1417000000000002</v>
      </c>
      <c r="S352" t="str">
        <f>IFERROR(J144+MATCH(R352,J352:N352)-1,"")</f>
        <v/>
      </c>
      <c r="T352">
        <f t="shared" si="71"/>
        <v>3.9E-2</v>
      </c>
      <c r="U352">
        <f t="shared" si="72"/>
        <v>3.3781228929688161</v>
      </c>
      <c r="V352" t="str">
        <f t="shared" si="73"/>
        <v/>
      </c>
      <c r="W352">
        <f t="shared" si="74"/>
        <v>1.3969000387232393</v>
      </c>
      <c r="X352">
        <f t="shared" si="75"/>
        <v>-0.39865334763368288</v>
      </c>
      <c r="Y352">
        <f t="shared" si="76"/>
        <v>-0.9415584041126126</v>
      </c>
      <c r="Z352">
        <f t="shared" si="77"/>
        <v>-5.6688286976943843E-2</v>
      </c>
      <c r="AA352">
        <f t="shared" si="78"/>
        <v>1.3969000387232393</v>
      </c>
      <c r="AB352">
        <f>IFERROR(V144+MATCH(AA352,V352:Z352,0)-1,"")</f>
        <v>2013</v>
      </c>
    </row>
    <row r="353" spans="1:28" x14ac:dyDescent="0.3">
      <c r="A353" s="1">
        <v>24</v>
      </c>
      <c r="B353" t="s">
        <v>1032</v>
      </c>
      <c r="C353" t="s">
        <v>254</v>
      </c>
      <c r="D353" t="s">
        <v>254</v>
      </c>
      <c r="E353" t="s">
        <v>254</v>
      </c>
      <c r="F353" t="s">
        <v>254</v>
      </c>
      <c r="G353" t="s">
        <v>5562</v>
      </c>
      <c r="I353" t="str">
        <f t="shared" si="63"/>
        <v>N/A</v>
      </c>
      <c r="J353" t="str">
        <f t="shared" si="64"/>
        <v>N/A</v>
      </c>
      <c r="K353" t="str">
        <f t="shared" si="65"/>
        <v>N/A</v>
      </c>
      <c r="L353" t="str">
        <f t="shared" si="66"/>
        <v>N/A</v>
      </c>
      <c r="M353" t="str">
        <f t="shared" si="67"/>
        <v>N/A</v>
      </c>
      <c r="N353">
        <f t="shared" si="68"/>
        <v>-1.2800000000000001E-2</v>
      </c>
      <c r="P353">
        <f t="shared" si="69"/>
        <v>-1.2800000000000001E-2</v>
      </c>
      <c r="Q353">
        <f>IFERROR(J144+MATCH(P353,J353:N353,0)-1,"")</f>
        <v>2016</v>
      </c>
      <c r="R353">
        <f t="shared" si="70"/>
        <v>-1.2800000000000001E-2</v>
      </c>
      <c r="S353">
        <f>IFERROR(J144+MATCH(R353,J353:N353)-1,"")</f>
        <v>2016</v>
      </c>
      <c r="T353">
        <f t="shared" si="71"/>
        <v>-1.2800000000000001E-2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5563</v>
      </c>
      <c r="C355" t="s">
        <v>5564</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5565</v>
      </c>
      <c r="C356" t="s">
        <v>5566</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5567</v>
      </c>
      <c r="C357" t="s">
        <v>5568</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5569</v>
      </c>
      <c r="C358" t="s">
        <v>5570</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5571</v>
      </c>
      <c r="C359" t="s">
        <v>5572</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5573</v>
      </c>
      <c r="C360" t="s">
        <v>5574</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1436</v>
      </c>
      <c r="I363" t="str">
        <f t="shared" si="63"/>
        <v>N/A</v>
      </c>
      <c r="J363">
        <f t="shared" si="64"/>
        <v>2580000000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5575</v>
      </c>
      <c r="I365" t="str">
        <f t="shared" si="63"/>
        <v>N/A</v>
      </c>
      <c r="J365">
        <f t="shared" si="64"/>
        <v>-0.76</v>
      </c>
      <c r="K365" t="str">
        <f t="shared" si="65"/>
        <v>N/A</v>
      </c>
      <c r="L365" t="str">
        <f t="shared" si="66"/>
        <v>N/A</v>
      </c>
      <c r="M365" t="str">
        <f t="shared" si="67"/>
        <v>N/A</v>
      </c>
      <c r="N365" t="str">
        <f t="shared" si="68"/>
        <v>N/A</v>
      </c>
    </row>
    <row r="366" spans="1:28" x14ac:dyDescent="0.3">
      <c r="A366" s="1">
        <v>3</v>
      </c>
      <c r="B366" t="s">
        <v>124</v>
      </c>
      <c r="C366" t="s">
        <v>5576</v>
      </c>
      <c r="I366" t="str">
        <f t="shared" si="63"/>
        <v>N/A</v>
      </c>
      <c r="J366">
        <f t="shared" si="64"/>
        <v>3.52</v>
      </c>
      <c r="K366" t="str">
        <f t="shared" si="65"/>
        <v>N/A</v>
      </c>
      <c r="L366" t="str">
        <f t="shared" si="66"/>
        <v>N/A</v>
      </c>
      <c r="M366" t="str">
        <f t="shared" si="67"/>
        <v>N/A</v>
      </c>
      <c r="N366" t="str">
        <f t="shared" si="68"/>
        <v>N/A</v>
      </c>
    </row>
    <row r="367" spans="1:28" x14ac:dyDescent="0.3">
      <c r="A367" s="1">
        <v>4</v>
      </c>
      <c r="B367" t="s">
        <v>126</v>
      </c>
      <c r="C367" t="s">
        <v>5577</v>
      </c>
      <c r="I367" t="str">
        <f t="shared" si="63"/>
        <v>N/A</v>
      </c>
      <c r="J367">
        <f t="shared" si="64"/>
        <v>-0.23</v>
      </c>
      <c r="K367" t="str">
        <f t="shared" si="65"/>
        <v>N/A</v>
      </c>
      <c r="L367" t="str">
        <f t="shared" si="66"/>
        <v>N/A</v>
      </c>
      <c r="M367" t="str">
        <f t="shared" si="67"/>
        <v>N/A</v>
      </c>
      <c r="N367" t="str">
        <f t="shared" si="68"/>
        <v>N/A</v>
      </c>
    </row>
    <row r="368" spans="1:28" x14ac:dyDescent="0.3">
      <c r="A368" s="1">
        <v>5</v>
      </c>
      <c r="B368" t="s">
        <v>128</v>
      </c>
      <c r="C368" t="s">
        <v>2724</v>
      </c>
      <c r="I368" t="str">
        <f t="shared" si="63"/>
        <v>N/A</v>
      </c>
      <c r="J368">
        <f t="shared" si="64"/>
        <v>0.63</v>
      </c>
      <c r="K368" t="str">
        <f t="shared" si="65"/>
        <v>N/A</v>
      </c>
      <c r="L368" t="str">
        <f t="shared" si="66"/>
        <v>N/A</v>
      </c>
      <c r="M368" t="str">
        <f t="shared" si="67"/>
        <v>N/A</v>
      </c>
      <c r="N368" t="str">
        <f t="shared" si="68"/>
        <v>N/A</v>
      </c>
    </row>
    <row r="369" spans="1:14" x14ac:dyDescent="0.3">
      <c r="A369" s="1">
        <v>6</v>
      </c>
      <c r="B369" t="s">
        <v>130</v>
      </c>
      <c r="C369" t="s">
        <v>5578</v>
      </c>
      <c r="I369" t="str">
        <f t="shared" si="63"/>
        <v>N/A</v>
      </c>
      <c r="J369">
        <f t="shared" si="64"/>
        <v>1.18</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5579</v>
      </c>
      <c r="I374" t="str">
        <f t="shared" si="63"/>
        <v>N/A</v>
      </c>
      <c r="J374">
        <f t="shared" si="64"/>
        <v>2500000000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5580</v>
      </c>
      <c r="I376" t="str">
        <f t="shared" si="63"/>
        <v>N/A</v>
      </c>
      <c r="J376">
        <f t="shared" si="64"/>
        <v>-13.59</v>
      </c>
      <c r="K376" t="str">
        <f t="shared" si="65"/>
        <v>N/A</v>
      </c>
      <c r="L376" t="str">
        <f t="shared" si="66"/>
        <v>N/A</v>
      </c>
      <c r="M376" t="str">
        <f t="shared" si="67"/>
        <v>N/A</v>
      </c>
      <c r="N376" t="str">
        <f t="shared" si="68"/>
        <v>N/A</v>
      </c>
    </row>
    <row r="377" spans="1:14" x14ac:dyDescent="0.3">
      <c r="A377" s="1">
        <v>3</v>
      </c>
      <c r="B377" t="s">
        <v>124</v>
      </c>
      <c r="C377" t="s">
        <v>5581</v>
      </c>
      <c r="I377" t="str">
        <f t="shared" si="63"/>
        <v>N/A</v>
      </c>
      <c r="J377">
        <f t="shared" si="64"/>
        <v>-13.05</v>
      </c>
      <c r="K377" t="str">
        <f t="shared" si="65"/>
        <v>N/A</v>
      </c>
      <c r="L377" t="str">
        <f t="shared" si="66"/>
        <v>N/A</v>
      </c>
      <c r="M377" t="str">
        <f t="shared" si="67"/>
        <v>N/A</v>
      </c>
      <c r="N377" t="str">
        <f t="shared" si="68"/>
        <v>N/A</v>
      </c>
    </row>
    <row r="378" spans="1:14" x14ac:dyDescent="0.3">
      <c r="A378" s="1">
        <v>4</v>
      </c>
      <c r="B378" t="s">
        <v>126</v>
      </c>
      <c r="C378" t="s">
        <v>5582</v>
      </c>
      <c r="I378" t="str">
        <f t="shared" si="63"/>
        <v>N/A</v>
      </c>
      <c r="J378">
        <f t="shared" si="64"/>
        <v>0.83</v>
      </c>
      <c r="K378" t="str">
        <f t="shared" si="65"/>
        <v>N/A</v>
      </c>
      <c r="L378" t="str">
        <f t="shared" si="66"/>
        <v>N/A</v>
      </c>
      <c r="M378" t="str">
        <f t="shared" si="67"/>
        <v>N/A</v>
      </c>
      <c r="N378" t="str">
        <f t="shared" si="68"/>
        <v>N/A</v>
      </c>
    </row>
    <row r="379" spans="1:14" x14ac:dyDescent="0.3">
      <c r="A379" s="1">
        <v>5</v>
      </c>
      <c r="B379" t="s">
        <v>128</v>
      </c>
      <c r="C379" t="s">
        <v>5583</v>
      </c>
      <c r="I379" t="str">
        <f t="shared" si="63"/>
        <v>N/A</v>
      </c>
      <c r="J379">
        <f t="shared" si="64"/>
        <v>2378.71</v>
      </c>
      <c r="K379" t="str">
        <f t="shared" si="65"/>
        <v>N/A</v>
      </c>
      <c r="L379" t="str">
        <f t="shared" si="66"/>
        <v>N/A</v>
      </c>
      <c r="M379" t="str">
        <f t="shared" si="67"/>
        <v>N/A</v>
      </c>
      <c r="N379" t="str">
        <f t="shared" si="68"/>
        <v>N/A</v>
      </c>
    </row>
    <row r="380" spans="1:14" x14ac:dyDescent="0.3">
      <c r="A380" s="1">
        <v>6</v>
      </c>
      <c r="B380" t="s">
        <v>130</v>
      </c>
      <c r="C380" t="s">
        <v>3723</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5.0199999999999996</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610</v>
      </c>
      <c r="I385" t="str">
        <f t="shared" si="79"/>
        <v>N/A</v>
      </c>
      <c r="J385">
        <f t="shared" si="80"/>
        <v>1100000000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5584</v>
      </c>
      <c r="I387" t="str">
        <f t="shared" si="79"/>
        <v>N/A</v>
      </c>
      <c r="J387">
        <f t="shared" si="80"/>
        <v>-11.98</v>
      </c>
      <c r="K387" t="str">
        <f t="shared" si="81"/>
        <v>N/A</v>
      </c>
      <c r="L387" t="str">
        <f t="shared" si="82"/>
        <v>N/A</v>
      </c>
      <c r="M387" t="str">
        <f t="shared" si="83"/>
        <v>N/A</v>
      </c>
      <c r="N387" t="str">
        <f t="shared" si="84"/>
        <v>N/A</v>
      </c>
    </row>
    <row r="388" spans="1:14" x14ac:dyDescent="0.3">
      <c r="A388" s="1">
        <v>3</v>
      </c>
      <c r="B388" t="s">
        <v>124</v>
      </c>
      <c r="C388" t="s">
        <v>5585</v>
      </c>
      <c r="I388" t="str">
        <f t="shared" si="79"/>
        <v>N/A</v>
      </c>
      <c r="J388">
        <f t="shared" si="80"/>
        <v>-101.5</v>
      </c>
      <c r="K388" t="str">
        <f t="shared" si="81"/>
        <v>N/A</v>
      </c>
      <c r="L388" t="str">
        <f t="shared" si="82"/>
        <v>N/A</v>
      </c>
      <c r="M388" t="str">
        <f t="shared" si="83"/>
        <v>N/A</v>
      </c>
      <c r="N388" t="str">
        <f t="shared" si="84"/>
        <v>N/A</v>
      </c>
    </row>
    <row r="389" spans="1:14" x14ac:dyDescent="0.3">
      <c r="A389" s="1">
        <v>4</v>
      </c>
      <c r="B389" t="s">
        <v>126</v>
      </c>
      <c r="C389" t="s">
        <v>5586</v>
      </c>
      <c r="I389" t="str">
        <f t="shared" si="79"/>
        <v>N/A</v>
      </c>
      <c r="J389">
        <f t="shared" si="80"/>
        <v>-2.02</v>
      </c>
      <c r="K389" t="str">
        <f t="shared" si="81"/>
        <v>N/A</v>
      </c>
      <c r="L389" t="str">
        <f t="shared" si="82"/>
        <v>N/A</v>
      </c>
      <c r="M389" t="str">
        <f t="shared" si="83"/>
        <v>N/A</v>
      </c>
      <c r="N389" t="str">
        <f t="shared" si="84"/>
        <v>N/A</v>
      </c>
    </row>
    <row r="390" spans="1:14" x14ac:dyDescent="0.3">
      <c r="A390" s="1">
        <v>5</v>
      </c>
      <c r="B390" t="s">
        <v>128</v>
      </c>
      <c r="C390" t="s">
        <v>5587</v>
      </c>
      <c r="I390" t="str">
        <f t="shared" si="79"/>
        <v>N/A</v>
      </c>
      <c r="J390">
        <f t="shared" si="80"/>
        <v>7.9</v>
      </c>
      <c r="K390" t="str">
        <f t="shared" si="81"/>
        <v>N/A</v>
      </c>
      <c r="L390" t="str">
        <f t="shared" si="82"/>
        <v>N/A</v>
      </c>
      <c r="M390" t="str">
        <f t="shared" si="83"/>
        <v>N/A</v>
      </c>
      <c r="N390" t="str">
        <f t="shared" si="84"/>
        <v>N/A</v>
      </c>
    </row>
    <row r="391" spans="1:14" x14ac:dyDescent="0.3">
      <c r="A391" s="1">
        <v>6</v>
      </c>
      <c r="B391" t="s">
        <v>130</v>
      </c>
      <c r="I391" t="str">
        <f t="shared" si="79"/>
        <v>N/A</v>
      </c>
      <c r="J391" t="str">
        <f t="shared" si="80"/>
        <v>N/A</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5588</v>
      </c>
      <c r="I396" t="str">
        <f t="shared" si="79"/>
        <v>N/A</v>
      </c>
      <c r="J396">
        <f t="shared" si="80"/>
        <v>9690000000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5589</v>
      </c>
      <c r="I398" t="str">
        <f t="shared" si="79"/>
        <v>N/A</v>
      </c>
      <c r="J398">
        <f t="shared" si="80"/>
        <v>24.37</v>
      </c>
      <c r="K398" t="str">
        <f t="shared" si="81"/>
        <v>N/A</v>
      </c>
      <c r="L398" t="str">
        <f t="shared" si="82"/>
        <v>N/A</v>
      </c>
      <c r="M398" t="str">
        <f t="shared" si="83"/>
        <v>N/A</v>
      </c>
      <c r="N398" t="str">
        <f t="shared" si="84"/>
        <v>N/A</v>
      </c>
    </row>
    <row r="399" spans="1:14" x14ac:dyDescent="0.3">
      <c r="A399" s="1">
        <v>3</v>
      </c>
      <c r="B399" t="s">
        <v>124</v>
      </c>
      <c r="C399" t="s">
        <v>5590</v>
      </c>
      <c r="I399" t="str">
        <f t="shared" si="79"/>
        <v>N/A</v>
      </c>
      <c r="J399">
        <f t="shared" si="80"/>
        <v>12.34</v>
      </c>
      <c r="K399" t="str">
        <f t="shared" si="81"/>
        <v>N/A</v>
      </c>
      <c r="L399" t="str">
        <f t="shared" si="82"/>
        <v>N/A</v>
      </c>
      <c r="M399" t="str">
        <f t="shared" si="83"/>
        <v>N/A</v>
      </c>
      <c r="N399" t="str">
        <f t="shared" si="84"/>
        <v>N/A</v>
      </c>
    </row>
    <row r="400" spans="1:14" x14ac:dyDescent="0.3">
      <c r="A400" s="1">
        <v>4</v>
      </c>
      <c r="B400" t="s">
        <v>126</v>
      </c>
      <c r="C400" t="s">
        <v>5591</v>
      </c>
    </row>
    <row r="401" spans="1:3" x14ac:dyDescent="0.3">
      <c r="A401" s="1">
        <v>5</v>
      </c>
      <c r="B401" t="s">
        <v>128</v>
      </c>
      <c r="C401" t="s">
        <v>5592</v>
      </c>
    </row>
    <row r="402" spans="1:3" x14ac:dyDescent="0.3">
      <c r="A402" s="1">
        <v>6</v>
      </c>
      <c r="B402" t="s">
        <v>130</v>
      </c>
      <c r="C402" t="s">
        <v>1068</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-6.8316035953595033E-3</v>
      </c>
      <c r="AL454">
        <f ca="1">Z455-Y455</f>
        <v>7.6126815819883564E-3</v>
      </c>
      <c r="AM454">
        <f ca="1">AA455-Z455</f>
        <v>6.8510363816848718E-2</v>
      </c>
      <c r="AN454">
        <f ca="1">AB455-AA455</f>
        <v>5.3360328331184981E-2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0.60782604236114668</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0.60099443876578718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0.60860712034777553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0.67711748416462425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0.73047781249580923</v>
      </c>
      <c r="AK455" t="str">
        <f>"Max " &amp; AK452</f>
        <v>Max Change in Gross Margin / Sales</v>
      </c>
      <c r="AL455">
        <f ca="1">MAX(AK454:AN454)</f>
        <v>6.8510363816848718E-2</v>
      </c>
    </row>
    <row r="456" spans="2:40" x14ac:dyDescent="0.3">
      <c r="X456" t="str">
        <f>"Max " &amp; X453</f>
        <v>Max Gross Margin</v>
      </c>
      <c r="Y456">
        <f ca="1">MAX(X455:AB455)</f>
        <v>0.73047781249580923</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-6.8316035953595033E-3</v>
      </c>
    </row>
    <row r="458" spans="2:40" x14ac:dyDescent="0.3">
      <c r="X458" t="str">
        <f>"Min " &amp; X453</f>
        <v>Min Gross Margin</v>
      </c>
      <c r="Y458">
        <f ca="1">MIN(X455:AB455)</f>
        <v>0.60099443876578718</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-0.15711062105749024</v>
      </c>
      <c r="R462">
        <f ca="1">Y455-Y463-Y471</f>
        <v>-0.12766584085514801</v>
      </c>
      <c r="S462">
        <f ca="1">Z455-Z463-Z471</f>
        <v>-0.29935842531391904</v>
      </c>
      <c r="T462">
        <f ca="1">AA455-AA463-AA471</f>
        <v>-0.49320431613457694</v>
      </c>
      <c r="U462">
        <f ca="1">AB455-AB463-AB471</f>
        <v>-0.40624119942603487</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-0.12766584085514801</v>
      </c>
      <c r="S463" t="str">
        <f>"GM Effect on Max"</f>
        <v>GM Effect on Max</v>
      </c>
      <c r="T463" t="str">
        <f ca="1">IF(R464=Y457,"Max OM in same year as Max GM","Inconclusive Effect")</f>
        <v>Inconclusive Effect</v>
      </c>
      <c r="U463" t="str">
        <f>"Correlation with GM"</f>
        <v>Correlation with GM</v>
      </c>
      <c r="V463">
        <f ca="1">CORREL(Q462:U462,X455:AB455)</f>
        <v>-0.7880797285446941</v>
      </c>
      <c r="X463">
        <f ca="1">(INDIRECT("J" &amp; MATCH("SG&amp;A Expense",B145:B403,0) +144))/(INDIRECT("J" &amp; MATCH("Sales/Revenue",B145:B403,0) +144))</f>
        <v>0.6421611364685369</v>
      </c>
      <c r="Y463">
        <f ca="1">(INDIRECT("K" &amp; MATCH("SG&amp;A Expense",B145:B403,0) +144))/(INDIRECT("K" &amp; MATCH("Sales/Revenue",B145:B403,0) +144))</f>
        <v>0.5652015730843194</v>
      </c>
      <c r="Z463">
        <f ca="1">(INDIRECT("L" &amp; MATCH("SG&amp;A Expense",B145:B403,0) +144))/(INDIRECT("L" &amp; MATCH("Sales/Revenue",B145:B403,0) +144))</f>
        <v>0.74944650042825511</v>
      </c>
      <c r="AA463">
        <f ca="1">(INDIRECT("M" &amp; MATCH("SG&amp;A Expense",B145:B403,0) +144))/(INDIRECT("M" &amp; MATCH("Sales/Revenue",B145:B403,0) +144))</f>
        <v>1.0340898239806475</v>
      </c>
      <c r="AB463">
        <f ca="1">(INDIRECT("N" &amp; MATCH("SG&amp;A Expense",B145:B403,0) +144))/(INDIRECT("N" &amp; MATCH("Sales/Revenue",B145:B403,0) +144))</f>
        <v>1.0103125963872386</v>
      </c>
      <c r="AE463">
        <f ca="1">R462-Q462</f>
        <v>2.944478020234223E-2</v>
      </c>
      <c r="AF463">
        <f ca="1">S462-R462</f>
        <v>-0.17169258445877103</v>
      </c>
      <c r="AG463">
        <f ca="1">T462-S462</f>
        <v>-0.1938458908206579</v>
      </c>
      <c r="AH463">
        <f ca="1">U462-T462</f>
        <v>8.6963116708542065E-2</v>
      </c>
      <c r="AK463">
        <f ca="1">Y463-X463</f>
        <v>-7.69595633842175E-2</v>
      </c>
      <c r="AL463">
        <f ca="1">Z463-Y463</f>
        <v>0.18424492734393572</v>
      </c>
      <c r="AM463">
        <f ca="1">AA463-Z463</f>
        <v>0.28464332355239241</v>
      </c>
      <c r="AN463">
        <f ca="1">AB463-AA463</f>
        <v>-2.3777227593408945E-2</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Max OM in same year as Min SGA</v>
      </c>
      <c r="U464" t="str">
        <f>"Correlation with SGA"</f>
        <v>Correlation with SGA</v>
      </c>
      <c r="V464">
        <f ca="1">CORREL(Q462:U462,X463:AB463)</f>
        <v>-0.97571620223000111</v>
      </c>
      <c r="X464" t="str">
        <f>"Max " &amp; X461</f>
        <v>Max SGA / Sales</v>
      </c>
      <c r="Y464">
        <f ca="1">MAX(X463:AB463)</f>
        <v>1.0340898239806475</v>
      </c>
      <c r="AE464" t="str">
        <f>"Max " &amp; AE461</f>
        <v>Max Change in Operating Margin</v>
      </c>
      <c r="AF464">
        <f ca="1">MAX(AE463:AH463)</f>
        <v>8.6963116708542065E-2</v>
      </c>
      <c r="AK464" t="str">
        <f>"Max " &amp; AK461</f>
        <v>Max Change in SGA / Sales</v>
      </c>
      <c r="AL464">
        <f ca="1">MAX(AK463:AN463)</f>
        <v>0.28464332355239241</v>
      </c>
    </row>
    <row r="465" spans="4:40" x14ac:dyDescent="0.3">
      <c r="J465" t="str">
        <f>"EOY Pretax ROIC"</f>
        <v>EOY Pretax ROIC</v>
      </c>
      <c r="Q465" t="str">
        <f>"Min " &amp; Q460</f>
        <v>Min Operating Margin</v>
      </c>
      <c r="R465">
        <f ca="1">MIN(Q462:U462)</f>
        <v>-0.49320431613457694</v>
      </c>
      <c r="S465" t="str">
        <f>"Dep Effect on Max"</f>
        <v>Dep Effect on Max</v>
      </c>
      <c r="T465" t="str">
        <f ca="1">IF(R464=Y475,"Max OM in same year as Min Depr","Inconclusive Effect")</f>
        <v>Inconclusive Effect</v>
      </c>
      <c r="U465" t="str">
        <f>"Correlation with Dep"</f>
        <v>Correlation with Dep</v>
      </c>
      <c r="V465">
        <f ca="1">CORREL(Q462:U462,X471:AB471)</f>
        <v>0.32084289897715729</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2015</v>
      </c>
      <c r="S466" t="str">
        <f>"GM Effect on Min"</f>
        <v>GM Effect on Min</v>
      </c>
      <c r="T466" t="str">
        <f ca="1">IF(R466=Y459,"Min OM in same year as Min GM","Inconclusive Effect")</f>
        <v>Inconclusive Effect</v>
      </c>
      <c r="X466" t="str">
        <f>"Min " &amp; X461</f>
        <v>Min SGA / Sales</v>
      </c>
      <c r="Y466">
        <f ca="1">MIN(X463:AB463)</f>
        <v>0.5652015730843194</v>
      </c>
      <c r="AE466" t="str">
        <f>"Min " &amp; AE461</f>
        <v>Min Change in Operating Margin</v>
      </c>
      <c r="AF466">
        <f ca="1">MIN(AE463:AH463)</f>
        <v>-0.1938458908206579</v>
      </c>
      <c r="AK466" t="str">
        <f>"Min " &amp; AK461</f>
        <v>Min Change in SGA / Sales</v>
      </c>
      <c r="AL466">
        <f ca="1">MIN(AK463:AN463)</f>
        <v>-7.69595633842175E-2</v>
      </c>
    </row>
    <row r="467" spans="4:40" x14ac:dyDescent="0.3">
      <c r="J467">
        <f ca="1">Q462*(1/Q490)</f>
        <v>-4.8489213187926407E-2</v>
      </c>
      <c r="K467">
        <f ca="1">R462*(1/R490)</f>
        <v>-5.3630170882943709E-2</v>
      </c>
      <c r="L467">
        <f ca="1">S462*(1/S490)</f>
        <v>-0.11682864837250954</v>
      </c>
      <c r="M467">
        <f ca="1">T462*(1/T490)</f>
        <v>-0.2488277235354574</v>
      </c>
      <c r="N467">
        <f ca="1">U462*(1/U490)</f>
        <v>-0.24149586651679292</v>
      </c>
      <c r="S467" t="str">
        <f>"SGA Effect on Min"</f>
        <v>SGA Effect on Min</v>
      </c>
      <c r="T467" t="str">
        <f ca="1">IF(R466=Y465,"Min OM in same year as Max SGA","Inconclusive Effect")</f>
        <v>Min OM in same year as Max SGA</v>
      </c>
      <c r="X467" t="str">
        <f>X466 &amp; " Year"</f>
        <v>Min SGA / Sales Year</v>
      </c>
      <c r="Y467">
        <f ca="1">VALUE(X462)+MATCH(Y466,X463:AB463,0)-1</f>
        <v>2013</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-4.8489213187926407E-2</v>
      </c>
      <c r="L468" t="str">
        <f>"OM Effect on Max"</f>
        <v>OM Effect on Max</v>
      </c>
      <c r="M468" t="str">
        <f ca="1">IF(K469=R464,"Max ROIC in same year as Max OM","Inconclusive Effect")</f>
        <v>Inconclusive Effect</v>
      </c>
      <c r="N468" t="str">
        <f>"Correlation with OM"</f>
        <v>Correlation with OM</v>
      </c>
      <c r="O468">
        <f ca="1">CORREL(J467:N467,Q462:U462)</f>
        <v>0.97045547185729786</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N469" t="str">
        <f>"Correlation with IC"</f>
        <v>Correlation with IC</v>
      </c>
      <c r="O469">
        <f ca="1">CORREL(J467:N467,Q490:U490)</f>
        <v>0.84324975366653399</v>
      </c>
      <c r="X469" t="str">
        <f>"Depreciation / Sales"</f>
        <v>Depreciation / Sales</v>
      </c>
    </row>
    <row r="470" spans="4:40" x14ac:dyDescent="0.3">
      <c r="J470" t="str">
        <f>"Min " &amp; J465</f>
        <v>Min EOY Pretax ROIC</v>
      </c>
      <c r="K470">
        <f ca="1">MIN(J467:N467)</f>
        <v>-0.2488277235354574</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0.12277552695010001</v>
      </c>
      <c r="Y471">
        <f ca="1">(INDIRECT("K" &amp; MATCH("Depreciation &amp; Amortization Expense",B145:B403,0) +144))/(INDIRECT("K" &amp; MATCH("Sales/Revenue",B145:B403,0) +144))</f>
        <v>0.16345870653661579</v>
      </c>
      <c r="Z471">
        <f ca="1">(INDIRECT("L" &amp; MATCH("Depreciation &amp; Amortization Expense",B145:B403,0) +144))/(INDIRECT("L" &amp; MATCH("Sales/Revenue",B145:B403,0) +144))</f>
        <v>0.15851904523343946</v>
      </c>
      <c r="AA471">
        <f ca="1">(INDIRECT("M" &amp; MATCH("Depreciation &amp; Amortization Expense",B145:B403,0) +144))/(INDIRECT("M" &amp; MATCH("Sales/Revenue",B145:B403,0) +144))</f>
        <v>0.13623197631855366</v>
      </c>
      <c r="AB471">
        <f ca="1">(INDIRECT("N" &amp; MATCH("Depreciation &amp; Amortization Expense",B145:B403,0) +144))/(INDIRECT("N" &amp; MATCH("Sales/Revenue",B145:B403,0) +144))</f>
        <v>0.12640641553460552</v>
      </c>
    </row>
    <row r="472" spans="4:40" x14ac:dyDescent="0.3">
      <c r="Q472">
        <f ca="1">K467-J467</f>
        <v>-5.1409576950173022E-3</v>
      </c>
      <c r="R472">
        <f ca="1">L467-K467</f>
        <v>-6.3198477489565835E-2</v>
      </c>
      <c r="S472">
        <f ca="1">M467-L467</f>
        <v>-0.13199907516294784</v>
      </c>
      <c r="T472">
        <f ca="1">N467-M467</f>
        <v>7.3318570186644838E-3</v>
      </c>
      <c r="X472" t="str">
        <f>"Max " &amp; X469</f>
        <v>Max Depreciation / Sales</v>
      </c>
      <c r="Y472">
        <f ca="1">MAX(X471:AB471)</f>
        <v>0.16345870653661579</v>
      </c>
      <c r="AK472" t="str">
        <f>"Change in Depreciation / Sales"</f>
        <v>Change in Depreciation / Sales</v>
      </c>
    </row>
    <row r="473" spans="4:40" x14ac:dyDescent="0.3">
      <c r="Q473" t="str">
        <f>"Max " &amp; Q470</f>
        <v>Max Change in EOY Pretax ROIC</v>
      </c>
      <c r="R473">
        <f ca="1">MAX(Q472:T472)</f>
        <v>7.3318570186644838E-3</v>
      </c>
      <c r="X473" t="str">
        <f>X472 &amp; " Year"</f>
        <v>Max Depreciation / Sales Year</v>
      </c>
      <c r="Y473">
        <f ca="1">VALUE(X470)+MATCH(Y472,X471:AB471,0)-1</f>
        <v>2013</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15-16</v>
      </c>
      <c r="X474" t="str">
        <f>"Min " &amp; X469</f>
        <v>Min Depreciation / Sales</v>
      </c>
      <c r="Y474">
        <f ca="1">MIN(X471:AB471)</f>
        <v>0.12277552695010001</v>
      </c>
      <c r="AK474">
        <f ca="1">Y471-X471</f>
        <v>4.068317958651578E-2</v>
      </c>
      <c r="AL474">
        <f ca="1">Z471-Y471</f>
        <v>-4.9396613031763292E-3</v>
      </c>
      <c r="AM474">
        <f ca="1">AA471-Z471</f>
        <v>-2.2287068914885799E-2</v>
      </c>
      <c r="AN474">
        <f ca="1">AB471-AA471</f>
        <v>-9.8255607839481396E-3</v>
      </c>
    </row>
    <row r="475" spans="4:40" x14ac:dyDescent="0.3">
      <c r="D475" t="str">
        <f>"EOY ROIC"</f>
        <v>EOY ROIC</v>
      </c>
      <c r="K475" t="str">
        <f>"Change in EOY ROIC"</f>
        <v>Change in EOY ROIC</v>
      </c>
      <c r="Q475" t="str">
        <f>"Min " &amp; Q470</f>
        <v>Min Change in EOY Pretax ROIC</v>
      </c>
      <c r="R475">
        <f ca="1">MIN(Q472:T472)</f>
        <v>-0.13199907516294784</v>
      </c>
      <c r="X475" t="str">
        <f>X474 &amp; " Year"</f>
        <v>Min Depreciation / Sales Year</v>
      </c>
      <c r="Y475">
        <f ca="1">VALUE(X470)+MATCH(Y474,X471:AB471,0)-1</f>
        <v>2012</v>
      </c>
      <c r="AK475" t="str">
        <f>"Max " &amp; AK472</f>
        <v>Max Change in Depreciation / Sales</v>
      </c>
      <c r="AL475">
        <f ca="1">MAX(AK474:AN474)</f>
        <v>4.068317958651578E-2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12-13</v>
      </c>
    </row>
    <row r="477" spans="4:40" x14ac:dyDescent="0.3">
      <c r="D477">
        <f ca="1">J467*(1-J487)</f>
        <v>-4.8186553005950893E-2</v>
      </c>
      <c r="E477">
        <f ca="1">K467*(1-K487)</f>
        <v>-0.17705509936566205</v>
      </c>
      <c r="F477">
        <f ca="1">L467*(1-L487)</f>
        <v>-0.25031141625642461</v>
      </c>
      <c r="G477">
        <f ca="1">M467*(1-M487)</f>
        <v>-0.25233781507767444</v>
      </c>
      <c r="H477">
        <f ca="1">N467*(1-N487)</f>
        <v>-0.23480485738805676</v>
      </c>
      <c r="K477">
        <f ca="1">E477-D477</f>
        <v>-0.12886854635971115</v>
      </c>
      <c r="L477">
        <f ca="1">F477-E477</f>
        <v>-7.3256316890762563E-2</v>
      </c>
      <c r="M477">
        <f ca="1">G477-F477</f>
        <v>-2.0263988212498307E-3</v>
      </c>
      <c r="N477">
        <f ca="1">H477-G477</f>
        <v>1.7532957689617684E-2</v>
      </c>
      <c r="AK477" t="str">
        <f>"Min " &amp; AK472</f>
        <v>Min Change in Depreciation / Sales</v>
      </c>
      <c r="AL477">
        <f ca="1">MIN(AK474:AN474)</f>
        <v>-2.2287068914885799E-2</v>
      </c>
    </row>
    <row r="478" spans="4:40" x14ac:dyDescent="0.3">
      <c r="D478" t="str">
        <f>"Max " &amp; D475</f>
        <v>Max EOY ROIC</v>
      </c>
      <c r="E478">
        <f ca="1">MAX(D477:H477)</f>
        <v>-4.8186553005950893E-2</v>
      </c>
      <c r="F478" t="str">
        <f>"Cash Tax  Effect on Max"</f>
        <v>Cash Tax  Effect on Max</v>
      </c>
      <c r="G478" t="str">
        <f ca="1">IF(E479=K491,"Max ROIC in same year as Min Cash Tax","Inconclusive Effect")</f>
        <v>Inconclusive Effect</v>
      </c>
      <c r="K478" t="str">
        <f>"Max " &amp; K475</f>
        <v>Max Change in EOY ROIC</v>
      </c>
      <c r="L478">
        <f ca="1">MAX(K477:N477)</f>
        <v>1.7532957689617684E-2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15-16</v>
      </c>
      <c r="Q479" t="str">
        <f>"Change in Cash Tax Rate"</f>
        <v>Change in Cash Tax Rate</v>
      </c>
    </row>
    <row r="480" spans="4:40" x14ac:dyDescent="0.3">
      <c r="D480" t="str">
        <f>"Min " &amp; D475</f>
        <v>Min EOY ROIC</v>
      </c>
      <c r="E480">
        <f ca="1">MIN(D477:H477)</f>
        <v>-0.25233781507767444</v>
      </c>
      <c r="F480" t="str">
        <f>"Cash Tax  Effect on Min"</f>
        <v>Cash Tax  Effect on Min</v>
      </c>
      <c r="G480" t="str">
        <f ca="1">IF(E481=K489,"Min ROIC in same year as Max Cash Tax","Inconclusive Effect")</f>
        <v>Inconclusive Effect</v>
      </c>
      <c r="K480" t="str">
        <f>"Min " &amp; K475</f>
        <v>Min Change in EOY ROIC</v>
      </c>
      <c r="L480">
        <f ca="1">MIN(K477:N477)</f>
        <v>-0.12886854635971115</v>
      </c>
      <c r="Q480" t="str">
        <f>K476</f>
        <v>12-13</v>
      </c>
      <c r="R480" t="str">
        <f>L476</f>
        <v>13-14</v>
      </c>
      <c r="S480" t="str">
        <f>M476</f>
        <v>14-15</v>
      </c>
      <c r="T480" t="str">
        <f>N476</f>
        <v>15-16</v>
      </c>
    </row>
    <row r="481" spans="4:40" x14ac:dyDescent="0.3">
      <c r="D481" t="str">
        <f>D480 &amp; " Year"</f>
        <v>Min EOY ROIC Year</v>
      </c>
      <c r="E481">
        <f ca="1">VALUE(D476)+MATCH(E480,D477:H477,0)-1</f>
        <v>2015</v>
      </c>
      <c r="K481" t="str">
        <f>K480 &amp; " Year"</f>
        <v>Min Change in EOY ROIC Year</v>
      </c>
      <c r="L481" t="str">
        <f ca="1">IF(MATCH(L480,K477:N477,0)=1,K476,IF(MATCH(L480,K477:N477,0)=2,L476,IF(MATCH(L480,K477:N477,0)=3,M476,N476)))</f>
        <v>12-13</v>
      </c>
      <c r="Q481">
        <f ca="1">K487-J487</f>
        <v>-2.3076502550577529</v>
      </c>
      <c r="R481">
        <f ca="1">L487-K487</f>
        <v>1.1588567757220443</v>
      </c>
      <c r="S481">
        <f ca="1">M487-L487</f>
        <v>1.1284451618800875</v>
      </c>
      <c r="T481">
        <f ca="1">N487-M487</f>
        <v>4.1813029264228085E-2</v>
      </c>
      <c r="X481" t="str">
        <f>"Op WC / Sales"</f>
        <v>Op WC / Sales</v>
      </c>
    </row>
    <row r="482" spans="4:40" x14ac:dyDescent="0.3">
      <c r="D482" t="str">
        <f>"Correlation with OM"</f>
        <v>Correlation with OM</v>
      </c>
      <c r="E482">
        <f ca="1">CORREL(D477:H477,Q462:U462)</f>
        <v>0.72503073320902667</v>
      </c>
      <c r="Q482" t="str">
        <f>"Max " &amp; Q479</f>
        <v>Max Change in Cash Tax Rate</v>
      </c>
      <c r="R482">
        <f ca="1">MAX(Q481:T481)</f>
        <v>1.1588567757220443</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0.81237988769521063</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0.64103287348069127</v>
      </c>
      <c r="Y483">
        <f ca="1">(INDIRECT("K" &amp; MATCH("Total Current Assets",B145:B403,0) +144) - INDIRECT("K" &amp; MATCH("Total Current Liabilities",B145:B403,0) +144))/(INDIRECT("K" &amp; MATCH("Sales/Revenue",B145:B403,0) +144))</f>
        <v>0.81294502867240692</v>
      </c>
      <c r="Z483">
        <f ca="1">(INDIRECT("L" &amp; MATCH("Total Current Assets",B145:B403,0) +144) - INDIRECT("L" &amp; MATCH("Total Current Liabilities",B145:B403,0) +144))/(INDIRECT("L" &amp; MATCH("Sales/Revenue",B145:B403,0) +144))</f>
        <v>1.2059180012605246</v>
      </c>
      <c r="AA483">
        <f ca="1">(INDIRECT("M" &amp; MATCH("Total Current Assets",B145:B403,0) +144) - INDIRECT("M" &amp; MATCH("Total Current Liabilities",B145:B403,0) +144))/(INDIRECT("M" &amp; MATCH("Sales/Revenue",B145:B403,0) +144))</f>
        <v>0.82528567336155589</v>
      </c>
      <c r="AB483">
        <f ca="1">(INDIRECT("N" &amp; MATCH("Total Current Assets",B145:B403,0) +144) - INDIRECT("N" &amp; MATCH("Total Current Liabilities",B145:B403,0) +144))/(INDIRECT("N" &amp; MATCH("Sales/Revenue",B145:B403,0) +144))</f>
        <v>0.77579154876691392</v>
      </c>
      <c r="AK483" t="str">
        <f>K476</f>
        <v>12-13</v>
      </c>
      <c r="AL483" t="str">
        <f>L476</f>
        <v>13-14</v>
      </c>
      <c r="AM483" t="str">
        <f>M476</f>
        <v>14-15</v>
      </c>
      <c r="AN483" t="str">
        <f>N476</f>
        <v>15-16</v>
      </c>
    </row>
    <row r="484" spans="4:40" x14ac:dyDescent="0.3">
      <c r="D484" t="str">
        <f>"Correlation with GM"</f>
        <v>Correlation with GM</v>
      </c>
      <c r="E484">
        <f ca="1">CORREL(D477:H477,X455:AB455)</f>
        <v>-0.48210458377332532</v>
      </c>
      <c r="Q484" t="str">
        <f>"Min " &amp; Q479</f>
        <v>Min Change in Cash Tax Rate</v>
      </c>
      <c r="R484">
        <f ca="1">MIN(Q481:T481)</f>
        <v>-2.3076502550577529</v>
      </c>
      <c r="X484" t="str">
        <f>"Max " &amp; X481</f>
        <v>Max Op WC / Sales</v>
      </c>
      <c r="Y484">
        <f ca="1">MAX(X483:AB483)</f>
        <v>1.2059180012605246</v>
      </c>
      <c r="AK484">
        <f ca="1">Y483-X483</f>
        <v>0.17191215519171565</v>
      </c>
      <c r="AL484">
        <f ca="1">Z483-Y483</f>
        <v>0.3929729725881177</v>
      </c>
      <c r="AM484">
        <f ca="1">AA483-Z483</f>
        <v>-0.38063232789896873</v>
      </c>
      <c r="AN484">
        <f ca="1">AB483-AA483</f>
        <v>-4.9494124594641975E-2</v>
      </c>
    </row>
    <row r="485" spans="4:40" x14ac:dyDescent="0.3">
      <c r="D485" t="str">
        <f>"Correlation with SGA"</f>
        <v>Correlation with SGA</v>
      </c>
      <c r="E485">
        <f ca="1">CORREL(D477:H477,X463:AB463)</f>
        <v>-0.63075324536636568</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2014</v>
      </c>
      <c r="AK485" t="str">
        <f>"Max " &amp; AK482</f>
        <v>Max Change in Op WC / Sales</v>
      </c>
      <c r="AL485">
        <f ca="1">MAX(AK484:AN484)</f>
        <v>0.3929729725881177</v>
      </c>
    </row>
    <row r="486" spans="4:40" x14ac:dyDescent="0.3">
      <c r="D486" t="str">
        <f>"Correlation with Dep"</f>
        <v>Correlation with Dep</v>
      </c>
      <c r="E486">
        <f ca="1">CORREL(D477:H477,X471:AB471)</f>
        <v>-0.37360078689920961</v>
      </c>
      <c r="J486" t="str">
        <f>D476</f>
        <v>2012</v>
      </c>
      <c r="K486" t="str">
        <f>E476</f>
        <v>2013</v>
      </c>
      <c r="L486" t="str">
        <f>F476</f>
        <v>2014</v>
      </c>
      <c r="M486" t="str">
        <f>G476</f>
        <v>2015</v>
      </c>
      <c r="N486" t="str">
        <f>H476</f>
        <v>2016</v>
      </c>
      <c r="X486" t="str">
        <f>"Min " &amp; X481</f>
        <v>Min Op WC / Sales</v>
      </c>
      <c r="Y486">
        <f ca="1">MIN(X483:AB483)</f>
        <v>0.64103287348069127</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-0.64160656860206999</v>
      </c>
      <c r="J487">
        <f ca="1">(INDIRECT("J" &amp; MATCH("Income Tax",B145:B403,0) +144))/(INDIRECT("J" &amp; MATCH("Pretax Income",B145:B403,0) +144))</f>
        <v>6.2418043535274062E-3</v>
      </c>
      <c r="K487">
        <f ca="1">(INDIRECT("K" &amp; MATCH("Income Tax",B145:B403,0) +144))/(INDIRECT("K" &amp; MATCH("Pretax Income",B145:B403,0) +144))</f>
        <v>-2.3014084507042254</v>
      </c>
      <c r="L487">
        <f ca="1">(INDIRECT("L" &amp; MATCH("Income Tax",B145:B403,0) +144))/(INDIRECT("L" &amp; MATCH("Pretax Income",B145:B403,0) +144))</f>
        <v>-1.1425516749821811</v>
      </c>
      <c r="M487">
        <f ca="1">(INDIRECT("M" &amp; MATCH("Income Tax",B145:B403,0) +144))/(INDIRECT("M" &amp; MATCH("Pretax Income",B145:B403,0) +144))</f>
        <v>-1.4106513102093656E-2</v>
      </c>
      <c r="N487">
        <f ca="1">(INDIRECT("N" &amp; MATCH("Income Tax",B145:B403,0) +144))/(INDIRECT("N" &amp; MATCH("Pretax Income",B145:B403,0) +144))</f>
        <v>2.7706516162134428E-2</v>
      </c>
      <c r="X487" t="str">
        <f>X486 &amp; " Year"</f>
        <v>Min Op WC / Sales Year</v>
      </c>
      <c r="Y487">
        <f ca="1">VALUE(X482)+MATCH(Y486,X483:AB483,0)-1</f>
        <v>2012</v>
      </c>
      <c r="AK487" t="str">
        <f>"Min " &amp; AK482</f>
        <v>Min Change in Op WC / Sales</v>
      </c>
      <c r="AL487">
        <f ca="1">MIN(AK484:AN484)</f>
        <v>-0.38063232789896873</v>
      </c>
    </row>
    <row r="488" spans="4:40" x14ac:dyDescent="0.3">
      <c r="D488" t="str">
        <f>"Correlation with PPE"</f>
        <v>Correlation with PPE</v>
      </c>
      <c r="E488">
        <f ca="1">CORREL(D477:H477,X491:AB491)</f>
        <v>0.96213837333897123</v>
      </c>
      <c r="J488" t="str">
        <f>"Max " &amp; J485</f>
        <v>Max Cash Tax Rate</v>
      </c>
      <c r="K488">
        <f ca="1">MAX(J487:N487)</f>
        <v>2.7706516162134428E-2</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0.940949100263057</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-2.3014084507042254</v>
      </c>
      <c r="Q490">
        <f ca="1">SUM(X483,X491,X499)</f>
        <v>3.2401148776860351</v>
      </c>
      <c r="R490">
        <f ca="1">SUM(Y483,Y491,Y499)</f>
        <v>2.3804854385752154</v>
      </c>
      <c r="S490">
        <f ca="1">SUM(Z483,Z491,Z499)</f>
        <v>2.5623717254642124</v>
      </c>
      <c r="T490">
        <f ca="1">SUM(AA483,AA491,AA499)</f>
        <v>1.9821115956329376</v>
      </c>
      <c r="U490">
        <f ca="1">SUM(AB483,AB491,AB499)</f>
        <v>1.6821869677748129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3.2401148776860351</v>
      </c>
      <c r="S491" t="str">
        <f>"Op WC Effect on Max"</f>
        <v>Op WC Effect on Max</v>
      </c>
      <c r="T491" t="str">
        <f ca="1">IF(R492=Y485,"Max IC in same year as Max Op WC","Inconclusive Effect")</f>
        <v>Inconclusive Effect</v>
      </c>
      <c r="U491" t="str">
        <f>"Correlation with Op WC"</f>
        <v>Correlation with Op WC</v>
      </c>
      <c r="V491">
        <f ca="1">CORREL(Q490:U490,X483:AB483)</f>
        <v>-0.105780814938419</v>
      </c>
      <c r="X491">
        <f ca="1">(INDIRECT("J" &amp; MATCH("Net Property, Plant &amp; Equipment",B145:B403,0) +144))/(INDIRECT("J" &amp; MATCH("Sales/Revenue",B145:B403,0) +144))</f>
        <v>0.77696292117544485</v>
      </c>
      <c r="Y491">
        <f ca="1">(INDIRECT("K" &amp; MATCH("Net Property, Plant &amp; Equipment",B145:B403,0) +144))/(INDIRECT("K" &amp; MATCH("Sales/Revenue",B145:B403,0) +144))</f>
        <v>0.47554616170891012</v>
      </c>
      <c r="Z491">
        <f ca="1">(INDIRECT("L" &amp; MATCH("Net Property, Plant &amp; Equipment",B145:B403,0) +144))/(INDIRECT("L" &amp; MATCH("Sales/Revenue",B145:B403,0) +144))</f>
        <v>0.42945102538825775</v>
      </c>
      <c r="AA491">
        <f ca="1">(INDIRECT("M" &amp; MATCH("Net Property, Plant &amp; Equipment",B145:B403,0) +144))/(INDIRECT("M" &amp; MATCH("Sales/Revenue",B145:B403,0) +144))</f>
        <v>0.40554476875576917</v>
      </c>
      <c r="AB491">
        <f ca="1">(INDIRECT("N" &amp; MATCH("Net Property, Plant &amp; Equipment",B145:B403,0) +144))/(INDIRECT("N" &amp; MATCH("Sales/Revenue",B145:B403,0) +144))</f>
        <v>0.35509393984095272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2012</v>
      </c>
      <c r="S492" t="str">
        <f>"PPE Effect on Max"</f>
        <v>PPE Effect on Max</v>
      </c>
      <c r="T492" t="str">
        <f ca="1">IF(R492=Y493,"Max IC in same year as Max PPE","Inconclusive Effect")</f>
        <v>Max IC in same year as Max PPE</v>
      </c>
      <c r="U492" t="str">
        <f>"Correlation with PPE"</f>
        <v>Correlation with PPE</v>
      </c>
      <c r="V492">
        <f ca="1">CORREL(Q490:U490,X491:AB491)</f>
        <v>0.91391091771151367</v>
      </c>
      <c r="X492" t="str">
        <f>"Max " &amp; X489</f>
        <v>Max PPE / Sales</v>
      </c>
      <c r="Y492">
        <f ca="1">MAX(X491:AB491)</f>
        <v>0.77696292117544485</v>
      </c>
      <c r="AE492">
        <f ca="1">R490-Q490</f>
        <v>-0.85962943911081968</v>
      </c>
      <c r="AF492">
        <f ca="1">S490-R490</f>
        <v>0.181886286888997</v>
      </c>
      <c r="AG492">
        <f ca="1">T490-S490</f>
        <v>-0.58026012983127484</v>
      </c>
      <c r="AH492">
        <f ca="1">U490-T490</f>
        <v>-0.29992462785812468</v>
      </c>
      <c r="AK492">
        <f ca="1">Y491-X491</f>
        <v>-0.30141675946653473</v>
      </c>
      <c r="AL492">
        <f ca="1">Z491-Y491</f>
        <v>-4.6095136320652375E-2</v>
      </c>
      <c r="AM492">
        <f ca="1">AA491-Z491</f>
        <v>-2.3906256632488576E-2</v>
      </c>
      <c r="AN492">
        <f ca="1">AB491-AA491</f>
        <v>-5.0450828914816448E-2</v>
      </c>
    </row>
    <row r="493" spans="4:40" x14ac:dyDescent="0.3">
      <c r="Q493" t="str">
        <f>"Min " &amp; Q488</f>
        <v>Min Invested Capital / Sales</v>
      </c>
      <c r="R493">
        <f ca="1">MIN(Q490:U490)</f>
        <v>1.6821869677748129</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0.95487104962140645</v>
      </c>
      <c r="X493" t="str">
        <f>X492 &amp; " Year"</f>
        <v>Max PPE / Sales Year</v>
      </c>
      <c r="Y493">
        <f ca="1">VALUE(X490)+MATCH(Y492,X491:AB491,0)-1</f>
        <v>2012</v>
      </c>
      <c r="AE493" t="str">
        <f>"Max " &amp; AE490</f>
        <v>Max Change in Invested Capital / Sales</v>
      </c>
      <c r="AF493">
        <f ca="1">MAX(AE492:AH492)</f>
        <v>0.181886286888997</v>
      </c>
      <c r="AK493" t="str">
        <f>"Max " &amp; AK490</f>
        <v>Max Change in PPE / Sales</v>
      </c>
      <c r="AL493">
        <f ca="1">MAX(AK492:AN492)</f>
        <v>-2.3906256632488576E-2</v>
      </c>
    </row>
    <row r="494" spans="4:40" x14ac:dyDescent="0.3">
      <c r="Q494" t="str">
        <f>Q493 &amp; " Year"</f>
        <v>Min Invested Capital / Sales Year</v>
      </c>
      <c r="R494">
        <f ca="1">VALUE(Q489)+MATCH(R493,Q490:U490,0)-1</f>
        <v>2016</v>
      </c>
      <c r="S494" t="str">
        <f>"Op WC Effect on Min"</f>
        <v>Op WC Effect on Min</v>
      </c>
      <c r="T494" t="str">
        <f ca="1">IF(R494=Y487,"Min IC in same year as Min Op WC","Inconclusive Effect")</f>
        <v>Inconclusive Effect</v>
      </c>
      <c r="X494" t="str">
        <f>"Min " &amp; X489</f>
        <v>Min PPE / Sales</v>
      </c>
      <c r="Y494">
        <f ca="1">MIN(X491:AB491)</f>
        <v>0.35509393984095272</v>
      </c>
      <c r="AE494" t="str">
        <f>AE493 &amp; " Year"</f>
        <v>Max Change in Invested Capital / Sales Year</v>
      </c>
      <c r="AF494" t="str">
        <f ca="1">IF(MATCH(AF493,AE492:AH492,0)=1,AE491,IF(MATCH(AF493,AE492:AH492,0)=2,AF491,IF(MATCH(AF493,AE492:AH492,0)=3,AG491,AH491)))</f>
        <v>13-14</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2016</v>
      </c>
      <c r="AE495" t="str">
        <f>"Min " &amp; AE490</f>
        <v>Min Change in Invested Capital / Sales</v>
      </c>
      <c r="AF495">
        <f ca="1">MIN(AE492:AH492)</f>
        <v>-0.85962943911081968</v>
      </c>
      <c r="AK495" t="str">
        <f>"Min " &amp; AK490</f>
        <v>Min Change in PPE / Sales</v>
      </c>
      <c r="AL495">
        <f ca="1">MIN(AK492:AN492)</f>
        <v>-0.30141675946653473</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1.822119083029899</v>
      </c>
      <c r="Y499">
        <f ca="1">(INDIRECT("K" &amp; MATCH("Intangible Assets",B145:B403,0) +144))/(INDIRECT("K" &amp; MATCH("Sales/Revenue",B145:B403,0) +144))</f>
        <v>1.0919942481938982</v>
      </c>
      <c r="Z499">
        <f ca="1">(INDIRECT("L" &amp; MATCH("Intangible Assets",B145:B403,0) +144))/(INDIRECT("L" &amp; MATCH("Sales/Revenue",B145:B403,0) +144))</f>
        <v>0.92700269881543007</v>
      </c>
      <c r="AA499">
        <f ca="1">(INDIRECT("M" &amp; MATCH("Intangible Assets",B145:B403,0) +144))/(INDIRECT("M" &amp; MATCH("Sales/Revenue",B145:B403,0) +144))</f>
        <v>0.75128115351561253</v>
      </c>
      <c r="AB499">
        <f ca="1">(INDIRECT("N" &amp; MATCH("Intangible Assets",B145:B403,0) +144))/(INDIRECT("N" &amp; MATCH("Sales/Revenue",B145:B403,0) +144))</f>
        <v>0.55130147916694605</v>
      </c>
      <c r="AK499" t="str">
        <f>K476</f>
        <v>12-13</v>
      </c>
      <c r="AL499" t="str">
        <f>L476</f>
        <v>13-14</v>
      </c>
      <c r="AM499" t="str">
        <f>M476</f>
        <v>14-15</v>
      </c>
      <c r="AN499" t="str">
        <f>N476</f>
        <v>15-16</v>
      </c>
    </row>
    <row r="500" spans="3:40" x14ac:dyDescent="0.3">
      <c r="X500" t="str">
        <f>"Max " &amp; X497</f>
        <v>Max Intangibles / Sales</v>
      </c>
      <c r="Y500">
        <f ca="1">MAX(X499:AB499)</f>
        <v>1.822119083029899</v>
      </c>
      <c r="AK500">
        <f ca="1">Y499-X499</f>
        <v>-0.73012483483600077</v>
      </c>
      <c r="AL500">
        <f ca="1">Z499-Y499</f>
        <v>-0.16499154937846816</v>
      </c>
      <c r="AM500">
        <f ca="1">AA499-Z499</f>
        <v>-0.17572154529981754</v>
      </c>
      <c r="AN500">
        <f ca="1">AB499-AA499</f>
        <v>-0.19997967434866648</v>
      </c>
    </row>
    <row r="501" spans="3:40" x14ac:dyDescent="0.3">
      <c r="X501" t="str">
        <f>X500 &amp; " Year"</f>
        <v>Max Intangibles / Sales Year</v>
      </c>
      <c r="Y501">
        <f ca="1">VALUE(X498)+MATCH(Y500,X499:AB499,0)-1</f>
        <v>2012</v>
      </c>
      <c r="AK501" t="str">
        <f>"Max " &amp; AK498</f>
        <v>Max Change in Intagibles / Sales</v>
      </c>
      <c r="AL501">
        <f ca="1">MAX(AK500:AN500)</f>
        <v>-0.16499154937846816</v>
      </c>
    </row>
    <row r="502" spans="3:40" x14ac:dyDescent="0.3">
      <c r="X502" t="str">
        <f>"Min " &amp; X497</f>
        <v>Min Intangibles / Sales</v>
      </c>
      <c r="Y502">
        <f ca="1">MIN(X499:AB499)</f>
        <v>0.55130147916694605</v>
      </c>
      <c r="AK502" t="str">
        <f>AK501 &amp; " Year"</f>
        <v>Max Change in Intagibles / Sales Year</v>
      </c>
      <c r="AL502" t="str">
        <f ca="1">IF(MATCH(AL501,AK500:AN500,0)=1,AK499,IF(MATCH(AL501,AK500:AN500,0)=2,AL499,IF(MATCH(AL501,AK500:AN500,0)=3,AM499,AN499)))</f>
        <v>13-14</v>
      </c>
    </row>
    <row r="503" spans="3:40" x14ac:dyDescent="0.3">
      <c r="X503" t="str">
        <f>X502 &amp; " Year"</f>
        <v>Min Intangibles / Sales Year</v>
      </c>
      <c r="Y503">
        <f ca="1">VALUE(X498)+MATCH(Y502,X499:AB499,0)-1</f>
        <v>2016</v>
      </c>
      <c r="AK503" t="str">
        <f>"Min " &amp; AK498</f>
        <v>Min Change in Intagibles / Sales</v>
      </c>
      <c r="AL503">
        <f ca="1">MIN(AK500:AN500)</f>
        <v>-0.73012483483600077</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-4.8186553005950893E-2</v>
      </c>
      <c r="E508">
        <f t="shared" ca="1" si="85"/>
        <v>-0.17705509936566205</v>
      </c>
      <c r="F508">
        <f t="shared" ca="1" si="85"/>
        <v>-0.25031141625642461</v>
      </c>
      <c r="G508">
        <f t="shared" ca="1" si="85"/>
        <v>-0.25233781507767444</v>
      </c>
      <c r="H508">
        <f t="shared" ca="1" si="85"/>
        <v>-0.23480485738805676</v>
      </c>
      <c r="I508">
        <f t="shared" ref="I508:I518" ca="1" si="86">AVERAGE(D508:H508)</f>
        <v>-0.19253914821875379</v>
      </c>
      <c r="J508">
        <f t="shared" ref="J508:J518" ca="1" si="87">STDEV(D508:H508)</f>
        <v>8.6280549948208177E-2</v>
      </c>
      <c r="K508">
        <f t="shared" ref="K508:K518" ca="1" si="88">(D508-I508)/J508</f>
        <v>1.6730606758933937</v>
      </c>
      <c r="L508">
        <f t="shared" ref="L508:L518" ca="1" si="89">(E508-I508)/J508</f>
        <v>0.17946163836909224</v>
      </c>
      <c r="M508">
        <f t="shared" ref="M508:M518" ca="1" si="90">(F508-I508)/J508</f>
        <v>-0.66958622855730421</v>
      </c>
      <c r="N508">
        <f t="shared" ref="N508:N518" ca="1" si="91">(G508-I508)/J508</f>
        <v>-0.6930723887923308</v>
      </c>
      <c r="O508">
        <f t="shared" ref="O508:O518" ca="1" si="92">(H508-I508)/J508</f>
        <v>-0.48986369691284892</v>
      </c>
      <c r="P508">
        <f ca="1">K507 + MATCH(IF(MAX(MAX(K508:O508),ABS(MIN(K508:O508)))=ABS(MIN(K508:O508)), MIN(K508:O508),MAX(K508:O508)),K508:O508,0) - 1</f>
        <v>2012</v>
      </c>
    </row>
    <row r="509" spans="3:40" x14ac:dyDescent="0.3">
      <c r="C509" t="str">
        <f>J465</f>
        <v>EOY Pretax ROIC</v>
      </c>
      <c r="D509">
        <f ca="1">J467</f>
        <v>-4.8489213187926407E-2</v>
      </c>
      <c r="E509">
        <f ca="1">K467</f>
        <v>-5.3630170882943709E-2</v>
      </c>
      <c r="F509">
        <f ca="1">L467</f>
        <v>-0.11682864837250954</v>
      </c>
      <c r="G509">
        <f ca="1">M467</f>
        <v>-0.2488277235354574</v>
      </c>
      <c r="H509">
        <f ca="1">N467</f>
        <v>-0.24149586651679292</v>
      </c>
      <c r="I509">
        <f t="shared" ca="1" si="86"/>
        <v>-0.14185432449912599</v>
      </c>
      <c r="J509">
        <f t="shared" ca="1" si="87"/>
        <v>9.8105268403490181E-2</v>
      </c>
      <c r="K509">
        <f t="shared" ca="1" si="88"/>
        <v>0.95168295067707143</v>
      </c>
      <c r="L509">
        <f t="shared" ca="1" si="89"/>
        <v>0.89928048770359037</v>
      </c>
      <c r="M509">
        <f t="shared" ca="1" si="90"/>
        <v>0.25509003271557373</v>
      </c>
      <c r="N509">
        <f t="shared" ca="1" si="91"/>
        <v>-1.0903940305873088</v>
      </c>
      <c r="O509">
        <f t="shared" ca="1" si="92"/>
        <v>-1.0156594405089268</v>
      </c>
      <c r="P509">
        <f ca="1">K507 + MATCH(IF(MAX(MAX(K509:O509),ABS(MIN(K509:O509)))=ABS(MIN(K509:O509)), MIN(K509:O509),MAX(K509:O509)),K509:O509,0) - 1</f>
        <v>2015</v>
      </c>
    </row>
    <row r="510" spans="3:40" x14ac:dyDescent="0.3">
      <c r="C510" t="str">
        <f>J485</f>
        <v>Cash Tax Rate</v>
      </c>
      <c r="D510">
        <f ca="1">J487</f>
        <v>6.2418043535274062E-3</v>
      </c>
      <c r="E510">
        <f ca="1">K487</f>
        <v>-2.3014084507042254</v>
      </c>
      <c r="F510">
        <f ca="1">L487</f>
        <v>-1.1425516749821811</v>
      </c>
      <c r="G510">
        <f ca="1">M487</f>
        <v>-1.4106513102093656E-2</v>
      </c>
      <c r="H510">
        <f ca="1">N487</f>
        <v>2.7706516162134428E-2</v>
      </c>
      <c r="I510">
        <f t="shared" ca="1" si="86"/>
        <v>-0.68482366365456759</v>
      </c>
      <c r="J510">
        <f t="shared" ca="1" si="87"/>
        <v>1.0317453101834797</v>
      </c>
      <c r="K510">
        <f t="shared" ca="1" si="88"/>
        <v>0.66980238357972266</v>
      </c>
      <c r="L510">
        <f t="shared" ca="1" si="89"/>
        <v>-1.5668448124684702</v>
      </c>
      <c r="M510">
        <f t="shared" ca="1" si="90"/>
        <v>-0.443644382784947</v>
      </c>
      <c r="N510">
        <f t="shared" ca="1" si="91"/>
        <v>0.65008015440670863</v>
      </c>
      <c r="O510">
        <f t="shared" ca="1" si="92"/>
        <v>0.69060665726698545</v>
      </c>
      <c r="P510">
        <f ca="1">K507 + MATCH(IF(MAX(MAX(K510:O510),ABS(MIN(K510:O510)))=ABS(MIN(K510:O510)), MIN(K510:O510),MAX(K510:O510)),K510:O510,0) - 1</f>
        <v>2013</v>
      </c>
    </row>
    <row r="511" spans="3:40" x14ac:dyDescent="0.3">
      <c r="C511" t="str">
        <f>Q460</f>
        <v>Operating Margin</v>
      </c>
      <c r="D511">
        <f ca="1">Q462</f>
        <v>-0.15711062105749024</v>
      </c>
      <c r="E511">
        <f ca="1">R462</f>
        <v>-0.12766584085514801</v>
      </c>
      <c r="F511">
        <f ca="1">S462</f>
        <v>-0.29935842531391904</v>
      </c>
      <c r="G511">
        <f ca="1">T462</f>
        <v>-0.49320431613457694</v>
      </c>
      <c r="H511">
        <f ca="1">U462</f>
        <v>-0.40624119942603487</v>
      </c>
      <c r="I511">
        <f t="shared" ca="1" si="86"/>
        <v>-0.29671608055743381</v>
      </c>
      <c r="J511">
        <f t="shared" ca="1" si="87"/>
        <v>0.15706529552609877</v>
      </c>
      <c r="K511">
        <f t="shared" ca="1" si="88"/>
        <v>0.88883708544479845</v>
      </c>
      <c r="L511">
        <f t="shared" ca="1" si="89"/>
        <v>1.0763054889754151</v>
      </c>
      <c r="M511">
        <f t="shared" ca="1" si="90"/>
        <v>-1.6823224682668114E-2</v>
      </c>
      <c r="N511">
        <f t="shared" ca="1" si="91"/>
        <v>-1.2509971405140459</v>
      </c>
      <c r="O511">
        <f t="shared" ca="1" si="92"/>
        <v>-0.69732220922349974</v>
      </c>
      <c r="P511">
        <f ca="1">K507 + MATCH(IF(MAX(MAX(K511:O511),ABS(MIN(K511:O511)))=ABS(MIN(K511:O511)), MIN(K511:O511),MAX(K511:O511)),K511:O511,0) - 1</f>
        <v>2015</v>
      </c>
    </row>
    <row r="512" spans="3:40" x14ac:dyDescent="0.3">
      <c r="C512" t="str">
        <f>Q488</f>
        <v>Invested Capital / Sales</v>
      </c>
      <c r="D512">
        <f ca="1">Q490</f>
        <v>3.2401148776860351</v>
      </c>
      <c r="E512">
        <f ca="1">R490</f>
        <v>2.3804854385752154</v>
      </c>
      <c r="F512">
        <f ca="1">S490</f>
        <v>2.5623717254642124</v>
      </c>
      <c r="G512">
        <f ca="1">T490</f>
        <v>1.9821115956329376</v>
      </c>
      <c r="H512">
        <f ca="1">U490</f>
        <v>1.6821869677748129</v>
      </c>
      <c r="I512">
        <f t="shared" ca="1" si="86"/>
        <v>2.3694541210266431</v>
      </c>
      <c r="J512">
        <f t="shared" ca="1" si="87"/>
        <v>0.59534851498360586</v>
      </c>
      <c r="K512">
        <f t="shared" ca="1" si="88"/>
        <v>1.4624387812294577</v>
      </c>
      <c r="L512">
        <f t="shared" ca="1" si="89"/>
        <v>1.8529176223570674E-2</v>
      </c>
      <c r="M512">
        <f t="shared" ca="1" si="90"/>
        <v>0.32404146408743745</v>
      </c>
      <c r="N512">
        <f t="shared" ca="1" si="91"/>
        <v>-0.65061475025997462</v>
      </c>
      <c r="O512">
        <f t="shared" ca="1" si="92"/>
        <v>-1.1543946712804944</v>
      </c>
      <c r="P512">
        <f ca="1">K507 + MATCH(IF(MAX(MAX(K512:O512),ABS(MIN(K512:O512)))=ABS(MIN(K512:O512)), MIN(K512:O512),MAX(K512:O512)),K512:O512,0) - 1</f>
        <v>2012</v>
      </c>
    </row>
    <row r="513" spans="3:16" x14ac:dyDescent="0.3">
      <c r="C513" t="str">
        <f>X453</f>
        <v>Gross Margin</v>
      </c>
      <c r="D513">
        <f ca="1">X455</f>
        <v>0.60782604236114668</v>
      </c>
      <c r="E513">
        <f ca="1">Y455</f>
        <v>0.60099443876578718</v>
      </c>
      <c r="F513">
        <f ca="1">Z455</f>
        <v>0.60860712034777553</v>
      </c>
      <c r="G513">
        <f ca="1">AA455</f>
        <v>0.67711748416462425</v>
      </c>
      <c r="H513">
        <f ca="1">AB455</f>
        <v>0.73047781249580923</v>
      </c>
      <c r="I513">
        <f t="shared" ca="1" si="86"/>
        <v>0.64500457962702862</v>
      </c>
      <c r="J513">
        <f t="shared" ca="1" si="87"/>
        <v>5.6966708147661346E-2</v>
      </c>
      <c r="K513">
        <f t="shared" ca="1" si="88"/>
        <v>-0.65263622341513561</v>
      </c>
      <c r="L513">
        <f t="shared" ca="1" si="89"/>
        <v>-0.77255896105431165</v>
      </c>
      <c r="M513">
        <f t="shared" ca="1" si="90"/>
        <v>-0.63892509261564745</v>
      </c>
      <c r="N513">
        <f t="shared" ca="1" si="91"/>
        <v>0.56371353693734472</v>
      </c>
      <c r="O513">
        <f t="shared" ca="1" si="92"/>
        <v>1.5004067401477461</v>
      </c>
      <c r="P513">
        <f ca="1">K507 + MATCH(IF(MAX(MAX(K513:O513),ABS(MIN(K513:O513)))=ABS(MIN(K513:O513)), MIN(K513:O513),MAX(K513:O513)),K513:O513,0) - 1</f>
        <v>2016</v>
      </c>
    </row>
    <row r="514" spans="3:16" x14ac:dyDescent="0.3">
      <c r="C514" t="str">
        <f>X461</f>
        <v>SGA / Sales</v>
      </c>
      <c r="D514">
        <f ca="1">X463</f>
        <v>0.6421611364685369</v>
      </c>
      <c r="E514">
        <f ca="1">Y463</f>
        <v>0.5652015730843194</v>
      </c>
      <c r="F514">
        <f ca="1">Z463</f>
        <v>0.74944650042825511</v>
      </c>
      <c r="G514">
        <f ca="1">AA463</f>
        <v>1.0340898239806475</v>
      </c>
      <c r="H514">
        <f ca="1">AB463</f>
        <v>1.0103125963872386</v>
      </c>
      <c r="I514">
        <f t="shared" ca="1" si="86"/>
        <v>0.8002423260697995</v>
      </c>
      <c r="J514">
        <f t="shared" ca="1" si="87"/>
        <v>0.21308930329954673</v>
      </c>
      <c r="K514">
        <f t="shared" ca="1" si="88"/>
        <v>-0.74185417641092299</v>
      </c>
      <c r="L514">
        <f t="shared" ca="1" si="89"/>
        <v>-1.1030152586076809</v>
      </c>
      <c r="M514">
        <f t="shared" ca="1" si="90"/>
        <v>-0.23837811121912114</v>
      </c>
      <c r="N514">
        <f t="shared" ca="1" si="91"/>
        <v>1.09741546989865</v>
      </c>
      <c r="O514">
        <f t="shared" ca="1" si="92"/>
        <v>0.9858320763390751</v>
      </c>
      <c r="P514">
        <f ca="1">K507 + MATCH(IF(MAX(MAX(K514:O514),ABS(MIN(K514:O514)))=ABS(MIN(K514:O514)), MIN(K514:O514),MAX(K514:O514)),K514:O514,0) - 1</f>
        <v>2013</v>
      </c>
    </row>
    <row r="515" spans="3:16" x14ac:dyDescent="0.3">
      <c r="C515" t="str">
        <f>X469</f>
        <v>Depreciation / Sales</v>
      </c>
      <c r="D515">
        <f ca="1">X471</f>
        <v>0.12277552695010001</v>
      </c>
      <c r="E515">
        <f ca="1">Y471</f>
        <v>0.16345870653661579</v>
      </c>
      <c r="F515">
        <f ca="1">Z471</f>
        <v>0.15851904523343946</v>
      </c>
      <c r="G515">
        <f ca="1">AA471</f>
        <v>0.13623197631855366</v>
      </c>
      <c r="H515">
        <f ca="1">AB471</f>
        <v>0.12640641553460552</v>
      </c>
      <c r="I515">
        <f t="shared" ca="1" si="86"/>
        <v>0.14147833411466287</v>
      </c>
      <c r="J515">
        <f t="shared" ca="1" si="87"/>
        <v>1.8560742192089474E-2</v>
      </c>
      <c r="K515">
        <f t="shared" ca="1" si="88"/>
        <v>-1.007654056664498</v>
      </c>
      <c r="L515">
        <f t="shared" ca="1" si="89"/>
        <v>1.1842399508852008</v>
      </c>
      <c r="M515">
        <f t="shared" ca="1" si="90"/>
        <v>0.91810504894784217</v>
      </c>
      <c r="N515">
        <f t="shared" ca="1" si="91"/>
        <v>-0.28265883668947211</v>
      </c>
      <c r="O515">
        <f t="shared" ca="1" si="92"/>
        <v>-0.8120321064790692</v>
      </c>
      <c r="P515">
        <f ca="1">K507 + MATCH(IF(MAX(MAX(K515:O515),ABS(MIN(K515:O515)))=ABS(MIN(K515:O515)), MIN(K515:O515),MAX(K515:O515)),K515:O515,0) - 1</f>
        <v>2013</v>
      </c>
    </row>
    <row r="516" spans="3:16" x14ac:dyDescent="0.3">
      <c r="C516" t="str">
        <f>X481</f>
        <v>Op WC / Sales</v>
      </c>
      <c r="D516">
        <f ca="1">X483</f>
        <v>0.64103287348069127</v>
      </c>
      <c r="E516">
        <f ca="1">Y483</f>
        <v>0.81294502867240692</v>
      </c>
      <c r="F516">
        <f ca="1">Z483</f>
        <v>1.2059180012605246</v>
      </c>
      <c r="G516">
        <f ca="1">AA483</f>
        <v>0.82528567336155589</v>
      </c>
      <c r="H516">
        <f ca="1">AB483</f>
        <v>0.77579154876691392</v>
      </c>
      <c r="I516">
        <f t="shared" ca="1" si="86"/>
        <v>0.85219462510841848</v>
      </c>
      <c r="J516">
        <f t="shared" ca="1" si="87"/>
        <v>0.21083854294571341</v>
      </c>
      <c r="K516">
        <f t="shared" ca="1" si="88"/>
        <v>-1.0015329677273335</v>
      </c>
      <c r="L516">
        <f t="shared" ca="1" si="89"/>
        <v>-0.18615949383655872</v>
      </c>
      <c r="M516">
        <f t="shared" ca="1" si="90"/>
        <v>1.6776978782441245</v>
      </c>
      <c r="N516">
        <f t="shared" ca="1" si="91"/>
        <v>-0.12762823803895804</v>
      </c>
      <c r="O516">
        <f t="shared" ca="1" si="92"/>
        <v>-0.36237717864127328</v>
      </c>
      <c r="P516">
        <f ca="1">K507 + MATCH(IF(MAX(MAX(K516:O516),ABS(MIN(K516:O516)))=ABS(MIN(K516:O516)), MIN(K516:O516),MAX(K516:O516)),K516:O516,0) - 1</f>
        <v>2014</v>
      </c>
    </row>
    <row r="517" spans="3:16" x14ac:dyDescent="0.3">
      <c r="C517" t="str">
        <f>X489</f>
        <v>PPE / Sales</v>
      </c>
      <c r="D517">
        <f ca="1">X491</f>
        <v>0.77696292117544485</v>
      </c>
      <c r="E517">
        <f ca="1">Y491</f>
        <v>0.47554616170891012</v>
      </c>
      <c r="F517">
        <f ca="1">Z491</f>
        <v>0.42945102538825775</v>
      </c>
      <c r="G517">
        <f ca="1">AA491</f>
        <v>0.40554476875576917</v>
      </c>
      <c r="H517">
        <f ca="1">AB491</f>
        <v>0.35509393984095272</v>
      </c>
      <c r="I517">
        <f t="shared" ca="1" si="86"/>
        <v>0.48851976337386693</v>
      </c>
      <c r="J517">
        <f t="shared" ca="1" si="87"/>
        <v>0.16699115661258027</v>
      </c>
      <c r="K517">
        <f t="shared" ca="1" si="88"/>
        <v>1.7272960056846991</v>
      </c>
      <c r="L517">
        <f t="shared" ca="1" si="89"/>
        <v>-7.7690351561882934E-2</v>
      </c>
      <c r="M517">
        <f t="shared" ca="1" si="90"/>
        <v>-0.35372374911234822</v>
      </c>
      <c r="N517">
        <f t="shared" ca="1" si="91"/>
        <v>-0.49688256732420794</v>
      </c>
      <c r="O517">
        <f t="shared" ca="1" si="92"/>
        <v>-0.79899933768626041</v>
      </c>
      <c r="P517">
        <f ca="1">K507 + MATCH(IF(MAX(MAX(K517:O517),ABS(MIN(K517:O517)))=ABS(MIN(K517:O517)), MIN(K517:O517),MAX(K517:O517)),K517:O517,0) - 1</f>
        <v>2012</v>
      </c>
    </row>
    <row r="518" spans="3:16" x14ac:dyDescent="0.3">
      <c r="C518" t="str">
        <f>X497</f>
        <v>Intangibles / Sales</v>
      </c>
      <c r="D518">
        <f ca="1">X499</f>
        <v>1.822119083029899</v>
      </c>
      <c r="E518">
        <f ca="1">Y499</f>
        <v>1.0919942481938982</v>
      </c>
      <c r="F518">
        <f ca="1">Z499</f>
        <v>0.92700269881543007</v>
      </c>
      <c r="G518">
        <f ca="1">AA499</f>
        <v>0.75128115351561253</v>
      </c>
      <c r="H518">
        <f ca="1">AB499</f>
        <v>0.55130147916694605</v>
      </c>
      <c r="I518">
        <f t="shared" ca="1" si="86"/>
        <v>1.028739732544357</v>
      </c>
      <c r="J518">
        <f t="shared" ca="1" si="87"/>
        <v>0.4870146046125316</v>
      </c>
      <c r="K518">
        <f t="shared" ca="1" si="88"/>
        <v>1.6290668554318899</v>
      </c>
      <c r="L518">
        <f t="shared" ca="1" si="89"/>
        <v>0.12988217406717495</v>
      </c>
      <c r="M518">
        <f t="shared" ca="1" si="90"/>
        <v>-0.20889934873692104</v>
      </c>
      <c r="N518">
        <f t="shared" ca="1" si="91"/>
        <v>-0.56971305665358907</v>
      </c>
      <c r="O518">
        <f t="shared" ca="1" si="92"/>
        <v>-0.98033662410855305</v>
      </c>
      <c r="P518">
        <f ca="1">K507 + MATCH(IF(MAX(MAX(K518:O518),ABS(MIN(K518:O518)))=ABS(MIN(K518:O518)), MIN(K518:O518),MAX(K518:O518)),K518:O518,0) - 1</f>
        <v>2012</v>
      </c>
    </row>
    <row r="519" spans="3:16" x14ac:dyDescent="0.3">
      <c r="I519" t="str">
        <f>"Max SD"</f>
        <v>Max SD</v>
      </c>
      <c r="J519">
        <f ca="1">MAX(J508:J518)</f>
        <v>1.0317453101834797</v>
      </c>
    </row>
    <row r="520" spans="3:16" x14ac:dyDescent="0.3">
      <c r="I520" t="str">
        <f>"Max SD Item"</f>
        <v>Max SD Item</v>
      </c>
      <c r="J520" t="str">
        <f ca="1">INDIRECT("C" &amp; 507 + MATCH(J519,J508:J518,0))</f>
        <v>Cash Tax Rate</v>
      </c>
    </row>
    <row r="521" spans="3:16" x14ac:dyDescent="0.3">
      <c r="I521" t="str">
        <f>"Min SD"</f>
        <v>Min SD</v>
      </c>
      <c r="J521">
        <f ca="1">MIN(J508:J518)</f>
        <v>1.8560742192089474E-2</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5593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Allegion</v>
      </c>
    </row>
    <row r="2" spans="1:16" x14ac:dyDescent="0.3">
      <c r="B2" t="s">
        <v>2</v>
      </c>
      <c r="C2" t="s">
        <v>5594</v>
      </c>
      <c r="K2" t="str">
        <f>LEFT(C1,FIND("(",C1) - 2)</f>
        <v>Allegion plc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$79.10, down 1.51%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$79.10, down 1.51% after opening up a fraction over yesterday's closing price</v>
      </c>
    </row>
    <row r="5" spans="1:16" x14ac:dyDescent="0.3">
      <c r="J5">
        <f ca="1">RANDBETWEEN(1,2)</f>
        <v>2</v>
      </c>
      <c r="K5" t="str">
        <f>"The one year target estimate for " &amp; D1 &amp; " is " &amp; TEXT(C23,"$####.00")</f>
        <v>The one year target estimate for Allegion is $86.33</v>
      </c>
      <c r="L5" t="str">
        <f>D1 &amp; " is expected to be trading at " &amp; TEXT(C23, "$####.00") &amp; ", based on target estimates"</f>
        <v>Allegion is expected to be trading at $86.33, based on target estimates</v>
      </c>
    </row>
    <row r="6" spans="1:16" x14ac:dyDescent="0.3">
      <c r="K6" t="str">
        <f>" which would be " &amp; IF(OR(LEFT(ABS((C23-C2)/C2*100),1)="8",LEFT(ABS((C23-C2)/C2*100),2)="18"), "an ", "a ")  &amp;TEXT(ABS((C23-C2)/C2),"####.00%")&amp;IF((C23-C2)&gt;0," increase over"," decrease from")&amp;" the current price"</f>
        <v xml:space="preserve"> which would be a 9.14% increase over the current price</v>
      </c>
    </row>
    <row r="7" spans="1:16" x14ac:dyDescent="0.3">
      <c r="A7" s="1">
        <v>0</v>
      </c>
      <c r="B7" t="s">
        <v>5</v>
      </c>
      <c r="C7" t="s">
        <v>5595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5.% over last quarter based on the average of 9 analyst estimates (Yahoo Finance)</v>
      </c>
    </row>
    <row r="8" spans="1:16" x14ac:dyDescent="0.3">
      <c r="A8" s="1">
        <v>1</v>
      </c>
      <c r="B8" t="s">
        <v>7</v>
      </c>
      <c r="C8" t="s">
        <v>5596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5597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5598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$0.14 in the 2 months leading up to the earnings report</v>
      </c>
    </row>
    <row r="11" spans="1:16" x14ac:dyDescent="0.3">
      <c r="A11" s="1">
        <v>4</v>
      </c>
      <c r="B11" t="s">
        <v>13</v>
      </c>
      <c r="C11" t="s">
        <v>5599</v>
      </c>
      <c r="K11" t="str">
        <f>IF(B145="Interest Income",U42, K42)</f>
        <v>No positive trends</v>
      </c>
    </row>
    <row r="12" spans="1:16" x14ac:dyDescent="0.3">
      <c r="A12" s="1">
        <v>5</v>
      </c>
      <c r="B12" t="s">
        <v>15</v>
      </c>
      <c r="C12" t="s">
        <v>5600</v>
      </c>
      <c r="D12" t="str">
        <f>LEFT(C12,FIND("-",C12)-2)</f>
        <v>61.47</v>
      </c>
      <c r="E12" t="str">
        <f>TRIM(RIGHT(C12,FIND("-",C12)-1))</f>
        <v>82.90</v>
      </c>
      <c r="K12" t="str">
        <f ca="1">D78</f>
        <v>There are some indications that Allegion may be overvalued. The company has a higher trailing p/e, forward p/e, peg ratio, price/sales, and price/book than the comparable average</v>
      </c>
    </row>
    <row r="13" spans="1:16" x14ac:dyDescent="0.3">
      <c r="A13" s="1">
        <v>6</v>
      </c>
      <c r="B13" t="s">
        <v>17</v>
      </c>
      <c r="C13" t="s">
        <v>5601</v>
      </c>
      <c r="K13" t="str">
        <f ca="1">D89</f>
        <v>Inconclusive</v>
      </c>
    </row>
    <row r="14" spans="1:16" x14ac:dyDescent="0.3">
      <c r="A14" s="1">
        <v>7</v>
      </c>
      <c r="B14" t="s">
        <v>19</v>
      </c>
      <c r="C14" t="s">
        <v>5602</v>
      </c>
    </row>
    <row r="16" spans="1:16" x14ac:dyDescent="0.3">
      <c r="A16" s="1">
        <v>0</v>
      </c>
      <c r="B16" t="s">
        <v>21</v>
      </c>
      <c r="C16" t="s">
        <v>5603</v>
      </c>
    </row>
    <row r="17" spans="1:23" x14ac:dyDescent="0.3">
      <c r="A17" s="1">
        <v>1</v>
      </c>
      <c r="B17" t="s">
        <v>23</v>
      </c>
      <c r="C17" t="s">
        <v>5604</v>
      </c>
      <c r="K17" t="str">
        <f ca="1">K2 &amp; IF(J3=1, K3,IF(J3=2,L3,IF(J3=3,M3,IF(J3=4,N3,IF(J3=5,O3,IF(J3=6,P3)))))) &amp; ". " &amp; IF(J4=1,K4,IF(J4=2,L4)) &amp; ". " &amp; IF(J5=1,K5,IF(J5=2,L5)) &amp; K6 &amp; ". " &amp; K7 &amp; ". " &amp; K8 &amp; ". " &amp; K9 &amp; "."</f>
        <v>Allegion plc is scheduled to report earnings on Jul 27, 2017. The stock is currently trading at $79.10, down 1.51% after opening up slightly over yesterday's close. Allegion is expected to be trading at $86.33, based on target estimates which would be a 9.14% increase over the current price. Earnings are expected to increase by 5.% over last quarter based on the average of 9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5605</v>
      </c>
    </row>
    <row r="19" spans="1:23" x14ac:dyDescent="0.3">
      <c r="A19" s="1">
        <v>3</v>
      </c>
      <c r="B19" t="s">
        <v>27</v>
      </c>
      <c r="C19" t="s">
        <v>5606</v>
      </c>
    </row>
    <row r="20" spans="1:23" x14ac:dyDescent="0.3">
      <c r="A20" s="1">
        <v>4</v>
      </c>
      <c r="B20" t="s">
        <v>29</v>
      </c>
      <c r="C20" t="s">
        <v>30</v>
      </c>
    </row>
    <row r="21" spans="1:23" x14ac:dyDescent="0.3">
      <c r="A21" s="1">
        <v>5</v>
      </c>
      <c r="B21" t="s">
        <v>31</v>
      </c>
      <c r="C21" t="s">
        <v>5607</v>
      </c>
    </row>
    <row r="22" spans="1:23" x14ac:dyDescent="0.3">
      <c r="A22" s="1">
        <v>6</v>
      </c>
      <c r="B22" t="s">
        <v>33</v>
      </c>
      <c r="C22" t="s">
        <v>5608</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5609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11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v>
      </c>
      <c r="D28">
        <v>1.05</v>
      </c>
      <c r="E28">
        <v>3.73</v>
      </c>
      <c r="F28">
        <v>4.24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0.97</v>
      </c>
      <c r="D29">
        <v>1.02</v>
      </c>
      <c r="E29">
        <v>3.68</v>
      </c>
      <c r="F29">
        <v>4.05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1.06</v>
      </c>
      <c r="D30">
        <v>1.07</v>
      </c>
      <c r="E30">
        <v>3.78</v>
      </c>
      <c r="F30">
        <v>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0.99</v>
      </c>
      <c r="D31">
        <v>0.93</v>
      </c>
      <c r="E31">
        <v>3.34</v>
      </c>
      <c r="F31">
        <v>3.73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2499</v>
      </c>
      <c r="D34" t="s">
        <v>2499</v>
      </c>
      <c r="E34" t="s">
        <v>2500</v>
      </c>
      <c r="F34" t="s">
        <v>5610</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5611</v>
      </c>
      <c r="D35" t="s">
        <v>5612</v>
      </c>
      <c r="E35" t="s">
        <v>5613</v>
      </c>
      <c r="F35" t="s">
        <v>5614</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5615</v>
      </c>
      <c r="D36" t="s">
        <v>5616</v>
      </c>
      <c r="E36" t="s">
        <v>5613</v>
      </c>
      <c r="F36" t="s">
        <v>5617</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5618</v>
      </c>
      <c r="D37" t="s">
        <v>5619</v>
      </c>
      <c r="E37" t="s">
        <v>5620</v>
      </c>
      <c r="F37" t="s">
        <v>5621</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5622</v>
      </c>
      <c r="D38" t="s">
        <v>5623</v>
      </c>
      <c r="E38" t="s">
        <v>5624</v>
      </c>
      <c r="F38" t="s">
        <v>5613</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2517</v>
      </c>
      <c r="D39" t="s">
        <v>5625</v>
      </c>
      <c r="E39" t="s">
        <v>5626</v>
      </c>
      <c r="F39" t="s">
        <v>2517</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5627</v>
      </c>
      <c r="D42" t="s">
        <v>5628</v>
      </c>
      <c r="E42" t="s">
        <v>2713</v>
      </c>
      <c r="F42" t="s">
        <v>1081</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2033</v>
      </c>
      <c r="D43" t="s">
        <v>5629</v>
      </c>
      <c r="E43" t="s">
        <v>5630</v>
      </c>
      <c r="F43" t="s">
        <v>442</v>
      </c>
    </row>
    <row r="44" spans="1:23" x14ac:dyDescent="0.3">
      <c r="A44" s="1">
        <v>2</v>
      </c>
      <c r="B44" t="s">
        <v>82</v>
      </c>
      <c r="C44" t="s">
        <v>4370</v>
      </c>
      <c r="D44" t="s">
        <v>1114</v>
      </c>
      <c r="E44" t="s">
        <v>83</v>
      </c>
      <c r="F44" t="s">
        <v>3767</v>
      </c>
    </row>
    <row r="45" spans="1:23" x14ac:dyDescent="0.3">
      <c r="A45" s="1">
        <v>3</v>
      </c>
      <c r="B45" t="s">
        <v>87</v>
      </c>
      <c r="C45" t="s">
        <v>330</v>
      </c>
      <c r="D45" t="s">
        <v>5631</v>
      </c>
      <c r="E45" t="s">
        <v>5632</v>
      </c>
      <c r="F45" t="s">
        <v>2645</v>
      </c>
    </row>
    <row r="47" spans="1:23" x14ac:dyDescent="0.3">
      <c r="B47" s="1" t="s">
        <v>92</v>
      </c>
      <c r="C47" s="1" t="s">
        <v>37</v>
      </c>
      <c r="D47" s="1" t="s">
        <v>38</v>
      </c>
      <c r="E47" s="1" t="s">
        <v>39</v>
      </c>
      <c r="F47" s="1" t="s">
        <v>40</v>
      </c>
    </row>
    <row r="48" spans="1:23" x14ac:dyDescent="0.3">
      <c r="A48" s="1">
        <v>0</v>
      </c>
      <c r="B48" t="s">
        <v>93</v>
      </c>
      <c r="C48">
        <v>1</v>
      </c>
      <c r="D48">
        <v>1.05</v>
      </c>
      <c r="E48">
        <v>3.73</v>
      </c>
      <c r="F48">
        <v>4.24</v>
      </c>
    </row>
    <row r="49" spans="1:14" x14ac:dyDescent="0.3">
      <c r="A49" s="1">
        <v>1</v>
      </c>
      <c r="B49" t="s">
        <v>94</v>
      </c>
      <c r="C49">
        <v>1</v>
      </c>
      <c r="D49">
        <v>1.05</v>
      </c>
      <c r="E49">
        <v>3.73</v>
      </c>
      <c r="F49">
        <v>4.24</v>
      </c>
    </row>
    <row r="50" spans="1:14" x14ac:dyDescent="0.3">
      <c r="A50" s="1">
        <v>2</v>
      </c>
      <c r="B50" t="s">
        <v>95</v>
      </c>
      <c r="C50">
        <v>1.01</v>
      </c>
      <c r="D50">
        <v>1.04</v>
      </c>
      <c r="E50">
        <v>3.72</v>
      </c>
      <c r="F50">
        <v>4.1399999999999997</v>
      </c>
    </row>
    <row r="51" spans="1:14" x14ac:dyDescent="0.3">
      <c r="A51" s="1">
        <v>3</v>
      </c>
      <c r="B51" t="s">
        <v>96</v>
      </c>
      <c r="C51">
        <v>1.01</v>
      </c>
      <c r="D51">
        <v>1.04</v>
      </c>
      <c r="E51">
        <v>3.72</v>
      </c>
      <c r="F51">
        <v>4.1399999999999997</v>
      </c>
    </row>
    <row r="52" spans="1:14" x14ac:dyDescent="0.3">
      <c r="A52" s="1">
        <v>4</v>
      </c>
      <c r="B52" t="s">
        <v>97</v>
      </c>
      <c r="C52">
        <v>1</v>
      </c>
      <c r="D52">
        <v>1.04</v>
      </c>
      <c r="E52">
        <v>3.69</v>
      </c>
      <c r="F52">
        <v>4.0999999999999996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1</v>
      </c>
      <c r="D56">
        <v>2</v>
      </c>
      <c r="E56">
        <v>2</v>
      </c>
      <c r="F56">
        <v>3</v>
      </c>
    </row>
    <row r="57" spans="1:14" x14ac:dyDescent="0.3">
      <c r="A57" s="1">
        <v>2</v>
      </c>
      <c r="B57" t="s">
        <v>101</v>
      </c>
    </row>
    <row r="58" spans="1:14" x14ac:dyDescent="0.3">
      <c r="A58" s="1">
        <v>3</v>
      </c>
      <c r="B58" t="s">
        <v>102</v>
      </c>
    </row>
    <row r="60" spans="1:14" x14ac:dyDescent="0.3">
      <c r="B60" s="1" t="s">
        <v>103</v>
      </c>
      <c r="C60" s="1" t="s">
        <v>5633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3101</v>
      </c>
      <c r="F61">
        <v>0.19</v>
      </c>
      <c r="I61" t="str">
        <f t="shared" si="4"/>
        <v>N/A</v>
      </c>
      <c r="J61">
        <f t="shared" si="5"/>
        <v>0.01</v>
      </c>
      <c r="K61" t="str">
        <f t="shared" si="6"/>
        <v>N/A</v>
      </c>
      <c r="L61" t="str">
        <f t="shared" si="7"/>
        <v>N/A</v>
      </c>
      <c r="M61">
        <f t="shared" si="8"/>
        <v>0.19</v>
      </c>
      <c r="N61" t="str">
        <f t="shared" si="9"/>
        <v>N/A</v>
      </c>
    </row>
    <row r="62" spans="1:14" x14ac:dyDescent="0.3">
      <c r="A62" s="1">
        <v>1</v>
      </c>
      <c r="B62" t="s">
        <v>110</v>
      </c>
      <c r="C62" t="s">
        <v>2937</v>
      </c>
      <c r="F62">
        <v>0.22</v>
      </c>
      <c r="I62" t="str">
        <f t="shared" si="4"/>
        <v>N/A</v>
      </c>
      <c r="J62">
        <f t="shared" si="5"/>
        <v>0.129</v>
      </c>
      <c r="K62" t="str">
        <f t="shared" si="6"/>
        <v>N/A</v>
      </c>
      <c r="L62" t="str">
        <f t="shared" si="7"/>
        <v>N/A</v>
      </c>
      <c r="M62">
        <f t="shared" si="8"/>
        <v>0.22</v>
      </c>
      <c r="N62" t="str">
        <f t="shared" si="9"/>
        <v>N/A</v>
      </c>
    </row>
    <row r="63" spans="1:14" x14ac:dyDescent="0.3">
      <c r="A63" s="1">
        <v>2</v>
      </c>
      <c r="B63" t="s">
        <v>112</v>
      </c>
      <c r="C63" t="s">
        <v>1809</v>
      </c>
      <c r="F63">
        <v>0.08</v>
      </c>
      <c r="I63" t="str">
        <f t="shared" si="4"/>
        <v>N/A</v>
      </c>
      <c r="J63">
        <f t="shared" si="5"/>
        <v>0.11699999999999999</v>
      </c>
      <c r="K63" t="str">
        <f t="shared" si="6"/>
        <v>N/A</v>
      </c>
      <c r="L63" t="str">
        <f t="shared" si="7"/>
        <v>N/A</v>
      </c>
      <c r="M63">
        <f t="shared" si="8"/>
        <v>0.08</v>
      </c>
      <c r="N63" t="str">
        <f t="shared" si="9"/>
        <v>N/A</v>
      </c>
    </row>
    <row r="64" spans="1:14" x14ac:dyDescent="0.3">
      <c r="A64" s="1">
        <v>3</v>
      </c>
      <c r="B64" t="s">
        <v>114</v>
      </c>
      <c r="C64" t="s">
        <v>5634</v>
      </c>
      <c r="F64">
        <v>0.12</v>
      </c>
      <c r="I64" t="str">
        <f t="shared" si="4"/>
        <v>N/A</v>
      </c>
      <c r="J64">
        <f t="shared" si="5"/>
        <v>0.13699999999999998</v>
      </c>
      <c r="K64" t="str">
        <f t="shared" si="6"/>
        <v>N/A</v>
      </c>
      <c r="L64" t="str">
        <f t="shared" si="7"/>
        <v>N/A</v>
      </c>
      <c r="M64">
        <f t="shared" si="8"/>
        <v>0.12</v>
      </c>
      <c r="N64" t="str">
        <f t="shared" si="9"/>
        <v>N/A</v>
      </c>
    </row>
    <row r="65" spans="1:14" x14ac:dyDescent="0.3">
      <c r="A65" s="1">
        <v>4</v>
      </c>
      <c r="B65" t="s">
        <v>116</v>
      </c>
      <c r="C65" t="s">
        <v>5635</v>
      </c>
      <c r="F65">
        <v>0.09</v>
      </c>
      <c r="I65" t="str">
        <f t="shared" si="4"/>
        <v>N/A</v>
      </c>
      <c r="J65">
        <f t="shared" si="5"/>
        <v>0.1331</v>
      </c>
      <c r="K65" t="str">
        <f t="shared" si="6"/>
        <v>N/A</v>
      </c>
      <c r="L65" t="str">
        <f t="shared" si="7"/>
        <v>N/A</v>
      </c>
      <c r="M65">
        <f t="shared" si="8"/>
        <v>0.09</v>
      </c>
      <c r="N65" t="str">
        <f t="shared" si="9"/>
        <v>N/A</v>
      </c>
    </row>
    <row r="66" spans="1:14" x14ac:dyDescent="0.3">
      <c r="A66" s="1">
        <v>5</v>
      </c>
      <c r="B66" t="s">
        <v>118</v>
      </c>
      <c r="C66" t="s">
        <v>5636</v>
      </c>
      <c r="I66" t="str">
        <f t="shared" si="4"/>
        <v>N/A</v>
      </c>
      <c r="J66">
        <f t="shared" si="5"/>
        <v>0.17350000000000002</v>
      </c>
      <c r="K66" t="str">
        <f t="shared" si="6"/>
        <v>N/A</v>
      </c>
      <c r="L66" t="str">
        <f t="shared" si="7"/>
        <v>N/A</v>
      </c>
      <c r="M66" t="str">
        <f t="shared" si="8"/>
        <v>N/A</v>
      </c>
      <c r="N66" t="str">
        <f t="shared" si="9"/>
        <v>N/A</v>
      </c>
    </row>
    <row r="67" spans="1:14" x14ac:dyDescent="0.3">
      <c r="D67" t="s">
        <v>120</v>
      </c>
      <c r="E67" t="str">
        <f>C1</f>
        <v>Allegion plc (ALLE)</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5603</v>
      </c>
      <c r="D68">
        <f ca="1">IFERROR(AVERAGE(VALUE(INDIRECT("J"&amp;(MATCH(B68,B69:B500,0)+68))),VALUE(INDIRECT("J"&amp;(MATCH(B68,B69:B500,0)+79))),VALUE(INDIRECT("J"&amp;(MATCH(B68,B69:B500,0)+90))),VALUE(INDIRECT("J"&amp;(MATCH(B68,B69:B500,0)+101)))),"")</f>
        <v>5670000000</v>
      </c>
      <c r="E68" t="str">
        <f t="shared" ref="E68:E76" ca="1" si="10">IFERROR(IF(AND(C68&lt;&gt;"",D68&lt;&gt;0),IF(VALUE(J68)&gt;VALUE(K68),"above average","below average"),"no data"),"no data")</f>
        <v>above average</v>
      </c>
      <c r="I68" t="str">
        <f t="shared" ca="1" si="4"/>
        <v>N/A</v>
      </c>
      <c r="J68">
        <f t="shared" si="5"/>
        <v>7540000000</v>
      </c>
      <c r="K68">
        <f t="shared" ca="1" si="6"/>
        <v>5670000000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5605</v>
      </c>
      <c r="D70">
        <f ca="1">IFERROR(AVERAGE(VALUE(INDIRECT("J"&amp;(MATCH(B70,B71:B502,0)+70))),VALUE(INDIRECT("J"&amp;(MATCH(B70,B71:B502,0)+81))),VALUE(INDIRECT("J"&amp;(MATCH(B70,B71:B502,0)+92))),VALUE(INDIRECT("J"&amp;(MATCH(B70,B71:B502,0)+103)))),"")</f>
        <v>21.837499999999999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32.04</v>
      </c>
      <c r="K70">
        <f t="shared" ca="1" si="6"/>
        <v>21.837499999999999</v>
      </c>
      <c r="L70" t="str">
        <f t="shared" ca="1" si="7"/>
        <v>N/A</v>
      </c>
      <c r="M70" t="str">
        <f t="shared" ca="1" si="8"/>
        <v>N/A</v>
      </c>
      <c r="N70" t="str">
        <f t="shared" ca="1" si="9"/>
        <v>N/A</v>
      </c>
    </row>
    <row r="71" spans="1:14" x14ac:dyDescent="0.3">
      <c r="A71" s="1">
        <v>3</v>
      </c>
      <c r="B71" t="s">
        <v>124</v>
      </c>
      <c r="C71" t="s">
        <v>5637</v>
      </c>
      <c r="D71">
        <f ca="1">IFERROR(AVERAGE(VALUE(INDIRECT("J"&amp;(MATCH(B71,B72:B503,0)+71))),VALUE(INDIRECT("J"&amp;(MATCH(B71,B72:B503,0)+82))),VALUE(INDIRECT("J"&amp;(MATCH(B71,B72:B503,0)+93))),VALUE(INDIRECT("J"&amp;(MATCH(B71,B72:B503,0)+104)))),"")</f>
        <v>16.767500000000002</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18.66</v>
      </c>
      <c r="K71">
        <f t="shared" ca="1" si="6"/>
        <v>16.767499999999998</v>
      </c>
      <c r="L71" t="str">
        <f t="shared" ca="1" si="7"/>
        <v>N/A</v>
      </c>
      <c r="M71" t="str">
        <f t="shared" ca="1" si="8"/>
        <v>N/A</v>
      </c>
      <c r="N71" t="str">
        <f t="shared" ca="1" si="9"/>
        <v>N/A</v>
      </c>
    </row>
    <row r="72" spans="1:14" x14ac:dyDescent="0.3">
      <c r="A72" s="1">
        <v>4</v>
      </c>
      <c r="B72" t="s">
        <v>126</v>
      </c>
      <c r="C72" t="s">
        <v>3726</v>
      </c>
      <c r="D72">
        <f ca="1">IFERROR(AVERAGE(VALUE(INDIRECT("J"&amp;(MATCH(B72,B73:B504,0)+72))),VALUE(INDIRECT("J"&amp;(MATCH(B72,B73:B504,0)+83))),VALUE(INDIRECT("J"&amp;(MATCH(B72,B73:B504,0)+94))),VALUE(INDIRECT("J"&amp;(MATCH(B72,B73:B504,0)+105)))),"")</f>
        <v>1.0925</v>
      </c>
      <c r="E72" t="str">
        <f t="shared" ca="1" si="10"/>
        <v>above average</v>
      </c>
      <c r="F72" t="str">
        <f t="shared" ca="1" si="11"/>
        <v>peg ratio (5 yr expected)</v>
      </c>
      <c r="G72" t="str">
        <f t="shared" ca="1" si="12"/>
        <v>trailing p/e, forward p/e, peg ratio</v>
      </c>
      <c r="I72" t="str">
        <f t="shared" ca="1" si="4"/>
        <v>N/A</v>
      </c>
      <c r="J72">
        <f t="shared" si="5"/>
        <v>1.63</v>
      </c>
      <c r="K72">
        <f t="shared" ca="1" si="6"/>
        <v>1.0925</v>
      </c>
      <c r="L72" t="str">
        <f t="shared" ca="1" si="7"/>
        <v>N/A</v>
      </c>
      <c r="M72" t="str">
        <f t="shared" ca="1" si="8"/>
        <v>N/A</v>
      </c>
      <c r="N72" t="str">
        <f t="shared" ca="1" si="9"/>
        <v>N/A</v>
      </c>
    </row>
    <row r="73" spans="1:14" x14ac:dyDescent="0.3">
      <c r="A73" s="1">
        <v>5</v>
      </c>
      <c r="B73" t="s">
        <v>128</v>
      </c>
      <c r="C73" t="s">
        <v>5638</v>
      </c>
      <c r="D73">
        <f ca="1">IFERROR(AVERAGE(VALUE(INDIRECT("J"&amp;(MATCH(B73,B74:B505,0)+73))),VALUE(INDIRECT("J"&amp;(MATCH(B73,B74:B505,0)+84))),VALUE(INDIRECT("J"&amp;(MATCH(B73,B74:B505,0)+95))),VALUE(INDIRECT("J"&amp;(MATCH(B73,B74:B505,0)+106)))),"")</f>
        <v>1.415</v>
      </c>
      <c r="E73" t="str">
        <f t="shared" ca="1" si="10"/>
        <v>above average</v>
      </c>
      <c r="F73" t="str">
        <f t="shared" ca="1" si="11"/>
        <v>price/sales (ttm)</v>
      </c>
      <c r="G73" t="str">
        <f t="shared" ca="1" si="12"/>
        <v>trailing p/e, forward p/e, peg ratio, price/sales</v>
      </c>
      <c r="I73" t="str">
        <f t="shared" ca="1" si="4"/>
        <v>N/A</v>
      </c>
      <c r="J73">
        <f t="shared" si="5"/>
        <v>3.3</v>
      </c>
      <c r="K73">
        <f t="shared" ca="1" si="6"/>
        <v>1.415</v>
      </c>
      <c r="L73" t="str">
        <f t="shared" ca="1" si="7"/>
        <v>N/A</v>
      </c>
      <c r="M73" t="str">
        <f t="shared" ca="1" si="8"/>
        <v>N/A</v>
      </c>
      <c r="N73" t="str">
        <f t="shared" ca="1" si="9"/>
        <v>N/A</v>
      </c>
    </row>
    <row r="74" spans="1:14" x14ac:dyDescent="0.3">
      <c r="A74" s="1">
        <v>6</v>
      </c>
      <c r="B74" t="s">
        <v>130</v>
      </c>
      <c r="C74" t="s">
        <v>5639</v>
      </c>
      <c r="D74">
        <f ca="1">IFERROR(AVERAGE(VALUE(INDIRECT("J"&amp;(MATCH(B74,B75:B506,0)+74))),VALUE(INDIRECT("J"&amp;(MATCH(B74,B75:B506,0)+85))),VALUE(INDIRECT("J"&amp;(MATCH(B74,B75:B506,0)+96))),VALUE(INDIRECT("J"&amp;(MATCH(B74,B75:B506,0)+107)))),"")</f>
        <v>3.56</v>
      </c>
      <c r="E74" t="str">
        <f t="shared" ca="1" si="10"/>
        <v>above average</v>
      </c>
      <c r="F74" t="str">
        <f t="shared" ca="1" si="11"/>
        <v>price/book (mrq)</v>
      </c>
      <c r="G74" t="str">
        <f t="shared" ca="1" si="12"/>
        <v>trailing p/e, forward p/e, peg ratio, price/sales, price/book</v>
      </c>
      <c r="I74" t="str">
        <f t="shared" ca="1" si="4"/>
        <v>N/A</v>
      </c>
      <c r="J74">
        <f t="shared" si="5"/>
        <v>49.78</v>
      </c>
      <c r="K74">
        <f t="shared" ca="1" si="6"/>
        <v>3.56</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Allegion may be overvalued. The company has a higher trailing p/e, forward p/e, peg ratio,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5640</v>
      </c>
      <c r="F81" t="str">
        <f t="shared" ref="F81:F87" ca="1" si="13">IF(E70="below average",LOWER(TRIM(IF(ISNUMBER(VALUE(RIGHT(B70,1))),REPLACE(B70,LEN(B70),1,""),B70))),"")</f>
        <v/>
      </c>
      <c r="G81" t="str">
        <f ca="1">IFERROR(LEFT(F81,FIND("(",F81) - 2),F81)</f>
        <v/>
      </c>
      <c r="I81" t="str">
        <f t="shared" ca="1" si="4"/>
        <v>N/A</v>
      </c>
      <c r="J81">
        <f t="shared" si="5"/>
        <v>0.105</v>
      </c>
      <c r="K81" t="str">
        <f t="shared" si="6"/>
        <v>N/A</v>
      </c>
      <c r="L81" t="str">
        <f t="shared" si="7"/>
        <v>N/A</v>
      </c>
      <c r="M81" t="str">
        <f t="shared" ca="1" si="8"/>
        <v>N/A</v>
      </c>
      <c r="N81" t="str">
        <f t="shared" ca="1" si="9"/>
        <v>N/A</v>
      </c>
    </row>
    <row r="82" spans="1:14" x14ac:dyDescent="0.3">
      <c r="A82" s="1">
        <v>1</v>
      </c>
      <c r="B82" t="s">
        <v>140</v>
      </c>
      <c r="C82" t="s">
        <v>5641</v>
      </c>
      <c r="F82" t="str">
        <f t="shared" ca="1" si="13"/>
        <v/>
      </c>
      <c r="G82" t="str">
        <f t="shared" ref="G82:G87" ca="1" si="14">IF(F82&lt;&gt;"", G81 &amp; ", " &amp; IFERROR(LEFT(F82,FIND("(",F82) - 2),F82),G81)</f>
        <v/>
      </c>
      <c r="I82" t="str">
        <f t="shared" ca="1" si="4"/>
        <v>N/A</v>
      </c>
      <c r="J82">
        <f t="shared" si="5"/>
        <v>0.19440000000000002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5642</v>
      </c>
      <c r="F84" t="str">
        <f t="shared" ca="1" si="13"/>
        <v/>
      </c>
      <c r="G84" t="str">
        <f t="shared" ca="1" si="14"/>
        <v/>
      </c>
      <c r="I84" t="str">
        <f t="shared" ca="1" si="4"/>
        <v>N/A</v>
      </c>
      <c r="J84">
        <f t="shared" si="5"/>
        <v>0.12460000000000002</v>
      </c>
      <c r="K84" t="str">
        <f t="shared" si="6"/>
        <v>N/A</v>
      </c>
      <c r="L84" t="str">
        <f t="shared" si="7"/>
        <v>N/A</v>
      </c>
      <c r="M84" t="str">
        <f t="shared" ca="1" si="8"/>
        <v>N/A</v>
      </c>
      <c r="N84" t="str">
        <f t="shared" ca="1" si="9"/>
        <v>N/A</v>
      </c>
    </row>
    <row r="85" spans="1:14" x14ac:dyDescent="0.3">
      <c r="A85" s="1">
        <v>1</v>
      </c>
      <c r="B85" t="s">
        <v>144</v>
      </c>
      <c r="C85" t="s">
        <v>5643</v>
      </c>
      <c r="F85" t="str">
        <f t="shared" ca="1" si="13"/>
        <v/>
      </c>
      <c r="G85" t="str">
        <f t="shared" ca="1" si="14"/>
        <v/>
      </c>
      <c r="I85" t="str">
        <f t="shared" ca="1" si="4"/>
        <v>N/A</v>
      </c>
      <c r="J85">
        <f t="shared" si="5"/>
        <v>2.0722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5644</v>
      </c>
      <c r="F87" t="str">
        <f t="shared" ca="1" si="13"/>
        <v/>
      </c>
      <c r="G87" t="str">
        <f t="shared" ca="1" si="14"/>
        <v/>
      </c>
      <c r="I87" t="str">
        <f t="shared" ca="1" si="4"/>
        <v>N/A</v>
      </c>
      <c r="J87">
        <f t="shared" si="5"/>
        <v>2280000000</v>
      </c>
      <c r="K87" t="str">
        <f t="shared" si="6"/>
        <v>N/A</v>
      </c>
      <c r="L87" t="str">
        <f t="shared" si="7"/>
        <v>N/A</v>
      </c>
      <c r="M87" t="str">
        <f t="shared" ca="1" si="8"/>
        <v>N/A</v>
      </c>
      <c r="N87" t="str">
        <f t="shared" ca="1" si="9"/>
        <v>N/A</v>
      </c>
    </row>
    <row r="88" spans="1:14" x14ac:dyDescent="0.3">
      <c r="A88" s="1">
        <v>1</v>
      </c>
      <c r="B88" t="s">
        <v>147</v>
      </c>
      <c r="C88" t="s">
        <v>5645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23.88</v>
      </c>
      <c r="K88" t="str">
        <f t="shared" si="6"/>
        <v>N/A</v>
      </c>
      <c r="L88" t="str">
        <f t="shared" si="7"/>
        <v>N/A</v>
      </c>
      <c r="M88" t="str">
        <f t="shared" ca="1" si="8"/>
        <v>N/A</v>
      </c>
      <c r="N88" t="str">
        <f t="shared" ca="1" si="9"/>
        <v>N/A</v>
      </c>
    </row>
    <row r="89" spans="1:14" x14ac:dyDescent="0.3">
      <c r="A89" s="1">
        <v>2</v>
      </c>
      <c r="B89" t="s">
        <v>149</v>
      </c>
      <c r="C89" t="s">
        <v>5646</v>
      </c>
      <c r="D89" t="str">
        <f ca="1">IF(COUNTIF(E70:E76,"=below average")&gt;0,"There are some indications that "&amp;D1&amp;" may be undervalued. The company has a lower " &amp; G88 &amp; " than the comparable average", "Inconclusive")</f>
        <v>Inconclusive</v>
      </c>
      <c r="I89" t="str">
        <f t="shared" ca="1" si="4"/>
        <v>N/A</v>
      </c>
      <c r="J89">
        <f t="shared" si="5"/>
        <v>9.3000000000000013E-2</v>
      </c>
      <c r="K89" t="str">
        <f t="shared" ca="1" si="6"/>
        <v>N/A</v>
      </c>
      <c r="L89" t="str">
        <f t="shared" si="7"/>
        <v>N/A</v>
      </c>
      <c r="M89" t="str">
        <f t="shared" si="8"/>
        <v>N/A</v>
      </c>
      <c r="N89" t="str">
        <f t="shared" si="9"/>
        <v>N/A</v>
      </c>
    </row>
    <row r="90" spans="1:14" x14ac:dyDescent="0.3">
      <c r="A90" s="1">
        <v>3</v>
      </c>
      <c r="B90" t="s">
        <v>151</v>
      </c>
      <c r="C90" t="s">
        <v>5647</v>
      </c>
      <c r="I90" t="str">
        <f t="shared" si="4"/>
        <v>N/A</v>
      </c>
      <c r="J90">
        <f t="shared" si="5"/>
        <v>985300000</v>
      </c>
      <c r="K90" t="str">
        <f t="shared" si="6"/>
        <v>N/A</v>
      </c>
      <c r="L90" t="str">
        <f t="shared" si="7"/>
        <v>N/A</v>
      </c>
      <c r="M90" t="str">
        <f t="shared" si="8"/>
        <v>N/A</v>
      </c>
      <c r="N90" t="str">
        <f t="shared" si="9"/>
        <v>N/A</v>
      </c>
    </row>
    <row r="91" spans="1:14" x14ac:dyDescent="0.3">
      <c r="A91" s="1">
        <v>4</v>
      </c>
      <c r="B91" t="s">
        <v>153</v>
      </c>
      <c r="C91" t="s">
        <v>5648</v>
      </c>
      <c r="I91" t="str">
        <f t="shared" si="4"/>
        <v>N/A</v>
      </c>
      <c r="J91">
        <f t="shared" si="5"/>
        <v>494500000</v>
      </c>
      <c r="K91" t="str">
        <f t="shared" si="6"/>
        <v>N/A</v>
      </c>
      <c r="L91" t="str">
        <f t="shared" si="7"/>
        <v>N/A</v>
      </c>
      <c r="M91" t="str">
        <f t="shared" si="8"/>
        <v>N/A</v>
      </c>
      <c r="N91" t="str">
        <f t="shared" si="9"/>
        <v>N/A</v>
      </c>
    </row>
    <row r="92" spans="1:14" x14ac:dyDescent="0.3">
      <c r="A92" s="1">
        <v>5</v>
      </c>
      <c r="B92" t="s">
        <v>155</v>
      </c>
      <c r="C92" t="s">
        <v>5649</v>
      </c>
      <c r="I92" t="str">
        <f t="shared" si="4"/>
        <v>N/A</v>
      </c>
      <c r="J92">
        <f t="shared" si="5"/>
        <v>239800000</v>
      </c>
      <c r="K92" t="str">
        <f t="shared" si="6"/>
        <v>N/A</v>
      </c>
      <c r="L92" t="str">
        <f t="shared" si="7"/>
        <v>N/A</v>
      </c>
      <c r="M92" t="str">
        <f t="shared" si="8"/>
        <v>N/A</v>
      </c>
      <c r="N92" t="str">
        <f t="shared" si="9"/>
        <v>N/A</v>
      </c>
    </row>
    <row r="93" spans="1:14" x14ac:dyDescent="0.3">
      <c r="A93" s="1">
        <v>6</v>
      </c>
      <c r="B93" t="s">
        <v>157</v>
      </c>
      <c r="C93" t="s">
        <v>5606</v>
      </c>
      <c r="I93" t="str">
        <f t="shared" si="4"/>
        <v>N/A</v>
      </c>
      <c r="J93">
        <f t="shared" si="5"/>
        <v>2.4700000000000002</v>
      </c>
      <c r="K93" t="str">
        <f t="shared" si="6"/>
        <v>N/A</v>
      </c>
      <c r="L93" t="str">
        <f t="shared" si="7"/>
        <v>N/A</v>
      </c>
      <c r="M93" t="str">
        <f t="shared" si="8"/>
        <v>N/A</v>
      </c>
      <c r="N93" t="str">
        <f t="shared" si="9"/>
        <v>N/A</v>
      </c>
    </row>
    <row r="94" spans="1:14" x14ac:dyDescent="0.3">
      <c r="A94" s="1">
        <v>7</v>
      </c>
      <c r="B94" t="s">
        <v>158</v>
      </c>
      <c r="C94" t="s">
        <v>5650</v>
      </c>
      <c r="I94" t="str">
        <f t="shared" si="4"/>
        <v>N/A</v>
      </c>
      <c r="J94">
        <f t="shared" si="5"/>
        <v>0.185</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5651</v>
      </c>
      <c r="I96" t="str">
        <f t="shared" si="4"/>
        <v>N/A</v>
      </c>
      <c r="J96">
        <f t="shared" si="5"/>
        <v>189600000</v>
      </c>
      <c r="K96" t="str">
        <f t="shared" si="6"/>
        <v>N/A</v>
      </c>
      <c r="L96" t="str">
        <f t="shared" si="7"/>
        <v>N/A</v>
      </c>
      <c r="M96" t="str">
        <f t="shared" si="8"/>
        <v>N/A</v>
      </c>
      <c r="N96" t="str">
        <f t="shared" si="9"/>
        <v>N/A</v>
      </c>
    </row>
    <row r="97" spans="1:14" x14ac:dyDescent="0.3">
      <c r="A97" s="1">
        <v>1</v>
      </c>
      <c r="B97" t="s">
        <v>161</v>
      </c>
      <c r="C97" t="s">
        <v>3780</v>
      </c>
      <c r="I97" t="str">
        <f t="shared" si="4"/>
        <v>N/A</v>
      </c>
      <c r="J97">
        <f t="shared" si="5"/>
        <v>1.99</v>
      </c>
      <c r="K97" t="str">
        <f t="shared" si="6"/>
        <v>N/A</v>
      </c>
      <c r="L97" t="str">
        <f t="shared" si="7"/>
        <v>N/A</v>
      </c>
      <c r="M97" t="str">
        <f t="shared" si="8"/>
        <v>N/A</v>
      </c>
      <c r="N97" t="str">
        <f t="shared" si="9"/>
        <v>N/A</v>
      </c>
    </row>
    <row r="98" spans="1:14" x14ac:dyDescent="0.3">
      <c r="A98" s="1">
        <v>2</v>
      </c>
      <c r="B98" t="s">
        <v>163</v>
      </c>
      <c r="C98" t="s">
        <v>1506</v>
      </c>
      <c r="I98" t="str">
        <f t="shared" si="4"/>
        <v>N/A</v>
      </c>
      <c r="J98">
        <f t="shared" si="5"/>
        <v>1450000000</v>
      </c>
      <c r="K98" t="str">
        <f t="shared" si="6"/>
        <v>N/A</v>
      </c>
      <c r="L98" t="str">
        <f t="shared" si="7"/>
        <v>N/A</v>
      </c>
      <c r="M98" t="str">
        <f t="shared" si="8"/>
        <v>N/A</v>
      </c>
      <c r="N98" t="str">
        <f t="shared" si="9"/>
        <v>N/A</v>
      </c>
    </row>
    <row r="99" spans="1:14" x14ac:dyDescent="0.3">
      <c r="A99" s="1">
        <v>3</v>
      </c>
      <c r="B99" t="s">
        <v>165</v>
      </c>
      <c r="C99" t="s">
        <v>5652</v>
      </c>
      <c r="I99" t="str">
        <f t="shared" si="4"/>
        <v>N/A</v>
      </c>
      <c r="J99">
        <f t="shared" si="5"/>
        <v>936.77</v>
      </c>
      <c r="K99" t="str">
        <f t="shared" si="6"/>
        <v>N/A</v>
      </c>
      <c r="L99" t="str">
        <f t="shared" si="7"/>
        <v>N/A</v>
      </c>
      <c r="M99" t="str">
        <f t="shared" si="8"/>
        <v>N/A</v>
      </c>
      <c r="N99" t="str">
        <f t="shared" si="9"/>
        <v>N/A</v>
      </c>
    </row>
    <row r="100" spans="1:14" x14ac:dyDescent="0.3">
      <c r="A100" s="1">
        <v>4</v>
      </c>
      <c r="B100" t="s">
        <v>167</v>
      </c>
      <c r="C100" t="s">
        <v>1869</v>
      </c>
      <c r="I100" t="str">
        <f t="shared" si="4"/>
        <v>N/A</v>
      </c>
      <c r="J100">
        <f t="shared" si="5"/>
        <v>1.86</v>
      </c>
      <c r="K100" t="str">
        <f t="shared" si="6"/>
        <v>N/A</v>
      </c>
      <c r="L100" t="str">
        <f t="shared" si="7"/>
        <v>N/A</v>
      </c>
      <c r="M100" t="str">
        <f t="shared" si="8"/>
        <v>N/A</v>
      </c>
      <c r="N100" t="str">
        <f t="shared" si="9"/>
        <v>N/A</v>
      </c>
    </row>
    <row r="101" spans="1:14" x14ac:dyDescent="0.3">
      <c r="A101" s="1">
        <v>5</v>
      </c>
      <c r="B101" t="s">
        <v>169</v>
      </c>
      <c r="C101" t="s">
        <v>5653</v>
      </c>
      <c r="I101" t="str">
        <f t="shared" si="4"/>
        <v>N/A</v>
      </c>
      <c r="J101">
        <f t="shared" si="5"/>
        <v>1.59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5654</v>
      </c>
      <c r="I103" t="str">
        <f t="shared" si="4"/>
        <v>N/A</v>
      </c>
      <c r="J103">
        <f t="shared" si="5"/>
        <v>337400000</v>
      </c>
      <c r="K103" t="str">
        <f t="shared" si="6"/>
        <v>N/A</v>
      </c>
      <c r="L103" t="str">
        <f t="shared" si="7"/>
        <v>N/A</v>
      </c>
      <c r="M103" t="str">
        <f t="shared" si="8"/>
        <v>N/A</v>
      </c>
      <c r="N103" t="str">
        <f t="shared" si="9"/>
        <v>N/A</v>
      </c>
    </row>
    <row r="104" spans="1:14" x14ac:dyDescent="0.3">
      <c r="A104" s="1">
        <v>1</v>
      </c>
      <c r="B104" t="s">
        <v>173</v>
      </c>
      <c r="C104" t="s">
        <v>5655</v>
      </c>
      <c r="I104" t="str">
        <f t="shared" si="4"/>
        <v>N/A</v>
      </c>
      <c r="J104">
        <f t="shared" si="5"/>
        <v>309720000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5604</v>
      </c>
      <c r="I106" t="str">
        <f t="shared" si="4"/>
        <v>N/A</v>
      </c>
      <c r="J106">
        <f t="shared" si="5"/>
        <v>1.22</v>
      </c>
      <c r="K106" t="str">
        <f t="shared" si="6"/>
        <v>N/A</v>
      </c>
      <c r="L106" t="str">
        <f t="shared" si="7"/>
        <v>N/A</v>
      </c>
      <c r="M106" t="str">
        <f t="shared" si="8"/>
        <v>N/A</v>
      </c>
      <c r="N106" t="str">
        <f t="shared" si="9"/>
        <v>N/A</v>
      </c>
    </row>
    <row r="107" spans="1:14" x14ac:dyDescent="0.3">
      <c r="A107" s="1">
        <v>1</v>
      </c>
      <c r="B107" t="s">
        <v>175</v>
      </c>
      <c r="C107" t="s">
        <v>5656</v>
      </c>
      <c r="I107" t="str">
        <f t="shared" si="4"/>
        <v>N/A</v>
      </c>
      <c r="J107">
        <f t="shared" si="5"/>
        <v>0.10830000000000001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5657</v>
      </c>
      <c r="I109" t="str">
        <f t="shared" si="4"/>
        <v>N/A</v>
      </c>
      <c r="J109">
        <f t="shared" si="5"/>
        <v>82.9</v>
      </c>
      <c r="K109" t="str">
        <f t="shared" si="6"/>
        <v>N/A</v>
      </c>
      <c r="L109" t="str">
        <f t="shared" si="7"/>
        <v>N/A</v>
      </c>
      <c r="M109" t="str">
        <f t="shared" si="8"/>
        <v>N/A</v>
      </c>
      <c r="N109" t="str">
        <f t="shared" si="9"/>
        <v>N/A</v>
      </c>
    </row>
    <row r="110" spans="1:14" x14ac:dyDescent="0.3">
      <c r="A110" s="1">
        <v>4</v>
      </c>
      <c r="B110" t="s">
        <v>181</v>
      </c>
      <c r="C110" t="s">
        <v>5658</v>
      </c>
      <c r="I110" t="str">
        <f t="shared" si="4"/>
        <v>N/A</v>
      </c>
      <c r="J110">
        <f t="shared" si="5"/>
        <v>61.47</v>
      </c>
      <c r="K110" t="str">
        <f t="shared" si="6"/>
        <v>N/A</v>
      </c>
      <c r="L110" t="str">
        <f t="shared" si="7"/>
        <v>N/A</v>
      </c>
      <c r="M110" t="str">
        <f t="shared" si="8"/>
        <v>N/A</v>
      </c>
      <c r="N110" t="str">
        <f t="shared" si="9"/>
        <v>N/A</v>
      </c>
    </row>
    <row r="111" spans="1:14" x14ac:dyDescent="0.3">
      <c r="A111" s="1">
        <v>5</v>
      </c>
      <c r="B111" t="s">
        <v>183</v>
      </c>
      <c r="C111" t="s">
        <v>5659</v>
      </c>
      <c r="I111" t="str">
        <f t="shared" si="4"/>
        <v>N/A</v>
      </c>
      <c r="J111">
        <f t="shared" si="5"/>
        <v>80.569999999999993</v>
      </c>
      <c r="K111" t="str">
        <f t="shared" si="6"/>
        <v>N/A</v>
      </c>
      <c r="L111" t="str">
        <f t="shared" si="7"/>
        <v>N/A</v>
      </c>
      <c r="M111" t="str">
        <f t="shared" si="8"/>
        <v>N/A</v>
      </c>
      <c r="N111" t="str">
        <f t="shared" si="9"/>
        <v>N/A</v>
      </c>
    </row>
    <row r="112" spans="1:14" x14ac:dyDescent="0.3">
      <c r="A112" s="1">
        <v>6</v>
      </c>
      <c r="B112" t="s">
        <v>185</v>
      </c>
      <c r="C112" t="s">
        <v>5660</v>
      </c>
      <c r="I112" t="str">
        <f t="shared" si="4"/>
        <v>N/A</v>
      </c>
      <c r="J112">
        <f t="shared" si="5"/>
        <v>75.400000000000006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5661</v>
      </c>
      <c r="I114" t="str">
        <f t="shared" si="4"/>
        <v>N/A</v>
      </c>
      <c r="J114">
        <f t="shared" si="5"/>
        <v>683060</v>
      </c>
      <c r="K114" t="str">
        <f t="shared" si="6"/>
        <v>N/A</v>
      </c>
      <c r="L114" t="str">
        <f t="shared" si="7"/>
        <v>N/A</v>
      </c>
      <c r="M114" t="str">
        <f t="shared" si="8"/>
        <v>N/A</v>
      </c>
      <c r="N114" t="str">
        <f t="shared" si="9"/>
        <v>N/A</v>
      </c>
    </row>
    <row r="115" spans="1:14" x14ac:dyDescent="0.3">
      <c r="A115" s="1">
        <v>1</v>
      </c>
      <c r="B115" t="s">
        <v>189</v>
      </c>
      <c r="C115" t="s">
        <v>5662</v>
      </c>
      <c r="I115" t="str">
        <f t="shared" si="4"/>
        <v>N/A</v>
      </c>
      <c r="J115">
        <f t="shared" si="5"/>
        <v>364900</v>
      </c>
      <c r="K115" t="str">
        <f t="shared" si="6"/>
        <v>N/A</v>
      </c>
      <c r="L115" t="str">
        <f t="shared" si="7"/>
        <v>N/A</v>
      </c>
      <c r="M115" t="str">
        <f t="shared" si="8"/>
        <v>N/A</v>
      </c>
      <c r="N115" t="str">
        <f t="shared" si="9"/>
        <v>N/A</v>
      </c>
    </row>
    <row r="116" spans="1:14" x14ac:dyDescent="0.3">
      <c r="A116" s="1">
        <v>2</v>
      </c>
      <c r="B116" t="s">
        <v>191</v>
      </c>
      <c r="C116" t="s">
        <v>5663</v>
      </c>
      <c r="I116" t="str">
        <f t="shared" si="4"/>
        <v>N/A</v>
      </c>
      <c r="J116">
        <f t="shared" si="5"/>
        <v>95290000</v>
      </c>
      <c r="K116" t="str">
        <f t="shared" si="6"/>
        <v>N/A</v>
      </c>
      <c r="L116" t="str">
        <f t="shared" si="7"/>
        <v>N/A</v>
      </c>
      <c r="M116" t="str">
        <f t="shared" si="8"/>
        <v>N/A</v>
      </c>
      <c r="N116" t="str">
        <f t="shared" si="9"/>
        <v>N/A</v>
      </c>
    </row>
    <row r="117" spans="1:14" x14ac:dyDescent="0.3">
      <c r="A117" s="1">
        <v>3</v>
      </c>
      <c r="B117" t="s">
        <v>193</v>
      </c>
      <c r="C117" t="s">
        <v>5664</v>
      </c>
      <c r="I117" t="str">
        <f t="shared" si="4"/>
        <v>N/A</v>
      </c>
      <c r="J117">
        <f t="shared" si="5"/>
        <v>95030000</v>
      </c>
      <c r="K117" t="str">
        <f t="shared" si="6"/>
        <v>N/A</v>
      </c>
      <c r="L117" t="str">
        <f t="shared" si="7"/>
        <v>N/A</v>
      </c>
      <c r="M117" t="str">
        <f t="shared" si="8"/>
        <v>N/A</v>
      </c>
      <c r="N117" t="str">
        <f t="shared" si="9"/>
        <v>N/A</v>
      </c>
    </row>
    <row r="118" spans="1:14" x14ac:dyDescent="0.3">
      <c r="A118" s="1">
        <v>4</v>
      </c>
      <c r="B118" t="s">
        <v>195</v>
      </c>
      <c r="C118" t="s">
        <v>5665</v>
      </c>
      <c r="I118" t="str">
        <f t="shared" si="4"/>
        <v>N/A</v>
      </c>
      <c r="J118">
        <f t="shared" si="5"/>
        <v>1.6000000000000001E-3</v>
      </c>
      <c r="K118" t="str">
        <f t="shared" si="6"/>
        <v>N/A</v>
      </c>
      <c r="L118" t="str">
        <f t="shared" si="7"/>
        <v>N/A</v>
      </c>
      <c r="M118" t="str">
        <f t="shared" si="8"/>
        <v>N/A</v>
      </c>
      <c r="N118" t="str">
        <f t="shared" si="9"/>
        <v>N/A</v>
      </c>
    </row>
    <row r="119" spans="1:14" x14ac:dyDescent="0.3">
      <c r="A119" s="1">
        <v>5</v>
      </c>
      <c r="B119" t="s">
        <v>197</v>
      </c>
      <c r="C119" t="s">
        <v>5666</v>
      </c>
      <c r="I119" t="str">
        <f t="shared" si="4"/>
        <v>N/A</v>
      </c>
      <c r="J119">
        <f t="shared" si="5"/>
        <v>0.876</v>
      </c>
      <c r="K119" t="str">
        <f t="shared" si="6"/>
        <v>N/A</v>
      </c>
      <c r="L119" t="str">
        <f t="shared" si="7"/>
        <v>N/A</v>
      </c>
      <c r="M119" t="str">
        <f t="shared" si="8"/>
        <v>N/A</v>
      </c>
      <c r="N119" t="str">
        <f t="shared" si="9"/>
        <v>N/A</v>
      </c>
    </row>
    <row r="120" spans="1:14" x14ac:dyDescent="0.3">
      <c r="A120" s="1">
        <v>6</v>
      </c>
      <c r="B120" t="s">
        <v>199</v>
      </c>
      <c r="C120" t="s">
        <v>5667</v>
      </c>
      <c r="I120" t="str">
        <f t="shared" si="4"/>
        <v>N/A</v>
      </c>
      <c r="J120">
        <f t="shared" si="5"/>
        <v>2460000</v>
      </c>
      <c r="K120" t="str">
        <f t="shared" si="6"/>
        <v>N/A</v>
      </c>
      <c r="L120" t="str">
        <f t="shared" si="7"/>
        <v>N/A</v>
      </c>
      <c r="M120" t="str">
        <f t="shared" si="8"/>
        <v>N/A</v>
      </c>
      <c r="N120" t="str">
        <f t="shared" si="9"/>
        <v>N/A</v>
      </c>
    </row>
    <row r="121" spans="1:14" x14ac:dyDescent="0.3">
      <c r="A121" s="1">
        <v>7</v>
      </c>
      <c r="B121" t="s">
        <v>201</v>
      </c>
      <c r="C121" t="s">
        <v>5668</v>
      </c>
      <c r="I121" t="str">
        <f t="shared" si="4"/>
        <v>N/A</v>
      </c>
      <c r="J121">
        <f t="shared" si="5"/>
        <v>3.42</v>
      </c>
      <c r="K121" t="str">
        <f t="shared" si="6"/>
        <v>N/A</v>
      </c>
      <c r="L121" t="str">
        <f t="shared" si="7"/>
        <v>N/A</v>
      </c>
      <c r="M121" t="str">
        <f t="shared" si="8"/>
        <v>N/A</v>
      </c>
      <c r="N121" t="str">
        <f t="shared" si="9"/>
        <v>N/A</v>
      </c>
    </row>
    <row r="122" spans="1:14" x14ac:dyDescent="0.3">
      <c r="A122" s="1">
        <v>8</v>
      </c>
      <c r="B122" t="s">
        <v>203</v>
      </c>
      <c r="C122" t="s">
        <v>2626</v>
      </c>
      <c r="I122" t="str">
        <f t="shared" si="4"/>
        <v>N/A</v>
      </c>
      <c r="J122">
        <f t="shared" si="5"/>
        <v>2.8799999999999999E-2</v>
      </c>
      <c r="K122" t="str">
        <f t="shared" si="6"/>
        <v>N/A</v>
      </c>
      <c r="L122" t="str">
        <f t="shared" si="7"/>
        <v>N/A</v>
      </c>
      <c r="M122" t="str">
        <f t="shared" si="8"/>
        <v>N/A</v>
      </c>
      <c r="N122" t="str">
        <f t="shared" si="9"/>
        <v>N/A</v>
      </c>
    </row>
    <row r="123" spans="1:14" x14ac:dyDescent="0.3">
      <c r="A123" s="1">
        <v>9</v>
      </c>
      <c r="B123" t="s">
        <v>205</v>
      </c>
      <c r="C123" t="s">
        <v>5669</v>
      </c>
      <c r="I123" t="str">
        <f t="shared" si="4"/>
        <v>N/A</v>
      </c>
      <c r="J123">
        <f t="shared" si="5"/>
        <v>2560000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2712</v>
      </c>
      <c r="I125" t="str">
        <f t="shared" si="15"/>
        <v>N/A</v>
      </c>
      <c r="J125">
        <f t="shared" si="16"/>
        <v>0.64</v>
      </c>
      <c r="K125" t="str">
        <f t="shared" si="17"/>
        <v>N/A</v>
      </c>
      <c r="L125" t="str">
        <f t="shared" si="18"/>
        <v>N/A</v>
      </c>
      <c r="M125" t="str">
        <f t="shared" si="19"/>
        <v>N/A</v>
      </c>
      <c r="N125" t="str">
        <f t="shared" si="20"/>
        <v>N/A</v>
      </c>
    </row>
    <row r="126" spans="1:14" x14ac:dyDescent="0.3">
      <c r="A126" s="1">
        <v>1</v>
      </c>
      <c r="B126" t="s">
        <v>208</v>
      </c>
      <c r="C126" t="s">
        <v>5670</v>
      </c>
      <c r="I126" t="str">
        <f t="shared" si="15"/>
        <v>N/A</v>
      </c>
      <c r="J126">
        <f t="shared" si="16"/>
        <v>8.0000000000000002E-3</v>
      </c>
      <c r="K126" t="str">
        <f t="shared" si="17"/>
        <v>N/A</v>
      </c>
      <c r="L126" t="str">
        <f t="shared" si="18"/>
        <v>N/A</v>
      </c>
      <c r="M126" t="str">
        <f t="shared" si="19"/>
        <v>N/A</v>
      </c>
      <c r="N126" t="str">
        <f t="shared" si="20"/>
        <v>N/A</v>
      </c>
    </row>
    <row r="127" spans="1:14" x14ac:dyDescent="0.3">
      <c r="A127" s="1">
        <v>2</v>
      </c>
      <c r="B127" t="s">
        <v>209</v>
      </c>
      <c r="C127" t="s">
        <v>76</v>
      </c>
      <c r="I127" t="str">
        <f t="shared" si="15"/>
        <v>N/A</v>
      </c>
      <c r="J127">
        <f t="shared" si="16"/>
        <v>0.52</v>
      </c>
      <c r="K127" t="str">
        <f t="shared" si="17"/>
        <v>N/A</v>
      </c>
      <c r="L127" t="str">
        <f t="shared" si="18"/>
        <v>N/A</v>
      </c>
      <c r="M127" t="str">
        <f t="shared" si="19"/>
        <v>N/A</v>
      </c>
      <c r="N127" t="str">
        <f t="shared" si="20"/>
        <v>N/A</v>
      </c>
    </row>
    <row r="128" spans="1:14" x14ac:dyDescent="0.3">
      <c r="A128" s="1">
        <v>3</v>
      </c>
      <c r="B128" t="s">
        <v>210</v>
      </c>
      <c r="C128" t="s">
        <v>3499</v>
      </c>
      <c r="I128" t="str">
        <f t="shared" si="15"/>
        <v>N/A</v>
      </c>
      <c r="J128">
        <f t="shared" si="16"/>
        <v>6.5000000000000006E-3</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5671</v>
      </c>
      <c r="I130" t="str">
        <f t="shared" si="15"/>
        <v>N/A</v>
      </c>
      <c r="J130">
        <f t="shared" si="16"/>
        <v>0.21050000000000002</v>
      </c>
      <c r="K130" t="str">
        <f t="shared" si="17"/>
        <v>N/A</v>
      </c>
      <c r="L130" t="str">
        <f t="shared" si="18"/>
        <v>N/A</v>
      </c>
      <c r="M130" t="str">
        <f t="shared" si="19"/>
        <v>N/A</v>
      </c>
      <c r="N130" t="str">
        <f t="shared" si="20"/>
        <v>N/A</v>
      </c>
    </row>
    <row r="131" spans="1:28" x14ac:dyDescent="0.3">
      <c r="A131" s="1">
        <v>6</v>
      </c>
      <c r="B131" t="s">
        <v>213</v>
      </c>
      <c r="C131" t="s">
        <v>5672</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5673</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5674</v>
      </c>
      <c r="C138" t="s">
        <v>5675</v>
      </c>
      <c r="D138" t="s">
        <v>5676</v>
      </c>
      <c r="F138">
        <v>59</v>
      </c>
      <c r="I138" t="str">
        <f t="shared" si="15"/>
        <v>N/A</v>
      </c>
      <c r="J138" t="str">
        <f t="shared" si="16"/>
        <v>N/A</v>
      </c>
      <c r="K138">
        <f t="shared" si="17"/>
        <v>3170000</v>
      </c>
      <c r="L138" t="str">
        <f t="shared" si="18"/>
        <v>N/A</v>
      </c>
      <c r="M138">
        <f t="shared" si="19"/>
        <v>59</v>
      </c>
      <c r="N138" t="str">
        <f t="shared" si="20"/>
        <v>N/A</v>
      </c>
    </row>
    <row r="139" spans="1:28" x14ac:dyDescent="0.3">
      <c r="A139" s="1">
        <v>1</v>
      </c>
      <c r="B139" t="s">
        <v>5677</v>
      </c>
      <c r="C139" t="s">
        <v>1177</v>
      </c>
      <c r="D139" t="s">
        <v>2135</v>
      </c>
      <c r="F139">
        <v>54</v>
      </c>
      <c r="I139" t="str">
        <f t="shared" si="15"/>
        <v>N/A</v>
      </c>
      <c r="J139" t="str">
        <f t="shared" si="16"/>
        <v>N/A</v>
      </c>
      <c r="K139">
        <f t="shared" si="17"/>
        <v>1150000</v>
      </c>
      <c r="L139" t="str">
        <f t="shared" si="18"/>
        <v>N/A</v>
      </c>
      <c r="M139">
        <f t="shared" si="19"/>
        <v>54</v>
      </c>
      <c r="N139" t="str">
        <f t="shared" si="20"/>
        <v>N/A</v>
      </c>
    </row>
    <row r="140" spans="1:28" x14ac:dyDescent="0.3">
      <c r="A140" s="1">
        <v>2</v>
      </c>
      <c r="B140" t="s">
        <v>5678</v>
      </c>
      <c r="C140" t="s">
        <v>5679</v>
      </c>
      <c r="D140" t="s">
        <v>5680</v>
      </c>
      <c r="F140">
        <v>57</v>
      </c>
      <c r="I140" t="str">
        <f t="shared" si="15"/>
        <v>N/A</v>
      </c>
      <c r="J140" t="str">
        <f t="shared" si="16"/>
        <v>N/A</v>
      </c>
      <c r="K140">
        <f t="shared" si="17"/>
        <v>822730</v>
      </c>
      <c r="L140" t="str">
        <f t="shared" si="18"/>
        <v>N/A</v>
      </c>
      <c r="M140">
        <f t="shared" si="19"/>
        <v>57</v>
      </c>
      <c r="N140" t="str">
        <f t="shared" si="20"/>
        <v>N/A</v>
      </c>
    </row>
    <row r="141" spans="1:28" x14ac:dyDescent="0.3">
      <c r="A141" s="1">
        <v>3</v>
      </c>
      <c r="B141" t="s">
        <v>5681</v>
      </c>
      <c r="C141" t="s">
        <v>5682</v>
      </c>
      <c r="D141" t="s">
        <v>1561</v>
      </c>
      <c r="F141">
        <v>55</v>
      </c>
      <c r="I141" t="str">
        <f t="shared" si="15"/>
        <v>N/A</v>
      </c>
      <c r="J141" t="str">
        <f t="shared" si="16"/>
        <v>N/A</v>
      </c>
      <c r="K141">
        <f t="shared" si="17"/>
        <v>1000000</v>
      </c>
      <c r="L141" t="str">
        <f t="shared" si="18"/>
        <v>N/A</v>
      </c>
      <c r="M141">
        <f t="shared" si="19"/>
        <v>55</v>
      </c>
      <c r="N141" t="str">
        <f t="shared" si="20"/>
        <v>N/A</v>
      </c>
    </row>
    <row r="142" spans="1:28" x14ac:dyDescent="0.3">
      <c r="A142" s="1">
        <v>4</v>
      </c>
      <c r="B142" t="s">
        <v>5683</v>
      </c>
      <c r="C142" t="s">
        <v>5684</v>
      </c>
      <c r="D142" t="s">
        <v>2134</v>
      </c>
      <c r="F142">
        <v>52</v>
      </c>
      <c r="I142" t="str">
        <f t="shared" si="15"/>
        <v>N/A</v>
      </c>
      <c r="J142" t="str">
        <f t="shared" si="16"/>
        <v>N/A</v>
      </c>
      <c r="K142">
        <f t="shared" si="17"/>
        <v>1160000</v>
      </c>
      <c r="L142" t="str">
        <f t="shared" si="18"/>
        <v>N/A</v>
      </c>
      <c r="M142">
        <f t="shared" si="19"/>
        <v>52</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3838</v>
      </c>
      <c r="D145" t="s">
        <v>5685</v>
      </c>
      <c r="E145" t="s">
        <v>5686</v>
      </c>
      <c r="F145" t="s">
        <v>1225</v>
      </c>
      <c r="G145" t="s">
        <v>5624</v>
      </c>
      <c r="I145" t="str">
        <f t="shared" si="15"/>
        <v>N/A</v>
      </c>
      <c r="J145">
        <f t="shared" si="16"/>
        <v>2049999999.9999998</v>
      </c>
      <c r="K145">
        <f t="shared" si="17"/>
        <v>2089999999.9999998</v>
      </c>
      <c r="L145">
        <f t="shared" si="18"/>
        <v>2120000000</v>
      </c>
      <c r="M145">
        <f t="shared" si="19"/>
        <v>2069999999.9999998</v>
      </c>
      <c r="N145">
        <f t="shared" si="20"/>
        <v>2240000000</v>
      </c>
      <c r="P145">
        <f t="shared" ref="P145:P208" si="21">MAX(J145:N145)</f>
        <v>2240000000</v>
      </c>
      <c r="Q145">
        <f>IFERROR(J144+MATCH(P145,J145:N145,0)-1,"")</f>
        <v>2016</v>
      </c>
      <c r="R145">
        <f t="shared" ref="R145:R208" si="22">IF(Q145="","",MIN(J145:N145))</f>
        <v>2049999999.9999998</v>
      </c>
      <c r="S145">
        <f>IFERROR(J144+MATCH(R145,J145:N145)-1,"")</f>
        <v>2012</v>
      </c>
      <c r="T145">
        <f t="shared" ref="T145:T208" si="23">IFERROR(AVERAGE(J145:N145),"")</f>
        <v>2114000000</v>
      </c>
      <c r="U145">
        <f t="shared" ref="U145:U208" si="24">IFERROR(STDEV(J145:N145),"")</f>
        <v>75033325.929216385</v>
      </c>
      <c r="V145">
        <f t="shared" ref="V145:V208" si="25">IF(C145="-","",IF(ISBLANK(B145),"",IF(OR(ISNUMBER(FIND("Growth",B145)),ISNUMBER(FIND("Margin",B145))),"",(J145-T145)/U145)))</f>
        <v>-0.85295432672643923</v>
      </c>
      <c r="W145">
        <f t="shared" ref="W145:W208" si="26">IF(OR(D145="-",ISBLANK(D145)),"",(K145-T145)/U145)</f>
        <v>-0.31985787252241671</v>
      </c>
      <c r="X145">
        <f t="shared" ref="X145:X208" si="27">IF(OR(E145="-",ISBLANK(E145)),"",(L145-T145)/U145)</f>
        <v>7.9964468130603386E-2</v>
      </c>
      <c r="Y145">
        <f t="shared" ref="Y145:Y208" si="28">IF(OR(F145="-",ISBLANK(F145)),"",(M145-T145)/U145)</f>
        <v>-0.58640609962442802</v>
      </c>
      <c r="Z145">
        <f t="shared" ref="Z145:Z208" si="29">IFERROR(IF(OR(G145="-",ISBLANK(G145)),"",(N145-T145)/U145),"")</f>
        <v>1.679253830742671</v>
      </c>
      <c r="AA145">
        <f t="shared" ref="AA145:AA208" si="30">IF(MAX(MAX(V145:Z145),ABS(MIN(V145:Z145)))=ABS(MIN(V145:Z145)),MIN(V145:Z145),MAX(V145:Z145))</f>
        <v>1.679253830742671</v>
      </c>
      <c r="AB145">
        <f>IFERROR(V144+MATCH(AA145,V145:Z145,0)-1,"")</f>
        <v>2016</v>
      </c>
    </row>
    <row r="146" spans="1:28" x14ac:dyDescent="0.3">
      <c r="A146" s="1">
        <v>1</v>
      </c>
      <c r="B146" t="s">
        <v>253</v>
      </c>
      <c r="C146" t="s">
        <v>254</v>
      </c>
      <c r="D146" t="s">
        <v>5687</v>
      </c>
      <c r="E146" t="s">
        <v>5688</v>
      </c>
      <c r="F146" t="s">
        <v>3017</v>
      </c>
      <c r="G146" t="s">
        <v>5689</v>
      </c>
      <c r="I146" t="str">
        <f t="shared" si="15"/>
        <v>N/A</v>
      </c>
      <c r="J146" t="str">
        <f t="shared" si="16"/>
        <v>N/A</v>
      </c>
      <c r="K146">
        <f t="shared" si="17"/>
        <v>2.29E-2</v>
      </c>
      <c r="L146">
        <f t="shared" si="18"/>
        <v>1.18E-2</v>
      </c>
      <c r="M146">
        <f t="shared" si="19"/>
        <v>-2.3700000000000002E-2</v>
      </c>
      <c r="N146">
        <f t="shared" si="20"/>
        <v>8.2200000000000009E-2</v>
      </c>
      <c r="P146">
        <f t="shared" si="21"/>
        <v>8.2200000000000009E-2</v>
      </c>
      <c r="Q146">
        <f>IFERROR(J144+MATCH(P146,J146:N146,0)-1,"")</f>
        <v>2016</v>
      </c>
      <c r="R146">
        <f t="shared" si="22"/>
        <v>-2.3700000000000002E-2</v>
      </c>
      <c r="S146" t="str">
        <f>IFERROR(J144+MATCH(R146,J146:N146)-1,"")</f>
        <v/>
      </c>
      <c r="T146">
        <f t="shared" si="23"/>
        <v>2.3300000000000001E-2</v>
      </c>
      <c r="U146">
        <f t="shared" si="24"/>
        <v>4.400992312346539E-2</v>
      </c>
      <c r="V146" t="str">
        <f t="shared" si="25"/>
        <v/>
      </c>
      <c r="W146">
        <f t="shared" si="26"/>
        <v>-9.088859321063604E-3</v>
      </c>
      <c r="X146">
        <f t="shared" si="27"/>
        <v>-0.26130470548057794</v>
      </c>
      <c r="Y146">
        <f t="shared" si="28"/>
        <v>-1.0679409702249707</v>
      </c>
      <c r="Z146">
        <f t="shared" si="29"/>
        <v>1.3383345350266123</v>
      </c>
      <c r="AA146">
        <f t="shared" si="30"/>
        <v>1.3383345350266123</v>
      </c>
      <c r="AB146">
        <f>IFERROR(V144+MATCH(AA146,V146:Z146,0)-1,"")</f>
        <v>2016</v>
      </c>
    </row>
    <row r="147" spans="1:28" x14ac:dyDescent="0.3">
      <c r="A147" s="1">
        <v>2</v>
      </c>
      <c r="B147" t="s">
        <v>259</v>
      </c>
      <c r="C147" t="s">
        <v>1513</v>
      </c>
      <c r="D147" t="s">
        <v>5690</v>
      </c>
      <c r="E147" t="s">
        <v>750</v>
      </c>
      <c r="F147" t="s">
        <v>1467</v>
      </c>
      <c r="G147" t="s">
        <v>1512</v>
      </c>
      <c r="I147" t="str">
        <f t="shared" si="15"/>
        <v>N/A</v>
      </c>
      <c r="J147">
        <f t="shared" si="16"/>
        <v>1220000000</v>
      </c>
      <c r="K147">
        <f t="shared" si="17"/>
        <v>1230000000</v>
      </c>
      <c r="L147">
        <f t="shared" si="18"/>
        <v>1270000000</v>
      </c>
      <c r="M147">
        <f t="shared" si="19"/>
        <v>1190000000</v>
      </c>
      <c r="N147">
        <f t="shared" si="20"/>
        <v>1260000000</v>
      </c>
      <c r="P147">
        <f t="shared" si="21"/>
        <v>1270000000</v>
      </c>
      <c r="Q147">
        <f>IFERROR(J144+MATCH(P147,J147:N147,0)-1,"")</f>
        <v>2014</v>
      </c>
      <c r="R147">
        <f t="shared" si="22"/>
        <v>1190000000</v>
      </c>
      <c r="S147" t="str">
        <f>IFERROR(J144+MATCH(R147,J147:N147)-1,"")</f>
        <v/>
      </c>
      <c r="T147">
        <f t="shared" si="23"/>
        <v>1234000000</v>
      </c>
      <c r="U147">
        <f t="shared" si="24"/>
        <v>32093613.071762424</v>
      </c>
      <c r="V147">
        <f t="shared" si="25"/>
        <v>-0.43622386699482907</v>
      </c>
      <c r="W147">
        <f t="shared" si="26"/>
        <v>-0.12463539056995117</v>
      </c>
      <c r="X147">
        <f t="shared" si="27"/>
        <v>1.1217185151295606</v>
      </c>
      <c r="Y147">
        <f t="shared" si="28"/>
        <v>-1.3709892962694628</v>
      </c>
      <c r="Z147">
        <f t="shared" si="29"/>
        <v>0.81013003870468259</v>
      </c>
      <c r="AA147">
        <f t="shared" si="30"/>
        <v>-1.3709892962694628</v>
      </c>
      <c r="AB147">
        <f>IFERROR(V144+MATCH(AA147,V147:Z147,0)-1,"")</f>
        <v>2015</v>
      </c>
    </row>
    <row r="148" spans="1:28" x14ac:dyDescent="0.3">
      <c r="A148" s="1">
        <v>3</v>
      </c>
      <c r="B148" t="s">
        <v>265</v>
      </c>
      <c r="C148" t="s">
        <v>1456</v>
      </c>
      <c r="D148" t="s">
        <v>1466</v>
      </c>
      <c r="E148" t="s">
        <v>1513</v>
      </c>
      <c r="F148" t="s">
        <v>749</v>
      </c>
      <c r="G148" t="s">
        <v>1467</v>
      </c>
      <c r="I148" t="str">
        <f t="shared" si="15"/>
        <v>N/A</v>
      </c>
      <c r="J148">
        <f t="shared" si="16"/>
        <v>1170000000</v>
      </c>
      <c r="K148">
        <f t="shared" si="17"/>
        <v>1180000000</v>
      </c>
      <c r="L148">
        <f t="shared" si="18"/>
        <v>1220000000</v>
      </c>
      <c r="M148">
        <f t="shared" si="19"/>
        <v>1140000000</v>
      </c>
      <c r="N148">
        <f t="shared" si="20"/>
        <v>1190000000</v>
      </c>
      <c r="P148">
        <f t="shared" si="21"/>
        <v>1220000000</v>
      </c>
      <c r="Q148">
        <f>IFERROR(J144+MATCH(P148,J148:N148,0)-1,"")</f>
        <v>2014</v>
      </c>
      <c r="R148">
        <f t="shared" si="22"/>
        <v>1140000000</v>
      </c>
      <c r="S148" t="str">
        <f>IFERROR(J144+MATCH(R148,J148:N148)-1,"")</f>
        <v/>
      </c>
      <c r="T148">
        <f t="shared" si="23"/>
        <v>1180000000</v>
      </c>
      <c r="U148">
        <f t="shared" si="24"/>
        <v>29154759.474226501</v>
      </c>
      <c r="V148">
        <f t="shared" si="25"/>
        <v>-0.34299717028501769</v>
      </c>
      <c r="W148">
        <f t="shared" si="26"/>
        <v>0</v>
      </c>
      <c r="X148">
        <f t="shared" si="27"/>
        <v>1.3719886811400708</v>
      </c>
      <c r="Y148">
        <f t="shared" si="28"/>
        <v>-1.3719886811400708</v>
      </c>
      <c r="Z148">
        <f t="shared" si="29"/>
        <v>0.34299717028501769</v>
      </c>
      <c r="AA148">
        <f t="shared" si="30"/>
        <v>-1.3719886811400708</v>
      </c>
      <c r="AB148">
        <f>IFERROR(V144+MATCH(AA148,V148:Z148,0)-1,"")</f>
        <v>2015</v>
      </c>
    </row>
    <row r="149" spans="1:28" x14ac:dyDescent="0.3">
      <c r="A149" s="1">
        <v>4</v>
      </c>
      <c r="B149" t="s">
        <v>271</v>
      </c>
      <c r="C149" t="s">
        <v>5691</v>
      </c>
      <c r="D149" t="s">
        <v>5692</v>
      </c>
      <c r="E149" t="s">
        <v>5693</v>
      </c>
      <c r="F149" t="s">
        <v>4609</v>
      </c>
      <c r="G149" t="s">
        <v>5694</v>
      </c>
      <c r="I149" t="str">
        <f t="shared" si="15"/>
        <v>pos_trend</v>
      </c>
      <c r="J149">
        <f t="shared" si="16"/>
        <v>43800000</v>
      </c>
      <c r="K149">
        <f t="shared" si="17"/>
        <v>46100000</v>
      </c>
      <c r="L149">
        <f t="shared" si="18"/>
        <v>48800000</v>
      </c>
      <c r="M149">
        <f t="shared" si="19"/>
        <v>53200000</v>
      </c>
      <c r="N149">
        <f t="shared" si="20"/>
        <v>66900000.000000007</v>
      </c>
      <c r="P149">
        <f t="shared" si="21"/>
        <v>66900000.000000007</v>
      </c>
      <c r="Q149">
        <f>IFERROR(J144+MATCH(P149,J149:N149,0)-1,"")</f>
        <v>2016</v>
      </c>
      <c r="R149">
        <f t="shared" si="22"/>
        <v>43800000</v>
      </c>
      <c r="S149">
        <f>IFERROR(J144+MATCH(R149,J149:N149)-1,"")</f>
        <v>2012</v>
      </c>
      <c r="T149">
        <f t="shared" si="23"/>
        <v>51760000</v>
      </c>
      <c r="U149">
        <f t="shared" si="24"/>
        <v>9157674.3772641309</v>
      </c>
      <c r="V149">
        <f t="shared" si="25"/>
        <v>-0.86921631760159423</v>
      </c>
      <c r="W149">
        <f t="shared" si="26"/>
        <v>-0.61806084894786717</v>
      </c>
      <c r="X149">
        <f t="shared" si="27"/>
        <v>-0.32322616835436163</v>
      </c>
      <c r="Y149">
        <f t="shared" si="28"/>
        <v>0.15724516298320296</v>
      </c>
      <c r="Z149">
        <f t="shared" si="29"/>
        <v>1.653258171920621</v>
      </c>
      <c r="AA149">
        <f t="shared" si="30"/>
        <v>1.653258171920621</v>
      </c>
      <c r="AB149">
        <f>IFERROR(V144+MATCH(AA149,V149:Z149,0)-1,"")</f>
        <v>2016</v>
      </c>
    </row>
    <row r="150" spans="1:28" x14ac:dyDescent="0.3">
      <c r="A150" s="1">
        <v>5</v>
      </c>
      <c r="B150" t="s">
        <v>277</v>
      </c>
      <c r="C150" t="s">
        <v>254</v>
      </c>
      <c r="D150" t="s">
        <v>254</v>
      </c>
      <c r="E150" t="s">
        <v>254</v>
      </c>
      <c r="F150" t="s">
        <v>5695</v>
      </c>
      <c r="G150" t="s">
        <v>5696</v>
      </c>
      <c r="I150" t="str">
        <f t="shared" si="15"/>
        <v>N/A</v>
      </c>
      <c r="J150" t="str">
        <f t="shared" si="16"/>
        <v>N/A</v>
      </c>
      <c r="K150" t="str">
        <f t="shared" si="17"/>
        <v>N/A</v>
      </c>
      <c r="L150" t="str">
        <f t="shared" si="18"/>
        <v>N/A</v>
      </c>
      <c r="M150">
        <f t="shared" si="19"/>
        <v>41300000</v>
      </c>
      <c r="N150">
        <f t="shared" si="20"/>
        <v>46400000</v>
      </c>
      <c r="P150">
        <f t="shared" si="21"/>
        <v>46400000</v>
      </c>
      <c r="Q150">
        <f>IFERROR(J144+MATCH(P150,J150:N150,0)-1,"")</f>
        <v>2016</v>
      </c>
      <c r="R150">
        <f t="shared" si="22"/>
        <v>41300000</v>
      </c>
      <c r="S150">
        <f>IFERROR(J144+MATCH(R150,J150:N150)-1,"")</f>
        <v>2015</v>
      </c>
      <c r="T150">
        <f t="shared" si="23"/>
        <v>43850000</v>
      </c>
      <c r="U150">
        <f t="shared" si="24"/>
        <v>3606244.5840513925</v>
      </c>
      <c r="V150" t="str">
        <f t="shared" si="25"/>
        <v/>
      </c>
      <c r="W150" t="str">
        <f t="shared" si="26"/>
        <v/>
      </c>
      <c r="X150" t="str">
        <f t="shared" si="27"/>
        <v/>
      </c>
      <c r="Y150">
        <f t="shared" si="28"/>
        <v>-0.70710678118654746</v>
      </c>
      <c r="Z150">
        <f t="shared" si="29"/>
        <v>0.70710678118654746</v>
      </c>
      <c r="AA150">
        <f t="shared" si="30"/>
        <v>-0.70710678118654746</v>
      </c>
      <c r="AB150">
        <f>IFERROR(V144+MATCH(AA150,V150:Z150,0)-1,"")</f>
        <v>2015</v>
      </c>
    </row>
    <row r="151" spans="1:28" x14ac:dyDescent="0.3">
      <c r="A151" s="1">
        <v>6</v>
      </c>
      <c r="B151" t="s">
        <v>283</v>
      </c>
      <c r="C151" t="s">
        <v>254</v>
      </c>
      <c r="D151" t="s">
        <v>254</v>
      </c>
      <c r="E151" t="s">
        <v>254</v>
      </c>
      <c r="F151" t="s">
        <v>5697</v>
      </c>
      <c r="G151" t="s">
        <v>1852</v>
      </c>
      <c r="I151" t="str">
        <f t="shared" si="15"/>
        <v>N/A</v>
      </c>
      <c r="J151" t="str">
        <f t="shared" si="16"/>
        <v>N/A</v>
      </c>
      <c r="K151" t="str">
        <f t="shared" si="17"/>
        <v>N/A</v>
      </c>
      <c r="L151" t="str">
        <f t="shared" si="18"/>
        <v>N/A</v>
      </c>
      <c r="M151">
        <f t="shared" si="19"/>
        <v>11900000</v>
      </c>
      <c r="N151">
        <f t="shared" si="20"/>
        <v>20500000</v>
      </c>
      <c r="P151">
        <f t="shared" si="21"/>
        <v>20500000</v>
      </c>
      <c r="Q151">
        <f>IFERROR(J144+MATCH(P151,J151:N151,0)-1,"")</f>
        <v>2016</v>
      </c>
      <c r="R151">
        <f t="shared" si="22"/>
        <v>11900000</v>
      </c>
      <c r="S151">
        <f>IFERROR(J144+MATCH(R151,J151:N151)-1,"")</f>
        <v>2015</v>
      </c>
      <c r="T151">
        <f t="shared" si="23"/>
        <v>16200000</v>
      </c>
      <c r="U151">
        <f t="shared" si="24"/>
        <v>6081118.3182043089</v>
      </c>
      <c r="V151" t="str">
        <f t="shared" si="25"/>
        <v/>
      </c>
      <c r="W151" t="str">
        <f t="shared" si="26"/>
        <v/>
      </c>
      <c r="X151" t="str">
        <f t="shared" si="27"/>
        <v/>
      </c>
      <c r="Y151">
        <f t="shared" si="28"/>
        <v>-0.70710678118654746</v>
      </c>
      <c r="Z151">
        <f t="shared" si="29"/>
        <v>0.70710678118654746</v>
      </c>
      <c r="AA151">
        <f t="shared" si="30"/>
        <v>-0.70710678118654746</v>
      </c>
      <c r="AB151">
        <f>IFERROR(V144+MATCH(AA151,V151:Z151,0)-1,"")</f>
        <v>2015</v>
      </c>
    </row>
    <row r="152" spans="1:28" x14ac:dyDescent="0.3">
      <c r="A152" s="1">
        <v>7</v>
      </c>
      <c r="B152" t="s">
        <v>289</v>
      </c>
      <c r="C152" t="s">
        <v>254</v>
      </c>
      <c r="D152" t="s">
        <v>5698</v>
      </c>
      <c r="E152" t="s">
        <v>5699</v>
      </c>
      <c r="F152" t="s">
        <v>5700</v>
      </c>
      <c r="G152" t="s">
        <v>2615</v>
      </c>
      <c r="I152" t="str">
        <f t="shared" si="15"/>
        <v>N/A</v>
      </c>
      <c r="J152" t="str">
        <f t="shared" si="16"/>
        <v>N/A</v>
      </c>
      <c r="K152">
        <f t="shared" si="17"/>
        <v>9.9000000000000008E-3</v>
      </c>
      <c r="L152">
        <f t="shared" si="18"/>
        <v>2.9100000000000001E-2</v>
      </c>
      <c r="M152">
        <f t="shared" si="19"/>
        <v>-5.7999999999999996E-2</v>
      </c>
      <c r="N152">
        <f t="shared" si="20"/>
        <v>5.4800000000000008E-2</v>
      </c>
      <c r="P152">
        <f t="shared" si="21"/>
        <v>5.4800000000000008E-2</v>
      </c>
      <c r="Q152">
        <f>IFERROR(J144+MATCH(P152,J152:N152,0)-1,"")</f>
        <v>2016</v>
      </c>
      <c r="R152">
        <f t="shared" si="22"/>
        <v>-5.7999999999999996E-2</v>
      </c>
      <c r="S152" t="str">
        <f>IFERROR(J144+MATCH(R152,J152:N152)-1,"")</f>
        <v/>
      </c>
      <c r="T152">
        <f t="shared" si="23"/>
        <v>8.9500000000000031E-3</v>
      </c>
      <c r="U152">
        <f t="shared" si="24"/>
        <v>4.8275079837669183E-2</v>
      </c>
      <c r="V152" t="str">
        <f t="shared" si="25"/>
        <v/>
      </c>
      <c r="W152">
        <f t="shared" si="26"/>
        <v>1.9678890292765708E-2</v>
      </c>
      <c r="X152">
        <f t="shared" si="27"/>
        <v>0.41739962042024209</v>
      </c>
      <c r="Y152">
        <f t="shared" si="28"/>
        <v>-1.3868439001059656</v>
      </c>
      <c r="Z152">
        <f t="shared" si="29"/>
        <v>0.94976538939295785</v>
      </c>
      <c r="AA152">
        <f t="shared" si="30"/>
        <v>-1.3868439001059656</v>
      </c>
      <c r="AB152">
        <f>IFERROR(V144+MATCH(AA152,V152:Z152,0)-1,"")</f>
        <v>2015</v>
      </c>
    </row>
    <row r="153" spans="1:28" x14ac:dyDescent="0.3">
      <c r="A153" s="1">
        <v>8</v>
      </c>
      <c r="B153" t="s">
        <v>294</v>
      </c>
      <c r="C153" t="s">
        <v>5701</v>
      </c>
      <c r="D153" t="s">
        <v>5702</v>
      </c>
      <c r="E153" t="s">
        <v>5703</v>
      </c>
      <c r="F153" t="s">
        <v>5704</v>
      </c>
      <c r="G153" t="s">
        <v>5705</v>
      </c>
      <c r="I153" t="str">
        <f t="shared" si="15"/>
        <v>N/A</v>
      </c>
      <c r="J153">
        <f t="shared" si="16"/>
        <v>829200000</v>
      </c>
      <c r="K153">
        <f t="shared" si="17"/>
        <v>864000000</v>
      </c>
      <c r="L153">
        <f t="shared" si="18"/>
        <v>853000000</v>
      </c>
      <c r="M153">
        <f t="shared" si="19"/>
        <v>876200000</v>
      </c>
      <c r="N153">
        <f t="shared" si="20"/>
        <v>980800000</v>
      </c>
      <c r="P153">
        <f t="shared" si="21"/>
        <v>980800000</v>
      </c>
      <c r="Q153">
        <f>IFERROR(J144+MATCH(P153,J153:N153,0)-1,"")</f>
        <v>2016</v>
      </c>
      <c r="R153">
        <f t="shared" si="22"/>
        <v>829200000</v>
      </c>
      <c r="S153">
        <f>IFERROR(J144+MATCH(R153,J153:N153)-1,"")</f>
        <v>2012</v>
      </c>
      <c r="T153">
        <f t="shared" si="23"/>
        <v>880640000</v>
      </c>
      <c r="U153">
        <f t="shared" si="24"/>
        <v>58606040.64428854</v>
      </c>
      <c r="V153">
        <f t="shared" si="25"/>
        <v>-0.87772522140195275</v>
      </c>
      <c r="W153">
        <f t="shared" si="26"/>
        <v>-0.28392977613002512</v>
      </c>
      <c r="X153">
        <f t="shared" si="27"/>
        <v>-0.47162373871597929</v>
      </c>
      <c r="Y153">
        <f t="shared" si="28"/>
        <v>-7.5760108534694212E-2</v>
      </c>
      <c r="Z153">
        <f t="shared" si="29"/>
        <v>1.7090388447826514</v>
      </c>
      <c r="AA153">
        <f t="shared" si="30"/>
        <v>1.7090388447826514</v>
      </c>
      <c r="AB153">
        <f>IFERROR(V144+MATCH(AA153,V153:Z153,0)-1,"")</f>
        <v>2016</v>
      </c>
    </row>
    <row r="154" spans="1:28" x14ac:dyDescent="0.3">
      <c r="A154" s="1">
        <v>9</v>
      </c>
      <c r="B154" t="s">
        <v>300</v>
      </c>
      <c r="C154" t="s">
        <v>254</v>
      </c>
      <c r="D154" t="s">
        <v>1104</v>
      </c>
      <c r="E154" t="s">
        <v>5706</v>
      </c>
      <c r="F154" t="s">
        <v>5707</v>
      </c>
      <c r="G154" t="s">
        <v>5708</v>
      </c>
      <c r="I154" t="str">
        <f t="shared" si="15"/>
        <v>N/A</v>
      </c>
      <c r="J154" t="str">
        <f t="shared" si="16"/>
        <v>N/A</v>
      </c>
      <c r="K154">
        <f t="shared" si="17"/>
        <v>4.2000000000000003E-2</v>
      </c>
      <c r="L154">
        <f t="shared" si="18"/>
        <v>-1.2700000000000001E-2</v>
      </c>
      <c r="M154">
        <f t="shared" si="19"/>
        <v>2.7200000000000002E-2</v>
      </c>
      <c r="N154">
        <f t="shared" si="20"/>
        <v>0.11939999999999999</v>
      </c>
      <c r="P154">
        <f t="shared" si="21"/>
        <v>0.11939999999999999</v>
      </c>
      <c r="Q154">
        <f>IFERROR(J144+MATCH(P154,J154:N154,0)-1,"")</f>
        <v>2016</v>
      </c>
      <c r="R154">
        <f t="shared" si="22"/>
        <v>-1.2700000000000001E-2</v>
      </c>
      <c r="S154">
        <f>IFERROR(J144+MATCH(R154,J154:N154)-1,"")</f>
        <v>2014</v>
      </c>
      <c r="T154">
        <f t="shared" si="23"/>
        <v>4.3975E-2</v>
      </c>
      <c r="U154">
        <f t="shared" si="24"/>
        <v>5.5336207254683911E-2</v>
      </c>
      <c r="V154" t="str">
        <f t="shared" si="25"/>
        <v/>
      </c>
      <c r="W154">
        <f t="shared" si="26"/>
        <v>-3.5690917357420165E-2</v>
      </c>
      <c r="X154">
        <f t="shared" si="27"/>
        <v>-1.0241937930287546</v>
      </c>
      <c r="Y154">
        <f t="shared" si="28"/>
        <v>-0.30314690565606273</v>
      </c>
      <c r="Z154">
        <f t="shared" si="29"/>
        <v>1.3630316160422373</v>
      </c>
      <c r="AA154">
        <f t="shared" si="30"/>
        <v>1.3630316160422373</v>
      </c>
      <c r="AB154">
        <f>IFERROR(V144+MATCH(AA154,V154:Z154,0)-1,"")</f>
        <v>2016</v>
      </c>
    </row>
    <row r="155" spans="1:28" x14ac:dyDescent="0.3">
      <c r="A155" s="1">
        <v>10</v>
      </c>
      <c r="B155" t="s">
        <v>305</v>
      </c>
      <c r="C155" t="s">
        <v>254</v>
      </c>
      <c r="D155" t="s">
        <v>254</v>
      </c>
      <c r="E155" t="s">
        <v>254</v>
      </c>
      <c r="F155" t="s">
        <v>254</v>
      </c>
      <c r="G155" t="s">
        <v>5709</v>
      </c>
      <c r="I155" t="str">
        <f t="shared" si="15"/>
        <v>N/A</v>
      </c>
      <c r="J155" t="str">
        <f t="shared" si="16"/>
        <v>N/A</v>
      </c>
      <c r="K155" t="str">
        <f t="shared" si="17"/>
        <v>N/A</v>
      </c>
      <c r="L155" t="str">
        <f t="shared" si="18"/>
        <v>N/A</v>
      </c>
      <c r="M155" t="str">
        <f t="shared" si="19"/>
        <v>N/A</v>
      </c>
      <c r="N155">
        <f t="shared" si="20"/>
        <v>0.43820000000000003</v>
      </c>
      <c r="P155">
        <f t="shared" si="21"/>
        <v>0.43820000000000003</v>
      </c>
      <c r="Q155">
        <f>IFERROR(J144+MATCH(P155,J155:N155,0)-1,"")</f>
        <v>2016</v>
      </c>
      <c r="R155">
        <f t="shared" si="22"/>
        <v>0.43820000000000003</v>
      </c>
      <c r="S155">
        <f>IFERROR(J144+MATCH(R155,J155:N155)-1,"")</f>
        <v>2016</v>
      </c>
      <c r="T155">
        <f t="shared" si="23"/>
        <v>0.43820000000000003</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5710</v>
      </c>
      <c r="D158" t="s">
        <v>5711</v>
      </c>
      <c r="E158" t="s">
        <v>5712</v>
      </c>
      <c r="F158" t="s">
        <v>5713</v>
      </c>
      <c r="G158" t="s">
        <v>5714</v>
      </c>
      <c r="I158" t="str">
        <f t="shared" si="15"/>
        <v>N/A</v>
      </c>
      <c r="J158">
        <f t="shared" si="16"/>
        <v>452900000</v>
      </c>
      <c r="K158">
        <f t="shared" si="17"/>
        <v>483500000</v>
      </c>
      <c r="L158">
        <f t="shared" si="18"/>
        <v>493500000</v>
      </c>
      <c r="M158">
        <f t="shared" si="19"/>
        <v>491100000</v>
      </c>
      <c r="N158">
        <f t="shared" si="20"/>
        <v>557600000</v>
      </c>
      <c r="P158">
        <f t="shared" si="21"/>
        <v>557600000</v>
      </c>
      <c r="Q158">
        <f>IFERROR(J144+MATCH(P158,J158:N158,0)-1,"")</f>
        <v>2016</v>
      </c>
      <c r="R158">
        <f t="shared" si="22"/>
        <v>452900000</v>
      </c>
      <c r="S158">
        <f>IFERROR(J144+MATCH(R158,J158:N158)-1,"")</f>
        <v>2012</v>
      </c>
      <c r="T158">
        <f t="shared" si="23"/>
        <v>495720000</v>
      </c>
      <c r="U158">
        <f t="shared" si="24"/>
        <v>38204345.302596144</v>
      </c>
      <c r="V158">
        <f t="shared" si="25"/>
        <v>-1.1208149141372723</v>
      </c>
      <c r="W158">
        <f t="shared" si="26"/>
        <v>-0.31985890356743268</v>
      </c>
      <c r="X158">
        <f t="shared" si="27"/>
        <v>-5.8108573315851113E-2</v>
      </c>
      <c r="Y158">
        <f t="shared" si="28"/>
        <v>-0.12092865257623069</v>
      </c>
      <c r="Z158">
        <f t="shared" si="29"/>
        <v>1.6197110435967867</v>
      </c>
      <c r="AA158">
        <f t="shared" si="30"/>
        <v>1.6197110435967867</v>
      </c>
      <c r="AB158">
        <f>IFERROR(V144+MATCH(AA158,V158:Z158,0)-1,"")</f>
        <v>2016</v>
      </c>
    </row>
    <row r="159" spans="1:28" x14ac:dyDescent="0.3">
      <c r="A159" s="1">
        <v>1</v>
      </c>
      <c r="B159" t="s">
        <v>314</v>
      </c>
      <c r="C159" t="s">
        <v>5715</v>
      </c>
      <c r="D159" t="s">
        <v>5716</v>
      </c>
      <c r="E159" t="s">
        <v>5717</v>
      </c>
      <c r="F159" t="s">
        <v>5718</v>
      </c>
      <c r="G159" t="s">
        <v>5719</v>
      </c>
      <c r="I159" t="str">
        <f t="shared" si="15"/>
        <v>pos_trend</v>
      </c>
      <c r="J159">
        <f t="shared" si="16"/>
        <v>38200000</v>
      </c>
      <c r="K159">
        <f t="shared" si="17"/>
        <v>39600000</v>
      </c>
      <c r="L159">
        <f t="shared" si="18"/>
        <v>43300000</v>
      </c>
      <c r="M159">
        <f t="shared" si="19"/>
        <v>45200000</v>
      </c>
      <c r="N159">
        <f t="shared" si="20"/>
        <v>47300000</v>
      </c>
      <c r="P159">
        <f t="shared" si="21"/>
        <v>47300000</v>
      </c>
      <c r="Q159">
        <f>IFERROR(J144+MATCH(P159,J159:N159,0)-1,"")</f>
        <v>2016</v>
      </c>
      <c r="R159">
        <f t="shared" si="22"/>
        <v>38200000</v>
      </c>
      <c r="S159">
        <f>IFERROR(J144+MATCH(R159,J159:N159)-1,"")</f>
        <v>2012</v>
      </c>
      <c r="T159">
        <f t="shared" si="23"/>
        <v>42720000</v>
      </c>
      <c r="U159">
        <f t="shared" si="24"/>
        <v>3795655.4111246718</v>
      </c>
      <c r="V159">
        <f t="shared" si="25"/>
        <v>-1.1908351813898463</v>
      </c>
      <c r="W159">
        <f t="shared" si="26"/>
        <v>-0.82199242609210621</v>
      </c>
      <c r="X159">
        <f t="shared" si="27"/>
        <v>0.15280628433763513</v>
      </c>
      <c r="Y159">
        <f t="shared" si="28"/>
        <v>0.65337859509885365</v>
      </c>
      <c r="Z159">
        <f t="shared" si="29"/>
        <v>1.2066427280454637</v>
      </c>
      <c r="AA159">
        <f t="shared" si="30"/>
        <v>1.2066427280454637</v>
      </c>
      <c r="AB159">
        <f>IFERROR(V144+MATCH(AA159,V159:Z159,0)-1,"")</f>
        <v>2016</v>
      </c>
    </row>
    <row r="160" spans="1:28" x14ac:dyDescent="0.3">
      <c r="A160" s="1">
        <v>2</v>
      </c>
      <c r="B160" t="s">
        <v>320</v>
      </c>
      <c r="C160" t="s">
        <v>5720</v>
      </c>
      <c r="D160" t="s">
        <v>5721</v>
      </c>
      <c r="E160" t="s">
        <v>5722</v>
      </c>
      <c r="F160" t="s">
        <v>5723</v>
      </c>
      <c r="G160" t="s">
        <v>5724</v>
      </c>
      <c r="I160" t="str">
        <f t="shared" si="15"/>
        <v>N/A</v>
      </c>
      <c r="J160">
        <f t="shared" si="16"/>
        <v>414700000</v>
      </c>
      <c r="K160">
        <f t="shared" si="17"/>
        <v>443900000</v>
      </c>
      <c r="L160">
        <f t="shared" si="18"/>
        <v>450200000</v>
      </c>
      <c r="M160">
        <f t="shared" si="19"/>
        <v>445900000</v>
      </c>
      <c r="N160">
        <f t="shared" si="20"/>
        <v>510300000</v>
      </c>
      <c r="P160">
        <f t="shared" si="21"/>
        <v>510300000</v>
      </c>
      <c r="Q160">
        <f>IFERROR(J144+MATCH(P160,J160:N160,0)-1,"")</f>
        <v>2016</v>
      </c>
      <c r="R160">
        <f t="shared" si="22"/>
        <v>414700000</v>
      </c>
      <c r="S160">
        <f>IFERROR(J144+MATCH(R160,J160:N160)-1,"")</f>
        <v>2012</v>
      </c>
      <c r="T160">
        <f t="shared" si="23"/>
        <v>453000000</v>
      </c>
      <c r="U160">
        <f t="shared" si="24"/>
        <v>34968700.290402561</v>
      </c>
      <c r="V160">
        <f t="shared" si="25"/>
        <v>-1.0952651852065471</v>
      </c>
      <c r="W160">
        <f t="shared" si="26"/>
        <v>-0.26023272024489763</v>
      </c>
      <c r="X160">
        <f t="shared" si="27"/>
        <v>-8.0071606229199274E-2</v>
      </c>
      <c r="Y160">
        <f t="shared" si="28"/>
        <v>-0.20303871579546956</v>
      </c>
      <c r="Z160">
        <f t="shared" si="29"/>
        <v>1.6386082274761136</v>
      </c>
      <c r="AA160">
        <f t="shared" si="30"/>
        <v>1.6386082274761136</v>
      </c>
      <c r="AB160">
        <f>IFERROR(V144+MATCH(AA160,V160:Z160,0)-1,"")</f>
        <v>2016</v>
      </c>
    </row>
    <row r="161" spans="1:28" x14ac:dyDescent="0.3">
      <c r="A161" s="1">
        <v>3</v>
      </c>
      <c r="B161" t="s">
        <v>326</v>
      </c>
      <c r="C161" t="s">
        <v>254</v>
      </c>
      <c r="D161" t="s">
        <v>643</v>
      </c>
      <c r="E161" t="s">
        <v>5725</v>
      </c>
      <c r="F161" t="s">
        <v>5726</v>
      </c>
      <c r="G161" t="s">
        <v>5727</v>
      </c>
      <c r="I161" t="str">
        <f t="shared" si="15"/>
        <v>N/A</v>
      </c>
      <c r="J161" t="str">
        <f t="shared" si="16"/>
        <v>N/A</v>
      </c>
      <c r="K161">
        <f t="shared" si="17"/>
        <v>6.7599999999999993E-2</v>
      </c>
      <c r="L161">
        <f t="shared" si="18"/>
        <v>2.07E-2</v>
      </c>
      <c r="M161">
        <f t="shared" si="19"/>
        <v>-4.8999999999999998E-3</v>
      </c>
      <c r="N161">
        <f t="shared" si="20"/>
        <v>0.13539999999999999</v>
      </c>
      <c r="P161">
        <f t="shared" si="21"/>
        <v>0.13539999999999999</v>
      </c>
      <c r="Q161">
        <f>IFERROR(J144+MATCH(P161,J161:N161,0)-1,"")</f>
        <v>2016</v>
      </c>
      <c r="R161">
        <f t="shared" si="22"/>
        <v>-4.8999999999999998E-3</v>
      </c>
      <c r="S161" t="str">
        <f>IFERROR(J144+MATCH(R161,J161:N161)-1,"")</f>
        <v/>
      </c>
      <c r="T161">
        <f t="shared" si="23"/>
        <v>5.4699999999999999E-2</v>
      </c>
      <c r="U161">
        <f t="shared" si="24"/>
        <v>6.1609144342919302E-2</v>
      </c>
      <c r="V161" t="str">
        <f t="shared" si="25"/>
        <v/>
      </c>
      <c r="W161">
        <f t="shared" si="26"/>
        <v>0.20938450188819385</v>
      </c>
      <c r="X161">
        <f t="shared" si="27"/>
        <v>-0.55186612900764298</v>
      </c>
      <c r="Y161">
        <f t="shared" si="28"/>
        <v>-0.96738886143692704</v>
      </c>
      <c r="Z161">
        <f t="shared" si="29"/>
        <v>1.3098704885563759</v>
      </c>
      <c r="AA161">
        <f t="shared" si="30"/>
        <v>1.3098704885563759</v>
      </c>
      <c r="AB161">
        <f>IFERROR(V144+MATCH(AA161,V161:Z161,0)-1,"")</f>
        <v>2016</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3495</v>
      </c>
      <c r="D163" t="s">
        <v>4357</v>
      </c>
      <c r="E163" t="s">
        <v>5728</v>
      </c>
      <c r="F163" t="s">
        <v>5729</v>
      </c>
      <c r="G163" t="s">
        <v>5730</v>
      </c>
      <c r="I163" t="str">
        <f t="shared" si="15"/>
        <v>N/A</v>
      </c>
      <c r="J163">
        <f t="shared" si="16"/>
        <v>7700000</v>
      </c>
      <c r="K163">
        <f t="shared" si="17"/>
        <v>144700000</v>
      </c>
      <c r="L163">
        <f t="shared" si="18"/>
        <v>33200000.000000004</v>
      </c>
      <c r="M163">
        <f t="shared" si="19"/>
        <v>26500000</v>
      </c>
      <c r="N163">
        <f t="shared" si="20"/>
        <v>-2300000</v>
      </c>
      <c r="P163">
        <f t="shared" si="21"/>
        <v>144700000</v>
      </c>
      <c r="Q163">
        <f>IFERROR(J144+MATCH(P163,J163:N163,0)-1,"")</f>
        <v>2013</v>
      </c>
      <c r="R163">
        <f t="shared" si="22"/>
        <v>-2300000</v>
      </c>
      <c r="S163" t="str">
        <f>IFERROR(J144+MATCH(R163,J163:N163)-1,"")</f>
        <v/>
      </c>
      <c r="T163">
        <f t="shared" si="23"/>
        <v>41960000</v>
      </c>
      <c r="U163">
        <f t="shared" si="24"/>
        <v>59169147.365835853</v>
      </c>
      <c r="V163">
        <f t="shared" si="25"/>
        <v>-0.57901797685497247</v>
      </c>
      <c r="W163">
        <f t="shared" si="26"/>
        <v>1.7363779025709245</v>
      </c>
      <c r="X163">
        <f t="shared" si="27"/>
        <v>-0.14805013068445874</v>
      </c>
      <c r="Y163">
        <f t="shared" si="28"/>
        <v>-0.26128481967828004</v>
      </c>
      <c r="Z163">
        <f t="shared" si="29"/>
        <v>-0.74802497535321311</v>
      </c>
      <c r="AA163">
        <f t="shared" si="30"/>
        <v>1.7363779025709245</v>
      </c>
      <c r="AB163">
        <f>IFERROR(V144+MATCH(AA163,V163:Z163,0)-1,"")</f>
        <v>2013</v>
      </c>
    </row>
    <row r="164" spans="1:28" x14ac:dyDescent="0.3">
      <c r="A164" s="1">
        <v>6</v>
      </c>
      <c r="B164" t="s">
        <v>338</v>
      </c>
      <c r="C164" t="s">
        <v>5731</v>
      </c>
      <c r="D164" t="s">
        <v>5732</v>
      </c>
      <c r="E164" t="s">
        <v>5733</v>
      </c>
      <c r="F164" t="s">
        <v>5734</v>
      </c>
      <c r="G164" t="s">
        <v>5735</v>
      </c>
      <c r="I164" t="str">
        <f t="shared" si="15"/>
        <v>N/A</v>
      </c>
      <c r="J164">
        <f t="shared" si="16"/>
        <v>368600000</v>
      </c>
      <c r="K164">
        <f t="shared" si="17"/>
        <v>235800000</v>
      </c>
      <c r="L164">
        <f t="shared" si="18"/>
        <v>326300000</v>
      </c>
      <c r="M164">
        <f t="shared" si="19"/>
        <v>358600000</v>
      </c>
      <c r="N164">
        <f t="shared" si="20"/>
        <v>425500000</v>
      </c>
      <c r="P164">
        <f t="shared" si="21"/>
        <v>425500000</v>
      </c>
      <c r="Q164">
        <f>IFERROR(J144+MATCH(P164,J164:N164,0)-1,"")</f>
        <v>2016</v>
      </c>
      <c r="R164">
        <f t="shared" si="22"/>
        <v>235800000</v>
      </c>
      <c r="S164" t="str">
        <f>IFERROR(J144+MATCH(R164,J164:N164)-1,"")</f>
        <v/>
      </c>
      <c r="T164">
        <f t="shared" si="23"/>
        <v>342960000</v>
      </c>
      <c r="U164">
        <f t="shared" si="24"/>
        <v>69777668.347401813</v>
      </c>
      <c r="V164">
        <f t="shared" si="25"/>
        <v>0.3674528055644713</v>
      </c>
      <c r="W164">
        <f t="shared" si="26"/>
        <v>-1.5357348925229619</v>
      </c>
      <c r="X164">
        <f t="shared" si="27"/>
        <v>-0.23875833622090839</v>
      </c>
      <c r="Y164">
        <f t="shared" si="28"/>
        <v>0.22414047890126096</v>
      </c>
      <c r="Z164">
        <f t="shared" si="29"/>
        <v>1.182899944278138</v>
      </c>
      <c r="AA164">
        <f t="shared" si="30"/>
        <v>-1.5357348925229619</v>
      </c>
      <c r="AB164">
        <f>IFERROR(V144+MATCH(AA164,V164:Z164,0)-1,"")</f>
        <v>2013</v>
      </c>
    </row>
    <row r="165" spans="1:28" x14ac:dyDescent="0.3">
      <c r="A165" s="1">
        <v>7</v>
      </c>
      <c r="B165" t="s">
        <v>344</v>
      </c>
      <c r="C165" t="s">
        <v>5736</v>
      </c>
      <c r="D165" t="s">
        <v>5122</v>
      </c>
      <c r="E165" t="s">
        <v>1323</v>
      </c>
      <c r="F165" t="s">
        <v>5737</v>
      </c>
      <c r="G165" t="s">
        <v>5738</v>
      </c>
      <c r="I165" t="str">
        <f t="shared" si="15"/>
        <v>N/A</v>
      </c>
      <c r="J165">
        <f t="shared" si="16"/>
        <v>-3300000</v>
      </c>
      <c r="K165">
        <f t="shared" si="17"/>
        <v>-7900000</v>
      </c>
      <c r="L165">
        <f t="shared" si="18"/>
        <v>-5700000</v>
      </c>
      <c r="M165">
        <f t="shared" si="19"/>
        <v>-97900000</v>
      </c>
      <c r="N165">
        <f t="shared" si="20"/>
        <v>-71700000</v>
      </c>
      <c r="P165">
        <f t="shared" si="21"/>
        <v>-3300000</v>
      </c>
      <c r="Q165">
        <f>IFERROR(J144+MATCH(P165,J165:N165,0)-1,"")</f>
        <v>2012</v>
      </c>
      <c r="R165">
        <f t="shared" si="22"/>
        <v>-97900000</v>
      </c>
      <c r="S165" t="str">
        <f>IFERROR(J144+MATCH(R165,J165:N165)-1,"")</f>
        <v/>
      </c>
      <c r="T165">
        <f t="shared" si="23"/>
        <v>-37300000</v>
      </c>
      <c r="U165">
        <f t="shared" si="24"/>
        <v>44369584.176550493</v>
      </c>
      <c r="V165">
        <f t="shared" si="25"/>
        <v>0.76629070637017915</v>
      </c>
      <c r="W165">
        <f t="shared" si="26"/>
        <v>0.66261608139068429</v>
      </c>
      <c r="X165">
        <f t="shared" si="27"/>
        <v>0.71219959768522534</v>
      </c>
      <c r="Y165">
        <f t="shared" si="28"/>
        <v>-1.3658004942950841</v>
      </c>
      <c r="Z165">
        <f t="shared" si="29"/>
        <v>-0.77530589115100479</v>
      </c>
      <c r="AA165">
        <f t="shared" si="30"/>
        <v>-1.3658004942950841</v>
      </c>
      <c r="AB165">
        <f>IFERROR(V144+MATCH(AA165,V165:Z165,0)-1,"")</f>
        <v>2015</v>
      </c>
    </row>
    <row r="166" spans="1:28" x14ac:dyDescent="0.3">
      <c r="A166" s="1">
        <v>8</v>
      </c>
      <c r="B166" t="s">
        <v>350</v>
      </c>
      <c r="C166" t="s">
        <v>1327</v>
      </c>
      <c r="D166" t="s">
        <v>1563</v>
      </c>
      <c r="E166" t="s">
        <v>2023</v>
      </c>
      <c r="F166" t="s">
        <v>1296</v>
      </c>
      <c r="G166" t="s">
        <v>5739</v>
      </c>
      <c r="I166" t="str">
        <f t="shared" si="15"/>
        <v>pos_trend</v>
      </c>
      <c r="J166">
        <f t="shared" si="16"/>
        <v>100000</v>
      </c>
      <c r="K166">
        <f t="shared" si="17"/>
        <v>800000</v>
      </c>
      <c r="L166">
        <f t="shared" si="18"/>
        <v>1100000</v>
      </c>
      <c r="M166">
        <f t="shared" si="19"/>
        <v>1500000</v>
      </c>
      <c r="N166">
        <f t="shared" si="20"/>
        <v>1900000</v>
      </c>
      <c r="P166">
        <f t="shared" si="21"/>
        <v>1900000</v>
      </c>
      <c r="Q166">
        <f>IFERROR(J144+MATCH(P166,J166:N166,0)-1,"")</f>
        <v>2016</v>
      </c>
      <c r="R166">
        <f t="shared" si="22"/>
        <v>100000</v>
      </c>
      <c r="S166">
        <f>IFERROR(J144+MATCH(R166,J166:N166)-1,"")</f>
        <v>2012</v>
      </c>
      <c r="T166">
        <f t="shared" si="23"/>
        <v>1080000</v>
      </c>
      <c r="U166">
        <f t="shared" si="24"/>
        <v>687022.56149270677</v>
      </c>
      <c r="V166">
        <f t="shared" si="25"/>
        <v>-1.4264451488619758</v>
      </c>
      <c r="W166">
        <f t="shared" si="26"/>
        <v>-0.40755575681770734</v>
      </c>
      <c r="X166">
        <f t="shared" si="27"/>
        <v>2.9111125486979098E-2</v>
      </c>
      <c r="Y166">
        <f t="shared" si="28"/>
        <v>0.61133363522656103</v>
      </c>
      <c r="Z166">
        <f t="shared" si="29"/>
        <v>1.1935561449661429</v>
      </c>
      <c r="AA166">
        <f t="shared" si="30"/>
        <v>-1.4264451488619758</v>
      </c>
      <c r="AB166">
        <f>IFERROR(V144+MATCH(AA166,V166:Z166,0)-1,"")</f>
        <v>2012</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1296</v>
      </c>
      <c r="D168" t="s">
        <v>5740</v>
      </c>
      <c r="E168" t="s">
        <v>5741</v>
      </c>
      <c r="F168" t="s">
        <v>1315</v>
      </c>
      <c r="G168" t="s">
        <v>1621</v>
      </c>
      <c r="I168" t="str">
        <f t="shared" si="15"/>
        <v>N/A</v>
      </c>
      <c r="J168">
        <f t="shared" si="16"/>
        <v>1500000</v>
      </c>
      <c r="K168">
        <f t="shared" si="17"/>
        <v>10200000</v>
      </c>
      <c r="L168">
        <f t="shared" si="18"/>
        <v>53800000</v>
      </c>
      <c r="M168">
        <f t="shared" si="19"/>
        <v>52900000</v>
      </c>
      <c r="N168">
        <f t="shared" si="20"/>
        <v>64300000</v>
      </c>
      <c r="P168">
        <f t="shared" si="21"/>
        <v>64300000</v>
      </c>
      <c r="Q168">
        <f>IFERROR(J144+MATCH(P168,J168:N168,0)-1,"")</f>
        <v>2016</v>
      </c>
      <c r="R168">
        <f t="shared" si="22"/>
        <v>1500000</v>
      </c>
      <c r="S168">
        <f>IFERROR(J144+MATCH(R168,J168:N168)-1,"")</f>
        <v>2012</v>
      </c>
      <c r="T168">
        <f t="shared" si="23"/>
        <v>36540000</v>
      </c>
      <c r="U168">
        <f t="shared" si="24"/>
        <v>28538447.750359513</v>
      </c>
      <c r="V168">
        <f t="shared" si="25"/>
        <v>-1.2278173047992278</v>
      </c>
      <c r="W168">
        <f t="shared" si="26"/>
        <v>-0.92296540549120032</v>
      </c>
      <c r="X168">
        <f t="shared" si="27"/>
        <v>0.60479813586856934</v>
      </c>
      <c r="Y168">
        <f t="shared" si="28"/>
        <v>0.57326173249187684</v>
      </c>
      <c r="Z168">
        <f t="shared" si="29"/>
        <v>0.97272284192998171</v>
      </c>
      <c r="AA168">
        <f t="shared" si="30"/>
        <v>-1.2278173047992278</v>
      </c>
      <c r="AB168">
        <f>IFERROR(V144+MATCH(AA168,V168:Z168,0)-1,"")</f>
        <v>2012</v>
      </c>
    </row>
    <row r="169" spans="1:28" x14ac:dyDescent="0.3">
      <c r="A169" s="1">
        <v>11</v>
      </c>
      <c r="B169" t="s">
        <v>363</v>
      </c>
      <c r="C169" t="s">
        <v>254</v>
      </c>
      <c r="D169" t="s">
        <v>5742</v>
      </c>
      <c r="E169" t="s">
        <v>5743</v>
      </c>
      <c r="F169" t="s">
        <v>5744</v>
      </c>
      <c r="G169" t="s">
        <v>5745</v>
      </c>
      <c r="I169" t="str">
        <f t="shared" si="15"/>
        <v>N/A</v>
      </c>
      <c r="J169" t="str">
        <f t="shared" si="16"/>
        <v>N/A</v>
      </c>
      <c r="K169">
        <f t="shared" si="17"/>
        <v>5.8</v>
      </c>
      <c r="L169">
        <f t="shared" si="18"/>
        <v>4.2744999999999997</v>
      </c>
      <c r="M169">
        <f t="shared" si="19"/>
        <v>-1.67E-2</v>
      </c>
      <c r="N169">
        <f t="shared" si="20"/>
        <v>0.21550000000000002</v>
      </c>
      <c r="P169">
        <f t="shared" si="21"/>
        <v>5.8</v>
      </c>
      <c r="Q169">
        <f>IFERROR(J144+MATCH(P169,J169:N169,0)-1,"")</f>
        <v>2013</v>
      </c>
      <c r="R169">
        <f t="shared" si="22"/>
        <v>-1.67E-2</v>
      </c>
      <c r="S169" t="str">
        <f>IFERROR(J144+MATCH(R169,J169:N169)-1,"")</f>
        <v/>
      </c>
      <c r="T169">
        <f t="shared" si="23"/>
        <v>2.5683250000000002</v>
      </c>
      <c r="U169">
        <f t="shared" si="24"/>
        <v>2.9196401700380816</v>
      </c>
      <c r="V169" t="str">
        <f t="shared" si="25"/>
        <v/>
      </c>
      <c r="W169">
        <f t="shared" si="26"/>
        <v>1.1068744132116282</v>
      </c>
      <c r="X169">
        <f t="shared" si="27"/>
        <v>0.58437851948644259</v>
      </c>
      <c r="Y169">
        <f t="shared" si="28"/>
        <v>-0.88539164056174879</v>
      </c>
      <c r="Z169">
        <f t="shared" si="29"/>
        <v>-0.80586129213632229</v>
      </c>
      <c r="AA169">
        <f t="shared" si="30"/>
        <v>1.1068744132116282</v>
      </c>
      <c r="AB169">
        <f>IFERROR(V144+MATCH(AA169,V169:Z169,0)-1,"")</f>
        <v>2013</v>
      </c>
    </row>
    <row r="170" spans="1:28" x14ac:dyDescent="0.3">
      <c r="A170" s="1">
        <v>12</v>
      </c>
      <c r="B170" t="s">
        <v>368</v>
      </c>
      <c r="C170" t="s">
        <v>1296</v>
      </c>
      <c r="D170" t="s">
        <v>5740</v>
      </c>
      <c r="E170" t="s">
        <v>5741</v>
      </c>
      <c r="F170" t="s">
        <v>1315</v>
      </c>
      <c r="G170" t="s">
        <v>1621</v>
      </c>
      <c r="I170" t="str">
        <f t="shared" si="15"/>
        <v>N/A</v>
      </c>
      <c r="J170">
        <f t="shared" si="16"/>
        <v>1500000</v>
      </c>
      <c r="K170">
        <f t="shared" si="17"/>
        <v>10200000</v>
      </c>
      <c r="L170">
        <f t="shared" si="18"/>
        <v>53800000</v>
      </c>
      <c r="M170">
        <f t="shared" si="19"/>
        <v>52900000</v>
      </c>
      <c r="N170">
        <f t="shared" si="20"/>
        <v>64300000</v>
      </c>
      <c r="P170">
        <f t="shared" si="21"/>
        <v>64300000</v>
      </c>
      <c r="Q170">
        <f>IFERROR(J144+MATCH(P170,J170:N170,0)-1,"")</f>
        <v>2016</v>
      </c>
      <c r="R170">
        <f t="shared" si="22"/>
        <v>1500000</v>
      </c>
      <c r="S170">
        <f>IFERROR(J144+MATCH(R170,J170:N170)-1,"")</f>
        <v>2012</v>
      </c>
      <c r="T170">
        <f t="shared" si="23"/>
        <v>36540000</v>
      </c>
      <c r="U170">
        <f t="shared" si="24"/>
        <v>28538447.750359513</v>
      </c>
      <c r="V170">
        <f t="shared" si="25"/>
        <v>-1.2278173047992278</v>
      </c>
      <c r="W170">
        <f t="shared" si="26"/>
        <v>-0.92296540549120032</v>
      </c>
      <c r="X170">
        <f t="shared" si="27"/>
        <v>0.60479813586856934</v>
      </c>
      <c r="Y170">
        <f t="shared" si="28"/>
        <v>0.57326173249187684</v>
      </c>
      <c r="Z170">
        <f t="shared" si="29"/>
        <v>0.97272284192998171</v>
      </c>
      <c r="AA170">
        <f t="shared" si="30"/>
        <v>-1.2278173047992278</v>
      </c>
      <c r="AB170">
        <f>IFERROR(V144+MATCH(AA170,V170:Z170,0)-1,"")</f>
        <v>2012</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5746</v>
      </c>
      <c r="D172" t="s">
        <v>5747</v>
      </c>
      <c r="E172" t="s">
        <v>5748</v>
      </c>
      <c r="F172" t="s">
        <v>5749</v>
      </c>
      <c r="G172" t="s">
        <v>5750</v>
      </c>
      <c r="I172" t="str">
        <f t="shared" si="15"/>
        <v>N/A</v>
      </c>
      <c r="J172">
        <f t="shared" si="16"/>
        <v>363900000</v>
      </c>
      <c r="K172">
        <f t="shared" si="17"/>
        <v>218500000</v>
      </c>
      <c r="L172">
        <f t="shared" si="18"/>
        <v>267899999.99999997</v>
      </c>
      <c r="M172">
        <f t="shared" si="19"/>
        <v>209300000</v>
      </c>
      <c r="N172">
        <f t="shared" si="20"/>
        <v>291400000</v>
      </c>
      <c r="P172">
        <f t="shared" si="21"/>
        <v>363900000</v>
      </c>
      <c r="Q172">
        <f>IFERROR(J144+MATCH(P172,J172:N172,0)-1,"")</f>
        <v>2012</v>
      </c>
      <c r="R172">
        <f t="shared" si="22"/>
        <v>209300000</v>
      </c>
      <c r="S172" t="str">
        <f>IFERROR(J144+MATCH(R172,J172:N172)-1,"")</f>
        <v/>
      </c>
      <c r="T172">
        <f t="shared" si="23"/>
        <v>270200000</v>
      </c>
      <c r="U172">
        <f t="shared" si="24"/>
        <v>62482237.475941911</v>
      </c>
      <c r="V172">
        <f t="shared" si="25"/>
        <v>1.4996261943416822</v>
      </c>
      <c r="W172">
        <f t="shared" si="26"/>
        <v>-0.82743515739023443</v>
      </c>
      <c r="X172">
        <f t="shared" si="27"/>
        <v>-3.6810461547341661E-2</v>
      </c>
      <c r="Y172">
        <f t="shared" si="28"/>
        <v>-0.97467700357959919</v>
      </c>
      <c r="Z172">
        <f t="shared" si="29"/>
        <v>0.33929642817549266</v>
      </c>
      <c r="AA172">
        <f t="shared" si="30"/>
        <v>1.4996261943416822</v>
      </c>
      <c r="AB172">
        <f>IFERROR(V144+MATCH(AA172,V172:Z172,0)-1,"")</f>
        <v>2012</v>
      </c>
    </row>
    <row r="173" spans="1:28" x14ac:dyDescent="0.3">
      <c r="A173" s="1">
        <v>15</v>
      </c>
      <c r="B173" t="s">
        <v>376</v>
      </c>
      <c r="C173" t="s">
        <v>254</v>
      </c>
      <c r="D173" t="s">
        <v>5751</v>
      </c>
      <c r="E173" t="s">
        <v>5752</v>
      </c>
      <c r="F173" t="s">
        <v>5753</v>
      </c>
      <c r="G173" t="s">
        <v>5754</v>
      </c>
      <c r="I173" t="str">
        <f t="shared" si="15"/>
        <v>N/A</v>
      </c>
      <c r="J173" t="str">
        <f t="shared" si="16"/>
        <v>N/A</v>
      </c>
      <c r="K173">
        <f t="shared" si="17"/>
        <v>-0.39960000000000001</v>
      </c>
      <c r="L173">
        <f t="shared" si="18"/>
        <v>0.2261</v>
      </c>
      <c r="M173">
        <f t="shared" si="19"/>
        <v>-0.21870000000000001</v>
      </c>
      <c r="N173">
        <f t="shared" si="20"/>
        <v>0.39229999999999998</v>
      </c>
      <c r="P173">
        <f t="shared" si="21"/>
        <v>0.39229999999999998</v>
      </c>
      <c r="Q173">
        <f>IFERROR(J144+MATCH(P173,J173:N173,0)-1,"")</f>
        <v>2016</v>
      </c>
      <c r="R173">
        <f t="shared" si="22"/>
        <v>-0.39960000000000001</v>
      </c>
      <c r="S173">
        <f>IFERROR(J144+MATCH(R173,J173:N173)-1,"")</f>
        <v>2013</v>
      </c>
      <c r="T173">
        <f t="shared" si="23"/>
        <v>2.4999999999997247E-5</v>
      </c>
      <c r="U173">
        <f t="shared" si="24"/>
        <v>0.37082356429080038</v>
      </c>
      <c r="V173" t="str">
        <f t="shared" si="25"/>
        <v/>
      </c>
      <c r="W173">
        <f t="shared" si="26"/>
        <v>-1.0776688389916167</v>
      </c>
      <c r="X173">
        <f t="shared" si="27"/>
        <v>0.60965650991562026</v>
      </c>
      <c r="Y173">
        <f t="shared" si="28"/>
        <v>-0.5898357630489619</v>
      </c>
      <c r="Z173">
        <f t="shared" si="29"/>
        <v>1.0578480921249582</v>
      </c>
      <c r="AA173">
        <f t="shared" si="30"/>
        <v>-1.0776688389916167</v>
      </c>
      <c r="AB173">
        <f>IFERROR(V144+MATCH(AA173,V173:Z173,0)-1,"")</f>
        <v>2013</v>
      </c>
    </row>
    <row r="174" spans="1:28" x14ac:dyDescent="0.3">
      <c r="A174" s="1">
        <v>16</v>
      </c>
      <c r="B174" t="s">
        <v>381</v>
      </c>
      <c r="C174" t="s">
        <v>254</v>
      </c>
      <c r="D174" t="s">
        <v>254</v>
      </c>
      <c r="E174" t="s">
        <v>254</v>
      </c>
      <c r="F174" t="s">
        <v>254</v>
      </c>
      <c r="G174" t="s">
        <v>5755</v>
      </c>
      <c r="I174" t="str">
        <f t="shared" si="15"/>
        <v>N/A</v>
      </c>
      <c r="J174" t="str">
        <f t="shared" si="16"/>
        <v>N/A</v>
      </c>
      <c r="K174" t="str">
        <f t="shared" si="17"/>
        <v>N/A</v>
      </c>
      <c r="L174" t="str">
        <f t="shared" si="18"/>
        <v>N/A</v>
      </c>
      <c r="M174" t="str">
        <f t="shared" si="19"/>
        <v>N/A</v>
      </c>
      <c r="N174">
        <f t="shared" si="20"/>
        <v>0.13020000000000001</v>
      </c>
      <c r="P174">
        <f t="shared" si="21"/>
        <v>0.13020000000000001</v>
      </c>
      <c r="Q174">
        <f>IFERROR(J144+MATCH(P174,J174:N174,0)-1,"")</f>
        <v>2016</v>
      </c>
      <c r="R174">
        <f t="shared" si="22"/>
        <v>0.13020000000000001</v>
      </c>
      <c r="S174">
        <f>IFERROR(J144+MATCH(R174,J174:N174)-1,"")</f>
        <v>2016</v>
      </c>
      <c r="T174">
        <f t="shared" si="23"/>
        <v>0.13020000000000001</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5756</v>
      </c>
      <c r="D175" t="s">
        <v>5757</v>
      </c>
      <c r="E175" t="s">
        <v>5758</v>
      </c>
      <c r="F175" t="s">
        <v>5759</v>
      </c>
      <c r="G175" t="s">
        <v>5760</v>
      </c>
      <c r="I175" t="str">
        <f t="shared" si="15"/>
        <v>N/A</v>
      </c>
      <c r="J175">
        <f t="shared" si="16"/>
        <v>135900000</v>
      </c>
      <c r="K175">
        <f t="shared" si="17"/>
        <v>174200000</v>
      </c>
      <c r="L175">
        <f t="shared" si="18"/>
        <v>84200000</v>
      </c>
      <c r="M175">
        <f t="shared" si="19"/>
        <v>54600000</v>
      </c>
      <c r="N175">
        <f t="shared" si="20"/>
        <v>63800000</v>
      </c>
      <c r="P175">
        <f t="shared" si="21"/>
        <v>174200000</v>
      </c>
      <c r="Q175">
        <f>IFERROR(J144+MATCH(P175,J175:N175,0)-1,"")</f>
        <v>2013</v>
      </c>
      <c r="R175">
        <f t="shared" si="22"/>
        <v>54600000</v>
      </c>
      <c r="S175" t="str">
        <f>IFERROR(J144+MATCH(R175,J175:N175)-1,"")</f>
        <v/>
      </c>
      <c r="T175">
        <f t="shared" si="23"/>
        <v>102540000</v>
      </c>
      <c r="U175">
        <f t="shared" si="24"/>
        <v>50949563.295478791</v>
      </c>
      <c r="V175">
        <f t="shared" si="25"/>
        <v>0.65476518035161113</v>
      </c>
      <c r="W175">
        <f t="shared" si="26"/>
        <v>1.4064889935250737</v>
      </c>
      <c r="X175">
        <f t="shared" si="27"/>
        <v>-0.35996383116452485</v>
      </c>
      <c r="Y175">
        <f t="shared" si="28"/>
        <v>-0.9409305379513262</v>
      </c>
      <c r="Z175">
        <f t="shared" si="29"/>
        <v>-0.76035980476083387</v>
      </c>
      <c r="AA175">
        <f t="shared" si="30"/>
        <v>1.4064889935250737</v>
      </c>
      <c r="AB175">
        <f>IFERROR(V144+MATCH(AA175,V175:Z175,0)-1,"")</f>
        <v>2013</v>
      </c>
    </row>
    <row r="176" spans="1:28" x14ac:dyDescent="0.3">
      <c r="A176" s="1">
        <v>18</v>
      </c>
      <c r="B176" t="s">
        <v>389</v>
      </c>
      <c r="C176" t="s">
        <v>254</v>
      </c>
      <c r="D176" t="s">
        <v>5761</v>
      </c>
      <c r="E176" t="s">
        <v>1315</v>
      </c>
      <c r="F176" t="s">
        <v>5762</v>
      </c>
      <c r="G176" t="s">
        <v>5691</v>
      </c>
      <c r="I176" t="str">
        <f t="shared" si="15"/>
        <v>N/A</v>
      </c>
      <c r="J176" t="str">
        <f t="shared" si="16"/>
        <v>N/A</v>
      </c>
      <c r="K176">
        <f t="shared" si="17"/>
        <v>118500000</v>
      </c>
      <c r="L176">
        <f t="shared" si="18"/>
        <v>52900000</v>
      </c>
      <c r="M176">
        <f t="shared" si="19"/>
        <v>53400000</v>
      </c>
      <c r="N176">
        <f t="shared" si="20"/>
        <v>43800000</v>
      </c>
      <c r="P176">
        <f t="shared" si="21"/>
        <v>118500000</v>
      </c>
      <c r="Q176">
        <f>IFERROR(J144+MATCH(P176,J176:N176,0)-1,"")</f>
        <v>2013</v>
      </c>
      <c r="R176">
        <f t="shared" si="22"/>
        <v>43800000</v>
      </c>
      <c r="S176" t="str">
        <f>IFERROR(J144+MATCH(R176,J176:N176)-1,"")</f>
        <v/>
      </c>
      <c r="T176">
        <f t="shared" si="23"/>
        <v>67150000</v>
      </c>
      <c r="U176">
        <f t="shared" si="24"/>
        <v>34516517.784967825</v>
      </c>
      <c r="V176" t="str">
        <f t="shared" si="25"/>
        <v/>
      </c>
      <c r="W176">
        <f t="shared" si="26"/>
        <v>1.4876935245873286</v>
      </c>
      <c r="X176">
        <f t="shared" si="27"/>
        <v>-0.41284581743660048</v>
      </c>
      <c r="Y176">
        <f t="shared" si="28"/>
        <v>-0.3983599992809303</v>
      </c>
      <c r="Z176">
        <f t="shared" si="29"/>
        <v>-0.67648770786979795</v>
      </c>
      <c r="AA176">
        <f t="shared" si="30"/>
        <v>1.4876935245873286</v>
      </c>
      <c r="AB176">
        <f>IFERROR(V144+MATCH(AA176,V176:Z176,0)-1,"")</f>
        <v>2013</v>
      </c>
    </row>
    <row r="177" spans="1:28" x14ac:dyDescent="0.3">
      <c r="A177" s="1">
        <v>19</v>
      </c>
      <c r="B177" t="s">
        <v>395</v>
      </c>
      <c r="C177" t="s">
        <v>254</v>
      </c>
      <c r="D177" t="s">
        <v>5763</v>
      </c>
      <c r="E177" t="s">
        <v>5764</v>
      </c>
      <c r="F177" t="s">
        <v>5765</v>
      </c>
      <c r="G177" t="s">
        <v>5766</v>
      </c>
      <c r="I177" t="str">
        <f t="shared" si="15"/>
        <v>N/A</v>
      </c>
      <c r="J177" t="str">
        <f t="shared" si="16"/>
        <v>N/A</v>
      </c>
      <c r="K177">
        <f t="shared" si="17"/>
        <v>37600000</v>
      </c>
      <c r="L177">
        <f t="shared" si="18"/>
        <v>14100000</v>
      </c>
      <c r="M177">
        <f t="shared" si="19"/>
        <v>3500000</v>
      </c>
      <c r="N177">
        <f t="shared" si="20"/>
        <v>13800000</v>
      </c>
      <c r="P177">
        <f t="shared" si="21"/>
        <v>37600000</v>
      </c>
      <c r="Q177">
        <f>IFERROR(J144+MATCH(P177,J177:N177,0)-1,"")</f>
        <v>2013</v>
      </c>
      <c r="R177">
        <f t="shared" si="22"/>
        <v>3500000</v>
      </c>
      <c r="S177" t="str">
        <f>IFERROR(J144+MATCH(R177,J177:N177)-1,"")</f>
        <v/>
      </c>
      <c r="T177">
        <f t="shared" si="23"/>
        <v>17250000</v>
      </c>
      <c r="U177">
        <f t="shared" si="24"/>
        <v>14433872.199332606</v>
      </c>
      <c r="V177" t="str">
        <f t="shared" si="25"/>
        <v/>
      </c>
      <c r="W177">
        <f t="shared" si="26"/>
        <v>1.4098780783815548</v>
      </c>
      <c r="X177">
        <f t="shared" si="27"/>
        <v>-0.21823665586741511</v>
      </c>
      <c r="Y177">
        <f t="shared" si="28"/>
        <v>-0.95262032323078027</v>
      </c>
      <c r="Z177">
        <f t="shared" si="29"/>
        <v>-0.23902109928335941</v>
      </c>
      <c r="AA177">
        <f t="shared" si="30"/>
        <v>1.4098780783815548</v>
      </c>
      <c r="AB177">
        <f>IFERROR(V144+MATCH(AA177,V177:Z177,0)-1,"")</f>
        <v>2013</v>
      </c>
    </row>
    <row r="178" spans="1:28" x14ac:dyDescent="0.3">
      <c r="A178" s="1">
        <v>20</v>
      </c>
      <c r="B178" t="s">
        <v>401</v>
      </c>
      <c r="C178" t="s">
        <v>254</v>
      </c>
      <c r="D178" t="s">
        <v>5767</v>
      </c>
      <c r="E178" t="s">
        <v>5768</v>
      </c>
      <c r="F178" t="s">
        <v>1595</v>
      </c>
      <c r="G178" t="s">
        <v>5769</v>
      </c>
      <c r="I178" t="str">
        <f t="shared" si="15"/>
        <v>N/A</v>
      </c>
      <c r="J178" t="str">
        <f t="shared" si="16"/>
        <v>N/A</v>
      </c>
      <c r="K178">
        <f t="shared" si="17"/>
        <v>6900000</v>
      </c>
      <c r="L178">
        <f t="shared" si="18"/>
        <v>15600000</v>
      </c>
      <c r="M178">
        <f t="shared" si="19"/>
        <v>2100000</v>
      </c>
      <c r="N178">
        <f t="shared" si="20"/>
        <v>14400000</v>
      </c>
      <c r="P178">
        <f t="shared" si="21"/>
        <v>15600000</v>
      </c>
      <c r="Q178">
        <f>IFERROR(J144+MATCH(P178,J178:N178,0)-1,"")</f>
        <v>2014</v>
      </c>
      <c r="R178">
        <f t="shared" si="22"/>
        <v>2100000</v>
      </c>
      <c r="S178" t="str">
        <f>IFERROR(J144+MATCH(R178,J178:N178)-1,"")</f>
        <v/>
      </c>
      <c r="T178">
        <f t="shared" si="23"/>
        <v>9750000</v>
      </c>
      <c r="U178">
        <f t="shared" si="24"/>
        <v>6389835.6786383791</v>
      </c>
      <c r="V178" t="str">
        <f t="shared" si="25"/>
        <v/>
      </c>
      <c r="W178">
        <f t="shared" si="26"/>
        <v>-0.44602085927306839</v>
      </c>
      <c r="X178">
        <f t="shared" si="27"/>
        <v>0.91551650061314038</v>
      </c>
      <c r="Y178">
        <f t="shared" si="28"/>
        <v>-1.1972138854171837</v>
      </c>
      <c r="Z178">
        <f t="shared" si="29"/>
        <v>0.72771824407711161</v>
      </c>
      <c r="AA178">
        <f t="shared" si="30"/>
        <v>-1.1972138854171837</v>
      </c>
      <c r="AB178">
        <f>IFERROR(V144+MATCH(AA178,V178:Z178,0)-1,"")</f>
        <v>2015</v>
      </c>
    </row>
    <row r="179" spans="1:28" x14ac:dyDescent="0.3">
      <c r="A179" s="1">
        <v>21</v>
      </c>
      <c r="B179" t="s">
        <v>407</v>
      </c>
      <c r="C179" t="s">
        <v>254</v>
      </c>
      <c r="D179" t="s">
        <v>5770</v>
      </c>
      <c r="E179" t="s">
        <v>2195</v>
      </c>
      <c r="F179" t="s">
        <v>5771</v>
      </c>
      <c r="G179" t="s">
        <v>5772</v>
      </c>
      <c r="I179" t="str">
        <f t="shared" si="15"/>
        <v>neg_trend</v>
      </c>
      <c r="J179" t="str">
        <f t="shared" si="16"/>
        <v>N/A</v>
      </c>
      <c r="K179">
        <f t="shared" si="17"/>
        <v>11200000</v>
      </c>
      <c r="L179">
        <f t="shared" si="18"/>
        <v>1600000</v>
      </c>
      <c r="M179">
        <f t="shared" si="19"/>
        <v>-4400000</v>
      </c>
      <c r="N179">
        <f t="shared" si="20"/>
        <v>-8199999.9999999991</v>
      </c>
      <c r="P179">
        <f t="shared" si="21"/>
        <v>11200000</v>
      </c>
      <c r="Q179">
        <f>IFERROR(J144+MATCH(P179,J179:N179,0)-1,"")</f>
        <v>2013</v>
      </c>
      <c r="R179">
        <f t="shared" si="22"/>
        <v>-8199999.9999999991</v>
      </c>
      <c r="S179" t="str">
        <f>IFERROR(J144+MATCH(R179,J179:N179)-1,"")</f>
        <v/>
      </c>
      <c r="T179">
        <f t="shared" si="23"/>
        <v>50000.000000000233</v>
      </c>
      <c r="U179">
        <f t="shared" si="24"/>
        <v>8457541.0137935486</v>
      </c>
      <c r="V179" t="str">
        <f t="shared" si="25"/>
        <v/>
      </c>
      <c r="W179">
        <f t="shared" si="26"/>
        <v>1.3183500951181051</v>
      </c>
      <c r="X179">
        <f t="shared" si="27"/>
        <v>0.18326839887292043</v>
      </c>
      <c r="Y179">
        <f t="shared" si="28"/>
        <v>-0.52615766128031993</v>
      </c>
      <c r="Z179">
        <f t="shared" si="29"/>
        <v>-0.97546083271070549</v>
      </c>
      <c r="AA179">
        <f t="shared" si="30"/>
        <v>1.3183500951181051</v>
      </c>
      <c r="AB179">
        <f>IFERROR(V144+MATCH(AA179,V179:Z179,0)-1,"")</f>
        <v>2013</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1593</v>
      </c>
      <c r="I181" t="str">
        <f t="shared" si="15"/>
        <v>N/A</v>
      </c>
      <c r="J181" t="str">
        <f t="shared" si="16"/>
        <v>N/A</v>
      </c>
      <c r="K181" t="str">
        <f t="shared" si="17"/>
        <v>N/A</v>
      </c>
      <c r="L181" t="str">
        <f t="shared" si="18"/>
        <v>N/A</v>
      </c>
      <c r="M181" t="str">
        <f t="shared" si="19"/>
        <v>N/A</v>
      </c>
      <c r="N181">
        <f t="shared" si="20"/>
        <v>3600000</v>
      </c>
      <c r="P181">
        <f t="shared" si="21"/>
        <v>3600000</v>
      </c>
      <c r="Q181">
        <f>IFERROR(J144+MATCH(P181,J181:N181,0)-1,"")</f>
        <v>2016</v>
      </c>
      <c r="R181">
        <f t="shared" si="22"/>
        <v>3600000</v>
      </c>
      <c r="S181">
        <f>IFERROR(J144+MATCH(R181,J181:N181)-1,"")</f>
        <v>2016</v>
      </c>
      <c r="T181">
        <f t="shared" si="23"/>
        <v>3600000</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4991</v>
      </c>
      <c r="D183" t="s">
        <v>5773</v>
      </c>
      <c r="E183" t="s">
        <v>5774</v>
      </c>
      <c r="F183" t="s">
        <v>5775</v>
      </c>
      <c r="G183" t="s">
        <v>5776</v>
      </c>
      <c r="I183" t="str">
        <f t="shared" si="15"/>
        <v>N/A</v>
      </c>
      <c r="J183">
        <f t="shared" si="16"/>
        <v>228000000</v>
      </c>
      <c r="K183">
        <f t="shared" si="17"/>
        <v>44300000</v>
      </c>
      <c r="L183">
        <f t="shared" si="18"/>
        <v>183700000</v>
      </c>
      <c r="M183">
        <f t="shared" si="19"/>
        <v>154700000</v>
      </c>
      <c r="N183">
        <f t="shared" si="20"/>
        <v>231200000</v>
      </c>
      <c r="P183">
        <f t="shared" si="21"/>
        <v>231200000</v>
      </c>
      <c r="Q183">
        <f>IFERROR(J144+MATCH(P183,J183:N183,0)-1,"")</f>
        <v>2016</v>
      </c>
      <c r="R183">
        <f t="shared" si="22"/>
        <v>44300000</v>
      </c>
      <c r="S183" t="str">
        <f>IFERROR(J144+MATCH(R183,J183:N183)-1,"")</f>
        <v/>
      </c>
      <c r="T183">
        <f t="shared" si="23"/>
        <v>168380000</v>
      </c>
      <c r="U183">
        <f t="shared" si="24"/>
        <v>76352125.052286521</v>
      </c>
      <c r="V183">
        <f t="shared" si="25"/>
        <v>0.78085580406795185</v>
      </c>
      <c r="W183">
        <f t="shared" si="26"/>
        <v>-1.6251021162152208</v>
      </c>
      <c r="X183">
        <f t="shared" si="27"/>
        <v>0.20064929416841701</v>
      </c>
      <c r="Y183">
        <f t="shared" si="28"/>
        <v>-0.17916986581096245</v>
      </c>
      <c r="Z183">
        <f t="shared" si="29"/>
        <v>0.82276688378981444</v>
      </c>
      <c r="AA183">
        <f t="shared" si="30"/>
        <v>-1.6251021162152208</v>
      </c>
      <c r="AB183">
        <f>IFERROR(V144+MATCH(AA183,V183:Z183,0)-1,"")</f>
        <v>2013</v>
      </c>
    </row>
    <row r="184" spans="1:28" x14ac:dyDescent="0.3">
      <c r="A184" s="1">
        <v>26</v>
      </c>
      <c r="B184" t="s">
        <v>422</v>
      </c>
      <c r="C184" t="s">
        <v>5777</v>
      </c>
      <c r="D184" t="s">
        <v>5778</v>
      </c>
      <c r="E184" t="s">
        <v>5779</v>
      </c>
      <c r="F184" t="s">
        <v>1664</v>
      </c>
      <c r="G184" t="s">
        <v>1595</v>
      </c>
      <c r="I184" t="str">
        <f t="shared" si="15"/>
        <v>N/A</v>
      </c>
      <c r="J184">
        <f t="shared" si="16"/>
        <v>5700000</v>
      </c>
      <c r="K184">
        <f t="shared" si="17"/>
        <v>12500000</v>
      </c>
      <c r="L184">
        <f t="shared" si="18"/>
        <v>-2600000</v>
      </c>
      <c r="M184">
        <f t="shared" si="19"/>
        <v>400000</v>
      </c>
      <c r="N184">
        <f t="shared" si="20"/>
        <v>2100000</v>
      </c>
      <c r="P184">
        <f t="shared" si="21"/>
        <v>12500000</v>
      </c>
      <c r="Q184">
        <f>IFERROR(J144+MATCH(P184,J184:N184,0)-1,"")</f>
        <v>2013</v>
      </c>
      <c r="R184">
        <f t="shared" si="22"/>
        <v>-2600000</v>
      </c>
      <c r="S184">
        <f>IFERROR(J144+MATCH(R184,J184:N184)-1,"")</f>
        <v>2014</v>
      </c>
      <c r="T184">
        <f t="shared" si="23"/>
        <v>3620000</v>
      </c>
      <c r="U184">
        <f t="shared" si="24"/>
        <v>5799741.3735441687</v>
      </c>
      <c r="V184">
        <f t="shared" si="25"/>
        <v>0.3586366815403238</v>
      </c>
      <c r="W184">
        <f t="shared" si="26"/>
        <v>1.5311027558067669</v>
      </c>
      <c r="X184">
        <f t="shared" si="27"/>
        <v>-1.072461614990776</v>
      </c>
      <c r="Y184">
        <f t="shared" si="28"/>
        <v>-0.55519717046146277</v>
      </c>
      <c r="Z184">
        <f t="shared" si="29"/>
        <v>-0.26208065189485197</v>
      </c>
      <c r="AA184">
        <f t="shared" si="30"/>
        <v>1.5311027558067669</v>
      </c>
      <c r="AB184">
        <f>IFERROR(V144+MATCH(AA184,V184:Z184,0)-1,"")</f>
        <v>2013</v>
      </c>
    </row>
    <row r="185" spans="1:28" x14ac:dyDescent="0.3">
      <c r="A185" s="1">
        <v>27</v>
      </c>
      <c r="B185" t="s">
        <v>423</v>
      </c>
      <c r="C185" t="s">
        <v>5780</v>
      </c>
      <c r="D185" t="s">
        <v>1607</v>
      </c>
      <c r="E185" t="s">
        <v>5781</v>
      </c>
      <c r="F185" t="s">
        <v>5782</v>
      </c>
      <c r="G185" t="s">
        <v>5783</v>
      </c>
      <c r="I185" t="str">
        <f t="shared" si="15"/>
        <v>N/A</v>
      </c>
      <c r="J185">
        <f t="shared" si="16"/>
        <v>222300000</v>
      </c>
      <c r="K185">
        <f t="shared" si="17"/>
        <v>31800000</v>
      </c>
      <c r="L185">
        <f t="shared" si="18"/>
        <v>186300000</v>
      </c>
      <c r="M185">
        <f t="shared" si="19"/>
        <v>154300000</v>
      </c>
      <c r="N185">
        <f t="shared" si="20"/>
        <v>229100000</v>
      </c>
      <c r="P185">
        <f t="shared" si="21"/>
        <v>229100000</v>
      </c>
      <c r="Q185">
        <f>IFERROR(J144+MATCH(P185,J185:N185,0)-1,"")</f>
        <v>2016</v>
      </c>
      <c r="R185">
        <f t="shared" si="22"/>
        <v>31800000</v>
      </c>
      <c r="S185" t="str">
        <f>IFERROR(J144+MATCH(R185,J185:N185)-1,"")</f>
        <v/>
      </c>
      <c r="T185">
        <f t="shared" si="23"/>
        <v>164760000</v>
      </c>
      <c r="U185">
        <f t="shared" si="24"/>
        <v>80159578.342204377</v>
      </c>
      <c r="V185">
        <f t="shared" si="25"/>
        <v>0.71781814712596781</v>
      </c>
      <c r="W185">
        <f t="shared" si="26"/>
        <v>-1.6586913597822153</v>
      </c>
      <c r="X185">
        <f t="shared" si="27"/>
        <v>0.26871398834016935</v>
      </c>
      <c r="Y185">
        <f t="shared" si="28"/>
        <v>-0.13048970835831808</v>
      </c>
      <c r="Z185">
        <f t="shared" si="29"/>
        <v>0.8026489326743963</v>
      </c>
      <c r="AA185">
        <f t="shared" si="30"/>
        <v>-1.6586913597822153</v>
      </c>
      <c r="AB185">
        <f>IFERROR(V144+MATCH(AA185,V185:Z185,0)-1,"")</f>
        <v>2013</v>
      </c>
    </row>
    <row r="186" spans="1:28" x14ac:dyDescent="0.3">
      <c r="A186" s="1">
        <v>28</v>
      </c>
      <c r="B186" t="s">
        <v>424</v>
      </c>
      <c r="C186" t="s">
        <v>254</v>
      </c>
      <c r="D186" t="s">
        <v>5784</v>
      </c>
      <c r="E186" t="s">
        <v>5785</v>
      </c>
      <c r="F186" t="s">
        <v>5786</v>
      </c>
      <c r="G186" t="s">
        <v>5787</v>
      </c>
      <c r="I186" t="str">
        <f t="shared" si="15"/>
        <v>N/A</v>
      </c>
      <c r="J186" t="str">
        <f t="shared" si="16"/>
        <v>N/A</v>
      </c>
      <c r="K186">
        <f t="shared" si="17"/>
        <v>-0.8570000000000001</v>
      </c>
      <c r="L186">
        <f t="shared" si="18"/>
        <v>4.8585000000000003</v>
      </c>
      <c r="M186">
        <f t="shared" si="19"/>
        <v>-0.17180000000000001</v>
      </c>
      <c r="N186">
        <f t="shared" si="20"/>
        <v>0.48479999999999995</v>
      </c>
      <c r="P186">
        <f t="shared" si="21"/>
        <v>4.8585000000000003</v>
      </c>
      <c r="Q186">
        <f>IFERROR(J144+MATCH(P186,J186:N186,0)-1,"")</f>
        <v>2014</v>
      </c>
      <c r="R186">
        <f t="shared" si="22"/>
        <v>-0.8570000000000001</v>
      </c>
      <c r="S186">
        <f>IFERROR(J144+MATCH(R186,J186:N186)-1,"")</f>
        <v>2013</v>
      </c>
      <c r="T186">
        <f t="shared" si="23"/>
        <v>1.0786249999999999</v>
      </c>
      <c r="U186">
        <f t="shared" si="24"/>
        <v>2.5787781323396812</v>
      </c>
      <c r="V186" t="str">
        <f t="shared" si="25"/>
        <v/>
      </c>
      <c r="W186">
        <f t="shared" si="26"/>
        <v>-0.75059772522727286</v>
      </c>
      <c r="X186">
        <f t="shared" si="27"/>
        <v>1.4657620027864067</v>
      </c>
      <c r="Y186">
        <f t="shared" si="28"/>
        <v>-0.48489049302799492</v>
      </c>
      <c r="Z186">
        <f t="shared" si="29"/>
        <v>-0.2302737845311387</v>
      </c>
      <c r="AA186">
        <f t="shared" si="30"/>
        <v>1.4657620027864067</v>
      </c>
      <c r="AB186">
        <f>IFERROR(V144+MATCH(AA186,V186:Z186,0)-1,"")</f>
        <v>2014</v>
      </c>
    </row>
    <row r="187" spans="1:28" x14ac:dyDescent="0.3">
      <c r="A187" s="1">
        <v>29</v>
      </c>
      <c r="B187" t="s">
        <v>429</v>
      </c>
      <c r="C187" t="s">
        <v>254</v>
      </c>
      <c r="D187" t="s">
        <v>254</v>
      </c>
      <c r="E187" t="s">
        <v>254</v>
      </c>
      <c r="F187" t="s">
        <v>254</v>
      </c>
      <c r="G187" t="s">
        <v>5788</v>
      </c>
      <c r="I187" t="str">
        <f t="shared" si="15"/>
        <v>N/A</v>
      </c>
      <c r="J187" t="str">
        <f t="shared" si="16"/>
        <v>N/A</v>
      </c>
      <c r="K187" t="str">
        <f t="shared" si="17"/>
        <v>N/A</v>
      </c>
      <c r="L187" t="str">
        <f t="shared" si="18"/>
        <v>N/A</v>
      </c>
      <c r="M187" t="str">
        <f t="shared" si="19"/>
        <v>N/A</v>
      </c>
      <c r="N187">
        <f t="shared" si="20"/>
        <v>0.1024</v>
      </c>
      <c r="P187">
        <f t="shared" si="21"/>
        <v>0.1024</v>
      </c>
      <c r="Q187">
        <f>IFERROR(J144+MATCH(P187,J187:N187,0)-1,"")</f>
        <v>2016</v>
      </c>
      <c r="R187">
        <f t="shared" si="22"/>
        <v>0.1024</v>
      </c>
      <c r="S187">
        <f>IFERROR(J144+MATCH(R187,J187:N187)-1,"")</f>
        <v>2016</v>
      </c>
      <c r="T187">
        <f t="shared" si="23"/>
        <v>0.1024</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4819</v>
      </c>
      <c r="D188" t="s">
        <v>5789</v>
      </c>
      <c r="E188" t="s">
        <v>5790</v>
      </c>
      <c r="F188" t="s">
        <v>1305</v>
      </c>
      <c r="G188" t="s">
        <v>254</v>
      </c>
      <c r="I188" t="str">
        <f t="shared" ref="I188:I251" si="31">IF(AND(K188&gt; J188, L188&gt; K188, M188&gt; L188, N188&gt; M188), "pos_trend", IF(AND(K188&lt; J188, L188&lt; K188, M188&lt; L188, N188&lt; M188), "neg_trend", "N/A"))</f>
        <v>N/A</v>
      </c>
      <c r="J188">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-2700000</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-800000</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-11100000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-400000</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-400000</v>
      </c>
      <c r="Q188">
        <f>IFERROR(J144+MATCH(P188,J188:N188,0)-1,"")</f>
        <v>2015</v>
      </c>
      <c r="R188">
        <f t="shared" si="22"/>
        <v>-11100000</v>
      </c>
      <c r="S188">
        <f>IFERROR(J144+MATCH(R188,J188:N188)-1,"")</f>
        <v>2014</v>
      </c>
      <c r="T188">
        <f t="shared" si="23"/>
        <v>-3750000</v>
      </c>
      <c r="U188">
        <f t="shared" si="24"/>
        <v>5001666.3889814429</v>
      </c>
      <c r="V188">
        <f t="shared" si="25"/>
        <v>0.20993003498056689</v>
      </c>
      <c r="W188">
        <f t="shared" si="26"/>
        <v>0.58980343161206894</v>
      </c>
      <c r="X188">
        <f t="shared" si="27"/>
        <v>-1.4695102448639683</v>
      </c>
      <c r="Y188">
        <f t="shared" si="28"/>
        <v>0.66977677827133242</v>
      </c>
      <c r="Z188" t="str">
        <f t="shared" si="29"/>
        <v/>
      </c>
      <c r="AA188">
        <f t="shared" si="30"/>
        <v>-1.4695102448639683</v>
      </c>
      <c r="AB188">
        <f>IFERROR(V144+MATCH(AA188,V188:Z188,0)-1,"")</f>
        <v>2014</v>
      </c>
    </row>
    <row r="189" spans="1:28" x14ac:dyDescent="0.3">
      <c r="A189" s="1">
        <v>31</v>
      </c>
      <c r="B189" t="s">
        <v>432</v>
      </c>
      <c r="C189" t="s">
        <v>254</v>
      </c>
      <c r="D189" t="s">
        <v>5791</v>
      </c>
      <c r="E189" t="s">
        <v>254</v>
      </c>
      <c r="F189" t="s">
        <v>254</v>
      </c>
      <c r="G189" t="s">
        <v>254</v>
      </c>
      <c r="I189" t="str">
        <f t="shared" si="31"/>
        <v>N/A</v>
      </c>
      <c r="J189" t="str">
        <f t="shared" si="32"/>
        <v>N/A</v>
      </c>
      <c r="K189">
        <f t="shared" si="33"/>
        <v>-500000</v>
      </c>
      <c r="L189" t="str">
        <f t="shared" si="34"/>
        <v>N/A</v>
      </c>
      <c r="M189" t="str">
        <f t="shared" si="35"/>
        <v>N/A</v>
      </c>
      <c r="N189" t="str">
        <f t="shared" si="36"/>
        <v>N/A</v>
      </c>
      <c r="P189">
        <f t="shared" si="21"/>
        <v>-500000</v>
      </c>
      <c r="Q189">
        <f>IFERROR(J144+MATCH(P189,J189:N189,0)-1,"")</f>
        <v>2013</v>
      </c>
      <c r="R189">
        <f t="shared" si="22"/>
        <v>-500000</v>
      </c>
      <c r="S189">
        <f>IFERROR(J144+MATCH(R189,J189:N189)-1,"")</f>
        <v>2013</v>
      </c>
      <c r="T189">
        <f t="shared" si="23"/>
        <v>-500000</v>
      </c>
      <c r="U189" t="str">
        <f t="shared" si="24"/>
        <v/>
      </c>
      <c r="V189" t="str">
        <f t="shared" si="25"/>
        <v/>
      </c>
      <c r="W189" t="e">
        <f t="shared" si="26"/>
        <v>#VALUE!</v>
      </c>
      <c r="X189" t="str">
        <f t="shared" si="27"/>
        <v/>
      </c>
      <c r="Y189" t="str">
        <f t="shared" si="28"/>
        <v/>
      </c>
      <c r="Z189" t="str">
        <f t="shared" si="29"/>
        <v/>
      </c>
      <c r="AA189" t="e">
        <f t="shared" si="30"/>
        <v>#VALUE!</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4819</v>
      </c>
      <c r="D191" t="s">
        <v>5121</v>
      </c>
      <c r="E191" t="s">
        <v>5790</v>
      </c>
      <c r="F191" t="s">
        <v>1305</v>
      </c>
      <c r="G191" t="s">
        <v>254</v>
      </c>
      <c r="I191" t="str">
        <f t="shared" si="31"/>
        <v>N/A</v>
      </c>
      <c r="J191">
        <f t="shared" si="32"/>
        <v>-2700000</v>
      </c>
      <c r="K191">
        <f t="shared" si="33"/>
        <v>-300000</v>
      </c>
      <c r="L191">
        <f t="shared" si="34"/>
        <v>-11100000</v>
      </c>
      <c r="M191">
        <f t="shared" si="35"/>
        <v>-400000</v>
      </c>
      <c r="N191" t="str">
        <f t="shared" si="36"/>
        <v>N/A</v>
      </c>
      <c r="P191">
        <f t="shared" si="21"/>
        <v>-300000</v>
      </c>
      <c r="Q191">
        <f>IFERROR(J144+MATCH(P191,J191:N191,0)-1,"")</f>
        <v>2013</v>
      </c>
      <c r="R191">
        <f t="shared" si="22"/>
        <v>-11100000</v>
      </c>
      <c r="S191">
        <f>IFERROR(J144+MATCH(R191,J191:N191)-1,"")</f>
        <v>2014</v>
      </c>
      <c r="T191">
        <f t="shared" si="23"/>
        <v>-3625000</v>
      </c>
      <c r="U191">
        <f t="shared" si="24"/>
        <v>5105144.4641655339</v>
      </c>
      <c r="V191">
        <f t="shared" si="25"/>
        <v>0.18118977954352497</v>
      </c>
      <c r="W191">
        <f t="shared" si="26"/>
        <v>0.65130380214294115</v>
      </c>
      <c r="X191">
        <f t="shared" si="27"/>
        <v>-1.4642092995544316</v>
      </c>
      <c r="Y191">
        <f t="shared" si="28"/>
        <v>0.63171571786796543</v>
      </c>
      <c r="Z191" t="str">
        <f t="shared" si="29"/>
        <v/>
      </c>
      <c r="AA191">
        <f t="shared" si="30"/>
        <v>-1.4642092995544316</v>
      </c>
      <c r="AB191">
        <f>IFERROR(V144+MATCH(AA191,V191:Z191,0)-1,"")</f>
        <v>2014</v>
      </c>
    </row>
    <row r="192" spans="1:28" x14ac:dyDescent="0.3">
      <c r="A192" s="1">
        <v>34</v>
      </c>
      <c r="B192" t="s">
        <v>435</v>
      </c>
      <c r="C192" t="s">
        <v>5792</v>
      </c>
      <c r="D192" t="s">
        <v>5793</v>
      </c>
      <c r="E192" t="s">
        <v>5794</v>
      </c>
      <c r="F192" t="s">
        <v>5795</v>
      </c>
      <c r="G192" t="s">
        <v>5783</v>
      </c>
      <c r="I192" t="str">
        <f t="shared" si="31"/>
        <v>N/A</v>
      </c>
      <c r="J192">
        <f t="shared" si="32"/>
        <v>219600000</v>
      </c>
      <c r="K192">
        <f t="shared" si="33"/>
        <v>31000000</v>
      </c>
      <c r="L192">
        <f t="shared" si="34"/>
        <v>175200000</v>
      </c>
      <c r="M192">
        <f t="shared" si="35"/>
        <v>153900000</v>
      </c>
      <c r="N192">
        <f t="shared" si="36"/>
        <v>229100000</v>
      </c>
      <c r="P192">
        <f t="shared" si="21"/>
        <v>229100000</v>
      </c>
      <c r="Q192">
        <f>IFERROR(J144+MATCH(P192,J192:N192,0)-1,"")</f>
        <v>2016</v>
      </c>
      <c r="R192">
        <f t="shared" si="22"/>
        <v>31000000</v>
      </c>
      <c r="S192" t="str">
        <f>IFERROR(J144+MATCH(R192,J192:N192)-1,"")</f>
        <v/>
      </c>
      <c r="T192">
        <f t="shared" si="23"/>
        <v>161760000</v>
      </c>
      <c r="U192">
        <f t="shared" si="24"/>
        <v>79405182.450517669</v>
      </c>
      <c r="V192">
        <f t="shared" si="25"/>
        <v>0.728415932247794</v>
      </c>
      <c r="W192">
        <f t="shared" si="26"/>
        <v>-1.6467439021563199</v>
      </c>
      <c r="X192">
        <f t="shared" si="27"/>
        <v>0.16925847388330484</v>
      </c>
      <c r="Y192">
        <f t="shared" si="28"/>
        <v>-9.8985982494254166E-2</v>
      </c>
      <c r="Z192">
        <f t="shared" si="29"/>
        <v>0.84805547851947527</v>
      </c>
      <c r="AA192">
        <f t="shared" si="30"/>
        <v>-1.6467439021563199</v>
      </c>
      <c r="AB192">
        <f>IFERROR(V144+MATCH(AA192,V192:Z192,0)-1,"")</f>
        <v>2013</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5792</v>
      </c>
      <c r="D194" t="s">
        <v>5796</v>
      </c>
      <c r="E194" t="s">
        <v>5794</v>
      </c>
      <c r="F194" t="s">
        <v>5795</v>
      </c>
      <c r="G194" t="s">
        <v>5783</v>
      </c>
      <c r="I194" t="str">
        <f t="shared" si="31"/>
        <v>N/A</v>
      </c>
      <c r="J194">
        <f t="shared" si="32"/>
        <v>219600000</v>
      </c>
      <c r="K194">
        <f t="shared" si="33"/>
        <v>31500000</v>
      </c>
      <c r="L194">
        <f t="shared" si="34"/>
        <v>175200000</v>
      </c>
      <c r="M194">
        <f t="shared" si="35"/>
        <v>153900000</v>
      </c>
      <c r="N194">
        <f t="shared" si="36"/>
        <v>229100000</v>
      </c>
      <c r="P194">
        <f t="shared" si="21"/>
        <v>229100000</v>
      </c>
      <c r="Q194">
        <f>IFERROR(J144+MATCH(P194,J194:N194,0)-1,"")</f>
        <v>2016</v>
      </c>
      <c r="R194">
        <f t="shared" si="22"/>
        <v>31500000</v>
      </c>
      <c r="S194" t="str">
        <f>IFERROR(J144+MATCH(R194,J194:N194)-1,"")</f>
        <v/>
      </c>
      <c r="T194">
        <f t="shared" si="23"/>
        <v>161860000</v>
      </c>
      <c r="U194">
        <f t="shared" si="24"/>
        <v>79199387.623895168</v>
      </c>
      <c r="V194">
        <f t="shared" si="25"/>
        <v>0.72904604104008652</v>
      </c>
      <c r="W194">
        <f t="shared" si="26"/>
        <v>-1.6459723226530254</v>
      </c>
      <c r="X194">
        <f t="shared" si="27"/>
        <v>0.16843564578238232</v>
      </c>
      <c r="Y194">
        <f t="shared" si="28"/>
        <v>-0.10050582761827311</v>
      </c>
      <c r="Z194">
        <f t="shared" si="29"/>
        <v>0.84899646344882962</v>
      </c>
      <c r="AA194">
        <f t="shared" si="30"/>
        <v>-1.6459723226530254</v>
      </c>
      <c r="AB194">
        <f>IFERROR(V144+MATCH(AA194,V194:Z194,0)-1,"")</f>
        <v>2013</v>
      </c>
    </row>
    <row r="195" spans="1:28" x14ac:dyDescent="0.3">
      <c r="A195" s="1">
        <v>37</v>
      </c>
      <c r="B195" t="s">
        <v>438</v>
      </c>
      <c r="C195" t="s">
        <v>5797</v>
      </c>
      <c r="D195" t="s">
        <v>28</v>
      </c>
      <c r="E195" t="s">
        <v>5798</v>
      </c>
      <c r="F195" t="s">
        <v>5799</v>
      </c>
      <c r="G195" t="s">
        <v>5800</v>
      </c>
      <c r="I195" t="str">
        <f t="shared" si="31"/>
        <v>N/A</v>
      </c>
      <c r="J195">
        <f t="shared" si="32"/>
        <v>2.21</v>
      </c>
      <c r="K195">
        <f t="shared" si="33"/>
        <v>0.33</v>
      </c>
      <c r="L195">
        <f t="shared" si="34"/>
        <v>1.82</v>
      </c>
      <c r="M195">
        <f t="shared" si="35"/>
        <v>1.6</v>
      </c>
      <c r="N195">
        <f t="shared" si="36"/>
        <v>2.39</v>
      </c>
      <c r="P195">
        <f t="shared" si="21"/>
        <v>2.39</v>
      </c>
      <c r="Q195">
        <f>IFERROR(J144+MATCH(P195,J195:N195,0)-1,"")</f>
        <v>2016</v>
      </c>
      <c r="R195">
        <f t="shared" si="22"/>
        <v>0.33</v>
      </c>
      <c r="S195" t="str">
        <f>IFERROR(J144+MATCH(R195,J195:N195)-1,"")</f>
        <v/>
      </c>
      <c r="T195">
        <f t="shared" si="23"/>
        <v>1.6700000000000004</v>
      </c>
      <c r="U195">
        <f t="shared" si="24"/>
        <v>0.81132607501546439</v>
      </c>
      <c r="V195">
        <f t="shared" si="25"/>
        <v>0.66557703077607466</v>
      </c>
      <c r="W195">
        <f t="shared" si="26"/>
        <v>-1.6516170763702609</v>
      </c>
      <c r="X195">
        <f t="shared" si="27"/>
        <v>0.18488250854890939</v>
      </c>
      <c r="Y195">
        <f t="shared" si="28"/>
        <v>-8.6278503989491578E-2</v>
      </c>
      <c r="Z195">
        <f t="shared" si="29"/>
        <v>0.88743604103476659</v>
      </c>
      <c r="AA195">
        <f t="shared" si="30"/>
        <v>-1.6516170763702609</v>
      </c>
      <c r="AB195">
        <f>IFERROR(V144+MATCH(AA195,V195:Z195,0)-1,"")</f>
        <v>2013</v>
      </c>
    </row>
    <row r="196" spans="1:28" x14ac:dyDescent="0.3">
      <c r="A196" s="1">
        <v>38</v>
      </c>
      <c r="B196" t="s">
        <v>444</v>
      </c>
      <c r="C196" t="s">
        <v>254</v>
      </c>
      <c r="D196" t="s">
        <v>5801</v>
      </c>
      <c r="E196" t="s">
        <v>5802</v>
      </c>
      <c r="F196" t="s">
        <v>5803</v>
      </c>
      <c r="G196" t="s">
        <v>5804</v>
      </c>
      <c r="I196" t="str">
        <f t="shared" si="31"/>
        <v>N/A</v>
      </c>
      <c r="J196" t="str">
        <f t="shared" si="32"/>
        <v>N/A</v>
      </c>
      <c r="K196">
        <f t="shared" si="33"/>
        <v>-0.8506999999999999</v>
      </c>
      <c r="L196">
        <f t="shared" si="34"/>
        <v>4.5152000000000001</v>
      </c>
      <c r="M196">
        <f t="shared" si="35"/>
        <v>-0.12090000000000001</v>
      </c>
      <c r="N196">
        <f t="shared" si="36"/>
        <v>0.49380000000000002</v>
      </c>
      <c r="P196">
        <f t="shared" si="21"/>
        <v>4.5152000000000001</v>
      </c>
      <c r="Q196">
        <f>IFERROR(J144+MATCH(P196,J196:N196,0)-1,"")</f>
        <v>2014</v>
      </c>
      <c r="R196">
        <f t="shared" si="22"/>
        <v>-0.8506999999999999</v>
      </c>
      <c r="S196">
        <f>IFERROR(J144+MATCH(R196,J196:N196)-1,"")</f>
        <v>2013</v>
      </c>
      <c r="T196">
        <f t="shared" si="23"/>
        <v>1.0093500000000002</v>
      </c>
      <c r="U196">
        <f t="shared" si="24"/>
        <v>2.4009739058695883</v>
      </c>
      <c r="V196" t="str">
        <f t="shared" si="25"/>
        <v/>
      </c>
      <c r="W196">
        <f t="shared" si="26"/>
        <v>-0.77470646201226601</v>
      </c>
      <c r="X196">
        <f t="shared" si="27"/>
        <v>1.460178301575604</v>
      </c>
      <c r="Y196">
        <f t="shared" si="28"/>
        <v>-0.47074647385251134</v>
      </c>
      <c r="Z196">
        <f t="shared" si="29"/>
        <v>-0.21472536571082704</v>
      </c>
      <c r="AA196">
        <f t="shared" si="30"/>
        <v>1.460178301575604</v>
      </c>
      <c r="AB196">
        <f>IFERROR(V144+MATCH(AA196,V196:Z196,0)-1,"")</f>
        <v>2014</v>
      </c>
    </row>
    <row r="197" spans="1:28" x14ac:dyDescent="0.3">
      <c r="A197" s="1">
        <v>39</v>
      </c>
      <c r="B197" t="s">
        <v>449</v>
      </c>
      <c r="C197" t="s">
        <v>1360</v>
      </c>
      <c r="D197" t="s">
        <v>5805</v>
      </c>
      <c r="E197" t="s">
        <v>5806</v>
      </c>
      <c r="F197" t="s">
        <v>5807</v>
      </c>
      <c r="G197" t="s">
        <v>5808</v>
      </c>
      <c r="I197" t="str">
        <f t="shared" si="31"/>
        <v>N/A</v>
      </c>
      <c r="J197">
        <f t="shared" si="32"/>
        <v>99400000</v>
      </c>
      <c r="K197">
        <f t="shared" si="33"/>
        <v>96000000</v>
      </c>
      <c r="L197">
        <f t="shared" si="34"/>
        <v>96100000</v>
      </c>
      <c r="M197">
        <f t="shared" si="35"/>
        <v>95900000</v>
      </c>
      <c r="N197">
        <f t="shared" si="36"/>
        <v>95800000</v>
      </c>
      <c r="P197">
        <f t="shared" si="21"/>
        <v>99400000</v>
      </c>
      <c r="Q197">
        <f>IFERROR(J144+MATCH(P197,J197:N197,0)-1,"")</f>
        <v>2012</v>
      </c>
      <c r="R197">
        <f t="shared" si="22"/>
        <v>95800000</v>
      </c>
      <c r="S197" t="str">
        <f>IFERROR(J144+MATCH(R197,J197:N197)-1,"")</f>
        <v/>
      </c>
      <c r="T197">
        <f t="shared" si="23"/>
        <v>96640000</v>
      </c>
      <c r="U197">
        <f t="shared" si="24"/>
        <v>1546932.4484281787</v>
      </c>
      <c r="V197">
        <f t="shared" si="25"/>
        <v>1.7841761628340049</v>
      </c>
      <c r="W197">
        <f t="shared" si="26"/>
        <v>-0.41372200877310261</v>
      </c>
      <c r="X197">
        <f t="shared" si="27"/>
        <v>-0.34907794490230531</v>
      </c>
      <c r="Y197">
        <f t="shared" si="28"/>
        <v>-0.47836607264389985</v>
      </c>
      <c r="Z197">
        <f t="shared" si="29"/>
        <v>-0.54301013651469709</v>
      </c>
      <c r="AA197">
        <f t="shared" si="30"/>
        <v>1.7841761628340049</v>
      </c>
      <c r="AB197">
        <f>IFERROR(V144+MATCH(AA197,V197:Z197,0)-1,"")</f>
        <v>2012</v>
      </c>
    </row>
    <row r="198" spans="1:28" x14ac:dyDescent="0.3">
      <c r="A198" s="1">
        <v>40</v>
      </c>
      <c r="B198" t="s">
        <v>455</v>
      </c>
      <c r="C198" t="s">
        <v>5797</v>
      </c>
      <c r="D198" t="s">
        <v>28</v>
      </c>
      <c r="E198" t="s">
        <v>4931</v>
      </c>
      <c r="F198" t="s">
        <v>5653</v>
      </c>
      <c r="G198" t="s">
        <v>5809</v>
      </c>
      <c r="I198" t="str">
        <f t="shared" si="31"/>
        <v>N/A</v>
      </c>
      <c r="J198">
        <f t="shared" si="32"/>
        <v>2.21</v>
      </c>
      <c r="K198">
        <f t="shared" si="33"/>
        <v>0.33</v>
      </c>
      <c r="L198">
        <f t="shared" si="34"/>
        <v>1.8</v>
      </c>
      <c r="M198">
        <f t="shared" si="35"/>
        <v>1.59</v>
      </c>
      <c r="N198">
        <f t="shared" si="36"/>
        <v>2.36</v>
      </c>
      <c r="P198">
        <f t="shared" si="21"/>
        <v>2.36</v>
      </c>
      <c r="Q198">
        <f>IFERROR(J144+MATCH(P198,J198:N198,0)-1,"")</f>
        <v>2016</v>
      </c>
      <c r="R198">
        <f t="shared" si="22"/>
        <v>0.33</v>
      </c>
      <c r="S198" t="str">
        <f>IFERROR(J144+MATCH(R198,J198:N198)-1,"")</f>
        <v/>
      </c>
      <c r="T198">
        <f t="shared" si="23"/>
        <v>1.6579999999999999</v>
      </c>
      <c r="U198">
        <f t="shared" si="24"/>
        <v>0.80403358138824044</v>
      </c>
      <c r="V198">
        <f t="shared" si="25"/>
        <v>0.68653848891102232</v>
      </c>
      <c r="W198">
        <f t="shared" si="26"/>
        <v>-1.6516723066555026</v>
      </c>
      <c r="X198">
        <f t="shared" si="27"/>
        <v>0.17660953881406746</v>
      </c>
      <c r="Y198">
        <f t="shared" si="28"/>
        <v>-8.4573581967299638E-2</v>
      </c>
      <c r="Z198">
        <f t="shared" si="29"/>
        <v>0.87309786089771302</v>
      </c>
      <c r="AA198">
        <f t="shared" si="30"/>
        <v>-1.6516723066555026</v>
      </c>
      <c r="AB198">
        <f>IFERROR(V144+MATCH(AA198,V198:Z198,0)-1,"")</f>
        <v>2013</v>
      </c>
    </row>
    <row r="199" spans="1:28" x14ac:dyDescent="0.3">
      <c r="A199" s="1">
        <v>41</v>
      </c>
      <c r="B199" t="s">
        <v>461</v>
      </c>
      <c r="C199" t="s">
        <v>254</v>
      </c>
      <c r="D199" t="s">
        <v>5801</v>
      </c>
      <c r="E199" t="s">
        <v>5810</v>
      </c>
      <c r="F199" t="s">
        <v>5811</v>
      </c>
      <c r="G199" t="s">
        <v>5812</v>
      </c>
      <c r="I199" t="str">
        <f t="shared" si="31"/>
        <v>N/A</v>
      </c>
      <c r="J199" t="str">
        <f t="shared" si="32"/>
        <v>N/A</v>
      </c>
      <c r="K199">
        <f t="shared" si="33"/>
        <v>-0.8506999999999999</v>
      </c>
      <c r="L199">
        <f t="shared" si="34"/>
        <v>4.4545000000000003</v>
      </c>
      <c r="M199">
        <f t="shared" si="35"/>
        <v>-0.1167</v>
      </c>
      <c r="N199">
        <f t="shared" si="36"/>
        <v>0.48430000000000001</v>
      </c>
      <c r="P199">
        <f t="shared" si="21"/>
        <v>4.4545000000000003</v>
      </c>
      <c r="Q199">
        <f>IFERROR(J144+MATCH(P199,J199:N199,0)-1,"")</f>
        <v>2014</v>
      </c>
      <c r="R199">
        <f t="shared" si="22"/>
        <v>-0.8506999999999999</v>
      </c>
      <c r="S199">
        <f>IFERROR(J144+MATCH(R199,J199:N199)-1,"")</f>
        <v>2013</v>
      </c>
      <c r="T199">
        <f t="shared" si="23"/>
        <v>0.99285000000000023</v>
      </c>
      <c r="U199">
        <f t="shared" si="24"/>
        <v>2.3714567695827813</v>
      </c>
      <c r="V199" t="str">
        <f t="shared" si="25"/>
        <v/>
      </c>
      <c r="W199">
        <f t="shared" si="26"/>
        <v>-0.77739135861386255</v>
      </c>
      <c r="X199">
        <f t="shared" si="27"/>
        <v>1.4597145705544614</v>
      </c>
      <c r="Y199">
        <f t="shared" si="28"/>
        <v>-0.46787696669469853</v>
      </c>
      <c r="Z199">
        <f t="shared" si="29"/>
        <v>-0.21444624524590059</v>
      </c>
      <c r="AA199">
        <f t="shared" si="30"/>
        <v>1.4597145705544614</v>
      </c>
      <c r="AB199">
        <f>IFERROR(V144+MATCH(AA199,V199:Z199,0)-1,"")</f>
        <v>2014</v>
      </c>
    </row>
    <row r="200" spans="1:28" x14ac:dyDescent="0.3">
      <c r="A200" s="1">
        <v>42</v>
      </c>
      <c r="B200" t="s">
        <v>466</v>
      </c>
      <c r="C200" t="s">
        <v>5813</v>
      </c>
      <c r="D200" t="s">
        <v>5806</v>
      </c>
      <c r="E200" t="s">
        <v>5814</v>
      </c>
      <c r="F200" t="s">
        <v>5815</v>
      </c>
      <c r="G200" t="s">
        <v>5815</v>
      </c>
      <c r="I200" t="str">
        <f t="shared" si="31"/>
        <v>N/A</v>
      </c>
      <c r="J200">
        <f t="shared" si="32"/>
        <v>99500000</v>
      </c>
      <c r="K200">
        <f t="shared" si="33"/>
        <v>96100000</v>
      </c>
      <c r="L200">
        <f t="shared" si="34"/>
        <v>97200000</v>
      </c>
      <c r="M200">
        <f t="shared" si="35"/>
        <v>96900000</v>
      </c>
      <c r="N200">
        <f t="shared" si="36"/>
        <v>96900000</v>
      </c>
      <c r="P200">
        <f t="shared" si="21"/>
        <v>99500000</v>
      </c>
      <c r="Q200">
        <f>IFERROR(J144+MATCH(P200,J200:N200,0)-1,"")</f>
        <v>2012</v>
      </c>
      <c r="R200">
        <f t="shared" si="22"/>
        <v>96100000</v>
      </c>
      <c r="S200" t="str">
        <f>IFERROR(J144+MATCH(R200,J200:N200)-1,"")</f>
        <v/>
      </c>
      <c r="T200">
        <f t="shared" si="23"/>
        <v>97320000</v>
      </c>
      <c r="U200">
        <f t="shared" si="24"/>
        <v>1285301.5210447703</v>
      </c>
      <c r="V200">
        <f t="shared" si="25"/>
        <v>1.6961000701438251</v>
      </c>
      <c r="W200">
        <f t="shared" si="26"/>
        <v>-0.94919361723645257</v>
      </c>
      <c r="X200">
        <f t="shared" si="27"/>
        <v>-9.3363306613421571E-2</v>
      </c>
      <c r="Y200">
        <f t="shared" si="28"/>
        <v>-0.32677157314697547</v>
      </c>
      <c r="Z200">
        <f t="shared" si="29"/>
        <v>-0.32677157314697547</v>
      </c>
      <c r="AA200">
        <f t="shared" si="30"/>
        <v>1.6961000701438251</v>
      </c>
      <c r="AB200">
        <f>IFERROR(V144+MATCH(AA200,V200:Z200,0)-1,"")</f>
        <v>2012</v>
      </c>
    </row>
    <row r="201" spans="1:28" x14ac:dyDescent="0.3">
      <c r="A201" s="1">
        <v>43</v>
      </c>
      <c r="B201" t="s">
        <v>153</v>
      </c>
      <c r="C201" t="s">
        <v>5816</v>
      </c>
      <c r="D201" t="s">
        <v>5817</v>
      </c>
      <c r="E201" t="s">
        <v>5818</v>
      </c>
      <c r="F201" t="s">
        <v>5819</v>
      </c>
      <c r="G201" t="s">
        <v>5820</v>
      </c>
      <c r="I201" t="str">
        <f t="shared" si="31"/>
        <v>N/A</v>
      </c>
      <c r="J201">
        <f t="shared" si="32"/>
        <v>420100000</v>
      </c>
      <c r="K201">
        <f t="shared" si="33"/>
        <v>426600000</v>
      </c>
      <c r="L201">
        <f t="shared" si="34"/>
        <v>408300000</v>
      </c>
      <c r="M201">
        <f t="shared" si="35"/>
        <v>438300000</v>
      </c>
      <c r="N201">
        <f t="shared" si="36"/>
        <v>490100000</v>
      </c>
      <c r="P201">
        <f t="shared" si="21"/>
        <v>490100000</v>
      </c>
      <c r="Q201">
        <f>IFERROR(J144+MATCH(P201,J201:N201,0)-1,"")</f>
        <v>2016</v>
      </c>
      <c r="R201">
        <f t="shared" si="22"/>
        <v>408300000</v>
      </c>
      <c r="S201">
        <f>IFERROR(J144+MATCH(R201,J201:N201)-1,"")</f>
        <v>2014</v>
      </c>
      <c r="T201">
        <f t="shared" si="23"/>
        <v>436680000</v>
      </c>
      <c r="U201">
        <f t="shared" si="24"/>
        <v>31773605.39819175</v>
      </c>
      <c r="V201">
        <f t="shared" si="25"/>
        <v>-0.52181676558945289</v>
      </c>
      <c r="W201">
        <f t="shared" si="26"/>
        <v>-0.31724445097356363</v>
      </c>
      <c r="X201">
        <f t="shared" si="27"/>
        <v>-0.89319419827675961</v>
      </c>
      <c r="Y201">
        <f t="shared" si="28"/>
        <v>5.0985715335037013E-2</v>
      </c>
      <c r="Z201">
        <f t="shared" si="29"/>
        <v>1.6812696995047391</v>
      </c>
      <c r="AA201">
        <f t="shared" si="30"/>
        <v>1.6812696995047391</v>
      </c>
      <c r="AB201">
        <f>IFERROR(V144+MATCH(AA201,V201:Z201,0)-1,"")</f>
        <v>2016</v>
      </c>
    </row>
    <row r="202" spans="1:28" x14ac:dyDescent="0.3">
      <c r="A202" s="1">
        <v>44</v>
      </c>
      <c r="B202" t="s">
        <v>477</v>
      </c>
      <c r="C202" t="s">
        <v>254</v>
      </c>
      <c r="D202" t="s">
        <v>5821</v>
      </c>
      <c r="E202" t="s">
        <v>5822</v>
      </c>
      <c r="F202" t="s">
        <v>5823</v>
      </c>
      <c r="G202" t="s">
        <v>4599</v>
      </c>
      <c r="I202" t="str">
        <f t="shared" si="31"/>
        <v>N/A</v>
      </c>
      <c r="J202" t="str">
        <f t="shared" si="32"/>
        <v>N/A</v>
      </c>
      <c r="K202">
        <f t="shared" si="33"/>
        <v>1.5500000000000002E-2</v>
      </c>
      <c r="L202">
        <f t="shared" si="34"/>
        <v>-4.2900000000000001E-2</v>
      </c>
      <c r="M202">
        <f t="shared" si="35"/>
        <v>7.3499999999999996E-2</v>
      </c>
      <c r="N202">
        <f t="shared" si="36"/>
        <v>0.1182</v>
      </c>
      <c r="P202">
        <f t="shared" si="21"/>
        <v>0.1182</v>
      </c>
      <c r="Q202">
        <f>IFERROR(J144+MATCH(P202,J202:N202,0)-1,"")</f>
        <v>2016</v>
      </c>
      <c r="R202">
        <f t="shared" si="22"/>
        <v>-4.2900000000000001E-2</v>
      </c>
      <c r="S202">
        <f>IFERROR(J144+MATCH(R202,J202:N202)-1,"")</f>
        <v>2014</v>
      </c>
      <c r="T202">
        <f t="shared" si="23"/>
        <v>4.1075E-2</v>
      </c>
      <c r="U202">
        <f t="shared" si="24"/>
        <v>7.0013159477343975E-2</v>
      </c>
      <c r="V202" t="str">
        <f t="shared" si="25"/>
        <v/>
      </c>
      <c r="W202">
        <f t="shared" si="26"/>
        <v>-0.36528847135196041</v>
      </c>
      <c r="X202">
        <f t="shared" si="27"/>
        <v>-1.1994173756317057</v>
      </c>
      <c r="Y202">
        <f t="shared" si="28"/>
        <v>0.46312722125463596</v>
      </c>
      <c r="Z202">
        <f t="shared" si="29"/>
        <v>1.1015786257290301</v>
      </c>
      <c r="AA202">
        <f t="shared" si="30"/>
        <v>-1.1994173756317057</v>
      </c>
      <c r="AB202">
        <f>IFERROR(V144+MATCH(AA202,V202:Z202,0)-1,"")</f>
        <v>2014</v>
      </c>
    </row>
    <row r="203" spans="1:28" x14ac:dyDescent="0.3">
      <c r="A203" s="1">
        <v>45</v>
      </c>
      <c r="B203" t="s">
        <v>482</v>
      </c>
      <c r="C203" t="s">
        <v>254</v>
      </c>
      <c r="D203" t="s">
        <v>254</v>
      </c>
      <c r="E203" t="s">
        <v>254</v>
      </c>
      <c r="F203" t="s">
        <v>254</v>
      </c>
      <c r="G203" t="s">
        <v>1158</v>
      </c>
      <c r="I203" t="str">
        <f t="shared" si="31"/>
        <v>N/A</v>
      </c>
      <c r="J203" t="str">
        <f t="shared" si="32"/>
        <v>N/A</v>
      </c>
      <c r="K203" t="str">
        <f t="shared" si="33"/>
        <v>N/A</v>
      </c>
      <c r="L203" t="str">
        <f t="shared" si="34"/>
        <v>N/A</v>
      </c>
      <c r="M203" t="str">
        <f t="shared" si="35"/>
        <v>N/A</v>
      </c>
      <c r="N203">
        <f t="shared" si="36"/>
        <v>0.219</v>
      </c>
      <c r="P203">
        <f t="shared" si="21"/>
        <v>0.219</v>
      </c>
      <c r="Q203">
        <f>IFERROR(J144+MATCH(P203,J203:N203,0)-1,"")</f>
        <v>2016</v>
      </c>
      <c r="R203">
        <f t="shared" si="22"/>
        <v>0.219</v>
      </c>
      <c r="S203">
        <f>IFERROR(J144+MATCH(R203,J203:N203)-1,"")</f>
        <v>2016</v>
      </c>
      <c r="T203">
        <f t="shared" si="23"/>
        <v>0.219</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5824</v>
      </c>
      <c r="D206" t="s">
        <v>5825</v>
      </c>
      <c r="E206" t="s">
        <v>5826</v>
      </c>
      <c r="F206" t="s">
        <v>5827</v>
      </c>
      <c r="G206" t="s">
        <v>5828</v>
      </c>
      <c r="I206" t="str">
        <f t="shared" si="31"/>
        <v>N/A</v>
      </c>
      <c r="J206">
        <f t="shared" si="32"/>
        <v>317500000</v>
      </c>
      <c r="K206">
        <f t="shared" si="33"/>
        <v>267600000.00000003</v>
      </c>
      <c r="L206">
        <f t="shared" si="34"/>
        <v>294800000</v>
      </c>
      <c r="M206">
        <f t="shared" si="35"/>
        <v>202500000</v>
      </c>
      <c r="N206">
        <f t="shared" si="36"/>
        <v>313400000</v>
      </c>
      <c r="P206">
        <f t="shared" si="21"/>
        <v>317500000</v>
      </c>
      <c r="Q206">
        <f>IFERROR(J144+MATCH(P206,J206:N206,0)-1,"")</f>
        <v>2012</v>
      </c>
      <c r="R206">
        <f t="shared" si="22"/>
        <v>202500000</v>
      </c>
      <c r="S206" t="str">
        <f>IFERROR(J144+MATCH(R206,J206:N206)-1,"")</f>
        <v/>
      </c>
      <c r="T206">
        <f t="shared" si="23"/>
        <v>279160000</v>
      </c>
      <c r="U206">
        <f t="shared" si="24"/>
        <v>47162834.944477201</v>
      </c>
      <c r="V206">
        <f t="shared" si="25"/>
        <v>0.81292823141645432</v>
      </c>
      <c r="W206">
        <f t="shared" si="26"/>
        <v>-0.24510825130866426</v>
      </c>
      <c r="X206">
        <f t="shared" si="27"/>
        <v>0.33161704588819368</v>
      </c>
      <c r="Y206">
        <f t="shared" si="28"/>
        <v>-1.6254324001143816</v>
      </c>
      <c r="Z206">
        <f t="shared" si="29"/>
        <v>0.72599537411839843</v>
      </c>
      <c r="AA206">
        <f t="shared" si="30"/>
        <v>-1.6254324001143816</v>
      </c>
      <c r="AB206">
        <f>IFERROR(V144+MATCH(AA206,V206:Z206,0)-1,"")</f>
        <v>2015</v>
      </c>
    </row>
    <row r="207" spans="1:28" x14ac:dyDescent="0.3">
      <c r="A207" s="1">
        <v>1</v>
      </c>
      <c r="B207" t="s">
        <v>490</v>
      </c>
      <c r="C207" t="s">
        <v>5824</v>
      </c>
      <c r="D207" t="s">
        <v>5825</v>
      </c>
      <c r="E207" t="s">
        <v>5829</v>
      </c>
      <c r="F207" t="s">
        <v>5830</v>
      </c>
      <c r="G207" t="s">
        <v>5831</v>
      </c>
      <c r="I207" t="str">
        <f t="shared" si="31"/>
        <v>N/A</v>
      </c>
      <c r="J207">
        <f t="shared" si="32"/>
        <v>317500000</v>
      </c>
      <c r="K207">
        <f t="shared" si="33"/>
        <v>267600000.00000003</v>
      </c>
      <c r="L207">
        <f t="shared" si="34"/>
        <v>290500000</v>
      </c>
      <c r="M207">
        <f t="shared" si="35"/>
        <v>199700000</v>
      </c>
      <c r="N207">
        <f t="shared" si="36"/>
        <v>312400000</v>
      </c>
      <c r="P207">
        <f t="shared" si="21"/>
        <v>317500000</v>
      </c>
      <c r="Q207">
        <f>IFERROR(J144+MATCH(P207,J207:N207,0)-1,"")</f>
        <v>2012</v>
      </c>
      <c r="R207">
        <f t="shared" si="22"/>
        <v>199700000</v>
      </c>
      <c r="S207" t="str">
        <f>IFERROR(J144+MATCH(R207,J207:N207)-1,"")</f>
        <v/>
      </c>
      <c r="T207">
        <f t="shared" si="23"/>
        <v>277540000</v>
      </c>
      <c r="U207">
        <f t="shared" si="24"/>
        <v>47796056.322671644</v>
      </c>
      <c r="V207">
        <f t="shared" si="25"/>
        <v>0.83605224100979481</v>
      </c>
      <c r="W207">
        <f t="shared" si="26"/>
        <v>-0.20796694883977315</v>
      </c>
      <c r="X207">
        <f t="shared" si="27"/>
        <v>0.27115207816533887</v>
      </c>
      <c r="Y207">
        <f t="shared" si="28"/>
        <v>-1.6285862472523129</v>
      </c>
      <c r="Z207">
        <f t="shared" si="29"/>
        <v>0.72934887691695316</v>
      </c>
      <c r="AA207">
        <f t="shared" si="30"/>
        <v>-1.6285862472523129</v>
      </c>
      <c r="AB207">
        <f>IFERROR(V144+MATCH(AA207,V207:Z207,0)-1,"")</f>
        <v>2015</v>
      </c>
    </row>
    <row r="208" spans="1:28" x14ac:dyDescent="0.3">
      <c r="A208" s="1">
        <v>2</v>
      </c>
      <c r="B208" t="s">
        <v>491</v>
      </c>
      <c r="C208" t="s">
        <v>254</v>
      </c>
      <c r="D208" t="s">
        <v>254</v>
      </c>
      <c r="E208" t="s">
        <v>5438</v>
      </c>
      <c r="F208" t="s">
        <v>1657</v>
      </c>
      <c r="G208" t="s">
        <v>1561</v>
      </c>
      <c r="I208" t="str">
        <f t="shared" si="31"/>
        <v>N/A</v>
      </c>
      <c r="J208" t="str">
        <f t="shared" si="32"/>
        <v>N/A</v>
      </c>
      <c r="K208" t="str">
        <f t="shared" si="33"/>
        <v>N/A</v>
      </c>
      <c r="L208">
        <f t="shared" si="34"/>
        <v>4300000</v>
      </c>
      <c r="M208">
        <f t="shared" si="35"/>
        <v>2800000</v>
      </c>
      <c r="N208">
        <f t="shared" si="36"/>
        <v>1000000</v>
      </c>
      <c r="P208">
        <f t="shared" si="21"/>
        <v>4300000</v>
      </c>
      <c r="Q208">
        <f>IFERROR(J144+MATCH(P208,J208:N208,0)-1,"")</f>
        <v>2014</v>
      </c>
      <c r="R208">
        <f t="shared" si="22"/>
        <v>1000000</v>
      </c>
      <c r="S208" t="str">
        <f>IFERROR(J144+MATCH(R208,J208:N208)-1,"")</f>
        <v/>
      </c>
      <c r="T208">
        <f t="shared" si="23"/>
        <v>2700000</v>
      </c>
      <c r="U208">
        <f t="shared" si="24"/>
        <v>1652271.1641858306</v>
      </c>
      <c r="V208" t="str">
        <f t="shared" si="25"/>
        <v/>
      </c>
      <c r="W208" t="str">
        <f t="shared" si="26"/>
        <v/>
      </c>
      <c r="X208">
        <f t="shared" si="27"/>
        <v>0.96836405227008382</v>
      </c>
      <c r="Y208">
        <f t="shared" si="28"/>
        <v>6.0522753266880239E-2</v>
      </c>
      <c r="Z208">
        <f t="shared" si="29"/>
        <v>-1.0288868055369642</v>
      </c>
      <c r="AA208">
        <f t="shared" si="30"/>
        <v>-1.0288868055369642</v>
      </c>
      <c r="AB208">
        <f>IFERROR(V144+MATCH(AA208,V208:Z208,0)-1,"")</f>
        <v>2016</v>
      </c>
    </row>
    <row r="209" spans="1:28" x14ac:dyDescent="0.3">
      <c r="A209" s="1">
        <v>3</v>
      </c>
      <c r="B209" t="s">
        <v>492</v>
      </c>
      <c r="C209" t="s">
        <v>254</v>
      </c>
      <c r="D209" t="s">
        <v>5832</v>
      </c>
      <c r="E209" t="s">
        <v>5833</v>
      </c>
      <c r="F209" t="s">
        <v>5834</v>
      </c>
      <c r="G209" t="s">
        <v>5835</v>
      </c>
      <c r="I209" t="str">
        <f t="shared" si="31"/>
        <v>N/A</v>
      </c>
      <c r="J209" t="str">
        <f t="shared" si="32"/>
        <v>N/A</v>
      </c>
      <c r="K209">
        <f t="shared" si="33"/>
        <v>-0.15720000000000001</v>
      </c>
      <c r="L209">
        <f t="shared" si="34"/>
        <v>0.10160000000000001</v>
      </c>
      <c r="M209">
        <f t="shared" si="35"/>
        <v>-0.31309999999999999</v>
      </c>
      <c r="N209">
        <f t="shared" si="36"/>
        <v>0.54770000000000008</v>
      </c>
      <c r="P209">
        <f t="shared" ref="P209:P272" si="37">MAX(J209:N209)</f>
        <v>0.54770000000000008</v>
      </c>
      <c r="Q209">
        <f>IFERROR(J144+MATCH(P209,J209:N209,0)-1,"")</f>
        <v>2016</v>
      </c>
      <c r="R209">
        <f t="shared" ref="R209:R272" si="38">IF(Q209="","",MIN(J209:N209))</f>
        <v>-0.31309999999999999</v>
      </c>
      <c r="S209" t="str">
        <f>IFERROR(J144+MATCH(R209,J209:N209)-1,"")</f>
        <v/>
      </c>
      <c r="T209">
        <f t="shared" ref="T209:T272" si="39">IFERROR(AVERAGE(J209:N209),"")</f>
        <v>4.4750000000000026E-2</v>
      </c>
      <c r="U209">
        <f t="shared" ref="U209:U272" si="40">IFERROR(STDEV(J209:N209),"")</f>
        <v>0.37640007527452313</v>
      </c>
      <c r="V209" t="str">
        <f t="shared" ref="V209:V272" si="41">IF(C209="-","",IF(ISBLANK(B209),"",IF(OR(ISNUMBER(FIND("Growth",B209)),ISNUMBER(FIND("Margin",B209))),"",(J209-T209)/U209)))</f>
        <v/>
      </c>
      <c r="W209">
        <f t="shared" ref="W209:W272" si="42">IF(OR(D209="-",ISBLANK(D209)),"",(K209-T209)/U209)</f>
        <v>-0.53653017963057015</v>
      </c>
      <c r="X209">
        <f t="shared" ref="X209:X272" si="43">IF(OR(E209="-",ISBLANK(E209)),"",(L209-T209)/U209)</f>
        <v>0.15103610156968508</v>
      </c>
      <c r="Y209">
        <f t="shared" ref="Y209:Y272" si="44">IF(OR(F209="-",ISBLANK(F209)),"",(M209-T209)/U209)</f>
        <v>-0.95071713186828177</v>
      </c>
      <c r="Z209">
        <f t="shared" ref="Z209:Z272" si="45">IFERROR(IF(OR(G209="-",ISBLANK(G209)),"",(N209-T209)/U209),"")</f>
        <v>1.3362112099291668</v>
      </c>
      <c r="AA209">
        <f t="shared" ref="AA209:AA272" si="46">IF(MAX(MAX(V209:Z209),ABS(MIN(V209:Z209)))=ABS(MIN(V209:Z209)),MIN(V209:Z209),MAX(V209:Z209))</f>
        <v>1.3362112099291668</v>
      </c>
      <c r="AB209">
        <f>IFERROR(V144+MATCH(AA209,V209:Z209,0)-1,"")</f>
        <v>2016</v>
      </c>
    </row>
    <row r="210" spans="1:28" x14ac:dyDescent="0.3">
      <c r="A210" s="1">
        <v>4</v>
      </c>
      <c r="B210" t="s">
        <v>497</v>
      </c>
      <c r="C210" t="s">
        <v>866</v>
      </c>
      <c r="D210" t="s">
        <v>5836</v>
      </c>
      <c r="E210" t="s">
        <v>5837</v>
      </c>
      <c r="F210" t="s">
        <v>5838</v>
      </c>
      <c r="G210" t="s">
        <v>5839</v>
      </c>
      <c r="I210" t="str">
        <f t="shared" si="31"/>
        <v>N/A</v>
      </c>
      <c r="J210">
        <f t="shared" si="32"/>
        <v>0.16</v>
      </c>
      <c r="K210">
        <f t="shared" si="33"/>
        <v>0.13519999999999999</v>
      </c>
      <c r="L210">
        <f t="shared" si="34"/>
        <v>0.1462</v>
      </c>
      <c r="M210">
        <f t="shared" si="35"/>
        <v>8.8599999999999998E-2</v>
      </c>
      <c r="N210">
        <f t="shared" si="36"/>
        <v>0.13949999999999999</v>
      </c>
      <c r="P210">
        <f t="shared" si="37"/>
        <v>0.16</v>
      </c>
      <c r="Q210">
        <f>IFERROR(J144+MATCH(P210,J210:N210,0)-1,"")</f>
        <v>2012</v>
      </c>
      <c r="R210">
        <f t="shared" si="38"/>
        <v>8.8599999999999998E-2</v>
      </c>
      <c r="S210" t="str">
        <f>IFERROR(J144+MATCH(R210,J210:N210)-1,"")</f>
        <v/>
      </c>
      <c r="T210">
        <f t="shared" si="39"/>
        <v>0.13389999999999999</v>
      </c>
      <c r="U210">
        <f t="shared" si="40"/>
        <v>2.7007591525347024E-2</v>
      </c>
      <c r="V210">
        <f t="shared" si="41"/>
        <v>0.96639494771330414</v>
      </c>
      <c r="W210">
        <f t="shared" si="42"/>
        <v>4.8134614253919177E-2</v>
      </c>
      <c r="X210">
        <f t="shared" si="43"/>
        <v>0.4554275040947755</v>
      </c>
      <c r="Y210">
        <f t="shared" si="44"/>
        <v>-1.6773061736173429</v>
      </c>
      <c r="Z210">
        <f t="shared" si="45"/>
        <v>0.20734910755534461</v>
      </c>
      <c r="AA210">
        <f t="shared" si="46"/>
        <v>-1.6773061736173429</v>
      </c>
      <c r="AB210">
        <f>IFERROR(V144+MATCH(AA210,V210:Z210,0)-1,"")</f>
        <v>2015</v>
      </c>
    </row>
    <row r="211" spans="1:28" x14ac:dyDescent="0.3">
      <c r="A211" s="1">
        <v>5</v>
      </c>
      <c r="B211" t="s">
        <v>503</v>
      </c>
      <c r="C211" t="s">
        <v>5840</v>
      </c>
      <c r="D211" t="s">
        <v>5841</v>
      </c>
      <c r="E211" t="s">
        <v>5842</v>
      </c>
      <c r="F211" t="s">
        <v>5843</v>
      </c>
      <c r="G211" t="s">
        <v>5844</v>
      </c>
      <c r="I211" t="str">
        <f t="shared" si="31"/>
        <v>N/A</v>
      </c>
      <c r="J211">
        <f t="shared" si="32"/>
        <v>381900000</v>
      </c>
      <c r="K211">
        <f t="shared" si="33"/>
        <v>424900000</v>
      </c>
      <c r="L211">
        <f t="shared" si="34"/>
        <v>441000000</v>
      </c>
      <c r="M211">
        <f t="shared" si="35"/>
        <v>303400000</v>
      </c>
      <c r="N211">
        <f t="shared" si="36"/>
        <v>271900000</v>
      </c>
      <c r="P211">
        <f t="shared" si="37"/>
        <v>441000000</v>
      </c>
      <c r="Q211">
        <f>IFERROR(J144+MATCH(P211,J211:N211,0)-1,"")</f>
        <v>2014</v>
      </c>
      <c r="R211">
        <f t="shared" si="38"/>
        <v>271900000</v>
      </c>
      <c r="S211" t="str">
        <f>IFERROR(J144+MATCH(R211,J211:N211)-1,"")</f>
        <v/>
      </c>
      <c r="T211">
        <f t="shared" si="39"/>
        <v>364620000</v>
      </c>
      <c r="U211">
        <f t="shared" si="40"/>
        <v>74348954.262988791</v>
      </c>
      <c r="V211">
        <f t="shared" si="41"/>
        <v>0.23241752585889502</v>
      </c>
      <c r="W211">
        <f t="shared" si="42"/>
        <v>0.81077132284572873</v>
      </c>
      <c r="X211">
        <f t="shared" si="43"/>
        <v>1.0273177445082409</v>
      </c>
      <c r="Y211">
        <f t="shared" si="44"/>
        <v>-0.82341440584962688</v>
      </c>
      <c r="Z211">
        <f t="shared" si="45"/>
        <v>-1.2470921873632377</v>
      </c>
      <c r="AA211">
        <f t="shared" si="46"/>
        <v>-1.2470921873632377</v>
      </c>
      <c r="AB211">
        <f>IFERROR(V144+MATCH(AA211,V211:Z211,0)-1,"")</f>
        <v>2016</v>
      </c>
    </row>
    <row r="212" spans="1:28" x14ac:dyDescent="0.3">
      <c r="A212" s="1">
        <v>6</v>
      </c>
      <c r="B212" t="s">
        <v>509</v>
      </c>
      <c r="C212" t="s">
        <v>5840</v>
      </c>
      <c r="D212" t="s">
        <v>5841</v>
      </c>
      <c r="E212" t="s">
        <v>5842</v>
      </c>
      <c r="F212" t="s">
        <v>5843</v>
      </c>
      <c r="G212" t="s">
        <v>2509</v>
      </c>
      <c r="I212" t="str">
        <f t="shared" si="31"/>
        <v>N/A</v>
      </c>
      <c r="J212">
        <f t="shared" si="32"/>
        <v>381900000</v>
      </c>
      <c r="K212">
        <f t="shared" si="33"/>
        <v>424900000</v>
      </c>
      <c r="L212">
        <f t="shared" si="34"/>
        <v>441000000</v>
      </c>
      <c r="M212">
        <f t="shared" si="35"/>
        <v>303400000</v>
      </c>
      <c r="N212">
        <f t="shared" si="36"/>
        <v>260000000</v>
      </c>
      <c r="P212">
        <f t="shared" si="37"/>
        <v>441000000</v>
      </c>
      <c r="Q212">
        <f>IFERROR(J144+MATCH(P212,J212:N212,0)-1,"")</f>
        <v>2014</v>
      </c>
      <c r="R212">
        <f t="shared" si="38"/>
        <v>260000000</v>
      </c>
      <c r="S212" t="str">
        <f>IFERROR(J144+MATCH(R212,J212:N212)-1,"")</f>
        <v/>
      </c>
      <c r="T212">
        <f t="shared" si="39"/>
        <v>362240000</v>
      </c>
      <c r="U212">
        <f t="shared" si="40"/>
        <v>78152242.450232998</v>
      </c>
      <c r="V212">
        <f t="shared" si="41"/>
        <v>0.25156028008434178</v>
      </c>
      <c r="W212">
        <f t="shared" si="42"/>
        <v>0.80176842065538445</v>
      </c>
      <c r="X212">
        <f t="shared" si="43"/>
        <v>1.007776584915705</v>
      </c>
      <c r="Y212">
        <f t="shared" si="44"/>
        <v>-0.75288946491163133</v>
      </c>
      <c r="Z212">
        <f t="shared" si="45"/>
        <v>-1.3082158207437999</v>
      </c>
      <c r="AA212">
        <f t="shared" si="46"/>
        <v>-1.3082158207437999</v>
      </c>
      <c r="AB212">
        <f>IFERROR(V144+MATCH(AA212,V212:Z212,0)-1,"")</f>
        <v>2016</v>
      </c>
    </row>
    <row r="213" spans="1:28" x14ac:dyDescent="0.3">
      <c r="A213" s="1">
        <v>7</v>
      </c>
      <c r="B213" t="s">
        <v>515</v>
      </c>
      <c r="C213" t="s">
        <v>5840</v>
      </c>
      <c r="D213" t="s">
        <v>5841</v>
      </c>
      <c r="E213" t="s">
        <v>5842</v>
      </c>
      <c r="F213" t="s">
        <v>5843</v>
      </c>
      <c r="G213" t="s">
        <v>2509</v>
      </c>
      <c r="I213" t="str">
        <f t="shared" si="31"/>
        <v>N/A</v>
      </c>
      <c r="J213">
        <f t="shared" si="32"/>
        <v>381900000</v>
      </c>
      <c r="K213">
        <f t="shared" si="33"/>
        <v>424900000</v>
      </c>
      <c r="L213">
        <f t="shared" si="34"/>
        <v>441000000</v>
      </c>
      <c r="M213">
        <f t="shared" si="35"/>
        <v>303400000</v>
      </c>
      <c r="N213">
        <f t="shared" si="36"/>
        <v>260000000</v>
      </c>
      <c r="P213">
        <f t="shared" si="37"/>
        <v>441000000</v>
      </c>
      <c r="Q213">
        <f>IFERROR(J144+MATCH(P213,J213:N213,0)-1,"")</f>
        <v>2014</v>
      </c>
      <c r="R213">
        <f t="shared" si="38"/>
        <v>260000000</v>
      </c>
      <c r="S213" t="str">
        <f>IFERROR(J144+MATCH(R213,J213:N213)-1,"")</f>
        <v/>
      </c>
      <c r="T213">
        <f t="shared" si="39"/>
        <v>362240000</v>
      </c>
      <c r="U213">
        <f t="shared" si="40"/>
        <v>78152242.450232998</v>
      </c>
      <c r="V213">
        <f t="shared" si="41"/>
        <v>0.25156028008434178</v>
      </c>
      <c r="W213">
        <f t="shared" si="42"/>
        <v>0.80176842065538445</v>
      </c>
      <c r="X213">
        <f t="shared" si="43"/>
        <v>1.007776584915705</v>
      </c>
      <c r="Y213">
        <f t="shared" si="44"/>
        <v>-0.75288946491163133</v>
      </c>
      <c r="Z213">
        <f t="shared" si="45"/>
        <v>-1.3082158207437999</v>
      </c>
      <c r="AA213">
        <f t="shared" si="46"/>
        <v>-1.3082158207437999</v>
      </c>
      <c r="AB213">
        <f>IFERROR(V144+MATCH(AA213,V213:Z213,0)-1,"")</f>
        <v>2016</v>
      </c>
    </row>
    <row r="214" spans="1:28" x14ac:dyDescent="0.3">
      <c r="A214" s="1">
        <v>8</v>
      </c>
      <c r="B214" t="s">
        <v>521</v>
      </c>
      <c r="C214" t="s">
        <v>254</v>
      </c>
      <c r="D214" t="s">
        <v>254</v>
      </c>
      <c r="E214" t="s">
        <v>254</v>
      </c>
      <c r="F214" t="s">
        <v>254</v>
      </c>
      <c r="G214" t="s">
        <v>254</v>
      </c>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1:28" x14ac:dyDescent="0.3">
      <c r="A215" s="1">
        <v>9</v>
      </c>
      <c r="B215" t="s">
        <v>527</v>
      </c>
      <c r="C215" t="s">
        <v>254</v>
      </c>
      <c r="D215" t="s">
        <v>254</v>
      </c>
      <c r="E215" t="s">
        <v>254</v>
      </c>
      <c r="F215" t="s">
        <v>254</v>
      </c>
      <c r="G215" t="s">
        <v>5697</v>
      </c>
      <c r="I215" t="str">
        <f t="shared" si="31"/>
        <v>N/A</v>
      </c>
      <c r="J215" t="str">
        <f t="shared" si="32"/>
        <v>N/A</v>
      </c>
      <c r="K215" t="str">
        <f t="shared" si="33"/>
        <v>N/A</v>
      </c>
      <c r="L215" t="str">
        <f t="shared" si="34"/>
        <v>N/A</v>
      </c>
      <c r="M215" t="str">
        <f t="shared" si="35"/>
        <v>N/A</v>
      </c>
      <c r="N215">
        <f t="shared" si="36"/>
        <v>11900000</v>
      </c>
      <c r="P215">
        <f t="shared" si="37"/>
        <v>11900000</v>
      </c>
      <c r="Q215">
        <f>IFERROR(J144+MATCH(P215,J215:N215,0)-1,"")</f>
        <v>2016</v>
      </c>
      <c r="R215">
        <f t="shared" si="38"/>
        <v>11900000</v>
      </c>
      <c r="S215">
        <f>IFERROR(J144+MATCH(R215,J215:N215)-1,"")</f>
        <v>2016</v>
      </c>
      <c r="T215">
        <f t="shared" si="39"/>
        <v>11900000</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5845</v>
      </c>
      <c r="E216" t="s">
        <v>5846</v>
      </c>
      <c r="F216" t="s">
        <v>5847</v>
      </c>
      <c r="G216" t="s">
        <v>5848</v>
      </c>
      <c r="I216" t="str">
        <f t="shared" si="31"/>
        <v>N/A</v>
      </c>
      <c r="J216" t="str">
        <f t="shared" si="32"/>
        <v>N/A</v>
      </c>
      <c r="K216">
        <f t="shared" si="33"/>
        <v>0.11260000000000001</v>
      </c>
      <c r="L216">
        <f t="shared" si="34"/>
        <v>3.7900000000000003E-2</v>
      </c>
      <c r="M216">
        <f t="shared" si="35"/>
        <v>-0.312</v>
      </c>
      <c r="N216">
        <f t="shared" si="36"/>
        <v>-0.1038</v>
      </c>
      <c r="P216">
        <f t="shared" si="37"/>
        <v>0.11260000000000001</v>
      </c>
      <c r="Q216">
        <f>IFERROR(J144+MATCH(P216,J216:N216,0)-1,"")</f>
        <v>2013</v>
      </c>
      <c r="R216">
        <f t="shared" si="38"/>
        <v>-0.312</v>
      </c>
      <c r="S216" t="str">
        <f>IFERROR(J144+MATCH(R216,J216:N216)-1,"")</f>
        <v/>
      </c>
      <c r="T216">
        <f t="shared" si="39"/>
        <v>-6.6324999999999995E-2</v>
      </c>
      <c r="U216">
        <f t="shared" si="40"/>
        <v>0.18675972754674205</v>
      </c>
      <c r="V216" t="str">
        <f t="shared" si="41"/>
        <v/>
      </c>
      <c r="W216">
        <f t="shared" si="42"/>
        <v>0.95804915947534142</v>
      </c>
      <c r="X216">
        <f t="shared" si="43"/>
        <v>0.55806999383159128</v>
      </c>
      <c r="Y216">
        <f t="shared" si="44"/>
        <v>-1.3154602613056001</v>
      </c>
      <c r="Z216">
        <f t="shared" si="45"/>
        <v>-0.20065889200133258</v>
      </c>
      <c r="AA216">
        <f t="shared" si="46"/>
        <v>-1.3154602613056001</v>
      </c>
      <c r="AB216">
        <f>IFERROR(V144+MATCH(AA216,V216:Z216,0)-1,"")</f>
        <v>2015</v>
      </c>
    </row>
    <row r="217" spans="1:28" x14ac:dyDescent="0.3">
      <c r="A217" s="1">
        <v>11</v>
      </c>
      <c r="B217" t="s">
        <v>538</v>
      </c>
      <c r="C217" t="s">
        <v>5849</v>
      </c>
      <c r="D217" t="s">
        <v>5850</v>
      </c>
      <c r="E217" t="s">
        <v>5851</v>
      </c>
      <c r="F217" t="s">
        <v>5852</v>
      </c>
      <c r="G217" t="s">
        <v>5853</v>
      </c>
      <c r="I217" t="str">
        <f t="shared" si="31"/>
        <v>N/A</v>
      </c>
      <c r="J217">
        <f t="shared" si="32"/>
        <v>5.36</v>
      </c>
      <c r="K217">
        <f t="shared" si="33"/>
        <v>4.93</v>
      </c>
      <c r="L217">
        <f t="shared" si="34"/>
        <v>4.8</v>
      </c>
      <c r="M217">
        <f t="shared" si="35"/>
        <v>6.82</v>
      </c>
      <c r="N217">
        <f t="shared" si="36"/>
        <v>8.23</v>
      </c>
      <c r="P217">
        <f t="shared" si="37"/>
        <v>8.23</v>
      </c>
      <c r="Q217">
        <f>IFERROR(J144+MATCH(P217,J217:N217,0)-1,"")</f>
        <v>2016</v>
      </c>
      <c r="R217">
        <f t="shared" si="38"/>
        <v>4.8</v>
      </c>
      <c r="S217">
        <f>IFERROR(J144+MATCH(R217,J217:N217)-1,"")</f>
        <v>2014</v>
      </c>
      <c r="T217">
        <f t="shared" si="39"/>
        <v>6.0280000000000005</v>
      </c>
      <c r="U217">
        <f t="shared" si="40"/>
        <v>1.4693433907701778</v>
      </c>
      <c r="V217">
        <f t="shared" si="41"/>
        <v>-0.45462483732264802</v>
      </c>
      <c r="W217">
        <f t="shared" si="42"/>
        <v>-0.7472725619465086</v>
      </c>
      <c r="X217">
        <f t="shared" si="43"/>
        <v>-0.835747455437443</v>
      </c>
      <c r="Y217">
        <f t="shared" si="44"/>
        <v>0.53901627419092379</v>
      </c>
      <c r="Z217">
        <f t="shared" si="45"/>
        <v>1.4986285805156747</v>
      </c>
      <c r="AA217">
        <f t="shared" si="46"/>
        <v>1.4986285805156747</v>
      </c>
      <c r="AB217">
        <f>IFERROR(V144+MATCH(AA217,V217:Z217,0)-1,"")</f>
        <v>2016</v>
      </c>
    </row>
    <row r="218" spans="1:28" x14ac:dyDescent="0.3">
      <c r="A218" s="1">
        <v>12</v>
      </c>
      <c r="B218" t="s">
        <v>544</v>
      </c>
      <c r="C218" t="s">
        <v>5854</v>
      </c>
      <c r="D218" t="s">
        <v>5855</v>
      </c>
      <c r="E218" t="s">
        <v>5856</v>
      </c>
      <c r="F218" t="s">
        <v>5857</v>
      </c>
      <c r="G218" t="s">
        <v>5858</v>
      </c>
      <c r="I218" t="str">
        <f t="shared" si="31"/>
        <v>N/A</v>
      </c>
      <c r="J218">
        <f t="shared" si="32"/>
        <v>166400000</v>
      </c>
      <c r="K218">
        <f t="shared" si="33"/>
        <v>155800000</v>
      </c>
      <c r="L218">
        <f t="shared" si="34"/>
        <v>179500000</v>
      </c>
      <c r="M218">
        <f t="shared" si="35"/>
        <v>204100000</v>
      </c>
      <c r="N218">
        <f t="shared" si="36"/>
        <v>220600000</v>
      </c>
      <c r="P218">
        <f t="shared" si="37"/>
        <v>220600000</v>
      </c>
      <c r="Q218">
        <f>IFERROR(J144+MATCH(P218,J218:N218,0)-1,"")</f>
        <v>2016</v>
      </c>
      <c r="R218">
        <f t="shared" si="38"/>
        <v>155800000</v>
      </c>
      <c r="S218" t="str">
        <f>IFERROR(J144+MATCH(R218,J218:N218)-1,"")</f>
        <v/>
      </c>
      <c r="T218">
        <f t="shared" si="39"/>
        <v>185280000</v>
      </c>
      <c r="U218">
        <f t="shared" si="40"/>
        <v>26742419.486650791</v>
      </c>
      <c r="V218">
        <f t="shared" si="41"/>
        <v>-0.70599445982905429</v>
      </c>
      <c r="W218">
        <f t="shared" si="42"/>
        <v>-1.1023684679957904</v>
      </c>
      <c r="X218">
        <f t="shared" si="43"/>
        <v>-0.21613601577393718</v>
      </c>
      <c r="Y218">
        <f t="shared" si="44"/>
        <v>0.70375083336773314</v>
      </c>
      <c r="Z218">
        <f t="shared" si="45"/>
        <v>1.3207481102310485</v>
      </c>
      <c r="AA218">
        <f t="shared" si="46"/>
        <v>1.3207481102310485</v>
      </c>
      <c r="AB218">
        <f>IFERROR(V144+MATCH(AA218,V218:Z218,0)-1,"")</f>
        <v>2016</v>
      </c>
    </row>
    <row r="219" spans="1:28" x14ac:dyDescent="0.3">
      <c r="A219" s="1">
        <v>13</v>
      </c>
      <c r="B219" t="s">
        <v>545</v>
      </c>
      <c r="C219" t="s">
        <v>5859</v>
      </c>
      <c r="D219" t="s">
        <v>5860</v>
      </c>
      <c r="E219" t="s">
        <v>5861</v>
      </c>
      <c r="F219" t="s">
        <v>5862</v>
      </c>
      <c r="G219" t="s">
        <v>5863</v>
      </c>
      <c r="I219" t="str">
        <f t="shared" si="31"/>
        <v>N/A</v>
      </c>
      <c r="J219">
        <f t="shared" si="32"/>
        <v>95500000</v>
      </c>
      <c r="K219">
        <f t="shared" si="33"/>
        <v>86800000</v>
      </c>
      <c r="L219">
        <f t="shared" si="34"/>
        <v>92600000</v>
      </c>
      <c r="M219">
        <f t="shared" si="35"/>
        <v>115200000</v>
      </c>
      <c r="N219">
        <f t="shared" si="36"/>
        <v>140300000</v>
      </c>
      <c r="P219">
        <f t="shared" si="37"/>
        <v>140300000</v>
      </c>
      <c r="Q219">
        <f>IFERROR(J144+MATCH(P219,J219:N219,0)-1,"")</f>
        <v>2016</v>
      </c>
      <c r="R219">
        <f t="shared" si="38"/>
        <v>86800000</v>
      </c>
      <c r="S219" t="str">
        <f>IFERROR(J144+MATCH(R219,J219:N219)-1,"")</f>
        <v/>
      </c>
      <c r="T219">
        <f t="shared" si="39"/>
        <v>106080000</v>
      </c>
      <c r="U219">
        <f t="shared" si="40"/>
        <v>21906323.288037177</v>
      </c>
      <c r="V219">
        <f t="shared" si="41"/>
        <v>-0.48296557395268752</v>
      </c>
      <c r="W219">
        <f t="shared" si="42"/>
        <v>-0.88011117824270468</v>
      </c>
      <c r="X219">
        <f t="shared" si="43"/>
        <v>-0.61534744204935987</v>
      </c>
      <c r="Y219">
        <f t="shared" si="44"/>
        <v>0.41631815070401795</v>
      </c>
      <c r="Z219">
        <f t="shared" si="45"/>
        <v>1.5621060435407341</v>
      </c>
      <c r="AA219">
        <f t="shared" si="46"/>
        <v>1.5621060435407341</v>
      </c>
      <c r="AB219">
        <f>IFERROR(V144+MATCH(AA219,V219:Z219,0)-1,"")</f>
        <v>2016</v>
      </c>
    </row>
    <row r="220" spans="1:28" x14ac:dyDescent="0.3">
      <c r="A220" s="1">
        <v>14</v>
      </c>
      <c r="B220" t="s">
        <v>546</v>
      </c>
      <c r="C220" t="s">
        <v>5864</v>
      </c>
      <c r="D220" t="s">
        <v>5196</v>
      </c>
      <c r="E220" t="s">
        <v>5865</v>
      </c>
      <c r="F220" t="s">
        <v>5866</v>
      </c>
      <c r="G220" t="s">
        <v>5867</v>
      </c>
      <c r="I220" t="str">
        <f t="shared" si="31"/>
        <v>N/A</v>
      </c>
      <c r="J220">
        <f t="shared" si="32"/>
        <v>22200000</v>
      </c>
      <c r="K220">
        <f t="shared" si="33"/>
        <v>34500000</v>
      </c>
      <c r="L220">
        <f t="shared" si="34"/>
        <v>32100000</v>
      </c>
      <c r="M220">
        <f t="shared" si="35"/>
        <v>30000000</v>
      </c>
      <c r="N220">
        <f t="shared" si="36"/>
        <v>23600000</v>
      </c>
      <c r="P220">
        <f t="shared" si="37"/>
        <v>34500000</v>
      </c>
      <c r="Q220">
        <f>IFERROR(J144+MATCH(P220,J220:N220,0)-1,"")</f>
        <v>2013</v>
      </c>
      <c r="R220">
        <f t="shared" si="38"/>
        <v>22200000</v>
      </c>
      <c r="S220">
        <f>IFERROR(J144+MATCH(R220,J220:N220)-1,"")</f>
        <v>2012</v>
      </c>
      <c r="T220">
        <f t="shared" si="39"/>
        <v>28480000</v>
      </c>
      <c r="U220">
        <f t="shared" si="40"/>
        <v>5359757.4571989728</v>
      </c>
      <c r="V220">
        <f t="shared" si="41"/>
        <v>-1.1716948108472709</v>
      </c>
      <c r="W220">
        <f t="shared" si="42"/>
        <v>1.1231851530733392</v>
      </c>
      <c r="X220">
        <f t="shared" si="43"/>
        <v>0.67540369669858613</v>
      </c>
      <c r="Y220">
        <f t="shared" si="44"/>
        <v>0.28359492237067702</v>
      </c>
      <c r="Z220">
        <f t="shared" si="45"/>
        <v>-0.91048896129533152</v>
      </c>
      <c r="AA220">
        <f t="shared" si="46"/>
        <v>-1.1716948108472709</v>
      </c>
      <c r="AB220">
        <f>IFERROR(V144+MATCH(AA220,V220:Z220,0)-1,"")</f>
        <v>2012</v>
      </c>
    </row>
    <row r="221" spans="1:28" x14ac:dyDescent="0.3">
      <c r="A221" s="1">
        <v>15</v>
      </c>
      <c r="B221" t="s">
        <v>547</v>
      </c>
      <c r="C221" t="s">
        <v>5868</v>
      </c>
      <c r="D221" t="s">
        <v>5869</v>
      </c>
      <c r="E221" t="s">
        <v>5870</v>
      </c>
      <c r="F221" t="s">
        <v>5871</v>
      </c>
      <c r="G221" t="s">
        <v>5872</v>
      </c>
      <c r="I221" t="str">
        <f t="shared" si="31"/>
        <v>N/A</v>
      </c>
      <c r="J221">
        <f t="shared" si="32"/>
        <v>80400000</v>
      </c>
      <c r="K221">
        <f t="shared" si="33"/>
        <v>68300000</v>
      </c>
      <c r="L221">
        <f t="shared" si="34"/>
        <v>54800000</v>
      </c>
      <c r="M221">
        <f t="shared" si="35"/>
        <v>58900000</v>
      </c>
      <c r="N221">
        <f t="shared" si="36"/>
        <v>56700000</v>
      </c>
      <c r="P221">
        <f t="shared" si="37"/>
        <v>80400000</v>
      </c>
      <c r="Q221">
        <f>IFERROR(J144+MATCH(P221,J221:N221,0)-1,"")</f>
        <v>2012</v>
      </c>
      <c r="R221">
        <f t="shared" si="38"/>
        <v>54800000</v>
      </c>
      <c r="S221">
        <f>IFERROR(J144+MATCH(R221,J221:N221)-1,"")</f>
        <v>2014</v>
      </c>
      <c r="T221">
        <f t="shared" si="39"/>
        <v>63820000</v>
      </c>
      <c r="U221">
        <f t="shared" si="40"/>
        <v>10621063.97683396</v>
      </c>
      <c r="V221">
        <f t="shared" si="41"/>
        <v>1.561048877604289</v>
      </c>
      <c r="W221">
        <f t="shared" si="42"/>
        <v>0.42180331554084527</v>
      </c>
      <c r="X221">
        <f t="shared" si="43"/>
        <v>-0.84925578262911261</v>
      </c>
      <c r="Y221">
        <f t="shared" si="44"/>
        <v>-0.46323042688860688</v>
      </c>
      <c r="Z221">
        <f t="shared" si="45"/>
        <v>-0.67036598362741484</v>
      </c>
      <c r="AA221">
        <f t="shared" si="46"/>
        <v>1.561048877604289</v>
      </c>
      <c r="AB221">
        <f>IFERROR(V144+MATCH(AA221,V221:Z221,0)-1,"")</f>
        <v>2012</v>
      </c>
    </row>
    <row r="222" spans="1:28" x14ac:dyDescent="0.3">
      <c r="A222" s="1">
        <v>16</v>
      </c>
      <c r="B222" t="s">
        <v>548</v>
      </c>
      <c r="C222" t="s">
        <v>5873</v>
      </c>
      <c r="D222" t="s">
        <v>5874</v>
      </c>
      <c r="E222" t="s">
        <v>254</v>
      </c>
      <c r="F222" t="s">
        <v>254</v>
      </c>
      <c r="G222" t="s">
        <v>254</v>
      </c>
      <c r="I222" t="str">
        <f t="shared" si="31"/>
        <v>N/A</v>
      </c>
      <c r="J222">
        <f t="shared" si="32"/>
        <v>-31700000</v>
      </c>
      <c r="K222">
        <f t="shared" si="33"/>
        <v>-33800000</v>
      </c>
      <c r="L222" t="str">
        <f t="shared" si="34"/>
        <v>N/A</v>
      </c>
      <c r="M222" t="str">
        <f t="shared" si="35"/>
        <v>N/A</v>
      </c>
      <c r="N222" t="str">
        <f t="shared" si="36"/>
        <v>N/A</v>
      </c>
      <c r="P222">
        <f t="shared" si="37"/>
        <v>-31700000</v>
      </c>
      <c r="Q222">
        <f>IFERROR(J144+MATCH(P222,J222:N222,0)-1,"")</f>
        <v>2012</v>
      </c>
      <c r="R222">
        <f t="shared" si="38"/>
        <v>-33800000</v>
      </c>
      <c r="S222" t="str">
        <f>IFERROR(J144+MATCH(R222,J222:N222)-1,"")</f>
        <v/>
      </c>
      <c r="T222">
        <f t="shared" si="39"/>
        <v>-32750000</v>
      </c>
      <c r="U222">
        <f t="shared" si="40"/>
        <v>1484924.2404917497</v>
      </c>
      <c r="V222">
        <f t="shared" si="41"/>
        <v>0.70710678118654757</v>
      </c>
      <c r="W222">
        <f t="shared" si="42"/>
        <v>-0.70710678118654757</v>
      </c>
      <c r="X222" t="str">
        <f t="shared" si="43"/>
        <v/>
      </c>
      <c r="Y222" t="str">
        <f t="shared" si="44"/>
        <v/>
      </c>
      <c r="Z222" t="str">
        <f t="shared" si="45"/>
        <v/>
      </c>
      <c r="AA222">
        <f t="shared" si="46"/>
        <v>-0.70710678118654757</v>
      </c>
      <c r="AB222">
        <f>IFERROR(V144+MATCH(AA222,V222:Z222,0)-1,"")</f>
        <v>2013</v>
      </c>
    </row>
    <row r="223" spans="1:28" x14ac:dyDescent="0.3">
      <c r="A223" s="1">
        <v>17</v>
      </c>
      <c r="B223" t="s">
        <v>549</v>
      </c>
      <c r="C223" t="s">
        <v>5875</v>
      </c>
      <c r="D223" t="s">
        <v>5876</v>
      </c>
      <c r="E223" t="s">
        <v>5877</v>
      </c>
      <c r="F223" t="s">
        <v>5878</v>
      </c>
      <c r="G223" t="s">
        <v>5879</v>
      </c>
      <c r="I223" t="str">
        <f t="shared" si="31"/>
        <v>N/A</v>
      </c>
      <c r="J223">
        <f t="shared" si="32"/>
        <v>44100000</v>
      </c>
      <c r="K223">
        <f t="shared" si="33"/>
        <v>74900000</v>
      </c>
      <c r="L223">
        <f t="shared" si="34"/>
        <v>58500000</v>
      </c>
      <c r="M223">
        <f t="shared" si="35"/>
        <v>25100000</v>
      </c>
      <c r="N223">
        <f t="shared" si="36"/>
        <v>23400000</v>
      </c>
      <c r="P223">
        <f t="shared" si="37"/>
        <v>74900000</v>
      </c>
      <c r="Q223">
        <f>IFERROR(J144+MATCH(P223,J223:N223,0)-1,"")</f>
        <v>2013</v>
      </c>
      <c r="R223">
        <f t="shared" si="38"/>
        <v>23400000</v>
      </c>
      <c r="S223" t="str">
        <f>IFERROR(J144+MATCH(R223,J223:N223)-1,"")</f>
        <v/>
      </c>
      <c r="T223">
        <f t="shared" si="39"/>
        <v>45200000</v>
      </c>
      <c r="U223">
        <f t="shared" si="40"/>
        <v>22019536.779868916</v>
      </c>
      <c r="V223">
        <f t="shared" si="41"/>
        <v>-4.9955637622934063E-2</v>
      </c>
      <c r="W223">
        <f t="shared" si="42"/>
        <v>1.3488022158192197</v>
      </c>
      <c r="X223">
        <f t="shared" si="43"/>
        <v>0.60400907307729368</v>
      </c>
      <c r="Y223">
        <f t="shared" si="44"/>
        <v>-0.91282574201906785</v>
      </c>
      <c r="Z223">
        <f t="shared" si="45"/>
        <v>-0.99002990925451151</v>
      </c>
      <c r="AA223">
        <f t="shared" si="46"/>
        <v>1.3488022158192197</v>
      </c>
      <c r="AB223">
        <f>IFERROR(V144+MATCH(AA223,V223:Z223,0)-1,"")</f>
        <v>2013</v>
      </c>
    </row>
    <row r="224" spans="1:28" x14ac:dyDescent="0.3">
      <c r="A224" s="1">
        <v>18</v>
      </c>
      <c r="B224" t="s">
        <v>555</v>
      </c>
      <c r="C224" t="s">
        <v>5875</v>
      </c>
      <c r="D224" t="s">
        <v>5876</v>
      </c>
      <c r="E224" t="s">
        <v>5877</v>
      </c>
      <c r="F224" t="s">
        <v>5878</v>
      </c>
      <c r="G224" t="s">
        <v>5879</v>
      </c>
      <c r="I224" t="str">
        <f t="shared" si="31"/>
        <v>N/A</v>
      </c>
      <c r="J224">
        <f t="shared" si="32"/>
        <v>44100000</v>
      </c>
      <c r="K224">
        <f t="shared" si="33"/>
        <v>74900000</v>
      </c>
      <c r="L224">
        <f t="shared" si="34"/>
        <v>58500000</v>
      </c>
      <c r="M224">
        <f t="shared" si="35"/>
        <v>25100000</v>
      </c>
      <c r="N224">
        <f t="shared" si="36"/>
        <v>23400000</v>
      </c>
      <c r="P224">
        <f t="shared" si="37"/>
        <v>74900000</v>
      </c>
      <c r="Q224">
        <f>IFERROR(J144+MATCH(P224,J224:N224,0)-1,"")</f>
        <v>2013</v>
      </c>
      <c r="R224">
        <f t="shared" si="38"/>
        <v>23400000</v>
      </c>
      <c r="S224" t="str">
        <f>IFERROR(J144+MATCH(R224,J224:N224)-1,"")</f>
        <v/>
      </c>
      <c r="T224">
        <f t="shared" si="39"/>
        <v>45200000</v>
      </c>
      <c r="U224">
        <f t="shared" si="40"/>
        <v>22019536.779868916</v>
      </c>
      <c r="V224">
        <f t="shared" si="41"/>
        <v>-4.9955637622934063E-2</v>
      </c>
      <c r="W224">
        <f t="shared" si="42"/>
        <v>1.3488022158192197</v>
      </c>
      <c r="X224">
        <f t="shared" si="43"/>
        <v>0.60400907307729368</v>
      </c>
      <c r="Y224">
        <f t="shared" si="44"/>
        <v>-0.91282574201906785</v>
      </c>
      <c r="Z224">
        <f t="shared" si="45"/>
        <v>-0.99002990925451151</v>
      </c>
      <c r="AA224">
        <f t="shared" si="46"/>
        <v>1.3488022158192197</v>
      </c>
      <c r="AB224">
        <f>IFERROR(V144+MATCH(AA224,V224:Z224,0)-1,"")</f>
        <v>2013</v>
      </c>
    </row>
    <row r="225" spans="1:28" x14ac:dyDescent="0.3">
      <c r="A225" s="1">
        <v>19</v>
      </c>
      <c r="B225" t="s">
        <v>561</v>
      </c>
      <c r="C225" t="s">
        <v>5880</v>
      </c>
      <c r="D225" t="s">
        <v>5881</v>
      </c>
      <c r="E225" t="s">
        <v>5882</v>
      </c>
      <c r="F225" t="s">
        <v>5883</v>
      </c>
      <c r="G225" t="s">
        <v>5884</v>
      </c>
      <c r="I225" t="str">
        <f t="shared" si="31"/>
        <v>N/A</v>
      </c>
      <c r="J225">
        <f t="shared" si="32"/>
        <v>909900000</v>
      </c>
      <c r="K225">
        <f t="shared" si="33"/>
        <v>923200000</v>
      </c>
      <c r="L225">
        <f t="shared" si="34"/>
        <v>973800000</v>
      </c>
      <c r="M225">
        <f t="shared" si="35"/>
        <v>735100000</v>
      </c>
      <c r="N225">
        <f t="shared" si="36"/>
        <v>829300000</v>
      </c>
      <c r="P225">
        <f t="shared" si="37"/>
        <v>973800000</v>
      </c>
      <c r="Q225">
        <f>IFERROR(J144+MATCH(P225,J225:N225,0)-1,"")</f>
        <v>2014</v>
      </c>
      <c r="R225">
        <f t="shared" si="38"/>
        <v>735100000</v>
      </c>
      <c r="S225" t="str">
        <f>IFERROR(J144+MATCH(R225,J225:N225)-1,"")</f>
        <v/>
      </c>
      <c r="T225">
        <f t="shared" si="39"/>
        <v>874260000</v>
      </c>
      <c r="U225">
        <f t="shared" si="40"/>
        <v>93488571.494060174</v>
      </c>
      <c r="V225">
        <f t="shared" si="41"/>
        <v>0.3812230674876062</v>
      </c>
      <c r="W225">
        <f t="shared" si="42"/>
        <v>0.52348644564656144</v>
      </c>
      <c r="X225">
        <f t="shared" si="43"/>
        <v>1.0647290723264962</v>
      </c>
      <c r="Y225">
        <f t="shared" si="44"/>
        <v>-1.4885241883158047</v>
      </c>
      <c r="Z225">
        <f t="shared" si="45"/>
        <v>-0.48091439714485901</v>
      </c>
      <c r="AA225">
        <f t="shared" si="46"/>
        <v>-1.4885241883158047</v>
      </c>
      <c r="AB225">
        <f>IFERROR(V144+MATCH(AA225,V225:Z225,0)-1,"")</f>
        <v>2015</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5885</v>
      </c>
      <c r="D228" t="s">
        <v>5886</v>
      </c>
      <c r="E228" t="s">
        <v>5887</v>
      </c>
      <c r="F228" t="s">
        <v>5888</v>
      </c>
      <c r="G228" t="s">
        <v>5889</v>
      </c>
      <c r="I228" t="str">
        <f t="shared" si="31"/>
        <v>N/A</v>
      </c>
      <c r="J228">
        <f t="shared" si="32"/>
        <v>232000000</v>
      </c>
      <c r="K228">
        <f t="shared" si="33"/>
        <v>203000000</v>
      </c>
      <c r="L228">
        <f t="shared" si="34"/>
        <v>211200000</v>
      </c>
      <c r="M228">
        <f t="shared" si="35"/>
        <v>224800000</v>
      </c>
      <c r="N228">
        <f t="shared" si="36"/>
        <v>226600000</v>
      </c>
      <c r="P228">
        <f t="shared" si="37"/>
        <v>232000000</v>
      </c>
      <c r="Q228">
        <f>IFERROR(J144+MATCH(P228,J228:N228,0)-1,"")</f>
        <v>2012</v>
      </c>
      <c r="R228">
        <f t="shared" si="38"/>
        <v>203000000</v>
      </c>
      <c r="S228" t="str">
        <f>IFERROR(J144+MATCH(R228,J228:N228)-1,"")</f>
        <v/>
      </c>
      <c r="T228">
        <f t="shared" si="39"/>
        <v>219520000</v>
      </c>
      <c r="U228">
        <f t="shared" si="40"/>
        <v>11998833.276614856</v>
      </c>
      <c r="V228">
        <f t="shared" si="41"/>
        <v>1.0401011258588713</v>
      </c>
      <c r="W228">
        <f t="shared" si="42"/>
        <v>-1.376800528781134</v>
      </c>
      <c r="X228">
        <f t="shared" si="43"/>
        <v>-0.69340075057258077</v>
      </c>
      <c r="Y228">
        <f t="shared" si="44"/>
        <v>0.44004278401721475</v>
      </c>
      <c r="Z228">
        <f t="shared" si="45"/>
        <v>0.59005736947762888</v>
      </c>
      <c r="AA228">
        <f t="shared" si="46"/>
        <v>-1.376800528781134</v>
      </c>
      <c r="AB228">
        <f>IFERROR(V144+MATCH(AA228,V228:Z228,0)-1,"")</f>
        <v>2013</v>
      </c>
    </row>
    <row r="229" spans="1:28" x14ac:dyDescent="0.3">
      <c r="A229" s="1">
        <v>1</v>
      </c>
      <c r="B229" t="s">
        <v>573</v>
      </c>
      <c r="C229" t="s">
        <v>5890</v>
      </c>
      <c r="D229" t="s">
        <v>5891</v>
      </c>
      <c r="E229" t="s">
        <v>5890</v>
      </c>
      <c r="F229" t="s">
        <v>5892</v>
      </c>
      <c r="G229" t="s">
        <v>5893</v>
      </c>
      <c r="I229" t="str">
        <f t="shared" si="31"/>
        <v>N/A</v>
      </c>
      <c r="J229">
        <f t="shared" si="32"/>
        <v>586800000</v>
      </c>
      <c r="K229">
        <f t="shared" si="33"/>
        <v>569200000</v>
      </c>
      <c r="L229">
        <f t="shared" si="34"/>
        <v>586800000</v>
      </c>
      <c r="M229">
        <f t="shared" si="35"/>
        <v>616500000</v>
      </c>
      <c r="N229">
        <f t="shared" si="36"/>
        <v>640400000</v>
      </c>
      <c r="P229">
        <f t="shared" si="37"/>
        <v>640400000</v>
      </c>
      <c r="Q229">
        <f>IFERROR(J144+MATCH(P229,J229:N229,0)-1,"")</f>
        <v>2016</v>
      </c>
      <c r="R229">
        <f t="shared" si="38"/>
        <v>569200000</v>
      </c>
      <c r="S229" t="str">
        <f>IFERROR(J144+MATCH(R229,J229:N229)-1,"")</f>
        <v/>
      </c>
      <c r="T229">
        <f t="shared" si="39"/>
        <v>599940000</v>
      </c>
      <c r="U229">
        <f t="shared" si="40"/>
        <v>28290952.617400497</v>
      </c>
      <c r="V229">
        <f t="shared" si="41"/>
        <v>-0.46445943965556591</v>
      </c>
      <c r="W229">
        <f t="shared" si="42"/>
        <v>-1.0865664516751976</v>
      </c>
      <c r="X229">
        <f t="shared" si="43"/>
        <v>-0.46445943965556591</v>
      </c>
      <c r="Y229">
        <f t="shared" si="44"/>
        <v>0.5853461431275625</v>
      </c>
      <c r="Z229">
        <f t="shared" si="45"/>
        <v>1.4301391878587668</v>
      </c>
      <c r="AA229">
        <f t="shared" si="46"/>
        <v>1.4301391878587668</v>
      </c>
      <c r="AB229">
        <f>IFERROR(V144+MATCH(AA229,V229:Z229,0)-1,"")</f>
        <v>2016</v>
      </c>
    </row>
    <row r="230" spans="1:28" x14ac:dyDescent="0.3">
      <c r="A230" s="1">
        <v>2</v>
      </c>
      <c r="B230" t="s">
        <v>579</v>
      </c>
      <c r="C230" t="s">
        <v>5894</v>
      </c>
      <c r="D230" t="s">
        <v>5895</v>
      </c>
      <c r="E230" t="s">
        <v>5896</v>
      </c>
      <c r="F230" t="s">
        <v>5897</v>
      </c>
      <c r="G230" t="s">
        <v>1453</v>
      </c>
      <c r="I230" t="str">
        <f t="shared" si="31"/>
        <v>N/A</v>
      </c>
      <c r="J230">
        <f t="shared" si="32"/>
        <v>132699999.99999999</v>
      </c>
      <c r="K230">
        <f t="shared" si="33"/>
        <v>126300000</v>
      </c>
      <c r="L230">
        <f t="shared" si="34"/>
        <v>120500000</v>
      </c>
      <c r="M230">
        <f t="shared" si="35"/>
        <v>125900000</v>
      </c>
      <c r="N230">
        <f t="shared" si="36"/>
        <v>127600000</v>
      </c>
      <c r="P230">
        <f t="shared" si="37"/>
        <v>132699999.99999999</v>
      </c>
      <c r="Q230">
        <f>IFERROR(J144+MATCH(P230,J230:N230,0)-1,"")</f>
        <v>2012</v>
      </c>
      <c r="R230">
        <f t="shared" si="38"/>
        <v>120500000</v>
      </c>
      <c r="S230">
        <f>IFERROR(J144+MATCH(R230,J230:N230)-1,"")</f>
        <v>2014</v>
      </c>
      <c r="T230">
        <f t="shared" si="39"/>
        <v>126600000</v>
      </c>
      <c r="U230">
        <f t="shared" si="40"/>
        <v>4358898.9435406681</v>
      </c>
      <c r="V230">
        <f t="shared" si="41"/>
        <v>1.3994359766104252</v>
      </c>
      <c r="W230">
        <f t="shared" si="42"/>
        <v>-6.8824720161168612E-2</v>
      </c>
      <c r="X230">
        <f t="shared" si="43"/>
        <v>-1.3994359766104285</v>
      </c>
      <c r="Y230">
        <f t="shared" si="44"/>
        <v>-0.16059101370939344</v>
      </c>
      <c r="Z230">
        <f t="shared" si="45"/>
        <v>0.22941573387056205</v>
      </c>
      <c r="AA230">
        <f t="shared" si="46"/>
        <v>-1.3994359766104285</v>
      </c>
      <c r="AB230">
        <f>IFERROR(V144+MATCH(AA230,V230:Z230,0)-1,"")</f>
        <v>2014</v>
      </c>
    </row>
    <row r="231" spans="1:28" x14ac:dyDescent="0.3">
      <c r="A231" s="1">
        <v>3</v>
      </c>
      <c r="B231" t="s">
        <v>585</v>
      </c>
      <c r="C231" t="s">
        <v>3437</v>
      </c>
      <c r="D231" t="s">
        <v>3437</v>
      </c>
      <c r="E231" t="s">
        <v>3473</v>
      </c>
      <c r="F231" t="s">
        <v>5898</v>
      </c>
      <c r="G231" t="s">
        <v>5898</v>
      </c>
      <c r="I231" t="str">
        <f t="shared" si="31"/>
        <v>N/A</v>
      </c>
      <c r="J231">
        <f t="shared" si="32"/>
        <v>16500000</v>
      </c>
      <c r="K231">
        <f t="shared" si="33"/>
        <v>16500000</v>
      </c>
      <c r="L231">
        <f t="shared" si="34"/>
        <v>14000000</v>
      </c>
      <c r="M231">
        <f t="shared" si="35"/>
        <v>14500000</v>
      </c>
      <c r="N231">
        <f t="shared" si="36"/>
        <v>14500000</v>
      </c>
      <c r="P231">
        <f t="shared" si="37"/>
        <v>16500000</v>
      </c>
      <c r="Q231">
        <f>IFERROR(J144+MATCH(P231,J231:N231,0)-1,"")</f>
        <v>2012</v>
      </c>
      <c r="R231">
        <f t="shared" si="38"/>
        <v>14000000</v>
      </c>
      <c r="S231">
        <f>IFERROR(J144+MATCH(R231,J231:N231)-1,"")</f>
        <v>2014</v>
      </c>
      <c r="T231">
        <f t="shared" si="39"/>
        <v>15200000</v>
      </c>
      <c r="U231">
        <f t="shared" si="40"/>
        <v>1204159.4578792294</v>
      </c>
      <c r="V231">
        <f t="shared" si="41"/>
        <v>1.0795912380986197</v>
      </c>
      <c r="W231">
        <f t="shared" si="42"/>
        <v>1.0795912380986197</v>
      </c>
      <c r="X231">
        <f t="shared" si="43"/>
        <v>-0.99654575824487968</v>
      </c>
      <c r="Y231">
        <f t="shared" si="44"/>
        <v>-0.58131835897617978</v>
      </c>
      <c r="Z231">
        <f t="shared" si="45"/>
        <v>-0.58131835897617978</v>
      </c>
      <c r="AA231">
        <f t="shared" si="46"/>
        <v>1.0795912380986197</v>
      </c>
      <c r="AB231">
        <f>IFERROR(V144+MATCH(AA231,V231:Z231,0)-1,"")</f>
        <v>2012</v>
      </c>
    </row>
    <row r="232" spans="1:28" x14ac:dyDescent="0.3">
      <c r="A232" s="1">
        <v>4</v>
      </c>
      <c r="B232" t="s">
        <v>589</v>
      </c>
      <c r="C232" t="s">
        <v>5899</v>
      </c>
      <c r="D232" t="s">
        <v>5900</v>
      </c>
      <c r="E232" t="s">
        <v>5901</v>
      </c>
      <c r="F232" t="s">
        <v>5902</v>
      </c>
      <c r="G232" t="s">
        <v>5903</v>
      </c>
      <c r="I232" t="str">
        <f t="shared" si="31"/>
        <v>pos_trend</v>
      </c>
      <c r="J232">
        <f t="shared" si="32"/>
        <v>81300000</v>
      </c>
      <c r="K232">
        <f t="shared" si="33"/>
        <v>82000000</v>
      </c>
      <c r="L232">
        <f t="shared" si="34"/>
        <v>96800000</v>
      </c>
      <c r="M232">
        <f t="shared" si="35"/>
        <v>101900000</v>
      </c>
      <c r="N232">
        <f t="shared" si="36"/>
        <v>126500000</v>
      </c>
      <c r="P232">
        <f t="shared" si="37"/>
        <v>126500000</v>
      </c>
      <c r="Q232">
        <f>IFERROR(J144+MATCH(P232,J232:N232,0)-1,"")</f>
        <v>2016</v>
      </c>
      <c r="R232">
        <f t="shared" si="38"/>
        <v>81300000</v>
      </c>
      <c r="S232">
        <f>IFERROR(J144+MATCH(R232,J232:N232)-1,"")</f>
        <v>2012</v>
      </c>
      <c r="T232">
        <f t="shared" si="39"/>
        <v>97700000</v>
      </c>
      <c r="U232">
        <f t="shared" si="40"/>
        <v>18461717.146571171</v>
      </c>
      <c r="V232">
        <f t="shared" si="41"/>
        <v>-0.8883247354402195</v>
      </c>
      <c r="W232">
        <f t="shared" si="42"/>
        <v>-0.85040843575679559</v>
      </c>
      <c r="X232">
        <f t="shared" si="43"/>
        <v>-4.8749528164402291E-2</v>
      </c>
      <c r="Y232">
        <f t="shared" si="44"/>
        <v>0.22749779810054402</v>
      </c>
      <c r="Z232">
        <f t="shared" si="45"/>
        <v>1.5599849012608733</v>
      </c>
      <c r="AA232">
        <f t="shared" si="46"/>
        <v>1.5599849012608733</v>
      </c>
      <c r="AB232">
        <f>IFERROR(V144+MATCH(AA232,V232:Z232,0)-1,"")</f>
        <v>2016</v>
      </c>
    </row>
    <row r="233" spans="1:28" x14ac:dyDescent="0.3">
      <c r="A233" s="1">
        <v>5</v>
      </c>
      <c r="B233" t="s">
        <v>593</v>
      </c>
      <c r="C233" t="s">
        <v>254</v>
      </c>
      <c r="D233" t="s">
        <v>254</v>
      </c>
      <c r="E233" t="s">
        <v>254</v>
      </c>
      <c r="F233" t="s">
        <v>254</v>
      </c>
      <c r="G233" t="s">
        <v>254</v>
      </c>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1:28" x14ac:dyDescent="0.3">
      <c r="A234" s="1">
        <v>6</v>
      </c>
      <c r="B234" t="s">
        <v>599</v>
      </c>
      <c r="C234" t="s">
        <v>5904</v>
      </c>
      <c r="D234" t="s">
        <v>5905</v>
      </c>
      <c r="E234" t="s">
        <v>5906</v>
      </c>
      <c r="F234" t="s">
        <v>5907</v>
      </c>
      <c r="G234" t="s">
        <v>5908</v>
      </c>
      <c r="I234" t="str">
        <f t="shared" si="31"/>
        <v>pos_trend</v>
      </c>
      <c r="J234">
        <f t="shared" si="32"/>
        <v>354800000</v>
      </c>
      <c r="K234">
        <f t="shared" si="33"/>
        <v>366200000</v>
      </c>
      <c r="L234">
        <f t="shared" si="34"/>
        <v>375600000</v>
      </c>
      <c r="M234">
        <f t="shared" si="35"/>
        <v>391700000</v>
      </c>
      <c r="N234">
        <f t="shared" si="36"/>
        <v>413800000</v>
      </c>
      <c r="P234">
        <f t="shared" si="37"/>
        <v>413800000</v>
      </c>
      <c r="Q234">
        <f>IFERROR(J144+MATCH(P234,J234:N234,0)-1,"")</f>
        <v>2016</v>
      </c>
      <c r="R234">
        <f t="shared" si="38"/>
        <v>354800000</v>
      </c>
      <c r="S234">
        <f>IFERROR(J144+MATCH(R234,J234:N234)-1,"")</f>
        <v>2012</v>
      </c>
      <c r="T234">
        <f t="shared" si="39"/>
        <v>380420000</v>
      </c>
      <c r="U234">
        <f t="shared" si="40"/>
        <v>23039574.648851484</v>
      </c>
      <c r="V234">
        <f t="shared" si="41"/>
        <v>-1.1119996957616207</v>
      </c>
      <c r="W234">
        <f t="shared" si="42"/>
        <v>-0.61719889436886211</v>
      </c>
      <c r="X234">
        <f t="shared" si="43"/>
        <v>-0.20920525111518393</v>
      </c>
      <c r="Y234">
        <f t="shared" si="44"/>
        <v>0.48959237190441379</v>
      </c>
      <c r="Z234">
        <f t="shared" si="45"/>
        <v>1.4488114693412528</v>
      </c>
      <c r="AA234">
        <f t="shared" si="46"/>
        <v>1.4488114693412528</v>
      </c>
      <c r="AB234">
        <f>IFERROR(V144+MATCH(AA234,V234:Z234,0)-1,"")</f>
        <v>2016</v>
      </c>
    </row>
    <row r="235" spans="1:28" x14ac:dyDescent="0.3">
      <c r="A235" s="1">
        <v>7</v>
      </c>
      <c r="B235" t="s">
        <v>605</v>
      </c>
      <c r="C235" t="s">
        <v>254</v>
      </c>
      <c r="D235" t="s">
        <v>5909</v>
      </c>
      <c r="E235" t="s">
        <v>5910</v>
      </c>
      <c r="F235" t="s">
        <v>5911</v>
      </c>
      <c r="G235" t="s">
        <v>4455</v>
      </c>
      <c r="I235" t="str">
        <f t="shared" si="31"/>
        <v>neg_trend</v>
      </c>
      <c r="J235" t="str">
        <f t="shared" si="32"/>
        <v>N/A</v>
      </c>
      <c r="K235">
        <f t="shared" si="33"/>
        <v>20200000</v>
      </c>
      <c r="L235">
        <f t="shared" si="34"/>
        <v>17900000</v>
      </c>
      <c r="M235">
        <f t="shared" si="35"/>
        <v>14200000</v>
      </c>
      <c r="N235">
        <f t="shared" si="36"/>
        <v>4600000</v>
      </c>
      <c r="P235">
        <f t="shared" si="37"/>
        <v>20200000</v>
      </c>
      <c r="Q235">
        <f>IFERROR(J144+MATCH(P235,J235:N235,0)-1,"")</f>
        <v>2013</v>
      </c>
      <c r="R235">
        <f t="shared" si="38"/>
        <v>4600000</v>
      </c>
      <c r="S235" t="str">
        <f>IFERROR(J144+MATCH(R235,J235:N235)-1,"")</f>
        <v/>
      </c>
      <c r="T235">
        <f t="shared" si="39"/>
        <v>14225000</v>
      </c>
      <c r="U235">
        <f t="shared" si="40"/>
        <v>6876227.1632051254</v>
      </c>
      <c r="V235" t="str">
        <f t="shared" si="41"/>
        <v/>
      </c>
      <c r="W235">
        <f t="shared" si="42"/>
        <v>0.86893580711998353</v>
      </c>
      <c r="X235">
        <f t="shared" si="43"/>
        <v>0.53445005709890192</v>
      </c>
      <c r="Y235">
        <f t="shared" si="44"/>
        <v>-3.6357146741421904E-3</v>
      </c>
      <c r="Z235">
        <f t="shared" si="45"/>
        <v>-1.3997501495447433</v>
      </c>
      <c r="AA235">
        <f t="shared" si="46"/>
        <v>-1.3997501495447433</v>
      </c>
      <c r="AB235">
        <f>IFERROR(V144+MATCH(AA235,V235:Z235,0)-1,"")</f>
        <v>2016</v>
      </c>
    </row>
    <row r="236" spans="1:28" x14ac:dyDescent="0.3">
      <c r="A236" s="1">
        <v>8</v>
      </c>
      <c r="B236" t="s">
        <v>606</v>
      </c>
      <c r="C236" t="s">
        <v>254</v>
      </c>
      <c r="D236" t="s">
        <v>5909</v>
      </c>
      <c r="E236" t="s">
        <v>5910</v>
      </c>
      <c r="F236" t="s">
        <v>5911</v>
      </c>
      <c r="G236" t="s">
        <v>4455</v>
      </c>
      <c r="I236" t="str">
        <f t="shared" si="31"/>
        <v>neg_trend</v>
      </c>
      <c r="J236" t="str">
        <f t="shared" si="32"/>
        <v>N/A</v>
      </c>
      <c r="K236">
        <f t="shared" si="33"/>
        <v>20200000</v>
      </c>
      <c r="L236">
        <f t="shared" si="34"/>
        <v>17900000</v>
      </c>
      <c r="M236">
        <f t="shared" si="35"/>
        <v>14200000</v>
      </c>
      <c r="N236">
        <f t="shared" si="36"/>
        <v>4600000</v>
      </c>
      <c r="P236">
        <f t="shared" si="37"/>
        <v>20200000</v>
      </c>
      <c r="Q236">
        <f>IFERROR(J144+MATCH(P236,J236:N236,0)-1,"")</f>
        <v>2013</v>
      </c>
      <c r="R236">
        <f t="shared" si="38"/>
        <v>4600000</v>
      </c>
      <c r="S236" t="str">
        <f>IFERROR(J144+MATCH(R236,J236:N236)-1,"")</f>
        <v/>
      </c>
      <c r="T236">
        <f t="shared" si="39"/>
        <v>14225000</v>
      </c>
      <c r="U236">
        <f t="shared" si="40"/>
        <v>6876227.1632051254</v>
      </c>
      <c r="V236" t="str">
        <f t="shared" si="41"/>
        <v/>
      </c>
      <c r="W236">
        <f t="shared" si="42"/>
        <v>0.86893580711998353</v>
      </c>
      <c r="X236">
        <f t="shared" si="43"/>
        <v>0.53445005709890192</v>
      </c>
      <c r="Y236">
        <f t="shared" si="44"/>
        <v>-3.6357146741421904E-3</v>
      </c>
      <c r="Z236">
        <f t="shared" si="45"/>
        <v>-1.3997501495447433</v>
      </c>
      <c r="AA236">
        <f t="shared" si="46"/>
        <v>-1.3997501495447433</v>
      </c>
      <c r="AB236">
        <f>IFERROR(V144+MATCH(AA236,V236:Z236,0)-1,"")</f>
        <v>2016</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5912</v>
      </c>
      <c r="D238" t="s">
        <v>5913</v>
      </c>
      <c r="E238" t="s">
        <v>5914</v>
      </c>
      <c r="F238" t="s">
        <v>1243</v>
      </c>
      <c r="G238" t="s">
        <v>59</v>
      </c>
      <c r="I238" t="str">
        <f t="shared" si="31"/>
        <v>N/A</v>
      </c>
      <c r="J238">
        <f t="shared" si="32"/>
        <v>788400000</v>
      </c>
      <c r="K238">
        <f t="shared" si="33"/>
        <v>651000000</v>
      </c>
      <c r="L238">
        <f t="shared" si="34"/>
        <v>631700000</v>
      </c>
      <c r="M238">
        <f t="shared" si="35"/>
        <v>1090000000</v>
      </c>
      <c r="N238">
        <f t="shared" si="36"/>
        <v>1070000000.0000001</v>
      </c>
      <c r="P238">
        <f t="shared" si="37"/>
        <v>1090000000</v>
      </c>
      <c r="Q238">
        <f>IFERROR(J144+MATCH(P238,J238:N238,0)-1,"")</f>
        <v>2015</v>
      </c>
      <c r="R238">
        <f t="shared" si="38"/>
        <v>631700000</v>
      </c>
      <c r="S238">
        <f>IFERROR(J144+MATCH(R238,J238:N238)-1,"")</f>
        <v>2014</v>
      </c>
      <c r="T238">
        <f t="shared" si="39"/>
        <v>846220000</v>
      </c>
      <c r="U238">
        <f t="shared" si="40"/>
        <v>221911585.9976671</v>
      </c>
      <c r="V238">
        <f t="shared" si="41"/>
        <v>-0.26055421910511622</v>
      </c>
      <c r="W238">
        <f t="shared" si="42"/>
        <v>-0.87971972766691098</v>
      </c>
      <c r="X238">
        <f t="shared" si="43"/>
        <v>-0.96669130201365505</v>
      </c>
      <c r="Y238">
        <f t="shared" si="44"/>
        <v>1.0985456162823459</v>
      </c>
      <c r="Z238">
        <f t="shared" si="45"/>
        <v>1.008419632503337</v>
      </c>
      <c r="AA238">
        <f t="shared" si="46"/>
        <v>1.0985456162823459</v>
      </c>
      <c r="AB238">
        <f>IFERROR(V144+MATCH(AA238,V238:Z238,0)-1,"")</f>
        <v>2015</v>
      </c>
    </row>
    <row r="239" spans="1:28" x14ac:dyDescent="0.3">
      <c r="A239" s="1">
        <v>11</v>
      </c>
      <c r="B239" t="s">
        <v>614</v>
      </c>
      <c r="C239" t="s">
        <v>5915</v>
      </c>
      <c r="D239" t="s">
        <v>5916</v>
      </c>
      <c r="E239" t="s">
        <v>5917</v>
      </c>
      <c r="F239" t="s">
        <v>5918</v>
      </c>
      <c r="G239" t="s">
        <v>5919</v>
      </c>
      <c r="I239" t="str">
        <f t="shared" si="31"/>
        <v>N/A</v>
      </c>
      <c r="J239">
        <f t="shared" si="32"/>
        <v>637900000</v>
      </c>
      <c r="K239">
        <f t="shared" si="33"/>
        <v>504900000</v>
      </c>
      <c r="L239">
        <f t="shared" si="34"/>
        <v>506000000</v>
      </c>
      <c r="M239">
        <f t="shared" si="35"/>
        <v>714100000</v>
      </c>
      <c r="N239">
        <f t="shared" si="36"/>
        <v>716800000</v>
      </c>
      <c r="P239">
        <f t="shared" si="37"/>
        <v>716800000</v>
      </c>
      <c r="Q239">
        <f>IFERROR(J144+MATCH(P239,J239:N239,0)-1,"")</f>
        <v>2016</v>
      </c>
      <c r="R239">
        <f t="shared" si="38"/>
        <v>504900000</v>
      </c>
      <c r="S239" t="str">
        <f>IFERROR(J144+MATCH(R239,J239:N239)-1,"")</f>
        <v/>
      </c>
      <c r="T239">
        <f t="shared" si="39"/>
        <v>615940000</v>
      </c>
      <c r="U239">
        <f t="shared" si="40"/>
        <v>105720210.93433395</v>
      </c>
      <c r="V239">
        <f t="shared" si="41"/>
        <v>0.20771808725996607</v>
      </c>
      <c r="W239">
        <f t="shared" si="42"/>
        <v>-1.0503195086223422</v>
      </c>
      <c r="X239">
        <f t="shared" si="43"/>
        <v>-1.0399146864007591</v>
      </c>
      <c r="Y239">
        <f t="shared" si="44"/>
        <v>0.92848849933689759</v>
      </c>
      <c r="Z239">
        <f t="shared" si="45"/>
        <v>0.95402760842623768</v>
      </c>
      <c r="AA239">
        <f t="shared" si="46"/>
        <v>-1.0503195086223422</v>
      </c>
      <c r="AB239">
        <f>IFERROR(V144+MATCH(AA239,V239:Z239,0)-1,"")</f>
        <v>2013</v>
      </c>
    </row>
    <row r="240" spans="1:28" x14ac:dyDescent="0.3">
      <c r="A240" s="1">
        <v>12</v>
      </c>
      <c r="B240" t="s">
        <v>620</v>
      </c>
      <c r="C240" t="s">
        <v>5920</v>
      </c>
      <c r="D240" t="s">
        <v>5921</v>
      </c>
      <c r="E240" t="s">
        <v>5922</v>
      </c>
      <c r="F240" t="s">
        <v>5923</v>
      </c>
      <c r="G240" t="s">
        <v>5924</v>
      </c>
      <c r="I240" t="str">
        <f t="shared" si="31"/>
        <v>N/A</v>
      </c>
      <c r="J240">
        <f t="shared" si="32"/>
        <v>150500000</v>
      </c>
      <c r="K240">
        <f t="shared" si="33"/>
        <v>146100000</v>
      </c>
      <c r="L240">
        <f t="shared" si="34"/>
        <v>125700000</v>
      </c>
      <c r="M240">
        <f t="shared" si="35"/>
        <v>372400000</v>
      </c>
      <c r="N240">
        <f t="shared" si="36"/>
        <v>357400000</v>
      </c>
      <c r="P240">
        <f t="shared" si="37"/>
        <v>372400000</v>
      </c>
      <c r="Q240">
        <f>IFERROR(J144+MATCH(P240,J240:N240,0)-1,"")</f>
        <v>2015</v>
      </c>
      <c r="R240">
        <f t="shared" si="38"/>
        <v>125700000</v>
      </c>
      <c r="S240">
        <f>IFERROR(J144+MATCH(R240,J240:N240)-1,"")</f>
        <v>2014</v>
      </c>
      <c r="T240">
        <f t="shared" si="39"/>
        <v>230420000</v>
      </c>
      <c r="U240">
        <f t="shared" si="40"/>
        <v>123233100.26125287</v>
      </c>
      <c r="V240">
        <f t="shared" si="41"/>
        <v>-0.64852705831931878</v>
      </c>
      <c r="W240">
        <f t="shared" si="42"/>
        <v>-0.68423175121978186</v>
      </c>
      <c r="X240">
        <f t="shared" si="43"/>
        <v>-0.84977169103101935</v>
      </c>
      <c r="Y240">
        <f t="shared" si="44"/>
        <v>1.1521255222744855</v>
      </c>
      <c r="Z240">
        <f t="shared" si="45"/>
        <v>1.0304049782956344</v>
      </c>
      <c r="AA240">
        <f t="shared" si="46"/>
        <v>1.1521255222744855</v>
      </c>
      <c r="AB240">
        <f>IFERROR(V144+MATCH(AA240,V240:Z240,0)-1,"")</f>
        <v>2015</v>
      </c>
    </row>
    <row r="241" spans="1:28" x14ac:dyDescent="0.3">
      <c r="A241" s="1">
        <v>13</v>
      </c>
      <c r="B241" t="s">
        <v>626</v>
      </c>
      <c r="C241" t="s">
        <v>1313</v>
      </c>
      <c r="D241" t="s">
        <v>5925</v>
      </c>
      <c r="E241" t="s">
        <v>1415</v>
      </c>
      <c r="F241" t="s">
        <v>5926</v>
      </c>
      <c r="G241" t="s">
        <v>5927</v>
      </c>
      <c r="I241" t="str">
        <f t="shared" si="31"/>
        <v>N/A</v>
      </c>
      <c r="J241">
        <f t="shared" si="32"/>
        <v>53500000</v>
      </c>
      <c r="K241">
        <f t="shared" si="33"/>
        <v>182500000</v>
      </c>
      <c r="L241">
        <f t="shared" si="34"/>
        <v>109000000</v>
      </c>
      <c r="M241">
        <f t="shared" si="35"/>
        <v>132800000.00000001</v>
      </c>
      <c r="N241">
        <f t="shared" si="36"/>
        <v>40400000</v>
      </c>
      <c r="P241">
        <f t="shared" si="37"/>
        <v>182500000</v>
      </c>
      <c r="Q241">
        <f>IFERROR(J144+MATCH(P241,J241:N241,0)-1,"")</f>
        <v>2013</v>
      </c>
      <c r="R241">
        <f t="shared" si="38"/>
        <v>40400000</v>
      </c>
      <c r="S241" t="str">
        <f>IFERROR(J144+MATCH(R241,J241:N241)-1,"")</f>
        <v/>
      </c>
      <c r="T241">
        <f t="shared" si="39"/>
        <v>103640000</v>
      </c>
      <c r="U241">
        <f t="shared" si="40"/>
        <v>58333635.237313986</v>
      </c>
      <c r="V241">
        <f t="shared" si="41"/>
        <v>-0.85953840860456432</v>
      </c>
      <c r="W241">
        <f t="shared" si="42"/>
        <v>1.351878717641722</v>
      </c>
      <c r="X241">
        <f t="shared" si="43"/>
        <v>9.1885238733954225E-2</v>
      </c>
      <c r="Y241">
        <f t="shared" si="44"/>
        <v>0.49988312714218402</v>
      </c>
      <c r="Z241">
        <f t="shared" si="45"/>
        <v>-1.0841086749132958</v>
      </c>
      <c r="AA241">
        <f t="shared" si="46"/>
        <v>1.351878717641722</v>
      </c>
      <c r="AB241">
        <f>IFERROR(V144+MATCH(AA241,V241:Z241,0)-1,"")</f>
        <v>2013</v>
      </c>
    </row>
    <row r="242" spans="1:28" x14ac:dyDescent="0.3">
      <c r="A242" s="1">
        <v>14</v>
      </c>
      <c r="B242" t="s">
        <v>632</v>
      </c>
      <c r="C242" t="s">
        <v>1313</v>
      </c>
      <c r="D242" t="s">
        <v>5925</v>
      </c>
      <c r="E242" t="s">
        <v>1415</v>
      </c>
      <c r="F242" t="s">
        <v>5926</v>
      </c>
      <c r="G242" t="s">
        <v>5927</v>
      </c>
      <c r="I242" t="str">
        <f t="shared" si="31"/>
        <v>N/A</v>
      </c>
      <c r="J242">
        <f t="shared" si="32"/>
        <v>53500000</v>
      </c>
      <c r="K242">
        <f t="shared" si="33"/>
        <v>182500000</v>
      </c>
      <c r="L242">
        <f t="shared" si="34"/>
        <v>109000000</v>
      </c>
      <c r="M242">
        <f t="shared" si="35"/>
        <v>132800000.00000001</v>
      </c>
      <c r="N242">
        <f t="shared" si="36"/>
        <v>40400000</v>
      </c>
      <c r="P242">
        <f t="shared" si="37"/>
        <v>182500000</v>
      </c>
      <c r="Q242">
        <f>IFERROR(J144+MATCH(P242,J242:N242,0)-1,"")</f>
        <v>2013</v>
      </c>
      <c r="R242">
        <f t="shared" si="38"/>
        <v>40400000</v>
      </c>
      <c r="S242" t="str">
        <f>IFERROR(J144+MATCH(R242,J242:N242)-1,"")</f>
        <v/>
      </c>
      <c r="T242">
        <f t="shared" si="39"/>
        <v>103640000</v>
      </c>
      <c r="U242">
        <f t="shared" si="40"/>
        <v>58333635.237313986</v>
      </c>
      <c r="V242">
        <f t="shared" si="41"/>
        <v>-0.85953840860456432</v>
      </c>
      <c r="W242">
        <f t="shared" si="42"/>
        <v>1.351878717641722</v>
      </c>
      <c r="X242">
        <f t="shared" si="43"/>
        <v>9.1885238733954225E-2</v>
      </c>
      <c r="Y242">
        <f t="shared" si="44"/>
        <v>0.49988312714218402</v>
      </c>
      <c r="Z242">
        <f t="shared" si="45"/>
        <v>-1.0841086749132958</v>
      </c>
      <c r="AA242">
        <f t="shared" si="46"/>
        <v>1.351878717641722</v>
      </c>
      <c r="AB242">
        <f>IFERROR(V144+MATCH(AA242,V242:Z242,0)-1,"")</f>
        <v>2013</v>
      </c>
    </row>
    <row r="243" spans="1:28" x14ac:dyDescent="0.3">
      <c r="A243" s="1">
        <v>15</v>
      </c>
      <c r="B243" t="s">
        <v>635</v>
      </c>
      <c r="C243" t="s">
        <v>638</v>
      </c>
      <c r="D243" t="s">
        <v>638</v>
      </c>
      <c r="E243" t="s">
        <v>1093</v>
      </c>
      <c r="F243" t="s">
        <v>5928</v>
      </c>
      <c r="G243" t="s">
        <v>5929</v>
      </c>
      <c r="I243" t="str">
        <f t="shared" si="31"/>
        <v>N/A</v>
      </c>
      <c r="J243">
        <f t="shared" si="32"/>
        <v>1980000000</v>
      </c>
      <c r="K243">
        <f t="shared" si="33"/>
        <v>1980000000</v>
      </c>
      <c r="L243">
        <f t="shared" si="34"/>
        <v>2020000000</v>
      </c>
      <c r="M243">
        <f t="shared" si="35"/>
        <v>2290000000</v>
      </c>
      <c r="N243">
        <f t="shared" si="36"/>
        <v>2250000000</v>
      </c>
      <c r="P243">
        <f t="shared" si="37"/>
        <v>2290000000</v>
      </c>
      <c r="Q243">
        <f>IFERROR(J144+MATCH(P243,J243:N243,0)-1,"")</f>
        <v>2015</v>
      </c>
      <c r="R243">
        <f t="shared" si="38"/>
        <v>1980000000</v>
      </c>
      <c r="S243">
        <f>IFERROR(J144+MATCH(R243,J243:N243)-1,"")</f>
        <v>2013</v>
      </c>
      <c r="T243">
        <f t="shared" si="39"/>
        <v>2104000000</v>
      </c>
      <c r="U243">
        <f t="shared" si="40"/>
        <v>153068612.0666154</v>
      </c>
      <c r="V243">
        <f t="shared" si="41"/>
        <v>-0.81009423372856637</v>
      </c>
      <c r="W243">
        <f t="shared" si="42"/>
        <v>-0.81009423372856637</v>
      </c>
      <c r="X243">
        <f t="shared" si="43"/>
        <v>-0.54877351317096434</v>
      </c>
      <c r="Y243">
        <f t="shared" si="44"/>
        <v>1.2151413505928497</v>
      </c>
      <c r="Z243">
        <f t="shared" si="45"/>
        <v>0.95382063003524753</v>
      </c>
      <c r="AA243">
        <f t="shared" si="46"/>
        <v>1.2151413505928497</v>
      </c>
      <c r="AB243">
        <f>IFERROR(V144+MATCH(AA243,V243:Z243,0)-1,"")</f>
        <v>2015</v>
      </c>
    </row>
    <row r="244" spans="1:28" x14ac:dyDescent="0.3">
      <c r="A244" s="1">
        <v>16</v>
      </c>
      <c r="B244" t="s">
        <v>640</v>
      </c>
      <c r="C244" t="s">
        <v>254</v>
      </c>
      <c r="D244" t="s">
        <v>5930</v>
      </c>
      <c r="E244" t="s">
        <v>5931</v>
      </c>
      <c r="F244" t="s">
        <v>5932</v>
      </c>
      <c r="G244" t="s">
        <v>5933</v>
      </c>
      <c r="I244" t="str">
        <f t="shared" si="31"/>
        <v>N/A</v>
      </c>
      <c r="J244" t="str">
        <f t="shared" si="32"/>
        <v>N/A</v>
      </c>
      <c r="K244">
        <f t="shared" si="33"/>
        <v>-2E-3</v>
      </c>
      <c r="L244">
        <f t="shared" si="34"/>
        <v>1.8200000000000001E-2</v>
      </c>
      <c r="M244">
        <f t="shared" si="35"/>
        <v>0.1336</v>
      </c>
      <c r="N244">
        <f t="shared" si="36"/>
        <v>-1.66E-2</v>
      </c>
      <c r="P244">
        <f t="shared" si="37"/>
        <v>0.1336</v>
      </c>
      <c r="Q244">
        <f>IFERROR(J144+MATCH(P244,J244:N244,0)-1,"")</f>
        <v>2015</v>
      </c>
      <c r="R244">
        <f t="shared" si="38"/>
        <v>-1.66E-2</v>
      </c>
      <c r="S244" t="str">
        <f>IFERROR(J144+MATCH(R244,J244:N244)-1,"")</f>
        <v/>
      </c>
      <c r="T244">
        <f t="shared" si="39"/>
        <v>3.3299999999999996E-2</v>
      </c>
      <c r="U244">
        <f t="shared" si="40"/>
        <v>6.8372021568279914E-2</v>
      </c>
      <c r="V244" t="str">
        <f t="shared" si="41"/>
        <v/>
      </c>
      <c r="W244">
        <f t="shared" si="42"/>
        <v>-0.5162930565794015</v>
      </c>
      <c r="X244">
        <f t="shared" si="43"/>
        <v>-0.22085057094472973</v>
      </c>
      <c r="Y244">
        <f t="shared" si="44"/>
        <v>1.4669743222355232</v>
      </c>
      <c r="Z244">
        <f t="shared" si="45"/>
        <v>-0.72983069471139184</v>
      </c>
      <c r="AA244">
        <f t="shared" si="46"/>
        <v>1.4669743222355232</v>
      </c>
      <c r="AB244">
        <f>IFERROR(V144+MATCH(AA244,V244:Z244,0)-1,"")</f>
        <v>2015</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4087</v>
      </c>
      <c r="D247" t="s">
        <v>1271</v>
      </c>
      <c r="E247" t="s">
        <v>5934</v>
      </c>
      <c r="F247" t="s">
        <v>5935</v>
      </c>
      <c r="G247" t="s">
        <v>1314</v>
      </c>
      <c r="I247" t="str">
        <f t="shared" si="31"/>
        <v>N/A</v>
      </c>
      <c r="J247">
        <f t="shared" si="32"/>
        <v>2200000</v>
      </c>
      <c r="K247">
        <f t="shared" si="33"/>
        <v>71900000</v>
      </c>
      <c r="L247">
        <f t="shared" si="34"/>
        <v>49600000</v>
      </c>
      <c r="M247">
        <f t="shared" si="35"/>
        <v>65599999.999999993</v>
      </c>
      <c r="N247">
        <f t="shared" si="36"/>
        <v>48200000</v>
      </c>
      <c r="P247">
        <f t="shared" si="37"/>
        <v>71900000</v>
      </c>
      <c r="Q247">
        <f>IFERROR(J144+MATCH(P247,J247:N247,0)-1,"")</f>
        <v>2013</v>
      </c>
      <c r="R247">
        <f t="shared" si="38"/>
        <v>2200000</v>
      </c>
      <c r="S247">
        <f>IFERROR(J144+MATCH(R247,J247:N247)-1,"")</f>
        <v>2012</v>
      </c>
      <c r="T247">
        <f t="shared" si="39"/>
        <v>47500000</v>
      </c>
      <c r="U247">
        <f t="shared" si="40"/>
        <v>27294504.941471279</v>
      </c>
      <c r="V247">
        <f t="shared" si="41"/>
        <v>-1.6596747256320874</v>
      </c>
      <c r="W247">
        <f t="shared" si="42"/>
        <v>0.89395283234929213</v>
      </c>
      <c r="X247">
        <f t="shared" si="43"/>
        <v>7.6938563439898092E-2</v>
      </c>
      <c r="Y247">
        <f t="shared" si="44"/>
        <v>0.66313714202959761</v>
      </c>
      <c r="Z247">
        <f t="shared" si="45"/>
        <v>2.5646187813299366E-2</v>
      </c>
      <c r="AA247">
        <f t="shared" si="46"/>
        <v>-1.6596747256320874</v>
      </c>
      <c r="AB247">
        <f>IFERROR(V144+MATCH(AA247,V247:Z247,0)-1,"")</f>
        <v>2012</v>
      </c>
    </row>
    <row r="248" spans="1:28" x14ac:dyDescent="0.3">
      <c r="A248" s="1">
        <v>1</v>
      </c>
      <c r="B248" t="s">
        <v>651</v>
      </c>
      <c r="C248" t="s">
        <v>2658</v>
      </c>
      <c r="D248" t="s">
        <v>254</v>
      </c>
      <c r="E248" t="s">
        <v>254</v>
      </c>
      <c r="F248" t="s">
        <v>254</v>
      </c>
      <c r="G248" t="s">
        <v>254</v>
      </c>
      <c r="I248" t="str">
        <f t="shared" si="31"/>
        <v>N/A</v>
      </c>
      <c r="J248">
        <f t="shared" si="32"/>
        <v>1300000</v>
      </c>
      <c r="K248" t="str">
        <f t="shared" si="33"/>
        <v>N/A</v>
      </c>
      <c r="L248" t="str">
        <f t="shared" si="34"/>
        <v>N/A</v>
      </c>
      <c r="M248" t="str">
        <f t="shared" si="35"/>
        <v>N/A</v>
      </c>
      <c r="N248" t="str">
        <f t="shared" si="36"/>
        <v>N/A</v>
      </c>
      <c r="P248">
        <f t="shared" si="37"/>
        <v>1300000</v>
      </c>
      <c r="Q248">
        <f>IFERROR(J144+MATCH(P248,J248:N248,0)-1,"")</f>
        <v>2012</v>
      </c>
      <c r="R248">
        <f t="shared" si="38"/>
        <v>1300000</v>
      </c>
      <c r="S248">
        <f>IFERROR(J144+MATCH(R248,J248:N248)-1,"")</f>
        <v>2012</v>
      </c>
      <c r="T248">
        <f t="shared" si="39"/>
        <v>1300000</v>
      </c>
      <c r="U248" t="str">
        <f t="shared" si="40"/>
        <v/>
      </c>
      <c r="V248" t="e">
        <f t="shared" si="41"/>
        <v>#VALUE!</v>
      </c>
      <c r="W248" t="str">
        <f t="shared" si="42"/>
        <v/>
      </c>
      <c r="X248" t="str">
        <f t="shared" si="43"/>
        <v/>
      </c>
      <c r="Y248" t="str">
        <f t="shared" si="44"/>
        <v/>
      </c>
      <c r="Z248" t="str">
        <f t="shared" si="45"/>
        <v/>
      </c>
      <c r="AA248" t="e">
        <f t="shared" si="46"/>
        <v>#VALUE!</v>
      </c>
      <c r="AB248" t="str">
        <f>IFERROR(V144+MATCH(AA248,V248:Z248,0)-1,"")</f>
        <v/>
      </c>
    </row>
    <row r="249" spans="1:28" x14ac:dyDescent="0.3">
      <c r="A249" s="1">
        <v>2</v>
      </c>
      <c r="B249" t="s">
        <v>653</v>
      </c>
      <c r="C249" t="s">
        <v>1562</v>
      </c>
      <c r="D249" t="s">
        <v>1271</v>
      </c>
      <c r="E249" t="s">
        <v>5934</v>
      </c>
      <c r="F249" t="s">
        <v>5935</v>
      </c>
      <c r="G249" t="s">
        <v>1314</v>
      </c>
      <c r="I249" t="str">
        <f t="shared" si="31"/>
        <v>N/A</v>
      </c>
      <c r="J249">
        <f t="shared" si="32"/>
        <v>900000</v>
      </c>
      <c r="K249">
        <f t="shared" si="33"/>
        <v>71900000</v>
      </c>
      <c r="L249">
        <f t="shared" si="34"/>
        <v>49600000</v>
      </c>
      <c r="M249">
        <f t="shared" si="35"/>
        <v>65599999.999999993</v>
      </c>
      <c r="N249">
        <f t="shared" si="36"/>
        <v>48200000</v>
      </c>
      <c r="P249">
        <f t="shared" si="37"/>
        <v>71900000</v>
      </c>
      <c r="Q249">
        <f>IFERROR(J144+MATCH(P249,J249:N249,0)-1,"")</f>
        <v>2013</v>
      </c>
      <c r="R249">
        <f t="shared" si="38"/>
        <v>900000</v>
      </c>
      <c r="S249">
        <f>IFERROR(J144+MATCH(R249,J249:N249)-1,"")</f>
        <v>2012</v>
      </c>
      <c r="T249">
        <f t="shared" si="39"/>
        <v>47240000</v>
      </c>
      <c r="U249">
        <f t="shared" si="40"/>
        <v>27834744.475205805</v>
      </c>
      <c r="V249">
        <f t="shared" si="41"/>
        <v>-1.6648257734601448</v>
      </c>
      <c r="W249">
        <f t="shared" si="42"/>
        <v>0.88594310689527778</v>
      </c>
      <c r="X249">
        <f t="shared" si="43"/>
        <v>8.478612053012391E-2</v>
      </c>
      <c r="Y249">
        <f t="shared" si="44"/>
        <v>0.65960727666655694</v>
      </c>
      <c r="Z249">
        <f t="shared" si="45"/>
        <v>3.4489269368185999E-2</v>
      </c>
      <c r="AA249">
        <f t="shared" si="46"/>
        <v>-1.6648257734601448</v>
      </c>
      <c r="AB249">
        <f>IFERROR(V144+MATCH(AA249,V249:Z249,0)-1,"")</f>
        <v>2012</v>
      </c>
    </row>
    <row r="250" spans="1:28" x14ac:dyDescent="0.3">
      <c r="A250" s="1">
        <v>3</v>
      </c>
      <c r="B250" t="s">
        <v>655</v>
      </c>
      <c r="C250" t="s">
        <v>5936</v>
      </c>
      <c r="D250" t="s">
        <v>5937</v>
      </c>
      <c r="E250" t="s">
        <v>5938</v>
      </c>
      <c r="F250" t="s">
        <v>5939</v>
      </c>
      <c r="G250" t="s">
        <v>5940</v>
      </c>
      <c r="I250" t="str">
        <f t="shared" si="31"/>
        <v>N/A</v>
      </c>
      <c r="J250">
        <f t="shared" si="32"/>
        <v>227200000</v>
      </c>
      <c r="K250">
        <f t="shared" si="33"/>
        <v>211300000</v>
      </c>
      <c r="L250">
        <f t="shared" si="34"/>
        <v>249500000</v>
      </c>
      <c r="M250">
        <f t="shared" si="35"/>
        <v>175100000</v>
      </c>
      <c r="N250">
        <f t="shared" si="36"/>
        <v>179900000</v>
      </c>
      <c r="P250">
        <f t="shared" si="37"/>
        <v>249500000</v>
      </c>
      <c r="Q250">
        <f>IFERROR(J144+MATCH(P250,J250:N250,0)-1,"")</f>
        <v>2014</v>
      </c>
      <c r="R250">
        <f t="shared" si="38"/>
        <v>175100000</v>
      </c>
      <c r="S250" t="str">
        <f>IFERROR(J144+MATCH(R250,J250:N250)-1,"")</f>
        <v/>
      </c>
      <c r="T250">
        <f t="shared" si="39"/>
        <v>208600000</v>
      </c>
      <c r="U250">
        <f t="shared" si="40"/>
        <v>31511902.513177462</v>
      </c>
      <c r="V250">
        <f t="shared" si="41"/>
        <v>0.5902531588571005</v>
      </c>
      <c r="W250">
        <f t="shared" si="42"/>
        <v>8.5681910156675881E-2</v>
      </c>
      <c r="X250">
        <f t="shared" si="43"/>
        <v>1.2979222686696457</v>
      </c>
      <c r="Y250">
        <f t="shared" si="44"/>
        <v>-1.0630903667587561</v>
      </c>
      <c r="Z250">
        <f t="shared" si="45"/>
        <v>-0.91076697092466574</v>
      </c>
      <c r="AA250">
        <f t="shared" si="46"/>
        <v>1.2979222686696457</v>
      </c>
      <c r="AB250">
        <f>IFERROR(V144+MATCH(AA250,V250:Z250,0)-1,"")</f>
        <v>2014</v>
      </c>
    </row>
    <row r="251" spans="1:28" x14ac:dyDescent="0.3">
      <c r="A251" s="1">
        <v>4</v>
      </c>
      <c r="B251" t="s">
        <v>661</v>
      </c>
      <c r="C251" t="s">
        <v>254</v>
      </c>
      <c r="D251" t="s">
        <v>3051</v>
      </c>
      <c r="E251" t="s">
        <v>5941</v>
      </c>
      <c r="F251" t="s">
        <v>1357</v>
      </c>
      <c r="G251" t="s">
        <v>1033</v>
      </c>
      <c r="I251" t="str">
        <f t="shared" si="31"/>
        <v>N/A</v>
      </c>
      <c r="J251" t="str">
        <f t="shared" si="32"/>
        <v>N/A</v>
      </c>
      <c r="K251">
        <f t="shared" si="33"/>
        <v>-7.0000000000000007E-2</v>
      </c>
      <c r="L251">
        <f t="shared" si="34"/>
        <v>0.18079999999999999</v>
      </c>
      <c r="M251">
        <f t="shared" si="35"/>
        <v>-0.29820000000000002</v>
      </c>
      <c r="N251">
        <f t="shared" si="36"/>
        <v>2.7400000000000004E-2</v>
      </c>
      <c r="P251">
        <f t="shared" si="37"/>
        <v>0.18079999999999999</v>
      </c>
      <c r="Q251">
        <f>IFERROR(J144+MATCH(P251,J251:N251,0)-1,"")</f>
        <v>2014</v>
      </c>
      <c r="R251">
        <f t="shared" si="38"/>
        <v>-0.29820000000000002</v>
      </c>
      <c r="S251" t="str">
        <f>IFERROR(J144+MATCH(R251,J251:N251)-1,"")</f>
        <v/>
      </c>
      <c r="T251">
        <f t="shared" si="39"/>
        <v>-4.0000000000000008E-2</v>
      </c>
      <c r="U251">
        <f t="shared" si="40"/>
        <v>0.20071757936629933</v>
      </c>
      <c r="V251" t="str">
        <f t="shared" si="41"/>
        <v/>
      </c>
      <c r="W251">
        <f t="shared" si="42"/>
        <v>-0.14946373952254341</v>
      </c>
      <c r="X251">
        <f t="shared" si="43"/>
        <v>1.1000531228859196</v>
      </c>
      <c r="Y251">
        <f t="shared" si="44"/>
        <v>-1.2863845848240236</v>
      </c>
      <c r="Z251">
        <f t="shared" si="45"/>
        <v>0.33579520146064762</v>
      </c>
      <c r="AA251">
        <f t="shared" si="46"/>
        <v>-1.2863845848240236</v>
      </c>
      <c r="AB251">
        <f>IFERROR(V144+MATCH(AA251,V251:Z251,0)-1,"")</f>
        <v>2015</v>
      </c>
    </row>
    <row r="252" spans="1:28" x14ac:dyDescent="0.3">
      <c r="A252" s="1">
        <v>5</v>
      </c>
      <c r="B252" t="s">
        <v>666</v>
      </c>
      <c r="C252" t="s">
        <v>254</v>
      </c>
      <c r="D252" t="s">
        <v>2295</v>
      </c>
      <c r="E252" t="s">
        <v>5942</v>
      </c>
      <c r="F252" t="s">
        <v>4461</v>
      </c>
      <c r="G252" t="s">
        <v>2903</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23900000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36300000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9100000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2700000</v>
      </c>
      <c r="P252">
        <f t="shared" si="37"/>
        <v>36300000</v>
      </c>
      <c r="Q252">
        <f>IFERROR(J144+MATCH(P252,J252:N252,0)-1,"")</f>
        <v>2014</v>
      </c>
      <c r="R252">
        <f t="shared" si="38"/>
        <v>2700000</v>
      </c>
      <c r="S252" t="str">
        <f>IFERROR(J144+MATCH(R252,J252:N252)-1,"")</f>
        <v/>
      </c>
      <c r="T252">
        <f t="shared" si="39"/>
        <v>18000000</v>
      </c>
      <c r="U252">
        <f t="shared" si="40"/>
        <v>15088627.063675033</v>
      </c>
      <c r="V252" t="str">
        <f t="shared" si="41"/>
        <v/>
      </c>
      <c r="W252">
        <f t="shared" si="42"/>
        <v>0.39102298539831348</v>
      </c>
      <c r="X252">
        <f t="shared" si="43"/>
        <v>1.2128340055574809</v>
      </c>
      <c r="Y252">
        <f t="shared" si="44"/>
        <v>-0.58984823221101523</v>
      </c>
      <c r="Z252">
        <f t="shared" si="45"/>
        <v>-1.014008758744779</v>
      </c>
      <c r="AA252">
        <f t="shared" si="46"/>
        <v>1.2128340055574809</v>
      </c>
      <c r="AB252">
        <f>IFERROR(V144+MATCH(AA252,V252:Z252,0)-1,"")</f>
        <v>2014</v>
      </c>
    </row>
    <row r="253" spans="1:28" x14ac:dyDescent="0.3">
      <c r="A253" s="1">
        <v>6</v>
      </c>
      <c r="B253" t="s">
        <v>672</v>
      </c>
      <c r="C253" t="s">
        <v>5943</v>
      </c>
      <c r="D253" t="s">
        <v>5944</v>
      </c>
      <c r="E253" t="s">
        <v>5945</v>
      </c>
      <c r="F253" t="s">
        <v>5946</v>
      </c>
      <c r="G253" t="s">
        <v>5947</v>
      </c>
      <c r="I253" t="str">
        <f t="shared" si="47"/>
        <v>pos_trend</v>
      </c>
      <c r="J253">
        <f t="shared" si="48"/>
        <v>153300000</v>
      </c>
      <c r="K253">
        <f t="shared" si="49"/>
        <v>183400000</v>
      </c>
      <c r="L253">
        <f t="shared" si="50"/>
        <v>195900000</v>
      </c>
      <c r="M253">
        <f t="shared" si="51"/>
        <v>197300000</v>
      </c>
      <c r="N253">
        <f t="shared" si="52"/>
        <v>198800000</v>
      </c>
      <c r="P253">
        <f t="shared" si="37"/>
        <v>198800000</v>
      </c>
      <c r="Q253">
        <f>IFERROR(J144+MATCH(P253,J253:N253,0)-1,"")</f>
        <v>2016</v>
      </c>
      <c r="R253">
        <f t="shared" si="38"/>
        <v>153300000</v>
      </c>
      <c r="S253">
        <f>IFERROR(J144+MATCH(R253,J253:N253)-1,"")</f>
        <v>2012</v>
      </c>
      <c r="T253">
        <f t="shared" si="39"/>
        <v>185740000</v>
      </c>
      <c r="U253">
        <f t="shared" si="40"/>
        <v>19139305.107552886</v>
      </c>
      <c r="V253">
        <f t="shared" si="41"/>
        <v>-1.6949413689631971</v>
      </c>
      <c r="W253">
        <f t="shared" si="42"/>
        <v>-0.1222614920892072</v>
      </c>
      <c r="X253">
        <f t="shared" si="43"/>
        <v>0.53084476907108769</v>
      </c>
      <c r="Y253">
        <f t="shared" si="44"/>
        <v>0.60399267032104065</v>
      </c>
      <c r="Z253">
        <f t="shared" si="45"/>
        <v>0.68236542166027603</v>
      </c>
      <c r="AA253">
        <f t="shared" si="46"/>
        <v>-1.6949413689631971</v>
      </c>
      <c r="AB253">
        <f>IFERROR(V144+MATCH(AA253,V253:Z253,0)-1,"")</f>
        <v>2012</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5948</v>
      </c>
      <c r="D255" t="s">
        <v>5949</v>
      </c>
      <c r="E255" t="s">
        <v>5950</v>
      </c>
      <c r="F255" t="s">
        <v>5951</v>
      </c>
      <c r="G255" t="s">
        <v>5952</v>
      </c>
      <c r="I255" t="str">
        <f t="shared" si="47"/>
        <v>N/A</v>
      </c>
      <c r="J255">
        <f t="shared" si="48"/>
        <v>60500000</v>
      </c>
      <c r="K255">
        <f t="shared" si="49"/>
        <v>71800000</v>
      </c>
      <c r="L255">
        <f t="shared" si="50"/>
        <v>74000000</v>
      </c>
      <c r="M255">
        <f t="shared" si="51"/>
        <v>72400000</v>
      </c>
      <c r="N255">
        <f t="shared" si="52"/>
        <v>81000000</v>
      </c>
      <c r="P255">
        <f t="shared" si="37"/>
        <v>81000000</v>
      </c>
      <c r="Q255">
        <f>IFERROR(J144+MATCH(P255,J255:N255,0)-1,"")</f>
        <v>2016</v>
      </c>
      <c r="R255">
        <f t="shared" si="38"/>
        <v>60500000</v>
      </c>
      <c r="S255">
        <f>IFERROR(J144+MATCH(R255,J255:N255)-1,"")</f>
        <v>2012</v>
      </c>
      <c r="T255">
        <f t="shared" si="39"/>
        <v>71940000</v>
      </c>
      <c r="U255">
        <f t="shared" si="40"/>
        <v>7372787.8038093569</v>
      </c>
      <c r="V255">
        <f t="shared" si="41"/>
        <v>-1.551651872320156</v>
      </c>
      <c r="W255">
        <f t="shared" si="42"/>
        <v>-1.8988746689232679E-2</v>
      </c>
      <c r="X255">
        <f t="shared" si="43"/>
        <v>0.27940584414156655</v>
      </c>
      <c r="Y255">
        <f t="shared" si="44"/>
        <v>6.2391596264621658E-2</v>
      </c>
      <c r="Z255">
        <f t="shared" si="45"/>
        <v>1.2288431786032006</v>
      </c>
      <c r="AA255">
        <f t="shared" si="46"/>
        <v>-1.551651872320156</v>
      </c>
      <c r="AB255">
        <f>IFERROR(V144+MATCH(AA255,V255:Z255,0)-1,"")</f>
        <v>2012</v>
      </c>
    </row>
    <row r="256" spans="1:28" x14ac:dyDescent="0.3">
      <c r="A256" s="1">
        <v>9</v>
      </c>
      <c r="B256" t="s">
        <v>683</v>
      </c>
      <c r="C256" t="s">
        <v>5953</v>
      </c>
      <c r="D256" t="s">
        <v>5954</v>
      </c>
      <c r="E256" t="s">
        <v>5955</v>
      </c>
      <c r="F256" t="s">
        <v>5956</v>
      </c>
      <c r="G256" t="s">
        <v>5957</v>
      </c>
      <c r="I256" t="str">
        <f t="shared" si="47"/>
        <v>N/A</v>
      </c>
      <c r="J256">
        <f t="shared" si="48"/>
        <v>92800000</v>
      </c>
      <c r="K256">
        <f t="shared" si="49"/>
        <v>111600000</v>
      </c>
      <c r="L256">
        <f t="shared" si="50"/>
        <v>121900000</v>
      </c>
      <c r="M256">
        <f t="shared" si="51"/>
        <v>124900000</v>
      </c>
      <c r="N256">
        <f t="shared" si="52"/>
        <v>117800000</v>
      </c>
      <c r="P256">
        <f t="shared" si="37"/>
        <v>124900000</v>
      </c>
      <c r="Q256">
        <f>IFERROR(J144+MATCH(P256,J256:N256,0)-1,"")</f>
        <v>2015</v>
      </c>
      <c r="R256">
        <f t="shared" si="38"/>
        <v>92800000</v>
      </c>
      <c r="S256">
        <f>IFERROR(J144+MATCH(R256,J256:N256)-1,"")</f>
        <v>2012</v>
      </c>
      <c r="T256">
        <f t="shared" si="39"/>
        <v>113800000</v>
      </c>
      <c r="U256">
        <f t="shared" si="40"/>
        <v>12754018.974425277</v>
      </c>
      <c r="V256">
        <f t="shared" si="41"/>
        <v>-1.646539811655432</v>
      </c>
      <c r="W256">
        <f t="shared" si="42"/>
        <v>-0.17249464693533095</v>
      </c>
      <c r="X256">
        <f t="shared" si="43"/>
        <v>0.63509392735280945</v>
      </c>
      <c r="Y256">
        <f t="shared" si="44"/>
        <v>0.87031390044644263</v>
      </c>
      <c r="Z256">
        <f t="shared" si="45"/>
        <v>0.31362663079151082</v>
      </c>
      <c r="AA256">
        <f t="shared" si="46"/>
        <v>-1.646539811655432</v>
      </c>
      <c r="AB256">
        <f>IFERROR(V144+MATCH(AA256,V256:Z256,0)-1,"")</f>
        <v>2012</v>
      </c>
    </row>
    <row r="257" spans="1:28" x14ac:dyDescent="0.3">
      <c r="A257" s="1">
        <v>10</v>
      </c>
      <c r="B257" t="s">
        <v>689</v>
      </c>
      <c r="C257" t="s">
        <v>5958</v>
      </c>
      <c r="D257" t="s">
        <v>5959</v>
      </c>
      <c r="E257" t="s">
        <v>5960</v>
      </c>
      <c r="F257" t="s">
        <v>5961</v>
      </c>
      <c r="G257" t="s">
        <v>5962</v>
      </c>
      <c r="I257" t="str">
        <f t="shared" si="47"/>
        <v>N/A</v>
      </c>
      <c r="J257">
        <f t="shared" si="48"/>
        <v>382700000</v>
      </c>
      <c r="K257">
        <f t="shared" si="49"/>
        <v>490500000</v>
      </c>
      <c r="L257">
        <f t="shared" si="50"/>
        <v>531299999.99999994</v>
      </c>
      <c r="M257">
        <f t="shared" si="51"/>
        <v>447100000</v>
      </c>
      <c r="N257">
        <f t="shared" si="52"/>
        <v>429600000</v>
      </c>
      <c r="P257">
        <f t="shared" si="37"/>
        <v>531299999.99999994</v>
      </c>
      <c r="Q257">
        <f>IFERROR(J144+MATCH(P257,J257:N257,0)-1,"")</f>
        <v>2014</v>
      </c>
      <c r="R257">
        <f t="shared" si="38"/>
        <v>382700000</v>
      </c>
      <c r="S257">
        <f>IFERROR(J144+MATCH(R257,J257:N257)-1,"")</f>
        <v>2012</v>
      </c>
      <c r="T257">
        <f t="shared" si="39"/>
        <v>456240000</v>
      </c>
      <c r="U257">
        <f t="shared" si="40"/>
        <v>57028747.136860721</v>
      </c>
      <c r="V257">
        <f t="shared" si="41"/>
        <v>-1.2895250850157145</v>
      </c>
      <c r="W257">
        <f t="shared" si="42"/>
        <v>0.60074965206198494</v>
      </c>
      <c r="X257">
        <f t="shared" si="43"/>
        <v>1.3161783095088313</v>
      </c>
      <c r="Y257">
        <f t="shared" si="44"/>
        <v>-0.1602700472809849</v>
      </c>
      <c r="Z257">
        <f t="shared" si="45"/>
        <v>-0.46713282927411792</v>
      </c>
      <c r="AA257">
        <f t="shared" si="46"/>
        <v>1.3161783095088313</v>
      </c>
      <c r="AB257">
        <f>IFERROR(V144+MATCH(AA257,V257:Z257,0)-1,"")</f>
        <v>2014</v>
      </c>
    </row>
    <row r="258" spans="1:28" x14ac:dyDescent="0.3">
      <c r="A258" s="1">
        <v>11</v>
      </c>
      <c r="B258" t="s">
        <v>695</v>
      </c>
      <c r="C258" t="s">
        <v>1657</v>
      </c>
      <c r="D258" t="s">
        <v>750</v>
      </c>
      <c r="E258" t="s">
        <v>1513</v>
      </c>
      <c r="F258" t="s">
        <v>1457</v>
      </c>
      <c r="G258" t="s">
        <v>1407</v>
      </c>
      <c r="I258" t="str">
        <f t="shared" si="47"/>
        <v>N/A</v>
      </c>
      <c r="J258">
        <f t="shared" si="48"/>
        <v>2800000</v>
      </c>
      <c r="K258">
        <f t="shared" si="49"/>
        <v>1270000000</v>
      </c>
      <c r="L258">
        <f t="shared" si="50"/>
        <v>1220000000</v>
      </c>
      <c r="M258">
        <f t="shared" si="51"/>
        <v>1480000000</v>
      </c>
      <c r="N258">
        <f t="shared" si="52"/>
        <v>1420000000</v>
      </c>
      <c r="P258">
        <f t="shared" si="37"/>
        <v>1480000000</v>
      </c>
      <c r="Q258">
        <f>IFERROR(J144+MATCH(P258,J258:N258,0)-1,"")</f>
        <v>2015</v>
      </c>
      <c r="R258">
        <f t="shared" si="38"/>
        <v>2800000</v>
      </c>
      <c r="S258">
        <f>IFERROR(J144+MATCH(R258,J258:N258)-1,"")</f>
        <v>2012</v>
      </c>
      <c r="T258">
        <f t="shared" si="39"/>
        <v>1078560000</v>
      </c>
      <c r="U258">
        <f t="shared" si="40"/>
        <v>610665512.37154377</v>
      </c>
      <c r="V258">
        <f t="shared" si="41"/>
        <v>-1.7616190503738181</v>
      </c>
      <c r="W258">
        <f t="shared" si="42"/>
        <v>0.31349404235476663</v>
      </c>
      <c r="X258">
        <f t="shared" si="43"/>
        <v>0.23161615832980667</v>
      </c>
      <c r="Y258">
        <f t="shared" si="44"/>
        <v>0.65738115525959839</v>
      </c>
      <c r="Z258">
        <f t="shared" si="45"/>
        <v>0.55912769442964649</v>
      </c>
      <c r="AA258">
        <f t="shared" si="46"/>
        <v>-1.7616190503738181</v>
      </c>
      <c r="AB258">
        <f>IFERROR(V144+MATCH(AA258,V258:Z258,0)-1,"")</f>
        <v>2012</v>
      </c>
    </row>
    <row r="259" spans="1:28" x14ac:dyDescent="0.3">
      <c r="A259" s="1">
        <v>12</v>
      </c>
      <c r="B259" t="s">
        <v>701</v>
      </c>
      <c r="C259" t="s">
        <v>1657</v>
      </c>
      <c r="D259" t="s">
        <v>750</v>
      </c>
      <c r="E259" t="s">
        <v>1513</v>
      </c>
      <c r="F259" t="s">
        <v>1457</v>
      </c>
      <c r="G259" t="s">
        <v>1407</v>
      </c>
      <c r="I259" t="str">
        <f t="shared" si="47"/>
        <v>N/A</v>
      </c>
      <c r="J259">
        <f t="shared" si="48"/>
        <v>2800000</v>
      </c>
      <c r="K259">
        <f t="shared" si="49"/>
        <v>1270000000</v>
      </c>
      <c r="L259">
        <f t="shared" si="50"/>
        <v>1220000000</v>
      </c>
      <c r="M259">
        <f t="shared" si="51"/>
        <v>1480000000</v>
      </c>
      <c r="N259">
        <f t="shared" si="52"/>
        <v>1420000000</v>
      </c>
      <c r="P259">
        <f t="shared" si="37"/>
        <v>1480000000</v>
      </c>
      <c r="Q259">
        <f>IFERROR(J144+MATCH(P259,J259:N259,0)-1,"")</f>
        <v>2015</v>
      </c>
      <c r="R259">
        <f t="shared" si="38"/>
        <v>2800000</v>
      </c>
      <c r="S259">
        <f>IFERROR(J144+MATCH(R259,J259:N259)-1,"")</f>
        <v>2012</v>
      </c>
      <c r="T259">
        <f t="shared" si="39"/>
        <v>1078560000</v>
      </c>
      <c r="U259">
        <f t="shared" si="40"/>
        <v>610665512.37154377</v>
      </c>
      <c r="V259">
        <f t="shared" si="41"/>
        <v>-1.7616190503738181</v>
      </c>
      <c r="W259">
        <f t="shared" si="42"/>
        <v>0.31349404235476663</v>
      </c>
      <c r="X259">
        <f t="shared" si="43"/>
        <v>0.23161615832980667</v>
      </c>
      <c r="Y259">
        <f t="shared" si="44"/>
        <v>0.65738115525959839</v>
      </c>
      <c r="Z259">
        <f t="shared" si="45"/>
        <v>0.55912769442964649</v>
      </c>
      <c r="AA259">
        <f t="shared" si="46"/>
        <v>-1.7616190503738181</v>
      </c>
      <c r="AB259">
        <f>IFERROR(V144+MATCH(AA259,V259:Z259,0)-1,"")</f>
        <v>2012</v>
      </c>
    </row>
    <row r="260" spans="1:28" x14ac:dyDescent="0.3">
      <c r="A260" s="1">
        <v>13</v>
      </c>
      <c r="B260" t="s">
        <v>704</v>
      </c>
      <c r="C260" t="s">
        <v>1657</v>
      </c>
      <c r="D260" t="s">
        <v>750</v>
      </c>
      <c r="E260" t="s">
        <v>1513</v>
      </c>
      <c r="F260" t="s">
        <v>1457</v>
      </c>
      <c r="G260" t="s">
        <v>1407</v>
      </c>
      <c r="I260" t="str">
        <f t="shared" si="47"/>
        <v>N/A</v>
      </c>
      <c r="J260">
        <f t="shared" si="48"/>
        <v>2800000</v>
      </c>
      <c r="K260">
        <f t="shared" si="49"/>
        <v>1270000000</v>
      </c>
      <c r="L260">
        <f t="shared" si="50"/>
        <v>1220000000</v>
      </c>
      <c r="M260">
        <f t="shared" si="51"/>
        <v>1480000000</v>
      </c>
      <c r="N260">
        <f t="shared" si="52"/>
        <v>1420000000</v>
      </c>
      <c r="P260">
        <f t="shared" si="37"/>
        <v>1480000000</v>
      </c>
      <c r="Q260">
        <f>IFERROR(J144+MATCH(P260,J260:N260,0)-1,"")</f>
        <v>2015</v>
      </c>
      <c r="R260">
        <f t="shared" si="38"/>
        <v>2800000</v>
      </c>
      <c r="S260">
        <f>IFERROR(J144+MATCH(R260,J260:N260)-1,"")</f>
        <v>2012</v>
      </c>
      <c r="T260">
        <f t="shared" si="39"/>
        <v>1078560000</v>
      </c>
      <c r="U260">
        <f t="shared" si="40"/>
        <v>610665512.37154377</v>
      </c>
      <c r="V260">
        <f t="shared" si="41"/>
        <v>-1.7616190503738181</v>
      </c>
      <c r="W260">
        <f t="shared" si="42"/>
        <v>0.31349404235476663</v>
      </c>
      <c r="X260">
        <f t="shared" si="43"/>
        <v>0.23161615832980667</v>
      </c>
      <c r="Y260">
        <f t="shared" si="44"/>
        <v>0.65738115525959839</v>
      </c>
      <c r="Z260">
        <f t="shared" si="45"/>
        <v>0.55912769442964649</v>
      </c>
      <c r="AA260">
        <f t="shared" si="46"/>
        <v>-1.7616190503738181</v>
      </c>
      <c r="AB260">
        <f>IFERROR(V144+MATCH(AA260,V260:Z260,0)-1,"")</f>
        <v>2012</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5963</v>
      </c>
      <c r="D263" t="s">
        <v>5964</v>
      </c>
      <c r="E263" t="s">
        <v>5965</v>
      </c>
      <c r="F263" t="s">
        <v>5966</v>
      </c>
      <c r="G263" t="s">
        <v>5967</v>
      </c>
      <c r="I263" t="str">
        <f t="shared" si="47"/>
        <v>N/A</v>
      </c>
      <c r="J263">
        <f t="shared" si="48"/>
        <v>121500000</v>
      </c>
      <c r="K263">
        <f t="shared" si="49"/>
        <v>110600000</v>
      </c>
      <c r="L263">
        <f t="shared" si="50"/>
        <v>122000000</v>
      </c>
      <c r="M263">
        <f t="shared" si="51"/>
        <v>145400000</v>
      </c>
      <c r="N263">
        <f t="shared" si="52"/>
        <v>134500000</v>
      </c>
      <c r="P263">
        <f t="shared" si="37"/>
        <v>145400000</v>
      </c>
      <c r="Q263">
        <f>IFERROR(J144+MATCH(P263,J263:N263,0)-1,"")</f>
        <v>2015</v>
      </c>
      <c r="R263">
        <f t="shared" si="38"/>
        <v>110600000</v>
      </c>
      <c r="S263" t="str">
        <f>IFERROR(J144+MATCH(R263,J263:N263)-1,"")</f>
        <v/>
      </c>
      <c r="T263">
        <f t="shared" si="39"/>
        <v>126800000</v>
      </c>
      <c r="U263">
        <f t="shared" si="40"/>
        <v>13405409.355927927</v>
      </c>
      <c r="V263">
        <f t="shared" si="41"/>
        <v>-0.39536278671388114</v>
      </c>
      <c r="W263">
        <f t="shared" si="42"/>
        <v>-1.2084673858046933</v>
      </c>
      <c r="X263">
        <f t="shared" si="43"/>
        <v>-0.35806441060879801</v>
      </c>
      <c r="Y263">
        <f t="shared" si="44"/>
        <v>1.3874995911090924</v>
      </c>
      <c r="Z263">
        <f t="shared" si="45"/>
        <v>0.57439499201828015</v>
      </c>
      <c r="AA263">
        <f t="shared" si="46"/>
        <v>1.3874995911090924</v>
      </c>
      <c r="AB263">
        <f>IFERROR(V144+MATCH(AA263,V263:Z263,0)-1,"")</f>
        <v>2015</v>
      </c>
    </row>
    <row r="264" spans="1:28" x14ac:dyDescent="0.3">
      <c r="A264" s="1">
        <v>17</v>
      </c>
      <c r="B264" t="s">
        <v>714</v>
      </c>
      <c r="C264" t="s">
        <v>5968</v>
      </c>
      <c r="D264" t="s">
        <v>5969</v>
      </c>
      <c r="E264" t="s">
        <v>1531</v>
      </c>
      <c r="F264" t="s">
        <v>2113</v>
      </c>
      <c r="G264" t="s">
        <v>5696</v>
      </c>
      <c r="I264" t="str">
        <f t="shared" si="47"/>
        <v>N/A</v>
      </c>
      <c r="J264">
        <f t="shared" si="48"/>
        <v>92000000</v>
      </c>
      <c r="K264">
        <f t="shared" si="49"/>
        <v>86700000</v>
      </c>
      <c r="L264">
        <f t="shared" si="50"/>
        <v>-14300000</v>
      </c>
      <c r="M264">
        <f t="shared" si="51"/>
        <v>28100000</v>
      </c>
      <c r="N264">
        <f t="shared" si="52"/>
        <v>46400000</v>
      </c>
      <c r="P264">
        <f t="shared" si="37"/>
        <v>92000000</v>
      </c>
      <c r="Q264">
        <f>IFERROR(J144+MATCH(P264,J264:N264,0)-1,"")</f>
        <v>2012</v>
      </c>
      <c r="R264">
        <f t="shared" si="38"/>
        <v>-14300000</v>
      </c>
      <c r="S264">
        <f>IFERROR(J144+MATCH(R264,J264:N264)-1,"")</f>
        <v>2014</v>
      </c>
      <c r="T264">
        <f t="shared" si="39"/>
        <v>47780000</v>
      </c>
      <c r="U264">
        <f t="shared" si="40"/>
        <v>43912720.252792358</v>
      </c>
      <c r="V264">
        <f t="shared" si="41"/>
        <v>1.0069975110956171</v>
      </c>
      <c r="W264">
        <f t="shared" si="42"/>
        <v>0.88630355341115818</v>
      </c>
      <c r="X264">
        <f t="shared" si="43"/>
        <v>-1.4137133760473972</v>
      </c>
      <c r="Y264">
        <f t="shared" si="44"/>
        <v>-0.44816171457172643</v>
      </c>
      <c r="Z264">
        <f t="shared" si="45"/>
        <v>-3.1425973887651552E-2</v>
      </c>
      <c r="AA264">
        <f t="shared" si="46"/>
        <v>-1.4137133760473972</v>
      </c>
      <c r="AB264">
        <f>IFERROR(V144+MATCH(AA264,V264:Z264,0)-1,"")</f>
        <v>2014</v>
      </c>
    </row>
    <row r="265" spans="1:28" x14ac:dyDescent="0.3">
      <c r="A265" s="1">
        <v>18</v>
      </c>
      <c r="B265" t="s">
        <v>720</v>
      </c>
      <c r="C265" t="s">
        <v>5968</v>
      </c>
      <c r="D265" t="s">
        <v>5969</v>
      </c>
      <c r="E265" t="s">
        <v>5970</v>
      </c>
      <c r="F265" t="s">
        <v>1454</v>
      </c>
      <c r="G265" t="s">
        <v>5971</v>
      </c>
      <c r="I265" t="str">
        <f t="shared" si="47"/>
        <v>N/A</v>
      </c>
      <c r="J265">
        <f t="shared" si="48"/>
        <v>92000000</v>
      </c>
      <c r="K265">
        <f t="shared" si="49"/>
        <v>86700000</v>
      </c>
      <c r="L265">
        <f t="shared" si="50"/>
        <v>58000000</v>
      </c>
      <c r="M265">
        <f t="shared" si="51"/>
        <v>120000000</v>
      </c>
      <c r="N265">
        <f t="shared" si="52"/>
        <v>118700000</v>
      </c>
      <c r="P265">
        <f t="shared" si="37"/>
        <v>120000000</v>
      </c>
      <c r="Q265">
        <f>IFERROR(J144+MATCH(P265,J265:N265,0)-1,"")</f>
        <v>2015</v>
      </c>
      <c r="R265">
        <f t="shared" si="38"/>
        <v>58000000</v>
      </c>
      <c r="S265">
        <f>IFERROR(J144+MATCH(R265,J265:N265)-1,"")</f>
        <v>2014</v>
      </c>
      <c r="T265">
        <f t="shared" si="39"/>
        <v>95080000</v>
      </c>
      <c r="U265">
        <f t="shared" si="40"/>
        <v>25659052.983303964</v>
      </c>
      <c r="V265">
        <f t="shared" si="41"/>
        <v>-0.12003560700405111</v>
      </c>
      <c r="W265">
        <f t="shared" si="42"/>
        <v>-0.32659038529024298</v>
      </c>
      <c r="X265">
        <f t="shared" si="43"/>
        <v>-1.4451039960098102</v>
      </c>
      <c r="Y265">
        <f t="shared" si="44"/>
        <v>0.97119718394186816</v>
      </c>
      <c r="Z265">
        <f t="shared" si="45"/>
        <v>0.92053280436223617</v>
      </c>
      <c r="AA265">
        <f t="shared" si="46"/>
        <v>-1.4451039960098102</v>
      </c>
      <c r="AB265">
        <f>IFERROR(V144+MATCH(AA265,V265:Z265,0)-1,"")</f>
        <v>2014</v>
      </c>
    </row>
    <row r="266" spans="1:28" x14ac:dyDescent="0.3">
      <c r="A266" s="1">
        <v>19</v>
      </c>
      <c r="B266" t="s">
        <v>725</v>
      </c>
      <c r="C266" t="s">
        <v>254</v>
      </c>
      <c r="D266" t="s">
        <v>254</v>
      </c>
      <c r="E266" t="s">
        <v>5972</v>
      </c>
      <c r="F266" t="s">
        <v>5973</v>
      </c>
      <c r="G266" t="s">
        <v>5972</v>
      </c>
      <c r="I266" t="str">
        <f t="shared" si="47"/>
        <v>N/A</v>
      </c>
      <c r="J266" t="str">
        <f t="shared" si="48"/>
        <v>N/A</v>
      </c>
      <c r="K266" t="str">
        <f t="shared" si="49"/>
        <v>N/A</v>
      </c>
      <c r="L266">
        <f t="shared" si="50"/>
        <v>72300000</v>
      </c>
      <c r="M266">
        <f t="shared" si="51"/>
        <v>91900000</v>
      </c>
      <c r="N266">
        <f t="shared" si="52"/>
        <v>72300000</v>
      </c>
      <c r="P266">
        <f t="shared" si="37"/>
        <v>91900000</v>
      </c>
      <c r="Q266">
        <f>IFERROR(J144+MATCH(P266,J266:N266,0)-1,"")</f>
        <v>2015</v>
      </c>
      <c r="R266">
        <f t="shared" si="38"/>
        <v>72300000</v>
      </c>
      <c r="S266">
        <f>IFERROR(J144+MATCH(R266,J266:N266)-1,"")</f>
        <v>2014</v>
      </c>
      <c r="T266">
        <f t="shared" si="39"/>
        <v>78833333.333333328</v>
      </c>
      <c r="U266">
        <f t="shared" si="40"/>
        <v>11316065.276116695</v>
      </c>
      <c r="V266" t="str">
        <f t="shared" si="41"/>
        <v/>
      </c>
      <c r="W266" t="str">
        <f t="shared" si="42"/>
        <v/>
      </c>
      <c r="X266">
        <f t="shared" si="43"/>
        <v>-0.57735026918962373</v>
      </c>
      <c r="Y266">
        <f t="shared" si="44"/>
        <v>1.1547005383792488</v>
      </c>
      <c r="Z266">
        <f t="shared" si="45"/>
        <v>-0.57735026918962373</v>
      </c>
      <c r="AA266">
        <f t="shared" si="46"/>
        <v>1.1547005383792488</v>
      </c>
      <c r="AB266">
        <f>IFERROR(V144+MATCH(AA266,V266:Z266,0)-1,"")</f>
        <v>2015</v>
      </c>
    </row>
    <row r="267" spans="1:28" x14ac:dyDescent="0.3">
      <c r="A267" s="1">
        <v>20</v>
      </c>
      <c r="B267" t="s">
        <v>730</v>
      </c>
      <c r="C267" t="s">
        <v>5974</v>
      </c>
      <c r="D267" t="s">
        <v>4127</v>
      </c>
      <c r="E267" t="s">
        <v>5975</v>
      </c>
      <c r="F267" t="s">
        <v>5976</v>
      </c>
      <c r="G267" t="s">
        <v>5977</v>
      </c>
      <c r="I267" t="str">
        <f t="shared" si="47"/>
        <v>N/A</v>
      </c>
      <c r="J267">
        <f t="shared" si="48"/>
        <v>18600000</v>
      </c>
      <c r="K267">
        <f t="shared" si="49"/>
        <v>75800000</v>
      </c>
      <c r="L267">
        <f t="shared" si="50"/>
        <v>71100000</v>
      </c>
      <c r="M267">
        <f t="shared" si="51"/>
        <v>63300000</v>
      </c>
      <c r="N267">
        <f t="shared" si="52"/>
        <v>32600000</v>
      </c>
      <c r="P267">
        <f t="shared" si="37"/>
        <v>75800000</v>
      </c>
      <c r="Q267">
        <f>IFERROR(J144+MATCH(P267,J267:N267,0)-1,"")</f>
        <v>2013</v>
      </c>
      <c r="R267">
        <f t="shared" si="38"/>
        <v>18600000</v>
      </c>
      <c r="S267">
        <f>IFERROR(J144+MATCH(R267,J267:N267)-1,"")</f>
        <v>2012</v>
      </c>
      <c r="T267">
        <f t="shared" si="39"/>
        <v>52280000</v>
      </c>
      <c r="U267">
        <f t="shared" si="40"/>
        <v>25251079.184858616</v>
      </c>
      <c r="V267">
        <f t="shared" si="41"/>
        <v>-1.333804379346909</v>
      </c>
      <c r="W267">
        <f t="shared" si="42"/>
        <v>0.93144533854629752</v>
      </c>
      <c r="X267">
        <f t="shared" si="43"/>
        <v>0.74531467990821931</v>
      </c>
      <c r="Y267">
        <f t="shared" si="44"/>
        <v>0.43641699110460025</v>
      </c>
      <c r="Z267">
        <f t="shared" si="45"/>
        <v>-0.77937263021220815</v>
      </c>
      <c r="AA267">
        <f t="shared" si="46"/>
        <v>-1.333804379346909</v>
      </c>
      <c r="AB267">
        <f>IFERROR(V144+MATCH(AA267,V267:Z267,0)-1,"")</f>
        <v>2012</v>
      </c>
    </row>
    <row r="268" spans="1:28" x14ac:dyDescent="0.3">
      <c r="A268" s="1">
        <v>21</v>
      </c>
      <c r="B268" t="s">
        <v>735</v>
      </c>
      <c r="C268" t="s">
        <v>5974</v>
      </c>
      <c r="D268" t="s">
        <v>4127</v>
      </c>
      <c r="E268" t="s">
        <v>5975</v>
      </c>
      <c r="F268" t="s">
        <v>5976</v>
      </c>
      <c r="G268" t="s">
        <v>5977</v>
      </c>
      <c r="I268" t="str">
        <f t="shared" si="47"/>
        <v>N/A</v>
      </c>
      <c r="J268">
        <f t="shared" si="48"/>
        <v>18600000</v>
      </c>
      <c r="K268">
        <f t="shared" si="49"/>
        <v>75800000</v>
      </c>
      <c r="L268">
        <f t="shared" si="50"/>
        <v>71100000</v>
      </c>
      <c r="M268">
        <f t="shared" si="51"/>
        <v>63300000</v>
      </c>
      <c r="N268">
        <f t="shared" si="52"/>
        <v>32600000</v>
      </c>
      <c r="P268">
        <f t="shared" si="37"/>
        <v>75800000</v>
      </c>
      <c r="Q268">
        <f>IFERROR(J144+MATCH(P268,J268:N268,0)-1,"")</f>
        <v>2013</v>
      </c>
      <c r="R268">
        <f t="shared" si="38"/>
        <v>18600000</v>
      </c>
      <c r="S268">
        <f>IFERROR(J144+MATCH(R268,J268:N268)-1,"")</f>
        <v>2012</v>
      </c>
      <c r="T268">
        <f t="shared" si="39"/>
        <v>52280000</v>
      </c>
      <c r="U268">
        <f t="shared" si="40"/>
        <v>25251079.184858616</v>
      </c>
      <c r="V268">
        <f t="shared" si="41"/>
        <v>-1.333804379346909</v>
      </c>
      <c r="W268">
        <f t="shared" si="42"/>
        <v>0.93144533854629752</v>
      </c>
      <c r="X268">
        <f t="shared" si="43"/>
        <v>0.74531467990821931</v>
      </c>
      <c r="Y268">
        <f t="shared" si="44"/>
        <v>0.43641699110460025</v>
      </c>
      <c r="Z268">
        <f t="shared" si="45"/>
        <v>-0.77937263021220815</v>
      </c>
      <c r="AA268">
        <f t="shared" si="46"/>
        <v>-1.333804379346909</v>
      </c>
      <c r="AB268">
        <f>IFERROR(V144+MATCH(AA268,V268:Z268,0)-1,"")</f>
        <v>2012</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5978</v>
      </c>
      <c r="D270" t="s">
        <v>5979</v>
      </c>
      <c r="E270" t="s">
        <v>1101</v>
      </c>
      <c r="F270" t="s">
        <v>5980</v>
      </c>
      <c r="G270" t="s">
        <v>4061</v>
      </c>
      <c r="I270" t="str">
        <f t="shared" si="47"/>
        <v>N/A</v>
      </c>
      <c r="J270">
        <f t="shared" si="48"/>
        <v>617600000</v>
      </c>
      <c r="K270">
        <f t="shared" si="49"/>
        <v>2040000000</v>
      </c>
      <c r="L270">
        <f t="shared" si="50"/>
        <v>2000000000</v>
      </c>
      <c r="M270">
        <f t="shared" si="51"/>
        <v>2260000000</v>
      </c>
      <c r="N270">
        <f t="shared" si="52"/>
        <v>2130000000</v>
      </c>
      <c r="P270">
        <f t="shared" si="37"/>
        <v>2260000000</v>
      </c>
      <c r="Q270">
        <f>IFERROR(J144+MATCH(P270,J270:N270,0)-1,"")</f>
        <v>2015</v>
      </c>
      <c r="R270">
        <f t="shared" si="38"/>
        <v>617600000</v>
      </c>
      <c r="S270">
        <f>IFERROR(J144+MATCH(R270,J270:N270)-1,"")</f>
        <v>2012</v>
      </c>
      <c r="T270">
        <f t="shared" si="39"/>
        <v>1809520000</v>
      </c>
      <c r="U270">
        <f t="shared" si="40"/>
        <v>673742645.22887373</v>
      </c>
      <c r="V270">
        <f t="shared" si="41"/>
        <v>-1.7691027997717124</v>
      </c>
      <c r="W270">
        <f t="shared" si="42"/>
        <v>0.3420890775315325</v>
      </c>
      <c r="X270">
        <f t="shared" si="43"/>
        <v>0.28271922721366849</v>
      </c>
      <c r="Y270">
        <f t="shared" si="44"/>
        <v>0.66862325427978464</v>
      </c>
      <c r="Z270">
        <f t="shared" si="45"/>
        <v>0.47567124074672656</v>
      </c>
      <c r="AA270">
        <f t="shared" si="46"/>
        <v>-1.7691027997717124</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462</v>
      </c>
      <c r="D272" t="s">
        <v>5981</v>
      </c>
      <c r="E272" t="s">
        <v>5982</v>
      </c>
      <c r="F272" t="s">
        <v>5983</v>
      </c>
      <c r="G272" t="s">
        <v>5984</v>
      </c>
      <c r="I272" t="str">
        <f t="shared" si="47"/>
        <v>N/A</v>
      </c>
      <c r="J272">
        <f t="shared" si="48"/>
        <v>0.31130000000000002</v>
      </c>
      <c r="K272">
        <f t="shared" si="49"/>
        <v>1.0281</v>
      </c>
      <c r="L272">
        <f t="shared" si="50"/>
        <v>0.99080000000000001</v>
      </c>
      <c r="M272">
        <f t="shared" si="51"/>
        <v>0.9870000000000001</v>
      </c>
      <c r="N272">
        <f t="shared" si="52"/>
        <v>0.94819999999999993</v>
      </c>
      <c r="P272">
        <f t="shared" si="37"/>
        <v>1.0281</v>
      </c>
      <c r="Q272">
        <f>IFERROR(J144+MATCH(P272,J272:N272,0)-1,"")</f>
        <v>2013</v>
      </c>
      <c r="R272">
        <f t="shared" si="38"/>
        <v>0.31130000000000002</v>
      </c>
      <c r="S272">
        <f>IFERROR(J144+MATCH(R272,J272:N272)-1,"")</f>
        <v>2012</v>
      </c>
      <c r="T272">
        <f t="shared" si="39"/>
        <v>0.85307999999999995</v>
      </c>
      <c r="U272">
        <f t="shared" si="40"/>
        <v>0.30418199650866928</v>
      </c>
      <c r="V272">
        <f t="shared" si="41"/>
        <v>-1.7811047537935369</v>
      </c>
      <c r="W272">
        <f t="shared" si="42"/>
        <v>0.57537922036425304</v>
      </c>
      <c r="X272">
        <f t="shared" si="43"/>
        <v>0.45275526356167828</v>
      </c>
      <c r="Y272">
        <f t="shared" si="44"/>
        <v>0.44026274249331976</v>
      </c>
      <c r="Z272">
        <f t="shared" si="45"/>
        <v>0.31270752737428703</v>
      </c>
      <c r="AA272">
        <f t="shared" si="46"/>
        <v>-1.7811047537935369</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1507</v>
      </c>
      <c r="D276" t="s">
        <v>5985</v>
      </c>
      <c r="E276" t="s">
        <v>5986</v>
      </c>
      <c r="F276" t="s">
        <v>5987</v>
      </c>
      <c r="G276" t="s">
        <v>5988</v>
      </c>
      <c r="I276" t="str">
        <f t="shared" si="47"/>
        <v>N/A</v>
      </c>
      <c r="J276">
        <f t="shared" si="48"/>
        <v>1340000000</v>
      </c>
      <c r="K276">
        <f t="shared" si="49"/>
        <v>-86800000</v>
      </c>
      <c r="L276">
        <f t="shared" si="50"/>
        <v>-4800000</v>
      </c>
      <c r="M276">
        <f t="shared" si="51"/>
        <v>25600000</v>
      </c>
      <c r="N276">
        <f t="shared" si="52"/>
        <v>113300000</v>
      </c>
      <c r="P276">
        <f t="shared" si="53"/>
        <v>1340000000</v>
      </c>
      <c r="Q276">
        <f>IFERROR(J144+MATCH(P276,J276:N276,0)-1,"")</f>
        <v>2012</v>
      </c>
      <c r="R276">
        <f t="shared" si="54"/>
        <v>-86800000</v>
      </c>
      <c r="S276" t="str">
        <f>IFERROR(J144+MATCH(R276,J276:N276)-1,"")</f>
        <v/>
      </c>
      <c r="T276">
        <f t="shared" si="55"/>
        <v>277460000</v>
      </c>
      <c r="U276">
        <f t="shared" si="56"/>
        <v>598274450.39881158</v>
      </c>
      <c r="V276">
        <f t="shared" si="57"/>
        <v>1.7760076488168726</v>
      </c>
      <c r="W276">
        <f t="shared" si="58"/>
        <v>-0.6088510043462213</v>
      </c>
      <c r="X276">
        <f t="shared" si="59"/>
        <v>-0.47179016221041131</v>
      </c>
      <c r="Y276">
        <f t="shared" si="60"/>
        <v>-0.42097736219908666</v>
      </c>
      <c r="Z276">
        <f t="shared" si="61"/>
        <v>-0.27438912006115329</v>
      </c>
      <c r="AA276">
        <f t="shared" si="62"/>
        <v>1.7760076488168726</v>
      </c>
      <c r="AB276">
        <f>IFERROR(V144+MATCH(AA276,V276:Z276,0)-1,"")</f>
        <v>2012</v>
      </c>
    </row>
    <row r="277" spans="1:28" x14ac:dyDescent="0.3">
      <c r="A277" s="1">
        <v>30</v>
      </c>
      <c r="B277" t="s">
        <v>769</v>
      </c>
      <c r="C277" t="s">
        <v>254</v>
      </c>
      <c r="D277" t="s">
        <v>1561</v>
      </c>
      <c r="E277" t="s">
        <v>1561</v>
      </c>
      <c r="F277" t="s">
        <v>1561</v>
      </c>
      <c r="G277" t="s">
        <v>1561</v>
      </c>
      <c r="I277" t="str">
        <f t="shared" si="47"/>
        <v>N/A</v>
      </c>
      <c r="J277" t="str">
        <f t="shared" si="48"/>
        <v>N/A</v>
      </c>
      <c r="K277">
        <f t="shared" si="49"/>
        <v>1000000</v>
      </c>
      <c r="L277">
        <f t="shared" si="50"/>
        <v>1000000</v>
      </c>
      <c r="M277">
        <f t="shared" si="51"/>
        <v>1000000</v>
      </c>
      <c r="N277">
        <f t="shared" si="52"/>
        <v>1000000</v>
      </c>
      <c r="P277">
        <f t="shared" si="53"/>
        <v>1000000</v>
      </c>
      <c r="Q277">
        <f>IFERROR(J144+MATCH(P277,J277:N277,0)-1,"")</f>
        <v>2013</v>
      </c>
      <c r="R277">
        <f t="shared" si="54"/>
        <v>1000000</v>
      </c>
      <c r="S277">
        <f>IFERROR(J144+MATCH(R277,J277:N277)-1,"")</f>
        <v>2016</v>
      </c>
      <c r="T277">
        <f t="shared" si="55"/>
        <v>1000000</v>
      </c>
      <c r="U277">
        <f t="shared" si="56"/>
        <v>0</v>
      </c>
      <c r="V277" t="str">
        <f t="shared" si="57"/>
        <v/>
      </c>
      <c r="W277" t="e">
        <f t="shared" si="58"/>
        <v>#DIV/0!</v>
      </c>
      <c r="X277" t="e">
        <f t="shared" si="59"/>
        <v>#DIV/0!</v>
      </c>
      <c r="Y277" t="e">
        <f t="shared" si="60"/>
        <v>#DIV/0!</v>
      </c>
      <c r="Z277" t="str">
        <f t="shared" si="61"/>
        <v/>
      </c>
      <c r="AA277" t="e">
        <f t="shared" si="62"/>
        <v>#DIV/0!</v>
      </c>
      <c r="AB277" t="str">
        <f>IFERROR(V144+MATCH(AA277,V277:Z277,0)-1,"")</f>
        <v/>
      </c>
    </row>
    <row r="278" spans="1:28" x14ac:dyDescent="0.3">
      <c r="A278" s="1">
        <v>31</v>
      </c>
      <c r="B278" t="s">
        <v>773</v>
      </c>
      <c r="C278" t="s">
        <v>254</v>
      </c>
      <c r="D278" t="s">
        <v>1664</v>
      </c>
      <c r="E278" t="s">
        <v>5989</v>
      </c>
      <c r="F278" t="s">
        <v>5990</v>
      </c>
      <c r="G278" t="s">
        <v>5093</v>
      </c>
      <c r="I278" t="str">
        <f t="shared" si="47"/>
        <v>N/A</v>
      </c>
      <c r="J278" t="str">
        <f t="shared" si="48"/>
        <v>N/A</v>
      </c>
      <c r="K278">
        <f t="shared" si="49"/>
        <v>400000</v>
      </c>
      <c r="L278">
        <f t="shared" si="50"/>
        <v>142400000</v>
      </c>
      <c r="M278">
        <f t="shared" si="51"/>
        <v>232400000</v>
      </c>
      <c r="N278">
        <f t="shared" si="52"/>
        <v>376600000</v>
      </c>
      <c r="P278">
        <f t="shared" si="53"/>
        <v>376600000</v>
      </c>
      <c r="Q278">
        <f>IFERROR(J144+MATCH(P278,J278:N278,0)-1,"")</f>
        <v>2016</v>
      </c>
      <c r="R278">
        <f t="shared" si="54"/>
        <v>400000</v>
      </c>
      <c r="S278">
        <f>IFERROR(J144+MATCH(R278,J278:N278)-1,"")</f>
        <v>2013</v>
      </c>
      <c r="T278">
        <f t="shared" si="55"/>
        <v>187950000</v>
      </c>
      <c r="U278">
        <f t="shared" si="56"/>
        <v>157918153.90680495</v>
      </c>
      <c r="V278" t="str">
        <f t="shared" si="57"/>
        <v/>
      </c>
      <c r="W278">
        <f t="shared" si="58"/>
        <v>-1.1876405299841728</v>
      </c>
      <c r="X278">
        <f t="shared" si="59"/>
        <v>-0.28844055526941653</v>
      </c>
      <c r="Y278">
        <f t="shared" si="60"/>
        <v>0.28147492166247123</v>
      </c>
      <c r="Z278">
        <f t="shared" si="61"/>
        <v>1.194606163591118</v>
      </c>
      <c r="AA278">
        <f t="shared" si="62"/>
        <v>1.194606163591118</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5991</v>
      </c>
      <c r="D280" t="s">
        <v>2129</v>
      </c>
      <c r="E280" t="s">
        <v>5992</v>
      </c>
      <c r="F280" t="s">
        <v>254</v>
      </c>
      <c r="G280" t="s">
        <v>5993</v>
      </c>
      <c r="I280" t="str">
        <f t="shared" si="47"/>
        <v>N/A</v>
      </c>
      <c r="J280">
        <f t="shared" si="48"/>
        <v>77100000</v>
      </c>
      <c r="K280">
        <f t="shared" si="49"/>
        <v>18000000</v>
      </c>
      <c r="L280">
        <f t="shared" si="50"/>
        <v>-47800000</v>
      </c>
      <c r="M280" t="str">
        <f t="shared" si="51"/>
        <v>N/A</v>
      </c>
      <c r="N280">
        <f t="shared" si="52"/>
        <v>-147200000</v>
      </c>
      <c r="P280">
        <f t="shared" si="53"/>
        <v>77100000</v>
      </c>
      <c r="Q280">
        <f>IFERROR(J144+MATCH(P280,J280:N280,0)-1,"")</f>
        <v>2012</v>
      </c>
      <c r="R280">
        <f t="shared" si="54"/>
        <v>-147200000</v>
      </c>
      <c r="S280" t="str">
        <f>IFERROR(J144+MATCH(R280,J280:N280)-1,"")</f>
        <v/>
      </c>
      <c r="T280">
        <f t="shared" si="55"/>
        <v>-24975000</v>
      </c>
      <c r="U280">
        <f t="shared" si="56"/>
        <v>96135472.988209024</v>
      </c>
      <c r="V280">
        <f t="shared" si="57"/>
        <v>1.0617828864535721</v>
      </c>
      <c r="W280">
        <f t="shared" si="58"/>
        <v>0.44702541802931439</v>
      </c>
      <c r="X280">
        <f t="shared" si="59"/>
        <v>-0.23742536745826878</v>
      </c>
      <c r="Y280" t="str">
        <f t="shared" si="60"/>
        <v/>
      </c>
      <c r="Z280">
        <f t="shared" si="61"/>
        <v>-1.2713829370246179</v>
      </c>
      <c r="AA280">
        <f t="shared" si="62"/>
        <v>-1.2713829370246179</v>
      </c>
      <c r="AB280">
        <f>IFERROR(V144+MATCH(AA280,V280:Z280,0)-1,"")</f>
        <v>2016</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5994</v>
      </c>
      <c r="D284" t="s">
        <v>5995</v>
      </c>
      <c r="E284" t="s">
        <v>5996</v>
      </c>
      <c r="F284" t="s">
        <v>5997</v>
      </c>
      <c r="G284" t="s">
        <v>5998</v>
      </c>
      <c r="I284" t="str">
        <f t="shared" si="47"/>
        <v>N/A</v>
      </c>
      <c r="J284">
        <f t="shared" si="48"/>
        <v>0.67709999999999992</v>
      </c>
      <c r="K284">
        <f t="shared" si="49"/>
        <v>-4.3799999999999999E-2</v>
      </c>
      <c r="L284">
        <f t="shared" si="50"/>
        <v>-2.3999999999999998E-3</v>
      </c>
      <c r="M284">
        <f t="shared" si="51"/>
        <v>1.1200000000000002E-2</v>
      </c>
      <c r="N284">
        <f t="shared" si="52"/>
        <v>5.04E-2</v>
      </c>
      <c r="P284">
        <f t="shared" si="53"/>
        <v>0.67709999999999992</v>
      </c>
      <c r="Q284">
        <f>IFERROR(J144+MATCH(P284,J284:N284,0)-1,"")</f>
        <v>2012</v>
      </c>
      <c r="R284">
        <f t="shared" si="54"/>
        <v>-4.3799999999999999E-2</v>
      </c>
      <c r="S284" t="str">
        <f>IFERROR(J144+MATCH(R284,J284:N284)-1,"")</f>
        <v/>
      </c>
      <c r="T284">
        <f t="shared" si="55"/>
        <v>0.13850000000000001</v>
      </c>
      <c r="U284">
        <f t="shared" si="56"/>
        <v>0.30296161473031524</v>
      </c>
      <c r="V284">
        <f t="shared" si="57"/>
        <v>1.7777829725374317</v>
      </c>
      <c r="W284">
        <f t="shared" si="58"/>
        <v>-0.60172639415813933</v>
      </c>
      <c r="X284">
        <f t="shared" si="59"/>
        <v>-0.46507541929172702</v>
      </c>
      <c r="Y284">
        <f t="shared" si="60"/>
        <v>-0.42018524397329204</v>
      </c>
      <c r="Z284">
        <f t="shared" si="61"/>
        <v>-0.29079591511427361</v>
      </c>
      <c r="AA284">
        <f t="shared" si="62"/>
        <v>1.7777829725374317</v>
      </c>
      <c r="AB284">
        <f>IFERROR(V144+MATCH(AA284,V284:Z284,0)-1,"")</f>
        <v>2012</v>
      </c>
    </row>
    <row r="285" spans="1:28" x14ac:dyDescent="0.3">
      <c r="A285" s="1">
        <v>38</v>
      </c>
      <c r="B285" t="s">
        <v>801</v>
      </c>
      <c r="C285" t="s">
        <v>1507</v>
      </c>
      <c r="D285" t="s">
        <v>5985</v>
      </c>
      <c r="E285" t="s">
        <v>5986</v>
      </c>
      <c r="F285" t="s">
        <v>5987</v>
      </c>
      <c r="G285" t="s">
        <v>5988</v>
      </c>
      <c r="I285" t="str">
        <f t="shared" si="47"/>
        <v>N/A</v>
      </c>
      <c r="J285">
        <f t="shared" si="48"/>
        <v>1340000000</v>
      </c>
      <c r="K285">
        <f t="shared" si="49"/>
        <v>-86800000</v>
      </c>
      <c r="L285">
        <f t="shared" si="50"/>
        <v>-4800000</v>
      </c>
      <c r="M285">
        <f t="shared" si="51"/>
        <v>25600000</v>
      </c>
      <c r="N285">
        <f t="shared" si="52"/>
        <v>113300000</v>
      </c>
      <c r="P285">
        <f t="shared" si="53"/>
        <v>1340000000</v>
      </c>
      <c r="Q285">
        <f>IFERROR(J144+MATCH(P285,J285:N285,0)-1,"")</f>
        <v>2012</v>
      </c>
      <c r="R285">
        <f t="shared" si="54"/>
        <v>-86800000</v>
      </c>
      <c r="S285" t="str">
        <f>IFERROR(J144+MATCH(R285,J285:N285)-1,"")</f>
        <v/>
      </c>
      <c r="T285">
        <f t="shared" si="55"/>
        <v>277460000</v>
      </c>
      <c r="U285">
        <f t="shared" si="56"/>
        <v>598274450.39881158</v>
      </c>
      <c r="V285">
        <f t="shared" si="57"/>
        <v>1.7760076488168726</v>
      </c>
      <c r="W285">
        <f t="shared" si="58"/>
        <v>-0.6088510043462213</v>
      </c>
      <c r="X285">
        <f t="shared" si="59"/>
        <v>-0.47179016221041131</v>
      </c>
      <c r="Y285">
        <f t="shared" si="60"/>
        <v>-0.42097736219908666</v>
      </c>
      <c r="Z285">
        <f t="shared" si="61"/>
        <v>-0.27438912006115329</v>
      </c>
      <c r="AA285">
        <f t="shared" si="62"/>
        <v>1.7760076488168726</v>
      </c>
      <c r="AB285">
        <f>IFERROR(V144+MATCH(AA285,V285:Z285,0)-1,"")</f>
        <v>2012</v>
      </c>
    </row>
    <row r="286" spans="1:28" x14ac:dyDescent="0.3">
      <c r="A286" s="1">
        <v>39</v>
      </c>
      <c r="B286" t="s">
        <v>802</v>
      </c>
      <c r="C286" t="s">
        <v>5994</v>
      </c>
      <c r="D286" t="s">
        <v>5995</v>
      </c>
      <c r="E286" t="s">
        <v>5996</v>
      </c>
      <c r="F286" t="s">
        <v>5997</v>
      </c>
      <c r="G286" t="s">
        <v>5998</v>
      </c>
      <c r="I286" t="str">
        <f t="shared" si="47"/>
        <v>N/A</v>
      </c>
      <c r="J286">
        <f t="shared" si="48"/>
        <v>0.67709999999999992</v>
      </c>
      <c r="K286">
        <f t="shared" si="49"/>
        <v>-4.3799999999999999E-2</v>
      </c>
      <c r="L286">
        <f t="shared" si="50"/>
        <v>-2.3999999999999998E-3</v>
      </c>
      <c r="M286">
        <f t="shared" si="51"/>
        <v>1.1200000000000002E-2</v>
      </c>
      <c r="N286">
        <f t="shared" si="52"/>
        <v>5.04E-2</v>
      </c>
      <c r="P286">
        <f t="shared" si="53"/>
        <v>0.67709999999999992</v>
      </c>
      <c r="Q286">
        <f>IFERROR(J144+MATCH(P286,J286:N286,0)-1,"")</f>
        <v>2012</v>
      </c>
      <c r="R286">
        <f t="shared" si="54"/>
        <v>-4.3799999999999999E-2</v>
      </c>
      <c r="S286" t="str">
        <f>IFERROR(J144+MATCH(R286,J286:N286)-1,"")</f>
        <v/>
      </c>
      <c r="T286">
        <f t="shared" si="55"/>
        <v>0.13850000000000001</v>
      </c>
      <c r="U286">
        <f t="shared" si="56"/>
        <v>0.30296161473031524</v>
      </c>
      <c r="V286">
        <f t="shared" si="57"/>
        <v>1.7777829725374317</v>
      </c>
      <c r="W286">
        <f t="shared" si="58"/>
        <v>-0.60172639415813933</v>
      </c>
      <c r="X286">
        <f t="shared" si="59"/>
        <v>-0.46507541929172702</v>
      </c>
      <c r="Y286">
        <f t="shared" si="60"/>
        <v>-0.42018524397329204</v>
      </c>
      <c r="Z286">
        <f t="shared" si="61"/>
        <v>-0.29079591511427361</v>
      </c>
      <c r="AA286">
        <f t="shared" si="62"/>
        <v>1.7777829725374317</v>
      </c>
      <c r="AB286">
        <f>IFERROR(V144+MATCH(AA286,V286:Z286,0)-1,"")</f>
        <v>2012</v>
      </c>
    </row>
    <row r="287" spans="1:28" x14ac:dyDescent="0.3">
      <c r="A287" s="1">
        <v>40</v>
      </c>
      <c r="B287" t="s">
        <v>803</v>
      </c>
      <c r="C287" t="s">
        <v>5999</v>
      </c>
      <c r="D287" t="s">
        <v>6000</v>
      </c>
      <c r="E287" t="s">
        <v>6001</v>
      </c>
      <c r="F287" t="s">
        <v>6002</v>
      </c>
      <c r="G287" t="s">
        <v>956</v>
      </c>
      <c r="I287" t="str">
        <f t="shared" si="47"/>
        <v>N/A</v>
      </c>
      <c r="J287">
        <f t="shared" si="48"/>
        <v>23000000</v>
      </c>
      <c r="K287">
        <f t="shared" si="49"/>
        <v>31100000</v>
      </c>
      <c r="L287">
        <f t="shared" si="50"/>
        <v>23300000</v>
      </c>
      <c r="M287">
        <f t="shared" si="51"/>
        <v>4099999.9999999995</v>
      </c>
      <c r="N287">
        <f t="shared" si="52"/>
        <v>3100000</v>
      </c>
      <c r="P287">
        <f t="shared" si="53"/>
        <v>31100000</v>
      </c>
      <c r="Q287">
        <f>IFERROR(J144+MATCH(P287,J287:N287,0)-1,"")</f>
        <v>2013</v>
      </c>
      <c r="R287">
        <f t="shared" si="54"/>
        <v>3100000</v>
      </c>
      <c r="S287" t="str">
        <f>IFERROR(J144+MATCH(R287,J287:N287)-1,"")</f>
        <v/>
      </c>
      <c r="T287">
        <f t="shared" si="55"/>
        <v>16920000</v>
      </c>
      <c r="U287">
        <f t="shared" si="56"/>
        <v>12590552.013315381</v>
      </c>
      <c r="V287">
        <f t="shared" si="57"/>
        <v>0.48290178171457282</v>
      </c>
      <c r="W287">
        <f t="shared" si="58"/>
        <v>1.1262413264330005</v>
      </c>
      <c r="X287">
        <f t="shared" si="59"/>
        <v>0.50672917225969982</v>
      </c>
      <c r="Y287">
        <f t="shared" si="60"/>
        <v>-1.018223822628425</v>
      </c>
      <c r="Z287">
        <f t="shared" si="61"/>
        <v>-1.0976484577788481</v>
      </c>
      <c r="AA287">
        <f t="shared" si="62"/>
        <v>1.1262413264330005</v>
      </c>
      <c r="AB287">
        <f>IFERROR(V144+MATCH(AA287,V287:Z287,0)-1,"")</f>
        <v>2013</v>
      </c>
    </row>
    <row r="288" spans="1:28" x14ac:dyDescent="0.3">
      <c r="A288" s="1">
        <v>41</v>
      </c>
      <c r="B288" t="s">
        <v>804</v>
      </c>
      <c r="C288" t="s">
        <v>6003</v>
      </c>
      <c r="D288" t="s">
        <v>6004</v>
      </c>
      <c r="E288" t="s">
        <v>6005</v>
      </c>
      <c r="F288" t="s">
        <v>6006</v>
      </c>
      <c r="G288" t="s">
        <v>6007</v>
      </c>
      <c r="I288" t="str">
        <f t="shared" si="47"/>
        <v>N/A</v>
      </c>
      <c r="J288">
        <f t="shared" si="48"/>
        <v>1370000000</v>
      </c>
      <c r="K288">
        <f t="shared" si="49"/>
        <v>-55700000</v>
      </c>
      <c r="L288">
        <f t="shared" si="50"/>
        <v>18500000</v>
      </c>
      <c r="M288">
        <f t="shared" si="51"/>
        <v>29700000</v>
      </c>
      <c r="N288">
        <f t="shared" si="52"/>
        <v>116400000</v>
      </c>
      <c r="P288">
        <f t="shared" si="53"/>
        <v>1370000000</v>
      </c>
      <c r="Q288">
        <f>IFERROR(J144+MATCH(P288,J288:N288,0)-1,"")</f>
        <v>2012</v>
      </c>
      <c r="R288">
        <f t="shared" si="54"/>
        <v>-55700000</v>
      </c>
      <c r="S288" t="str">
        <f>IFERROR(J144+MATCH(R288,J288:N288)-1,"")</f>
        <v/>
      </c>
      <c r="T288">
        <f t="shared" si="55"/>
        <v>295780000</v>
      </c>
      <c r="U288">
        <f t="shared" si="56"/>
        <v>603603087.30158103</v>
      </c>
      <c r="V288">
        <f t="shared" si="57"/>
        <v>1.7796794327251053</v>
      </c>
      <c r="W288">
        <f t="shared" si="58"/>
        <v>-0.58230318464953179</v>
      </c>
      <c r="X288">
        <f t="shared" si="59"/>
        <v>-0.459374721291744</v>
      </c>
      <c r="Y288">
        <f t="shared" si="60"/>
        <v>-0.44081948153962508</v>
      </c>
      <c r="Z288">
        <f t="shared" si="61"/>
        <v>-0.29718204524420455</v>
      </c>
      <c r="AA288">
        <f t="shared" si="62"/>
        <v>1.7796794327251053</v>
      </c>
      <c r="AB288">
        <f>IFERROR(V144+MATCH(AA288,V288:Z288,0)-1,"")</f>
        <v>2012</v>
      </c>
    </row>
    <row r="289" spans="1:28" x14ac:dyDescent="0.3">
      <c r="A289" s="1">
        <v>42</v>
      </c>
      <c r="B289" t="s">
        <v>805</v>
      </c>
      <c r="C289" t="s">
        <v>638</v>
      </c>
      <c r="D289" t="s">
        <v>638</v>
      </c>
      <c r="E289" t="s">
        <v>1093</v>
      </c>
      <c r="F289" t="s">
        <v>5928</v>
      </c>
      <c r="G289" t="s">
        <v>5929</v>
      </c>
      <c r="I289" t="str">
        <f t="shared" si="47"/>
        <v>N/A</v>
      </c>
      <c r="J289">
        <f t="shared" si="48"/>
        <v>1980000000</v>
      </c>
      <c r="K289">
        <f t="shared" si="49"/>
        <v>1980000000</v>
      </c>
      <c r="L289">
        <f t="shared" si="50"/>
        <v>2020000000</v>
      </c>
      <c r="M289">
        <f t="shared" si="51"/>
        <v>2290000000</v>
      </c>
      <c r="N289">
        <f t="shared" si="52"/>
        <v>2250000000</v>
      </c>
      <c r="P289">
        <f t="shared" si="53"/>
        <v>2290000000</v>
      </c>
      <c r="Q289">
        <f>IFERROR(J144+MATCH(P289,J289:N289,0)-1,"")</f>
        <v>2015</v>
      </c>
      <c r="R289">
        <f t="shared" si="54"/>
        <v>1980000000</v>
      </c>
      <c r="S289">
        <f>IFERROR(J144+MATCH(R289,J289:N289)-1,"")</f>
        <v>2013</v>
      </c>
      <c r="T289">
        <f t="shared" si="55"/>
        <v>2104000000</v>
      </c>
      <c r="U289">
        <f t="shared" si="56"/>
        <v>153068612.0666154</v>
      </c>
      <c r="V289">
        <f t="shared" si="57"/>
        <v>-0.81009423372856637</v>
      </c>
      <c r="W289">
        <f t="shared" si="58"/>
        <v>-0.81009423372856637</v>
      </c>
      <c r="X289">
        <f t="shared" si="59"/>
        <v>-0.54877351317096434</v>
      </c>
      <c r="Y289">
        <f t="shared" si="60"/>
        <v>1.2151413505928497</v>
      </c>
      <c r="Z289">
        <f t="shared" si="61"/>
        <v>0.95382063003524753</v>
      </c>
      <c r="AA289">
        <f t="shared" si="62"/>
        <v>1.2151413505928497</v>
      </c>
      <c r="AB289">
        <f>IFERROR(V144+MATCH(AA289,V289:Z289,0)-1,"")</f>
        <v>2015</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6008</v>
      </c>
      <c r="D292" t="s">
        <v>6009</v>
      </c>
      <c r="E292" t="s">
        <v>6010</v>
      </c>
      <c r="F292" t="s">
        <v>5782</v>
      </c>
      <c r="G292" t="s">
        <v>5776</v>
      </c>
      <c r="I292" t="str">
        <f t="shared" si="47"/>
        <v>N/A</v>
      </c>
      <c r="J292">
        <f t="shared" si="48"/>
        <v>225300000</v>
      </c>
      <c r="K292">
        <f t="shared" si="49"/>
        <v>43500000</v>
      </c>
      <c r="L292">
        <f t="shared" si="50"/>
        <v>172600000</v>
      </c>
      <c r="M292">
        <f t="shared" si="51"/>
        <v>154300000</v>
      </c>
      <c r="N292">
        <f t="shared" si="52"/>
        <v>231200000</v>
      </c>
      <c r="P292">
        <f t="shared" si="53"/>
        <v>231200000</v>
      </c>
      <c r="Q292">
        <f>IFERROR(J144+MATCH(P292,J292:N292,0)-1,"")</f>
        <v>2016</v>
      </c>
      <c r="R292">
        <f t="shared" si="54"/>
        <v>43500000</v>
      </c>
      <c r="S292" t="str">
        <f>IFERROR(J144+MATCH(R292,J292:N292)-1,"")</f>
        <v/>
      </c>
      <c r="T292">
        <f t="shared" si="55"/>
        <v>165380000</v>
      </c>
      <c r="U292">
        <f t="shared" si="56"/>
        <v>75750095.70951049</v>
      </c>
      <c r="V292">
        <f t="shared" si="57"/>
        <v>0.79102210286022112</v>
      </c>
      <c r="W292">
        <f t="shared" si="58"/>
        <v>-1.6089748647630799</v>
      </c>
      <c r="X292">
        <f t="shared" si="59"/>
        <v>9.531341092541383E-2</v>
      </c>
      <c r="Y292">
        <f t="shared" si="60"/>
        <v>-0.14627044225118907</v>
      </c>
      <c r="Z292">
        <f t="shared" si="61"/>
        <v>0.86890979322863404</v>
      </c>
      <c r="AA292">
        <f t="shared" si="62"/>
        <v>-1.6089748647630799</v>
      </c>
      <c r="AB292">
        <f>IFERROR(V144+MATCH(AA292,V292:Z292,0)-1,"")</f>
        <v>2013</v>
      </c>
    </row>
    <row r="293" spans="1:28" x14ac:dyDescent="0.3">
      <c r="A293" s="1">
        <v>1</v>
      </c>
      <c r="B293" t="s">
        <v>424</v>
      </c>
      <c r="C293" t="s">
        <v>254</v>
      </c>
      <c r="D293" t="s">
        <v>6011</v>
      </c>
      <c r="E293" t="s">
        <v>6012</v>
      </c>
      <c r="F293" t="s">
        <v>1822</v>
      </c>
      <c r="G293" t="s">
        <v>6013</v>
      </c>
      <c r="I293" t="str">
        <f t="shared" si="47"/>
        <v>N/A</v>
      </c>
      <c r="J293" t="str">
        <f t="shared" si="48"/>
        <v>N/A</v>
      </c>
      <c r="K293">
        <f t="shared" si="49"/>
        <v>-0.80689999999999995</v>
      </c>
      <c r="L293">
        <f t="shared" si="50"/>
        <v>2.9678</v>
      </c>
      <c r="M293">
        <f t="shared" si="51"/>
        <v>-0.106</v>
      </c>
      <c r="N293">
        <f t="shared" si="52"/>
        <v>0.49840000000000007</v>
      </c>
      <c r="P293">
        <f t="shared" si="53"/>
        <v>2.9678</v>
      </c>
      <c r="Q293">
        <f>IFERROR(J144+MATCH(P293,J293:N293,0)-1,"")</f>
        <v>2014</v>
      </c>
      <c r="R293">
        <f t="shared" si="54"/>
        <v>-0.80689999999999995</v>
      </c>
      <c r="S293">
        <f>IFERROR(J144+MATCH(R293,J293:N293)-1,"")</f>
        <v>2013</v>
      </c>
      <c r="T293">
        <f t="shared" si="55"/>
        <v>0.63832500000000003</v>
      </c>
      <c r="U293">
        <f t="shared" si="56"/>
        <v>1.6420239327833603</v>
      </c>
      <c r="V293" t="str">
        <f t="shared" si="57"/>
        <v/>
      </c>
      <c r="W293">
        <f t="shared" si="58"/>
        <v>-0.88014856004579023</v>
      </c>
      <c r="X293">
        <f t="shared" si="59"/>
        <v>1.4186608084641956</v>
      </c>
      <c r="Y293">
        <f t="shared" si="60"/>
        <v>-0.45329729070288904</v>
      </c>
      <c r="Z293">
        <f t="shared" si="61"/>
        <v>-8.5214957715516376E-2</v>
      </c>
      <c r="AA293">
        <f t="shared" si="62"/>
        <v>1.4186608084641956</v>
      </c>
      <c r="AB293">
        <f>IFERROR(V144+MATCH(AA293,V293:Z293,0)-1,"")</f>
        <v>2014</v>
      </c>
    </row>
    <row r="294" spans="1:28" x14ac:dyDescent="0.3">
      <c r="A294" s="1">
        <v>2</v>
      </c>
      <c r="B294" t="s">
        <v>807</v>
      </c>
      <c r="C294" t="s">
        <v>5691</v>
      </c>
      <c r="D294" t="s">
        <v>5692</v>
      </c>
      <c r="E294" t="s">
        <v>5693</v>
      </c>
      <c r="F294" t="s">
        <v>4609</v>
      </c>
      <c r="G294" t="s">
        <v>5694</v>
      </c>
      <c r="I294" t="str">
        <f t="shared" si="47"/>
        <v>pos_trend</v>
      </c>
      <c r="J294">
        <f t="shared" si="48"/>
        <v>43800000</v>
      </c>
      <c r="K294">
        <f t="shared" si="49"/>
        <v>46100000</v>
      </c>
      <c r="L294">
        <f t="shared" si="50"/>
        <v>48800000</v>
      </c>
      <c r="M294">
        <f t="shared" si="51"/>
        <v>53200000</v>
      </c>
      <c r="N294">
        <f t="shared" si="52"/>
        <v>66900000.000000007</v>
      </c>
      <c r="P294">
        <f t="shared" si="53"/>
        <v>66900000.000000007</v>
      </c>
      <c r="Q294">
        <f>IFERROR(J144+MATCH(P294,J294:N294,0)-1,"")</f>
        <v>2016</v>
      </c>
      <c r="R294">
        <f t="shared" si="54"/>
        <v>43800000</v>
      </c>
      <c r="S294">
        <f>IFERROR(J144+MATCH(R294,J294:N294)-1,"")</f>
        <v>2012</v>
      </c>
      <c r="T294">
        <f t="shared" si="55"/>
        <v>51760000</v>
      </c>
      <c r="U294">
        <f t="shared" si="56"/>
        <v>9157674.3772641309</v>
      </c>
      <c r="V294">
        <f t="shared" si="57"/>
        <v>-0.86921631760159423</v>
      </c>
      <c r="W294">
        <f t="shared" si="58"/>
        <v>-0.61806084894786717</v>
      </c>
      <c r="X294">
        <f t="shared" si="59"/>
        <v>-0.32322616835436163</v>
      </c>
      <c r="Y294">
        <f t="shared" si="60"/>
        <v>0.15724516298320296</v>
      </c>
      <c r="Z294">
        <f t="shared" si="61"/>
        <v>1.653258171920621</v>
      </c>
      <c r="AA294">
        <f t="shared" si="62"/>
        <v>1.653258171920621</v>
      </c>
      <c r="AB294">
        <f>IFERROR(V144+MATCH(AA294,V294:Z294,0)-1,"")</f>
        <v>2016</v>
      </c>
    </row>
    <row r="295" spans="1:28" x14ac:dyDescent="0.3">
      <c r="A295" s="1">
        <v>3</v>
      </c>
      <c r="B295" t="s">
        <v>808</v>
      </c>
      <c r="C295" t="s">
        <v>5691</v>
      </c>
      <c r="D295" t="s">
        <v>5692</v>
      </c>
      <c r="E295" t="s">
        <v>5693</v>
      </c>
      <c r="F295" t="s">
        <v>5695</v>
      </c>
      <c r="G295" t="s">
        <v>5696</v>
      </c>
      <c r="I295" t="str">
        <f t="shared" si="47"/>
        <v>N/A</v>
      </c>
      <c r="J295">
        <f t="shared" si="48"/>
        <v>43800000</v>
      </c>
      <c r="K295">
        <f t="shared" si="49"/>
        <v>46100000</v>
      </c>
      <c r="L295">
        <f t="shared" si="50"/>
        <v>48800000</v>
      </c>
      <c r="M295">
        <f t="shared" si="51"/>
        <v>41300000</v>
      </c>
      <c r="N295">
        <f t="shared" si="52"/>
        <v>46400000</v>
      </c>
      <c r="P295">
        <f t="shared" si="53"/>
        <v>48800000</v>
      </c>
      <c r="Q295">
        <f>IFERROR(J144+MATCH(P295,J295:N295,0)-1,"")</f>
        <v>2014</v>
      </c>
      <c r="R295">
        <f t="shared" si="54"/>
        <v>41300000</v>
      </c>
      <c r="S295" t="str">
        <f>IFERROR(J144+MATCH(R295,J295:N295)-1,"")</f>
        <v/>
      </c>
      <c r="T295">
        <f t="shared" si="55"/>
        <v>45280000</v>
      </c>
      <c r="U295">
        <f t="shared" si="56"/>
        <v>2843765.109849968</v>
      </c>
      <c r="V295">
        <f t="shared" si="57"/>
        <v>-0.52043679517471897</v>
      </c>
      <c r="W295">
        <f t="shared" si="58"/>
        <v>0.28835011624545243</v>
      </c>
      <c r="X295">
        <f t="shared" si="59"/>
        <v>1.2377956209560883</v>
      </c>
      <c r="Y295">
        <f t="shared" si="60"/>
        <v>-1.3995530032401227</v>
      </c>
      <c r="Z295">
        <f t="shared" si="61"/>
        <v>0.39384406121330084</v>
      </c>
      <c r="AA295">
        <f t="shared" si="62"/>
        <v>-1.3995530032401227</v>
      </c>
      <c r="AB295">
        <f>IFERROR(V144+MATCH(AA295,V295:Z295,0)-1,"")</f>
        <v>2015</v>
      </c>
    </row>
    <row r="296" spans="1:28" x14ac:dyDescent="0.3">
      <c r="A296" s="1">
        <v>4</v>
      </c>
      <c r="B296" t="s">
        <v>809</v>
      </c>
      <c r="C296" t="s">
        <v>254</v>
      </c>
      <c r="D296" t="s">
        <v>254</v>
      </c>
      <c r="E296" t="s">
        <v>254</v>
      </c>
      <c r="F296" t="s">
        <v>5697</v>
      </c>
      <c r="G296" t="s">
        <v>1852</v>
      </c>
      <c r="I296" t="str">
        <f t="shared" si="47"/>
        <v>N/A</v>
      </c>
      <c r="J296" t="str">
        <f t="shared" si="48"/>
        <v>N/A</v>
      </c>
      <c r="K296" t="str">
        <f t="shared" si="49"/>
        <v>N/A</v>
      </c>
      <c r="L296" t="str">
        <f t="shared" si="50"/>
        <v>N/A</v>
      </c>
      <c r="M296">
        <f t="shared" si="51"/>
        <v>11900000</v>
      </c>
      <c r="N296">
        <f t="shared" si="52"/>
        <v>20500000</v>
      </c>
      <c r="P296">
        <f t="shared" si="53"/>
        <v>20500000</v>
      </c>
      <c r="Q296">
        <f>IFERROR(J144+MATCH(P296,J296:N296,0)-1,"")</f>
        <v>2016</v>
      </c>
      <c r="R296">
        <f t="shared" si="54"/>
        <v>11900000</v>
      </c>
      <c r="S296">
        <f>IFERROR(J144+MATCH(R296,J296:N296)-1,"")</f>
        <v>2015</v>
      </c>
      <c r="T296">
        <f t="shared" si="55"/>
        <v>16200000</v>
      </c>
      <c r="U296">
        <f t="shared" si="56"/>
        <v>6081118.3182043089</v>
      </c>
      <c r="V296" t="str">
        <f t="shared" si="57"/>
        <v/>
      </c>
      <c r="W296" t="str">
        <f t="shared" si="58"/>
        <v/>
      </c>
      <c r="X296" t="str">
        <f t="shared" si="59"/>
        <v/>
      </c>
      <c r="Y296">
        <f t="shared" si="60"/>
        <v>-0.70710678118654746</v>
      </c>
      <c r="Z296">
        <f t="shared" si="61"/>
        <v>0.70710678118654746</v>
      </c>
      <c r="AA296">
        <f t="shared" si="62"/>
        <v>-0.70710678118654746</v>
      </c>
      <c r="AB296">
        <f>IFERROR(V144+MATCH(AA296,V296:Z296,0)-1,"")</f>
        <v>2015</v>
      </c>
    </row>
    <row r="297" spans="1:28" x14ac:dyDescent="0.3">
      <c r="A297" s="1">
        <v>5</v>
      </c>
      <c r="B297" t="s">
        <v>810</v>
      </c>
      <c r="C297" t="s">
        <v>1660</v>
      </c>
      <c r="D297" t="s">
        <v>6014</v>
      </c>
      <c r="E297" t="s">
        <v>6015</v>
      </c>
      <c r="F297" t="s">
        <v>1705</v>
      </c>
      <c r="G297" t="s">
        <v>2604</v>
      </c>
      <c r="I297" t="str">
        <f t="shared" si="47"/>
        <v>N/A</v>
      </c>
      <c r="J297">
        <f t="shared" si="48"/>
        <v>-3900000</v>
      </c>
      <c r="K297">
        <f t="shared" si="49"/>
        <v>16800000</v>
      </c>
      <c r="L297">
        <f t="shared" si="50"/>
        <v>17200000</v>
      </c>
      <c r="M297">
        <f t="shared" si="51"/>
        <v>-2000000</v>
      </c>
      <c r="N297">
        <f t="shared" si="52"/>
        <v>6300000</v>
      </c>
      <c r="P297">
        <f t="shared" si="53"/>
        <v>17200000</v>
      </c>
      <c r="Q297">
        <f>IFERROR(J144+MATCH(P297,J297:N297,0)-1,"")</f>
        <v>2014</v>
      </c>
      <c r="R297">
        <f t="shared" si="54"/>
        <v>-3900000</v>
      </c>
      <c r="S297">
        <f>IFERROR(J144+MATCH(R297,J297:N297)-1,"")</f>
        <v>2012</v>
      </c>
      <c r="T297">
        <f t="shared" si="55"/>
        <v>6880000</v>
      </c>
      <c r="U297">
        <f t="shared" si="56"/>
        <v>10003849.259160196</v>
      </c>
      <c r="V297">
        <f t="shared" si="57"/>
        <v>-1.077585209526134</v>
      </c>
      <c r="W297">
        <f t="shared" si="58"/>
        <v>0.99161830041736998</v>
      </c>
      <c r="X297">
        <f t="shared" si="59"/>
        <v>1.0316029093051673</v>
      </c>
      <c r="Y297">
        <f t="shared" si="60"/>
        <v>-0.88765831730909739</v>
      </c>
      <c r="Z297">
        <f t="shared" si="61"/>
        <v>-5.7977682887305905E-2</v>
      </c>
      <c r="AA297">
        <f t="shared" si="62"/>
        <v>-1.077585209526134</v>
      </c>
      <c r="AB297">
        <f>IFERROR(V144+MATCH(AA297,V297:Z297,0)-1,"")</f>
        <v>2012</v>
      </c>
    </row>
    <row r="298" spans="1:28" x14ac:dyDescent="0.3">
      <c r="A298" s="1">
        <v>6</v>
      </c>
      <c r="B298" t="s">
        <v>714</v>
      </c>
      <c r="C298" t="s">
        <v>1660</v>
      </c>
      <c r="D298" t="s">
        <v>6014</v>
      </c>
      <c r="E298" t="s">
        <v>6015</v>
      </c>
      <c r="F298" t="s">
        <v>1705</v>
      </c>
      <c r="G298" t="s">
        <v>2604</v>
      </c>
      <c r="I298" t="str">
        <f t="shared" si="47"/>
        <v>N/A</v>
      </c>
      <c r="J298">
        <f t="shared" si="48"/>
        <v>-3900000</v>
      </c>
      <c r="K298">
        <f t="shared" si="49"/>
        <v>16800000</v>
      </c>
      <c r="L298">
        <f t="shared" si="50"/>
        <v>17200000</v>
      </c>
      <c r="M298">
        <f t="shared" si="51"/>
        <v>-2000000</v>
      </c>
      <c r="N298">
        <f t="shared" si="52"/>
        <v>6300000</v>
      </c>
      <c r="P298">
        <f t="shared" si="53"/>
        <v>17200000</v>
      </c>
      <c r="Q298">
        <f>IFERROR(J144+MATCH(P298,J298:N298,0)-1,"")</f>
        <v>2014</v>
      </c>
      <c r="R298">
        <f t="shared" si="54"/>
        <v>-3900000</v>
      </c>
      <c r="S298">
        <f>IFERROR(J144+MATCH(R298,J298:N298)-1,"")</f>
        <v>2012</v>
      </c>
      <c r="T298">
        <f t="shared" si="55"/>
        <v>6880000</v>
      </c>
      <c r="U298">
        <f t="shared" si="56"/>
        <v>10003849.259160196</v>
      </c>
      <c r="V298">
        <f t="shared" si="57"/>
        <v>-1.077585209526134</v>
      </c>
      <c r="W298">
        <f t="shared" si="58"/>
        <v>0.99161830041736998</v>
      </c>
      <c r="X298">
        <f t="shared" si="59"/>
        <v>1.0316029093051673</v>
      </c>
      <c r="Y298">
        <f t="shared" si="60"/>
        <v>-0.88765831730909739</v>
      </c>
      <c r="Z298">
        <f t="shared" si="61"/>
        <v>-5.7977682887305905E-2</v>
      </c>
      <c r="AA298">
        <f t="shared" si="62"/>
        <v>-1.077585209526134</v>
      </c>
      <c r="AB298">
        <f>IFERROR(V144+MATCH(AA298,V298:Z298,0)-1,"")</f>
        <v>2012</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6016</v>
      </c>
      <c r="D300" t="s">
        <v>6017</v>
      </c>
      <c r="E300" t="s">
        <v>6018</v>
      </c>
      <c r="F300" t="s">
        <v>6019</v>
      </c>
      <c r="G300" t="s">
        <v>6020</v>
      </c>
      <c r="I300" t="str">
        <f t="shared" si="47"/>
        <v>N/A</v>
      </c>
      <c r="J300">
        <f t="shared" si="48"/>
        <v>12900000</v>
      </c>
      <c r="K300">
        <f t="shared" si="49"/>
        <v>102000000</v>
      </c>
      <c r="L300">
        <f t="shared" si="50"/>
        <v>31600000</v>
      </c>
      <c r="M300">
        <f t="shared" si="51"/>
        <v>93000000</v>
      </c>
      <c r="N300">
        <f t="shared" si="52"/>
        <v>79000000</v>
      </c>
      <c r="P300">
        <f t="shared" si="53"/>
        <v>102000000</v>
      </c>
      <c r="Q300">
        <f>IFERROR(J144+MATCH(P300,J300:N300,0)-1,"")</f>
        <v>2013</v>
      </c>
      <c r="R300">
        <f t="shared" si="54"/>
        <v>12900000</v>
      </c>
      <c r="S300">
        <f>IFERROR(J144+MATCH(R300,J300:N300)-1,"")</f>
        <v>2012</v>
      </c>
      <c r="T300">
        <f t="shared" si="55"/>
        <v>63700000</v>
      </c>
      <c r="U300">
        <f t="shared" si="56"/>
        <v>39276328.749006063</v>
      </c>
      <c r="V300">
        <f t="shared" si="57"/>
        <v>-1.2933999082408016</v>
      </c>
      <c r="W300">
        <f t="shared" si="58"/>
        <v>0.97514205680359645</v>
      </c>
      <c r="X300">
        <f t="shared" si="59"/>
        <v>-0.81728616249074271</v>
      </c>
      <c r="Y300">
        <f t="shared" si="60"/>
        <v>0.74599640376880882</v>
      </c>
      <c r="Z300">
        <f t="shared" si="61"/>
        <v>0.38954761015913908</v>
      </c>
      <c r="AA300">
        <f t="shared" si="62"/>
        <v>-1.2933999082408016</v>
      </c>
      <c r="AB300">
        <f>IFERROR(V144+MATCH(AA300,V300:Z300,0)-1,"")</f>
        <v>2012</v>
      </c>
    </row>
    <row r="301" spans="1:28" x14ac:dyDescent="0.3">
      <c r="A301" s="1">
        <v>9</v>
      </c>
      <c r="B301" t="s">
        <v>823</v>
      </c>
      <c r="C301" t="s">
        <v>6021</v>
      </c>
      <c r="D301" t="s">
        <v>6022</v>
      </c>
      <c r="E301" t="s">
        <v>6023</v>
      </c>
      <c r="F301" t="s">
        <v>6024</v>
      </c>
      <c r="G301" t="s">
        <v>6025</v>
      </c>
      <c r="I301" t="str">
        <f t="shared" si="47"/>
        <v>N/A</v>
      </c>
      <c r="J301">
        <f t="shared" si="48"/>
        <v>278100000</v>
      </c>
      <c r="K301">
        <f t="shared" si="49"/>
        <v>208400000</v>
      </c>
      <c r="L301">
        <f t="shared" si="50"/>
        <v>270200000</v>
      </c>
      <c r="M301">
        <f t="shared" si="51"/>
        <v>298500000</v>
      </c>
      <c r="N301">
        <f t="shared" si="52"/>
        <v>383400000</v>
      </c>
      <c r="P301">
        <f t="shared" si="53"/>
        <v>383400000</v>
      </c>
      <c r="Q301">
        <f>IFERROR(J144+MATCH(P301,J301:N301,0)-1,"")</f>
        <v>2016</v>
      </c>
      <c r="R301">
        <f t="shared" si="54"/>
        <v>208400000</v>
      </c>
      <c r="S301" t="str">
        <f>IFERROR(J144+MATCH(R301,J301:N301)-1,"")</f>
        <v/>
      </c>
      <c r="T301">
        <f t="shared" si="55"/>
        <v>287720000</v>
      </c>
      <c r="U301">
        <f t="shared" si="56"/>
        <v>63170459.86851766</v>
      </c>
      <c r="V301">
        <f t="shared" si="57"/>
        <v>-0.15228636961046299</v>
      </c>
      <c r="W301">
        <f t="shared" si="58"/>
        <v>-1.255650191008516</v>
      </c>
      <c r="X301">
        <f t="shared" si="59"/>
        <v>-0.27734482282487649</v>
      </c>
      <c r="Y301">
        <f t="shared" si="60"/>
        <v>0.17064938299384522</v>
      </c>
      <c r="Z301">
        <f t="shared" si="61"/>
        <v>1.5146320004500105</v>
      </c>
      <c r="AA301">
        <f t="shared" si="62"/>
        <v>1.5146320004500105</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6026</v>
      </c>
      <c r="D303" t="s">
        <v>6027</v>
      </c>
      <c r="E303" t="s">
        <v>1531</v>
      </c>
      <c r="F303" t="s">
        <v>6028</v>
      </c>
      <c r="G303" t="s">
        <v>6029</v>
      </c>
      <c r="I303" t="str">
        <f t="shared" si="47"/>
        <v>N/A</v>
      </c>
      <c r="J303">
        <f t="shared" si="48"/>
        <v>-8900000</v>
      </c>
      <c r="K303">
        <f t="shared" si="49"/>
        <v>15500000</v>
      </c>
      <c r="L303">
        <f t="shared" si="50"/>
        <v>-14300000</v>
      </c>
      <c r="M303">
        <f t="shared" si="51"/>
        <v>-41500000</v>
      </c>
      <c r="N303">
        <f t="shared" si="52"/>
        <v>-5900000</v>
      </c>
      <c r="P303">
        <f t="shared" si="53"/>
        <v>15500000</v>
      </c>
      <c r="Q303">
        <f>IFERROR(J144+MATCH(P303,J303:N303,0)-1,"")</f>
        <v>2013</v>
      </c>
      <c r="R303">
        <f t="shared" si="54"/>
        <v>-41500000</v>
      </c>
      <c r="S303" t="str">
        <f>IFERROR(J144+MATCH(R303,J303:N303)-1,"")</f>
        <v/>
      </c>
      <c r="T303">
        <f t="shared" si="55"/>
        <v>-11020000</v>
      </c>
      <c r="U303">
        <f t="shared" si="56"/>
        <v>20456099.334917203</v>
      </c>
      <c r="V303">
        <f t="shared" si="57"/>
        <v>0.103636571434775</v>
      </c>
      <c r="W303">
        <f t="shared" si="58"/>
        <v>1.2964348464387891</v>
      </c>
      <c r="X303">
        <f t="shared" si="59"/>
        <v>-0.16034337467267076</v>
      </c>
      <c r="Y303">
        <f t="shared" si="60"/>
        <v>-1.4900201402509161</v>
      </c>
      <c r="Z303">
        <f t="shared" si="61"/>
        <v>0.25029209705002264</v>
      </c>
      <c r="AA303">
        <f t="shared" si="62"/>
        <v>-1.4900201402509161</v>
      </c>
      <c r="AB303">
        <f>IFERROR(V144+MATCH(AA303,V303:Z303,0)-1,"")</f>
        <v>2015</v>
      </c>
    </row>
    <row r="304" spans="1:28" x14ac:dyDescent="0.3">
      <c r="A304" s="1">
        <v>12</v>
      </c>
      <c r="B304" t="s">
        <v>836</v>
      </c>
      <c r="C304" t="s">
        <v>5739</v>
      </c>
      <c r="D304" t="s">
        <v>2834</v>
      </c>
      <c r="E304" t="s">
        <v>4273</v>
      </c>
      <c r="F304" t="s">
        <v>6030</v>
      </c>
      <c r="G304" t="s">
        <v>1312</v>
      </c>
      <c r="I304" t="str">
        <f t="shared" si="47"/>
        <v>N/A</v>
      </c>
      <c r="J304">
        <f t="shared" si="48"/>
        <v>1900000</v>
      </c>
      <c r="K304">
        <f t="shared" si="49"/>
        <v>26800000</v>
      </c>
      <c r="L304">
        <f t="shared" si="50"/>
        <v>-8000000</v>
      </c>
      <c r="M304">
        <f t="shared" si="51"/>
        <v>-13500000</v>
      </c>
      <c r="N304">
        <f t="shared" si="52"/>
        <v>-19800000</v>
      </c>
      <c r="P304">
        <f t="shared" si="53"/>
        <v>26800000</v>
      </c>
      <c r="Q304">
        <f>IFERROR(J144+MATCH(P304,J304:N304,0)-1,"")</f>
        <v>2013</v>
      </c>
      <c r="R304">
        <f t="shared" si="54"/>
        <v>-19800000</v>
      </c>
      <c r="S304" t="str">
        <f>IFERROR(J144+MATCH(R304,J304:N304)-1,"")</f>
        <v/>
      </c>
      <c r="T304">
        <f t="shared" si="55"/>
        <v>-2520000</v>
      </c>
      <c r="U304">
        <f t="shared" si="56"/>
        <v>18223528.747199319</v>
      </c>
      <c r="V304">
        <f t="shared" si="57"/>
        <v>0.24254358534591097</v>
      </c>
      <c r="W304">
        <f t="shared" si="58"/>
        <v>1.6089090322040971</v>
      </c>
      <c r="X304">
        <f t="shared" si="59"/>
        <v>-0.30071014653746425</v>
      </c>
      <c r="Y304">
        <f t="shared" si="60"/>
        <v>-0.60251777536156159</v>
      </c>
      <c r="Z304">
        <f t="shared" si="61"/>
        <v>-0.94822469565098222</v>
      </c>
      <c r="AA304">
        <f t="shared" si="62"/>
        <v>1.6089090322040971</v>
      </c>
      <c r="AB304">
        <f>IFERROR(V144+MATCH(AA304,V304:Z304,0)-1,"")</f>
        <v>2013</v>
      </c>
    </row>
    <row r="305" spans="1:28" x14ac:dyDescent="0.3">
      <c r="A305" s="1">
        <v>13</v>
      </c>
      <c r="B305" t="s">
        <v>655</v>
      </c>
      <c r="C305" t="s">
        <v>1961</v>
      </c>
      <c r="D305" t="s">
        <v>6031</v>
      </c>
      <c r="E305" t="s">
        <v>6032</v>
      </c>
      <c r="F305" t="s">
        <v>6033</v>
      </c>
      <c r="G305" t="s">
        <v>2219</v>
      </c>
      <c r="I305" t="str">
        <f t="shared" si="47"/>
        <v>N/A</v>
      </c>
      <c r="J305">
        <f t="shared" si="48"/>
        <v>8000000</v>
      </c>
      <c r="K305">
        <f t="shared" si="49"/>
        <v>-16700000</v>
      </c>
      <c r="L305">
        <f t="shared" si="50"/>
        <v>43400000</v>
      </c>
      <c r="M305">
        <f t="shared" si="51"/>
        <v>-14700000</v>
      </c>
      <c r="N305">
        <f t="shared" si="52"/>
        <v>3400000</v>
      </c>
      <c r="P305">
        <f t="shared" si="53"/>
        <v>43400000</v>
      </c>
      <c r="Q305">
        <f>IFERROR(J144+MATCH(P305,J305:N305,0)-1,"")</f>
        <v>2014</v>
      </c>
      <c r="R305">
        <f t="shared" si="54"/>
        <v>-16700000</v>
      </c>
      <c r="S305" t="str">
        <f>IFERROR(J144+MATCH(R305,J305:N305)-1,"")</f>
        <v/>
      </c>
      <c r="T305">
        <f t="shared" si="55"/>
        <v>4680000</v>
      </c>
      <c r="U305">
        <f t="shared" si="56"/>
        <v>24210472.940444596</v>
      </c>
      <c r="V305">
        <f t="shared" si="57"/>
        <v>0.13713073710566814</v>
      </c>
      <c r="W305">
        <f t="shared" si="58"/>
        <v>-0.88308890340939294</v>
      </c>
      <c r="X305">
        <f t="shared" si="59"/>
        <v>1.5993078737142983</v>
      </c>
      <c r="Y305">
        <f t="shared" si="60"/>
        <v>-0.80048002563489407</v>
      </c>
      <c r="Z305">
        <f t="shared" si="61"/>
        <v>-5.2869681775679279E-2</v>
      </c>
      <c r="AA305">
        <f t="shared" si="62"/>
        <v>1.5993078737142983</v>
      </c>
      <c r="AB305">
        <f>IFERROR(V144+MATCH(AA305,V305:Z305,0)-1,"")</f>
        <v>2014</v>
      </c>
    </row>
    <row r="306" spans="1:28" x14ac:dyDescent="0.3">
      <c r="A306" s="1">
        <v>14</v>
      </c>
      <c r="B306" t="s">
        <v>847</v>
      </c>
      <c r="C306" t="s">
        <v>6034</v>
      </c>
      <c r="D306" t="s">
        <v>254</v>
      </c>
      <c r="E306" t="s">
        <v>6035</v>
      </c>
      <c r="F306" t="s">
        <v>4830</v>
      </c>
      <c r="G306" t="s">
        <v>5264</v>
      </c>
      <c r="I306" t="str">
        <f t="shared" si="47"/>
        <v>N/A</v>
      </c>
      <c r="J306">
        <f t="shared" si="48"/>
        <v>-18200000</v>
      </c>
      <c r="K306" t="str">
        <f t="shared" si="49"/>
        <v>N/A</v>
      </c>
      <c r="L306">
        <f t="shared" si="50"/>
        <v>-53100000</v>
      </c>
      <c r="M306">
        <f t="shared" si="51"/>
        <v>-7500000</v>
      </c>
      <c r="N306">
        <f t="shared" si="52"/>
        <v>26100000</v>
      </c>
      <c r="P306">
        <f t="shared" si="53"/>
        <v>26100000</v>
      </c>
      <c r="Q306">
        <f>IFERROR(J144+MATCH(P306,J306:N306,0)-1,"")</f>
        <v>2016</v>
      </c>
      <c r="R306">
        <f t="shared" si="54"/>
        <v>-53100000</v>
      </c>
      <c r="S306">
        <f>IFERROR(J144+MATCH(R306,J306:N306)-1,"")</f>
        <v>2014</v>
      </c>
      <c r="T306">
        <f t="shared" si="55"/>
        <v>-13175000</v>
      </c>
      <c r="U306">
        <f t="shared" si="56"/>
        <v>32629166.400629975</v>
      </c>
      <c r="V306">
        <f t="shared" si="57"/>
        <v>-0.15400332139355488</v>
      </c>
      <c r="W306" t="str">
        <f t="shared" si="58"/>
        <v/>
      </c>
      <c r="X306">
        <f t="shared" si="59"/>
        <v>-1.2235985286841151</v>
      </c>
      <c r="Y306">
        <f t="shared" si="60"/>
        <v>0.17392414903650227</v>
      </c>
      <c r="Z306">
        <f t="shared" si="61"/>
        <v>1.2036777010411677</v>
      </c>
      <c r="AA306">
        <f t="shared" si="62"/>
        <v>-1.2235985286841151</v>
      </c>
      <c r="AB306">
        <f>IFERROR(V144+MATCH(AA306,V306:Z306,0)-1,"")</f>
        <v>2014</v>
      </c>
    </row>
    <row r="307" spans="1:28" x14ac:dyDescent="0.3">
      <c r="A307" s="1">
        <v>15</v>
      </c>
      <c r="B307" t="s">
        <v>853</v>
      </c>
      <c r="C307" t="s">
        <v>6036</v>
      </c>
      <c r="D307" t="s">
        <v>6037</v>
      </c>
      <c r="E307" t="s">
        <v>6038</v>
      </c>
      <c r="F307" t="s">
        <v>6039</v>
      </c>
      <c r="G307" t="s">
        <v>6040</v>
      </c>
      <c r="I307" t="str">
        <f t="shared" si="47"/>
        <v>N/A</v>
      </c>
      <c r="J307">
        <f t="shared" si="48"/>
        <v>269200000</v>
      </c>
      <c r="K307">
        <f t="shared" si="49"/>
        <v>223900000</v>
      </c>
      <c r="L307">
        <f t="shared" si="50"/>
        <v>255900000</v>
      </c>
      <c r="M307">
        <f t="shared" si="51"/>
        <v>257000000</v>
      </c>
      <c r="N307">
        <f t="shared" si="52"/>
        <v>377500000</v>
      </c>
      <c r="P307">
        <f t="shared" si="53"/>
        <v>377500000</v>
      </c>
      <c r="Q307">
        <f>IFERROR(J144+MATCH(P307,J307:N307,0)-1,"")</f>
        <v>2016</v>
      </c>
      <c r="R307">
        <f t="shared" si="54"/>
        <v>223900000</v>
      </c>
      <c r="S307" t="str">
        <f>IFERROR(J144+MATCH(R307,J307:N307)-1,"")</f>
        <v/>
      </c>
      <c r="T307">
        <f t="shared" si="55"/>
        <v>276700000</v>
      </c>
      <c r="U307">
        <f t="shared" si="56"/>
        <v>58790858.132876404</v>
      </c>
      <c r="V307">
        <f t="shared" si="57"/>
        <v>-0.12757085435032847</v>
      </c>
      <c r="W307">
        <f t="shared" si="58"/>
        <v>-0.89809881462631247</v>
      </c>
      <c r="X307">
        <f t="shared" si="59"/>
        <v>-0.35379650273157764</v>
      </c>
      <c r="Y307">
        <f t="shared" si="60"/>
        <v>-0.33508611076019612</v>
      </c>
      <c r="Z307">
        <f t="shared" si="61"/>
        <v>1.7145522824684147</v>
      </c>
      <c r="AA307">
        <f t="shared" si="62"/>
        <v>1.7145522824684147</v>
      </c>
      <c r="AB307">
        <f>IFERROR(V144+MATCH(AA307,V307:Z307,0)-1,"")</f>
        <v>2016</v>
      </c>
    </row>
    <row r="308" spans="1:28" x14ac:dyDescent="0.3">
      <c r="A308" s="1">
        <v>16</v>
      </c>
      <c r="B308" t="s">
        <v>859</v>
      </c>
      <c r="C308" t="s">
        <v>254</v>
      </c>
      <c r="D308" t="s">
        <v>6041</v>
      </c>
      <c r="E308" t="s">
        <v>6042</v>
      </c>
      <c r="F308" t="s">
        <v>6043</v>
      </c>
      <c r="G308" t="s">
        <v>6044</v>
      </c>
      <c r="I308" t="str">
        <f t="shared" si="47"/>
        <v>N/A</v>
      </c>
      <c r="J308" t="str">
        <f t="shared" si="48"/>
        <v>N/A</v>
      </c>
      <c r="K308">
        <f t="shared" si="49"/>
        <v>-0.16829999999999998</v>
      </c>
      <c r="L308">
        <f t="shared" si="50"/>
        <v>0.1429</v>
      </c>
      <c r="M308">
        <f t="shared" si="51"/>
        <v>4.3E-3</v>
      </c>
      <c r="N308">
        <f t="shared" si="52"/>
        <v>0.46890000000000004</v>
      </c>
      <c r="P308">
        <f t="shared" si="53"/>
        <v>0.46890000000000004</v>
      </c>
      <c r="Q308">
        <f>IFERROR(J144+MATCH(P308,J308:N308,0)-1,"")</f>
        <v>2016</v>
      </c>
      <c r="R308">
        <f t="shared" si="54"/>
        <v>-0.16829999999999998</v>
      </c>
      <c r="S308">
        <f>IFERROR(J144+MATCH(R308,J308:N308)-1,"")</f>
        <v>2013</v>
      </c>
      <c r="T308">
        <f t="shared" si="55"/>
        <v>0.11195000000000002</v>
      </c>
      <c r="U308">
        <f t="shared" si="56"/>
        <v>0.26987638528284263</v>
      </c>
      <c r="V308" t="str">
        <f t="shared" si="57"/>
        <v/>
      </c>
      <c r="W308">
        <f t="shared" si="58"/>
        <v>-1.0384383935863279</v>
      </c>
      <c r="X308">
        <f t="shared" si="59"/>
        <v>0.11468213481354798</v>
      </c>
      <c r="Y308">
        <f t="shared" si="60"/>
        <v>-0.3988863267424379</v>
      </c>
      <c r="Z308">
        <f t="shared" si="61"/>
        <v>1.3226425855152175</v>
      </c>
      <c r="AA308">
        <f t="shared" si="62"/>
        <v>1.3226425855152175</v>
      </c>
      <c r="AB308">
        <f>IFERROR(V144+MATCH(AA308,V308:Z308,0)-1,"")</f>
        <v>2016</v>
      </c>
    </row>
    <row r="309" spans="1:28" x14ac:dyDescent="0.3">
      <c r="A309" s="1">
        <v>17</v>
      </c>
      <c r="B309" t="s">
        <v>864</v>
      </c>
      <c r="C309" t="s">
        <v>6045</v>
      </c>
      <c r="D309" t="s">
        <v>6046</v>
      </c>
      <c r="E309" t="s">
        <v>6047</v>
      </c>
      <c r="F309" t="s">
        <v>6048</v>
      </c>
      <c r="G309" t="s">
        <v>2533</v>
      </c>
      <c r="I309" t="str">
        <f t="shared" si="47"/>
        <v>N/A</v>
      </c>
      <c r="J309">
        <f t="shared" si="48"/>
        <v>0.13150000000000001</v>
      </c>
      <c r="K309">
        <f t="shared" si="49"/>
        <v>0.107</v>
      </c>
      <c r="L309">
        <f t="shared" si="50"/>
        <v>0.1208</v>
      </c>
      <c r="M309">
        <f t="shared" si="51"/>
        <v>0.12429999999999999</v>
      </c>
      <c r="N309">
        <f t="shared" si="52"/>
        <v>0.16870000000000002</v>
      </c>
      <c r="P309">
        <f t="shared" si="53"/>
        <v>0.16870000000000002</v>
      </c>
      <c r="Q309">
        <f>IFERROR(J144+MATCH(P309,J309:N309,0)-1,"")</f>
        <v>2016</v>
      </c>
      <c r="R309">
        <f t="shared" si="54"/>
        <v>0.107</v>
      </c>
      <c r="S309" t="str">
        <f>IFERROR(J144+MATCH(R309,J309:N309)-1,"")</f>
        <v/>
      </c>
      <c r="T309">
        <f t="shared" si="55"/>
        <v>0.13046000000000002</v>
      </c>
      <c r="U309">
        <f t="shared" si="56"/>
        <v>2.315713712875565E-2</v>
      </c>
      <c r="V309">
        <f t="shared" si="57"/>
        <v>4.4910560153334028E-2</v>
      </c>
      <c r="W309">
        <f t="shared" si="58"/>
        <v>-1.0130785973050309</v>
      </c>
      <c r="X309">
        <f t="shared" si="59"/>
        <v>-0.41715001065501295</v>
      </c>
      <c r="Y309">
        <f t="shared" si="60"/>
        <v>-0.26600870244667563</v>
      </c>
      <c r="Z309">
        <f t="shared" si="61"/>
        <v>1.6513267502533817</v>
      </c>
      <c r="AA309">
        <f t="shared" si="62"/>
        <v>1.6513267502533817</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6049</v>
      </c>
      <c r="D312" t="s">
        <v>6050</v>
      </c>
      <c r="E312" t="s">
        <v>6051</v>
      </c>
      <c r="F312" t="s">
        <v>6052</v>
      </c>
      <c r="G312" t="s">
        <v>1681</v>
      </c>
      <c r="I312" t="str">
        <f t="shared" si="47"/>
        <v>N/A</v>
      </c>
      <c r="J312">
        <f t="shared" si="48"/>
        <v>-19600000</v>
      </c>
      <c r="K312">
        <f t="shared" si="49"/>
        <v>-20200000</v>
      </c>
      <c r="L312">
        <f t="shared" si="50"/>
        <v>-51500000</v>
      </c>
      <c r="M312">
        <f t="shared" si="51"/>
        <v>-35200000</v>
      </c>
      <c r="N312">
        <f t="shared" si="52"/>
        <v>-42500000</v>
      </c>
      <c r="P312">
        <f t="shared" si="53"/>
        <v>-19600000</v>
      </c>
      <c r="Q312">
        <f>IFERROR(J144+MATCH(P312,J312:N312,0)-1,"")</f>
        <v>2012</v>
      </c>
      <c r="R312">
        <f t="shared" si="54"/>
        <v>-51500000</v>
      </c>
      <c r="S312">
        <f>IFERROR(J144+MATCH(R312,J312:N312)-1,"")</f>
        <v>2014</v>
      </c>
      <c r="T312">
        <f t="shared" si="55"/>
        <v>-33800000</v>
      </c>
      <c r="U312">
        <f t="shared" si="56"/>
        <v>13942202.121616226</v>
      </c>
      <c r="V312">
        <f t="shared" si="57"/>
        <v>1.0184904705967561</v>
      </c>
      <c r="W312">
        <f t="shared" si="58"/>
        <v>0.97545566197999167</v>
      </c>
      <c r="X312">
        <f t="shared" si="59"/>
        <v>-1.2695268541945479</v>
      </c>
      <c r="Y312">
        <f t="shared" si="60"/>
        <v>-0.10041455343911679</v>
      </c>
      <c r="Z312">
        <f t="shared" si="61"/>
        <v>-0.6240047249430829</v>
      </c>
      <c r="AA312">
        <f t="shared" si="62"/>
        <v>-1.2695268541945479</v>
      </c>
      <c r="AB312">
        <f>IFERROR(V144+MATCH(AA312,V312:Z312,0)-1,"")</f>
        <v>2014</v>
      </c>
    </row>
    <row r="313" spans="1:28" x14ac:dyDescent="0.3">
      <c r="A313" s="1">
        <v>1</v>
      </c>
      <c r="B313" t="s">
        <v>876</v>
      </c>
      <c r="C313" t="s">
        <v>6049</v>
      </c>
      <c r="D313" t="s">
        <v>6050</v>
      </c>
      <c r="E313" t="s">
        <v>6051</v>
      </c>
      <c r="F313" t="s">
        <v>6052</v>
      </c>
      <c r="G313" t="s">
        <v>1681</v>
      </c>
      <c r="I313" t="str">
        <f t="shared" si="47"/>
        <v>N/A</v>
      </c>
      <c r="J313">
        <f t="shared" si="48"/>
        <v>-19600000</v>
      </c>
      <c r="K313">
        <f t="shared" si="49"/>
        <v>-20200000</v>
      </c>
      <c r="L313">
        <f t="shared" si="50"/>
        <v>-51500000</v>
      </c>
      <c r="M313">
        <f t="shared" si="51"/>
        <v>-35200000</v>
      </c>
      <c r="N313">
        <f t="shared" si="52"/>
        <v>-42500000</v>
      </c>
      <c r="P313">
        <f t="shared" si="53"/>
        <v>-19600000</v>
      </c>
      <c r="Q313">
        <f>IFERROR(J144+MATCH(P313,J313:N313,0)-1,"")</f>
        <v>2012</v>
      </c>
      <c r="R313">
        <f t="shared" si="54"/>
        <v>-51500000</v>
      </c>
      <c r="S313">
        <f>IFERROR(J144+MATCH(R313,J313:N313)-1,"")</f>
        <v>2014</v>
      </c>
      <c r="T313">
        <f t="shared" si="55"/>
        <v>-33800000</v>
      </c>
      <c r="U313">
        <f t="shared" si="56"/>
        <v>13942202.121616226</v>
      </c>
      <c r="V313">
        <f t="shared" si="57"/>
        <v>1.0184904705967561</v>
      </c>
      <c r="W313">
        <f t="shared" si="58"/>
        <v>0.97545566197999167</v>
      </c>
      <c r="X313">
        <f t="shared" si="59"/>
        <v>-1.2695268541945479</v>
      </c>
      <c r="Y313">
        <f t="shared" si="60"/>
        <v>-0.10041455343911679</v>
      </c>
      <c r="Z313">
        <f t="shared" si="61"/>
        <v>-0.6240047249430829</v>
      </c>
      <c r="AA313">
        <f t="shared" si="62"/>
        <v>-1.2695268541945479</v>
      </c>
      <c r="AB313">
        <f>IFERROR(V144+MATCH(AA313,V313:Z313,0)-1,"")</f>
        <v>2014</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6053</v>
      </c>
      <c r="E315" t="s">
        <v>6054</v>
      </c>
      <c r="F315" t="s">
        <v>6055</v>
      </c>
      <c r="G315" t="s">
        <v>6056</v>
      </c>
      <c r="I315" t="str">
        <f t="shared" si="47"/>
        <v>N/A</v>
      </c>
      <c r="J315" t="str">
        <f t="shared" si="48"/>
        <v>N/A</v>
      </c>
      <c r="K315">
        <f t="shared" si="49"/>
        <v>-3.0600000000000002E-2</v>
      </c>
      <c r="L315">
        <f t="shared" si="50"/>
        <v>-1.5494999999999999</v>
      </c>
      <c r="M315">
        <f t="shared" si="51"/>
        <v>0.3165</v>
      </c>
      <c r="N315">
        <f t="shared" si="52"/>
        <v>-0.2074</v>
      </c>
      <c r="P315">
        <f t="shared" si="53"/>
        <v>0.3165</v>
      </c>
      <c r="Q315">
        <f>IFERROR(J144+MATCH(P315,J315:N315,0)-1,"")</f>
        <v>2015</v>
      </c>
      <c r="R315">
        <f t="shared" si="54"/>
        <v>-1.5494999999999999</v>
      </c>
      <c r="S315">
        <f>IFERROR(J144+MATCH(R315,J315:N315)-1,"")</f>
        <v>2014</v>
      </c>
      <c r="T315">
        <f t="shared" si="55"/>
        <v>-0.36774999999999997</v>
      </c>
      <c r="U315">
        <f t="shared" si="56"/>
        <v>0.81733578778859306</v>
      </c>
      <c r="V315" t="str">
        <f t="shared" si="57"/>
        <v/>
      </c>
      <c r="W315">
        <f t="shared" si="58"/>
        <v>0.41249876126457469</v>
      </c>
      <c r="X315">
        <f t="shared" si="59"/>
        <v>-1.4458561801109631</v>
      </c>
      <c r="Y315">
        <f t="shared" si="60"/>
        <v>0.83717122169742042</v>
      </c>
      <c r="Z315">
        <f t="shared" si="61"/>
        <v>0.19618619714896796</v>
      </c>
      <c r="AA315">
        <f t="shared" si="62"/>
        <v>-1.4458561801109631</v>
      </c>
      <c r="AB315">
        <f>IFERROR(V144+MATCH(AA315,V315:Z315,0)-1,"")</f>
        <v>2014</v>
      </c>
    </row>
    <row r="316" spans="1:28" x14ac:dyDescent="0.3">
      <c r="A316" s="1">
        <v>4</v>
      </c>
      <c r="B316" t="s">
        <v>893</v>
      </c>
      <c r="C316" t="s">
        <v>6057</v>
      </c>
      <c r="D316" t="s">
        <v>6057</v>
      </c>
      <c r="E316" t="s">
        <v>1719</v>
      </c>
      <c r="F316" t="s">
        <v>6058</v>
      </c>
      <c r="G316" t="s">
        <v>6059</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-9.5999999999999992E-3</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-9.5999999999999992E-3</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-2.4300000000000002E-2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-1.7000000000000001E-2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-1.9E-2</v>
      </c>
      <c r="P316">
        <f t="shared" si="53"/>
        <v>-9.5999999999999992E-3</v>
      </c>
      <c r="Q316">
        <f>IFERROR(J144+MATCH(P316,J316:N316,0)-1,"")</f>
        <v>2012</v>
      </c>
      <c r="R316">
        <f t="shared" si="54"/>
        <v>-2.4300000000000002E-2</v>
      </c>
      <c r="S316">
        <f>IFERROR(J144+MATCH(R316,J316:N316)-1,"")</f>
        <v>2014</v>
      </c>
      <c r="T316">
        <f t="shared" si="55"/>
        <v>-1.5900000000000001E-2</v>
      </c>
      <c r="U316">
        <f t="shared" si="56"/>
        <v>6.339558344238186E-3</v>
      </c>
      <c r="V316">
        <f t="shared" si="57"/>
        <v>0.99376007884300999</v>
      </c>
      <c r="W316">
        <f t="shared" si="58"/>
        <v>0.99376007884300999</v>
      </c>
      <c r="X316">
        <f t="shared" si="59"/>
        <v>-1.3250134384573464</v>
      </c>
      <c r="Y316">
        <f t="shared" si="60"/>
        <v>-0.17351366455989065</v>
      </c>
      <c r="Z316">
        <f t="shared" si="61"/>
        <v>-0.48899305466878235</v>
      </c>
      <c r="AA316">
        <f t="shared" si="62"/>
        <v>-1.3250134384573464</v>
      </c>
      <c r="AB316">
        <f>IFERROR(V144+MATCH(AA316,V316:Z316,0)-1,"")</f>
        <v>2014</v>
      </c>
    </row>
    <row r="317" spans="1:28" x14ac:dyDescent="0.3">
      <c r="A317" s="1">
        <v>5</v>
      </c>
      <c r="B317" t="s">
        <v>899</v>
      </c>
      <c r="C317" t="s">
        <v>254</v>
      </c>
      <c r="D317" t="s">
        <v>254</v>
      </c>
      <c r="E317" t="s">
        <v>6060</v>
      </c>
      <c r="F317" t="s">
        <v>6061</v>
      </c>
      <c r="G317" t="s">
        <v>6062</v>
      </c>
      <c r="I317" t="str">
        <f t="shared" si="63"/>
        <v>N/A</v>
      </c>
      <c r="J317" t="str">
        <f t="shared" si="64"/>
        <v>N/A</v>
      </c>
      <c r="K317" t="str">
        <f t="shared" si="65"/>
        <v>N/A</v>
      </c>
      <c r="L317">
        <f t="shared" si="66"/>
        <v>-25200000</v>
      </c>
      <c r="M317">
        <f t="shared" si="67"/>
        <v>-511300000</v>
      </c>
      <c r="N317">
        <f t="shared" si="68"/>
        <v>-35700000</v>
      </c>
      <c r="P317">
        <f t="shared" si="53"/>
        <v>-25200000</v>
      </c>
      <c r="Q317">
        <f>IFERROR(J144+MATCH(P317,J317:N317,0)-1,"")</f>
        <v>2014</v>
      </c>
      <c r="R317">
        <f t="shared" si="54"/>
        <v>-511300000</v>
      </c>
      <c r="S317" t="str">
        <f>IFERROR(J144+MATCH(R317,J317:N317)-1,"")</f>
        <v/>
      </c>
      <c r="T317">
        <f t="shared" si="55"/>
        <v>-190733333.33333334</v>
      </c>
      <c r="U317">
        <f t="shared" si="56"/>
        <v>277668513.39922094</v>
      </c>
      <c r="V317" t="str">
        <f t="shared" si="57"/>
        <v/>
      </c>
      <c r="W317" t="str">
        <f t="shared" si="58"/>
        <v/>
      </c>
      <c r="X317">
        <f t="shared" si="59"/>
        <v>0.59615449842285861</v>
      </c>
      <c r="Y317">
        <f t="shared" si="60"/>
        <v>-1.1544941222981533</v>
      </c>
      <c r="Z317">
        <f t="shared" si="61"/>
        <v>0.55833962387529501</v>
      </c>
      <c r="AA317">
        <f t="shared" si="62"/>
        <v>-1.1544941222981533</v>
      </c>
      <c r="AB317">
        <f>IFERROR(V144+MATCH(AA317,V317:Z317,0)-1,"")</f>
        <v>2015</v>
      </c>
    </row>
    <row r="318" spans="1:28" x14ac:dyDescent="0.3">
      <c r="A318" s="1">
        <v>6</v>
      </c>
      <c r="B318" t="s">
        <v>904</v>
      </c>
      <c r="C318" t="s">
        <v>1595</v>
      </c>
      <c r="D318" t="s">
        <v>6063</v>
      </c>
      <c r="E318" t="s">
        <v>708</v>
      </c>
      <c r="F318" t="s">
        <v>1664</v>
      </c>
      <c r="G318" t="s">
        <v>1327</v>
      </c>
      <c r="I318" t="str">
        <f t="shared" si="63"/>
        <v>N/A</v>
      </c>
      <c r="J318">
        <f t="shared" si="64"/>
        <v>2100000</v>
      </c>
      <c r="K318">
        <f t="shared" si="65"/>
        <v>41700000</v>
      </c>
      <c r="L318">
        <f t="shared" si="66"/>
        <v>1700000</v>
      </c>
      <c r="M318">
        <f t="shared" si="67"/>
        <v>400000</v>
      </c>
      <c r="N318">
        <f t="shared" si="68"/>
        <v>100000</v>
      </c>
      <c r="P318">
        <f t="shared" si="53"/>
        <v>41700000</v>
      </c>
      <c r="Q318">
        <f>IFERROR(J144+MATCH(P318,J318:N318,0)-1,"")</f>
        <v>2013</v>
      </c>
      <c r="R318">
        <f t="shared" si="54"/>
        <v>100000</v>
      </c>
      <c r="S318" t="str">
        <f>IFERROR(J144+MATCH(R318,J318:N318)-1,"")</f>
        <v/>
      </c>
      <c r="T318">
        <f t="shared" si="55"/>
        <v>9200000</v>
      </c>
      <c r="U318">
        <f t="shared" si="56"/>
        <v>18187633.161024556</v>
      </c>
      <c r="V318">
        <f t="shared" si="57"/>
        <v>-0.39037514871451467</v>
      </c>
      <c r="W318">
        <f t="shared" si="58"/>
        <v>1.7869284976368631</v>
      </c>
      <c r="X318">
        <f t="shared" si="59"/>
        <v>-0.4123681148392761</v>
      </c>
      <c r="Y318">
        <f t="shared" si="60"/>
        <v>-0.4838452547447506</v>
      </c>
      <c r="Z318">
        <f t="shared" si="61"/>
        <v>-0.50033997933832164</v>
      </c>
      <c r="AA318">
        <f t="shared" si="62"/>
        <v>1.7869284976368631</v>
      </c>
      <c r="AB318">
        <f>IFERROR(V144+MATCH(AA318,V318:Z318,0)-1,"")</f>
        <v>2013</v>
      </c>
    </row>
    <row r="319" spans="1:28" x14ac:dyDescent="0.3">
      <c r="A319" s="1">
        <v>7</v>
      </c>
      <c r="B319" t="s">
        <v>906</v>
      </c>
      <c r="C319" t="s">
        <v>254</v>
      </c>
      <c r="D319" t="s">
        <v>254</v>
      </c>
      <c r="E319" t="s">
        <v>254</v>
      </c>
      <c r="F319" t="s">
        <v>6064</v>
      </c>
      <c r="G319" t="s">
        <v>5764</v>
      </c>
      <c r="I319" t="str">
        <f t="shared" si="63"/>
        <v>N/A</v>
      </c>
      <c r="J319" t="str">
        <f t="shared" si="64"/>
        <v>N/A</v>
      </c>
      <c r="K319" t="str">
        <f t="shared" si="65"/>
        <v>N/A</v>
      </c>
      <c r="L319" t="str">
        <f t="shared" si="66"/>
        <v>N/A</v>
      </c>
      <c r="M319">
        <f t="shared" si="67"/>
        <v>12300000</v>
      </c>
      <c r="N319">
        <f t="shared" si="68"/>
        <v>14100000</v>
      </c>
      <c r="P319">
        <f t="shared" si="53"/>
        <v>14100000</v>
      </c>
      <c r="Q319">
        <f>IFERROR(J144+MATCH(P319,J319:N319,0)-1,"")</f>
        <v>2016</v>
      </c>
      <c r="R319">
        <f t="shared" si="54"/>
        <v>12300000</v>
      </c>
      <c r="S319">
        <f>IFERROR(J144+MATCH(R319,J319:N319)-1,"")</f>
        <v>2015</v>
      </c>
      <c r="T319">
        <f t="shared" si="55"/>
        <v>13200000</v>
      </c>
      <c r="U319">
        <f t="shared" si="56"/>
        <v>1272792.2061357854</v>
      </c>
      <c r="V319" t="str">
        <f t="shared" si="57"/>
        <v/>
      </c>
      <c r="W319" t="str">
        <f t="shared" si="58"/>
        <v/>
      </c>
      <c r="X319" t="str">
        <f t="shared" si="59"/>
        <v/>
      </c>
      <c r="Y319">
        <f t="shared" si="60"/>
        <v>-0.70710678118654757</v>
      </c>
      <c r="Z319">
        <f t="shared" si="61"/>
        <v>0.70710678118654757</v>
      </c>
      <c r="AA319">
        <f t="shared" si="62"/>
        <v>-0.70710678118654757</v>
      </c>
      <c r="AB319">
        <f>IFERROR(V144+MATCH(AA319,V319:Z319,0)-1,"")</f>
        <v>2015</v>
      </c>
    </row>
    <row r="320" spans="1:28" x14ac:dyDescent="0.3">
      <c r="A320" s="1">
        <v>8</v>
      </c>
      <c r="B320" t="s">
        <v>908</v>
      </c>
      <c r="C320" t="s">
        <v>254</v>
      </c>
      <c r="D320" t="s">
        <v>254</v>
      </c>
      <c r="E320" t="s">
        <v>254</v>
      </c>
      <c r="F320" t="s">
        <v>254</v>
      </c>
      <c r="G320" t="s">
        <v>254</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6064</v>
      </c>
      <c r="G321" t="s">
        <v>5764</v>
      </c>
      <c r="I321" t="str">
        <f t="shared" si="63"/>
        <v>N/A</v>
      </c>
      <c r="J321" t="str">
        <f t="shared" si="64"/>
        <v>N/A</v>
      </c>
      <c r="K321" t="str">
        <f t="shared" si="65"/>
        <v>N/A</v>
      </c>
      <c r="L321" t="str">
        <f t="shared" si="66"/>
        <v>N/A</v>
      </c>
      <c r="M321">
        <f t="shared" si="67"/>
        <v>12300000</v>
      </c>
      <c r="N321">
        <f t="shared" si="68"/>
        <v>14100000</v>
      </c>
      <c r="P321">
        <f t="shared" si="53"/>
        <v>14100000</v>
      </c>
      <c r="Q321">
        <f>IFERROR(J144+MATCH(P321,J321:N321,0)-1,"")</f>
        <v>2016</v>
      </c>
      <c r="R321">
        <f t="shared" si="54"/>
        <v>12300000</v>
      </c>
      <c r="S321">
        <f>IFERROR(J144+MATCH(R321,J321:N321)-1,"")</f>
        <v>2015</v>
      </c>
      <c r="T321">
        <f t="shared" si="55"/>
        <v>13200000</v>
      </c>
      <c r="U321">
        <f t="shared" si="56"/>
        <v>1272792.2061357854</v>
      </c>
      <c r="V321" t="str">
        <f t="shared" si="57"/>
        <v/>
      </c>
      <c r="W321" t="str">
        <f t="shared" si="58"/>
        <v/>
      </c>
      <c r="X321" t="str">
        <f t="shared" si="59"/>
        <v/>
      </c>
      <c r="Y321">
        <f t="shared" si="60"/>
        <v>-0.70710678118654757</v>
      </c>
      <c r="Z321">
        <f t="shared" si="61"/>
        <v>0.70710678118654757</v>
      </c>
      <c r="AA321">
        <f t="shared" si="62"/>
        <v>-0.70710678118654757</v>
      </c>
      <c r="AB321">
        <f>IFERROR(V144+MATCH(AA321,V321:Z321,0)-1,"")</f>
        <v>2015</v>
      </c>
    </row>
    <row r="322" spans="1:28" x14ac:dyDescent="0.3">
      <c r="A322" s="1">
        <v>10</v>
      </c>
      <c r="B322" t="s">
        <v>910</v>
      </c>
      <c r="C322" t="s">
        <v>254</v>
      </c>
      <c r="D322" t="s">
        <v>6065</v>
      </c>
      <c r="E322" t="s">
        <v>254</v>
      </c>
      <c r="F322" t="s">
        <v>254</v>
      </c>
      <c r="G322" t="s">
        <v>254</v>
      </c>
      <c r="I322" t="str">
        <f t="shared" si="63"/>
        <v>N/A</v>
      </c>
      <c r="J322" t="str">
        <f t="shared" si="64"/>
        <v>N/A</v>
      </c>
      <c r="K322">
        <f t="shared" si="65"/>
        <v>-40200000</v>
      </c>
      <c r="L322" t="str">
        <f t="shared" si="66"/>
        <v>N/A</v>
      </c>
      <c r="M322" t="str">
        <f t="shared" si="67"/>
        <v>N/A</v>
      </c>
      <c r="N322" t="str">
        <f t="shared" si="68"/>
        <v>N/A</v>
      </c>
      <c r="P322">
        <f t="shared" si="53"/>
        <v>-40200000</v>
      </c>
      <c r="Q322">
        <f>IFERROR(J144+MATCH(P322,J322:N322,0)-1,"")</f>
        <v>2013</v>
      </c>
      <c r="R322">
        <f t="shared" si="54"/>
        <v>-40200000</v>
      </c>
      <c r="S322">
        <f>IFERROR(J144+MATCH(R322,J322:N322)-1,"")</f>
        <v>2013</v>
      </c>
      <c r="T322">
        <f t="shared" si="55"/>
        <v>-40200000</v>
      </c>
      <c r="U322" t="str">
        <f t="shared" si="56"/>
        <v/>
      </c>
      <c r="V322" t="str">
        <f t="shared" si="57"/>
        <v/>
      </c>
      <c r="W322" t="e">
        <f t="shared" si="58"/>
        <v>#VALUE!</v>
      </c>
      <c r="X322" t="str">
        <f t="shared" si="59"/>
        <v/>
      </c>
      <c r="Y322" t="str">
        <f t="shared" si="60"/>
        <v/>
      </c>
      <c r="Z322" t="str">
        <f t="shared" si="61"/>
        <v/>
      </c>
      <c r="AA322" t="e">
        <f t="shared" si="62"/>
        <v>#VALUE!</v>
      </c>
      <c r="AB322" t="str">
        <f>IFERROR(V144+MATCH(AA322,V322:Z322,0)-1,"")</f>
        <v/>
      </c>
    </row>
    <row r="323" spans="1:28" x14ac:dyDescent="0.3">
      <c r="A323" s="1">
        <v>11</v>
      </c>
      <c r="B323" t="s">
        <v>914</v>
      </c>
      <c r="C323" t="s">
        <v>254</v>
      </c>
      <c r="D323" t="s">
        <v>254</v>
      </c>
      <c r="E323" t="s">
        <v>4640</v>
      </c>
      <c r="F323" t="s">
        <v>254</v>
      </c>
      <c r="G323" t="s">
        <v>254</v>
      </c>
      <c r="I323" t="str">
        <f t="shared" si="63"/>
        <v>N/A</v>
      </c>
      <c r="J323" t="str">
        <f t="shared" si="64"/>
        <v>N/A</v>
      </c>
      <c r="K323" t="str">
        <f t="shared" si="65"/>
        <v>N/A</v>
      </c>
      <c r="L323">
        <f t="shared" si="66"/>
        <v>40200000</v>
      </c>
      <c r="M323" t="str">
        <f t="shared" si="67"/>
        <v>N/A</v>
      </c>
      <c r="N323" t="str">
        <f t="shared" si="68"/>
        <v>N/A</v>
      </c>
      <c r="P323">
        <f t="shared" si="53"/>
        <v>40200000</v>
      </c>
      <c r="Q323">
        <f>IFERROR(J144+MATCH(P323,J323:N323,0)-1,"")</f>
        <v>2014</v>
      </c>
      <c r="R323">
        <f t="shared" si="54"/>
        <v>40200000</v>
      </c>
      <c r="S323">
        <f>IFERROR(J144+MATCH(R323,J323:N323)-1,"")</f>
        <v>2014</v>
      </c>
      <c r="T323">
        <f t="shared" si="55"/>
        <v>40200000</v>
      </c>
      <c r="U323" t="str">
        <f t="shared" si="56"/>
        <v/>
      </c>
      <c r="V323" t="str">
        <f t="shared" si="57"/>
        <v/>
      </c>
      <c r="W323" t="str">
        <f t="shared" si="58"/>
        <v/>
      </c>
      <c r="X323" t="e">
        <f t="shared" si="59"/>
        <v>#VALUE!</v>
      </c>
      <c r="Y323" t="str">
        <f t="shared" si="60"/>
        <v/>
      </c>
      <c r="Z323" t="str">
        <f t="shared" si="61"/>
        <v/>
      </c>
      <c r="AA323" t="e">
        <f t="shared" si="62"/>
        <v>#VALUE!</v>
      </c>
      <c r="AB323" t="str">
        <f>IFERROR(V144+MATCH(AA323,V323:Z323,0)-1,"")</f>
        <v/>
      </c>
    </row>
    <row r="324" spans="1:28" x14ac:dyDescent="0.3">
      <c r="A324" s="1">
        <v>12</v>
      </c>
      <c r="B324" t="s">
        <v>915</v>
      </c>
      <c r="C324" t="s">
        <v>6066</v>
      </c>
      <c r="D324" t="s">
        <v>6067</v>
      </c>
      <c r="E324" t="s">
        <v>6068</v>
      </c>
      <c r="F324" t="s">
        <v>6069</v>
      </c>
      <c r="G324" t="s">
        <v>6070</v>
      </c>
      <c r="I324" t="str">
        <f t="shared" si="63"/>
        <v>N/A</v>
      </c>
      <c r="J324">
        <f t="shared" si="64"/>
        <v>-17500000</v>
      </c>
      <c r="K324">
        <f t="shared" si="65"/>
        <v>-18700000</v>
      </c>
      <c r="L324">
        <f t="shared" si="66"/>
        <v>-34800000</v>
      </c>
      <c r="M324">
        <f t="shared" si="67"/>
        <v>-533799999.99999994</v>
      </c>
      <c r="N324">
        <f t="shared" si="68"/>
        <v>-64000000</v>
      </c>
      <c r="P324">
        <f t="shared" si="53"/>
        <v>-17500000</v>
      </c>
      <c r="Q324">
        <f>IFERROR(J144+MATCH(P324,J324:N324,0)-1,"")</f>
        <v>2012</v>
      </c>
      <c r="R324">
        <f t="shared" si="54"/>
        <v>-533799999.99999994</v>
      </c>
      <c r="S324" t="str">
        <f>IFERROR(J144+MATCH(R324,J324:N324)-1,"")</f>
        <v/>
      </c>
      <c r="T324">
        <f t="shared" si="55"/>
        <v>-133760000</v>
      </c>
      <c r="U324">
        <f t="shared" si="56"/>
        <v>224414088.2386843</v>
      </c>
      <c r="V324">
        <f t="shared" si="57"/>
        <v>0.51806016686593748</v>
      </c>
      <c r="W324">
        <f t="shared" si="58"/>
        <v>0.5127129089935899</v>
      </c>
      <c r="X324">
        <f t="shared" si="59"/>
        <v>0.44097053253959378</v>
      </c>
      <c r="Y324">
        <f t="shared" si="60"/>
        <v>-1.7825975327115913</v>
      </c>
      <c r="Z324">
        <f t="shared" si="61"/>
        <v>0.31085392431247028</v>
      </c>
      <c r="AA324">
        <f t="shared" si="62"/>
        <v>-1.7825975327115913</v>
      </c>
      <c r="AB324">
        <f>IFERROR(V144+MATCH(AA324,V324:Z324,0)-1,"")</f>
        <v>2015</v>
      </c>
    </row>
    <row r="325" spans="1:28" x14ac:dyDescent="0.3">
      <c r="A325" s="1">
        <v>13</v>
      </c>
      <c r="B325" t="s">
        <v>921</v>
      </c>
      <c r="C325" t="s">
        <v>254</v>
      </c>
      <c r="D325" t="s">
        <v>6071</v>
      </c>
      <c r="E325" t="s">
        <v>6072</v>
      </c>
      <c r="F325" t="s">
        <v>6073</v>
      </c>
      <c r="G325" t="s">
        <v>6074</v>
      </c>
      <c r="I325" t="str">
        <f t="shared" si="63"/>
        <v>N/A</v>
      </c>
      <c r="J325" t="str">
        <f t="shared" si="64"/>
        <v>N/A</v>
      </c>
      <c r="K325">
        <f t="shared" si="65"/>
        <v>-6.8600000000000008E-2</v>
      </c>
      <c r="L325">
        <f t="shared" si="66"/>
        <v>-0.86099999999999999</v>
      </c>
      <c r="M325">
        <f t="shared" si="67"/>
        <v>-14.339100000000002</v>
      </c>
      <c r="N325">
        <f t="shared" si="68"/>
        <v>0.8801000000000001</v>
      </c>
      <c r="P325">
        <f t="shared" si="53"/>
        <v>0.8801000000000001</v>
      </c>
      <c r="Q325">
        <f>IFERROR(J144+MATCH(P325,J325:N325,0)-1,"")</f>
        <v>2016</v>
      </c>
      <c r="R325">
        <f t="shared" si="54"/>
        <v>-14.339100000000002</v>
      </c>
      <c r="S325" t="str">
        <f>IFERROR(J144+MATCH(R325,J325:N325)-1,"")</f>
        <v/>
      </c>
      <c r="T325">
        <f t="shared" si="55"/>
        <v>-3.5971500000000005</v>
      </c>
      <c r="U325">
        <f t="shared" si="56"/>
        <v>7.1965834322035533</v>
      </c>
      <c r="V325" t="str">
        <f t="shared" si="57"/>
        <v/>
      </c>
      <c r="W325">
        <f t="shared" si="58"/>
        <v>0.49030905196072722</v>
      </c>
      <c r="X325">
        <f t="shared" si="59"/>
        <v>0.38020124768597402</v>
      </c>
      <c r="Y325">
        <f t="shared" si="60"/>
        <v>-1.492645795216033</v>
      </c>
      <c r="Z325">
        <f t="shared" si="61"/>
        <v>0.62213549556933179</v>
      </c>
      <c r="AA325">
        <f t="shared" si="62"/>
        <v>-1.492645795216033</v>
      </c>
      <c r="AB325">
        <f>IFERROR(V144+MATCH(AA325,V325:Z325,0)-1,"")</f>
        <v>2015</v>
      </c>
    </row>
    <row r="326" spans="1:28" x14ac:dyDescent="0.3">
      <c r="A326" s="1">
        <v>14</v>
      </c>
      <c r="B326" t="s">
        <v>926</v>
      </c>
      <c r="C326" t="s">
        <v>6075</v>
      </c>
      <c r="D326" t="s">
        <v>3047</v>
      </c>
      <c r="E326" t="s">
        <v>6076</v>
      </c>
      <c r="F326" t="s">
        <v>6077</v>
      </c>
      <c r="G326" t="s">
        <v>6078</v>
      </c>
      <c r="I326" t="str">
        <f t="shared" si="63"/>
        <v>N/A</v>
      </c>
      <c r="J326">
        <f t="shared" si="64"/>
        <v>-8.6E-3</v>
      </c>
      <c r="K326">
        <f t="shared" si="65"/>
        <v>-8.8999999999999999E-3</v>
      </c>
      <c r="L326">
        <f t="shared" si="66"/>
        <v>-1.6399999999999998E-2</v>
      </c>
      <c r="M326">
        <f t="shared" si="67"/>
        <v>-0.2581</v>
      </c>
      <c r="N326">
        <f t="shared" si="68"/>
        <v>-2.86E-2</v>
      </c>
      <c r="P326">
        <f t="shared" si="53"/>
        <v>-8.6E-3</v>
      </c>
      <c r="Q326">
        <f>IFERROR(J144+MATCH(P326,J326:N326,0)-1,"")</f>
        <v>2012</v>
      </c>
      <c r="R326">
        <f t="shared" si="54"/>
        <v>-0.2581</v>
      </c>
      <c r="S326" t="str">
        <f>IFERROR(J144+MATCH(R326,J326:N326)-1,"")</f>
        <v/>
      </c>
      <c r="T326">
        <f t="shared" si="55"/>
        <v>-6.4119999999999996E-2</v>
      </c>
      <c r="U326">
        <f t="shared" si="56"/>
        <v>0.10874146863087698</v>
      </c>
      <c r="V326">
        <f t="shared" si="57"/>
        <v>0.51056878943269279</v>
      </c>
      <c r="W326">
        <f t="shared" si="58"/>
        <v>0.50780995231400028</v>
      </c>
      <c r="X326">
        <f t="shared" si="59"/>
        <v>0.4388390243466877</v>
      </c>
      <c r="Y326">
        <f t="shared" si="60"/>
        <v>-1.7838640809465731</v>
      </c>
      <c r="Z326">
        <f t="shared" si="61"/>
        <v>0.32664631485319245</v>
      </c>
      <c r="AA326">
        <f t="shared" si="62"/>
        <v>-1.7838640809465731</v>
      </c>
      <c r="AB326">
        <f>IFERROR(V144+MATCH(AA326,V326:Z326,0)-1,"")</f>
        <v>2015</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6079</v>
      </c>
      <c r="F329" t="s">
        <v>6080</v>
      </c>
      <c r="G329" t="s">
        <v>6081</v>
      </c>
      <c r="I329" t="str">
        <f t="shared" si="63"/>
        <v>N/A</v>
      </c>
      <c r="J329" t="str">
        <f t="shared" si="64"/>
        <v>N/A</v>
      </c>
      <c r="K329" t="str">
        <f t="shared" si="65"/>
        <v>N/A</v>
      </c>
      <c r="L329">
        <f t="shared" si="66"/>
        <v>-30000000</v>
      </c>
      <c r="M329">
        <f t="shared" si="67"/>
        <v>-38300000</v>
      </c>
      <c r="N329">
        <f t="shared" si="68"/>
        <v>-46000000</v>
      </c>
      <c r="P329">
        <f t="shared" si="53"/>
        <v>-30000000</v>
      </c>
      <c r="Q329">
        <f>IFERROR(J144+MATCH(P329,J329:N329,0)-1,"")</f>
        <v>2014</v>
      </c>
      <c r="R329">
        <f t="shared" si="54"/>
        <v>-46000000</v>
      </c>
      <c r="S329" t="str">
        <f>IFERROR(J144+MATCH(R329,J329:N329)-1,"")</f>
        <v/>
      </c>
      <c r="T329">
        <f t="shared" si="55"/>
        <v>-38100000</v>
      </c>
      <c r="U329">
        <f t="shared" si="56"/>
        <v>8001874.780324921</v>
      </c>
      <c r="V329" t="str">
        <f t="shared" si="57"/>
        <v/>
      </c>
      <c r="W329" t="str">
        <f t="shared" si="58"/>
        <v/>
      </c>
      <c r="X329">
        <f t="shared" si="59"/>
        <v>1.0122627787073537</v>
      </c>
      <c r="Y329">
        <f t="shared" si="60"/>
        <v>-2.4994142684132189E-2</v>
      </c>
      <c r="Z329">
        <f t="shared" si="61"/>
        <v>-0.98726863602322146</v>
      </c>
      <c r="AA329">
        <f t="shared" si="62"/>
        <v>1.0122627787073537</v>
      </c>
      <c r="AB329">
        <f>IFERROR(V144+MATCH(AA329,V329:Z329,0)-1,"")</f>
        <v>2014</v>
      </c>
    </row>
    <row r="330" spans="1:28" x14ac:dyDescent="0.3">
      <c r="A330" s="1">
        <v>1</v>
      </c>
      <c r="B330" t="s">
        <v>933</v>
      </c>
      <c r="C330" t="s">
        <v>254</v>
      </c>
      <c r="D330" t="s">
        <v>254</v>
      </c>
      <c r="E330" t="s">
        <v>6079</v>
      </c>
      <c r="F330" t="s">
        <v>6080</v>
      </c>
      <c r="G330" t="s">
        <v>6081</v>
      </c>
      <c r="I330" t="str">
        <f t="shared" si="63"/>
        <v>N/A</v>
      </c>
      <c r="J330" t="str">
        <f t="shared" si="64"/>
        <v>N/A</v>
      </c>
      <c r="K330" t="str">
        <f t="shared" si="65"/>
        <v>N/A</v>
      </c>
      <c r="L330">
        <f t="shared" si="66"/>
        <v>-30000000</v>
      </c>
      <c r="M330">
        <f t="shared" si="67"/>
        <v>-38300000</v>
      </c>
      <c r="N330">
        <f t="shared" si="68"/>
        <v>-46000000</v>
      </c>
      <c r="P330">
        <f t="shared" si="53"/>
        <v>-30000000</v>
      </c>
      <c r="Q330">
        <f>IFERROR(J144+MATCH(P330,J330:N330,0)-1,"")</f>
        <v>2014</v>
      </c>
      <c r="R330">
        <f t="shared" si="54"/>
        <v>-46000000</v>
      </c>
      <c r="S330" t="str">
        <f>IFERROR(J144+MATCH(R330,J330:N330)-1,"")</f>
        <v/>
      </c>
      <c r="T330">
        <f t="shared" si="55"/>
        <v>-38100000</v>
      </c>
      <c r="U330">
        <f t="shared" si="56"/>
        <v>8001874.780324921</v>
      </c>
      <c r="V330" t="str">
        <f t="shared" si="57"/>
        <v/>
      </c>
      <c r="W330" t="str">
        <f t="shared" si="58"/>
        <v/>
      </c>
      <c r="X330">
        <f t="shared" si="59"/>
        <v>1.0122627787073537</v>
      </c>
      <c r="Y330">
        <f t="shared" si="60"/>
        <v>-2.4994142684132189E-2</v>
      </c>
      <c r="Z330">
        <f t="shared" si="61"/>
        <v>-0.98726863602322146</v>
      </c>
      <c r="AA330">
        <f t="shared" si="62"/>
        <v>1.0122627787073537</v>
      </c>
      <c r="AB330">
        <f>IFERROR(V144+MATCH(AA330,V330:Z330,0)-1,"")</f>
        <v>2014</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254</v>
      </c>
      <c r="D332" t="s">
        <v>2658</v>
      </c>
      <c r="E332" t="s">
        <v>1610</v>
      </c>
      <c r="F332" t="s">
        <v>1306</v>
      </c>
      <c r="G332" t="s">
        <v>6082</v>
      </c>
      <c r="I332" t="str">
        <f t="shared" si="63"/>
        <v>N/A</v>
      </c>
      <c r="J332" t="str">
        <f t="shared" si="64"/>
        <v>N/A</v>
      </c>
      <c r="K332">
        <f t="shared" si="65"/>
        <v>1300000</v>
      </c>
      <c r="L332">
        <f t="shared" si="66"/>
        <v>-36200000</v>
      </c>
      <c r="M332">
        <f t="shared" si="67"/>
        <v>-19000000</v>
      </c>
      <c r="N332">
        <f t="shared" si="68"/>
        <v>-79300000</v>
      </c>
      <c r="P332">
        <f t="shared" si="53"/>
        <v>1300000</v>
      </c>
      <c r="Q332">
        <f>IFERROR(J144+MATCH(P332,J332:N332,0)-1,"")</f>
        <v>2013</v>
      </c>
      <c r="R332">
        <f t="shared" si="54"/>
        <v>-79300000</v>
      </c>
      <c r="S332" t="str">
        <f>IFERROR(J144+MATCH(R332,J332:N332)-1,"")</f>
        <v/>
      </c>
      <c r="T332">
        <f t="shared" si="55"/>
        <v>-33300000</v>
      </c>
      <c r="U332">
        <f t="shared" si="56"/>
        <v>34283426.510973684</v>
      </c>
      <c r="V332" t="str">
        <f t="shared" si="57"/>
        <v/>
      </c>
      <c r="W332">
        <f t="shared" si="58"/>
        <v>1.0092340095855059</v>
      </c>
      <c r="X332">
        <f t="shared" si="59"/>
        <v>-8.4588977682022171E-2</v>
      </c>
      <c r="Y332">
        <f t="shared" si="60"/>
        <v>0.41711116581135066</v>
      </c>
      <c r="Z332">
        <f t="shared" si="61"/>
        <v>-1.3417561977148342</v>
      </c>
      <c r="AA332">
        <f t="shared" si="62"/>
        <v>-1.3417561977148342</v>
      </c>
      <c r="AB332">
        <f>IFERROR(V144+MATCH(AA332,V332:Z332,0)-1,"")</f>
        <v>2016</v>
      </c>
    </row>
    <row r="333" spans="1:28" x14ac:dyDescent="0.3">
      <c r="A333" s="1">
        <v>4</v>
      </c>
      <c r="B333" t="s">
        <v>940</v>
      </c>
      <c r="C333" t="s">
        <v>254</v>
      </c>
      <c r="D333" t="s">
        <v>254</v>
      </c>
      <c r="E333" t="s">
        <v>1260</v>
      </c>
      <c r="F333" t="s">
        <v>6079</v>
      </c>
      <c r="G333" t="s">
        <v>6083</v>
      </c>
      <c r="I333" t="str">
        <f t="shared" si="63"/>
        <v>N/A</v>
      </c>
      <c r="J333" t="str">
        <f t="shared" si="64"/>
        <v>N/A</v>
      </c>
      <c r="K333" t="str">
        <f t="shared" si="65"/>
        <v>N/A</v>
      </c>
      <c r="L333">
        <f t="shared" si="66"/>
        <v>-50300000</v>
      </c>
      <c r="M333">
        <f t="shared" si="67"/>
        <v>-30000000</v>
      </c>
      <c r="N333">
        <f t="shared" si="68"/>
        <v>-85100000</v>
      </c>
      <c r="P333">
        <f t="shared" si="53"/>
        <v>-30000000</v>
      </c>
      <c r="Q333">
        <f>IFERROR(J144+MATCH(P333,J333:N333,0)-1,"")</f>
        <v>2015</v>
      </c>
      <c r="R333">
        <f t="shared" si="54"/>
        <v>-85100000</v>
      </c>
      <c r="S333" t="str">
        <f>IFERROR(J144+MATCH(R333,J333:N333)-1,"")</f>
        <v/>
      </c>
      <c r="T333">
        <f t="shared" si="55"/>
        <v>-55133333.333333336</v>
      </c>
      <c r="U333">
        <f t="shared" si="56"/>
        <v>27866168.257105839</v>
      </c>
      <c r="V333" t="str">
        <f t="shared" si="57"/>
        <v/>
      </c>
      <c r="W333" t="str">
        <f t="shared" si="58"/>
        <v/>
      </c>
      <c r="X333">
        <f t="shared" si="59"/>
        <v>0.1734480782839902</v>
      </c>
      <c r="Y333">
        <f t="shared" si="60"/>
        <v>0.90193000707674864</v>
      </c>
      <c r="Z333">
        <f t="shared" si="61"/>
        <v>-1.0753780853607384</v>
      </c>
      <c r="AA333">
        <f t="shared" si="62"/>
        <v>-1.0753780853607384</v>
      </c>
      <c r="AB333">
        <f>IFERROR(V144+MATCH(AA333,V333:Z333,0)-1,"")</f>
        <v>2016</v>
      </c>
    </row>
    <row r="334" spans="1:28" x14ac:dyDescent="0.3">
      <c r="A334" s="1">
        <v>5</v>
      </c>
      <c r="B334" t="s">
        <v>946</v>
      </c>
      <c r="C334" t="s">
        <v>254</v>
      </c>
      <c r="D334" t="s">
        <v>2658</v>
      </c>
      <c r="E334" t="s">
        <v>5764</v>
      </c>
      <c r="F334" t="s">
        <v>721</v>
      </c>
      <c r="G334" t="s">
        <v>6084</v>
      </c>
      <c r="I334" t="str">
        <f t="shared" si="63"/>
        <v>N/A</v>
      </c>
      <c r="J334" t="str">
        <f t="shared" si="64"/>
        <v>N/A</v>
      </c>
      <c r="K334">
        <f t="shared" si="65"/>
        <v>1300000</v>
      </c>
      <c r="L334">
        <f t="shared" si="66"/>
        <v>14100000</v>
      </c>
      <c r="M334">
        <f t="shared" si="67"/>
        <v>11000000</v>
      </c>
      <c r="N334">
        <f t="shared" si="68"/>
        <v>5800000</v>
      </c>
      <c r="P334">
        <f t="shared" si="53"/>
        <v>14100000</v>
      </c>
      <c r="Q334">
        <f>IFERROR(J144+MATCH(P334,J334:N334,0)-1,"")</f>
        <v>2014</v>
      </c>
      <c r="R334">
        <f t="shared" si="54"/>
        <v>1300000</v>
      </c>
      <c r="S334">
        <f>IFERROR(J144+MATCH(R334,J334:N334)-1,"")</f>
        <v>2013</v>
      </c>
      <c r="T334">
        <f t="shared" si="55"/>
        <v>8050000</v>
      </c>
      <c r="U334">
        <f t="shared" si="56"/>
        <v>5654791.4786194079</v>
      </c>
      <c r="V334" t="str">
        <f t="shared" si="57"/>
        <v/>
      </c>
      <c r="W334">
        <f t="shared" si="58"/>
        <v>-1.1936779677060669</v>
      </c>
      <c r="X334">
        <f t="shared" si="59"/>
        <v>1.0698891414254377</v>
      </c>
      <c r="Y334">
        <f t="shared" si="60"/>
        <v>0.52168148218265142</v>
      </c>
      <c r="Z334">
        <f t="shared" si="61"/>
        <v>-0.39789265590202233</v>
      </c>
      <c r="AA334">
        <f t="shared" si="62"/>
        <v>-1.1936779677060669</v>
      </c>
      <c r="AB334">
        <f>IFERROR(V144+MATCH(AA334,V334:Z334,0)-1,"")</f>
        <v>2013</v>
      </c>
    </row>
    <row r="335" spans="1:28" x14ac:dyDescent="0.3">
      <c r="A335" s="1">
        <v>6</v>
      </c>
      <c r="B335" t="s">
        <v>952</v>
      </c>
      <c r="C335" t="s">
        <v>254</v>
      </c>
      <c r="D335" t="s">
        <v>2658</v>
      </c>
      <c r="E335" t="s">
        <v>5764</v>
      </c>
      <c r="F335" t="s">
        <v>721</v>
      </c>
      <c r="G335" t="s">
        <v>6084</v>
      </c>
      <c r="I335" t="str">
        <f t="shared" si="63"/>
        <v>N/A</v>
      </c>
      <c r="J335" t="str">
        <f t="shared" si="64"/>
        <v>N/A</v>
      </c>
      <c r="K335">
        <f t="shared" si="65"/>
        <v>1300000</v>
      </c>
      <c r="L335">
        <f t="shared" si="66"/>
        <v>14100000</v>
      </c>
      <c r="M335">
        <f t="shared" si="67"/>
        <v>11000000</v>
      </c>
      <c r="N335">
        <f t="shared" si="68"/>
        <v>5800000</v>
      </c>
      <c r="P335">
        <f t="shared" si="53"/>
        <v>14100000</v>
      </c>
      <c r="Q335">
        <f>IFERROR(J144+MATCH(P335,J335:N335,0)-1,"")</f>
        <v>2014</v>
      </c>
      <c r="R335">
        <f t="shared" si="54"/>
        <v>1300000</v>
      </c>
      <c r="S335">
        <f>IFERROR(J144+MATCH(R335,J335:N335)-1,"")</f>
        <v>2013</v>
      </c>
      <c r="T335">
        <f t="shared" si="55"/>
        <v>8050000</v>
      </c>
      <c r="U335">
        <f t="shared" si="56"/>
        <v>5654791.4786194079</v>
      </c>
      <c r="V335" t="str">
        <f t="shared" si="57"/>
        <v/>
      </c>
      <c r="W335">
        <f t="shared" si="58"/>
        <v>-1.1936779677060669</v>
      </c>
      <c r="X335">
        <f t="shared" si="59"/>
        <v>1.0698891414254377</v>
      </c>
      <c r="Y335">
        <f t="shared" si="60"/>
        <v>0.52168148218265142</v>
      </c>
      <c r="Z335">
        <f t="shared" si="61"/>
        <v>-0.39789265590202233</v>
      </c>
      <c r="AA335">
        <f t="shared" si="62"/>
        <v>-1.1936779677060669</v>
      </c>
      <c r="AB335">
        <f>IFERROR(V144+MATCH(AA335,V335:Z335,0)-1,"")</f>
        <v>2013</v>
      </c>
    </row>
    <row r="336" spans="1:28" x14ac:dyDescent="0.3">
      <c r="A336" s="1">
        <v>7</v>
      </c>
      <c r="B336" t="s">
        <v>958</v>
      </c>
      <c r="C336" t="s">
        <v>254</v>
      </c>
      <c r="D336" t="s">
        <v>254</v>
      </c>
      <c r="E336" t="s">
        <v>254</v>
      </c>
      <c r="F336" t="s">
        <v>254</v>
      </c>
      <c r="G336" t="s">
        <v>254</v>
      </c>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1:28" x14ac:dyDescent="0.3">
      <c r="A337" s="1">
        <v>8</v>
      </c>
      <c r="B337" t="s">
        <v>964</v>
      </c>
      <c r="C337" t="s">
        <v>5437</v>
      </c>
      <c r="D337" t="s">
        <v>5398</v>
      </c>
      <c r="E337" t="s">
        <v>6085</v>
      </c>
      <c r="F337" t="s">
        <v>6086</v>
      </c>
      <c r="G337" t="s">
        <v>6087</v>
      </c>
      <c r="I337" t="str">
        <f t="shared" si="63"/>
        <v>N/A</v>
      </c>
      <c r="J337">
        <f t="shared" si="64"/>
        <v>-1100000</v>
      </c>
      <c r="K337">
        <f t="shared" si="65"/>
        <v>1310000000</v>
      </c>
      <c r="L337">
        <f t="shared" si="66"/>
        <v>-83800000</v>
      </c>
      <c r="M337">
        <f t="shared" si="67"/>
        <v>269300000</v>
      </c>
      <c r="N337">
        <f t="shared" si="68"/>
        <v>-64700000</v>
      </c>
      <c r="P337">
        <f t="shared" ref="P337:P353" si="69">MAX(J337:N337)</f>
        <v>1310000000</v>
      </c>
      <c r="Q337">
        <f>IFERROR(J144+MATCH(P337,J337:N337,0)-1,"")</f>
        <v>2013</v>
      </c>
      <c r="R337">
        <f t="shared" ref="R337:R400" si="70">IF(Q337="","",MIN(J337:N337))</f>
        <v>-83800000</v>
      </c>
      <c r="S337">
        <f>IFERROR(J144+MATCH(R337,J337:N337)-1,"")</f>
        <v>2014</v>
      </c>
      <c r="T337">
        <f t="shared" ref="T337:T353" si="71">IFERROR(AVERAGE(J337:N337),"")</f>
        <v>285940000</v>
      </c>
      <c r="U337">
        <f t="shared" ref="U337:U353" si="72">IFERROR(STDEV(J337:N337),"")</f>
        <v>589708362.66751385</v>
      </c>
      <c r="V337">
        <f t="shared" ref="V337:V400" si="73">IF(C337="-","",IF(ISBLANK(B337),"",IF(OR(ISNUMBER(FIND("Growth",B337)),ISNUMBER(FIND("Margin",B337))),"",(J337-T337)/U337)))</f>
        <v>-0.48674907491830388</v>
      </c>
      <c r="W337">
        <f t="shared" ref="W337:W353" si="74">IF(OR(D337="-",ISBLANK(D337)),"",(K337-T337)/U337)</f>
        <v>1.7365532945263318</v>
      </c>
      <c r="X337">
        <f t="shared" ref="X337:X353" si="75">IF(OR(E337="-",ISBLANK(E337)),"",(L337-T337)/U337)</f>
        <v>-0.62698788656735527</v>
      </c>
      <c r="Y337">
        <f t="shared" ref="Y337:Y353" si="76">IF(OR(F337="-",ISBLANK(F337)),"",(M337-T337)/U337)</f>
        <v>-2.8217337676423412E-2</v>
      </c>
      <c r="Z337">
        <f t="shared" ref="Z337:Z353" si="77">IFERROR(IF(OR(G337="-",ISBLANK(G337)),"",(N337-T337)/U337),"")</f>
        <v>-0.59459899536424909</v>
      </c>
      <c r="AA337">
        <f t="shared" ref="AA337:AA400" si="78">IF(MAX(MAX(V337:Z337),ABS(MIN(V337:Z337)))=ABS(MIN(V337:Z337)),MIN(V337:Z337),MAX(V337:Z337))</f>
        <v>1.7365532945263318</v>
      </c>
      <c r="AB337">
        <f>IFERROR(V144+MATCH(AA337,V337:Z337,0)-1,"")</f>
        <v>2013</v>
      </c>
    </row>
    <row r="338" spans="1:28" x14ac:dyDescent="0.3">
      <c r="A338" s="1">
        <v>9</v>
      </c>
      <c r="B338" t="s">
        <v>970</v>
      </c>
      <c r="C338" t="s">
        <v>1683</v>
      </c>
      <c r="D338" t="s">
        <v>6088</v>
      </c>
      <c r="E338" t="s">
        <v>4175</v>
      </c>
      <c r="F338" t="s">
        <v>6089</v>
      </c>
      <c r="G338" t="s">
        <v>5444</v>
      </c>
      <c r="I338" t="str">
        <f t="shared" si="63"/>
        <v>N/A</v>
      </c>
      <c r="J338">
        <f t="shared" si="64"/>
        <v>-1000000</v>
      </c>
      <c r="K338">
        <f t="shared" si="65"/>
        <v>38900000</v>
      </c>
      <c r="L338">
        <f t="shared" si="66"/>
        <v>-22000000</v>
      </c>
      <c r="M338">
        <f t="shared" si="67"/>
        <v>18800000</v>
      </c>
      <c r="N338">
        <f t="shared" si="68"/>
        <v>-17400000</v>
      </c>
      <c r="P338">
        <f t="shared" si="69"/>
        <v>38900000</v>
      </c>
      <c r="Q338">
        <f>IFERROR(J144+MATCH(P338,J338:N338,0)-1,"")</f>
        <v>2013</v>
      </c>
      <c r="R338">
        <f t="shared" si="70"/>
        <v>-22000000</v>
      </c>
      <c r="S338">
        <f>IFERROR(J144+MATCH(R338,J338:N338)-1,"")</f>
        <v>2014</v>
      </c>
      <c r="T338">
        <f t="shared" si="71"/>
        <v>3460000</v>
      </c>
      <c r="U338">
        <f t="shared" si="72"/>
        <v>25468372.543215241</v>
      </c>
      <c r="V338">
        <f t="shared" si="73"/>
        <v>-0.17511915975126338</v>
      </c>
      <c r="W338">
        <f t="shared" si="74"/>
        <v>1.3915298254674382</v>
      </c>
      <c r="X338">
        <f t="shared" si="75"/>
        <v>-0.99967125723479056</v>
      </c>
      <c r="Y338">
        <f t="shared" si="76"/>
        <v>0.60231567501891936</v>
      </c>
      <c r="Z338">
        <f t="shared" si="77"/>
        <v>-0.81905508350030365</v>
      </c>
      <c r="AA338">
        <f t="shared" si="78"/>
        <v>1.3915298254674382</v>
      </c>
      <c r="AB338">
        <f>IFERROR(V144+MATCH(AA338,V338:Z338,0)-1,"")</f>
        <v>2013</v>
      </c>
    </row>
    <row r="339" spans="1:28" x14ac:dyDescent="0.3">
      <c r="A339" s="1">
        <v>10</v>
      </c>
      <c r="B339" t="s">
        <v>971</v>
      </c>
      <c r="C339" t="s">
        <v>5237</v>
      </c>
      <c r="D339" t="s">
        <v>750</v>
      </c>
      <c r="E339" t="s">
        <v>6090</v>
      </c>
      <c r="F339" t="s">
        <v>6091</v>
      </c>
      <c r="G339" t="s">
        <v>6092</v>
      </c>
      <c r="I339" t="str">
        <f t="shared" si="63"/>
        <v>N/A</v>
      </c>
      <c r="J339">
        <f t="shared" si="64"/>
        <v>-100000</v>
      </c>
      <c r="K339">
        <f t="shared" si="65"/>
        <v>1270000000</v>
      </c>
      <c r="L339">
        <f t="shared" si="66"/>
        <v>-61800000</v>
      </c>
      <c r="M339">
        <f t="shared" si="67"/>
        <v>250500000</v>
      </c>
      <c r="N339">
        <f t="shared" si="68"/>
        <v>-47300000</v>
      </c>
      <c r="P339">
        <f t="shared" si="69"/>
        <v>1270000000</v>
      </c>
      <c r="Q339">
        <f>IFERROR(J144+MATCH(P339,J339:N339,0)-1,"")</f>
        <v>2013</v>
      </c>
      <c r="R339">
        <f t="shared" si="70"/>
        <v>-61800000</v>
      </c>
      <c r="S339">
        <f>IFERROR(J144+MATCH(R339,J339:N339)-1,"")</f>
        <v>2014</v>
      </c>
      <c r="T339">
        <f t="shared" si="71"/>
        <v>282260000</v>
      </c>
      <c r="U339">
        <f t="shared" si="72"/>
        <v>566425911.30703056</v>
      </c>
      <c r="V339">
        <f t="shared" si="73"/>
        <v>-0.49849414435941486</v>
      </c>
      <c r="W339">
        <f t="shared" si="74"/>
        <v>1.7438114681596841</v>
      </c>
      <c r="X339">
        <f t="shared" si="75"/>
        <v>-0.6074227769808056</v>
      </c>
      <c r="Y339">
        <f t="shared" si="76"/>
        <v>-5.607088123266403E-2</v>
      </c>
      <c r="Z339">
        <f t="shared" si="77"/>
        <v>-0.58182366558679965</v>
      </c>
      <c r="AA339">
        <f t="shared" si="78"/>
        <v>1.7438114681596841</v>
      </c>
      <c r="AB339">
        <f>IFERROR(V144+MATCH(AA339,V339:Z339,0)-1,"")</f>
        <v>2013</v>
      </c>
    </row>
    <row r="340" spans="1:28" x14ac:dyDescent="0.3">
      <c r="A340" s="1">
        <v>11</v>
      </c>
      <c r="B340" t="s">
        <v>972</v>
      </c>
      <c r="C340" t="s">
        <v>254</v>
      </c>
      <c r="D340" t="s">
        <v>750</v>
      </c>
      <c r="E340" t="s">
        <v>6093</v>
      </c>
      <c r="F340" t="s">
        <v>6094</v>
      </c>
      <c r="G340" t="s">
        <v>5121</v>
      </c>
      <c r="I340" t="str">
        <f t="shared" si="63"/>
        <v>neg_trend</v>
      </c>
      <c r="J340" t="str">
        <f t="shared" si="64"/>
        <v>N/A</v>
      </c>
      <c r="K340">
        <f t="shared" si="65"/>
        <v>1270000000</v>
      </c>
      <c r="L340">
        <f t="shared" si="66"/>
        <v>950500000</v>
      </c>
      <c r="M340">
        <f t="shared" si="67"/>
        <v>691000000</v>
      </c>
      <c r="N340">
        <f t="shared" si="68"/>
        <v>-300000</v>
      </c>
      <c r="P340">
        <f t="shared" si="69"/>
        <v>1270000000</v>
      </c>
      <c r="Q340">
        <f>IFERROR(J144+MATCH(P340,J340:N340,0)-1,"")</f>
        <v>2013</v>
      </c>
      <c r="R340">
        <f t="shared" si="70"/>
        <v>-300000</v>
      </c>
      <c r="S340" t="str">
        <f>IFERROR(J144+MATCH(R340,J340:N340)-1,"")</f>
        <v/>
      </c>
      <c r="T340">
        <f t="shared" si="71"/>
        <v>727800000</v>
      </c>
      <c r="U340">
        <f t="shared" si="72"/>
        <v>540080234.77998161</v>
      </c>
      <c r="V340" t="str">
        <f t="shared" si="73"/>
        <v/>
      </c>
      <c r="W340">
        <f t="shared" si="74"/>
        <v>1.0039249079738717</v>
      </c>
      <c r="X340">
        <f t="shared" si="75"/>
        <v>0.412346139811474</v>
      </c>
      <c r="Y340">
        <f t="shared" si="76"/>
        <v>-6.8138024001177563E-2</v>
      </c>
      <c r="Z340">
        <f t="shared" si="77"/>
        <v>-1.348133023784168</v>
      </c>
      <c r="AA340">
        <f t="shared" si="78"/>
        <v>-1.348133023784168</v>
      </c>
      <c r="AB340">
        <f>IFERROR(V144+MATCH(AA340,V340:Z340,0)-1,"")</f>
        <v>2016</v>
      </c>
    </row>
    <row r="341" spans="1:28" x14ac:dyDescent="0.3">
      <c r="A341" s="1">
        <v>12</v>
      </c>
      <c r="B341" t="s">
        <v>978</v>
      </c>
      <c r="C341" t="s">
        <v>5237</v>
      </c>
      <c r="D341" t="s">
        <v>254</v>
      </c>
      <c r="E341" t="s">
        <v>6095</v>
      </c>
      <c r="F341" t="s">
        <v>6096</v>
      </c>
      <c r="G341" t="s">
        <v>6097</v>
      </c>
      <c r="I341" t="str">
        <f t="shared" si="63"/>
        <v>N/A</v>
      </c>
      <c r="J341">
        <f t="shared" si="64"/>
        <v>-100000</v>
      </c>
      <c r="K341" t="str">
        <f t="shared" si="65"/>
        <v>N/A</v>
      </c>
      <c r="L341">
        <f t="shared" si="66"/>
        <v>-1010000000</v>
      </c>
      <c r="M341">
        <f t="shared" si="67"/>
        <v>-440500000</v>
      </c>
      <c r="N341">
        <f t="shared" si="68"/>
        <v>-47000000</v>
      </c>
      <c r="P341">
        <f t="shared" si="69"/>
        <v>-100000</v>
      </c>
      <c r="Q341">
        <f>IFERROR(J144+MATCH(P341,J341:N341,0)-1,"")</f>
        <v>2012</v>
      </c>
      <c r="R341">
        <f t="shared" si="70"/>
        <v>-1010000000</v>
      </c>
      <c r="S341">
        <f>IFERROR(J144+MATCH(R341,J341:N341)-1,"")</f>
        <v>2014</v>
      </c>
      <c r="T341">
        <f t="shared" si="71"/>
        <v>-374400000</v>
      </c>
      <c r="U341">
        <f t="shared" si="72"/>
        <v>467492538.26487255</v>
      </c>
      <c r="V341">
        <f t="shared" si="73"/>
        <v>0.80065449042082593</v>
      </c>
      <c r="W341" t="str">
        <f t="shared" si="74"/>
        <v/>
      </c>
      <c r="X341">
        <f t="shared" si="75"/>
        <v>-1.359593892897347</v>
      </c>
      <c r="Y341">
        <f t="shared" si="76"/>
        <v>-0.14139263108954472</v>
      </c>
      <c r="Z341">
        <f t="shared" si="77"/>
        <v>0.70033203356606577</v>
      </c>
      <c r="AA341">
        <f t="shared" si="78"/>
        <v>-1.359593892897347</v>
      </c>
      <c r="AB341">
        <f>IFERROR(V144+MATCH(AA341,V341:Z341,0)-1,"")</f>
        <v>2014</v>
      </c>
    </row>
    <row r="342" spans="1:28" x14ac:dyDescent="0.3">
      <c r="A342" s="1">
        <v>13</v>
      </c>
      <c r="B342" t="s">
        <v>817</v>
      </c>
      <c r="C342" t="s">
        <v>6098</v>
      </c>
      <c r="D342" t="s">
        <v>6099</v>
      </c>
      <c r="E342" t="s">
        <v>254</v>
      </c>
      <c r="F342" t="s">
        <v>6100</v>
      </c>
      <c r="G342" t="s">
        <v>4263</v>
      </c>
      <c r="I342" t="str">
        <f t="shared" si="63"/>
        <v>N/A</v>
      </c>
      <c r="J342">
        <f t="shared" si="64"/>
        <v>-316800000</v>
      </c>
      <c r="K342">
        <f t="shared" si="65"/>
        <v>-1600000000</v>
      </c>
      <c r="L342" t="str">
        <f t="shared" si="66"/>
        <v>N/A</v>
      </c>
      <c r="M342">
        <f t="shared" si="67"/>
        <v>-17000000</v>
      </c>
      <c r="N342">
        <f t="shared" si="68"/>
        <v>-6000000</v>
      </c>
      <c r="P342">
        <f t="shared" si="69"/>
        <v>-6000000</v>
      </c>
      <c r="Q342">
        <f>IFERROR(J144+MATCH(P342,J342:N342,0)-1,"")</f>
        <v>2016</v>
      </c>
      <c r="R342">
        <f t="shared" si="70"/>
        <v>-1600000000</v>
      </c>
      <c r="S342">
        <f>IFERROR(J144+MATCH(R342,J342:N342)-1,"")</f>
        <v>2013</v>
      </c>
      <c r="T342">
        <f t="shared" si="71"/>
        <v>-484950000</v>
      </c>
      <c r="U342">
        <f t="shared" si="72"/>
        <v>757183647.91288686</v>
      </c>
      <c r="V342">
        <f t="shared" si="73"/>
        <v>0.22207294156905177</v>
      </c>
      <c r="W342">
        <f t="shared" si="74"/>
        <v>-1.4726282099112173</v>
      </c>
      <c r="X342" t="str">
        <f t="shared" si="75"/>
        <v/>
      </c>
      <c r="Y342">
        <f t="shared" si="76"/>
        <v>0.61801387455984402</v>
      </c>
      <c r="Z342">
        <f t="shared" si="77"/>
        <v>0.63254139378232144</v>
      </c>
      <c r="AA342">
        <f t="shared" si="78"/>
        <v>-1.4726282099112173</v>
      </c>
      <c r="AB342">
        <f>IFERROR(V144+MATCH(AA342,V342:Z342,0)-1,"")</f>
        <v>2013</v>
      </c>
    </row>
    <row r="343" spans="1:28" x14ac:dyDescent="0.3">
      <c r="A343" s="1">
        <v>14</v>
      </c>
      <c r="B343" t="s">
        <v>910</v>
      </c>
      <c r="C343" t="s">
        <v>6098</v>
      </c>
      <c r="D343" t="s">
        <v>6099</v>
      </c>
      <c r="E343" t="s">
        <v>1613</v>
      </c>
      <c r="F343" t="s">
        <v>6101</v>
      </c>
      <c r="G343" t="s">
        <v>4263</v>
      </c>
      <c r="I343" t="str">
        <f t="shared" si="63"/>
        <v>N/A</v>
      </c>
      <c r="J343">
        <f t="shared" si="64"/>
        <v>-316800000</v>
      </c>
      <c r="K343">
        <f t="shared" si="65"/>
        <v>-1600000000</v>
      </c>
      <c r="L343">
        <f t="shared" si="66"/>
        <v>-4500000</v>
      </c>
      <c r="M343">
        <f t="shared" si="67"/>
        <v>-20300000</v>
      </c>
      <c r="N343">
        <f t="shared" si="68"/>
        <v>-6000000</v>
      </c>
      <c r="P343">
        <f t="shared" si="69"/>
        <v>-4500000</v>
      </c>
      <c r="Q343">
        <f>IFERROR(J144+MATCH(P343,J343:N343,0)-1,"")</f>
        <v>2014</v>
      </c>
      <c r="R343">
        <f t="shared" si="70"/>
        <v>-1600000000</v>
      </c>
      <c r="S343" t="str">
        <f>IFERROR(J144+MATCH(R343,J343:N343)-1,"")</f>
        <v/>
      </c>
      <c r="T343">
        <f t="shared" si="71"/>
        <v>-389520000</v>
      </c>
      <c r="U343">
        <f t="shared" si="72"/>
        <v>689601592.95059633</v>
      </c>
      <c r="V343">
        <f t="shared" si="73"/>
        <v>0.10545219260421536</v>
      </c>
      <c r="W343">
        <f t="shared" si="74"/>
        <v>-1.7553323721610368</v>
      </c>
      <c r="X343">
        <f t="shared" si="75"/>
        <v>0.55832237618915004</v>
      </c>
      <c r="Y343">
        <f t="shared" si="76"/>
        <v>0.53541059616788222</v>
      </c>
      <c r="Z343">
        <f t="shared" si="77"/>
        <v>0.55614720719978916</v>
      </c>
      <c r="AA343">
        <f t="shared" si="78"/>
        <v>-1.7553323721610368</v>
      </c>
      <c r="AB343">
        <f>IFERROR(V144+MATCH(AA343,V343:Z343,0)-1,"")</f>
        <v>2013</v>
      </c>
    </row>
    <row r="344" spans="1:28" x14ac:dyDescent="0.3">
      <c r="A344" s="1">
        <v>15</v>
      </c>
      <c r="B344" t="s">
        <v>914</v>
      </c>
      <c r="C344" t="s">
        <v>254</v>
      </c>
      <c r="D344" t="s">
        <v>254</v>
      </c>
      <c r="E344" t="s">
        <v>6102</v>
      </c>
      <c r="F344" t="s">
        <v>4460</v>
      </c>
      <c r="G344" t="s">
        <v>254</v>
      </c>
      <c r="I344" t="str">
        <f t="shared" si="63"/>
        <v>N/A</v>
      </c>
      <c r="J344" t="str">
        <f t="shared" si="64"/>
        <v>N/A</v>
      </c>
      <c r="K344" t="str">
        <f t="shared" si="65"/>
        <v>N/A</v>
      </c>
      <c r="L344">
        <f t="shared" si="66"/>
        <v>4500000</v>
      </c>
      <c r="M344">
        <f t="shared" si="67"/>
        <v>3300000</v>
      </c>
      <c r="N344" t="str">
        <f t="shared" si="68"/>
        <v>N/A</v>
      </c>
      <c r="P344">
        <f t="shared" si="69"/>
        <v>4500000</v>
      </c>
      <c r="Q344">
        <f>IFERROR(J144+MATCH(P344,J344:N344,0)-1,"")</f>
        <v>2014</v>
      </c>
      <c r="R344">
        <f t="shared" si="70"/>
        <v>3300000</v>
      </c>
      <c r="S344" t="str">
        <f>IFERROR(J144+MATCH(R344,J344:N344)-1,"")</f>
        <v/>
      </c>
      <c r="T344">
        <f t="shared" si="71"/>
        <v>3900000</v>
      </c>
      <c r="U344">
        <f t="shared" si="72"/>
        <v>848528.137423857</v>
      </c>
      <c r="V344" t="str">
        <f t="shared" si="73"/>
        <v/>
      </c>
      <c r="W344" t="str">
        <f t="shared" si="74"/>
        <v/>
      </c>
      <c r="X344">
        <f t="shared" si="75"/>
        <v>0.70710678118654757</v>
      </c>
      <c r="Y344">
        <f t="shared" si="76"/>
        <v>-0.70710678118654757</v>
      </c>
      <c r="Z344" t="str">
        <f t="shared" si="77"/>
        <v/>
      </c>
      <c r="AA344">
        <f t="shared" si="78"/>
        <v>-0.70710678118654757</v>
      </c>
      <c r="AB344">
        <f>IFERROR(V144+MATCH(AA344,V344:Z344,0)-1,"")</f>
        <v>2015</v>
      </c>
    </row>
    <row r="345" spans="1:28" x14ac:dyDescent="0.3">
      <c r="A345" s="1">
        <v>16</v>
      </c>
      <c r="B345" t="s">
        <v>990</v>
      </c>
      <c r="C345" t="s">
        <v>6103</v>
      </c>
      <c r="D345" t="s">
        <v>6104</v>
      </c>
      <c r="E345" t="s">
        <v>6105</v>
      </c>
      <c r="F345" t="s">
        <v>4484</v>
      </c>
      <c r="G345" t="s">
        <v>6106</v>
      </c>
      <c r="I345" t="str">
        <f t="shared" si="63"/>
        <v>N/A</v>
      </c>
      <c r="J345">
        <f t="shared" si="64"/>
        <v>-317900000</v>
      </c>
      <c r="K345">
        <f t="shared" si="65"/>
        <v>-292400000</v>
      </c>
      <c r="L345">
        <f t="shared" si="66"/>
        <v>-150000000</v>
      </c>
      <c r="M345">
        <f t="shared" si="67"/>
        <v>195000000</v>
      </c>
      <c r="N345">
        <f t="shared" si="68"/>
        <v>-196000000</v>
      </c>
      <c r="P345">
        <f t="shared" si="69"/>
        <v>195000000</v>
      </c>
      <c r="Q345">
        <f>IFERROR(J144+MATCH(P345,J345:N345,0)-1,"")</f>
        <v>2015</v>
      </c>
      <c r="R345">
        <f t="shared" si="70"/>
        <v>-317900000</v>
      </c>
      <c r="S345">
        <f>IFERROR(J144+MATCH(R345,J345:N345)-1,"")</f>
        <v>2012</v>
      </c>
      <c r="T345">
        <f t="shared" si="71"/>
        <v>-152260000</v>
      </c>
      <c r="U345">
        <f t="shared" si="72"/>
        <v>205902666.32562095</v>
      </c>
      <c r="V345">
        <f t="shared" si="73"/>
        <v>-0.80445777102299243</v>
      </c>
      <c r="W345">
        <f t="shared" si="74"/>
        <v>-0.68061284732650429</v>
      </c>
      <c r="X345">
        <f t="shared" si="75"/>
        <v>1.0976059904080916E-2</v>
      </c>
      <c r="Y345">
        <f t="shared" si="76"/>
        <v>1.6865250275624508</v>
      </c>
      <c r="Z345">
        <f t="shared" si="77"/>
        <v>-0.21243046911703509</v>
      </c>
      <c r="AA345">
        <f t="shared" si="78"/>
        <v>1.6865250275624508</v>
      </c>
      <c r="AB345">
        <f>IFERROR(V144+MATCH(AA345,V345:Z345,0)-1,"")</f>
        <v>2015</v>
      </c>
    </row>
    <row r="346" spans="1:28" x14ac:dyDescent="0.3">
      <c r="A346" s="1">
        <v>17</v>
      </c>
      <c r="B346" t="s">
        <v>996</v>
      </c>
      <c r="C346" t="s">
        <v>254</v>
      </c>
      <c r="D346" t="s">
        <v>6107</v>
      </c>
      <c r="E346" t="s">
        <v>6108</v>
      </c>
      <c r="F346" t="s">
        <v>6109</v>
      </c>
      <c r="G346" t="s">
        <v>6110</v>
      </c>
      <c r="I346" t="str">
        <f t="shared" si="63"/>
        <v>N/A</v>
      </c>
      <c r="J346" t="str">
        <f t="shared" si="64"/>
        <v>N/A</v>
      </c>
      <c r="K346">
        <f t="shared" si="65"/>
        <v>8.0199999999999994E-2</v>
      </c>
      <c r="L346">
        <f t="shared" si="66"/>
        <v>0.48700000000000004</v>
      </c>
      <c r="M346">
        <f t="shared" si="67"/>
        <v>2.3000000000000003</v>
      </c>
      <c r="N346">
        <f t="shared" si="68"/>
        <v>-2.0051000000000001</v>
      </c>
      <c r="P346">
        <f t="shared" si="69"/>
        <v>2.3000000000000003</v>
      </c>
      <c r="Q346">
        <f>IFERROR(J144+MATCH(P346,J346:N346,0)-1,"")</f>
        <v>2015</v>
      </c>
      <c r="R346">
        <f t="shared" si="70"/>
        <v>-2.0051000000000001</v>
      </c>
      <c r="S346" t="str">
        <f>IFERROR(J144+MATCH(R346,J346:N346)-1,"")</f>
        <v/>
      </c>
      <c r="T346">
        <f t="shared" si="71"/>
        <v>0.21552500000000008</v>
      </c>
      <c r="U346">
        <f t="shared" si="72"/>
        <v>1.7671278908160553</v>
      </c>
      <c r="V346" t="str">
        <f t="shared" si="73"/>
        <v/>
      </c>
      <c r="W346">
        <f t="shared" si="74"/>
        <v>-7.6579064086588169E-2</v>
      </c>
      <c r="X346">
        <f t="shared" si="75"/>
        <v>0.15362498742218</v>
      </c>
      <c r="Y346">
        <f t="shared" si="76"/>
        <v>1.1795835552328897</v>
      </c>
      <c r="Z346">
        <f t="shared" si="77"/>
        <v>-1.2566294785684815</v>
      </c>
      <c r="AA346">
        <f t="shared" si="78"/>
        <v>-1.2566294785684815</v>
      </c>
      <c r="AB346">
        <f>IFERROR(V144+MATCH(AA346,V346:Z346,0)-1,"")</f>
        <v>2016</v>
      </c>
    </row>
    <row r="347" spans="1:28" x14ac:dyDescent="0.3">
      <c r="A347" s="1">
        <v>18</v>
      </c>
      <c r="B347" t="s">
        <v>1001</v>
      </c>
      <c r="C347" t="s">
        <v>6111</v>
      </c>
      <c r="D347" t="s">
        <v>6112</v>
      </c>
      <c r="E347" t="s">
        <v>6113</v>
      </c>
      <c r="F347" t="s">
        <v>6114</v>
      </c>
      <c r="G347" t="s">
        <v>1275</v>
      </c>
      <c r="I347" t="str">
        <f t="shared" si="63"/>
        <v>N/A</v>
      </c>
      <c r="J347">
        <f t="shared" si="64"/>
        <v>-0.15529999999999999</v>
      </c>
      <c r="K347">
        <f t="shared" si="65"/>
        <v>-0.13970000000000002</v>
      </c>
      <c r="L347">
        <f t="shared" si="66"/>
        <v>-7.0800000000000002E-2</v>
      </c>
      <c r="M347">
        <f t="shared" si="67"/>
        <v>9.4299999999999995E-2</v>
      </c>
      <c r="N347">
        <f t="shared" si="68"/>
        <v>-8.7599999999999997E-2</v>
      </c>
      <c r="P347">
        <f t="shared" si="69"/>
        <v>9.4299999999999995E-2</v>
      </c>
      <c r="Q347">
        <f>IFERROR(J144+MATCH(P347,J347:N347,0)-1,"")</f>
        <v>2015</v>
      </c>
      <c r="R347">
        <f t="shared" si="70"/>
        <v>-0.15529999999999999</v>
      </c>
      <c r="S347">
        <f>IFERROR(J144+MATCH(R347,J347:N347)-1,"")</f>
        <v>2012</v>
      </c>
      <c r="T347">
        <f t="shared" si="71"/>
        <v>-7.1820000000000009E-2</v>
      </c>
      <c r="U347">
        <f t="shared" si="72"/>
        <v>9.9275510575367987E-2</v>
      </c>
      <c r="V347">
        <f t="shared" si="73"/>
        <v>-0.84089217487956036</v>
      </c>
      <c r="W347">
        <f t="shared" si="74"/>
        <v>-0.68375372341668161</v>
      </c>
      <c r="X347">
        <f t="shared" si="75"/>
        <v>1.0274437211034472E-2</v>
      </c>
      <c r="Y347">
        <f t="shared" si="76"/>
        <v>1.6733230485265045</v>
      </c>
      <c r="Z347">
        <f t="shared" si="77"/>
        <v>-0.15895158744129678</v>
      </c>
      <c r="AA347">
        <f t="shared" si="78"/>
        <v>1.6733230485265045</v>
      </c>
      <c r="AB347">
        <f>IFERROR(V144+MATCH(AA347,V347:Z347,0)-1,"")</f>
        <v>2015</v>
      </c>
    </row>
    <row r="348" spans="1:28" x14ac:dyDescent="0.3">
      <c r="A348" s="1">
        <v>19</v>
      </c>
      <c r="B348" t="s">
        <v>1007</v>
      </c>
      <c r="C348" t="s">
        <v>5767</v>
      </c>
      <c r="D348" t="s">
        <v>1652</v>
      </c>
      <c r="E348" t="s">
        <v>4273</v>
      </c>
      <c r="F348" t="s">
        <v>6115</v>
      </c>
      <c r="G348" t="s">
        <v>5986</v>
      </c>
      <c r="I348" t="str">
        <f t="shared" si="63"/>
        <v>N/A</v>
      </c>
      <c r="J348">
        <f t="shared" si="64"/>
        <v>6900000</v>
      </c>
      <c r="K348">
        <f t="shared" si="65"/>
        <v>-2900000</v>
      </c>
      <c r="L348">
        <f t="shared" si="66"/>
        <v>-8000000</v>
      </c>
      <c r="M348">
        <f t="shared" si="67"/>
        <v>-9000000</v>
      </c>
      <c r="N348">
        <f t="shared" si="68"/>
        <v>-4800000</v>
      </c>
      <c r="P348">
        <f t="shared" si="69"/>
        <v>6900000</v>
      </c>
      <c r="Q348">
        <f>IFERROR(J144+MATCH(P348,J348:N348,0)-1,"")</f>
        <v>2012</v>
      </c>
      <c r="R348">
        <f t="shared" si="70"/>
        <v>-9000000</v>
      </c>
      <c r="S348" t="str">
        <f>IFERROR(J144+MATCH(R348,J348:N348)-1,"")</f>
        <v/>
      </c>
      <c r="T348">
        <f t="shared" si="71"/>
        <v>-3560000</v>
      </c>
      <c r="U348">
        <f t="shared" si="72"/>
        <v>6338217.4150150446</v>
      </c>
      <c r="V348">
        <f t="shared" si="73"/>
        <v>1.6503062793681671</v>
      </c>
      <c r="W348">
        <f t="shared" si="74"/>
        <v>0.10413022412839296</v>
      </c>
      <c r="X348">
        <f t="shared" si="75"/>
        <v>-0.70051241686373444</v>
      </c>
      <c r="Y348">
        <f t="shared" si="76"/>
        <v>-0.85828548372493585</v>
      </c>
      <c r="Z348">
        <f t="shared" si="77"/>
        <v>-0.19563860290788979</v>
      </c>
      <c r="AA348">
        <f t="shared" si="78"/>
        <v>1.6503062793681671</v>
      </c>
      <c r="AB348">
        <f>IFERROR(V144+MATCH(AA348,V348:Z348,0)-1,"")</f>
        <v>2012</v>
      </c>
    </row>
    <row r="349" spans="1:28" x14ac:dyDescent="0.3">
      <c r="A349" s="1">
        <v>20</v>
      </c>
      <c r="B349" t="s">
        <v>1013</v>
      </c>
      <c r="C349" t="s">
        <v>1014</v>
      </c>
      <c r="D349" t="s">
        <v>1014</v>
      </c>
      <c r="E349" t="s">
        <v>254</v>
      </c>
      <c r="F349" t="s">
        <v>1014</v>
      </c>
      <c r="G349" t="s">
        <v>1014</v>
      </c>
      <c r="I349" t="str">
        <f t="shared" si="63"/>
        <v>N/A</v>
      </c>
      <c r="J349">
        <f t="shared" si="64"/>
        <v>0</v>
      </c>
      <c r="K349">
        <f t="shared" si="65"/>
        <v>0</v>
      </c>
      <c r="L349" t="str">
        <f t="shared" si="66"/>
        <v>N/A</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str">
        <f t="shared" si="75"/>
        <v/>
      </c>
      <c r="Y349" t="e">
        <f t="shared" si="76"/>
        <v>#DIV/0!</v>
      </c>
      <c r="Z349" t="str">
        <f t="shared" si="77"/>
        <v/>
      </c>
      <c r="AA349" t="e">
        <f t="shared" si="78"/>
        <v>#DIV/0!</v>
      </c>
      <c r="AB349" t="str">
        <f>IFERROR(V144+MATCH(AA349,V349:Z349,0)-1,"")</f>
        <v/>
      </c>
    </row>
    <row r="350" spans="1:28" x14ac:dyDescent="0.3">
      <c r="A350" s="1">
        <v>21</v>
      </c>
      <c r="B350" t="s">
        <v>1015</v>
      </c>
      <c r="C350" t="s">
        <v>6116</v>
      </c>
      <c r="D350" t="s">
        <v>6117</v>
      </c>
      <c r="E350" t="s">
        <v>6118</v>
      </c>
      <c r="F350" t="s">
        <v>6119</v>
      </c>
      <c r="G350" t="s">
        <v>6120</v>
      </c>
      <c r="I350" t="str">
        <f t="shared" si="63"/>
        <v>N/A</v>
      </c>
      <c r="J350">
        <f t="shared" si="64"/>
        <v>-59300000</v>
      </c>
      <c r="K350">
        <f t="shared" si="65"/>
        <v>-90100000</v>
      </c>
      <c r="L350">
        <f t="shared" si="66"/>
        <v>63100000</v>
      </c>
      <c r="M350">
        <f t="shared" si="67"/>
        <v>-90800000</v>
      </c>
      <c r="N350">
        <f t="shared" si="68"/>
        <v>112700000</v>
      </c>
      <c r="P350">
        <f t="shared" si="69"/>
        <v>112700000</v>
      </c>
      <c r="Q350">
        <f>IFERROR(J144+MATCH(P350,J350:N350,0)-1,"")</f>
        <v>2016</v>
      </c>
      <c r="R350">
        <f t="shared" si="70"/>
        <v>-90800000</v>
      </c>
      <c r="S350" t="str">
        <f>IFERROR(J144+MATCH(R350,J350:N350)-1,"")</f>
        <v/>
      </c>
      <c r="T350">
        <f t="shared" si="71"/>
        <v>-12880000</v>
      </c>
      <c r="U350">
        <f t="shared" si="72"/>
        <v>94515300.348673701</v>
      </c>
      <c r="V350">
        <f t="shared" si="73"/>
        <v>-0.49113741191905758</v>
      </c>
      <c r="W350">
        <f t="shared" si="74"/>
        <v>-0.8170105762255413</v>
      </c>
      <c r="X350">
        <f t="shared" si="75"/>
        <v>0.8038910072729426</v>
      </c>
      <c r="Y350">
        <f t="shared" si="76"/>
        <v>-0.82441678450523403</v>
      </c>
      <c r="Z350">
        <f t="shared" si="77"/>
        <v>1.3286737653768903</v>
      </c>
      <c r="AA350">
        <f t="shared" si="78"/>
        <v>1.3286737653768903</v>
      </c>
      <c r="AB350">
        <f>IFERROR(V144+MATCH(AA350,V350:Z350,0)-1,"")</f>
        <v>2016</v>
      </c>
    </row>
    <row r="351" spans="1:28" x14ac:dyDescent="0.3">
      <c r="A351" s="1">
        <v>22</v>
      </c>
      <c r="B351" t="s">
        <v>1021</v>
      </c>
      <c r="C351" t="s">
        <v>6121</v>
      </c>
      <c r="D351" t="s">
        <v>6122</v>
      </c>
      <c r="E351" t="s">
        <v>6123</v>
      </c>
      <c r="F351" t="s">
        <v>6124</v>
      </c>
      <c r="G351" t="s">
        <v>6125</v>
      </c>
      <c r="I351" t="str">
        <f t="shared" si="63"/>
        <v>N/A</v>
      </c>
      <c r="J351">
        <f t="shared" si="64"/>
        <v>249600000</v>
      </c>
      <c r="K351">
        <f t="shared" si="65"/>
        <v>203700000</v>
      </c>
      <c r="L351">
        <f t="shared" si="66"/>
        <v>204400000</v>
      </c>
      <c r="M351">
        <f t="shared" si="67"/>
        <v>221800000</v>
      </c>
      <c r="N351">
        <f t="shared" si="68"/>
        <v>335000000</v>
      </c>
      <c r="P351">
        <f t="shared" si="69"/>
        <v>335000000</v>
      </c>
      <c r="Q351">
        <f>IFERROR(J144+MATCH(P351,J351:N351,0)-1,"")</f>
        <v>2016</v>
      </c>
      <c r="R351">
        <f t="shared" si="70"/>
        <v>203700000</v>
      </c>
      <c r="S351" t="str">
        <f>IFERROR(J144+MATCH(R351,J351:N351)-1,"")</f>
        <v/>
      </c>
      <c r="T351">
        <f t="shared" si="71"/>
        <v>242900000</v>
      </c>
      <c r="U351">
        <f t="shared" si="72"/>
        <v>54752625.507823825</v>
      </c>
      <c r="V351">
        <f t="shared" si="73"/>
        <v>0.1223685611029303</v>
      </c>
      <c r="W351">
        <f t="shared" si="74"/>
        <v>-0.71594740227386089</v>
      </c>
      <c r="X351">
        <f t="shared" si="75"/>
        <v>-0.70316262723325618</v>
      </c>
      <c r="Y351">
        <f t="shared" si="76"/>
        <v>-0.38536964765251186</v>
      </c>
      <c r="Z351">
        <f t="shared" si="77"/>
        <v>1.6821111160566986</v>
      </c>
      <c r="AA351">
        <f t="shared" si="78"/>
        <v>1.6821111160566986</v>
      </c>
      <c r="AB351">
        <f>IFERROR(V144+MATCH(AA351,V351:Z351,0)-1,"")</f>
        <v>2016</v>
      </c>
    </row>
    <row r="352" spans="1:28" x14ac:dyDescent="0.3">
      <c r="A352" s="1">
        <v>23</v>
      </c>
      <c r="B352" t="s">
        <v>1027</v>
      </c>
      <c r="C352" t="s">
        <v>254</v>
      </c>
      <c r="D352" t="s">
        <v>6126</v>
      </c>
      <c r="E352" t="s">
        <v>6127</v>
      </c>
      <c r="F352" t="s">
        <v>6128</v>
      </c>
      <c r="G352" t="s">
        <v>6129</v>
      </c>
      <c r="I352" t="str">
        <f t="shared" si="63"/>
        <v>N/A</v>
      </c>
      <c r="J352" t="str">
        <f t="shared" si="64"/>
        <v>N/A</v>
      </c>
      <c r="K352">
        <f t="shared" si="65"/>
        <v>-0.18390000000000001</v>
      </c>
      <c r="L352">
        <f t="shared" si="66"/>
        <v>3.4000000000000002E-3</v>
      </c>
      <c r="M352">
        <f t="shared" si="67"/>
        <v>8.5099999999999995E-2</v>
      </c>
      <c r="N352">
        <f t="shared" si="68"/>
        <v>0.51039999999999996</v>
      </c>
      <c r="P352">
        <f t="shared" si="69"/>
        <v>0.51039999999999996</v>
      </c>
      <c r="Q352">
        <f>IFERROR(J144+MATCH(P352,J352:N352,0)-1,"")</f>
        <v>2016</v>
      </c>
      <c r="R352">
        <f t="shared" si="70"/>
        <v>-0.18390000000000001</v>
      </c>
      <c r="S352">
        <f>IFERROR(J144+MATCH(R352,J352:N352)-1,"")</f>
        <v>2013</v>
      </c>
      <c r="T352">
        <f t="shared" si="71"/>
        <v>0.10375</v>
      </c>
      <c r="U352">
        <f t="shared" si="72"/>
        <v>0.2935556108587718</v>
      </c>
      <c r="V352" t="str">
        <f t="shared" si="73"/>
        <v/>
      </c>
      <c r="W352">
        <f t="shared" si="74"/>
        <v>-0.97988248004698186</v>
      </c>
      <c r="X352">
        <f t="shared" si="75"/>
        <v>-0.34184323612972228</v>
      </c>
      <c r="Y352">
        <f t="shared" si="76"/>
        <v>-6.353140362550394E-2</v>
      </c>
      <c r="Z352">
        <f t="shared" si="77"/>
        <v>1.3852571198022079</v>
      </c>
      <c r="AA352">
        <f t="shared" si="78"/>
        <v>1.3852571198022079</v>
      </c>
      <c r="AB352">
        <f>IFERROR(V144+MATCH(AA352,V352:Z352,0)-1,"")</f>
        <v>2016</v>
      </c>
    </row>
    <row r="353" spans="1:28" x14ac:dyDescent="0.3">
      <c r="A353" s="1">
        <v>24</v>
      </c>
      <c r="B353" t="s">
        <v>1032</v>
      </c>
      <c r="C353" t="s">
        <v>254</v>
      </c>
      <c r="D353" t="s">
        <v>254</v>
      </c>
      <c r="E353" t="s">
        <v>254</v>
      </c>
      <c r="F353" t="s">
        <v>254</v>
      </c>
      <c r="G353" t="s">
        <v>6130</v>
      </c>
      <c r="I353" t="str">
        <f t="shared" si="63"/>
        <v>N/A</v>
      </c>
      <c r="J353" t="str">
        <f t="shared" si="64"/>
        <v>N/A</v>
      </c>
      <c r="K353" t="str">
        <f t="shared" si="65"/>
        <v>N/A</v>
      </c>
      <c r="L353" t="str">
        <f t="shared" si="66"/>
        <v>N/A</v>
      </c>
      <c r="M353" t="str">
        <f t="shared" si="67"/>
        <v>N/A</v>
      </c>
      <c r="N353">
        <f t="shared" si="68"/>
        <v>4.6600000000000003E-2</v>
      </c>
      <c r="P353">
        <f t="shared" si="69"/>
        <v>4.6600000000000003E-2</v>
      </c>
      <c r="Q353">
        <f>IFERROR(J144+MATCH(P353,J353:N353,0)-1,"")</f>
        <v>2016</v>
      </c>
      <c r="R353">
        <f t="shared" si="70"/>
        <v>4.6600000000000003E-2</v>
      </c>
      <c r="S353">
        <f>IFERROR(J144+MATCH(R353,J353:N353)-1,"")</f>
        <v>2016</v>
      </c>
      <c r="T353">
        <f t="shared" si="71"/>
        <v>4.6600000000000003E-2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6131</v>
      </c>
      <c r="C355" t="s">
        <v>6132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6133</v>
      </c>
      <c r="C356" t="s">
        <v>6134</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6135</v>
      </c>
      <c r="C357" t="s">
        <v>6136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1751</v>
      </c>
      <c r="C358" t="s">
        <v>1752</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6137</v>
      </c>
      <c r="C359" t="s">
        <v>6138</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6139</v>
      </c>
      <c r="C360" t="s">
        <v>6140</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6141</v>
      </c>
      <c r="I363" t="str">
        <f t="shared" si="63"/>
        <v>N/A</v>
      </c>
      <c r="J363">
        <f t="shared" si="64"/>
        <v>8330000000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6142</v>
      </c>
      <c r="I365" t="str">
        <f t="shared" si="63"/>
        <v>N/A</v>
      </c>
      <c r="J365">
        <f t="shared" si="64"/>
        <v>8.33</v>
      </c>
      <c r="K365" t="str">
        <f t="shared" si="65"/>
        <v>N/A</v>
      </c>
      <c r="L365" t="str">
        <f t="shared" si="66"/>
        <v>N/A</v>
      </c>
      <c r="M365" t="str">
        <f t="shared" si="67"/>
        <v>N/A</v>
      </c>
      <c r="N365" t="str">
        <f t="shared" si="68"/>
        <v>N/A</v>
      </c>
    </row>
    <row r="366" spans="1:28" x14ac:dyDescent="0.3">
      <c r="A366" s="1">
        <v>3</v>
      </c>
      <c r="B366" t="s">
        <v>124</v>
      </c>
      <c r="C366" t="s">
        <v>6143</v>
      </c>
      <c r="I366" t="str">
        <f t="shared" si="63"/>
        <v>N/A</v>
      </c>
      <c r="J366">
        <f t="shared" si="64"/>
        <v>7.21</v>
      </c>
      <c r="K366" t="str">
        <f t="shared" si="65"/>
        <v>N/A</v>
      </c>
      <c r="L366" t="str">
        <f t="shared" si="66"/>
        <v>N/A</v>
      </c>
      <c r="M366" t="str">
        <f t="shared" si="67"/>
        <v>N/A</v>
      </c>
      <c r="N366" t="str">
        <f t="shared" si="68"/>
        <v>N/A</v>
      </c>
    </row>
    <row r="367" spans="1:28" x14ac:dyDescent="0.3">
      <c r="A367" s="1">
        <v>4</v>
      </c>
      <c r="B367" t="s">
        <v>126</v>
      </c>
      <c r="C367" t="s">
        <v>6144</v>
      </c>
      <c r="I367" t="str">
        <f t="shared" si="63"/>
        <v>N/A</v>
      </c>
      <c r="J367">
        <f t="shared" si="64"/>
        <v>0.89</v>
      </c>
      <c r="K367" t="str">
        <f t="shared" si="65"/>
        <v>N/A</v>
      </c>
      <c r="L367" t="str">
        <f t="shared" si="66"/>
        <v>N/A</v>
      </c>
      <c r="M367" t="str">
        <f t="shared" si="67"/>
        <v>N/A</v>
      </c>
      <c r="N367" t="str">
        <f t="shared" si="68"/>
        <v>N/A</v>
      </c>
    </row>
    <row r="368" spans="1:28" x14ac:dyDescent="0.3">
      <c r="A368" s="1">
        <v>5</v>
      </c>
      <c r="B368" t="s">
        <v>128</v>
      </c>
      <c r="C368" t="s">
        <v>6145</v>
      </c>
      <c r="I368" t="str">
        <f t="shared" si="63"/>
        <v>N/A</v>
      </c>
      <c r="J368">
        <f t="shared" si="64"/>
        <v>1.68</v>
      </c>
      <c r="K368" t="str">
        <f t="shared" si="65"/>
        <v>N/A</v>
      </c>
      <c r="L368" t="str">
        <f t="shared" si="66"/>
        <v>N/A</v>
      </c>
      <c r="M368" t="str">
        <f t="shared" si="67"/>
        <v>N/A</v>
      </c>
      <c r="N368" t="str">
        <f t="shared" si="68"/>
        <v>N/A</v>
      </c>
    </row>
    <row r="369" spans="1:14" x14ac:dyDescent="0.3">
      <c r="A369" s="1">
        <v>6</v>
      </c>
      <c r="B369" t="s">
        <v>130</v>
      </c>
      <c r="C369" t="s">
        <v>6146</v>
      </c>
      <c r="I369" t="str">
        <f t="shared" si="63"/>
        <v>N/A</v>
      </c>
      <c r="J369">
        <f t="shared" si="64"/>
        <v>0.96</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6147</v>
      </c>
      <c r="I374" t="str">
        <f t="shared" si="63"/>
        <v>N/A</v>
      </c>
      <c r="J374">
        <f t="shared" si="64"/>
        <v>3030000000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6148</v>
      </c>
      <c r="I376" t="str">
        <f t="shared" si="63"/>
        <v>N/A</v>
      </c>
      <c r="J376">
        <f t="shared" si="64"/>
        <v>32.31</v>
      </c>
      <c r="K376" t="str">
        <f t="shared" si="65"/>
        <v>N/A</v>
      </c>
      <c r="L376" t="str">
        <f t="shared" si="66"/>
        <v>N/A</v>
      </c>
      <c r="M376" t="str">
        <f t="shared" si="67"/>
        <v>N/A</v>
      </c>
      <c r="N376" t="str">
        <f t="shared" si="68"/>
        <v>N/A</v>
      </c>
    </row>
    <row r="377" spans="1:14" x14ac:dyDescent="0.3">
      <c r="A377" s="1">
        <v>3</v>
      </c>
      <c r="B377" t="s">
        <v>124</v>
      </c>
      <c r="C377" t="s">
        <v>6149</v>
      </c>
      <c r="I377" t="str">
        <f t="shared" si="63"/>
        <v>N/A</v>
      </c>
      <c r="J377">
        <f t="shared" si="64"/>
        <v>21.66</v>
      </c>
      <c r="K377" t="str">
        <f t="shared" si="65"/>
        <v>N/A</v>
      </c>
      <c r="L377" t="str">
        <f t="shared" si="66"/>
        <v>N/A</v>
      </c>
      <c r="M377" t="str">
        <f t="shared" si="67"/>
        <v>N/A</v>
      </c>
      <c r="N377" t="str">
        <f t="shared" si="68"/>
        <v>N/A</v>
      </c>
    </row>
    <row r="378" spans="1:14" x14ac:dyDescent="0.3">
      <c r="A378" s="1">
        <v>4</v>
      </c>
      <c r="B378" t="s">
        <v>126</v>
      </c>
      <c r="C378" t="s">
        <v>6150</v>
      </c>
      <c r="I378" t="str">
        <f t="shared" si="63"/>
        <v>N/A</v>
      </c>
      <c r="J378">
        <f t="shared" si="64"/>
        <v>1.64</v>
      </c>
      <c r="K378" t="str">
        <f t="shared" si="65"/>
        <v>N/A</v>
      </c>
      <c r="L378" t="str">
        <f t="shared" si="66"/>
        <v>N/A</v>
      </c>
      <c r="M378" t="str">
        <f t="shared" si="67"/>
        <v>N/A</v>
      </c>
      <c r="N378" t="str">
        <f t="shared" si="68"/>
        <v>N/A</v>
      </c>
    </row>
    <row r="379" spans="1:14" x14ac:dyDescent="0.3">
      <c r="A379" s="1">
        <v>5</v>
      </c>
      <c r="B379" t="s">
        <v>128</v>
      </c>
      <c r="C379" t="s">
        <v>3187</v>
      </c>
      <c r="I379" t="str">
        <f t="shared" si="63"/>
        <v>N/A</v>
      </c>
      <c r="J379">
        <f t="shared" si="64"/>
        <v>2.67</v>
      </c>
      <c r="K379" t="str">
        <f t="shared" si="65"/>
        <v>N/A</v>
      </c>
      <c r="L379" t="str">
        <f t="shared" si="66"/>
        <v>N/A</v>
      </c>
      <c r="M379" t="str">
        <f t="shared" si="67"/>
        <v>N/A</v>
      </c>
      <c r="N379" t="str">
        <f t="shared" si="68"/>
        <v>N/A</v>
      </c>
    </row>
    <row r="380" spans="1:14" x14ac:dyDescent="0.3">
      <c r="A380" s="1">
        <v>6</v>
      </c>
      <c r="B380" t="s">
        <v>130</v>
      </c>
      <c r="C380" t="s">
        <v>1352</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5.3</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6151</v>
      </c>
      <c r="I385" t="str">
        <f t="shared" si="79"/>
        <v>N/A</v>
      </c>
      <c r="J385">
        <f t="shared" si="80"/>
        <v>8080000000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6152</v>
      </c>
      <c r="I387" t="str">
        <f t="shared" si="79"/>
        <v>N/A</v>
      </c>
      <c r="J387">
        <f t="shared" si="80"/>
        <v>23.97</v>
      </c>
      <c r="K387" t="str">
        <f t="shared" si="81"/>
        <v>N/A</v>
      </c>
      <c r="L387" t="str">
        <f t="shared" si="82"/>
        <v>N/A</v>
      </c>
      <c r="M387" t="str">
        <f t="shared" si="83"/>
        <v>N/A</v>
      </c>
      <c r="N387" t="str">
        <f t="shared" si="84"/>
        <v>N/A</v>
      </c>
    </row>
    <row r="388" spans="1:14" x14ac:dyDescent="0.3">
      <c r="A388" s="1">
        <v>3</v>
      </c>
      <c r="B388" t="s">
        <v>124</v>
      </c>
      <c r="C388" t="s">
        <v>6153</v>
      </c>
      <c r="I388" t="str">
        <f t="shared" si="79"/>
        <v>N/A</v>
      </c>
      <c r="J388">
        <f t="shared" si="80"/>
        <v>18.11</v>
      </c>
      <c r="K388" t="str">
        <f t="shared" si="81"/>
        <v>N/A</v>
      </c>
      <c r="L388" t="str">
        <f t="shared" si="82"/>
        <v>N/A</v>
      </c>
      <c r="M388" t="str">
        <f t="shared" si="83"/>
        <v>N/A</v>
      </c>
      <c r="N388" t="str">
        <f t="shared" si="84"/>
        <v>N/A</v>
      </c>
    </row>
    <row r="389" spans="1:14" x14ac:dyDescent="0.3">
      <c r="A389" s="1">
        <v>4</v>
      </c>
      <c r="B389" t="s">
        <v>126</v>
      </c>
      <c r="C389" t="s">
        <v>6154</v>
      </c>
      <c r="I389" t="str">
        <f t="shared" si="79"/>
        <v>N/A</v>
      </c>
      <c r="J389">
        <f t="shared" si="80"/>
        <v>1.84</v>
      </c>
      <c r="K389" t="str">
        <f t="shared" si="81"/>
        <v>N/A</v>
      </c>
      <c r="L389" t="str">
        <f t="shared" si="82"/>
        <v>N/A</v>
      </c>
      <c r="M389" t="str">
        <f t="shared" si="83"/>
        <v>N/A</v>
      </c>
      <c r="N389" t="str">
        <f t="shared" si="84"/>
        <v>N/A</v>
      </c>
    </row>
    <row r="390" spans="1:14" x14ac:dyDescent="0.3">
      <c r="A390" s="1">
        <v>5</v>
      </c>
      <c r="B390" t="s">
        <v>128</v>
      </c>
      <c r="C390" t="s">
        <v>6155</v>
      </c>
      <c r="I390" t="str">
        <f t="shared" si="79"/>
        <v>N/A</v>
      </c>
      <c r="J390">
        <f t="shared" si="80"/>
        <v>1.31</v>
      </c>
      <c r="K390" t="str">
        <f t="shared" si="81"/>
        <v>N/A</v>
      </c>
      <c r="L390" t="str">
        <f t="shared" si="82"/>
        <v>N/A</v>
      </c>
      <c r="M390" t="str">
        <f t="shared" si="83"/>
        <v>N/A</v>
      </c>
      <c r="N390" t="str">
        <f t="shared" si="84"/>
        <v>N/A</v>
      </c>
    </row>
    <row r="391" spans="1:14" x14ac:dyDescent="0.3">
      <c r="A391" s="1">
        <v>6</v>
      </c>
      <c r="B391" t="s">
        <v>130</v>
      </c>
      <c r="C391" t="s">
        <v>6156</v>
      </c>
      <c r="I391" t="str">
        <f t="shared" si="79"/>
        <v>N/A</v>
      </c>
      <c r="J391">
        <f t="shared" si="80"/>
        <v>7.98</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6157</v>
      </c>
      <c r="I396" t="str">
        <f t="shared" si="79"/>
        <v>N/A</v>
      </c>
      <c r="J396">
        <f t="shared" si="80"/>
        <v>3240000000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6158</v>
      </c>
      <c r="I398" t="str">
        <f t="shared" si="79"/>
        <v>N/A</v>
      </c>
      <c r="J398">
        <f t="shared" si="80"/>
        <v>22.74</v>
      </c>
      <c r="K398" t="str">
        <f t="shared" si="81"/>
        <v>N/A</v>
      </c>
      <c r="L398" t="str">
        <f t="shared" si="82"/>
        <v>N/A</v>
      </c>
      <c r="M398" t="str">
        <f t="shared" si="83"/>
        <v>N/A</v>
      </c>
      <c r="N398" t="str">
        <f t="shared" si="84"/>
        <v>N/A</v>
      </c>
    </row>
    <row r="399" spans="1:14" x14ac:dyDescent="0.3">
      <c r="A399" s="1">
        <v>3</v>
      </c>
      <c r="B399" t="s">
        <v>124</v>
      </c>
      <c r="C399" t="s">
        <v>6159</v>
      </c>
      <c r="I399" t="str">
        <f t="shared" si="79"/>
        <v>N/A</v>
      </c>
      <c r="J399">
        <f t="shared" si="80"/>
        <v>20.09</v>
      </c>
      <c r="K399" t="str">
        <f t="shared" si="81"/>
        <v>N/A</v>
      </c>
      <c r="L399" t="str">
        <f t="shared" si="82"/>
        <v>N/A</v>
      </c>
      <c r="M399" t="str">
        <f t="shared" si="83"/>
        <v>N/A</v>
      </c>
      <c r="N399" t="str">
        <f t="shared" si="84"/>
        <v>N/A</v>
      </c>
    </row>
    <row r="400" spans="1:14" x14ac:dyDescent="0.3">
      <c r="A400" s="1">
        <v>4</v>
      </c>
      <c r="B400" t="s">
        <v>126</v>
      </c>
      <c r="C400" t="s">
        <v>6160</v>
      </c>
    </row>
    <row r="401" spans="1:3" x14ac:dyDescent="0.3">
      <c r="A401" s="1">
        <v>5</v>
      </c>
      <c r="B401" t="s">
        <v>128</v>
      </c>
      <c r="C401" t="s">
        <v>1055</v>
      </c>
    </row>
    <row r="402" spans="1:3" x14ac:dyDescent="0.3">
      <c r="A402" s="1">
        <v>6</v>
      </c>
      <c r="B402" t="s">
        <v>130</v>
      </c>
      <c r="C402" t="s">
        <v>6161</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8.9093243085541229E-3</v>
      </c>
      <c r="AL454">
        <f ca="1">Z455-Y455</f>
        <v>-1.10386386205652E-2</v>
      </c>
      <c r="AM454">
        <f ca="1">AA455-Z455</f>
        <v>2.0926533588551677E-2</v>
      </c>
      <c r="AN454">
        <f ca="1">AB455-AA455</f>
        <v>1.4572118702553427E-2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0.40448780487804881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0.41339712918660293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0.40235849056603773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0.42328502415458941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0.43785714285714283</v>
      </c>
      <c r="AK455" t="str">
        <f>"Max " &amp; AK452</f>
        <v>Max Change in Gross Margin / Sales</v>
      </c>
      <c r="AL455">
        <f ca="1">MAX(AK454:AN454)</f>
        <v>2.0926533588551677E-2</v>
      </c>
    </row>
    <row r="456" spans="2:40" x14ac:dyDescent="0.3">
      <c r="X456" t="str">
        <f>"Max " &amp; X453</f>
        <v>Max Gross Margin</v>
      </c>
      <c r="Y456">
        <f ca="1">MAX(X455:AB455)</f>
        <v>0.43785714285714283</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-1.10386386205652E-2</v>
      </c>
    </row>
    <row r="458" spans="2:40" x14ac:dyDescent="0.3">
      <c r="X458" t="str">
        <f>"Min " &amp; X453</f>
        <v>Min Gross Margin</v>
      </c>
      <c r="Y458">
        <f ca="1">MIN(X455:AB455)</f>
        <v>0.40235849056603773</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0.16219512195121952</v>
      </c>
      <c r="R462">
        <f ca="1">Y455-Y463-Y471</f>
        <v>0.16000000000000003</v>
      </c>
      <c r="S462">
        <f ca="1">Z455-Z463-Z471</f>
        <v>0.1465566037735849</v>
      </c>
      <c r="T462">
        <f ca="1">AA455-AA463-AA471</f>
        <v>0.16033816425120775</v>
      </c>
      <c r="U462">
        <f ca="1">AB455-AB463-AB471</f>
        <v>0.1590625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0.16219512195121952</v>
      </c>
      <c r="S463" t="str">
        <f>"GM Effect on Max"</f>
        <v>GM Effect on Max</v>
      </c>
      <c r="T463" t="str">
        <f ca="1">IF(R464=Y457,"Max OM in same year as Max GM","Inconclusive Effect")</f>
        <v>Inconclusive Effect</v>
      </c>
      <c r="U463" t="str">
        <f>"Correlation with GM"</f>
        <v>Correlation with GM</v>
      </c>
      <c r="V463">
        <f ca="1">CORREL(Q462:U462,X455:AB455)</f>
        <v>0.38932510132619907</v>
      </c>
      <c r="X463">
        <f ca="1">(INDIRECT("J" &amp; MATCH("SG&amp;A Expense",B145:B403,0) +144))/(INDIRECT("J" &amp; MATCH("Sales/Revenue",B145:B403,0) +144))</f>
        <v>0.22092682926829271</v>
      </c>
      <c r="Y463">
        <f ca="1">(INDIRECT("K" &amp; MATCH("SG&amp;A Expense",B145:B403,0) +144))/(INDIRECT("K" &amp; MATCH("Sales/Revenue",B145:B403,0) +144))</f>
        <v>0.23133971291866032</v>
      </c>
      <c r="Z463">
        <f ca="1">(INDIRECT("L" &amp; MATCH("SG&amp;A Expense",B145:B403,0) +144))/(INDIRECT("L" &amp; MATCH("Sales/Revenue",B145:B403,0) +144))</f>
        <v>0.23278301886792452</v>
      </c>
      <c r="AA463">
        <f ca="1">(INDIRECT("M" &amp; MATCH("SG&amp;A Expense",B145:B403,0) +144))/(INDIRECT("M" &amp; MATCH("Sales/Revenue",B145:B403,0) +144))</f>
        <v>0.23724637681159422</v>
      </c>
      <c r="AB463">
        <f ca="1">(INDIRECT("N" &amp; MATCH("SG&amp;A Expense",B145:B403,0) +144))/(INDIRECT("N" &amp; MATCH("Sales/Revenue",B145:B403,0) +144))</f>
        <v>0.24892857142857142</v>
      </c>
      <c r="AE463">
        <f ca="1">R462-Q462</f>
        <v>-2.1951219512194864E-3</v>
      </c>
      <c r="AF463">
        <f ca="1">S462-R462</f>
        <v>-1.3443396226415133E-2</v>
      </c>
      <c r="AG463">
        <f ca="1">T462-S462</f>
        <v>1.3781560477622856E-2</v>
      </c>
      <c r="AH463">
        <f ca="1">U462-T462</f>
        <v>-1.2756642512077587E-3</v>
      </c>
      <c r="AK463">
        <f ca="1">Y463-X463</f>
        <v>1.0412883650367605E-2</v>
      </c>
      <c r="AL463">
        <f ca="1">Z463-Y463</f>
        <v>1.4433059492642009E-3</v>
      </c>
      <c r="AM463">
        <f ca="1">AA463-Z463</f>
        <v>4.4633579436696991E-3</v>
      </c>
      <c r="AN463">
        <f ca="1">AB463-AA463</f>
        <v>1.1682194616977198E-2</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Max OM in same year as Min SGA</v>
      </c>
      <c r="U464" t="str">
        <f>"Correlation with SGA"</f>
        <v>Correlation with SGA</v>
      </c>
      <c r="V464">
        <f ca="1">CORREL(Q462:U462,X463:AB463)</f>
        <v>-8.7344656044851213E-2</v>
      </c>
      <c r="X464" t="str">
        <f>"Max " &amp; X461</f>
        <v>Max SGA / Sales</v>
      </c>
      <c r="Y464">
        <f ca="1">MAX(X463:AB463)</f>
        <v>0.24892857142857142</v>
      </c>
      <c r="AE464" t="str">
        <f>"Max " &amp; AE461</f>
        <v>Max Change in Operating Margin</v>
      </c>
      <c r="AF464">
        <f ca="1">MAX(AE463:AH463)</f>
        <v>1.3781560477622856E-2</v>
      </c>
      <c r="AK464" t="str">
        <f>"Max " &amp; AK461</f>
        <v>Max Change in SGA / Sales</v>
      </c>
      <c r="AL464">
        <f ca="1">MAX(AK463:AN463)</f>
        <v>1.1682194616977198E-2</v>
      </c>
    </row>
    <row r="465" spans="4:40" x14ac:dyDescent="0.3">
      <c r="J465" t="str">
        <f>"EOY Pretax ROIC"</f>
        <v>EOY Pretax ROIC</v>
      </c>
      <c r="Q465" t="str">
        <f>"Min " &amp; Q460</f>
        <v>Min Operating Margin</v>
      </c>
      <c r="R465">
        <f ca="1">MIN(Q462:U462)</f>
        <v>0.1465566037735849</v>
      </c>
      <c r="S465" t="str">
        <f>"Dep Effect on Max"</f>
        <v>Dep Effect on Max</v>
      </c>
      <c r="T465" t="str">
        <f ca="1">IF(R464=Y475,"Max OM in same year as Min Depr","Inconclusive Effect")</f>
        <v>Max OM in same year as Min Depr</v>
      </c>
      <c r="U465" t="str">
        <f>"Correlation with Dep"</f>
        <v>Correlation with Dep</v>
      </c>
      <c r="V465">
        <f ca="1">CORREL(Q462:U462,X471:AB471)</f>
        <v>8.2898455593256856E-2</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2014</v>
      </c>
      <c r="S466" t="str">
        <f>"GM Effect on Min"</f>
        <v>GM Effect on Min</v>
      </c>
      <c r="T466" t="str">
        <f ca="1">IF(R466=Y459,"Min OM in same year as Min GM","Inconclusive Effect")</f>
        <v>Min OM in same year as Min GM</v>
      </c>
      <c r="X466" t="str">
        <f>"Min " &amp; X461</f>
        <v>Min SGA / Sales</v>
      </c>
      <c r="Y466">
        <f ca="1">MIN(X463:AB463)</f>
        <v>0.22092682926829271</v>
      </c>
      <c r="AE466" t="str">
        <f>"Min " &amp; AE461</f>
        <v>Min Change in Operating Margin</v>
      </c>
      <c r="AF466">
        <f ca="1">MIN(AE463:AH463)</f>
        <v>-1.3443396226415133E-2</v>
      </c>
      <c r="AK466" t="str">
        <f>"Min " &amp; AK461</f>
        <v>Min Change in SGA / Sales</v>
      </c>
      <c r="AL466">
        <f ca="1">MIN(AK463:AN463)</f>
        <v>1.4433059492642009E-3</v>
      </c>
    </row>
    <row r="467" spans="4:40" x14ac:dyDescent="0.3">
      <c r="J467">
        <f ca="1">Q462*(1/Q490)</f>
        <v>0.21484879813905403</v>
      </c>
      <c r="K467">
        <f ca="1">R462*(1/R490)</f>
        <v>0.25988964016476251</v>
      </c>
      <c r="L467">
        <f ca="1">S462*(1/S490)</f>
        <v>0.24171464135677612</v>
      </c>
      <c r="M467">
        <f ca="1">T462*(1/T490)</f>
        <v>0.20707511854255056</v>
      </c>
      <c r="N467">
        <f ca="1">U462*(1/U490)</f>
        <v>0.21004539291398924</v>
      </c>
      <c r="S467" t="str">
        <f>"SGA Effect on Min"</f>
        <v>SGA Effect on Min</v>
      </c>
      <c r="T467" t="str">
        <f ca="1">IF(R466=Y465,"Min OM in same year as Max SGA","Inconclusive Effect")</f>
        <v>Inconclusive Effect</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13-14</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0.25988964016476251</v>
      </c>
      <c r="L468" t="str">
        <f>"OM Effect on Max"</f>
        <v>OM Effect on Max</v>
      </c>
      <c r="M468" t="str">
        <f ca="1">IF(K469=R464,"Max ROIC in same year as Max OM","Inconclusive Effect")</f>
        <v>Inconclusive Effect</v>
      </c>
      <c r="N468" t="str">
        <f>"Correlation with OM"</f>
        <v>Correlation with OM</v>
      </c>
      <c r="O468">
        <f ca="1">CORREL(J467:N467,Q462:U462)</f>
        <v>-0.37646171374075471</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Inconclusive Effect</v>
      </c>
      <c r="N469" t="str">
        <f>"Correlation with IC"</f>
        <v>Correlation with IC</v>
      </c>
      <c r="O469">
        <f ca="1">CORREL(J467:N467,Q490:U490)</f>
        <v>-0.94647621137502658</v>
      </c>
      <c r="X469" t="str">
        <f>"Depreciation / Sales"</f>
        <v>Depreciation / Sales</v>
      </c>
    </row>
    <row r="470" spans="4:40" x14ac:dyDescent="0.3">
      <c r="J470" t="str">
        <f>"Min " &amp; J465</f>
        <v>Min EOY Pretax ROIC</v>
      </c>
      <c r="K470">
        <f ca="1">MIN(J467:N467)</f>
        <v>0.20707511854255056</v>
      </c>
      <c r="L470" t="str">
        <f>"OM Effect on Min"</f>
        <v>OM Effect on Min</v>
      </c>
      <c r="M470" t="str">
        <f ca="1">IF(K471=R466,"Min ROIC in same year as Min OM","Inconclusive Effect")</f>
        <v>Inconclusive Effect</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2.1365853658536587E-2</v>
      </c>
      <c r="Y471">
        <f ca="1">(INDIRECT("K" &amp; MATCH("Depreciation &amp; Amortization Expense",B145:B403,0) +144))/(INDIRECT("K" &amp; MATCH("Sales/Revenue",B145:B403,0) +144))</f>
        <v>2.2057416267942585E-2</v>
      </c>
      <c r="Z471">
        <f ca="1">(INDIRECT("L" &amp; MATCH("Depreciation &amp; Amortization Expense",B145:B403,0) +144))/(INDIRECT("L" &amp; MATCH("Sales/Revenue",B145:B403,0) +144))</f>
        <v>2.3018867924528303E-2</v>
      </c>
      <c r="AA471">
        <f ca="1">(INDIRECT("M" &amp; MATCH("Depreciation &amp; Amortization Expense",B145:B403,0) +144))/(INDIRECT("M" &amp; MATCH("Sales/Revenue",B145:B403,0) +144))</f>
        <v>2.5700483091787442E-2</v>
      </c>
      <c r="AB471">
        <f ca="1">(INDIRECT("N" &amp; MATCH("Depreciation &amp; Amortization Expense",B145:B403,0) +144))/(INDIRECT("N" &amp; MATCH("Sales/Revenue",B145:B403,0) +144))</f>
        <v>2.9866071428571433E-2</v>
      </c>
    </row>
    <row r="472" spans="4:40" x14ac:dyDescent="0.3">
      <c r="Q472">
        <f ca="1">K467-J467</f>
        <v>4.5040842025708488E-2</v>
      </c>
      <c r="R472">
        <f ca="1">L467-K467</f>
        <v>-1.8174998807986398E-2</v>
      </c>
      <c r="S472">
        <f ca="1">M467-L467</f>
        <v>-3.4639522814225554E-2</v>
      </c>
      <c r="T472">
        <f ca="1">N467-M467</f>
        <v>2.9702743714386803E-3</v>
      </c>
      <c r="X472" t="str">
        <f>"Max " &amp; X469</f>
        <v>Max Depreciation / Sales</v>
      </c>
      <c r="Y472">
        <f ca="1">MAX(X471:AB471)</f>
        <v>2.9866071428571433E-2</v>
      </c>
      <c r="AK472" t="str">
        <f>"Change in Depreciation / Sales"</f>
        <v>Change in Depreciation / Sales</v>
      </c>
    </row>
    <row r="473" spans="4:40" x14ac:dyDescent="0.3">
      <c r="Q473" t="str">
        <f>"Max " &amp; Q470</f>
        <v>Max Change in EOY Pretax ROIC</v>
      </c>
      <c r="R473">
        <f ca="1">MAX(Q472:T472)</f>
        <v>4.5040842025708488E-2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2.1365853658536587E-2</v>
      </c>
      <c r="AK474">
        <f ca="1">Y471-X471</f>
        <v>6.9156260940599762E-4</v>
      </c>
      <c r="AL474">
        <f ca="1">Z471-Y471</f>
        <v>9.6145165658571841E-4</v>
      </c>
      <c r="AM474">
        <f ca="1">AA471-Z471</f>
        <v>2.6816151672591389E-3</v>
      </c>
      <c r="AN474">
        <f ca="1">AB471-AA471</f>
        <v>4.1655883367839909E-3</v>
      </c>
    </row>
    <row r="475" spans="4:40" x14ac:dyDescent="0.3">
      <c r="D475" t="str">
        <f>"EOY ROIC"</f>
        <v>EOY ROIC</v>
      </c>
      <c r="K475" t="str">
        <f>"Change in EOY ROIC"</f>
        <v>Change in EOY ROIC</v>
      </c>
      <c r="Q475" t="str">
        <f>"Min " &amp; Q470</f>
        <v>Min Change in EOY Pretax ROIC</v>
      </c>
      <c r="R475">
        <f ca="1">MIN(Q472:T472)</f>
        <v>-3.4639522814225554E-2</v>
      </c>
      <c r="X475" t="str">
        <f>X474 &amp; " Year"</f>
        <v>Min Depreciation / Sales Year</v>
      </c>
      <c r="Y475">
        <f ca="1">VALUE(X470)+MATCH(Y474,X471:AB471,0)-1</f>
        <v>2012</v>
      </c>
      <c r="AK475" t="str">
        <f>"Max " &amp; AK472</f>
        <v>Max Change in Depreciation / Sales</v>
      </c>
      <c r="AL475">
        <f ca="1">MAX(AK474:AN474)</f>
        <v>4.1655883367839909E-3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15-16</v>
      </c>
    </row>
    <row r="477" spans="4:40" x14ac:dyDescent="0.3">
      <c r="D477">
        <f ca="1">J467*(1-J487)</f>
        <v>0.13461260229652189</v>
      </c>
      <c r="E477">
        <f ca="1">K467*(1-K487)</f>
        <v>5.2691583795418662E-2</v>
      </c>
      <c r="F477">
        <f ca="1">L467*(1-L487)</f>
        <v>0.16574460476759897</v>
      </c>
      <c r="G477">
        <f ca="1">M467*(1-M487)</f>
        <v>0.15305552240101564</v>
      </c>
      <c r="H477">
        <f ca="1">N467*(1-N487)</f>
        <v>0.16405741738923801</v>
      </c>
      <c r="K477">
        <f ca="1">E477-D477</f>
        <v>-8.1921018501103227E-2</v>
      </c>
      <c r="L477">
        <f ca="1">F477-E477</f>
        <v>0.11305302097218031</v>
      </c>
      <c r="M477">
        <f ca="1">G477-F477</f>
        <v>-1.2689082366583337E-2</v>
      </c>
      <c r="N477">
        <f ca="1">H477-G477</f>
        <v>1.1001894988222377E-2</v>
      </c>
      <c r="AK477" t="str">
        <f>"Min " &amp; AK472</f>
        <v>Min Change in Depreciation / Sales</v>
      </c>
      <c r="AL477">
        <f ca="1">MIN(AK474:AN474)</f>
        <v>6.9156260940599762E-4</v>
      </c>
    </row>
    <row r="478" spans="4:40" x14ac:dyDescent="0.3">
      <c r="D478" t="str">
        <f>"Max " &amp; D475</f>
        <v>Max EOY ROIC</v>
      </c>
      <c r="E478">
        <f ca="1">MAX(D477:H477)</f>
        <v>0.16574460476759897</v>
      </c>
      <c r="F478" t="str">
        <f>"Cash Tax  Effect on Max"</f>
        <v>Cash Tax  Effect on Max</v>
      </c>
      <c r="G478" t="str">
        <f ca="1">IF(E479=K491,"Max ROIC in same year as Min Cash Tax","Inconclusive Effect")</f>
        <v>Inconclusive Effect</v>
      </c>
      <c r="K478" t="str">
        <f>"Max " &amp; K475</f>
        <v>Max Change in EOY ROIC</v>
      </c>
      <c r="L478">
        <f ca="1">MAX(K477:N477)</f>
        <v>0.11305302097218031</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5.2691583795418662E-2</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-8.1921018501103227E-2</v>
      </c>
      <c r="Q480" t="str">
        <f>K476</f>
        <v>12-13</v>
      </c>
      <c r="R480" t="str">
        <f>L476</f>
        <v>13-14</v>
      </c>
      <c r="S480" t="str">
        <f>M476</f>
        <v>14-15</v>
      </c>
      <c r="T480" t="str">
        <f>N476</f>
        <v>15-16</v>
      </c>
    </row>
    <row r="481" spans="4:40" x14ac:dyDescent="0.3">
      <c r="D481" t="str">
        <f>D480 &amp; " Year"</f>
        <v>Min EOY ROIC Year</v>
      </c>
      <c r="E481">
        <f ca="1">VALUE(D476)+MATCH(E480,D477:H477,0)-1</f>
        <v>2013</v>
      </c>
      <c r="K481" t="str">
        <f>K480 &amp; " Year"</f>
        <v>Min Change in EOY ROIC Year</v>
      </c>
      <c r="L481" t="str">
        <f ca="1">IF(MATCH(L480,K477:N477,0)=1,K476,IF(MATCH(L480,K477:N477,0)=2,L476,IF(MATCH(L480,K477:N477,0)=3,M476,N476)))</f>
        <v>12-13</v>
      </c>
      <c r="Q481">
        <f ca="1">K487-J487</f>
        <v>0.42379975890477117</v>
      </c>
      <c r="R481">
        <f ca="1">L487-K487</f>
        <v>-0.48295762533067171</v>
      </c>
      <c r="S481">
        <f ca="1">M487-L487</f>
        <v>-5.3426814028596059E-2</v>
      </c>
      <c r="T481">
        <f ca="1">N487-M487</f>
        <v>-4.1926531586643195E-2</v>
      </c>
      <c r="X481" t="str">
        <f>"Op WC / Sales"</f>
        <v>Op WC / Sales</v>
      </c>
    </row>
    <row r="482" spans="4:40" x14ac:dyDescent="0.3">
      <c r="D482" t="str">
        <f>"Correlation with OM"</f>
        <v>Correlation with OM</v>
      </c>
      <c r="E482">
        <f ca="1">CORREL(D477:H477,Q462:U462)</f>
        <v>-0.37650065427893703</v>
      </c>
      <c r="Q482" t="str">
        <f>"Max " &amp; Q479</f>
        <v>Max Change in Cash Tax Rate</v>
      </c>
      <c r="R482">
        <f ca="1">MAX(Q481:T481)</f>
        <v>0.42379975890477117</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0.44977037244349982</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0.25717073170731708</v>
      </c>
      <c r="Y483">
        <f ca="1">(INDIRECT("K" &amp; MATCH("Total Current Assets",B145:B403,0) +144) - INDIRECT("K" &amp; MATCH("Total Current Liabilities",B145:B403,0) +144))/(INDIRECT("K" &amp; MATCH("Sales/Revenue",B145:B403,0) +144))</f>
        <v>0.20703349282296654</v>
      </c>
      <c r="Z483">
        <f ca="1">(INDIRECT("L" &amp; MATCH("Total Current Assets",B145:B403,0) +144) - INDIRECT("L" &amp; MATCH("Total Current Liabilities",B145:B403,0) +144))/(INDIRECT("L" &amp; MATCH("Sales/Revenue",B145:B403,0) +144))</f>
        <v>0.20872641509433965</v>
      </c>
      <c r="AA483">
        <f ca="1">(INDIRECT("M" &amp; MATCH("Total Current Assets",B145:B403,0) +144) - INDIRECT("M" &amp; MATCH("Total Current Liabilities",B145:B403,0) +144))/(INDIRECT("M" &amp; MATCH("Sales/Revenue",B145:B403,0) +144))</f>
        <v>0.13913043478260873</v>
      </c>
      <c r="AB483">
        <f ca="1">(INDIRECT("N" &amp; MATCH("Total Current Assets",B145:B403,0) +144) - INDIRECT("N" &amp; MATCH("Total Current Liabilities",B145:B403,0) +144))/(INDIRECT("N" &amp; MATCH("Sales/Revenue",B145:B403,0) +144))</f>
        <v>0.1784375</v>
      </c>
      <c r="AK483" t="str">
        <f>K476</f>
        <v>12-13</v>
      </c>
      <c r="AL483" t="str">
        <f>L476</f>
        <v>13-14</v>
      </c>
      <c r="AM483" t="str">
        <f>M476</f>
        <v>14-15</v>
      </c>
      <c r="AN483" t="str">
        <f>N476</f>
        <v>15-16</v>
      </c>
    </row>
    <row r="484" spans="4:40" x14ac:dyDescent="0.3">
      <c r="D484" t="str">
        <f>"Correlation with GM"</f>
        <v>Correlation with GM</v>
      </c>
      <c r="E484">
        <f ca="1">CORREL(D477:H477,X455:AB455)</f>
        <v>0.20571350756753293</v>
      </c>
      <c r="Q484" t="str">
        <f>"Min " &amp; Q479</f>
        <v>Min Change in Cash Tax Rate</v>
      </c>
      <c r="R484">
        <f ca="1">MIN(Q481:T481)</f>
        <v>-0.48295762533067171</v>
      </c>
      <c r="X484" t="str">
        <f>"Max " &amp; X481</f>
        <v>Max Op WC / Sales</v>
      </c>
      <c r="Y484">
        <f ca="1">MAX(X483:AB483)</f>
        <v>0.25717073170731708</v>
      </c>
      <c r="AK484">
        <f ca="1">Y483-X483</f>
        <v>-5.0137238884350538E-2</v>
      </c>
      <c r="AL484">
        <f ca="1">Z483-Y483</f>
        <v>1.692922271373104E-3</v>
      </c>
      <c r="AM484">
        <f ca="1">AA483-Z483</f>
        <v>-6.9595980311730921E-2</v>
      </c>
      <c r="AN484">
        <f ca="1">AB483-AA483</f>
        <v>3.9307065217391274E-2</v>
      </c>
    </row>
    <row r="485" spans="4:40" x14ac:dyDescent="0.3">
      <c r="D485" t="str">
        <f>"Correlation with SGA"</f>
        <v>Correlation with SGA</v>
      </c>
      <c r="E485">
        <f ca="1">CORREL(D477:H477,X463:AB463)</f>
        <v>0.35525669445958524</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2012</v>
      </c>
      <c r="AK485" t="str">
        <f>"Max " &amp; AK482</f>
        <v>Max Change in Op WC / Sales</v>
      </c>
      <c r="AL485">
        <f ca="1">MAX(AK484:AN484)</f>
        <v>3.9307065217391274E-2</v>
      </c>
    </row>
    <row r="486" spans="4:40" x14ac:dyDescent="0.3">
      <c r="D486" t="str">
        <f>"Correlation with Dep"</f>
        <v>Correlation with Dep</v>
      </c>
      <c r="E486">
        <f ca="1">CORREL(D477:H477,X471:AB471)</f>
        <v>0.5102824412491257</v>
      </c>
      <c r="J486" t="str">
        <f>D476</f>
        <v>2012</v>
      </c>
      <c r="K486" t="str">
        <f>E476</f>
        <v>2013</v>
      </c>
      <c r="L486" t="str">
        <f>F476</f>
        <v>2014</v>
      </c>
      <c r="M486" t="str">
        <f>G476</f>
        <v>2015</v>
      </c>
      <c r="N486" t="str">
        <f>H476</f>
        <v>2016</v>
      </c>
      <c r="X486" t="str">
        <f>"Min " &amp; X481</f>
        <v>Min Op WC / Sales</v>
      </c>
      <c r="Y486">
        <f ca="1">MIN(X483:AB483)</f>
        <v>0.13913043478260873</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-0.25249253452914117</v>
      </c>
      <c r="J487">
        <f ca="1">(INDIRECT("J" &amp; MATCH("Income Tax",B145:B403,0) +144))/(INDIRECT("J" &amp; MATCH("Pretax Income",B145:B403,0) +144))</f>
        <v>0.3734542456718879</v>
      </c>
      <c r="K487">
        <f ca="1">(INDIRECT("K" &amp; MATCH("Income Tax",B145:B403,0) +144))/(INDIRECT("K" &amp; MATCH("Pretax Income",B145:B403,0) +144))</f>
        <v>0.79725400457665907</v>
      </c>
      <c r="L487">
        <f ca="1">(INDIRECT("L" &amp; MATCH("Income Tax",B145:B403,0) +144))/(INDIRECT("L" &amp; MATCH("Pretax Income",B145:B403,0) +144))</f>
        <v>0.31429637924598736</v>
      </c>
      <c r="M487">
        <f ca="1">(INDIRECT("M" &amp; MATCH("Income Tax",B145:B403,0) +144))/(INDIRECT("M" &amp; MATCH("Pretax Income",B145:B403,0) +144))</f>
        <v>0.2608695652173913</v>
      </c>
      <c r="N487">
        <f ca="1">(INDIRECT("N" &amp; MATCH("Income Tax",B145:B403,0) +144))/(INDIRECT("N" &amp; MATCH("Pretax Income",B145:B403,0) +144))</f>
        <v>0.2189430336307481</v>
      </c>
      <c r="X487" t="str">
        <f>X486 &amp; " Year"</f>
        <v>Min Op WC / Sales Year</v>
      </c>
      <c r="Y487">
        <f ca="1">VALUE(X482)+MATCH(Y486,X483:AB483,0)-1</f>
        <v>2015</v>
      </c>
      <c r="AK487" t="str">
        <f>"Min " &amp; AK482</f>
        <v>Min Change in Op WC / Sales</v>
      </c>
      <c r="AL487">
        <f ca="1">MIN(AK484:AN484)</f>
        <v>-6.9595980311730921E-2</v>
      </c>
    </row>
    <row r="488" spans="4:40" x14ac:dyDescent="0.3">
      <c r="D488" t="str">
        <f>"Correlation with PPE"</f>
        <v>Correlation with PPE</v>
      </c>
      <c r="E488">
        <f ca="1">CORREL(D477:H477,X491:AB491)</f>
        <v>0.33844055108713278</v>
      </c>
      <c r="J488" t="str">
        <f>"Max " &amp; J485</f>
        <v>Max Cash Tax Rate</v>
      </c>
      <c r="K488">
        <f ca="1">MAX(J487:N487)</f>
        <v>0.79725400457665907</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0.45817682464378073</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0.2189430336307481</v>
      </c>
      <c r="Q490">
        <f ca="1">SUM(X483,X491,X499)</f>
        <v>0.75492682926829269</v>
      </c>
      <c r="R490">
        <f ca="1">SUM(Y483,Y491,Y499)</f>
        <v>0.61564593301435422</v>
      </c>
      <c r="S490">
        <f ca="1">SUM(Z483,Z491,Z499)</f>
        <v>0.6063207547169811</v>
      </c>
      <c r="T490">
        <f ca="1">SUM(AA483,AA491,AA499)</f>
        <v>0.77429951690821264</v>
      </c>
      <c r="U490">
        <f ca="1">SUM(AB483,AB491,AB499)</f>
        <v>0.75727678571428581</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0.77429951690821264</v>
      </c>
      <c r="S491" t="str">
        <f>"Op WC Effect on Max"</f>
        <v>Op WC Effect on Max</v>
      </c>
      <c r="T491" t="str">
        <f ca="1">IF(R492=Y485,"Max IC in same year as Max Op WC","Inconclusive Effect")</f>
        <v>Inconclusive Effect</v>
      </c>
      <c r="U491" t="str">
        <f>"Correlation with Op WC"</f>
        <v>Correlation with Op WC</v>
      </c>
      <c r="V491">
        <f ca="1">CORREL(Q490:U490,X483:AB483)</f>
        <v>-0.27752921140449666</v>
      </c>
      <c r="X491">
        <f ca="1">(INDIRECT("J" &amp; MATCH("Net Property, Plant &amp; Equipment",B145:B403,0) +144))/(INDIRECT("J" &amp; MATCH("Sales/Revenue",B145:B403,0) +144))</f>
        <v>0.11317073170731709</v>
      </c>
      <c r="Y491">
        <f ca="1">(INDIRECT("K" &amp; MATCH("Net Property, Plant &amp; Equipment",B145:B403,0) +144))/(INDIRECT("K" &amp; MATCH("Sales/Revenue",B145:B403,0) +144))</f>
        <v>9.7129186602870829E-2</v>
      </c>
      <c r="Z491">
        <f ca="1">(INDIRECT("L" &amp; MATCH("Net Property, Plant &amp; Equipment",B145:B403,0) +144))/(INDIRECT("L" &amp; MATCH("Sales/Revenue",B145:B403,0) +144))</f>
        <v>9.9622641509433965E-2</v>
      </c>
      <c r="AA491">
        <f ca="1">(INDIRECT("M" &amp; MATCH("Net Property, Plant &amp; Equipment",B145:B403,0) +144))/(INDIRECT("M" &amp; MATCH("Sales/Revenue",B145:B403,0) +144))</f>
        <v>0.10859903381642513</v>
      </c>
      <c r="AB491">
        <f ca="1">(INDIRECT("N" &amp; MATCH("Net Property, Plant &amp; Equipment",B145:B403,0) +144))/(INDIRECT("N" &amp; MATCH("Sales/Revenue",B145:B403,0) +144))</f>
        <v>0.10116071428571428</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Inconclusive Effect</v>
      </c>
      <c r="U492" t="str">
        <f>"Correlation with PPE"</f>
        <v>Correlation with PPE</v>
      </c>
      <c r="V492">
        <f ca="1">CORREL(Q490:U490,X491:AB491)</f>
        <v>0.74999891589586087</v>
      </c>
      <c r="X492" t="str">
        <f>"Max " &amp; X489</f>
        <v>Max PPE / Sales</v>
      </c>
      <c r="Y492">
        <f ca="1">MAX(X491:AB491)</f>
        <v>0.11317073170731709</v>
      </c>
      <c r="AE492">
        <f ca="1">R490-Q490</f>
        <v>-0.13928089625393847</v>
      </c>
      <c r="AF492">
        <f ca="1">S490-R490</f>
        <v>-9.3251782973731157E-3</v>
      </c>
      <c r="AG492">
        <f ca="1">T490-S490</f>
        <v>0.16797876219123153</v>
      </c>
      <c r="AH492">
        <f ca="1">U490-T490</f>
        <v>-1.7022731193926832E-2</v>
      </c>
      <c r="AK492">
        <f ca="1">Y491-X491</f>
        <v>-1.6041545104446261E-2</v>
      </c>
      <c r="AL492">
        <f ca="1">Z491-Y491</f>
        <v>2.4934549065631362E-3</v>
      </c>
      <c r="AM492">
        <f ca="1">AA491-Z491</f>
        <v>8.9763923069911683E-3</v>
      </c>
      <c r="AN492">
        <f ca="1">AB491-AA491</f>
        <v>-7.4383195307108491E-3</v>
      </c>
    </row>
    <row r="493" spans="4:40" x14ac:dyDescent="0.3">
      <c r="Q493" t="str">
        <f>"Min " &amp; Q488</f>
        <v>Min Invested Capital / Sales</v>
      </c>
      <c r="R493">
        <f ca="1">MIN(Q490:U490)</f>
        <v>0.6063207547169811</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0.89638446186078047</v>
      </c>
      <c r="X493" t="str">
        <f>X492 &amp; " Year"</f>
        <v>Max PPE / Sales Year</v>
      </c>
      <c r="Y493">
        <f ca="1">VALUE(X490)+MATCH(Y492,X491:AB491,0)-1</f>
        <v>2012</v>
      </c>
      <c r="AE493" t="str">
        <f>"Max " &amp; AE490</f>
        <v>Max Change in Invested Capital / Sales</v>
      </c>
      <c r="AF493">
        <f ca="1">MAX(AE492:AH492)</f>
        <v>0.16797876219123153</v>
      </c>
      <c r="AK493" t="str">
        <f>"Max " &amp; AK490</f>
        <v>Max Change in PPE / Sales</v>
      </c>
      <c r="AL493">
        <f ca="1">MAX(AK492:AN492)</f>
        <v>8.9763923069911683E-3</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9.7129186602870829E-2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-0.13928089625393847</v>
      </c>
      <c r="AK495" t="str">
        <f>"Min " &amp; AK490</f>
        <v>Min Change in PPE / Sales</v>
      </c>
      <c r="AL495">
        <f ca="1">MIN(AK492:AN492)</f>
        <v>-1.6041545104446261E-2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12-13</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0.3845853658536586</v>
      </c>
      <c r="Y499">
        <f ca="1">(INDIRECT("K" &amp; MATCH("Intangible Assets",B145:B403,0) +144))/(INDIRECT("K" &amp; MATCH("Sales/Revenue",B145:B403,0) +144))</f>
        <v>0.31148325358851681</v>
      </c>
      <c r="Z499">
        <f ca="1">(INDIRECT("L" &amp; MATCH("Intangible Assets",B145:B403,0) +144))/(INDIRECT("L" &amp; MATCH("Sales/Revenue",B145:B403,0) +144))</f>
        <v>0.29797169811320756</v>
      </c>
      <c r="AA499">
        <f ca="1">(INDIRECT("M" &amp; MATCH("Intangible Assets",B145:B403,0) +144))/(INDIRECT("M" &amp; MATCH("Sales/Revenue",B145:B403,0) +144))</f>
        <v>0.52657004830917875</v>
      </c>
      <c r="AB499">
        <f ca="1">(INDIRECT("N" &amp; MATCH("Intangible Assets",B145:B403,0) +144))/(INDIRECT("N" &amp; MATCH("Sales/Revenue",B145:B403,0) +144))</f>
        <v>0.47767857142857151</v>
      </c>
      <c r="AK499" t="str">
        <f>K476</f>
        <v>12-13</v>
      </c>
      <c r="AL499" t="str">
        <f>L476</f>
        <v>13-14</v>
      </c>
      <c r="AM499" t="str">
        <f>M476</f>
        <v>14-15</v>
      </c>
      <c r="AN499" t="str">
        <f>N476</f>
        <v>15-16</v>
      </c>
    </row>
    <row r="500" spans="3:40" x14ac:dyDescent="0.3">
      <c r="X500" t="str">
        <f>"Max " &amp; X497</f>
        <v>Max Intangibles / Sales</v>
      </c>
      <c r="Y500">
        <f ca="1">MAX(X499:AB499)</f>
        <v>0.52657004830917875</v>
      </c>
      <c r="AK500">
        <f ca="1">Y499-X499</f>
        <v>-7.3102112265141794E-2</v>
      </c>
      <c r="AL500">
        <f ca="1">Z499-Y499</f>
        <v>-1.3511555475309245E-2</v>
      </c>
      <c r="AM500">
        <f ca="1">AA499-Z499</f>
        <v>0.22859835019597119</v>
      </c>
      <c r="AN500">
        <f ca="1">AB499-AA499</f>
        <v>-4.8891476880607243E-2</v>
      </c>
    </row>
    <row r="501" spans="3:40" x14ac:dyDescent="0.3">
      <c r="X501" t="str">
        <f>X500 &amp; " Year"</f>
        <v>Max Intangibles / Sales Year</v>
      </c>
      <c r="Y501">
        <f ca="1">VALUE(X498)+MATCH(Y500,X499:AB499,0)-1</f>
        <v>2015</v>
      </c>
      <c r="AK501" t="str">
        <f>"Max " &amp; AK498</f>
        <v>Max Change in Intagibles / Sales</v>
      </c>
      <c r="AL501">
        <f ca="1">MAX(AK500:AN500)</f>
        <v>0.22859835019597119</v>
      </c>
    </row>
    <row r="502" spans="3:40" x14ac:dyDescent="0.3">
      <c r="X502" t="str">
        <f>"Min " &amp; X497</f>
        <v>Min Intangibles / Sales</v>
      </c>
      <c r="Y502">
        <f ca="1">MIN(X499:AB499)</f>
        <v>0.29797169811320756</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2014</v>
      </c>
      <c r="AK503" t="str">
        <f>"Min " &amp; AK498</f>
        <v>Min Change in Intagibles / Sales</v>
      </c>
      <c r="AL503">
        <f ca="1">MIN(AK500:AN500)</f>
        <v>-7.3102112265141794E-2</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0.13461260229652189</v>
      </c>
      <c r="E508">
        <f t="shared" ca="1" si="85"/>
        <v>5.2691583795418662E-2</v>
      </c>
      <c r="F508">
        <f t="shared" ca="1" si="85"/>
        <v>0.16574460476759897</v>
      </c>
      <c r="G508">
        <f t="shared" ca="1" si="85"/>
        <v>0.15305552240101564</v>
      </c>
      <c r="H508">
        <f t="shared" ca="1" si="85"/>
        <v>0.16405741738923801</v>
      </c>
      <c r="I508">
        <f t="shared" ref="I508:I518" ca="1" si="86">AVERAGE(D508:H508)</f>
        <v>0.13403234612995862</v>
      </c>
      <c r="J508">
        <f t="shared" ref="J508:J518" ca="1" si="87">STDEV(D508:H508)</f>
        <v>4.7132021497725052E-2</v>
      </c>
      <c r="K508">
        <f t="shared" ref="K508:K518" ca="1" si="88">(D508-I508)/J508</f>
        <v>1.2311293853400112E-2</v>
      </c>
      <c r="L508">
        <f t="shared" ref="L508:L518" ca="1" si="89">(E508-I508)/J508</f>
        <v>-1.7258067816689358</v>
      </c>
      <c r="M508">
        <f t="shared" ref="M508:M518" ca="1" si="90">(F508-I508)/J508</f>
        <v>0.67283892415204438</v>
      </c>
      <c r="N508">
        <f t="shared" ref="N508:N518" ca="1" si="91">(G508-I508)/J508</f>
        <v>0.40361469053423088</v>
      </c>
      <c r="O508">
        <f t="shared" ref="O508:O518" ca="1" si="92">(H508-I508)/J508</f>
        <v>0.63704187312926153</v>
      </c>
      <c r="P508">
        <f ca="1">K507 + MATCH(IF(MAX(MAX(K508:O508),ABS(MIN(K508:O508)))=ABS(MIN(K508:O508)), MIN(K508:O508),MAX(K508:O508)),K508:O508,0) - 1</f>
        <v>2013</v>
      </c>
    </row>
    <row r="509" spans="3:40" x14ac:dyDescent="0.3">
      <c r="C509" t="str">
        <f>J465</f>
        <v>EOY Pretax ROIC</v>
      </c>
      <c r="D509">
        <f ca="1">J467</f>
        <v>0.21484879813905403</v>
      </c>
      <c r="E509">
        <f ca="1">K467</f>
        <v>0.25988964016476251</v>
      </c>
      <c r="F509">
        <f ca="1">L467</f>
        <v>0.24171464135677612</v>
      </c>
      <c r="G509">
        <f ca="1">M467</f>
        <v>0.20707511854255056</v>
      </c>
      <c r="H509">
        <f ca="1">N467</f>
        <v>0.21004539291398924</v>
      </c>
      <c r="I509">
        <f t="shared" ca="1" si="86"/>
        <v>0.22671471822342651</v>
      </c>
      <c r="J509">
        <f t="shared" ca="1" si="87"/>
        <v>2.3075709529534277E-2</v>
      </c>
      <c r="K509">
        <f t="shared" ca="1" si="88"/>
        <v>-0.51421691147504944</v>
      </c>
      <c r="L509">
        <f t="shared" ca="1" si="89"/>
        <v>1.4376555528607209</v>
      </c>
      <c r="M509">
        <f t="shared" ca="1" si="90"/>
        <v>0.65003085231903335</v>
      </c>
      <c r="N509">
        <f t="shared" ca="1" si="91"/>
        <v>-0.85109407603434672</v>
      </c>
      <c r="O509">
        <f t="shared" ca="1" si="92"/>
        <v>-0.72237541767036162</v>
      </c>
      <c r="P509">
        <f ca="1">K507 + MATCH(IF(MAX(MAX(K509:O509),ABS(MIN(K509:O509)))=ABS(MIN(K509:O509)), MIN(K509:O509),MAX(K509:O509)),K509:O509,0) - 1</f>
        <v>2013</v>
      </c>
    </row>
    <row r="510" spans="3:40" x14ac:dyDescent="0.3">
      <c r="C510" t="str">
        <f>J485</f>
        <v>Cash Tax Rate</v>
      </c>
      <c r="D510">
        <f ca="1">J487</f>
        <v>0.3734542456718879</v>
      </c>
      <c r="E510">
        <f ca="1">K487</f>
        <v>0.79725400457665907</v>
      </c>
      <c r="F510">
        <f ca="1">L487</f>
        <v>0.31429637924598736</v>
      </c>
      <c r="G510">
        <f ca="1">M487</f>
        <v>0.2608695652173913</v>
      </c>
      <c r="H510">
        <f ca="1">N487</f>
        <v>0.2189430336307481</v>
      </c>
      <c r="I510">
        <f t="shared" ca="1" si="86"/>
        <v>0.39296344566853481</v>
      </c>
      <c r="J510">
        <f t="shared" ca="1" si="87"/>
        <v>0.23331945338136939</v>
      </c>
      <c r="K510">
        <f t="shared" ca="1" si="88"/>
        <v>-8.3615831058708984E-2</v>
      </c>
      <c r="L510">
        <f t="shared" ca="1" si="89"/>
        <v>1.7327768990067716</v>
      </c>
      <c r="M510">
        <f t="shared" ca="1" si="90"/>
        <v>-0.33716462679159109</v>
      </c>
      <c r="N510">
        <f t="shared" ca="1" si="91"/>
        <v>-0.56615030824382706</v>
      </c>
      <c r="O510">
        <f t="shared" ca="1" si="92"/>
        <v>-0.74584613291264579</v>
      </c>
      <c r="P510">
        <f ca="1">K507 + MATCH(IF(MAX(MAX(K510:O510),ABS(MIN(K510:O510)))=ABS(MIN(K510:O510)), MIN(K510:O510),MAX(K510:O510)),K510:O510,0) - 1</f>
        <v>2013</v>
      </c>
    </row>
    <row r="511" spans="3:40" x14ac:dyDescent="0.3">
      <c r="C511" t="str">
        <f>Q460</f>
        <v>Operating Margin</v>
      </c>
      <c r="D511">
        <f ca="1">Q462</f>
        <v>0.16219512195121952</v>
      </c>
      <c r="E511">
        <f ca="1">R462</f>
        <v>0.16000000000000003</v>
      </c>
      <c r="F511">
        <f ca="1">S462</f>
        <v>0.1465566037735849</v>
      </c>
      <c r="G511">
        <f ca="1">T462</f>
        <v>0.16033816425120775</v>
      </c>
      <c r="H511">
        <f ca="1">U462</f>
        <v>0.1590625</v>
      </c>
      <c r="I511">
        <f t="shared" ca="1" si="86"/>
        <v>0.15763047799520244</v>
      </c>
      <c r="J511">
        <f t="shared" ca="1" si="87"/>
        <v>6.2941153297308835E-3</v>
      </c>
      <c r="K511">
        <f t="shared" ca="1" si="88"/>
        <v>0.72522407310452763</v>
      </c>
      <c r="L511">
        <f t="shared" ca="1" si="89"/>
        <v>0.37646625151670127</v>
      </c>
      <c r="M511">
        <f t="shared" ca="1" si="90"/>
        <v>-1.7594012250314175</v>
      </c>
      <c r="N511">
        <f t="shared" ca="1" si="91"/>
        <v>0.43019330186329569</v>
      </c>
      <c r="O511">
        <f t="shared" ca="1" si="92"/>
        <v>0.22751759854689302</v>
      </c>
      <c r="P511">
        <f ca="1">K507 + MATCH(IF(MAX(MAX(K511:O511),ABS(MIN(K511:O511)))=ABS(MIN(K511:O511)), MIN(K511:O511),MAX(K511:O511)),K511:O511,0) - 1</f>
        <v>2014</v>
      </c>
    </row>
    <row r="512" spans="3:40" x14ac:dyDescent="0.3">
      <c r="C512" t="str">
        <f>Q488</f>
        <v>Invested Capital / Sales</v>
      </c>
      <c r="D512">
        <f ca="1">Q490</f>
        <v>0.75492682926829269</v>
      </c>
      <c r="E512">
        <f ca="1">R490</f>
        <v>0.61564593301435422</v>
      </c>
      <c r="F512">
        <f ca="1">S490</f>
        <v>0.6063207547169811</v>
      </c>
      <c r="G512">
        <f ca="1">T490</f>
        <v>0.77429951690821264</v>
      </c>
      <c r="H512">
        <f ca="1">U490</f>
        <v>0.75727678571428581</v>
      </c>
      <c r="I512">
        <f t="shared" ca="1" si="86"/>
        <v>0.70169396392442529</v>
      </c>
      <c r="J512">
        <f t="shared" ca="1" si="87"/>
        <v>8.320917469388632E-2</v>
      </c>
      <c r="K512">
        <f t="shared" ca="1" si="88"/>
        <v>0.63974754634573494</v>
      </c>
      <c r="L512">
        <f t="shared" ca="1" si="89"/>
        <v>-1.0341171057954663</v>
      </c>
      <c r="M512">
        <f t="shared" ca="1" si="90"/>
        <v>-1.1461862175452102</v>
      </c>
      <c r="N512">
        <f t="shared" ca="1" si="91"/>
        <v>0.8725666761014268</v>
      </c>
      <c r="O512">
        <f t="shared" ca="1" si="92"/>
        <v>0.6679891008935146</v>
      </c>
      <c r="P512">
        <f ca="1">K507 + MATCH(IF(MAX(MAX(K512:O512),ABS(MIN(K512:O512)))=ABS(MIN(K512:O512)), MIN(K512:O512),MAX(K512:O512)),K512:O512,0) - 1</f>
        <v>2014</v>
      </c>
    </row>
    <row r="513" spans="3:16" x14ac:dyDescent="0.3">
      <c r="C513" t="str">
        <f>X453</f>
        <v>Gross Margin</v>
      </c>
      <c r="D513">
        <f ca="1">X455</f>
        <v>0.40448780487804881</v>
      </c>
      <c r="E513">
        <f ca="1">Y455</f>
        <v>0.41339712918660293</v>
      </c>
      <c r="F513">
        <f ca="1">Z455</f>
        <v>0.40235849056603773</v>
      </c>
      <c r="G513">
        <f ca="1">AA455</f>
        <v>0.42328502415458941</v>
      </c>
      <c r="H513">
        <f ca="1">AB455</f>
        <v>0.43785714285714283</v>
      </c>
      <c r="I513">
        <f t="shared" ca="1" si="86"/>
        <v>0.41627711832848435</v>
      </c>
      <c r="J513">
        <f t="shared" ca="1" si="87"/>
        <v>1.4627189157563596E-2</v>
      </c>
      <c r="K513">
        <f t="shared" ca="1" si="88"/>
        <v>-0.8059862577451794</v>
      </c>
      <c r="L513">
        <f t="shared" ca="1" si="89"/>
        <v>-0.19689286238512918</v>
      </c>
      <c r="M513">
        <f t="shared" ca="1" si="90"/>
        <v>-0.95155860859633568</v>
      </c>
      <c r="N513">
        <f t="shared" ca="1" si="91"/>
        <v>0.47910133318275472</v>
      </c>
      <c r="O513">
        <f t="shared" ca="1" si="92"/>
        <v>1.4753363955438856</v>
      </c>
      <c r="P513">
        <f ca="1">K507 + MATCH(IF(MAX(MAX(K513:O513),ABS(MIN(K513:O513)))=ABS(MIN(K513:O513)), MIN(K513:O513),MAX(K513:O513)),K513:O513,0) - 1</f>
        <v>2016</v>
      </c>
    </row>
    <row r="514" spans="3:16" x14ac:dyDescent="0.3">
      <c r="C514" t="str">
        <f>X461</f>
        <v>SGA / Sales</v>
      </c>
      <c r="D514">
        <f ca="1">X463</f>
        <v>0.22092682926829271</v>
      </c>
      <c r="E514">
        <f ca="1">Y463</f>
        <v>0.23133971291866032</v>
      </c>
      <c r="F514">
        <f ca="1">Z463</f>
        <v>0.23278301886792452</v>
      </c>
      <c r="G514">
        <f ca="1">AA463</f>
        <v>0.23724637681159422</v>
      </c>
      <c r="H514">
        <f ca="1">AB463</f>
        <v>0.24892857142857142</v>
      </c>
      <c r="I514">
        <f t="shared" ca="1" si="86"/>
        <v>0.23424490185900865</v>
      </c>
      <c r="J514">
        <f t="shared" ca="1" si="87"/>
        <v>1.0155876206775865E-2</v>
      </c>
      <c r="K514">
        <f t="shared" ca="1" si="88"/>
        <v>-1.3113661804808427</v>
      </c>
      <c r="L514">
        <f t="shared" ca="1" si="89"/>
        <v>-0.28605990080993965</v>
      </c>
      <c r="M514">
        <f t="shared" ca="1" si="90"/>
        <v>-0.143944546124812</v>
      </c>
      <c r="N514">
        <f t="shared" ca="1" si="91"/>
        <v>0.29554071864159054</v>
      </c>
      <c r="O514">
        <f t="shared" ca="1" si="92"/>
        <v>1.4458299087739983</v>
      </c>
      <c r="P514">
        <f ca="1">K507 + MATCH(IF(MAX(MAX(K514:O514),ABS(MIN(K514:O514)))=ABS(MIN(K514:O514)), MIN(K514:O514),MAX(K514:O514)),K514:O514,0) - 1</f>
        <v>2016</v>
      </c>
    </row>
    <row r="515" spans="3:16" x14ac:dyDescent="0.3">
      <c r="C515" t="str">
        <f>X469</f>
        <v>Depreciation / Sales</v>
      </c>
      <c r="D515">
        <f ca="1">X471</f>
        <v>2.1365853658536587E-2</v>
      </c>
      <c r="E515">
        <f ca="1">Y471</f>
        <v>2.2057416267942585E-2</v>
      </c>
      <c r="F515">
        <f ca="1">Z471</f>
        <v>2.3018867924528303E-2</v>
      </c>
      <c r="G515">
        <f ca="1">AA471</f>
        <v>2.5700483091787442E-2</v>
      </c>
      <c r="H515">
        <f ca="1">AB471</f>
        <v>2.9866071428571433E-2</v>
      </c>
      <c r="I515">
        <f t="shared" ca="1" si="86"/>
        <v>2.4401738474273269E-2</v>
      </c>
      <c r="J515">
        <f t="shared" ca="1" si="87"/>
        <v>3.4702466193276015E-3</v>
      </c>
      <c r="K515">
        <f t="shared" ca="1" si="88"/>
        <v>-0.87483258360609495</v>
      </c>
      <c r="L515">
        <f t="shared" ca="1" si="89"/>
        <v>-0.67554916508640606</v>
      </c>
      <c r="M515">
        <f t="shared" ca="1" si="90"/>
        <v>-0.39849345059312025</v>
      </c>
      <c r="N515">
        <f t="shared" ca="1" si="91"/>
        <v>0.37425138901678945</v>
      </c>
      <c r="O515">
        <f t="shared" ca="1" si="92"/>
        <v>1.5746238102688328</v>
      </c>
      <c r="P515">
        <f ca="1">K507 + MATCH(IF(MAX(MAX(K515:O515),ABS(MIN(K515:O515)))=ABS(MIN(K515:O515)), MIN(K515:O515),MAX(K515:O515)),K515:O515,0) - 1</f>
        <v>2016</v>
      </c>
    </row>
    <row r="516" spans="3:16" x14ac:dyDescent="0.3">
      <c r="C516" t="str">
        <f>X481</f>
        <v>Op WC / Sales</v>
      </c>
      <c r="D516">
        <f ca="1">X483</f>
        <v>0.25717073170731708</v>
      </c>
      <c r="E516">
        <f ca="1">Y483</f>
        <v>0.20703349282296654</v>
      </c>
      <c r="F516">
        <f ca="1">Z483</f>
        <v>0.20872641509433965</v>
      </c>
      <c r="G516">
        <f ca="1">AA483</f>
        <v>0.13913043478260873</v>
      </c>
      <c r="H516">
        <f ca="1">AB483</f>
        <v>0.1784375</v>
      </c>
      <c r="I516">
        <f t="shared" ca="1" si="86"/>
        <v>0.19809971488144643</v>
      </c>
      <c r="J516">
        <f t="shared" ca="1" si="87"/>
        <v>4.3434153796248466E-2</v>
      </c>
      <c r="K516">
        <f t="shared" ca="1" si="88"/>
        <v>1.3600130695069002</v>
      </c>
      <c r="L516">
        <f t="shared" ca="1" si="89"/>
        <v>0.20568555297356231</v>
      </c>
      <c r="M516">
        <f t="shared" ca="1" si="90"/>
        <v>0.24466230567639327</v>
      </c>
      <c r="N516">
        <f t="shared" ca="1" si="91"/>
        <v>-1.3576707485879707</v>
      </c>
      <c r="O516">
        <f t="shared" ca="1" si="92"/>
        <v>-0.45269017956888824</v>
      </c>
      <c r="P516">
        <f ca="1">K507 + MATCH(IF(MAX(MAX(K516:O516),ABS(MIN(K516:O516)))=ABS(MIN(K516:O516)), MIN(K516:O516),MAX(K516:O516)),K516:O516,0) - 1</f>
        <v>2012</v>
      </c>
    </row>
    <row r="517" spans="3:16" x14ac:dyDescent="0.3">
      <c r="C517" t="str">
        <f>X489</f>
        <v>PPE / Sales</v>
      </c>
      <c r="D517">
        <f ca="1">X491</f>
        <v>0.11317073170731709</v>
      </c>
      <c r="E517">
        <f ca="1">Y491</f>
        <v>9.7129186602870829E-2</v>
      </c>
      <c r="F517">
        <f ca="1">Z491</f>
        <v>9.9622641509433965E-2</v>
      </c>
      <c r="G517">
        <f ca="1">AA491</f>
        <v>0.10859903381642513</v>
      </c>
      <c r="H517">
        <f ca="1">AB491</f>
        <v>0.10116071428571428</v>
      </c>
      <c r="I517">
        <f t="shared" ca="1" si="86"/>
        <v>0.10393646158435225</v>
      </c>
      <c r="J517">
        <f t="shared" ca="1" si="87"/>
        <v>6.7019425150724966E-3</v>
      </c>
      <c r="K517">
        <f t="shared" ca="1" si="88"/>
        <v>1.3778497953686113</v>
      </c>
      <c r="L517">
        <f t="shared" ca="1" si="89"/>
        <v>-1.0157167069356443</v>
      </c>
      <c r="M517">
        <f t="shared" ca="1" si="90"/>
        <v>-0.6436671256455303</v>
      </c>
      <c r="N517">
        <f t="shared" ca="1" si="91"/>
        <v>0.69570459931383677</v>
      </c>
      <c r="O517">
        <f t="shared" ca="1" si="92"/>
        <v>-0.41417056210126935</v>
      </c>
      <c r="P517">
        <f ca="1">K507 + MATCH(IF(MAX(MAX(K517:O517),ABS(MIN(K517:O517)))=ABS(MIN(K517:O517)), MIN(K517:O517),MAX(K517:O517)),K517:O517,0) - 1</f>
        <v>2012</v>
      </c>
    </row>
    <row r="518" spans="3:16" x14ac:dyDescent="0.3">
      <c r="C518" t="str">
        <f>X497</f>
        <v>Intangibles / Sales</v>
      </c>
      <c r="D518">
        <f ca="1">X499</f>
        <v>0.3845853658536586</v>
      </c>
      <c r="E518">
        <f ca="1">Y499</f>
        <v>0.31148325358851681</v>
      </c>
      <c r="F518">
        <f ca="1">Z499</f>
        <v>0.29797169811320756</v>
      </c>
      <c r="G518">
        <f ca="1">AA499</f>
        <v>0.52657004830917875</v>
      </c>
      <c r="H518">
        <f ca="1">AB499</f>
        <v>0.47767857142857151</v>
      </c>
      <c r="I518">
        <f t="shared" ca="1" si="86"/>
        <v>0.39965778745862668</v>
      </c>
      <c r="J518">
        <f t="shared" ca="1" si="87"/>
        <v>0.10066771052340563</v>
      </c>
      <c r="K518">
        <f t="shared" ca="1" si="88"/>
        <v>-0.14972448987467218</v>
      </c>
      <c r="L518">
        <f t="shared" ca="1" si="89"/>
        <v>-0.87589688303886626</v>
      </c>
      <c r="M518">
        <f t="shared" ca="1" si="90"/>
        <v>-1.0101162410143092</v>
      </c>
      <c r="N518">
        <f t="shared" ca="1" si="91"/>
        <v>1.2607047502192321</v>
      </c>
      <c r="O518">
        <f t="shared" ca="1" si="92"/>
        <v>0.7750328637086138</v>
      </c>
      <c r="P518">
        <f ca="1">K507 + MATCH(IF(MAX(MAX(K518:O518),ABS(MIN(K518:O518)))=ABS(MIN(K518:O518)), MIN(K518:O518),MAX(K518:O518)),K518:O518,0) - 1</f>
        <v>2015</v>
      </c>
    </row>
    <row r="519" spans="3:16" x14ac:dyDescent="0.3">
      <c r="I519" t="str">
        <f>"Max SD"</f>
        <v>Max SD</v>
      </c>
      <c r="J519">
        <f ca="1">MAX(J508:J518)</f>
        <v>0.23331945338136939</v>
      </c>
    </row>
    <row r="520" spans="3:16" x14ac:dyDescent="0.3">
      <c r="I520" t="str">
        <f>"Max SD Item"</f>
        <v>Max SD Item</v>
      </c>
      <c r="J520" t="str">
        <f ca="1">INDIRECT("C" &amp; 507 + MATCH(J519,J508:J518,0))</f>
        <v>Cash Tax Rate</v>
      </c>
    </row>
    <row r="521" spans="3:16" x14ac:dyDescent="0.3">
      <c r="I521" t="str">
        <f>"Min SD"</f>
        <v>Min SD</v>
      </c>
      <c r="J521">
        <f ca="1">MIN(J508:J518)</f>
        <v>3.4702466193276015E-3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6162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AllianceBernstein Holding L.P.</v>
      </c>
    </row>
    <row r="2" spans="1:16" x14ac:dyDescent="0.3">
      <c r="B2" t="s">
        <v>2</v>
      </c>
      <c r="C2" t="s">
        <v>6163</v>
      </c>
      <c r="K2" t="str">
        <f>LEFT(C1,FIND("(",C1) - 2)</f>
        <v>AllianceBernstein Holding L.P.</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$25.10, up 1.41%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$25.10, up 1.41% after opening at yesterday's closing price</v>
      </c>
    </row>
    <row r="5" spans="1:16" x14ac:dyDescent="0.3">
      <c r="J5">
        <f ca="1">RANDBETWEEN(1,2)</f>
        <v>2</v>
      </c>
      <c r="K5" t="str">
        <f>"The one year target estimate for " &amp; D1 &amp; " is " &amp; TEXT(C23,"$####.00")</f>
        <v>The one year target estimate for AllianceBernstein Holding L.P. is $25.71</v>
      </c>
      <c r="L5" t="str">
        <f>D1 &amp; " is expected to be trading at " &amp; TEXT(C23, "$####.00") &amp; ", based on target estimates"</f>
        <v>AllianceBernstein Holding L.P. is expected to be trading at $25.71, based on target estimates</v>
      </c>
    </row>
    <row r="6" spans="1:16" x14ac:dyDescent="0.3">
      <c r="K6" t="str">
        <f>" which would be " &amp; IF(OR(LEFT(ABS((C23-C2)/C2*100),1)="8",LEFT(ABS((C23-C2)/C2*100),2)="18"), "an ", "a ")  &amp;TEXT(ABS((C23-C2)/C2),"####.00%")&amp;IF((C23-C2)&gt;0," increase over"," decrease from")&amp;" the current price"</f>
        <v xml:space="preserve"> which would be a 2.43% increase over the current price</v>
      </c>
    </row>
    <row r="7" spans="1:16" x14ac:dyDescent="0.3">
      <c r="A7" s="1">
        <v>0</v>
      </c>
      <c r="B7" t="s">
        <v>5</v>
      </c>
      <c r="C7" t="s">
        <v>6164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6.38% over last quarter based on the average of 7 analyst estimates (Yahoo Finance)</v>
      </c>
    </row>
    <row r="8" spans="1:16" x14ac:dyDescent="0.3">
      <c r="A8" s="1">
        <v>1</v>
      </c>
      <c r="B8" t="s">
        <v>7</v>
      </c>
      <c r="C8" t="s">
        <v>6164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6165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6166</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$0.08 in the 2 months leading up to the earnings report</v>
      </c>
    </row>
    <row r="11" spans="1:16" x14ac:dyDescent="0.3">
      <c r="A11" s="1">
        <v>4</v>
      </c>
      <c r="B11" t="s">
        <v>13</v>
      </c>
      <c r="C11" t="s">
        <v>6167</v>
      </c>
      <c r="K11" t="str">
        <f>IF(B145="Interest Income",U42, K42)</f>
        <v>AllianceBernstein Holding L.P. has managed to increase net income available to common, and fiscal year is january-december. all values usd millions. each year since 2012</v>
      </c>
    </row>
    <row r="12" spans="1:16" x14ac:dyDescent="0.3">
      <c r="A12" s="1">
        <v>5</v>
      </c>
      <c r="B12" t="s">
        <v>15</v>
      </c>
      <c r="C12" t="s">
        <v>6168</v>
      </c>
      <c r="D12" t="str">
        <f>LEFT(C12,FIND("-",C12)-2)</f>
        <v>20.40</v>
      </c>
      <c r="E12" t="str">
        <f>TRIM(RIGHT(C12,FIND("-",C12)-1))</f>
        <v>25.15</v>
      </c>
      <c r="K12" t="str">
        <f ca="1">D78</f>
        <v>There are some indications that AllianceBernstein Holding L.P. may be overvalued. The company has a higher price/sales than the comparable average</v>
      </c>
    </row>
    <row r="13" spans="1:16" x14ac:dyDescent="0.3">
      <c r="A13" s="1">
        <v>6</v>
      </c>
      <c r="B13" t="s">
        <v>17</v>
      </c>
      <c r="C13" t="s">
        <v>6169</v>
      </c>
      <c r="K13" t="str">
        <f ca="1">D89</f>
        <v>There are some indications that AllianceBernstein Holding L.P. may be undervalued. The company has a lower trailing p/e, and price/book than the comparable average</v>
      </c>
    </row>
    <row r="14" spans="1:16" x14ac:dyDescent="0.3">
      <c r="A14" s="1">
        <v>7</v>
      </c>
      <c r="B14" t="s">
        <v>19</v>
      </c>
      <c r="C14" t="s">
        <v>6170</v>
      </c>
    </row>
    <row r="16" spans="1:16" x14ac:dyDescent="0.3">
      <c r="A16" s="1">
        <v>0</v>
      </c>
      <c r="B16" t="s">
        <v>21</v>
      </c>
      <c r="C16" t="s">
        <v>6171</v>
      </c>
    </row>
    <row r="17" spans="1:23" x14ac:dyDescent="0.3">
      <c r="A17" s="1">
        <v>1</v>
      </c>
      <c r="B17" t="s">
        <v>23</v>
      </c>
      <c r="C17" t="s">
        <v>2493</v>
      </c>
      <c r="K17" t="str">
        <f ca="1">K2 &amp; IF(J3=1, K3,IF(J3=2,L3,IF(J3=3,M3,IF(J3=4,N3,IF(J3=5,O3,IF(J3=6,P3)))))) &amp; ". " &amp; IF(J4=1,K4,IF(J4=2,L4)) &amp; ". " &amp; IF(J5=1,K5,IF(J5=2,L5)) &amp; K6 &amp; ". " &amp; K7 &amp; ". " &amp; K8 &amp; ". " &amp; K9 &amp; "."</f>
        <v>AllianceBernstein Holding L.P. will report earnings on Jul 27, 2017. The stock is currently trading at $25.10, up 1.41% after opening at the same price as yesterday's close. AllianceBernstein Holding L.P. is expected to be trading at $25.71, based on target estimates which would be a 2.43% increase over the current price. Earnings are expected to increase by 6.38% over last quarter based on the average of 7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6172</v>
      </c>
    </row>
    <row r="19" spans="1:23" x14ac:dyDescent="0.3">
      <c r="A19" s="1">
        <v>3</v>
      </c>
      <c r="B19" t="s">
        <v>27</v>
      </c>
      <c r="C19" t="s">
        <v>6173</v>
      </c>
    </row>
    <row r="20" spans="1:23" x14ac:dyDescent="0.3">
      <c r="A20" s="1">
        <v>4</v>
      </c>
      <c r="B20" t="s">
        <v>29</v>
      </c>
      <c r="C20" t="s">
        <v>30</v>
      </c>
    </row>
    <row r="21" spans="1:23" x14ac:dyDescent="0.3">
      <c r="A21" s="1">
        <v>5</v>
      </c>
      <c r="B21" t="s">
        <v>31</v>
      </c>
      <c r="C21" t="s">
        <v>6174</v>
      </c>
    </row>
    <row r="22" spans="1:23" x14ac:dyDescent="0.3">
      <c r="A22" s="1">
        <v>6</v>
      </c>
      <c r="B22" t="s">
        <v>33</v>
      </c>
      <c r="C22" t="s">
        <v>6175</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6176</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7</v>
      </c>
      <c r="D27">
        <v>7</v>
      </c>
      <c r="E27">
        <v>8</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0.47</v>
      </c>
      <c r="D28">
        <v>0.5</v>
      </c>
      <c r="E28">
        <v>2.0299999999999998</v>
      </c>
      <c r="F28">
        <v>2.1800000000000002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0.45</v>
      </c>
      <c r="D29">
        <v>0.47</v>
      </c>
      <c r="E29">
        <v>1.99</v>
      </c>
      <c r="F29">
        <v>2.1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0.49</v>
      </c>
      <c r="D30">
        <v>0.51</v>
      </c>
      <c r="E30">
        <v>2.09</v>
      </c>
      <c r="F30">
        <v>2.27</v>
      </c>
      <c r="J30">
        <f>IF(K30 &lt;&gt; "",9, 0)</f>
        <v>0</v>
      </c>
      <c r="K30" t="str">
        <f>IF(I185="pos_trend",B185,"")</f>
        <v/>
      </c>
      <c r="L30" t="str">
        <f t="shared" si="0"/>
        <v/>
      </c>
      <c r="M30" t="str">
        <f t="shared" si="2"/>
        <v/>
      </c>
      <c r="T30">
        <f>IF(U30 &lt;&gt; "",9, 0)</f>
        <v>9</v>
      </c>
      <c r="U30" t="str">
        <f>IF(I178="pos_trend",B178,"")</f>
        <v>Net Income</v>
      </c>
      <c r="V30" t="str">
        <f t="shared" si="1"/>
        <v>net income</v>
      </c>
      <c r="W30" t="str">
        <f t="shared" si="3"/>
        <v>, net income</v>
      </c>
    </row>
    <row r="31" spans="1:23" x14ac:dyDescent="0.3">
      <c r="A31" s="1">
        <v>4</v>
      </c>
      <c r="B31" t="s">
        <v>45</v>
      </c>
      <c r="C31">
        <v>0.4</v>
      </c>
      <c r="D31">
        <v>0.45</v>
      </c>
      <c r="E31">
        <v>1.92</v>
      </c>
      <c r="F31">
        <v>2.0299999999999998</v>
      </c>
      <c r="J31">
        <f>IF(K31 &lt;&gt; "",10, 0)</f>
        <v>0</v>
      </c>
      <c r="K31" t="str">
        <f>IF(I186="pos_trend",B186,"")</f>
        <v/>
      </c>
      <c r="L31" t="str">
        <f t="shared" si="0"/>
        <v/>
      </c>
      <c r="M31" t="str">
        <f t="shared" si="2"/>
        <v/>
      </c>
      <c r="T31">
        <f>IF(U31 &lt;&gt; "",10, 0)</f>
        <v>0</v>
      </c>
      <c r="U31" t="str">
        <f>IF(I199="pos_trend",B199,"")</f>
        <v/>
      </c>
      <c r="V31" t="str">
        <f t="shared" si="1"/>
        <v/>
      </c>
      <c r="W31" t="str">
        <f t="shared" si="3"/>
        <v>, net income</v>
      </c>
    </row>
    <row r="32" spans="1:23" x14ac:dyDescent="0.3">
      <c r="J32">
        <f>IF(K32 &lt;&gt; "",11, 0)</f>
        <v>11</v>
      </c>
      <c r="K32" t="str">
        <f>IF(I187="pos_trend",B187,"")</f>
        <v>Net Income Available to Common</v>
      </c>
      <c r="L32" t="str">
        <f t="shared" si="0"/>
        <v>net income available to common</v>
      </c>
      <c r="M32" t="str">
        <f t="shared" si="2"/>
        <v>, net income available to common</v>
      </c>
      <c r="T32">
        <f>IF(U32 &lt;&gt; "",11, 0)</f>
        <v>0</v>
      </c>
      <c r="U32" t="str">
        <f>IF(I209="pos_trend",B209,"")</f>
        <v/>
      </c>
      <c r="V32" t="str">
        <f t="shared" si="1"/>
        <v/>
      </c>
      <c r="W32" t="str">
        <f t="shared" si="3"/>
        <v>, net income</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net income available to common, fiscal year is january-december. all values usd millions.</v>
      </c>
      <c r="T33">
        <f>IF(U33 &lt;&gt; "",12, 0)</f>
        <v>0</v>
      </c>
      <c r="U33" t="str">
        <f>IF(I231="pos_trend",B231,"")</f>
        <v/>
      </c>
      <c r="V33" t="str">
        <f t="shared" si="1"/>
        <v/>
      </c>
      <c r="W33" t="str">
        <f t="shared" si="3"/>
        <v>, net income</v>
      </c>
    </row>
    <row r="34" spans="1:23" x14ac:dyDescent="0.3">
      <c r="A34" s="1">
        <v>0</v>
      </c>
      <c r="B34" t="s">
        <v>41</v>
      </c>
      <c r="C34" t="s">
        <v>1791</v>
      </c>
      <c r="D34" t="s">
        <v>1791</v>
      </c>
      <c r="E34" t="s">
        <v>47</v>
      </c>
      <c r="F34" t="s">
        <v>47</v>
      </c>
      <c r="J34">
        <f>IF(K34 &lt;&gt; "",13, 0)</f>
        <v>0</v>
      </c>
      <c r="K34" t="str">
        <f>IF(I196="pos_trend",B196,"")</f>
        <v/>
      </c>
      <c r="L34" t="str">
        <f t="shared" si="0"/>
        <v/>
      </c>
      <c r="M34" t="str">
        <f t="shared" si="2"/>
        <v>, net income available to common, fiscal year is january-december. all values usd millions.</v>
      </c>
      <c r="T34">
        <f>IF(U34 &lt;&gt; "",13, 0)</f>
        <v>0</v>
      </c>
      <c r="U34" t="str">
        <f>IF(I251="pos_trend",B251,"")</f>
        <v/>
      </c>
      <c r="V34" t="str">
        <f t="shared" si="1"/>
        <v/>
      </c>
      <c r="W34" t="str">
        <f t="shared" si="3"/>
        <v>, net income</v>
      </c>
    </row>
    <row r="35" spans="1:23" x14ac:dyDescent="0.3">
      <c r="A35" s="1">
        <v>1</v>
      </c>
      <c r="B35" t="s">
        <v>42</v>
      </c>
      <c r="C35" t="s">
        <v>6177</v>
      </c>
      <c r="D35" t="s">
        <v>6178</v>
      </c>
      <c r="E35" t="s">
        <v>1440</v>
      </c>
      <c r="F35" t="s">
        <v>6179</v>
      </c>
      <c r="J35">
        <f>IF(K35 &lt;&gt; "",14, 0)</f>
        <v>0</v>
      </c>
      <c r="K35" t="str">
        <f>IF(I201="pos_trend",B201,"")</f>
        <v/>
      </c>
      <c r="L35" t="str">
        <f t="shared" si="0"/>
        <v/>
      </c>
      <c r="M35" t="str">
        <f t="shared" si="2"/>
        <v>, net income available to common, fiscal year is january-december. all values usd millions.</v>
      </c>
      <c r="T35">
        <f>IF(U35 &lt;&gt; "",14, 0)</f>
        <v>0</v>
      </c>
      <c r="U35" t="str">
        <f>IF(I279="pos_trend",B279,"")</f>
        <v/>
      </c>
      <c r="V35" t="str">
        <f t="shared" si="1"/>
        <v/>
      </c>
      <c r="W35" t="str">
        <f t="shared" si="3"/>
        <v>, net income</v>
      </c>
    </row>
    <row r="36" spans="1:23" x14ac:dyDescent="0.3">
      <c r="A36" s="1">
        <v>2</v>
      </c>
      <c r="B36" t="s">
        <v>43</v>
      </c>
      <c r="C36" t="s">
        <v>6180</v>
      </c>
      <c r="D36" t="s">
        <v>6181</v>
      </c>
      <c r="E36" t="s">
        <v>6182</v>
      </c>
      <c r="F36" t="s">
        <v>6182</v>
      </c>
      <c r="J36">
        <f>IF(K36 &lt;&gt; "",15, 0)</f>
        <v>0</v>
      </c>
      <c r="K36" t="str">
        <f>IF(I202="pos_trend",B202,"")</f>
        <v/>
      </c>
      <c r="L36" t="str">
        <f t="shared" si="0"/>
        <v/>
      </c>
      <c r="M36" t="str">
        <f t="shared" si="2"/>
        <v>, net income available to common, fiscal year is january-december. all values usd millions.</v>
      </c>
      <c r="T36">
        <f>IF(U36 &lt;&gt; "",15, 0)</f>
        <v>0</v>
      </c>
      <c r="U36" t="str">
        <f>IF(I336="pos_trend",B336,"")</f>
        <v/>
      </c>
      <c r="V36" t="str">
        <f t="shared" si="1"/>
        <v/>
      </c>
      <c r="W36" t="str">
        <f t="shared" si="3"/>
        <v>, net income</v>
      </c>
    </row>
    <row r="37" spans="1:23" x14ac:dyDescent="0.3">
      <c r="A37" s="1">
        <v>3</v>
      </c>
      <c r="B37" t="s">
        <v>44</v>
      </c>
      <c r="C37" t="s">
        <v>6183</v>
      </c>
      <c r="D37" t="s">
        <v>6184</v>
      </c>
      <c r="E37" t="s">
        <v>6179</v>
      </c>
      <c r="F37" t="s">
        <v>6185</v>
      </c>
      <c r="J37">
        <f>IF(K37 &lt;&gt; "",16, 0)</f>
        <v>0</v>
      </c>
      <c r="K37" t="str">
        <f>IF(I203="pos_trend",B203,"")</f>
        <v/>
      </c>
      <c r="L37" t="str">
        <f t="shared" si="0"/>
        <v/>
      </c>
      <c r="M37" t="str">
        <f t="shared" si="2"/>
        <v>, net income available to common, fiscal year is january-december. all values usd millions.</v>
      </c>
      <c r="T37">
        <f>IF(U37 &lt;&gt; "",16, 0)</f>
        <v>0</v>
      </c>
      <c r="U37" t="str">
        <f>IF(I235="pos_trend",B235,"")</f>
        <v/>
      </c>
      <c r="V37" t="str">
        <f t="shared" si="1"/>
        <v/>
      </c>
      <c r="W37" t="str">
        <f t="shared" si="3"/>
        <v>, net income</v>
      </c>
    </row>
    <row r="38" spans="1:23" x14ac:dyDescent="0.3">
      <c r="A38" s="1">
        <v>4</v>
      </c>
      <c r="B38" t="s">
        <v>60</v>
      </c>
      <c r="C38" t="s">
        <v>6186</v>
      </c>
      <c r="D38" t="s">
        <v>6187</v>
      </c>
      <c r="E38" t="s">
        <v>6147</v>
      </c>
      <c r="F38" t="s">
        <v>1440</v>
      </c>
      <c r="J38">
        <f>IF(K38 &lt;&gt; "",17, 0)</f>
        <v>0</v>
      </c>
      <c r="K38" t="str">
        <f>IF(I351="pos_trend",B351,"")</f>
        <v/>
      </c>
      <c r="L38" t="str">
        <f t="shared" si="0"/>
        <v/>
      </c>
      <c r="M38" t="str">
        <f t="shared" si="2"/>
        <v>, net income available to common, fiscal year is january-december. all values usd millions.</v>
      </c>
      <c r="T38">
        <f>IF(U38 &lt;&gt; "",17, 0)</f>
        <v>0</v>
      </c>
      <c r="U38" t="str">
        <f>IF(I236="pos_trend",B236,"")</f>
        <v/>
      </c>
      <c r="V38" t="str">
        <f t="shared" si="1"/>
        <v/>
      </c>
      <c r="W38" t="str">
        <f t="shared" si="3"/>
        <v>, net income</v>
      </c>
    </row>
    <row r="39" spans="1:23" x14ac:dyDescent="0.3">
      <c r="A39" s="1">
        <v>5</v>
      </c>
      <c r="B39" t="s">
        <v>63</v>
      </c>
      <c r="C39" t="s">
        <v>6188</v>
      </c>
      <c r="D39" t="s">
        <v>6189</v>
      </c>
      <c r="E39" t="s">
        <v>6190</v>
      </c>
      <c r="F39" t="s">
        <v>6191</v>
      </c>
      <c r="K39" t="str">
        <f>IF(I352="pos_trend",B352,"")</f>
        <v/>
      </c>
      <c r="M39" t="str">
        <f t="shared" si="2"/>
        <v>, net income available to common, fiscal year is january-december. all values usd millions.</v>
      </c>
      <c r="W39" t="str">
        <f t="shared" si="3"/>
        <v>, net income</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 net income available to common, and fiscal year is january-december. all values usd millions.</v>
      </c>
      <c r="T40">
        <f>MAX(T22:T39)</f>
        <v>9</v>
      </c>
      <c r="U40" t="str">
        <f>VLOOKUP(T40,T22:U39,2,FALSE)</f>
        <v>Net Income</v>
      </c>
      <c r="W40" t="str">
        <f>IF(IFERROR(FIND(",",W39),TRUE)=TRUE,W39,IF(NOT(EXACT(U40,UPPER(U40))),SUBSTITUTE(W39,LOWER(U40),"and "&amp;LOWER(U40)),SUBSTITUTE(W39,U40,"and "&amp;U40)))</f>
        <v>, and net income</v>
      </c>
    </row>
    <row r="41" spans="1:23" x14ac:dyDescent="0.3">
      <c r="B41" s="1" t="s">
        <v>68</v>
      </c>
      <c r="C41" s="1" t="s">
        <v>69</v>
      </c>
      <c r="D41" s="1" t="s">
        <v>70</v>
      </c>
      <c r="E41" s="1" t="s">
        <v>71</v>
      </c>
      <c r="F41" s="1" t="s">
        <v>72</v>
      </c>
    </row>
    <row r="42" spans="1:23" x14ac:dyDescent="0.3">
      <c r="A42" s="1">
        <v>0</v>
      </c>
      <c r="B42" t="s">
        <v>73</v>
      </c>
      <c r="C42" t="s">
        <v>1814</v>
      </c>
      <c r="D42" t="s">
        <v>4549</v>
      </c>
      <c r="E42" t="s">
        <v>3791</v>
      </c>
      <c r="F42" t="s">
        <v>1814</v>
      </c>
      <c r="K42" t="str">
        <f>SUBSTITUTE(IF(M40&lt;&gt;"", D1 &amp; " has managed to increase " &amp; M40 &amp; " each year since " &amp; C144, "No positive trends")," , "," ")</f>
        <v>AllianceBernstein Holding L.P. has managed to increase net income available to common, and fiscal year is january-december. all values usd millions. each year since 2012</v>
      </c>
      <c r="U42" t="str">
        <f>SUBSTITUTE(IF(W40&lt;&gt;"", D1 &amp; " has managed to increase " &amp; W40 &amp; " each year since " &amp; C144, "No positive trends")," , "," ")</f>
        <v>AllianceBernstein Holding L.P. has managed to increase and net income each year since 2012</v>
      </c>
    </row>
    <row r="43" spans="1:23" x14ac:dyDescent="0.3">
      <c r="A43" s="1">
        <v>1</v>
      </c>
      <c r="B43" t="s">
        <v>78</v>
      </c>
      <c r="C43" t="s">
        <v>6192</v>
      </c>
      <c r="D43" t="s">
        <v>6193</v>
      </c>
      <c r="E43" t="s">
        <v>2480</v>
      </c>
      <c r="F43" t="s">
        <v>6194</v>
      </c>
    </row>
    <row r="44" spans="1:23" x14ac:dyDescent="0.3">
      <c r="A44" s="1">
        <v>2</v>
      </c>
      <c r="B44" t="s">
        <v>82</v>
      </c>
      <c r="C44" t="s">
        <v>74</v>
      </c>
      <c r="D44" t="s">
        <v>81</v>
      </c>
      <c r="E44" t="s">
        <v>3359</v>
      </c>
      <c r="F44" t="s">
        <v>81</v>
      </c>
    </row>
    <row r="45" spans="1:23" x14ac:dyDescent="0.3">
      <c r="A45" s="1">
        <v>3</v>
      </c>
      <c r="B45" t="s">
        <v>87</v>
      </c>
      <c r="C45" t="s">
        <v>6195</v>
      </c>
      <c r="D45" t="s">
        <v>6196</v>
      </c>
      <c r="E45" t="s">
        <v>6197</v>
      </c>
      <c r="F45" t="s">
        <v>1106</v>
      </c>
    </row>
    <row r="47" spans="1:23" x14ac:dyDescent="0.3">
      <c r="B47" s="1" t="s">
        <v>92</v>
      </c>
      <c r="C47" s="1" t="s">
        <v>37</v>
      </c>
      <c r="D47" s="1" t="s">
        <v>38</v>
      </c>
      <c r="E47" s="1" t="s">
        <v>39</v>
      </c>
      <c r="F47" s="1" t="s">
        <v>40</v>
      </c>
    </row>
    <row r="48" spans="1:23" x14ac:dyDescent="0.3">
      <c r="A48" s="1">
        <v>0</v>
      </c>
      <c r="B48" t="s">
        <v>93</v>
      </c>
      <c r="C48">
        <v>0.47</v>
      </c>
      <c r="D48">
        <v>0.5</v>
      </c>
      <c r="E48">
        <v>2.0299999999999998</v>
      </c>
      <c r="F48">
        <v>2.1800000000000002</v>
      </c>
    </row>
    <row r="49" spans="1:14" x14ac:dyDescent="0.3">
      <c r="A49" s="1">
        <v>1</v>
      </c>
      <c r="B49" t="s">
        <v>94</v>
      </c>
      <c r="C49">
        <v>0.47</v>
      </c>
      <c r="D49">
        <v>0.5</v>
      </c>
      <c r="E49">
        <v>2.0299999999999998</v>
      </c>
      <c r="F49">
        <v>2.1800000000000002</v>
      </c>
    </row>
    <row r="50" spans="1:14" x14ac:dyDescent="0.3">
      <c r="A50" s="1">
        <v>2</v>
      </c>
      <c r="B50" t="s">
        <v>95</v>
      </c>
      <c r="C50">
        <v>0.45</v>
      </c>
      <c r="D50">
        <v>0.48</v>
      </c>
      <c r="E50">
        <v>2</v>
      </c>
      <c r="F50">
        <v>2.13</v>
      </c>
    </row>
    <row r="51" spans="1:14" x14ac:dyDescent="0.3">
      <c r="A51" s="1">
        <v>3</v>
      </c>
      <c r="B51" t="s">
        <v>96</v>
      </c>
      <c r="C51">
        <v>0.45</v>
      </c>
      <c r="D51">
        <v>0.48</v>
      </c>
      <c r="E51">
        <v>1.99</v>
      </c>
      <c r="F51">
        <v>2.11</v>
      </c>
    </row>
    <row r="52" spans="1:14" x14ac:dyDescent="0.3">
      <c r="A52" s="1">
        <v>4</v>
      </c>
      <c r="B52" t="s">
        <v>97</v>
      </c>
      <c r="C52">
        <v>0.46</v>
      </c>
      <c r="D52">
        <v>0.49</v>
      </c>
      <c r="E52">
        <v>1.99</v>
      </c>
      <c r="F52">
        <v>2.1</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5</v>
      </c>
      <c r="D56">
        <v>4</v>
      </c>
      <c r="E56">
        <v>3</v>
      </c>
      <c r="F56">
        <v>4</v>
      </c>
    </row>
    <row r="57" spans="1:14" x14ac:dyDescent="0.3">
      <c r="A57" s="1">
        <v>2</v>
      </c>
      <c r="B57" t="s">
        <v>101</v>
      </c>
    </row>
    <row r="58" spans="1:14" x14ac:dyDescent="0.3">
      <c r="A58" s="1">
        <v>3</v>
      </c>
      <c r="B58" t="s">
        <v>102</v>
      </c>
    </row>
    <row r="60" spans="1:14" x14ac:dyDescent="0.3">
      <c r="B60" s="1" t="s">
        <v>103</v>
      </c>
      <c r="C60" s="1" t="s">
        <v>6198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6199</v>
      </c>
      <c r="F61">
        <v>0.19</v>
      </c>
      <c r="I61" t="str">
        <f t="shared" si="4"/>
        <v>N/A</v>
      </c>
      <c r="J61">
        <f t="shared" si="5"/>
        <v>0.17500000000000002</v>
      </c>
      <c r="K61" t="str">
        <f t="shared" si="6"/>
        <v>N/A</v>
      </c>
      <c r="L61" t="str">
        <f t="shared" si="7"/>
        <v>N/A</v>
      </c>
      <c r="M61">
        <f t="shared" si="8"/>
        <v>0.19</v>
      </c>
      <c r="N61" t="str">
        <f t="shared" si="9"/>
        <v>N/A</v>
      </c>
    </row>
    <row r="62" spans="1:14" x14ac:dyDescent="0.3">
      <c r="A62" s="1">
        <v>1</v>
      </c>
      <c r="B62" t="s">
        <v>110</v>
      </c>
      <c r="C62" t="s">
        <v>4997</v>
      </c>
      <c r="F62">
        <v>0.22</v>
      </c>
      <c r="I62" t="str">
        <f t="shared" si="4"/>
        <v>N/A</v>
      </c>
      <c r="J62">
        <f t="shared" si="5"/>
        <v>0.111</v>
      </c>
      <c r="K62" t="str">
        <f t="shared" si="6"/>
        <v>N/A</v>
      </c>
      <c r="L62" t="str">
        <f t="shared" si="7"/>
        <v>N/A</v>
      </c>
      <c r="M62">
        <f t="shared" si="8"/>
        <v>0.22</v>
      </c>
      <c r="N62" t="str">
        <f t="shared" si="9"/>
        <v>N/A</v>
      </c>
    </row>
    <row r="63" spans="1:14" x14ac:dyDescent="0.3">
      <c r="A63" s="1">
        <v>2</v>
      </c>
      <c r="B63" t="s">
        <v>112</v>
      </c>
      <c r="C63" t="s">
        <v>6200</v>
      </c>
      <c r="F63">
        <v>0.08</v>
      </c>
      <c r="I63" t="str">
        <f t="shared" si="4"/>
        <v>N/A</v>
      </c>
      <c r="J63">
        <f t="shared" si="5"/>
        <v>5.7000000000000002E-2</v>
      </c>
      <c r="K63" t="str">
        <f t="shared" si="6"/>
        <v>N/A</v>
      </c>
      <c r="L63" t="str">
        <f t="shared" si="7"/>
        <v>N/A</v>
      </c>
      <c r="M63">
        <f t="shared" si="8"/>
        <v>0.08</v>
      </c>
      <c r="N63" t="str">
        <f t="shared" si="9"/>
        <v>N/A</v>
      </c>
    </row>
    <row r="64" spans="1:14" x14ac:dyDescent="0.3">
      <c r="A64" s="1">
        <v>3</v>
      </c>
      <c r="B64" t="s">
        <v>114</v>
      </c>
      <c r="C64" t="s">
        <v>6201</v>
      </c>
      <c r="F64">
        <v>0.12</v>
      </c>
      <c r="I64" t="str">
        <f t="shared" si="4"/>
        <v>N/A</v>
      </c>
      <c r="J64">
        <f t="shared" si="5"/>
        <v>7.400000000000001E-2</v>
      </c>
      <c r="K64" t="str">
        <f t="shared" si="6"/>
        <v>N/A</v>
      </c>
      <c r="L64" t="str">
        <f t="shared" si="7"/>
        <v>N/A</v>
      </c>
      <c r="M64">
        <f t="shared" si="8"/>
        <v>0.12</v>
      </c>
      <c r="N64" t="str">
        <f t="shared" si="9"/>
        <v>N/A</v>
      </c>
    </row>
    <row r="65" spans="1:14" x14ac:dyDescent="0.3">
      <c r="A65" s="1">
        <v>4</v>
      </c>
      <c r="B65" t="s">
        <v>116</v>
      </c>
      <c r="C65" t="s">
        <v>1483</v>
      </c>
      <c r="F65">
        <v>0.09</v>
      </c>
      <c r="I65" t="str">
        <f t="shared" si="4"/>
        <v>N/A</v>
      </c>
      <c r="J65">
        <f t="shared" si="5"/>
        <v>9.2899999999999996E-2</v>
      </c>
      <c r="K65" t="str">
        <f t="shared" si="6"/>
        <v>N/A</v>
      </c>
      <c r="L65" t="str">
        <f t="shared" si="7"/>
        <v>N/A</v>
      </c>
      <c r="M65">
        <f t="shared" si="8"/>
        <v>0.09</v>
      </c>
      <c r="N65" t="str">
        <f t="shared" si="9"/>
        <v>N/A</v>
      </c>
    </row>
    <row r="66" spans="1:14" x14ac:dyDescent="0.3">
      <c r="A66" s="1">
        <v>5</v>
      </c>
      <c r="B66" t="s">
        <v>118</v>
      </c>
      <c r="C66" t="s">
        <v>6202</v>
      </c>
      <c r="I66" t="str">
        <f t="shared" si="4"/>
        <v>N/A</v>
      </c>
      <c r="J66">
        <f t="shared" si="5"/>
        <v>9.4399999999999998E-2</v>
      </c>
      <c r="K66" t="str">
        <f t="shared" si="6"/>
        <v>N/A</v>
      </c>
      <c r="L66" t="str">
        <f t="shared" si="7"/>
        <v>N/A</v>
      </c>
      <c r="M66" t="str">
        <f t="shared" si="8"/>
        <v>N/A</v>
      </c>
      <c r="N66" t="str">
        <f t="shared" si="9"/>
        <v>N/A</v>
      </c>
    </row>
    <row r="67" spans="1:14" x14ac:dyDescent="0.3">
      <c r="D67" t="s">
        <v>120</v>
      </c>
      <c r="E67" t="str">
        <f>C1</f>
        <v>AllianceBernstein Holding L.P. (AB)</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6171</v>
      </c>
      <c r="D68">
        <f ca="1">IFERROR(AVERAGE(VALUE(INDIRECT("J"&amp;(MATCH(B68,B69:B500,0)+68))),VALUE(INDIRECT("J"&amp;(MATCH(B68,B69:B500,0)+79))),VALUE(INDIRECT("J"&amp;(MATCH(B68,B69:B500,0)+90))),VALUE(INDIRECT("J"&amp;(MATCH(B68,B69:B500,0)+101)))),"")</f>
        <v>7860000000</v>
      </c>
      <c r="E68" t="str">
        <f t="shared" ref="E68:E76" ca="1" si="10">IFERROR(IF(AND(C68&lt;&gt;"",D68&lt;&gt;0),IF(VALUE(J68)&gt;VALUE(K68),"above average","below average"),"no data"),"no data")</f>
        <v>below average</v>
      </c>
      <c r="I68" t="str">
        <f t="shared" ca="1" si="4"/>
        <v>N/A</v>
      </c>
      <c r="J68">
        <f t="shared" si="5"/>
        <v>2420000000</v>
      </c>
      <c r="K68">
        <f t="shared" ca="1" si="6"/>
        <v>7860000000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6172</v>
      </c>
      <c r="D70">
        <f ca="1">IFERROR(AVERAGE(VALUE(INDIRECT("J"&amp;(MATCH(B70,B71:B502,0)+70))),VALUE(INDIRECT("J"&amp;(MATCH(B70,B71:B502,0)+81))),VALUE(INDIRECT("J"&amp;(MATCH(B70,B71:B502,0)+92))),VALUE(INDIRECT("J"&amp;(MATCH(B70,B71:B502,0)+103)))),"")</f>
        <v>17.852499999999999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11.72</v>
      </c>
      <c r="K70">
        <f t="shared" ca="1" si="6"/>
        <v>17.852499999999999</v>
      </c>
      <c r="L70" t="str">
        <f t="shared" ca="1" si="7"/>
        <v>N/A</v>
      </c>
      <c r="M70" t="str">
        <f t="shared" ca="1" si="8"/>
        <v>N/A</v>
      </c>
      <c r="N70" t="str">
        <f t="shared" ca="1" si="9"/>
        <v>N/A</v>
      </c>
    </row>
    <row r="71" spans="1:14" x14ac:dyDescent="0.3">
      <c r="A71" s="1">
        <v>3</v>
      </c>
      <c r="B71" t="s">
        <v>124</v>
      </c>
      <c r="C71" t="s">
        <v>6203</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11.51</v>
      </c>
      <c r="K71" t="str">
        <f t="shared" ca="1" si="6"/>
        <v>N/A</v>
      </c>
      <c r="L71" t="str">
        <f t="shared" ca="1" si="7"/>
        <v>N/A</v>
      </c>
      <c r="M71" t="str">
        <f t="shared" ca="1" si="8"/>
        <v>N/A</v>
      </c>
      <c r="N71" t="str">
        <f t="shared" ca="1" si="9"/>
        <v>N/A</v>
      </c>
    </row>
    <row r="72" spans="1:14" x14ac:dyDescent="0.3">
      <c r="A72" s="1">
        <v>4</v>
      </c>
      <c r="B72" t="s">
        <v>126</v>
      </c>
      <c r="C72" t="s">
        <v>6155</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1.31</v>
      </c>
      <c r="K72" t="str">
        <f t="shared" ca="1" si="6"/>
        <v>N/A</v>
      </c>
      <c r="L72" t="str">
        <f t="shared" ca="1" si="7"/>
        <v>N/A</v>
      </c>
      <c r="M72" t="str">
        <f t="shared" ca="1" si="8"/>
        <v>N/A</v>
      </c>
      <c r="N72" t="str">
        <f t="shared" ca="1" si="9"/>
        <v>N/A</v>
      </c>
    </row>
    <row r="73" spans="1:14" x14ac:dyDescent="0.3">
      <c r="A73" s="1">
        <v>5</v>
      </c>
      <c r="B73" t="s">
        <v>128</v>
      </c>
      <c r="C73" t="s">
        <v>6204</v>
      </c>
      <c r="D73">
        <f ca="1">IFERROR(AVERAGE(VALUE(INDIRECT("J"&amp;(MATCH(B73,B74:B505,0)+73))),VALUE(INDIRECT("J"&amp;(MATCH(B73,B74:B505,0)+84))),VALUE(INDIRECT("J"&amp;(MATCH(B73,B74:B505,0)+95))),VALUE(INDIRECT("J"&amp;(MATCH(B73,B74:B505,0)+106)))),"")</f>
        <v>3.69</v>
      </c>
      <c r="E73" t="str">
        <f t="shared" ca="1" si="10"/>
        <v>above average</v>
      </c>
      <c r="F73" t="str">
        <f t="shared" ca="1" si="11"/>
        <v>price/sales (ttm)</v>
      </c>
      <c r="G73" t="str">
        <f t="shared" ca="1" si="12"/>
        <v>, price/sales</v>
      </c>
      <c r="I73" t="str">
        <f t="shared" ca="1" si="4"/>
        <v>N/A</v>
      </c>
      <c r="J73">
        <f t="shared" si="5"/>
        <v>10.59</v>
      </c>
      <c r="K73">
        <f t="shared" ca="1" si="6"/>
        <v>3.69</v>
      </c>
      <c r="L73" t="str">
        <f t="shared" ca="1" si="7"/>
        <v>N/A</v>
      </c>
      <c r="M73" t="str">
        <f t="shared" ca="1" si="8"/>
        <v>N/A</v>
      </c>
      <c r="N73" t="str">
        <f t="shared" ca="1" si="9"/>
        <v>N/A</v>
      </c>
    </row>
    <row r="74" spans="1:14" x14ac:dyDescent="0.3">
      <c r="A74" s="1">
        <v>6</v>
      </c>
      <c r="B74" t="s">
        <v>130</v>
      </c>
      <c r="C74" t="s">
        <v>5799</v>
      </c>
      <c r="D74">
        <f ca="1">IFERROR(AVERAGE(VALUE(INDIRECT("J"&amp;(MATCH(B74,B75:B506,0)+74))),VALUE(INDIRECT("J"&amp;(MATCH(B74,B75:B506,0)+85))),VALUE(INDIRECT("J"&amp;(MATCH(B74,B75:B506,0)+96))),VALUE(INDIRECT("J"&amp;(MATCH(B74,B75:B506,0)+107)))),"")</f>
        <v>4.6725000000000003</v>
      </c>
      <c r="E74" t="str">
        <f t="shared" ca="1" si="10"/>
        <v>below average</v>
      </c>
      <c r="F74" t="str">
        <f t="shared" ca="1" si="11"/>
        <v/>
      </c>
      <c r="G74" t="str">
        <f t="shared" ca="1" si="12"/>
        <v>, price/sales</v>
      </c>
      <c r="I74" t="str">
        <f t="shared" ca="1" si="4"/>
        <v>N/A</v>
      </c>
      <c r="J74">
        <f t="shared" si="5"/>
        <v>1.6</v>
      </c>
      <c r="K74">
        <f t="shared" ca="1" si="6"/>
        <v>4.6725000000000003</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AllianceBernstein Holding L.P. may be overvalued. The company has a higher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6205</v>
      </c>
      <c r="F81" t="str">
        <f t="shared" ref="F81:F87" ca="1" si="13">IF(E70="below average",LOWER(TRIM(IF(ISNUMBER(VALUE(RIGHT(B70,1))),REPLACE(B70,LEN(B70),1,""),B70))),"")</f>
        <v>trailing p/e</v>
      </c>
      <c r="G81" t="str">
        <f ca="1">IFERROR(LEFT(F81,FIND("(",F81) - 2),F81)</f>
        <v>trailing p/e</v>
      </c>
      <c r="I81" t="str">
        <f t="shared" ca="1" si="4"/>
        <v>N/A</v>
      </c>
      <c r="J81">
        <f t="shared" si="5"/>
        <v>0.89959999999999996</v>
      </c>
      <c r="K81" t="str">
        <f t="shared" si="6"/>
        <v>N/A</v>
      </c>
      <c r="L81" t="str">
        <f t="shared" si="7"/>
        <v>N/A</v>
      </c>
      <c r="M81" t="str">
        <f t="shared" ca="1" si="8"/>
        <v>N/A</v>
      </c>
      <c r="N81" t="str">
        <f t="shared" ca="1" si="9"/>
        <v>N/A</v>
      </c>
    </row>
    <row r="82" spans="1:14" x14ac:dyDescent="0.3">
      <c r="A82" s="1">
        <v>1</v>
      </c>
      <c r="B82" t="s">
        <v>140</v>
      </c>
      <c r="C82" t="s">
        <v>6206</v>
      </c>
      <c r="F82" t="str">
        <f t="shared" ca="1" si="13"/>
        <v/>
      </c>
      <c r="G82" t="str">
        <f t="shared" ref="G82:G87" ca="1" si="14">IF(F82&lt;&gt;"", G81 &amp; ", " &amp; IFERROR(LEFT(F82,FIND("(",F82) - 2),F82),G81)</f>
        <v>trailing p/e</v>
      </c>
      <c r="I82" t="str">
        <f t="shared" ca="1" si="4"/>
        <v>N/A</v>
      </c>
      <c r="J82">
        <f t="shared" si="5"/>
        <v>1</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1483</v>
      </c>
      <c r="F84" t="str">
        <f t="shared" ca="1" si="13"/>
        <v/>
      </c>
      <c r="G84" t="str">
        <f t="shared" ca="1" si="14"/>
        <v>trailing p/e</v>
      </c>
      <c r="I84" t="str">
        <f t="shared" ca="1" si="4"/>
        <v>N/A</v>
      </c>
      <c r="J84">
        <f t="shared" si="5"/>
        <v>9.2899999999999996E-2</v>
      </c>
      <c r="K84" t="str">
        <f t="shared" si="6"/>
        <v>N/A</v>
      </c>
      <c r="L84" t="str">
        <f t="shared" si="7"/>
        <v>N/A</v>
      </c>
      <c r="M84" t="str">
        <f t="shared" ca="1" si="8"/>
        <v>N/A</v>
      </c>
      <c r="N84" t="str">
        <f t="shared" ca="1" si="9"/>
        <v>N/A</v>
      </c>
    </row>
    <row r="85" spans="1:14" x14ac:dyDescent="0.3">
      <c r="A85" s="1">
        <v>1</v>
      </c>
      <c r="B85" t="s">
        <v>144</v>
      </c>
      <c r="C85" t="s">
        <v>1123</v>
      </c>
      <c r="F85" t="str">
        <f t="shared" ca="1" si="13"/>
        <v>price/book (mrq)</v>
      </c>
      <c r="G85" t="str">
        <f t="shared" ca="1" si="14"/>
        <v>trailing p/e, price/book</v>
      </c>
      <c r="I85" t="str">
        <f t="shared" ca="1" si="4"/>
        <v>N/A</v>
      </c>
      <c r="J85">
        <f t="shared" si="5"/>
        <v>0.13400000000000001</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6207</v>
      </c>
      <c r="F87" t="str">
        <f t="shared" ca="1" si="13"/>
        <v/>
      </c>
      <c r="G87" t="str">
        <f t="shared" ca="1" si="14"/>
        <v>trailing p/e, price/book</v>
      </c>
      <c r="I87" t="str">
        <f t="shared" ca="1" si="4"/>
        <v>N/A</v>
      </c>
      <c r="J87">
        <f t="shared" si="5"/>
        <v>228880000</v>
      </c>
      <c r="K87" t="str">
        <f t="shared" si="6"/>
        <v>N/A</v>
      </c>
      <c r="L87" t="str">
        <f t="shared" si="7"/>
        <v>N/A</v>
      </c>
      <c r="M87" t="str">
        <f t="shared" ca="1" si="8"/>
        <v>N/A</v>
      </c>
      <c r="N87" t="str">
        <f t="shared" ca="1" si="9"/>
        <v>N/A</v>
      </c>
    </row>
    <row r="88" spans="1:14" x14ac:dyDescent="0.3">
      <c r="A88" s="1">
        <v>1</v>
      </c>
      <c r="B88" t="s">
        <v>147</v>
      </c>
      <c r="C88" t="s">
        <v>6208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2.38</v>
      </c>
      <c r="K88" t="str">
        <f t="shared" si="6"/>
        <v>N/A</v>
      </c>
      <c r="L88" t="str">
        <f t="shared" si="7"/>
        <v>N/A</v>
      </c>
      <c r="M88" t="str">
        <f t="shared" ca="1" si="8"/>
        <v>N/A</v>
      </c>
      <c r="N88" t="str">
        <f t="shared" ca="1" si="9"/>
        <v>N/A</v>
      </c>
    </row>
    <row r="89" spans="1:14" x14ac:dyDescent="0.3">
      <c r="A89" s="1">
        <v>2</v>
      </c>
      <c r="B89" t="s">
        <v>149</v>
      </c>
      <c r="C89" t="s">
        <v>6209</v>
      </c>
      <c r="D89" t="str">
        <f ca="1">IF(COUNTIF(E70:E76,"=below average")&gt;0,"There are some indications that "&amp;D1&amp;" may be undervalued. The company has a lower " &amp; G88 &amp; " than the comparable average", "Inconclusive")</f>
        <v>There are some indications that AllianceBernstein Holding L.P. may be undervalued. The company has a lower trailing p/e, and price/book than the comparable average</v>
      </c>
      <c r="I89" t="str">
        <f t="shared" ca="1" si="4"/>
        <v>N/A</v>
      </c>
      <c r="J89">
        <f t="shared" si="5"/>
        <v>-0.17500000000000002</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C92" t="s">
        <v>6210</v>
      </c>
      <c r="I92" t="str">
        <f t="shared" si="4"/>
        <v>N/A</v>
      </c>
      <c r="J92">
        <f t="shared" si="5"/>
        <v>205900000</v>
      </c>
      <c r="K92" t="str">
        <f t="shared" si="6"/>
        <v>N/A</v>
      </c>
      <c r="L92" t="str">
        <f t="shared" si="7"/>
        <v>N/A</v>
      </c>
      <c r="M92" t="str">
        <f t="shared" si="8"/>
        <v>N/A</v>
      </c>
      <c r="N92" t="str">
        <f t="shared" si="9"/>
        <v>N/A</v>
      </c>
    </row>
    <row r="93" spans="1:14" x14ac:dyDescent="0.3">
      <c r="A93" s="1">
        <v>6</v>
      </c>
      <c r="B93" t="s">
        <v>157</v>
      </c>
      <c r="C93" t="s">
        <v>6173</v>
      </c>
      <c r="I93" t="str">
        <f t="shared" si="4"/>
        <v>N/A</v>
      </c>
      <c r="J93">
        <f t="shared" si="5"/>
        <v>2.14</v>
      </c>
      <c r="K93" t="str">
        <f t="shared" si="6"/>
        <v>N/A</v>
      </c>
      <c r="L93" t="str">
        <f t="shared" si="7"/>
        <v>N/A</v>
      </c>
      <c r="M93" t="str">
        <f t="shared" si="8"/>
        <v>N/A</v>
      </c>
      <c r="N93" t="str">
        <f t="shared" si="9"/>
        <v>N/A</v>
      </c>
    </row>
    <row r="94" spans="1:14" x14ac:dyDescent="0.3">
      <c r="A94" s="1">
        <v>7</v>
      </c>
      <c r="B94" t="s">
        <v>158</v>
      </c>
      <c r="C94" t="s">
        <v>6211</v>
      </c>
      <c r="I94" t="str">
        <f t="shared" si="4"/>
        <v>N/A</v>
      </c>
      <c r="J94">
        <f t="shared" si="5"/>
        <v>-0.19600000000000001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C101">
        <v>15.67</v>
      </c>
      <c r="I101" t="str">
        <f t="shared" si="4"/>
        <v>N/A</v>
      </c>
      <c r="J101">
        <f t="shared" si="5"/>
        <v>15.67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6212</v>
      </c>
      <c r="I103" t="str">
        <f t="shared" si="4"/>
        <v>N/A</v>
      </c>
      <c r="J103">
        <f t="shared" si="5"/>
        <v>177890000</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2493</v>
      </c>
      <c r="I106" t="str">
        <f t="shared" si="4"/>
        <v>N/A</v>
      </c>
      <c r="J106">
        <f t="shared" si="5"/>
        <v>1.44</v>
      </c>
      <c r="K106" t="str">
        <f t="shared" si="6"/>
        <v>N/A</v>
      </c>
      <c r="L106" t="str">
        <f t="shared" si="7"/>
        <v>N/A</v>
      </c>
      <c r="M106" t="str">
        <f t="shared" si="8"/>
        <v>N/A</v>
      </c>
      <c r="N106" t="str">
        <f t="shared" si="9"/>
        <v>N/A</v>
      </c>
    </row>
    <row r="107" spans="1:14" x14ac:dyDescent="0.3">
      <c r="A107" s="1">
        <v>1</v>
      </c>
      <c r="B107" t="s">
        <v>175</v>
      </c>
      <c r="C107" t="s">
        <v>2021</v>
      </c>
      <c r="I107" t="str">
        <f t="shared" si="4"/>
        <v>N/A</v>
      </c>
      <c r="J107">
        <f t="shared" si="5"/>
        <v>2.6499999999999999E-2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6213</v>
      </c>
      <c r="I109" t="str">
        <f t="shared" si="4"/>
        <v>N/A</v>
      </c>
      <c r="J109">
        <f t="shared" si="5"/>
        <v>25.15</v>
      </c>
      <c r="K109" t="str">
        <f t="shared" si="6"/>
        <v>N/A</v>
      </c>
      <c r="L109" t="str">
        <f t="shared" si="7"/>
        <v>N/A</v>
      </c>
      <c r="M109" t="str">
        <f t="shared" si="8"/>
        <v>N/A</v>
      </c>
      <c r="N109" t="str">
        <f t="shared" si="9"/>
        <v>N/A</v>
      </c>
    </row>
    <row r="110" spans="1:14" x14ac:dyDescent="0.3">
      <c r="A110" s="1">
        <v>4</v>
      </c>
      <c r="B110" t="s">
        <v>181</v>
      </c>
      <c r="C110" t="s">
        <v>6214</v>
      </c>
      <c r="I110" t="str">
        <f t="shared" si="4"/>
        <v>N/A</v>
      </c>
      <c r="J110">
        <f t="shared" si="5"/>
        <v>20.399999999999999</v>
      </c>
      <c r="K110" t="str">
        <f t="shared" si="6"/>
        <v>N/A</v>
      </c>
      <c r="L110" t="str">
        <f t="shared" si="7"/>
        <v>N/A</v>
      </c>
      <c r="M110" t="str">
        <f t="shared" si="8"/>
        <v>N/A</v>
      </c>
      <c r="N110" t="str">
        <f t="shared" si="9"/>
        <v>N/A</v>
      </c>
    </row>
    <row r="111" spans="1:14" x14ac:dyDescent="0.3">
      <c r="A111" s="1">
        <v>5</v>
      </c>
      <c r="B111" t="s">
        <v>183</v>
      </c>
      <c r="C111" t="s">
        <v>6215</v>
      </c>
      <c r="I111" t="str">
        <f t="shared" si="4"/>
        <v>N/A</v>
      </c>
      <c r="J111">
        <f t="shared" si="5"/>
        <v>23.69</v>
      </c>
      <c r="K111" t="str">
        <f t="shared" si="6"/>
        <v>N/A</v>
      </c>
      <c r="L111" t="str">
        <f t="shared" si="7"/>
        <v>N/A</v>
      </c>
      <c r="M111" t="str">
        <f t="shared" si="8"/>
        <v>N/A</v>
      </c>
      <c r="N111" t="str">
        <f t="shared" si="9"/>
        <v>N/A</v>
      </c>
    </row>
    <row r="112" spans="1:14" x14ac:dyDescent="0.3">
      <c r="A112" s="1">
        <v>6</v>
      </c>
      <c r="B112" t="s">
        <v>185</v>
      </c>
      <c r="C112" t="s">
        <v>6216</v>
      </c>
      <c r="I112" t="str">
        <f t="shared" si="4"/>
        <v>N/A</v>
      </c>
      <c r="J112">
        <f t="shared" si="5"/>
        <v>22.92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6217</v>
      </c>
      <c r="I114" t="str">
        <f t="shared" si="4"/>
        <v>N/A</v>
      </c>
      <c r="J114">
        <f t="shared" si="5"/>
        <v>471710</v>
      </c>
      <c r="K114" t="str">
        <f t="shared" si="6"/>
        <v>N/A</v>
      </c>
      <c r="L114" t="str">
        <f t="shared" si="7"/>
        <v>N/A</v>
      </c>
      <c r="M114" t="str">
        <f t="shared" si="8"/>
        <v>N/A</v>
      </c>
      <c r="N114" t="str">
        <f t="shared" si="9"/>
        <v>N/A</v>
      </c>
    </row>
    <row r="115" spans="1:14" x14ac:dyDescent="0.3">
      <c r="A115" s="1">
        <v>1</v>
      </c>
      <c r="B115" t="s">
        <v>189</v>
      </c>
      <c r="C115" t="s">
        <v>6218</v>
      </c>
      <c r="I115" t="str">
        <f t="shared" si="4"/>
        <v>N/A</v>
      </c>
      <c r="J115">
        <f t="shared" si="5"/>
        <v>198580</v>
      </c>
      <c r="K115" t="str">
        <f t="shared" si="6"/>
        <v>N/A</v>
      </c>
      <c r="L115" t="str">
        <f t="shared" si="7"/>
        <v>N/A</v>
      </c>
      <c r="M115" t="str">
        <f t="shared" si="8"/>
        <v>N/A</v>
      </c>
      <c r="N115" t="str">
        <f t="shared" si="9"/>
        <v>N/A</v>
      </c>
    </row>
    <row r="116" spans="1:14" x14ac:dyDescent="0.3">
      <c r="A116" s="1">
        <v>2</v>
      </c>
      <c r="B116" t="s">
        <v>191</v>
      </c>
      <c r="C116" t="s">
        <v>6219</v>
      </c>
      <c r="I116" t="str">
        <f t="shared" si="4"/>
        <v>N/A</v>
      </c>
      <c r="J116">
        <f t="shared" si="5"/>
        <v>96470000</v>
      </c>
      <c r="K116" t="str">
        <f t="shared" si="6"/>
        <v>N/A</v>
      </c>
      <c r="L116" t="str">
        <f t="shared" si="7"/>
        <v>N/A</v>
      </c>
      <c r="M116" t="str">
        <f t="shared" si="8"/>
        <v>N/A</v>
      </c>
      <c r="N116" t="str">
        <f t="shared" si="9"/>
        <v>N/A</v>
      </c>
    </row>
    <row r="117" spans="1:14" x14ac:dyDescent="0.3">
      <c r="A117" s="1">
        <v>3</v>
      </c>
      <c r="B117" t="s">
        <v>193</v>
      </c>
      <c r="C117" t="s">
        <v>6220</v>
      </c>
      <c r="I117" t="str">
        <f t="shared" si="4"/>
        <v>N/A</v>
      </c>
      <c r="J117">
        <f t="shared" si="5"/>
        <v>86910000</v>
      </c>
      <c r="K117" t="str">
        <f t="shared" si="6"/>
        <v>N/A</v>
      </c>
      <c r="L117" t="str">
        <f t="shared" si="7"/>
        <v>N/A</v>
      </c>
      <c r="M117" t="str">
        <f t="shared" si="8"/>
        <v>N/A</v>
      </c>
      <c r="N117" t="str">
        <f t="shared" si="9"/>
        <v>N/A</v>
      </c>
    </row>
    <row r="118" spans="1:14" x14ac:dyDescent="0.3">
      <c r="A118" s="1">
        <v>4</v>
      </c>
      <c r="B118" t="s">
        <v>195</v>
      </c>
      <c r="C118" t="s">
        <v>6221</v>
      </c>
      <c r="I118" t="str">
        <f t="shared" si="4"/>
        <v>N/A</v>
      </c>
      <c r="J118">
        <f t="shared" si="5"/>
        <v>5.7599999999999998E-2</v>
      </c>
      <c r="K118" t="str">
        <f t="shared" si="6"/>
        <v>N/A</v>
      </c>
      <c r="L118" t="str">
        <f t="shared" si="7"/>
        <v>N/A</v>
      </c>
      <c r="M118" t="str">
        <f t="shared" si="8"/>
        <v>N/A</v>
      </c>
      <c r="N118" t="str">
        <f t="shared" si="9"/>
        <v>N/A</v>
      </c>
    </row>
    <row r="119" spans="1:14" x14ac:dyDescent="0.3">
      <c r="A119" s="1">
        <v>5</v>
      </c>
      <c r="B119" t="s">
        <v>197</v>
      </c>
      <c r="C119" t="s">
        <v>3271</v>
      </c>
      <c r="I119" t="str">
        <f t="shared" si="4"/>
        <v>N/A</v>
      </c>
      <c r="J119">
        <f t="shared" si="5"/>
        <v>0.30100000000000005</v>
      </c>
      <c r="K119" t="str">
        <f t="shared" si="6"/>
        <v>N/A</v>
      </c>
      <c r="L119" t="str">
        <f t="shared" si="7"/>
        <v>N/A</v>
      </c>
      <c r="M119" t="str">
        <f t="shared" si="8"/>
        <v>N/A</v>
      </c>
      <c r="N119" t="str">
        <f t="shared" si="9"/>
        <v>N/A</v>
      </c>
    </row>
    <row r="120" spans="1:14" x14ac:dyDescent="0.3">
      <c r="A120" s="1">
        <v>6</v>
      </c>
      <c r="B120" t="s">
        <v>199</v>
      </c>
      <c r="C120" t="s">
        <v>3331</v>
      </c>
      <c r="I120" t="str">
        <f t="shared" si="4"/>
        <v>N/A</v>
      </c>
      <c r="J120">
        <f t="shared" si="5"/>
        <v>1070000</v>
      </c>
      <c r="K120" t="str">
        <f t="shared" si="6"/>
        <v>N/A</v>
      </c>
      <c r="L120" t="str">
        <f t="shared" si="7"/>
        <v>N/A</v>
      </c>
      <c r="M120" t="str">
        <f t="shared" si="8"/>
        <v>N/A</v>
      </c>
      <c r="N120" t="str">
        <f t="shared" si="9"/>
        <v>N/A</v>
      </c>
    </row>
    <row r="121" spans="1:14" x14ac:dyDescent="0.3">
      <c r="A121" s="1">
        <v>7</v>
      </c>
      <c r="B121" t="s">
        <v>201</v>
      </c>
      <c r="C121" t="s">
        <v>6222</v>
      </c>
      <c r="I121" t="str">
        <f t="shared" si="4"/>
        <v>N/A</v>
      </c>
      <c r="J121">
        <f t="shared" si="5"/>
        <v>2.5499999999999998</v>
      </c>
      <c r="K121" t="str">
        <f t="shared" si="6"/>
        <v>N/A</v>
      </c>
      <c r="L121" t="str">
        <f t="shared" si="7"/>
        <v>N/A</v>
      </c>
      <c r="M121" t="str">
        <f t="shared" si="8"/>
        <v>N/A</v>
      </c>
      <c r="N121" t="str">
        <f t="shared" si="9"/>
        <v>N/A</v>
      </c>
    </row>
    <row r="122" spans="1:14" x14ac:dyDescent="0.3">
      <c r="A122" s="1">
        <v>8</v>
      </c>
      <c r="B122" t="s">
        <v>203</v>
      </c>
      <c r="C122" t="s">
        <v>6223</v>
      </c>
      <c r="I122" t="str">
        <f t="shared" si="4"/>
        <v>N/A</v>
      </c>
      <c r="J122">
        <f t="shared" si="5"/>
        <v>1.1899999999999999E-2</v>
      </c>
      <c r="K122" t="str">
        <f t="shared" si="6"/>
        <v>N/A</v>
      </c>
      <c r="L122" t="str">
        <f t="shared" si="7"/>
        <v>N/A</v>
      </c>
      <c r="M122" t="str">
        <f t="shared" si="8"/>
        <v>N/A</v>
      </c>
      <c r="N122" t="str">
        <f t="shared" si="9"/>
        <v>N/A</v>
      </c>
    </row>
    <row r="123" spans="1:14" x14ac:dyDescent="0.3">
      <c r="A123" s="1">
        <v>9</v>
      </c>
      <c r="B123" t="s">
        <v>205</v>
      </c>
      <c r="C123" t="s">
        <v>4419</v>
      </c>
      <c r="I123" t="str">
        <f t="shared" si="4"/>
        <v>N/A</v>
      </c>
      <c r="J123">
        <f t="shared" si="5"/>
        <v>1030000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6224</v>
      </c>
      <c r="I125" t="str">
        <f t="shared" si="15"/>
        <v>N/A</v>
      </c>
      <c r="J125">
        <f t="shared" si="16"/>
        <v>1.98</v>
      </c>
      <c r="K125" t="str">
        <f t="shared" si="17"/>
        <v>N/A</v>
      </c>
      <c r="L125" t="str">
        <f t="shared" si="18"/>
        <v>N/A</v>
      </c>
      <c r="M125" t="str">
        <f t="shared" si="19"/>
        <v>N/A</v>
      </c>
      <c r="N125" t="str">
        <f t="shared" si="20"/>
        <v>N/A</v>
      </c>
    </row>
    <row r="126" spans="1:14" x14ac:dyDescent="0.3">
      <c r="A126" s="1">
        <v>1</v>
      </c>
      <c r="B126" t="s">
        <v>208</v>
      </c>
      <c r="C126" t="s">
        <v>6225</v>
      </c>
      <c r="I126" t="str">
        <f t="shared" si="15"/>
        <v>N/A</v>
      </c>
      <c r="J126">
        <f t="shared" si="16"/>
        <v>0.08</v>
      </c>
      <c r="K126" t="str">
        <f t="shared" si="17"/>
        <v>N/A</v>
      </c>
      <c r="L126" t="str">
        <f t="shared" si="18"/>
        <v>N/A</v>
      </c>
      <c r="M126" t="str">
        <f t="shared" si="19"/>
        <v>N/A</v>
      </c>
      <c r="N126" t="str">
        <f t="shared" si="20"/>
        <v>N/A</v>
      </c>
    </row>
    <row r="127" spans="1:14" x14ac:dyDescent="0.3">
      <c r="A127" s="1">
        <v>2</v>
      </c>
      <c r="B127" t="s">
        <v>209</v>
      </c>
      <c r="C127" t="s">
        <v>6224</v>
      </c>
      <c r="I127" t="str">
        <f t="shared" si="15"/>
        <v>N/A</v>
      </c>
      <c r="J127">
        <f t="shared" si="16"/>
        <v>1.98</v>
      </c>
      <c r="K127" t="str">
        <f t="shared" si="17"/>
        <v>N/A</v>
      </c>
      <c r="L127" t="str">
        <f t="shared" si="18"/>
        <v>N/A</v>
      </c>
      <c r="M127" t="str">
        <f t="shared" si="19"/>
        <v>N/A</v>
      </c>
      <c r="N127" t="str">
        <f t="shared" si="20"/>
        <v>N/A</v>
      </c>
    </row>
    <row r="128" spans="1:14" x14ac:dyDescent="0.3">
      <c r="A128" s="1">
        <v>3</v>
      </c>
      <c r="B128" t="s">
        <v>210</v>
      </c>
      <c r="C128" t="s">
        <v>6225</v>
      </c>
      <c r="I128" t="str">
        <f t="shared" si="15"/>
        <v>N/A</v>
      </c>
      <c r="J128">
        <f t="shared" si="16"/>
        <v>0.08</v>
      </c>
      <c r="K128" t="str">
        <f t="shared" si="17"/>
        <v>N/A</v>
      </c>
      <c r="L128" t="str">
        <f t="shared" si="18"/>
        <v>N/A</v>
      </c>
      <c r="M128" t="str">
        <f t="shared" si="19"/>
        <v>N/A</v>
      </c>
      <c r="N128" t="str">
        <f t="shared" si="20"/>
        <v>N/A</v>
      </c>
    </row>
    <row r="129" spans="1:28" x14ac:dyDescent="0.3">
      <c r="A129" s="1">
        <v>4</v>
      </c>
      <c r="B129" t="s">
        <v>211</v>
      </c>
      <c r="C129" t="s">
        <v>6226</v>
      </c>
      <c r="I129" t="str">
        <f t="shared" si="15"/>
        <v>N/A</v>
      </c>
      <c r="J129">
        <f t="shared" si="16"/>
        <v>6.95</v>
      </c>
      <c r="K129" t="str">
        <f t="shared" si="17"/>
        <v>N/A</v>
      </c>
      <c r="L129" t="str">
        <f t="shared" si="18"/>
        <v>N/A</v>
      </c>
      <c r="M129" t="str">
        <f t="shared" si="19"/>
        <v>N/A</v>
      </c>
      <c r="N129" t="str">
        <f t="shared" si="20"/>
        <v>N/A</v>
      </c>
    </row>
    <row r="130" spans="1:28" x14ac:dyDescent="0.3">
      <c r="A130" s="1">
        <v>5</v>
      </c>
      <c r="B130" t="s">
        <v>212</v>
      </c>
      <c r="C130" t="s">
        <v>6227</v>
      </c>
      <c r="I130" t="str">
        <f t="shared" si="15"/>
        <v>N/A</v>
      </c>
      <c r="J130">
        <f t="shared" si="16"/>
        <v>0.71030000000000004</v>
      </c>
      <c r="K130" t="str">
        <f t="shared" si="17"/>
        <v>N/A</v>
      </c>
      <c r="L130" t="str">
        <f t="shared" si="18"/>
        <v>N/A</v>
      </c>
      <c r="M130" t="str">
        <f t="shared" si="19"/>
        <v>N/A</v>
      </c>
      <c r="N130" t="str">
        <f t="shared" si="20"/>
        <v>N/A</v>
      </c>
    </row>
    <row r="131" spans="1:28" x14ac:dyDescent="0.3">
      <c r="A131" s="1">
        <v>6</v>
      </c>
      <c r="B131" t="s">
        <v>213</v>
      </c>
      <c r="C131" t="s">
        <v>6228</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6229</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6230</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6231</v>
      </c>
      <c r="C138" t="s">
        <v>1177</v>
      </c>
      <c r="D138" t="s">
        <v>2927</v>
      </c>
      <c r="F138">
        <v>57</v>
      </c>
      <c r="I138" t="str">
        <f t="shared" si="15"/>
        <v>N/A</v>
      </c>
      <c r="J138" t="str">
        <f t="shared" si="16"/>
        <v>N/A</v>
      </c>
      <c r="K138">
        <f t="shared" si="17"/>
        <v>1460000</v>
      </c>
      <c r="L138" t="str">
        <f t="shared" si="18"/>
        <v>N/A</v>
      </c>
      <c r="M138">
        <f t="shared" si="19"/>
        <v>57</v>
      </c>
      <c r="N138" t="str">
        <f t="shared" si="20"/>
        <v>N/A</v>
      </c>
    </row>
    <row r="139" spans="1:28" x14ac:dyDescent="0.3">
      <c r="A139" s="1">
        <v>1</v>
      </c>
      <c r="B139" t="s">
        <v>6232</v>
      </c>
      <c r="C139" t="s">
        <v>3228</v>
      </c>
      <c r="D139" t="s">
        <v>6233</v>
      </c>
      <c r="F139">
        <v>58</v>
      </c>
      <c r="I139" t="str">
        <f t="shared" si="15"/>
        <v>N/A</v>
      </c>
      <c r="J139" t="str">
        <f t="shared" si="16"/>
        <v>N/A</v>
      </c>
      <c r="K139">
        <f t="shared" si="17"/>
        <v>4770000</v>
      </c>
      <c r="L139" t="str">
        <f t="shared" si="18"/>
        <v>N/A</v>
      </c>
      <c r="M139">
        <f t="shared" si="19"/>
        <v>58</v>
      </c>
      <c r="N139" t="str">
        <f t="shared" si="20"/>
        <v>N/A</v>
      </c>
    </row>
    <row r="140" spans="1:28" x14ac:dyDescent="0.3">
      <c r="A140" s="1">
        <v>2</v>
      </c>
      <c r="B140" t="s">
        <v>6234</v>
      </c>
      <c r="C140" t="s">
        <v>6235</v>
      </c>
      <c r="D140" t="s">
        <v>2646</v>
      </c>
      <c r="F140">
        <v>70</v>
      </c>
      <c r="I140" t="str">
        <f t="shared" si="15"/>
        <v>N/A</v>
      </c>
      <c r="J140" t="str">
        <f t="shared" si="16"/>
        <v>N/A</v>
      </c>
      <c r="K140">
        <f t="shared" si="17"/>
        <v>1620000</v>
      </c>
      <c r="L140" t="str">
        <f t="shared" si="18"/>
        <v>N/A</v>
      </c>
      <c r="M140">
        <f t="shared" si="19"/>
        <v>70</v>
      </c>
      <c r="N140" t="str">
        <f t="shared" si="20"/>
        <v>N/A</v>
      </c>
    </row>
    <row r="141" spans="1:28" x14ac:dyDescent="0.3">
      <c r="A141" s="1">
        <v>3</v>
      </c>
      <c r="B141" t="s">
        <v>6236</v>
      </c>
      <c r="C141" t="s">
        <v>6237</v>
      </c>
      <c r="D141" t="s">
        <v>3260</v>
      </c>
      <c r="F141">
        <v>49</v>
      </c>
      <c r="I141" t="str">
        <f t="shared" si="15"/>
        <v>N/A</v>
      </c>
      <c r="J141" t="str">
        <f t="shared" si="16"/>
        <v>N/A</v>
      </c>
      <c r="K141">
        <f t="shared" si="17"/>
        <v>2610000</v>
      </c>
      <c r="L141" t="str">
        <f t="shared" si="18"/>
        <v>N/A</v>
      </c>
      <c r="M141">
        <f t="shared" si="19"/>
        <v>49</v>
      </c>
      <c r="N141" t="str">
        <f t="shared" si="20"/>
        <v>N/A</v>
      </c>
    </row>
    <row r="142" spans="1:28" x14ac:dyDescent="0.3">
      <c r="A142" s="1">
        <v>4</v>
      </c>
      <c r="B142" t="s">
        <v>6238</v>
      </c>
      <c r="C142" t="s">
        <v>6239</v>
      </c>
      <c r="F142">
        <v>56</v>
      </c>
      <c r="I142" t="str">
        <f t="shared" si="15"/>
        <v>N/A</v>
      </c>
      <c r="J142" t="str">
        <f t="shared" si="16"/>
        <v>N/A</v>
      </c>
      <c r="K142" t="str">
        <f t="shared" si="17"/>
        <v>N/A</v>
      </c>
      <c r="L142" t="str">
        <f t="shared" si="18"/>
        <v>N/A</v>
      </c>
      <c r="M142">
        <f t="shared" si="19"/>
        <v>56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254</v>
      </c>
      <c r="D145" t="s">
        <v>254</v>
      </c>
      <c r="E145" t="s">
        <v>254</v>
      </c>
      <c r="F145" t="s">
        <v>254</v>
      </c>
      <c r="G145" t="s">
        <v>254</v>
      </c>
      <c r="I145" t="str">
        <f t="shared" si="15"/>
        <v>N/A</v>
      </c>
      <c r="J145" t="str">
        <f t="shared" si="16"/>
        <v>N/A</v>
      </c>
      <c r="K145" t="str">
        <f t="shared" si="17"/>
        <v>N/A</v>
      </c>
      <c r="L145" t="str">
        <f t="shared" si="18"/>
        <v>N/A</v>
      </c>
      <c r="M145" t="str">
        <f t="shared" si="19"/>
        <v>N/A</v>
      </c>
      <c r="N145" t="str">
        <f t="shared" si="20"/>
        <v>N/A</v>
      </c>
      <c r="P145">
        <f t="shared" ref="P145:P208" si="21">MAX(J145:N145)</f>
        <v>0</v>
      </c>
      <c r="Q145" t="str">
        <f>IFERROR(J144+MATCH(P145,J145:N145,0)-1,"")</f>
        <v/>
      </c>
      <c r="R145" t="str">
        <f t="shared" ref="R145:R208" si="22">IF(Q145="","",MIN(J145:N145))</f>
        <v/>
      </c>
      <c r="S145" t="str">
        <f>IFERROR(J144+MATCH(R145,J145:N145)-1,"")</f>
        <v/>
      </c>
      <c r="T145" t="str">
        <f t="shared" ref="T145:T208" si="23">IFERROR(AVERAGE(J145:N145),"")</f>
        <v/>
      </c>
      <c r="U145" t="str">
        <f t="shared" ref="U145:U208" si="24">IFERROR(STDEV(J145:N145),"")</f>
        <v/>
      </c>
      <c r="V145" t="str">
        <f t="shared" ref="V145:V208" si="25">IF(C145="-","",IF(ISBLANK(B145),"",IF(OR(ISNUMBER(FIND("Growth",B145)),ISNUMBER(FIND("Margin",B145))),"",(J145-T145)/U145)))</f>
        <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f t="shared" ref="AA145:AA208" si="30">IF(MAX(MAX(V145:Z145),ABS(MIN(V145:Z145)))=ABS(MIN(V145:Z145)),MIN(V145:Z145),MAX(V145:Z145))</f>
        <v>0</v>
      </c>
      <c r="AB145" t="str">
        <f>IFERROR(V144+MATCH(AA145,V145:Z145,0)-1,"")</f>
        <v/>
      </c>
    </row>
    <row r="146" spans="1:28" x14ac:dyDescent="0.3">
      <c r="A146" s="1">
        <v>1</v>
      </c>
      <c r="B146" t="s">
        <v>6240</v>
      </c>
      <c r="C146" t="s">
        <v>254</v>
      </c>
      <c r="D146" t="s">
        <v>254</v>
      </c>
      <c r="E146" t="s">
        <v>254</v>
      </c>
      <c r="F146" t="s">
        <v>254</v>
      </c>
      <c r="G146" t="s">
        <v>254</v>
      </c>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1:28" x14ac:dyDescent="0.3">
      <c r="A147" s="1">
        <v>2</v>
      </c>
      <c r="B147" t="s">
        <v>6241</v>
      </c>
      <c r="C147" t="s">
        <v>254</v>
      </c>
      <c r="D147" t="s">
        <v>254</v>
      </c>
      <c r="E147" t="s">
        <v>254</v>
      </c>
      <c r="F147" t="s">
        <v>254</v>
      </c>
      <c r="G147" t="s">
        <v>254</v>
      </c>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1:28" x14ac:dyDescent="0.3">
      <c r="A148" s="1">
        <v>3</v>
      </c>
      <c r="B148" t="s">
        <v>6242</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1:28" x14ac:dyDescent="0.3">
      <c r="A149" s="1">
        <v>4</v>
      </c>
      <c r="B149" t="s">
        <v>6243</v>
      </c>
      <c r="C149" t="s">
        <v>254</v>
      </c>
      <c r="D149" t="s">
        <v>254</v>
      </c>
      <c r="E149" t="s">
        <v>254</v>
      </c>
      <c r="F149" t="s">
        <v>254</v>
      </c>
      <c r="G149" t="s">
        <v>254</v>
      </c>
      <c r="I149" t="str">
        <f t="shared" si="15"/>
        <v>N/A</v>
      </c>
      <c r="J149" t="str">
        <f t="shared" si="16"/>
        <v>N/A</v>
      </c>
      <c r="K149" t="str">
        <f t="shared" si="17"/>
        <v>N/A</v>
      </c>
      <c r="L149" t="str">
        <f t="shared" si="18"/>
        <v>N/A</v>
      </c>
      <c r="M149" t="str">
        <f t="shared" si="19"/>
        <v>N/A</v>
      </c>
      <c r="N149" t="str">
        <f t="shared" si="20"/>
        <v>N/A</v>
      </c>
      <c r="P149">
        <f t="shared" si="21"/>
        <v>0</v>
      </c>
      <c r="Q149" t="str">
        <f>IFERROR(J144+MATCH(P149,J149:N149,0)-1,"")</f>
        <v/>
      </c>
      <c r="R149" t="str">
        <f t="shared" si="22"/>
        <v/>
      </c>
      <c r="S149" t="str">
        <f>IFERROR(J144+MATCH(R149,J149:N149)-1,"")</f>
        <v/>
      </c>
      <c r="T149" t="str">
        <f t="shared" si="23"/>
        <v/>
      </c>
      <c r="U149" t="str">
        <f t="shared" si="24"/>
        <v/>
      </c>
      <c r="V149" t="str">
        <f t="shared" si="25"/>
        <v/>
      </c>
      <c r="W149" t="str">
        <f t="shared" si="26"/>
        <v/>
      </c>
      <c r="X149" t="str">
        <f t="shared" si="27"/>
        <v/>
      </c>
      <c r="Y149" t="str">
        <f t="shared" si="28"/>
        <v/>
      </c>
      <c r="Z149" t="str">
        <f t="shared" si="29"/>
        <v/>
      </c>
      <c r="AA149">
        <f t="shared" si="30"/>
        <v>0</v>
      </c>
      <c r="AB149" t="str">
        <f>IFERROR(V144+MATCH(AA149,V149:Z149,0)-1,"")</f>
        <v/>
      </c>
    </row>
    <row r="150" spans="1:28" x14ac:dyDescent="0.3">
      <c r="A150" s="1">
        <v>5</v>
      </c>
      <c r="B150" t="s">
        <v>6244</v>
      </c>
      <c r="C150" t="s">
        <v>254</v>
      </c>
      <c r="D150" t="s">
        <v>254</v>
      </c>
      <c r="E150" t="s">
        <v>254</v>
      </c>
      <c r="F150" t="s">
        <v>254</v>
      </c>
      <c r="G150" t="s">
        <v>254</v>
      </c>
      <c r="I150" t="str">
        <f t="shared" si="15"/>
        <v>N/A</v>
      </c>
      <c r="J150" t="str">
        <f t="shared" si="16"/>
        <v>N/A</v>
      </c>
      <c r="K150" t="str">
        <f t="shared" si="17"/>
        <v>N/A</v>
      </c>
      <c r="L150" t="str">
        <f t="shared" si="18"/>
        <v>N/A</v>
      </c>
      <c r="M150" t="str">
        <f t="shared" si="19"/>
        <v>N/A</v>
      </c>
      <c r="N150" t="str">
        <f t="shared" si="20"/>
        <v>N/A</v>
      </c>
      <c r="P150">
        <f t="shared" si="21"/>
        <v>0</v>
      </c>
      <c r="Q150" t="str">
        <f>IFERROR(J144+MATCH(P150,J150:N150,0)-1,"")</f>
        <v/>
      </c>
      <c r="R150" t="str">
        <f t="shared" si="22"/>
        <v/>
      </c>
      <c r="S150" t="str">
        <f>IFERROR(J144+MATCH(R150,J150:N150)-1,"")</f>
        <v/>
      </c>
      <c r="T150" t="str">
        <f t="shared" si="23"/>
        <v/>
      </c>
      <c r="U150" t="str">
        <f t="shared" si="24"/>
        <v/>
      </c>
      <c r="V150" t="str">
        <f t="shared" si="25"/>
        <v/>
      </c>
      <c r="W150" t="str">
        <f t="shared" si="26"/>
        <v/>
      </c>
      <c r="X150" t="str">
        <f t="shared" si="27"/>
        <v/>
      </c>
      <c r="Y150" t="str">
        <f t="shared" si="28"/>
        <v/>
      </c>
      <c r="Z150" t="str">
        <f t="shared" si="29"/>
        <v/>
      </c>
      <c r="AA150">
        <f t="shared" si="30"/>
        <v>0</v>
      </c>
      <c r="AB150" t="str">
        <f>IFERROR(V144+MATCH(AA150,V150:Z150,0)-1,"")</f>
        <v/>
      </c>
    </row>
    <row r="151" spans="1:28" x14ac:dyDescent="0.3">
      <c r="A151" s="1">
        <v>6</v>
      </c>
      <c r="B151" t="s">
        <v>253</v>
      </c>
      <c r="C151" t="s">
        <v>254</v>
      </c>
      <c r="D151" t="s">
        <v>254</v>
      </c>
      <c r="E151" t="s">
        <v>254</v>
      </c>
      <c r="F151" t="s">
        <v>254</v>
      </c>
      <c r="G151" t="s">
        <v>254</v>
      </c>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1:28" x14ac:dyDescent="0.3">
      <c r="A152" s="1">
        <v>7</v>
      </c>
      <c r="B152" t="s">
        <v>6245</v>
      </c>
      <c r="C152" t="s">
        <v>254</v>
      </c>
      <c r="D152" t="s">
        <v>254</v>
      </c>
      <c r="E152" t="s">
        <v>254</v>
      </c>
      <c r="F152" t="s">
        <v>254</v>
      </c>
      <c r="G152" t="s">
        <v>254</v>
      </c>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str">
        <f t="shared" si="25"/>
        <v/>
      </c>
      <c r="W152" t="str">
        <f t="shared" si="26"/>
        <v/>
      </c>
      <c r="X152" t="str">
        <f t="shared" si="27"/>
        <v/>
      </c>
      <c r="Y152" t="str">
        <f t="shared" si="28"/>
        <v/>
      </c>
      <c r="Z152" t="str">
        <f t="shared" si="29"/>
        <v/>
      </c>
      <c r="AA152">
        <f t="shared" si="30"/>
        <v>0</v>
      </c>
      <c r="AB152" t="str">
        <f>IFERROR(V144+MATCH(AA152,V152:Z152,0)-1,"")</f>
        <v/>
      </c>
    </row>
    <row r="153" spans="1:28" x14ac:dyDescent="0.3">
      <c r="A153" s="1">
        <v>8</v>
      </c>
      <c r="B153" t="s">
        <v>6246</v>
      </c>
      <c r="C153" t="s">
        <v>254</v>
      </c>
      <c r="D153" t="s">
        <v>254</v>
      </c>
      <c r="E153" t="s">
        <v>254</v>
      </c>
      <c r="F153" t="s">
        <v>254</v>
      </c>
      <c r="G153" t="s">
        <v>254</v>
      </c>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str">
        <f t="shared" si="25"/>
        <v/>
      </c>
      <c r="W153" t="str">
        <f t="shared" si="26"/>
        <v/>
      </c>
      <c r="X153" t="str">
        <f t="shared" si="27"/>
        <v/>
      </c>
      <c r="Y153" t="str">
        <f t="shared" si="28"/>
        <v/>
      </c>
      <c r="Z153" t="str">
        <f t="shared" si="29"/>
        <v/>
      </c>
      <c r="AA153">
        <f t="shared" si="30"/>
        <v>0</v>
      </c>
      <c r="AB153" t="str">
        <f>IFERROR(V144+MATCH(AA153,V153:Z153,0)-1,"")</f>
        <v/>
      </c>
    </row>
    <row r="154" spans="1:28" x14ac:dyDescent="0.3">
      <c r="A154" s="1">
        <v>9</v>
      </c>
      <c r="B154" t="s">
        <v>271</v>
      </c>
      <c r="C154" t="s">
        <v>254</v>
      </c>
      <c r="D154" t="s">
        <v>254</v>
      </c>
      <c r="E154" t="s">
        <v>254</v>
      </c>
      <c r="F154" t="s">
        <v>254</v>
      </c>
      <c r="G154" t="s">
        <v>254</v>
      </c>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1:28" x14ac:dyDescent="0.3">
      <c r="A155" s="1">
        <v>10</v>
      </c>
      <c r="B155" t="s">
        <v>331</v>
      </c>
      <c r="C155" t="s">
        <v>254</v>
      </c>
      <c r="D155" t="s">
        <v>254</v>
      </c>
      <c r="E155" t="s">
        <v>254</v>
      </c>
      <c r="F155" t="s">
        <v>254</v>
      </c>
      <c r="G155" t="s">
        <v>254</v>
      </c>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6247</v>
      </c>
      <c r="C158" t="s">
        <v>254</v>
      </c>
      <c r="D158" t="s">
        <v>254</v>
      </c>
      <c r="E158" t="s">
        <v>254</v>
      </c>
      <c r="F158" t="s">
        <v>254</v>
      </c>
      <c r="G158" t="s">
        <v>254</v>
      </c>
      <c r="I158" t="str">
        <f t="shared" si="15"/>
        <v>N/A</v>
      </c>
      <c r="J158" t="str">
        <f t="shared" si="16"/>
        <v>N/A</v>
      </c>
      <c r="K158" t="str">
        <f t="shared" si="17"/>
        <v>N/A</v>
      </c>
      <c r="L158" t="str">
        <f t="shared" si="18"/>
        <v>N/A</v>
      </c>
      <c r="M158" t="str">
        <f t="shared" si="19"/>
        <v>N/A</v>
      </c>
      <c r="N158" t="str">
        <f t="shared" si="20"/>
        <v>N/A</v>
      </c>
      <c r="P158">
        <f t="shared" si="21"/>
        <v>0</v>
      </c>
      <c r="Q158" t="str">
        <f>IFERROR(J144+MATCH(P158,J158:N158,0)-1,"")</f>
        <v/>
      </c>
      <c r="R158" t="str">
        <f t="shared" si="22"/>
        <v/>
      </c>
      <c r="S158" t="str">
        <f>IFERROR(J144+MATCH(R158,J158:N158)-1,"")</f>
        <v/>
      </c>
      <c r="T158" t="str">
        <f t="shared" si="23"/>
        <v/>
      </c>
      <c r="U158" t="str">
        <f t="shared" si="24"/>
        <v/>
      </c>
      <c r="V158" t="str">
        <f t="shared" si="25"/>
        <v/>
      </c>
      <c r="W158" t="str">
        <f t="shared" si="26"/>
        <v/>
      </c>
      <c r="X158" t="str">
        <f t="shared" si="27"/>
        <v/>
      </c>
      <c r="Y158" t="str">
        <f t="shared" si="28"/>
        <v/>
      </c>
      <c r="Z158" t="str">
        <f t="shared" si="29"/>
        <v/>
      </c>
      <c r="AA158">
        <f t="shared" si="30"/>
        <v>0</v>
      </c>
      <c r="AB158" t="str">
        <f>IFERROR(V144+MATCH(AA158,V158:Z158,0)-1,"")</f>
        <v/>
      </c>
    </row>
    <row r="159" spans="1:28" x14ac:dyDescent="0.3">
      <c r="A159" s="1">
        <v>1</v>
      </c>
      <c r="B159" t="s">
        <v>6248</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6249</v>
      </c>
      <c r="C160" t="s">
        <v>6250</v>
      </c>
      <c r="D160" t="s">
        <v>6251</v>
      </c>
      <c r="E160" t="s">
        <v>6252</v>
      </c>
      <c r="F160" t="s">
        <v>6253</v>
      </c>
      <c r="G160" t="s">
        <v>6254</v>
      </c>
      <c r="I160" t="str">
        <f t="shared" si="15"/>
        <v>pos_trend</v>
      </c>
      <c r="J160">
        <f t="shared" si="16"/>
        <v>70810000</v>
      </c>
      <c r="K160">
        <f t="shared" si="17"/>
        <v>185910000</v>
      </c>
      <c r="L160">
        <f t="shared" si="18"/>
        <v>203280000</v>
      </c>
      <c r="M160">
        <f t="shared" si="19"/>
        <v>210080000</v>
      </c>
      <c r="N160">
        <f t="shared" si="20"/>
        <v>239390000</v>
      </c>
      <c r="P160">
        <f t="shared" si="21"/>
        <v>239390000</v>
      </c>
      <c r="Q160">
        <f>IFERROR(J144+MATCH(P160,J160:N160,0)-1,"")</f>
        <v>2016</v>
      </c>
      <c r="R160">
        <f t="shared" si="22"/>
        <v>70810000</v>
      </c>
      <c r="S160">
        <f>IFERROR(J144+MATCH(R160,J160:N160)-1,"")</f>
        <v>2012</v>
      </c>
      <c r="T160">
        <f t="shared" si="23"/>
        <v>181894000</v>
      </c>
      <c r="U160">
        <f t="shared" si="24"/>
        <v>65025735.136175126</v>
      </c>
      <c r="V160">
        <f t="shared" si="25"/>
        <v>-1.7083082531457878</v>
      </c>
      <c r="W160">
        <f t="shared" si="26"/>
        <v>6.176016298146883E-2</v>
      </c>
      <c r="X160">
        <f t="shared" si="27"/>
        <v>0.32888517069763257</v>
      </c>
      <c r="Y160">
        <f t="shared" si="28"/>
        <v>0.43345915184155387</v>
      </c>
      <c r="Z160">
        <f t="shared" si="29"/>
        <v>0.88420376762513242</v>
      </c>
      <c r="AA160">
        <f t="shared" si="30"/>
        <v>-1.7083082531457878</v>
      </c>
      <c r="AB160">
        <f>IFERROR(V144+MATCH(AA160,V160:Z160,0)-1,"")</f>
        <v>2012</v>
      </c>
    </row>
    <row r="161" spans="1:28" x14ac:dyDescent="0.3">
      <c r="A161" s="1">
        <v>3</v>
      </c>
      <c r="B161" t="s">
        <v>350</v>
      </c>
      <c r="C161" t="s">
        <v>254</v>
      </c>
      <c r="D161" t="s">
        <v>254</v>
      </c>
      <c r="E161" t="s">
        <v>254</v>
      </c>
      <c r="F161" t="s">
        <v>254</v>
      </c>
      <c r="G161" t="s">
        <v>254</v>
      </c>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1:28" x14ac:dyDescent="0.3">
      <c r="A162" s="1">
        <v>4</v>
      </c>
      <c r="B162" t="s">
        <v>6255</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356</v>
      </c>
      <c r="C163" t="s">
        <v>6250</v>
      </c>
      <c r="D163" t="s">
        <v>6251</v>
      </c>
      <c r="E163" t="s">
        <v>6252</v>
      </c>
      <c r="F163" t="s">
        <v>6253</v>
      </c>
      <c r="G163" t="s">
        <v>6254</v>
      </c>
      <c r="I163" t="str">
        <f t="shared" si="15"/>
        <v>pos_trend</v>
      </c>
      <c r="J163">
        <f t="shared" si="16"/>
        <v>70810000</v>
      </c>
      <c r="K163">
        <f t="shared" si="17"/>
        <v>185910000</v>
      </c>
      <c r="L163">
        <f t="shared" si="18"/>
        <v>203280000</v>
      </c>
      <c r="M163">
        <f t="shared" si="19"/>
        <v>210080000</v>
      </c>
      <c r="N163">
        <f t="shared" si="20"/>
        <v>239390000</v>
      </c>
      <c r="P163">
        <f t="shared" si="21"/>
        <v>239390000</v>
      </c>
      <c r="Q163">
        <f>IFERROR(J144+MATCH(P163,J163:N163,0)-1,"")</f>
        <v>2016</v>
      </c>
      <c r="R163">
        <f t="shared" si="22"/>
        <v>70810000</v>
      </c>
      <c r="S163">
        <f>IFERROR(J144+MATCH(R163,J163:N163)-1,"")</f>
        <v>2012</v>
      </c>
      <c r="T163">
        <f t="shared" si="23"/>
        <v>181894000</v>
      </c>
      <c r="U163">
        <f t="shared" si="24"/>
        <v>65025735.136175126</v>
      </c>
      <c r="V163">
        <f t="shared" si="25"/>
        <v>-1.7083082531457878</v>
      </c>
      <c r="W163">
        <f t="shared" si="26"/>
        <v>6.176016298146883E-2</v>
      </c>
      <c r="X163">
        <f t="shared" si="27"/>
        <v>0.32888517069763257</v>
      </c>
      <c r="Y163">
        <f t="shared" si="28"/>
        <v>0.43345915184155387</v>
      </c>
      <c r="Z163">
        <f t="shared" si="29"/>
        <v>0.88420376762513242</v>
      </c>
      <c r="AA163">
        <f t="shared" si="30"/>
        <v>-1.7083082531457878</v>
      </c>
      <c r="AB163">
        <f>IFERROR(V144+MATCH(AA163,V163:Z163,0)-1,"")</f>
        <v>2012</v>
      </c>
    </row>
    <row r="164" spans="1:28" x14ac:dyDescent="0.3">
      <c r="A164" s="1">
        <v>6</v>
      </c>
      <c r="B164" t="s">
        <v>332</v>
      </c>
      <c r="C164" t="s">
        <v>254</v>
      </c>
      <c r="D164" t="s">
        <v>254</v>
      </c>
      <c r="E164" t="s">
        <v>254</v>
      </c>
      <c r="F164" t="s">
        <v>254</v>
      </c>
      <c r="G164" t="s">
        <v>254</v>
      </c>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1:28" x14ac:dyDescent="0.3">
      <c r="A165" s="1">
        <v>7</v>
      </c>
      <c r="B165" t="s">
        <v>370</v>
      </c>
      <c r="C165" t="s">
        <v>6250</v>
      </c>
      <c r="D165" t="s">
        <v>6251</v>
      </c>
      <c r="E165" t="s">
        <v>6252</v>
      </c>
      <c r="F165" t="s">
        <v>6253</v>
      </c>
      <c r="G165" t="s">
        <v>6254</v>
      </c>
      <c r="I165" t="str">
        <f t="shared" si="15"/>
        <v>pos_trend</v>
      </c>
      <c r="J165">
        <f t="shared" si="16"/>
        <v>70810000</v>
      </c>
      <c r="K165">
        <f t="shared" si="17"/>
        <v>185910000</v>
      </c>
      <c r="L165">
        <f t="shared" si="18"/>
        <v>203280000</v>
      </c>
      <c r="M165">
        <f t="shared" si="19"/>
        <v>210080000</v>
      </c>
      <c r="N165">
        <f t="shared" si="20"/>
        <v>239390000</v>
      </c>
      <c r="P165">
        <f t="shared" si="21"/>
        <v>239390000</v>
      </c>
      <c r="Q165">
        <f>IFERROR(J144+MATCH(P165,J165:N165,0)-1,"")</f>
        <v>2016</v>
      </c>
      <c r="R165">
        <f t="shared" si="22"/>
        <v>70810000</v>
      </c>
      <c r="S165">
        <f>IFERROR(J144+MATCH(R165,J165:N165)-1,"")</f>
        <v>2012</v>
      </c>
      <c r="T165">
        <f t="shared" si="23"/>
        <v>181894000</v>
      </c>
      <c r="U165">
        <f t="shared" si="24"/>
        <v>65025735.136175126</v>
      </c>
      <c r="V165">
        <f t="shared" si="25"/>
        <v>-1.7083082531457878</v>
      </c>
      <c r="W165">
        <f t="shared" si="26"/>
        <v>6.176016298146883E-2</v>
      </c>
      <c r="X165">
        <f t="shared" si="27"/>
        <v>0.32888517069763257</v>
      </c>
      <c r="Y165">
        <f t="shared" si="28"/>
        <v>0.43345915184155387</v>
      </c>
      <c r="Z165">
        <f t="shared" si="29"/>
        <v>0.88420376762513242</v>
      </c>
      <c r="AA165">
        <f t="shared" si="30"/>
        <v>-1.7083082531457878</v>
      </c>
      <c r="AB165">
        <f>IFERROR(V144+MATCH(AA165,V165:Z165,0)-1,"")</f>
        <v>2012</v>
      </c>
    </row>
    <row r="166" spans="1:28" x14ac:dyDescent="0.3">
      <c r="A166" s="1">
        <v>8</v>
      </c>
      <c r="B166" t="s">
        <v>376</v>
      </c>
      <c r="C166" t="s">
        <v>254</v>
      </c>
      <c r="D166" t="s">
        <v>6256</v>
      </c>
      <c r="E166" t="s">
        <v>6257</v>
      </c>
      <c r="F166" t="s">
        <v>6258</v>
      </c>
      <c r="G166" t="s">
        <v>5839</v>
      </c>
      <c r="I166" t="str">
        <f t="shared" si="15"/>
        <v>N/A</v>
      </c>
      <c r="J166" t="str">
        <f t="shared" si="16"/>
        <v>N/A</v>
      </c>
      <c r="K166">
        <f t="shared" si="17"/>
        <v>1.6256000000000002</v>
      </c>
      <c r="L166">
        <f t="shared" si="18"/>
        <v>9.3399999999999997E-2</v>
      </c>
      <c r="M166">
        <f t="shared" si="19"/>
        <v>3.3500000000000002E-2</v>
      </c>
      <c r="N166">
        <f t="shared" si="20"/>
        <v>0.13949999999999999</v>
      </c>
      <c r="P166">
        <f t="shared" si="21"/>
        <v>1.6256000000000002</v>
      </c>
      <c r="Q166">
        <f>IFERROR(J144+MATCH(P166,J166:N166,0)-1,"")</f>
        <v>2013</v>
      </c>
      <c r="R166">
        <f t="shared" si="22"/>
        <v>3.3500000000000002E-2</v>
      </c>
      <c r="S166" t="str">
        <f>IFERROR(J144+MATCH(R166,J166:N166)-1,"")</f>
        <v/>
      </c>
      <c r="T166">
        <f t="shared" si="23"/>
        <v>0.47300000000000003</v>
      </c>
      <c r="U166">
        <f t="shared" si="24"/>
        <v>0.7696244582045626</v>
      </c>
      <c r="V166" t="str">
        <f t="shared" si="25"/>
        <v/>
      </c>
      <c r="W166">
        <f t="shared" si="26"/>
        <v>1.4976135278871872</v>
      </c>
      <c r="X166">
        <f t="shared" si="27"/>
        <v>-0.49322756826824249</v>
      </c>
      <c r="Y166">
        <f t="shared" si="28"/>
        <v>-0.57105773512616587</v>
      </c>
      <c r="Z166">
        <f t="shared" si="29"/>
        <v>-0.43332822449277886</v>
      </c>
      <c r="AA166">
        <f t="shared" si="30"/>
        <v>1.4976135278871872</v>
      </c>
      <c r="AB166">
        <f>IFERROR(V144+MATCH(AA166,V166:Z166,0)-1,"")</f>
        <v>2013</v>
      </c>
    </row>
    <row r="167" spans="1:28" x14ac:dyDescent="0.3">
      <c r="A167" s="1">
        <v>9</v>
      </c>
      <c r="B167" t="s">
        <v>381</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6259</v>
      </c>
      <c r="C168" t="s">
        <v>6260</v>
      </c>
      <c r="D168" t="s">
        <v>6261</v>
      </c>
      <c r="E168" t="s">
        <v>2847</v>
      </c>
      <c r="F168" t="s">
        <v>6262</v>
      </c>
      <c r="G168" t="s">
        <v>2733</v>
      </c>
      <c r="I168" t="str">
        <f t="shared" si="15"/>
        <v>N/A</v>
      </c>
      <c r="J168">
        <f t="shared" si="16"/>
        <v>19720000</v>
      </c>
      <c r="K168">
        <f t="shared" si="17"/>
        <v>20410000</v>
      </c>
      <c r="L168">
        <f t="shared" si="18"/>
        <v>22460000</v>
      </c>
      <c r="M168">
        <f t="shared" si="19"/>
        <v>24320000</v>
      </c>
      <c r="N168">
        <f t="shared" si="20"/>
        <v>22800000</v>
      </c>
      <c r="P168">
        <f t="shared" si="21"/>
        <v>24320000</v>
      </c>
      <c r="Q168">
        <f>IFERROR(J144+MATCH(P168,J168:N168,0)-1,"")</f>
        <v>2015</v>
      </c>
      <c r="R168">
        <f t="shared" si="22"/>
        <v>19720000</v>
      </c>
      <c r="S168">
        <f>IFERROR(J144+MATCH(R168,J168:N168)-1,"")</f>
        <v>2012</v>
      </c>
      <c r="T168">
        <f t="shared" si="23"/>
        <v>21942000</v>
      </c>
      <c r="U168">
        <f t="shared" si="24"/>
        <v>1867061.8629279535</v>
      </c>
      <c r="V168">
        <f t="shared" si="25"/>
        <v>-1.1901051829720455</v>
      </c>
      <c r="W168">
        <f t="shared" si="26"/>
        <v>-0.8205405671976479</v>
      </c>
      <c r="X168">
        <f t="shared" si="27"/>
        <v>0.27744126227701149</v>
      </c>
      <c r="Y168">
        <f t="shared" si="28"/>
        <v>1.2736589221906047</v>
      </c>
      <c r="Z168">
        <f t="shared" si="29"/>
        <v>0.45954556570207694</v>
      </c>
      <c r="AA168">
        <f t="shared" si="30"/>
        <v>1.2736589221906047</v>
      </c>
      <c r="AB168">
        <f>IFERROR(V144+MATCH(AA168,V168:Z168,0)-1,"")</f>
        <v>2015</v>
      </c>
    </row>
    <row r="169" spans="1:28" x14ac:dyDescent="0.3">
      <c r="A169" s="1">
        <v>11</v>
      </c>
      <c r="B169" t="s">
        <v>6263</v>
      </c>
      <c r="C169" t="s">
        <v>6260</v>
      </c>
      <c r="D169" t="s">
        <v>6261</v>
      </c>
      <c r="E169" t="s">
        <v>2847</v>
      </c>
      <c r="F169" t="s">
        <v>6262</v>
      </c>
      <c r="G169" t="s">
        <v>2733</v>
      </c>
      <c r="I169" t="str">
        <f t="shared" si="15"/>
        <v>N/A</v>
      </c>
      <c r="J169">
        <f t="shared" si="16"/>
        <v>19720000</v>
      </c>
      <c r="K169">
        <f t="shared" si="17"/>
        <v>20410000</v>
      </c>
      <c r="L169">
        <f t="shared" si="18"/>
        <v>22460000</v>
      </c>
      <c r="M169">
        <f t="shared" si="19"/>
        <v>24320000</v>
      </c>
      <c r="N169">
        <f t="shared" si="20"/>
        <v>22800000</v>
      </c>
      <c r="P169">
        <f t="shared" si="21"/>
        <v>24320000</v>
      </c>
      <c r="Q169">
        <f>IFERROR(J144+MATCH(P169,J169:N169,0)-1,"")</f>
        <v>2015</v>
      </c>
      <c r="R169">
        <f t="shared" si="22"/>
        <v>19720000</v>
      </c>
      <c r="S169">
        <f>IFERROR(J144+MATCH(R169,J169:N169)-1,"")</f>
        <v>2012</v>
      </c>
      <c r="T169">
        <f t="shared" si="23"/>
        <v>21942000</v>
      </c>
      <c r="U169">
        <f t="shared" si="24"/>
        <v>1867061.8629279535</v>
      </c>
      <c r="V169">
        <f t="shared" si="25"/>
        <v>-1.1901051829720455</v>
      </c>
      <c r="W169">
        <f t="shared" si="26"/>
        <v>-0.8205405671976479</v>
      </c>
      <c r="X169">
        <f t="shared" si="27"/>
        <v>0.27744126227701149</v>
      </c>
      <c r="Y169">
        <f t="shared" si="28"/>
        <v>1.2736589221906047</v>
      </c>
      <c r="Z169">
        <f t="shared" si="29"/>
        <v>0.45954556570207694</v>
      </c>
      <c r="AA169">
        <f t="shared" si="30"/>
        <v>1.2736589221906047</v>
      </c>
      <c r="AB169">
        <f>IFERROR(V144+MATCH(AA169,V169:Z169,0)-1,"")</f>
        <v>2015</v>
      </c>
    </row>
    <row r="170" spans="1:28" x14ac:dyDescent="0.3">
      <c r="A170" s="1">
        <v>12</v>
      </c>
      <c r="B170" t="s">
        <v>6264</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A171" s="1">
        <v>13</v>
      </c>
      <c r="B171" t="s">
        <v>6265</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6266</v>
      </c>
      <c r="C172" t="s">
        <v>254</v>
      </c>
      <c r="D172" t="s">
        <v>254</v>
      </c>
      <c r="E172" t="s">
        <v>254</v>
      </c>
      <c r="F172" t="s">
        <v>254</v>
      </c>
      <c r="G172" t="s">
        <v>254</v>
      </c>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1:28" x14ac:dyDescent="0.3">
      <c r="A173" s="1">
        <v>15</v>
      </c>
      <c r="B173" t="s">
        <v>413</v>
      </c>
      <c r="C173" t="s">
        <v>254</v>
      </c>
      <c r="D173" t="s">
        <v>254</v>
      </c>
      <c r="E173" t="s">
        <v>254</v>
      </c>
      <c r="F173" t="s">
        <v>254</v>
      </c>
      <c r="G173" t="s">
        <v>254</v>
      </c>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1:28" x14ac:dyDescent="0.3">
      <c r="A174" s="1">
        <v>16</v>
      </c>
      <c r="B174" t="s">
        <v>414</v>
      </c>
      <c r="C174" t="s">
        <v>254</v>
      </c>
      <c r="D174" t="s">
        <v>254</v>
      </c>
      <c r="E174" t="s">
        <v>254</v>
      </c>
      <c r="F174" t="s">
        <v>254</v>
      </c>
      <c r="G174" t="s">
        <v>254</v>
      </c>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415</v>
      </c>
      <c r="C175" t="s">
        <v>254</v>
      </c>
      <c r="D175" t="s">
        <v>254</v>
      </c>
      <c r="E175" t="s">
        <v>254</v>
      </c>
      <c r="F175" t="s">
        <v>254</v>
      </c>
      <c r="G175" t="s">
        <v>254</v>
      </c>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1:28" x14ac:dyDescent="0.3">
      <c r="A176" s="1">
        <v>18</v>
      </c>
      <c r="B176" t="s">
        <v>416</v>
      </c>
      <c r="C176" t="s">
        <v>6267</v>
      </c>
      <c r="D176" t="s">
        <v>6268</v>
      </c>
      <c r="E176" t="s">
        <v>6269</v>
      </c>
      <c r="F176" t="s">
        <v>6270</v>
      </c>
      <c r="G176" t="s">
        <v>6271</v>
      </c>
      <c r="I176" t="str">
        <f t="shared" si="15"/>
        <v>pos_trend</v>
      </c>
      <c r="J176">
        <f t="shared" si="16"/>
        <v>51090000</v>
      </c>
      <c r="K176">
        <f t="shared" si="17"/>
        <v>165500000</v>
      </c>
      <c r="L176">
        <f t="shared" si="18"/>
        <v>180810000</v>
      </c>
      <c r="M176">
        <f t="shared" si="19"/>
        <v>185760000</v>
      </c>
      <c r="N176">
        <f t="shared" si="20"/>
        <v>216590000</v>
      </c>
      <c r="P176">
        <f t="shared" si="21"/>
        <v>216590000</v>
      </c>
      <c r="Q176">
        <f>IFERROR(J144+MATCH(P176,J176:N176,0)-1,"")</f>
        <v>2016</v>
      </c>
      <c r="R176">
        <f t="shared" si="22"/>
        <v>51090000</v>
      </c>
      <c r="S176">
        <f>IFERROR(J144+MATCH(R176,J176:N176)-1,"")</f>
        <v>2012</v>
      </c>
      <c r="T176">
        <f t="shared" si="23"/>
        <v>159950000</v>
      </c>
      <c r="U176">
        <f t="shared" si="24"/>
        <v>63621316.003364787</v>
      </c>
      <c r="V176">
        <f t="shared" si="25"/>
        <v>-1.7110617453157153</v>
      </c>
      <c r="W176">
        <f t="shared" si="26"/>
        <v>8.7234913526568258E-2</v>
      </c>
      <c r="X176">
        <f t="shared" si="27"/>
        <v>0.32787753084039889</v>
      </c>
      <c r="Y176">
        <f t="shared" si="28"/>
        <v>0.40568164290463543</v>
      </c>
      <c r="Z176">
        <f t="shared" si="29"/>
        <v>0.89026765804411279</v>
      </c>
      <c r="AA176">
        <f t="shared" si="30"/>
        <v>-1.7110617453157153</v>
      </c>
      <c r="AB176">
        <f>IFERROR(V144+MATCH(AA176,V176:Z176,0)-1,"")</f>
        <v>2012</v>
      </c>
    </row>
    <row r="177" spans="1:28" x14ac:dyDescent="0.3">
      <c r="A177" s="1">
        <v>19</v>
      </c>
      <c r="B177" t="s">
        <v>422</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423</v>
      </c>
      <c r="C178" t="s">
        <v>6267</v>
      </c>
      <c r="D178" t="s">
        <v>6268</v>
      </c>
      <c r="E178" t="s">
        <v>6269</v>
      </c>
      <c r="F178" t="s">
        <v>6270</v>
      </c>
      <c r="G178" t="s">
        <v>6271</v>
      </c>
      <c r="I178" t="str">
        <f t="shared" si="15"/>
        <v>pos_trend</v>
      </c>
      <c r="J178">
        <f t="shared" si="16"/>
        <v>51090000</v>
      </c>
      <c r="K178">
        <f t="shared" si="17"/>
        <v>165500000</v>
      </c>
      <c r="L178">
        <f t="shared" si="18"/>
        <v>180810000</v>
      </c>
      <c r="M178">
        <f t="shared" si="19"/>
        <v>185760000</v>
      </c>
      <c r="N178">
        <f t="shared" si="20"/>
        <v>216590000</v>
      </c>
      <c r="P178">
        <f t="shared" si="21"/>
        <v>216590000</v>
      </c>
      <c r="Q178">
        <f>IFERROR(J144+MATCH(P178,J178:N178,0)-1,"")</f>
        <v>2016</v>
      </c>
      <c r="R178">
        <f t="shared" si="22"/>
        <v>51090000</v>
      </c>
      <c r="S178">
        <f>IFERROR(J144+MATCH(R178,J178:N178)-1,"")</f>
        <v>2012</v>
      </c>
      <c r="T178">
        <f t="shared" si="23"/>
        <v>159950000</v>
      </c>
      <c r="U178">
        <f t="shared" si="24"/>
        <v>63621316.003364787</v>
      </c>
      <c r="V178">
        <f t="shared" si="25"/>
        <v>-1.7110617453157153</v>
      </c>
      <c r="W178">
        <f t="shared" si="26"/>
        <v>8.7234913526568258E-2</v>
      </c>
      <c r="X178">
        <f t="shared" si="27"/>
        <v>0.32787753084039889</v>
      </c>
      <c r="Y178">
        <f t="shared" si="28"/>
        <v>0.40568164290463543</v>
      </c>
      <c r="Z178">
        <f t="shared" si="29"/>
        <v>0.89026765804411279</v>
      </c>
      <c r="AA178">
        <f t="shared" si="30"/>
        <v>-1.7110617453157153</v>
      </c>
      <c r="AB178">
        <f>IFERROR(V144+MATCH(AA178,V178:Z178,0)-1,"")</f>
        <v>2012</v>
      </c>
    </row>
    <row r="179" spans="1:28" x14ac:dyDescent="0.3">
      <c r="A179" s="1">
        <v>21</v>
      </c>
      <c r="B179" t="s">
        <v>424</v>
      </c>
      <c r="C179" t="s">
        <v>254</v>
      </c>
      <c r="D179" t="s">
        <v>6272</v>
      </c>
      <c r="E179" t="s">
        <v>141</v>
      </c>
      <c r="F179" t="s">
        <v>1033</v>
      </c>
      <c r="G179" t="s">
        <v>6273</v>
      </c>
      <c r="I179" t="str">
        <f t="shared" si="15"/>
        <v>N/A</v>
      </c>
      <c r="J179" t="str">
        <f t="shared" si="16"/>
        <v>N/A</v>
      </c>
      <c r="K179">
        <f t="shared" si="17"/>
        <v>2.2397</v>
      </c>
      <c r="L179">
        <f t="shared" si="18"/>
        <v>9.2499999999999999E-2</v>
      </c>
      <c r="M179">
        <f t="shared" si="19"/>
        <v>2.7400000000000004E-2</v>
      </c>
      <c r="N179">
        <f t="shared" si="20"/>
        <v>0.16589999999999999</v>
      </c>
      <c r="P179">
        <f t="shared" si="21"/>
        <v>2.2397</v>
      </c>
      <c r="Q179">
        <f>IFERROR(J144+MATCH(P179,J179:N179,0)-1,"")</f>
        <v>2013</v>
      </c>
      <c r="R179">
        <f t="shared" si="22"/>
        <v>2.7400000000000004E-2</v>
      </c>
      <c r="S179" t="str">
        <f>IFERROR(J144+MATCH(R179,J179:N179)-1,"")</f>
        <v/>
      </c>
      <c r="T179">
        <f t="shared" si="23"/>
        <v>0.63137500000000002</v>
      </c>
      <c r="U179">
        <f t="shared" si="24"/>
        <v>1.0737082700466949</v>
      </c>
      <c r="V179" t="str">
        <f t="shared" si="25"/>
        <v/>
      </c>
      <c r="W179">
        <f t="shared" si="26"/>
        <v>1.4979161890315467</v>
      </c>
      <c r="X179">
        <f t="shared" si="27"/>
        <v>-0.50188213598891684</v>
      </c>
      <c r="Y179">
        <f t="shared" si="28"/>
        <v>-0.56251313028792593</v>
      </c>
      <c r="Z179">
        <f t="shared" si="29"/>
        <v>-0.43352092275470394</v>
      </c>
      <c r="AA179">
        <f t="shared" si="30"/>
        <v>1.4979161890315467</v>
      </c>
      <c r="AB179">
        <f>IFERROR(V144+MATCH(AA179,V179:Z179,0)-1,"")</f>
        <v>2013</v>
      </c>
    </row>
    <row r="180" spans="1:28" x14ac:dyDescent="0.3">
      <c r="A180" s="1">
        <v>22</v>
      </c>
      <c r="B180" t="s">
        <v>6274</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431</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432</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433</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1:28" x14ac:dyDescent="0.3">
      <c r="A184" s="1">
        <v>26</v>
      </c>
      <c r="B184" t="s">
        <v>434</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435</v>
      </c>
      <c r="C185" t="s">
        <v>254</v>
      </c>
      <c r="D185" t="s">
        <v>254</v>
      </c>
      <c r="E185" t="s">
        <v>254</v>
      </c>
      <c r="F185" t="s">
        <v>254</v>
      </c>
      <c r="G185" t="s">
        <v>254</v>
      </c>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1:28" x14ac:dyDescent="0.3">
      <c r="A186" s="1">
        <v>28</v>
      </c>
      <c r="B186" t="s">
        <v>436</v>
      </c>
      <c r="C186" t="s">
        <v>254</v>
      </c>
      <c r="D186" t="s">
        <v>254</v>
      </c>
      <c r="E186" t="s">
        <v>254</v>
      </c>
      <c r="F186" t="s">
        <v>254</v>
      </c>
      <c r="G186" t="s">
        <v>254</v>
      </c>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1:28" x14ac:dyDescent="0.3">
      <c r="A187" s="1">
        <v>29</v>
      </c>
      <c r="B187" t="s">
        <v>437</v>
      </c>
      <c r="C187" t="s">
        <v>6267</v>
      </c>
      <c r="D187" t="s">
        <v>6268</v>
      </c>
      <c r="E187" t="s">
        <v>6269</v>
      </c>
      <c r="F187" t="s">
        <v>6270</v>
      </c>
      <c r="G187" t="s">
        <v>6271</v>
      </c>
      <c r="I187" t="str">
        <f t="shared" si="15"/>
        <v>pos_trend</v>
      </c>
      <c r="J187">
        <f t="shared" si="16"/>
        <v>51090000</v>
      </c>
      <c r="K187">
        <f t="shared" si="17"/>
        <v>165500000</v>
      </c>
      <c r="L187">
        <f t="shared" si="18"/>
        <v>180810000</v>
      </c>
      <c r="M187">
        <f t="shared" si="19"/>
        <v>185760000</v>
      </c>
      <c r="N187">
        <f t="shared" si="20"/>
        <v>216590000</v>
      </c>
      <c r="P187">
        <f t="shared" si="21"/>
        <v>216590000</v>
      </c>
      <c r="Q187">
        <f>IFERROR(J144+MATCH(P187,J187:N187,0)-1,"")</f>
        <v>2016</v>
      </c>
      <c r="R187">
        <f t="shared" si="22"/>
        <v>51090000</v>
      </c>
      <c r="S187">
        <f>IFERROR(J144+MATCH(R187,J187:N187)-1,"")</f>
        <v>2012</v>
      </c>
      <c r="T187">
        <f t="shared" si="23"/>
        <v>159950000</v>
      </c>
      <c r="U187">
        <f t="shared" si="24"/>
        <v>63621316.003364787</v>
      </c>
      <c r="V187">
        <f t="shared" si="25"/>
        <v>-1.7110617453157153</v>
      </c>
      <c r="W187">
        <f t="shared" si="26"/>
        <v>8.7234913526568258E-2</v>
      </c>
      <c r="X187">
        <f t="shared" si="27"/>
        <v>0.32787753084039889</v>
      </c>
      <c r="Y187">
        <f t="shared" si="28"/>
        <v>0.40568164290463543</v>
      </c>
      <c r="Z187">
        <f t="shared" si="29"/>
        <v>0.89026765804411279</v>
      </c>
      <c r="AA187">
        <f t="shared" si="30"/>
        <v>-1.7110617453157153</v>
      </c>
      <c r="AB187">
        <f>IFERROR(V144+MATCH(AA187,V187:Z187,0)-1,"")</f>
        <v>2012</v>
      </c>
    </row>
    <row r="188" spans="1:28" x14ac:dyDescent="0.3">
      <c r="A188" s="1">
        <v>30</v>
      </c>
      <c r="B188" t="s">
        <v>438</v>
      </c>
      <c r="C188" t="s">
        <v>1112</v>
      </c>
      <c r="D188" t="s">
        <v>4932</v>
      </c>
      <c r="E188" t="s">
        <v>6275</v>
      </c>
      <c r="F188" t="s">
        <v>6275</v>
      </c>
      <c r="G188" t="s">
        <v>6276</v>
      </c>
      <c r="I188" t="str">
        <f t="shared" ref="I188:I251" si="31">IF(AND(K188&gt; J188, L188&gt; K188, M188&gt; L188, N188&gt; M188), "pos_trend", IF(AND(K188&lt; J188, L188&lt; K188, M188&lt; L188, N188&lt; M188), "neg_trend", "N/A"))</f>
        <v>N/A</v>
      </c>
      <c r="J188">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0.51</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1.72</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1.87</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1.87</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2.2400000000000002</v>
      </c>
      <c r="P188">
        <f t="shared" si="21"/>
        <v>2.2400000000000002</v>
      </c>
      <c r="Q188">
        <f>IFERROR(J144+MATCH(P188,J188:N188,0)-1,"")</f>
        <v>2016</v>
      </c>
      <c r="R188">
        <f t="shared" si="22"/>
        <v>0.51</v>
      </c>
      <c r="S188">
        <f>IFERROR(J144+MATCH(R188,J188:N188)-1,"")</f>
        <v>2012</v>
      </c>
      <c r="T188">
        <f t="shared" si="23"/>
        <v>1.6420000000000001</v>
      </c>
      <c r="U188">
        <f t="shared" si="24"/>
        <v>0.66126394125190235</v>
      </c>
      <c r="V188">
        <f t="shared" si="25"/>
        <v>-1.7118731710319817</v>
      </c>
      <c r="W188">
        <f t="shared" si="26"/>
        <v>0.1179559252124508</v>
      </c>
      <c r="X188">
        <f t="shared" si="27"/>
        <v>0.34479424292870298</v>
      </c>
      <c r="Y188">
        <f t="shared" si="28"/>
        <v>0.34479424292870298</v>
      </c>
      <c r="Z188">
        <f t="shared" si="29"/>
        <v>0.90432875996212458</v>
      </c>
      <c r="AA188">
        <f t="shared" si="30"/>
        <v>-1.7118731710319817</v>
      </c>
      <c r="AB188">
        <f>IFERROR(V144+MATCH(AA188,V188:Z188,0)-1,"")</f>
        <v>2012</v>
      </c>
    </row>
    <row r="189" spans="1:28" x14ac:dyDescent="0.3">
      <c r="A189" s="1">
        <v>31</v>
      </c>
      <c r="B189" t="s">
        <v>6277</v>
      </c>
      <c r="C189" t="s">
        <v>254</v>
      </c>
      <c r="D189" t="s">
        <v>6278</v>
      </c>
      <c r="E189" t="s">
        <v>6279</v>
      </c>
      <c r="F189" t="s">
        <v>6280</v>
      </c>
      <c r="G189" t="s">
        <v>6281</v>
      </c>
      <c r="I189" t="str">
        <f t="shared" si="31"/>
        <v>N/A</v>
      </c>
      <c r="J189" t="str">
        <f t="shared" si="32"/>
        <v>N/A</v>
      </c>
      <c r="K189">
        <f t="shared" si="33"/>
        <v>2.3725000000000001</v>
      </c>
      <c r="L189">
        <f t="shared" si="34"/>
        <v>8.7200000000000014E-2</v>
      </c>
      <c r="M189">
        <f t="shared" si="35"/>
        <v>0</v>
      </c>
      <c r="N189">
        <f t="shared" si="36"/>
        <v>0.19789999999999999</v>
      </c>
      <c r="P189">
        <f t="shared" si="21"/>
        <v>2.3725000000000001</v>
      </c>
      <c r="Q189">
        <f>IFERROR(J144+MATCH(P189,J189:N189,0)-1,"")</f>
        <v>2013</v>
      </c>
      <c r="R189">
        <f t="shared" si="22"/>
        <v>0</v>
      </c>
      <c r="S189" t="str">
        <f>IFERROR(J144+MATCH(R189,J189:N189)-1,"")</f>
        <v/>
      </c>
      <c r="T189">
        <f t="shared" si="23"/>
        <v>0.6644000000000001</v>
      </c>
      <c r="U189">
        <f t="shared" si="24"/>
        <v>1.1416092530575717</v>
      </c>
      <c r="V189" t="str">
        <f t="shared" si="25"/>
        <v/>
      </c>
      <c r="W189">
        <f t="shared" si="26"/>
        <v>1.4962212293087116</v>
      </c>
      <c r="X189">
        <f t="shared" si="27"/>
        <v>-0.50560206870615798</v>
      </c>
      <c r="Y189">
        <f t="shared" si="28"/>
        <v>-0.58198547201727546</v>
      </c>
      <c r="Z189">
        <f t="shared" si="29"/>
        <v>-0.40863368858527849</v>
      </c>
      <c r="AA189">
        <f t="shared" si="30"/>
        <v>1.4962212293087116</v>
      </c>
      <c r="AB189">
        <f>IFERROR(V144+MATCH(AA189,V189:Z189,0)-1,"")</f>
        <v>2013</v>
      </c>
    </row>
    <row r="190" spans="1:28" x14ac:dyDescent="0.3">
      <c r="A190" s="1">
        <v>32</v>
      </c>
      <c r="B190" t="s">
        <v>449</v>
      </c>
      <c r="C190" t="s">
        <v>6282</v>
      </c>
      <c r="D190" t="s">
        <v>6283</v>
      </c>
      <c r="E190" t="s">
        <v>5901</v>
      </c>
      <c r="F190" t="s">
        <v>6284</v>
      </c>
      <c r="G190" t="s">
        <v>6285</v>
      </c>
      <c r="I190" t="str">
        <f t="shared" si="31"/>
        <v>N/A</v>
      </c>
      <c r="J190">
        <f t="shared" si="32"/>
        <v>101070000</v>
      </c>
      <c r="K190">
        <f t="shared" si="33"/>
        <v>96460000</v>
      </c>
      <c r="L190">
        <f t="shared" si="34"/>
        <v>96800000</v>
      </c>
      <c r="M190">
        <f t="shared" si="35"/>
        <v>99480000</v>
      </c>
      <c r="N190">
        <f t="shared" si="36"/>
        <v>96830000</v>
      </c>
      <c r="P190">
        <f t="shared" si="21"/>
        <v>101070000</v>
      </c>
      <c r="Q190">
        <f>IFERROR(J144+MATCH(P190,J190:N190,0)-1,"")</f>
        <v>2012</v>
      </c>
      <c r="R190">
        <f t="shared" si="22"/>
        <v>96460000</v>
      </c>
      <c r="S190" t="str">
        <f>IFERROR(J144+MATCH(R190,J190:N190)-1,"")</f>
        <v/>
      </c>
      <c r="T190">
        <f t="shared" si="23"/>
        <v>98128000</v>
      </c>
      <c r="U190">
        <f t="shared" si="24"/>
        <v>2044130.6220493836</v>
      </c>
      <c r="V190">
        <f t="shared" si="25"/>
        <v>1.4392426630008799</v>
      </c>
      <c r="W190">
        <f t="shared" si="26"/>
        <v>-0.81599482049132144</v>
      </c>
      <c r="X190">
        <f t="shared" si="27"/>
        <v>-0.6496649410146732</v>
      </c>
      <c r="Y190">
        <f t="shared" si="28"/>
        <v>0.66140587368361303</v>
      </c>
      <c r="Z190">
        <f t="shared" si="29"/>
        <v>-0.63498877517849839</v>
      </c>
      <c r="AA190">
        <f t="shared" si="30"/>
        <v>1.4392426630008799</v>
      </c>
      <c r="AB190">
        <f>IFERROR(V144+MATCH(AA190,V190:Z190,0)-1,"")</f>
        <v>2012</v>
      </c>
    </row>
    <row r="191" spans="1:28" x14ac:dyDescent="0.3">
      <c r="A191" s="1">
        <v>33</v>
      </c>
      <c r="B191" t="s">
        <v>455</v>
      </c>
      <c r="C191" t="s">
        <v>1112</v>
      </c>
      <c r="D191" t="s">
        <v>6286</v>
      </c>
      <c r="E191" t="s">
        <v>1869</v>
      </c>
      <c r="F191" t="s">
        <v>1869</v>
      </c>
      <c r="G191" t="s">
        <v>6287</v>
      </c>
      <c r="I191" t="str">
        <f t="shared" si="31"/>
        <v>N/A</v>
      </c>
      <c r="J191">
        <f t="shared" si="32"/>
        <v>0.51</v>
      </c>
      <c r="K191">
        <f t="shared" si="33"/>
        <v>1.71</v>
      </c>
      <c r="L191">
        <f t="shared" si="34"/>
        <v>1.86</v>
      </c>
      <c r="M191">
        <f t="shared" si="35"/>
        <v>1.86</v>
      </c>
      <c r="N191">
        <f t="shared" si="36"/>
        <v>2.23</v>
      </c>
      <c r="P191">
        <f t="shared" si="21"/>
        <v>2.23</v>
      </c>
      <c r="Q191">
        <f>IFERROR(J144+MATCH(P191,J191:N191,0)-1,"")</f>
        <v>2016</v>
      </c>
      <c r="R191">
        <f t="shared" si="22"/>
        <v>0.51</v>
      </c>
      <c r="S191">
        <f>IFERROR(J144+MATCH(R191,J191:N191)-1,"")</f>
        <v>2012</v>
      </c>
      <c r="T191">
        <f t="shared" si="23"/>
        <v>1.6339999999999999</v>
      </c>
      <c r="U191">
        <f t="shared" si="24"/>
        <v>0.65698554017573341</v>
      </c>
      <c r="V191">
        <f t="shared" si="25"/>
        <v>-1.7108443508503206</v>
      </c>
      <c r="W191">
        <f t="shared" si="26"/>
        <v>0.11567986713934564</v>
      </c>
      <c r="X191">
        <f t="shared" si="27"/>
        <v>0.34399539438805415</v>
      </c>
      <c r="Y191">
        <f t="shared" si="28"/>
        <v>0.34399539438805415</v>
      </c>
      <c r="Z191">
        <f t="shared" si="29"/>
        <v>0.90717369493486777</v>
      </c>
      <c r="AA191">
        <f t="shared" si="30"/>
        <v>-1.7108443508503206</v>
      </c>
      <c r="AB191">
        <f>IFERROR(V144+MATCH(AA191,V191:Z191,0)-1,"")</f>
        <v>2012</v>
      </c>
    </row>
    <row r="192" spans="1:28" x14ac:dyDescent="0.3">
      <c r="A192" s="1">
        <v>34</v>
      </c>
      <c r="B192" t="s">
        <v>461</v>
      </c>
      <c r="C192" t="s">
        <v>254</v>
      </c>
      <c r="D192" t="s">
        <v>6288</v>
      </c>
      <c r="E192" t="s">
        <v>6289</v>
      </c>
      <c r="F192" t="s">
        <v>6280</v>
      </c>
      <c r="G192" t="s">
        <v>6290</v>
      </c>
      <c r="I192" t="str">
        <f t="shared" si="31"/>
        <v>N/A</v>
      </c>
      <c r="J192" t="str">
        <f t="shared" si="32"/>
        <v>N/A</v>
      </c>
      <c r="K192">
        <f t="shared" si="33"/>
        <v>2.3529</v>
      </c>
      <c r="L192">
        <f t="shared" si="34"/>
        <v>8.77E-2</v>
      </c>
      <c r="M192">
        <f t="shared" si="35"/>
        <v>0</v>
      </c>
      <c r="N192">
        <f t="shared" si="36"/>
        <v>0.19890000000000002</v>
      </c>
      <c r="P192">
        <f t="shared" si="21"/>
        <v>2.3529</v>
      </c>
      <c r="Q192">
        <f>IFERROR(J144+MATCH(P192,J192:N192,0)-1,"")</f>
        <v>2013</v>
      </c>
      <c r="R192">
        <f t="shared" si="22"/>
        <v>0</v>
      </c>
      <c r="S192" t="str">
        <f>IFERROR(J144+MATCH(R192,J192:N192)-1,"")</f>
        <v/>
      </c>
      <c r="T192">
        <f t="shared" si="23"/>
        <v>0.65987499999999999</v>
      </c>
      <c r="U192">
        <f t="shared" si="24"/>
        <v>1.1316140165710216</v>
      </c>
      <c r="V192" t="str">
        <f t="shared" si="25"/>
        <v/>
      </c>
      <c r="W192">
        <f t="shared" si="26"/>
        <v>1.4961152612179081</v>
      </c>
      <c r="X192">
        <f t="shared" si="27"/>
        <v>-0.50562735316215446</v>
      </c>
      <c r="Y192">
        <f t="shared" si="28"/>
        <v>-0.58312727691331612</v>
      </c>
      <c r="Z192">
        <f t="shared" si="29"/>
        <v>-0.40736063114243742</v>
      </c>
      <c r="AA192">
        <f t="shared" si="30"/>
        <v>1.4961152612179081</v>
      </c>
      <c r="AB192">
        <f>IFERROR(V144+MATCH(AA192,V192:Z192,0)-1,"")</f>
        <v>2013</v>
      </c>
    </row>
    <row r="193" spans="1:28" x14ac:dyDescent="0.3">
      <c r="A193" s="1">
        <v>35</v>
      </c>
      <c r="B193" t="s">
        <v>466</v>
      </c>
      <c r="C193" t="s">
        <v>6282</v>
      </c>
      <c r="D193" t="s">
        <v>6291</v>
      </c>
      <c r="E193" t="s">
        <v>6292</v>
      </c>
      <c r="F193" t="s">
        <v>6293</v>
      </c>
      <c r="G193" t="s">
        <v>6294</v>
      </c>
      <c r="I193" t="str">
        <f t="shared" si="31"/>
        <v>N/A</v>
      </c>
      <c r="J193">
        <f t="shared" si="32"/>
        <v>101070000</v>
      </c>
      <c r="K193">
        <f t="shared" si="33"/>
        <v>97420000</v>
      </c>
      <c r="L193">
        <f t="shared" si="34"/>
        <v>97950000</v>
      </c>
      <c r="M193">
        <f t="shared" si="35"/>
        <v>100510000</v>
      </c>
      <c r="N193">
        <f t="shared" si="36"/>
        <v>97390000</v>
      </c>
      <c r="P193">
        <f t="shared" si="21"/>
        <v>101070000</v>
      </c>
      <c r="Q193">
        <f>IFERROR(J144+MATCH(P193,J193:N193,0)-1,"")</f>
        <v>2012</v>
      </c>
      <c r="R193">
        <f t="shared" si="22"/>
        <v>97390000</v>
      </c>
      <c r="S193" t="str">
        <f>IFERROR(J144+MATCH(R193,J193:N193)-1,"")</f>
        <v/>
      </c>
      <c r="T193">
        <f t="shared" si="23"/>
        <v>98868000</v>
      </c>
      <c r="U193">
        <f t="shared" si="24"/>
        <v>1779668.5084588085</v>
      </c>
      <c r="V193">
        <f t="shared" si="25"/>
        <v>1.2373090772432278</v>
      </c>
      <c r="W193">
        <f t="shared" si="26"/>
        <v>-0.81363467023078739</v>
      </c>
      <c r="X193">
        <f t="shared" si="27"/>
        <v>-0.5158264000496291</v>
      </c>
      <c r="Y193">
        <f t="shared" si="28"/>
        <v>0.92264373516502274</v>
      </c>
      <c r="Z193">
        <f t="shared" si="29"/>
        <v>-0.83049174212783416</v>
      </c>
      <c r="AA193">
        <f t="shared" si="30"/>
        <v>1.2373090772432278</v>
      </c>
      <c r="AB193">
        <f>IFERROR(V144+MATCH(AA193,V193:Z193,0)-1,"")</f>
        <v>2012</v>
      </c>
    </row>
    <row r="194" spans="1: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1:28" x14ac:dyDescent="0.3">
      <c r="B195" s="1" t="s">
        <v>241</v>
      </c>
      <c r="C195" s="1" t="s">
        <v>242</v>
      </c>
      <c r="D195" s="1" t="s">
        <v>243</v>
      </c>
      <c r="E195" s="1" t="s">
        <v>244</v>
      </c>
      <c r="F195" s="1" t="s">
        <v>245</v>
      </c>
      <c r="G195" s="1" t="s">
        <v>246</v>
      </c>
      <c r="H195" s="1" t="s">
        <v>247</v>
      </c>
      <c r="I195" t="str">
        <f t="shared" si="31"/>
        <v>pos_trend</v>
      </c>
      <c r="J195">
        <f t="shared" si="32"/>
        <v>2012</v>
      </c>
      <c r="K195">
        <f t="shared" si="33"/>
        <v>2013</v>
      </c>
      <c r="L195">
        <f t="shared" si="34"/>
        <v>2014</v>
      </c>
      <c r="M195">
        <f t="shared" si="35"/>
        <v>2015</v>
      </c>
      <c r="N195">
        <f t="shared" si="36"/>
        <v>2016</v>
      </c>
      <c r="P195">
        <f t="shared" si="21"/>
        <v>2016</v>
      </c>
      <c r="Q195">
        <f>IFERROR(J144+MATCH(P195,J195:N195,0)-1,"")</f>
        <v>2016</v>
      </c>
      <c r="R195">
        <f t="shared" si="22"/>
        <v>2012</v>
      </c>
      <c r="S195">
        <f>IFERROR(J144+MATCH(R195,J195:N195)-1,"")</f>
        <v>2012</v>
      </c>
      <c r="T195">
        <f t="shared" si="23"/>
        <v>2014</v>
      </c>
      <c r="U195">
        <f t="shared" si="24"/>
        <v>1.5811388300841898</v>
      </c>
      <c r="V195">
        <f t="shared" si="25"/>
        <v>-1.2649110640673518</v>
      </c>
      <c r="W195">
        <f t="shared" si="26"/>
        <v>-0.63245553203367588</v>
      </c>
      <c r="X195">
        <f t="shared" si="27"/>
        <v>0</v>
      </c>
      <c r="Y195">
        <f t="shared" si="28"/>
        <v>0.63245553203367588</v>
      </c>
      <c r="Z195">
        <f t="shared" si="29"/>
        <v>1.2649110640673518</v>
      </c>
      <c r="AA195">
        <f t="shared" si="30"/>
        <v>-1.2649110640673518</v>
      </c>
      <c r="AB195">
        <f>IFERROR(V144+MATCH(AA195,V195:Z195,0)-1,"")</f>
        <v>2012</v>
      </c>
    </row>
    <row r="196" spans="1:28" x14ac:dyDescent="0.3">
      <c r="A196" s="1">
        <v>0</v>
      </c>
      <c r="B196" t="s">
        <v>484</v>
      </c>
      <c r="C196" t="s">
        <v>254</v>
      </c>
      <c r="D196" t="s">
        <v>254</v>
      </c>
      <c r="E196" t="s">
        <v>254</v>
      </c>
      <c r="F196" t="s">
        <v>254</v>
      </c>
      <c r="G196" t="s">
        <v>254</v>
      </c>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1:28" x14ac:dyDescent="0.3">
      <c r="A197" s="1">
        <v>1</v>
      </c>
      <c r="B197" t="s">
        <v>490</v>
      </c>
      <c r="C197" t="s">
        <v>254</v>
      </c>
      <c r="D197" t="s">
        <v>254</v>
      </c>
      <c r="E197" t="s">
        <v>254</v>
      </c>
      <c r="F197" t="s">
        <v>254</v>
      </c>
      <c r="G197" t="s">
        <v>254</v>
      </c>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1:28" x14ac:dyDescent="0.3">
      <c r="A198" s="1">
        <v>2</v>
      </c>
      <c r="B198" t="s">
        <v>6295</v>
      </c>
      <c r="C198" t="s">
        <v>254</v>
      </c>
      <c r="D198" t="s">
        <v>254</v>
      </c>
      <c r="E198" t="s">
        <v>254</v>
      </c>
      <c r="F198" t="s">
        <v>254</v>
      </c>
      <c r="G198" t="s">
        <v>254</v>
      </c>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1:28" x14ac:dyDescent="0.3">
      <c r="A199" s="1">
        <v>3</v>
      </c>
      <c r="B199" t="s">
        <v>492</v>
      </c>
      <c r="C199" t="s">
        <v>254</v>
      </c>
      <c r="D199" t="s">
        <v>254</v>
      </c>
      <c r="E199" t="s">
        <v>254</v>
      </c>
      <c r="F199" t="s">
        <v>254</v>
      </c>
      <c r="G199" t="s">
        <v>254</v>
      </c>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1:28" x14ac:dyDescent="0.3">
      <c r="A200" s="1">
        <v>4</v>
      </c>
      <c r="B200" t="s">
        <v>6296</v>
      </c>
      <c r="C200" t="s">
        <v>254</v>
      </c>
      <c r="D200" t="s">
        <v>254</v>
      </c>
      <c r="E200" t="s">
        <v>254</v>
      </c>
      <c r="F200" t="s">
        <v>254</v>
      </c>
      <c r="G200" t="s">
        <v>254</v>
      </c>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1:28" x14ac:dyDescent="0.3">
      <c r="A201" s="1">
        <v>5</v>
      </c>
      <c r="B201" t="s">
        <v>6297</v>
      </c>
      <c r="C201" t="s">
        <v>254</v>
      </c>
      <c r="D201" t="s">
        <v>254</v>
      </c>
      <c r="E201" t="s">
        <v>254</v>
      </c>
      <c r="F201" t="s">
        <v>254</v>
      </c>
      <c r="G201" t="s">
        <v>254</v>
      </c>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1:28" x14ac:dyDescent="0.3">
      <c r="A202" s="1">
        <v>6</v>
      </c>
      <c r="B202" t="s">
        <v>6298</v>
      </c>
      <c r="C202" t="s">
        <v>254</v>
      </c>
      <c r="D202" t="s">
        <v>254</v>
      </c>
      <c r="E202" t="s">
        <v>254</v>
      </c>
      <c r="F202" t="s">
        <v>254</v>
      </c>
      <c r="G202" t="s">
        <v>254</v>
      </c>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1:28" x14ac:dyDescent="0.3">
      <c r="A203" s="1">
        <v>7</v>
      </c>
      <c r="B203" t="s">
        <v>6299</v>
      </c>
      <c r="C203" t="s">
        <v>254</v>
      </c>
      <c r="D203" t="s">
        <v>254</v>
      </c>
      <c r="E203" t="s">
        <v>254</v>
      </c>
      <c r="F203" t="s">
        <v>254</v>
      </c>
      <c r="G203" t="s">
        <v>254</v>
      </c>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A204" s="1">
        <v>8</v>
      </c>
      <c r="B204" t="s">
        <v>6300</v>
      </c>
      <c r="C204" t="s">
        <v>254</v>
      </c>
      <c r="D204" t="s">
        <v>254</v>
      </c>
      <c r="E204" t="s">
        <v>254</v>
      </c>
      <c r="F204" t="s">
        <v>254</v>
      </c>
      <c r="G204" t="s">
        <v>254</v>
      </c>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A205" s="1">
        <v>9</v>
      </c>
      <c r="B205" t="s">
        <v>6301</v>
      </c>
      <c r="C205" t="s">
        <v>254</v>
      </c>
      <c r="D205" t="s">
        <v>254</v>
      </c>
      <c r="E205" t="s">
        <v>254</v>
      </c>
      <c r="F205" t="s">
        <v>254</v>
      </c>
      <c r="G205" t="s">
        <v>254</v>
      </c>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1:28" x14ac:dyDescent="0.3">
      <c r="A206" s="1">
        <v>10</v>
      </c>
      <c r="B206" t="s">
        <v>6302</v>
      </c>
      <c r="C206" t="s">
        <v>254</v>
      </c>
      <c r="D206" t="s">
        <v>254</v>
      </c>
      <c r="E206" t="s">
        <v>254</v>
      </c>
      <c r="F206" t="s">
        <v>254</v>
      </c>
      <c r="G206" t="s">
        <v>254</v>
      </c>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1:28" x14ac:dyDescent="0.3">
      <c r="A207" s="1">
        <v>11</v>
      </c>
      <c r="B207" t="s">
        <v>567</v>
      </c>
      <c r="C207" t="s">
        <v>254</v>
      </c>
      <c r="D207" t="s">
        <v>254</v>
      </c>
      <c r="E207" t="s">
        <v>254</v>
      </c>
      <c r="F207" t="s">
        <v>254</v>
      </c>
      <c r="G207" t="s">
        <v>254</v>
      </c>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1:28" x14ac:dyDescent="0.3">
      <c r="A208" s="1">
        <v>12</v>
      </c>
      <c r="B208" t="s">
        <v>6303</v>
      </c>
      <c r="C208" t="s">
        <v>6304</v>
      </c>
      <c r="D208" t="s">
        <v>254</v>
      </c>
      <c r="E208" t="s">
        <v>6305</v>
      </c>
      <c r="F208" t="s">
        <v>254</v>
      </c>
      <c r="G208" t="s">
        <v>254</v>
      </c>
      <c r="I208" t="str">
        <f t="shared" si="31"/>
        <v>N/A</v>
      </c>
      <c r="J208">
        <f t="shared" si="32"/>
        <v>5960000</v>
      </c>
      <c r="K208" t="str">
        <f t="shared" si="33"/>
        <v>N/A</v>
      </c>
      <c r="L208">
        <f t="shared" si="34"/>
        <v>152000</v>
      </c>
      <c r="M208" t="str">
        <f t="shared" si="35"/>
        <v>N/A</v>
      </c>
      <c r="N208" t="str">
        <f t="shared" si="36"/>
        <v>N/A</v>
      </c>
      <c r="P208">
        <f t="shared" si="21"/>
        <v>5960000</v>
      </c>
      <c r="Q208">
        <f>IFERROR(J144+MATCH(P208,J208:N208,0)-1,"")</f>
        <v>2012</v>
      </c>
      <c r="R208">
        <f t="shared" si="22"/>
        <v>152000</v>
      </c>
      <c r="S208">
        <f>IFERROR(J144+MATCH(R208,J208:N208)-1,"")</f>
        <v>2014</v>
      </c>
      <c r="T208">
        <f t="shared" si="23"/>
        <v>3056000</v>
      </c>
      <c r="U208">
        <f t="shared" si="24"/>
        <v>4106876.1851314679</v>
      </c>
      <c r="V208">
        <f t="shared" si="25"/>
        <v>0.70710678118654757</v>
      </c>
      <c r="W208" t="str">
        <f t="shared" si="26"/>
        <v/>
      </c>
      <c r="X208">
        <f t="shared" si="27"/>
        <v>-0.70710678118654757</v>
      </c>
      <c r="Y208" t="str">
        <f t="shared" si="28"/>
        <v/>
      </c>
      <c r="Z208" t="str">
        <f t="shared" si="29"/>
        <v/>
      </c>
      <c r="AA208">
        <f t="shared" si="30"/>
        <v>-0.70710678118654757</v>
      </c>
      <c r="AB208">
        <f>IFERROR(V144+MATCH(AA208,V208:Z208,0)-1,"")</f>
        <v>2014</v>
      </c>
    </row>
    <row r="209" spans="1:28" x14ac:dyDescent="0.3">
      <c r="A209" s="1">
        <v>13</v>
      </c>
      <c r="B209" t="s">
        <v>626</v>
      </c>
      <c r="C209" t="s">
        <v>6304</v>
      </c>
      <c r="D209" t="s">
        <v>254</v>
      </c>
      <c r="E209" t="s">
        <v>6305</v>
      </c>
      <c r="F209" t="s">
        <v>254</v>
      </c>
      <c r="G209" t="s">
        <v>254</v>
      </c>
      <c r="I209" t="str">
        <f t="shared" si="31"/>
        <v>N/A</v>
      </c>
      <c r="J209">
        <f t="shared" si="32"/>
        <v>5960000</v>
      </c>
      <c r="K209" t="str">
        <f t="shared" si="33"/>
        <v>N/A</v>
      </c>
      <c r="L209">
        <f t="shared" si="34"/>
        <v>152000</v>
      </c>
      <c r="M209" t="str">
        <f t="shared" si="35"/>
        <v>N/A</v>
      </c>
      <c r="N209" t="str">
        <f t="shared" si="36"/>
        <v>N/A</v>
      </c>
      <c r="P209">
        <f t="shared" ref="P209:P272" si="37">MAX(J209:N209)</f>
        <v>5960000</v>
      </c>
      <c r="Q209">
        <f>IFERROR(J144+MATCH(P209,J209:N209,0)-1,"")</f>
        <v>2012</v>
      </c>
      <c r="R209">
        <f t="shared" ref="R209:R272" si="38">IF(Q209="","",MIN(J209:N209))</f>
        <v>152000</v>
      </c>
      <c r="S209">
        <f>IFERROR(J144+MATCH(R209,J209:N209)-1,"")</f>
        <v>2014</v>
      </c>
      <c r="T209">
        <f t="shared" ref="T209:T272" si="39">IFERROR(AVERAGE(J209:N209),"")</f>
        <v>3056000</v>
      </c>
      <c r="U209">
        <f t="shared" ref="U209:U272" si="40">IFERROR(STDEV(J209:N209),"")</f>
        <v>4106876.1851314679</v>
      </c>
      <c r="V209">
        <f t="shared" ref="V209:V272" si="41">IF(C209="-","",IF(ISBLANK(B209),"",IF(OR(ISNUMBER(FIND("Growth",B209)),ISNUMBER(FIND("Margin",B209))),"",(J209-T209)/U209)))</f>
        <v>0.70710678118654757</v>
      </c>
      <c r="W209" t="str">
        <f t="shared" ref="W209:W272" si="42">IF(OR(D209="-",ISBLANK(D209)),"",(K209-T209)/U209)</f>
        <v/>
      </c>
      <c r="X209">
        <f t="shared" ref="X209:X272" si="43">IF(OR(E209="-",ISBLANK(E209)),"",(L209-T209)/U209)</f>
        <v>-0.70710678118654757</v>
      </c>
      <c r="Y209" t="str">
        <f t="shared" ref="Y209:Y272" si="44">IF(OR(F209="-",ISBLANK(F209)),"",(M209-T209)/U209)</f>
        <v/>
      </c>
      <c r="Z209" t="str">
        <f t="shared" ref="Z209:Z272" si="45">IFERROR(IF(OR(G209="-",ISBLANK(G209)),"",(N209-T209)/U209),"")</f>
        <v/>
      </c>
      <c r="AA209">
        <f t="shared" ref="AA209:AA272" si="46">IF(MAX(MAX(V209:Z209),ABS(MIN(V209:Z209)))=ABS(MIN(V209:Z209)),MIN(V209:Z209),MAX(V209:Z209))</f>
        <v>-0.70710678118654757</v>
      </c>
      <c r="AB209">
        <f>IFERROR(V144+MATCH(AA209,V209:Z209,0)-1,"")</f>
        <v>2014</v>
      </c>
    </row>
    <row r="210" spans="1:28" x14ac:dyDescent="0.3">
      <c r="A210" s="1">
        <v>14</v>
      </c>
      <c r="B210" t="s">
        <v>608</v>
      </c>
      <c r="C210" t="s">
        <v>254</v>
      </c>
      <c r="D210" t="s">
        <v>254</v>
      </c>
      <c r="E210" t="s">
        <v>254</v>
      </c>
      <c r="F210" t="s">
        <v>254</v>
      </c>
      <c r="G210" t="s">
        <v>254</v>
      </c>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1:28" x14ac:dyDescent="0.3">
      <c r="A211" s="1">
        <v>15</v>
      </c>
      <c r="B211" t="s">
        <v>635</v>
      </c>
      <c r="C211" t="s">
        <v>6306</v>
      </c>
      <c r="D211" t="s">
        <v>1434</v>
      </c>
      <c r="E211" t="s">
        <v>6307</v>
      </c>
      <c r="F211" t="s">
        <v>5327</v>
      </c>
      <c r="G211" t="s">
        <v>1505</v>
      </c>
      <c r="I211" t="str">
        <f t="shared" si="31"/>
        <v>N/A</v>
      </c>
      <c r="J211">
        <f t="shared" si="32"/>
        <v>1570000000</v>
      </c>
      <c r="K211">
        <f t="shared" si="33"/>
        <v>1530000000</v>
      </c>
      <c r="L211">
        <f t="shared" si="34"/>
        <v>1630000000</v>
      </c>
      <c r="M211">
        <f t="shared" si="35"/>
        <v>1580000000</v>
      </c>
      <c r="N211">
        <f t="shared" si="36"/>
        <v>1540000000</v>
      </c>
      <c r="P211">
        <f t="shared" si="37"/>
        <v>1630000000</v>
      </c>
      <c r="Q211">
        <f>IFERROR(J144+MATCH(P211,J211:N211,0)-1,"")</f>
        <v>2014</v>
      </c>
      <c r="R211">
        <f t="shared" si="38"/>
        <v>1530000000</v>
      </c>
      <c r="S211" t="str">
        <f>IFERROR(J144+MATCH(R211,J211:N211)-1,"")</f>
        <v/>
      </c>
      <c r="T211">
        <f t="shared" si="39"/>
        <v>1570000000</v>
      </c>
      <c r="U211">
        <f t="shared" si="40"/>
        <v>39370039.370059058</v>
      </c>
      <c r="V211">
        <f t="shared" si="41"/>
        <v>0</v>
      </c>
      <c r="W211">
        <f t="shared" si="42"/>
        <v>-1.0160010160015238</v>
      </c>
      <c r="X211">
        <f t="shared" si="43"/>
        <v>1.5240015240022859</v>
      </c>
      <c r="Y211">
        <f t="shared" si="44"/>
        <v>0.25400025400038095</v>
      </c>
      <c r="Z211">
        <f t="shared" si="45"/>
        <v>-0.76200076200114297</v>
      </c>
      <c r="AA211">
        <f t="shared" si="46"/>
        <v>1.5240015240022859</v>
      </c>
      <c r="AB211">
        <f>IFERROR(V144+MATCH(AA211,V211:Z211,0)-1,"")</f>
        <v>2014</v>
      </c>
    </row>
    <row r="212" spans="1:28" x14ac:dyDescent="0.3">
      <c r="A212" s="1">
        <v>16</v>
      </c>
      <c r="B212" t="s">
        <v>6308</v>
      </c>
      <c r="C212" t="s">
        <v>254</v>
      </c>
      <c r="D212" t="s">
        <v>5631</v>
      </c>
      <c r="E212" t="s">
        <v>6309</v>
      </c>
      <c r="F212" t="s">
        <v>6310</v>
      </c>
      <c r="G212" t="s">
        <v>6311</v>
      </c>
      <c r="I212" t="str">
        <f t="shared" si="31"/>
        <v>N/A</v>
      </c>
      <c r="J212" t="str">
        <f t="shared" si="32"/>
        <v>N/A</v>
      </c>
      <c r="K212">
        <f t="shared" si="33"/>
        <v>-2.1000000000000001E-2</v>
      </c>
      <c r="L212">
        <f t="shared" si="34"/>
        <v>6.1399999999999996E-2</v>
      </c>
      <c r="M212">
        <f t="shared" si="35"/>
        <v>-3.1800000000000002E-2</v>
      </c>
      <c r="N212">
        <f t="shared" si="36"/>
        <v>-2.2599999999999999E-2</v>
      </c>
      <c r="P212">
        <f t="shared" si="37"/>
        <v>6.1399999999999996E-2</v>
      </c>
      <c r="Q212">
        <f>IFERROR(J144+MATCH(P212,J212:N212,0)-1,"")</f>
        <v>2014</v>
      </c>
      <c r="R212">
        <f t="shared" si="38"/>
        <v>-3.1800000000000002E-2</v>
      </c>
      <c r="S212" t="str">
        <f>IFERROR(J144+MATCH(R212,J212:N212)-1,"")</f>
        <v/>
      </c>
      <c r="T212">
        <f t="shared" si="39"/>
        <v>-3.5000000000000022E-3</v>
      </c>
      <c r="U212">
        <f t="shared" si="40"/>
        <v>4.3527615755211461E-2</v>
      </c>
      <c r="V212" t="str">
        <f t="shared" si="41"/>
        <v/>
      </c>
      <c r="W212">
        <f t="shared" si="42"/>
        <v>-0.40204361521696175</v>
      </c>
      <c r="X212">
        <f t="shared" si="43"/>
        <v>1.4910074644331897</v>
      </c>
      <c r="Y212">
        <f t="shared" si="44"/>
        <v>-0.65016196060800102</v>
      </c>
      <c r="Z212">
        <f t="shared" si="45"/>
        <v>-0.43880188860822678</v>
      </c>
      <c r="AA212">
        <f t="shared" si="46"/>
        <v>1.4910074644331897</v>
      </c>
      <c r="AB212">
        <f>IFERROR(V144+MATCH(AA212,V212:Z212,0)-1,"")</f>
        <v>2014</v>
      </c>
    </row>
    <row r="213" spans="1:28" x14ac:dyDescent="0.3">
      <c r="A213" s="1">
        <v>17</v>
      </c>
      <c r="B213" t="s">
        <v>6312</v>
      </c>
      <c r="C213" t="s">
        <v>254</v>
      </c>
      <c r="D213" t="s">
        <v>254</v>
      </c>
      <c r="E213" t="s">
        <v>254</v>
      </c>
      <c r="F213" t="s">
        <v>254</v>
      </c>
      <c r="G213" t="s">
        <v>6313</v>
      </c>
      <c r="I213" t="str">
        <f t="shared" si="31"/>
        <v>N/A</v>
      </c>
      <c r="J213" t="str">
        <f t="shared" si="32"/>
        <v>N/A</v>
      </c>
      <c r="K213" t="str">
        <f t="shared" si="33"/>
        <v>N/A</v>
      </c>
      <c r="L213" t="str">
        <f t="shared" si="34"/>
        <v>N/A</v>
      </c>
      <c r="M213" t="str">
        <f t="shared" si="35"/>
        <v>N/A</v>
      </c>
      <c r="N213">
        <f t="shared" si="36"/>
        <v>0.1384</v>
      </c>
      <c r="P213">
        <f t="shared" si="37"/>
        <v>0.1384</v>
      </c>
      <c r="Q213">
        <f>IFERROR(J144+MATCH(P213,J213:N213,0)-1,"")</f>
        <v>2016</v>
      </c>
      <c r="R213">
        <f t="shared" si="38"/>
        <v>0.1384</v>
      </c>
      <c r="S213">
        <f>IFERROR(J144+MATCH(R213,J213:N213)-1,"")</f>
        <v>2016</v>
      </c>
      <c r="T213">
        <f t="shared" si="39"/>
        <v>0.1384</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1: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1:28" x14ac:dyDescent="0.3">
      <c r="B215" s="1" t="s">
        <v>307</v>
      </c>
      <c r="C215" s="1" t="s">
        <v>242</v>
      </c>
      <c r="D215" s="1" t="s">
        <v>243</v>
      </c>
      <c r="E215" s="1" t="s">
        <v>244</v>
      </c>
      <c r="F215" s="1" t="s">
        <v>245</v>
      </c>
      <c r="G215" s="1" t="s">
        <v>246</v>
      </c>
      <c r="H215" s="1" t="s">
        <v>247</v>
      </c>
      <c r="I215" t="str">
        <f t="shared" si="31"/>
        <v>pos_trend</v>
      </c>
      <c r="J215">
        <f t="shared" si="32"/>
        <v>2012</v>
      </c>
      <c r="K215">
        <f t="shared" si="33"/>
        <v>2013</v>
      </c>
      <c r="L215">
        <f t="shared" si="34"/>
        <v>2014</v>
      </c>
      <c r="M215">
        <f t="shared" si="35"/>
        <v>2015</v>
      </c>
      <c r="N215">
        <f t="shared" si="36"/>
        <v>2016</v>
      </c>
      <c r="P215">
        <f t="shared" si="37"/>
        <v>2016</v>
      </c>
      <c r="Q215">
        <f>IFERROR(J144+MATCH(P215,J215:N215,0)-1,"")</f>
        <v>2016</v>
      </c>
      <c r="R215">
        <f t="shared" si="38"/>
        <v>2012</v>
      </c>
      <c r="S215">
        <f>IFERROR(J144+MATCH(R215,J215:N215)-1,"")</f>
        <v>2012</v>
      </c>
      <c r="T215">
        <f t="shared" si="39"/>
        <v>2014</v>
      </c>
      <c r="U215">
        <f t="shared" si="40"/>
        <v>1.5811388300841898</v>
      </c>
      <c r="V215">
        <f t="shared" si="41"/>
        <v>-1.2649110640673518</v>
      </c>
      <c r="W215">
        <f t="shared" si="42"/>
        <v>-0.63245553203367588</v>
      </c>
      <c r="X215">
        <f t="shared" si="43"/>
        <v>0</v>
      </c>
      <c r="Y215">
        <f t="shared" si="44"/>
        <v>0.63245553203367588</v>
      </c>
      <c r="Z215">
        <f t="shared" si="45"/>
        <v>1.2649110640673518</v>
      </c>
      <c r="AA215">
        <f t="shared" si="46"/>
        <v>-1.2649110640673518</v>
      </c>
      <c r="AB215">
        <f>IFERROR(V144+MATCH(AA215,V215:Z215,0)-1,"")</f>
        <v>2012</v>
      </c>
    </row>
    <row r="216" spans="1:28" x14ac:dyDescent="0.3">
      <c r="A216" s="1">
        <v>0</v>
      </c>
      <c r="B216" t="s">
        <v>6314</v>
      </c>
      <c r="C216" t="s">
        <v>254</v>
      </c>
      <c r="D216" t="s">
        <v>254</v>
      </c>
      <c r="E216" t="s">
        <v>254</v>
      </c>
      <c r="F216" t="s">
        <v>254</v>
      </c>
      <c r="G216" t="s">
        <v>254</v>
      </c>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1:28" x14ac:dyDescent="0.3">
      <c r="A217" s="1">
        <v>1</v>
      </c>
      <c r="B217" t="s">
        <v>645</v>
      </c>
      <c r="C217" t="s">
        <v>254</v>
      </c>
      <c r="D217" t="s">
        <v>254</v>
      </c>
      <c r="E217" t="s">
        <v>254</v>
      </c>
      <c r="F217" t="s">
        <v>254</v>
      </c>
      <c r="G217" t="s">
        <v>254</v>
      </c>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1:28" x14ac:dyDescent="0.3">
      <c r="A218" s="1">
        <v>2</v>
      </c>
      <c r="B218" t="s">
        <v>651</v>
      </c>
      <c r="C218" t="s">
        <v>254</v>
      </c>
      <c r="D218" t="s">
        <v>254</v>
      </c>
      <c r="E218" t="s">
        <v>254</v>
      </c>
      <c r="F218" t="s">
        <v>254</v>
      </c>
      <c r="G218" t="s">
        <v>254</v>
      </c>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1:28" x14ac:dyDescent="0.3">
      <c r="A219" s="1">
        <v>3</v>
      </c>
      <c r="B219" t="s">
        <v>653</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4</v>
      </c>
      <c r="B220" t="s">
        <v>695</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5</v>
      </c>
      <c r="B221" t="s">
        <v>6315</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6</v>
      </c>
      <c r="B222" t="s">
        <v>706</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7</v>
      </c>
      <c r="B223" t="s">
        <v>6316</v>
      </c>
      <c r="C223" t="s">
        <v>254</v>
      </c>
      <c r="D223" t="s">
        <v>254</v>
      </c>
      <c r="E223" t="s">
        <v>254</v>
      </c>
      <c r="F223" t="s">
        <v>254</v>
      </c>
      <c r="G223" t="s">
        <v>254</v>
      </c>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1:28" x14ac:dyDescent="0.3">
      <c r="A224" s="1">
        <v>8</v>
      </c>
      <c r="B224" t="s">
        <v>6317</v>
      </c>
      <c r="C224" t="s">
        <v>254</v>
      </c>
      <c r="D224" t="s">
        <v>254</v>
      </c>
      <c r="E224" t="s">
        <v>254</v>
      </c>
      <c r="F224" t="s">
        <v>254</v>
      </c>
      <c r="G224" t="s">
        <v>254</v>
      </c>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1:28" x14ac:dyDescent="0.3">
      <c r="A225" s="1">
        <v>9</v>
      </c>
      <c r="B225" t="s">
        <v>714</v>
      </c>
      <c r="C225" t="s">
        <v>254</v>
      </c>
      <c r="D225" t="s">
        <v>254</v>
      </c>
      <c r="E225" t="s">
        <v>254</v>
      </c>
      <c r="F225" t="s">
        <v>254</v>
      </c>
      <c r="G225" t="s">
        <v>254</v>
      </c>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1:28" x14ac:dyDescent="0.3">
      <c r="A226" s="1">
        <v>10</v>
      </c>
      <c r="B226" t="s">
        <v>730</v>
      </c>
      <c r="C226" t="s">
        <v>3439</v>
      </c>
      <c r="D226" t="s">
        <v>6318</v>
      </c>
      <c r="E226" t="s">
        <v>6319</v>
      </c>
      <c r="F226" t="s">
        <v>6320</v>
      </c>
      <c r="G226" t="s">
        <v>6321</v>
      </c>
      <c r="I226" t="str">
        <f t="shared" si="31"/>
        <v>N/A</v>
      </c>
      <c r="J226">
        <f t="shared" si="32"/>
        <v>6410000</v>
      </c>
      <c r="K226">
        <f t="shared" si="33"/>
        <v>776000</v>
      </c>
      <c r="L226">
        <f t="shared" si="34"/>
        <v>382000</v>
      </c>
      <c r="M226">
        <f t="shared" si="35"/>
        <v>274000</v>
      </c>
      <c r="N226">
        <f t="shared" si="36"/>
        <v>619000</v>
      </c>
      <c r="P226">
        <f t="shared" si="37"/>
        <v>6410000</v>
      </c>
      <c r="Q226">
        <f>IFERROR(J144+MATCH(P226,J226:N226,0)-1,"")</f>
        <v>2012</v>
      </c>
      <c r="R226">
        <f t="shared" si="38"/>
        <v>274000</v>
      </c>
      <c r="S226" t="str">
        <f>IFERROR(J144+MATCH(R226,J226:N226)-1,"")</f>
        <v/>
      </c>
      <c r="T226">
        <f t="shared" si="39"/>
        <v>1692200</v>
      </c>
      <c r="U226">
        <f t="shared" si="40"/>
        <v>2644651.8107304787</v>
      </c>
      <c r="V226">
        <f t="shared" si="41"/>
        <v>1.7839021306539773</v>
      </c>
      <c r="W226">
        <f t="shared" si="42"/>
        <v>-0.34643501888701811</v>
      </c>
      <c r="X226">
        <f t="shared" si="43"/>
        <v>-0.49541493314316865</v>
      </c>
      <c r="Y226">
        <f t="shared" si="44"/>
        <v>-0.53625206700018457</v>
      </c>
      <c r="Z226">
        <f t="shared" si="45"/>
        <v>-0.40580011162360602</v>
      </c>
      <c r="AA226">
        <f t="shared" si="46"/>
        <v>1.7839021306539773</v>
      </c>
      <c r="AB226">
        <f>IFERROR(V144+MATCH(AA226,V226:Z226,0)-1,"")</f>
        <v>2012</v>
      </c>
    </row>
    <row r="227" spans="1:28" x14ac:dyDescent="0.3">
      <c r="A227" s="1">
        <v>11</v>
      </c>
      <c r="B227" t="s">
        <v>735</v>
      </c>
      <c r="C227" t="s">
        <v>3439</v>
      </c>
      <c r="D227" t="s">
        <v>6318</v>
      </c>
      <c r="E227" t="s">
        <v>6319</v>
      </c>
      <c r="F227" t="s">
        <v>6320</v>
      </c>
      <c r="G227" t="s">
        <v>6321</v>
      </c>
      <c r="I227" t="str">
        <f t="shared" si="31"/>
        <v>N/A</v>
      </c>
      <c r="J227">
        <f t="shared" si="32"/>
        <v>6410000</v>
      </c>
      <c r="K227">
        <f t="shared" si="33"/>
        <v>776000</v>
      </c>
      <c r="L227">
        <f t="shared" si="34"/>
        <v>382000</v>
      </c>
      <c r="M227">
        <f t="shared" si="35"/>
        <v>274000</v>
      </c>
      <c r="N227">
        <f t="shared" si="36"/>
        <v>619000</v>
      </c>
      <c r="P227">
        <f t="shared" si="37"/>
        <v>6410000</v>
      </c>
      <c r="Q227">
        <f>IFERROR(J144+MATCH(P227,J227:N227,0)-1,"")</f>
        <v>2012</v>
      </c>
      <c r="R227">
        <f t="shared" si="38"/>
        <v>274000</v>
      </c>
      <c r="S227" t="str">
        <f>IFERROR(J144+MATCH(R227,J227:N227)-1,"")</f>
        <v/>
      </c>
      <c r="T227">
        <f t="shared" si="39"/>
        <v>1692200</v>
      </c>
      <c r="U227">
        <f t="shared" si="40"/>
        <v>2644651.8107304787</v>
      </c>
      <c r="V227">
        <f t="shared" si="41"/>
        <v>1.7839021306539773</v>
      </c>
      <c r="W227">
        <f t="shared" si="42"/>
        <v>-0.34643501888701811</v>
      </c>
      <c r="X227">
        <f t="shared" si="43"/>
        <v>-0.49541493314316865</v>
      </c>
      <c r="Y227">
        <f t="shared" si="44"/>
        <v>-0.53625206700018457</v>
      </c>
      <c r="Z227">
        <f t="shared" si="45"/>
        <v>-0.40580011162360602</v>
      </c>
      <c r="AA227">
        <f t="shared" si="46"/>
        <v>1.7839021306539773</v>
      </c>
      <c r="AB227">
        <f>IFERROR(V144+MATCH(AA227,V227:Z227,0)-1,"")</f>
        <v>2012</v>
      </c>
    </row>
    <row r="228" spans="1:28" x14ac:dyDescent="0.3">
      <c r="A228" s="1">
        <v>12</v>
      </c>
      <c r="B228" t="s">
        <v>747</v>
      </c>
      <c r="C228" t="s">
        <v>3439</v>
      </c>
      <c r="D228" t="s">
        <v>6318</v>
      </c>
      <c r="E228" t="s">
        <v>6319</v>
      </c>
      <c r="F228" t="s">
        <v>6320</v>
      </c>
      <c r="G228" t="s">
        <v>6321</v>
      </c>
      <c r="I228" t="str">
        <f t="shared" si="31"/>
        <v>N/A</v>
      </c>
      <c r="J228">
        <f t="shared" si="32"/>
        <v>6410000</v>
      </c>
      <c r="K228">
        <f t="shared" si="33"/>
        <v>776000</v>
      </c>
      <c r="L228">
        <f t="shared" si="34"/>
        <v>382000</v>
      </c>
      <c r="M228">
        <f t="shared" si="35"/>
        <v>274000</v>
      </c>
      <c r="N228">
        <f t="shared" si="36"/>
        <v>619000</v>
      </c>
      <c r="P228">
        <f t="shared" si="37"/>
        <v>6410000</v>
      </c>
      <c r="Q228">
        <f>IFERROR(J144+MATCH(P228,J228:N228,0)-1,"")</f>
        <v>2012</v>
      </c>
      <c r="R228">
        <f t="shared" si="38"/>
        <v>274000</v>
      </c>
      <c r="S228" t="str">
        <f>IFERROR(J144+MATCH(R228,J228:N228)-1,"")</f>
        <v/>
      </c>
      <c r="T228">
        <f t="shared" si="39"/>
        <v>1692200</v>
      </c>
      <c r="U228">
        <f t="shared" si="40"/>
        <v>2644651.8107304787</v>
      </c>
      <c r="V228">
        <f t="shared" si="41"/>
        <v>1.7839021306539773</v>
      </c>
      <c r="W228">
        <f t="shared" si="42"/>
        <v>-0.34643501888701811</v>
      </c>
      <c r="X228">
        <f t="shared" si="43"/>
        <v>-0.49541493314316865</v>
      </c>
      <c r="Y228">
        <f t="shared" si="44"/>
        <v>-0.53625206700018457</v>
      </c>
      <c r="Z228">
        <f t="shared" si="45"/>
        <v>-0.40580011162360602</v>
      </c>
      <c r="AA228">
        <f t="shared" si="46"/>
        <v>1.7839021306539773</v>
      </c>
      <c r="AB228">
        <f>IFERROR(V144+MATCH(AA228,V228:Z228,0)-1,"")</f>
        <v>2012</v>
      </c>
    </row>
    <row r="229" spans="1:28" x14ac:dyDescent="0.3">
      <c r="A229" s="1">
        <v>13</v>
      </c>
      <c r="B229" t="s">
        <v>6322</v>
      </c>
      <c r="C229" t="s">
        <v>254</v>
      </c>
      <c r="D229" t="s">
        <v>3629</v>
      </c>
      <c r="E229" t="s">
        <v>5141</v>
      </c>
      <c r="F229" t="s">
        <v>6323</v>
      </c>
      <c r="G229" t="s">
        <v>6324</v>
      </c>
      <c r="I229" t="str">
        <f t="shared" si="31"/>
        <v>N/A</v>
      </c>
      <c r="J229" t="str">
        <f t="shared" si="32"/>
        <v>N/A</v>
      </c>
      <c r="K229">
        <f t="shared" si="33"/>
        <v>-0.87900000000000011</v>
      </c>
      <c r="L229">
        <f t="shared" si="34"/>
        <v>-0.50770000000000004</v>
      </c>
      <c r="M229">
        <f t="shared" si="35"/>
        <v>-0.28270000000000001</v>
      </c>
      <c r="N229">
        <f t="shared" si="36"/>
        <v>1.2590999999999999</v>
      </c>
      <c r="P229">
        <f t="shared" si="37"/>
        <v>1.2590999999999999</v>
      </c>
      <c r="Q229">
        <f>IFERROR(J144+MATCH(P229,J229:N229,0)-1,"")</f>
        <v>2016</v>
      </c>
      <c r="R229">
        <f t="shared" si="38"/>
        <v>-0.87900000000000011</v>
      </c>
      <c r="S229">
        <f>IFERROR(J144+MATCH(R229,J229:N229)-1,"")</f>
        <v>2013</v>
      </c>
      <c r="T229">
        <f t="shared" si="39"/>
        <v>-0.10257500000000008</v>
      </c>
      <c r="U229">
        <f t="shared" si="40"/>
        <v>0.9404902741832758</v>
      </c>
      <c r="V229" t="str">
        <f t="shared" si="41"/>
        <v/>
      </c>
      <c r="W229">
        <f t="shared" si="42"/>
        <v>-0.82555346005491603</v>
      </c>
      <c r="X229">
        <f t="shared" si="43"/>
        <v>-0.43075937212834187</v>
      </c>
      <c r="Y229">
        <f t="shared" si="44"/>
        <v>-0.19152244839152743</v>
      </c>
      <c r="Z229">
        <f t="shared" si="45"/>
        <v>1.4478352805747854</v>
      </c>
      <c r="AA229">
        <f t="shared" si="46"/>
        <v>1.4478352805747854</v>
      </c>
      <c r="AB229">
        <f>IFERROR(V144+MATCH(AA229,V229:Z229,0)-1,"")</f>
        <v>2016</v>
      </c>
    </row>
    <row r="230" spans="1:28" x14ac:dyDescent="0.3">
      <c r="A230" s="1">
        <v>14</v>
      </c>
      <c r="B230" t="s">
        <v>760</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15</v>
      </c>
      <c r="B231" t="s">
        <v>761</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16</v>
      </c>
      <c r="B232" t="s">
        <v>762</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17</v>
      </c>
      <c r="B233" t="s">
        <v>763</v>
      </c>
      <c r="C233" t="s">
        <v>6325</v>
      </c>
      <c r="D233" t="s">
        <v>1434</v>
      </c>
      <c r="E233" t="s">
        <v>6307</v>
      </c>
      <c r="F233" t="s">
        <v>6306</v>
      </c>
      <c r="G233" t="s">
        <v>1505</v>
      </c>
      <c r="I233" t="str">
        <f t="shared" si="31"/>
        <v>N/A</v>
      </c>
      <c r="J233">
        <f t="shared" si="32"/>
        <v>1560000000</v>
      </c>
      <c r="K233">
        <f t="shared" si="33"/>
        <v>1530000000</v>
      </c>
      <c r="L233">
        <f t="shared" si="34"/>
        <v>1630000000</v>
      </c>
      <c r="M233">
        <f t="shared" si="35"/>
        <v>1570000000</v>
      </c>
      <c r="N233">
        <f t="shared" si="36"/>
        <v>1540000000</v>
      </c>
      <c r="P233">
        <f t="shared" si="37"/>
        <v>1630000000</v>
      </c>
      <c r="Q233">
        <f>IFERROR(J144+MATCH(P233,J233:N233,0)-1,"")</f>
        <v>2014</v>
      </c>
      <c r="R233">
        <f t="shared" si="38"/>
        <v>1530000000</v>
      </c>
      <c r="S233" t="str">
        <f>IFERROR(J144+MATCH(R233,J233:N233)-1,"")</f>
        <v/>
      </c>
      <c r="T233">
        <f t="shared" si="39"/>
        <v>1566000000</v>
      </c>
      <c r="U233">
        <f t="shared" si="40"/>
        <v>39115214.43121589</v>
      </c>
      <c r="V233">
        <f t="shared" si="41"/>
        <v>-0.1533929977694741</v>
      </c>
      <c r="W233">
        <f t="shared" si="42"/>
        <v>-0.92035798661684454</v>
      </c>
      <c r="X233">
        <f t="shared" si="43"/>
        <v>1.6361919762077237</v>
      </c>
      <c r="Y233">
        <f t="shared" si="44"/>
        <v>0.10226199851298273</v>
      </c>
      <c r="Z233">
        <f t="shared" si="45"/>
        <v>-0.66470299033438773</v>
      </c>
      <c r="AA233">
        <f t="shared" si="46"/>
        <v>1.6361919762077237</v>
      </c>
      <c r="AB233">
        <f>IFERROR(V144+MATCH(AA233,V233:Z233,0)-1,"")</f>
        <v>2014</v>
      </c>
    </row>
    <row r="234" spans="1:28" x14ac:dyDescent="0.3">
      <c r="A234" s="1">
        <v>18</v>
      </c>
      <c r="B234" t="s">
        <v>769</v>
      </c>
      <c r="C234" t="s">
        <v>6326</v>
      </c>
      <c r="D234" t="s">
        <v>6325</v>
      </c>
      <c r="E234" t="s">
        <v>6327</v>
      </c>
      <c r="F234" t="s">
        <v>1465</v>
      </c>
      <c r="G234" t="s">
        <v>4262</v>
      </c>
      <c r="I234" t="str">
        <f t="shared" si="31"/>
        <v>N/A</v>
      </c>
      <c r="J234">
        <f t="shared" si="32"/>
        <v>1720000000</v>
      </c>
      <c r="K234">
        <f t="shared" si="33"/>
        <v>1560000000</v>
      </c>
      <c r="L234">
        <f t="shared" si="34"/>
        <v>1670000000</v>
      </c>
      <c r="M234">
        <f t="shared" si="35"/>
        <v>1620000000</v>
      </c>
      <c r="N234">
        <f t="shared" si="36"/>
        <v>1590000000</v>
      </c>
      <c r="P234">
        <f t="shared" si="37"/>
        <v>1720000000</v>
      </c>
      <c r="Q234">
        <f>IFERROR(J144+MATCH(P234,J234:N234,0)-1,"")</f>
        <v>2012</v>
      </c>
      <c r="R234">
        <f t="shared" si="38"/>
        <v>1560000000</v>
      </c>
      <c r="S234" t="str">
        <f>IFERROR(J144+MATCH(R234,J234:N234)-1,"")</f>
        <v/>
      </c>
      <c r="T234">
        <f t="shared" si="39"/>
        <v>1632000000</v>
      </c>
      <c r="U234">
        <f t="shared" si="40"/>
        <v>63796551.630946323</v>
      </c>
      <c r="V234">
        <f t="shared" si="41"/>
        <v>1.3793849001285692</v>
      </c>
      <c r="W234">
        <f t="shared" si="42"/>
        <v>-1.1285876455597383</v>
      </c>
      <c r="X234">
        <f t="shared" si="43"/>
        <v>0.59564347960097308</v>
      </c>
      <c r="Y234">
        <f t="shared" si="44"/>
        <v>-0.18809794092662308</v>
      </c>
      <c r="Z234">
        <f t="shared" si="45"/>
        <v>-0.65834279324318068</v>
      </c>
      <c r="AA234">
        <f t="shared" si="46"/>
        <v>1.3793849001285692</v>
      </c>
      <c r="AB234">
        <f>IFERROR(V144+MATCH(AA234,V234:Z234,0)-1,"")</f>
        <v>2012</v>
      </c>
    </row>
    <row r="235" spans="1:28" x14ac:dyDescent="0.3">
      <c r="A235" s="1">
        <v>19</v>
      </c>
      <c r="B235" t="s">
        <v>6328</v>
      </c>
      <c r="C235" t="s">
        <v>254</v>
      </c>
      <c r="D235" t="s">
        <v>254</v>
      </c>
      <c r="E235" t="s">
        <v>254</v>
      </c>
      <c r="F235" t="s">
        <v>254</v>
      </c>
      <c r="G235" t="s">
        <v>254</v>
      </c>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1:28" x14ac:dyDescent="0.3">
      <c r="A236" s="1">
        <v>20</v>
      </c>
      <c r="B236" t="s">
        <v>773</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21</v>
      </c>
      <c r="B237" t="s">
        <v>779</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22</v>
      </c>
      <c r="B238" t="s">
        <v>780</v>
      </c>
      <c r="C238" t="s">
        <v>254</v>
      </c>
      <c r="D238" t="s">
        <v>254</v>
      </c>
      <c r="E238" t="s">
        <v>254</v>
      </c>
      <c r="F238" t="s">
        <v>254</v>
      </c>
      <c r="G238" t="s">
        <v>254</v>
      </c>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1:28" x14ac:dyDescent="0.3">
      <c r="A239" s="1">
        <v>23</v>
      </c>
      <c r="B239" t="s">
        <v>786</v>
      </c>
      <c r="C239" t="s">
        <v>254</v>
      </c>
      <c r="D239" t="s">
        <v>254</v>
      </c>
      <c r="E239" t="s">
        <v>254</v>
      </c>
      <c r="F239" t="s">
        <v>254</v>
      </c>
      <c r="G239" t="s">
        <v>254</v>
      </c>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1:28" x14ac:dyDescent="0.3">
      <c r="A240" s="1">
        <v>24</v>
      </c>
      <c r="B240" t="s">
        <v>788</v>
      </c>
      <c r="C240" t="s">
        <v>254</v>
      </c>
      <c r="D240" t="s">
        <v>254</v>
      </c>
      <c r="E240" t="s">
        <v>254</v>
      </c>
      <c r="F240" t="s">
        <v>254</v>
      </c>
      <c r="G240" t="s">
        <v>254</v>
      </c>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1:28" x14ac:dyDescent="0.3">
      <c r="A241" s="1">
        <v>25</v>
      </c>
      <c r="B241" t="s">
        <v>6329</v>
      </c>
      <c r="C241" t="s">
        <v>6330</v>
      </c>
      <c r="D241" t="s">
        <v>6331</v>
      </c>
      <c r="E241" t="s">
        <v>6332</v>
      </c>
      <c r="F241" t="s">
        <v>6333</v>
      </c>
      <c r="G241" t="s">
        <v>6334</v>
      </c>
      <c r="I241" t="str">
        <f t="shared" si="31"/>
        <v>N/A</v>
      </c>
      <c r="J241">
        <f t="shared" si="32"/>
        <v>-164460000</v>
      </c>
      <c r="K241">
        <f t="shared" si="33"/>
        <v>-26580000</v>
      </c>
      <c r="L241">
        <f t="shared" si="34"/>
        <v>-42450000</v>
      </c>
      <c r="M241">
        <f t="shared" si="35"/>
        <v>-45350000</v>
      </c>
      <c r="N241">
        <f t="shared" si="36"/>
        <v>-53760000</v>
      </c>
      <c r="P241">
        <f t="shared" si="37"/>
        <v>-26580000</v>
      </c>
      <c r="Q241">
        <f>IFERROR(J144+MATCH(P241,J241:N241,0)-1,"")</f>
        <v>2013</v>
      </c>
      <c r="R241">
        <f t="shared" si="38"/>
        <v>-164460000</v>
      </c>
      <c r="S241">
        <f>IFERROR(J144+MATCH(R241,J241:N241)-1,"")</f>
        <v>2012</v>
      </c>
      <c r="T241">
        <f t="shared" si="39"/>
        <v>-66520000</v>
      </c>
      <c r="U241">
        <f t="shared" si="40"/>
        <v>55627777.683455952</v>
      </c>
      <c r="V241">
        <f t="shared" si="41"/>
        <v>-1.7606311824519996</v>
      </c>
      <c r="W241">
        <f t="shared" si="42"/>
        <v>0.71798661861479329</v>
      </c>
      <c r="X241">
        <f t="shared" si="43"/>
        <v>0.43269749399244056</v>
      </c>
      <c r="Y241">
        <f t="shared" si="44"/>
        <v>0.38056526580058025</v>
      </c>
      <c r="Z241">
        <f t="shared" si="45"/>
        <v>0.22938180404418534</v>
      </c>
      <c r="AA241">
        <f t="shared" si="46"/>
        <v>-1.7606311824519996</v>
      </c>
      <c r="AB241">
        <f>IFERROR(V144+MATCH(AA241,V241:Z241,0)-1,"")</f>
        <v>2012</v>
      </c>
    </row>
    <row r="242" spans="1:28" x14ac:dyDescent="0.3">
      <c r="A242" s="1">
        <v>26</v>
      </c>
      <c r="B242" t="s">
        <v>6335</v>
      </c>
      <c r="C242" t="s">
        <v>254</v>
      </c>
      <c r="D242" t="s">
        <v>254</v>
      </c>
      <c r="E242" t="s">
        <v>254</v>
      </c>
      <c r="F242" t="s">
        <v>254</v>
      </c>
      <c r="G242" t="s">
        <v>254</v>
      </c>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1:28" x14ac:dyDescent="0.3">
      <c r="A243" s="1">
        <v>27</v>
      </c>
      <c r="B243" t="s">
        <v>789</v>
      </c>
      <c r="C243" t="s">
        <v>254</v>
      </c>
      <c r="D243" t="s">
        <v>254</v>
      </c>
      <c r="E243" t="s">
        <v>254</v>
      </c>
      <c r="F243" t="s">
        <v>254</v>
      </c>
      <c r="G243" t="s">
        <v>254</v>
      </c>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1:28" x14ac:dyDescent="0.3">
      <c r="A244" s="1">
        <v>28</v>
      </c>
      <c r="B244" t="s">
        <v>795</v>
      </c>
      <c r="C244" t="s">
        <v>6336</v>
      </c>
      <c r="D244" t="s">
        <v>6337</v>
      </c>
      <c r="E244" t="s">
        <v>6338</v>
      </c>
      <c r="F244" t="s">
        <v>6339</v>
      </c>
      <c r="G244" t="s">
        <v>6340</v>
      </c>
      <c r="I244" t="str">
        <f t="shared" si="31"/>
        <v>N/A</v>
      </c>
      <c r="J244">
        <f t="shared" si="32"/>
        <v>0.995</v>
      </c>
      <c r="K244">
        <f t="shared" si="33"/>
        <v>0.99860000000000004</v>
      </c>
      <c r="L244">
        <f t="shared" si="34"/>
        <v>0.99890000000000001</v>
      </c>
      <c r="M244">
        <f t="shared" si="35"/>
        <v>0.99900000000000011</v>
      </c>
      <c r="N244">
        <f t="shared" si="36"/>
        <v>0.99870000000000003</v>
      </c>
      <c r="P244">
        <f t="shared" si="37"/>
        <v>0.99900000000000011</v>
      </c>
      <c r="Q244">
        <f>IFERROR(J144+MATCH(P244,J244:N244,0)-1,"")</f>
        <v>2015</v>
      </c>
      <c r="R244">
        <f t="shared" si="38"/>
        <v>0.995</v>
      </c>
      <c r="S244">
        <f>IFERROR(J144+MATCH(R244,J244:N244)-1,"")</f>
        <v>2012</v>
      </c>
      <c r="T244">
        <f t="shared" si="39"/>
        <v>0.99804000000000015</v>
      </c>
      <c r="U244">
        <f t="shared" si="40"/>
        <v>1.7067512999848827E-3</v>
      </c>
      <c r="V244">
        <f t="shared" si="41"/>
        <v>-1.7811616724868351</v>
      </c>
      <c r="W244">
        <f t="shared" si="42"/>
        <v>0.32810872914223299</v>
      </c>
      <c r="X244">
        <f t="shared" si="43"/>
        <v>0.50388126261130028</v>
      </c>
      <c r="Y244">
        <f t="shared" si="44"/>
        <v>0.56247210710105444</v>
      </c>
      <c r="Z244">
        <f t="shared" si="45"/>
        <v>0.38669957363192209</v>
      </c>
      <c r="AA244">
        <f t="shared" si="46"/>
        <v>-1.7811616724868351</v>
      </c>
      <c r="AB244">
        <f>IFERROR(V144+MATCH(AA244,V244:Z244,0)-1,"")</f>
        <v>2012</v>
      </c>
    </row>
    <row r="245" spans="1:28" x14ac:dyDescent="0.3">
      <c r="A245" s="1">
        <v>29</v>
      </c>
      <c r="B245" t="s">
        <v>801</v>
      </c>
      <c r="C245" t="s">
        <v>6325</v>
      </c>
      <c r="D245" t="s">
        <v>1434</v>
      </c>
      <c r="E245" t="s">
        <v>6307</v>
      </c>
      <c r="F245" t="s">
        <v>6306</v>
      </c>
      <c r="G245" t="s">
        <v>1505</v>
      </c>
      <c r="I245" t="str">
        <f t="shared" si="31"/>
        <v>N/A</v>
      </c>
      <c r="J245">
        <f t="shared" si="32"/>
        <v>1560000000</v>
      </c>
      <c r="K245">
        <f t="shared" si="33"/>
        <v>1530000000</v>
      </c>
      <c r="L245">
        <f t="shared" si="34"/>
        <v>1630000000</v>
      </c>
      <c r="M245">
        <f t="shared" si="35"/>
        <v>1570000000</v>
      </c>
      <c r="N245">
        <f t="shared" si="36"/>
        <v>1540000000</v>
      </c>
      <c r="P245">
        <f t="shared" si="37"/>
        <v>1630000000</v>
      </c>
      <c r="Q245">
        <f>IFERROR(J144+MATCH(P245,J245:N245,0)-1,"")</f>
        <v>2014</v>
      </c>
      <c r="R245">
        <f t="shared" si="38"/>
        <v>1530000000</v>
      </c>
      <c r="S245" t="str">
        <f>IFERROR(J144+MATCH(R245,J245:N245)-1,"")</f>
        <v/>
      </c>
      <c r="T245">
        <f t="shared" si="39"/>
        <v>1566000000</v>
      </c>
      <c r="U245">
        <f t="shared" si="40"/>
        <v>39115214.43121589</v>
      </c>
      <c r="V245">
        <f t="shared" si="41"/>
        <v>-0.1533929977694741</v>
      </c>
      <c r="W245">
        <f t="shared" si="42"/>
        <v>-0.92035798661684454</v>
      </c>
      <c r="X245">
        <f t="shared" si="43"/>
        <v>1.6361919762077237</v>
      </c>
      <c r="Y245">
        <f t="shared" si="44"/>
        <v>0.10226199851298273</v>
      </c>
      <c r="Z245">
        <f t="shared" si="45"/>
        <v>-0.66470299033438773</v>
      </c>
      <c r="AA245">
        <f t="shared" si="46"/>
        <v>1.6361919762077237</v>
      </c>
      <c r="AB245">
        <f>IFERROR(V144+MATCH(AA245,V245:Z245,0)-1,"")</f>
        <v>2014</v>
      </c>
    </row>
    <row r="246" spans="1:28" x14ac:dyDescent="0.3">
      <c r="A246" s="1">
        <v>30</v>
      </c>
      <c r="B246" t="s">
        <v>802</v>
      </c>
      <c r="C246" t="s">
        <v>6336</v>
      </c>
      <c r="D246" t="s">
        <v>6337</v>
      </c>
      <c r="E246" t="s">
        <v>6338</v>
      </c>
      <c r="F246" t="s">
        <v>6339</v>
      </c>
      <c r="G246" t="s">
        <v>6340</v>
      </c>
      <c r="I246" t="str">
        <f t="shared" si="31"/>
        <v>N/A</v>
      </c>
      <c r="J246">
        <f t="shared" si="32"/>
        <v>0.995</v>
      </c>
      <c r="K246">
        <f t="shared" si="33"/>
        <v>0.99860000000000004</v>
      </c>
      <c r="L246">
        <f t="shared" si="34"/>
        <v>0.99890000000000001</v>
      </c>
      <c r="M246">
        <f t="shared" si="35"/>
        <v>0.99900000000000011</v>
      </c>
      <c r="N246">
        <f t="shared" si="36"/>
        <v>0.99870000000000003</v>
      </c>
      <c r="P246">
        <f t="shared" si="37"/>
        <v>0.99900000000000011</v>
      </c>
      <c r="Q246">
        <f>IFERROR(J144+MATCH(P246,J246:N246,0)-1,"")</f>
        <v>2015</v>
      </c>
      <c r="R246">
        <f t="shared" si="38"/>
        <v>0.995</v>
      </c>
      <c r="S246">
        <f>IFERROR(J144+MATCH(R246,J246:N246)-1,"")</f>
        <v>2012</v>
      </c>
      <c r="T246">
        <f t="shared" si="39"/>
        <v>0.99804000000000015</v>
      </c>
      <c r="U246">
        <f t="shared" si="40"/>
        <v>1.7067512999848827E-3</v>
      </c>
      <c r="V246">
        <f t="shared" si="41"/>
        <v>-1.7811616724868351</v>
      </c>
      <c r="W246">
        <f t="shared" si="42"/>
        <v>0.32810872914223299</v>
      </c>
      <c r="X246">
        <f t="shared" si="43"/>
        <v>0.50388126261130028</v>
      </c>
      <c r="Y246">
        <f t="shared" si="44"/>
        <v>0.56247210710105444</v>
      </c>
      <c r="Z246">
        <f t="shared" si="45"/>
        <v>0.38669957363192209</v>
      </c>
      <c r="AA246">
        <f t="shared" si="46"/>
        <v>-1.7811616724868351</v>
      </c>
      <c r="AB246">
        <f>IFERROR(V144+MATCH(AA246,V246:Z246,0)-1,"")</f>
        <v>2012</v>
      </c>
    </row>
    <row r="247" spans="1:28" x14ac:dyDescent="0.3">
      <c r="A247" s="1">
        <v>31</v>
      </c>
      <c r="B247" t="s">
        <v>6341</v>
      </c>
      <c r="C247" t="s">
        <v>254</v>
      </c>
      <c r="D247" t="s">
        <v>254</v>
      </c>
      <c r="E247" t="s">
        <v>254</v>
      </c>
      <c r="F247" t="s">
        <v>254</v>
      </c>
      <c r="G247" t="s">
        <v>6342</v>
      </c>
      <c r="I247" t="str">
        <f t="shared" si="31"/>
        <v>N/A</v>
      </c>
      <c r="J247" t="str">
        <f t="shared" si="32"/>
        <v>N/A</v>
      </c>
      <c r="K247" t="str">
        <f t="shared" si="33"/>
        <v>N/A</v>
      </c>
      <c r="L247" t="str">
        <f t="shared" si="34"/>
        <v>N/A</v>
      </c>
      <c r="M247" t="str">
        <f t="shared" si="35"/>
        <v>N/A</v>
      </c>
      <c r="N247">
        <f t="shared" si="36"/>
        <v>0.13850000000000001</v>
      </c>
      <c r="P247">
        <f t="shared" si="37"/>
        <v>0.13850000000000001</v>
      </c>
      <c r="Q247">
        <f>IFERROR(J144+MATCH(P247,J247:N247,0)-1,"")</f>
        <v>2016</v>
      </c>
      <c r="R247">
        <f t="shared" si="38"/>
        <v>0.13850000000000001</v>
      </c>
      <c r="S247">
        <f>IFERROR(J144+MATCH(R247,J247:N247)-1,"")</f>
        <v>2016</v>
      </c>
      <c r="T247">
        <f t="shared" si="39"/>
        <v>0.13850000000000001</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32</v>
      </c>
      <c r="B248" t="s">
        <v>803</v>
      </c>
      <c r="C248" t="s">
        <v>2353</v>
      </c>
      <c r="D248" t="s">
        <v>5400</v>
      </c>
      <c r="E248" t="s">
        <v>2353</v>
      </c>
      <c r="F248" t="s">
        <v>2319</v>
      </c>
      <c r="G248" t="s">
        <v>6343</v>
      </c>
      <c r="I248" t="str">
        <f t="shared" si="31"/>
        <v>N/A</v>
      </c>
      <c r="J248">
        <f t="shared" si="32"/>
        <v>1370000</v>
      </c>
      <c r="K248">
        <f t="shared" si="33"/>
        <v>1380000</v>
      </c>
      <c r="L248">
        <f t="shared" si="34"/>
        <v>1370000</v>
      </c>
      <c r="M248">
        <f t="shared" si="35"/>
        <v>1360000</v>
      </c>
      <c r="N248">
        <f t="shared" si="36"/>
        <v>1410000</v>
      </c>
      <c r="P248">
        <f t="shared" si="37"/>
        <v>1410000</v>
      </c>
      <c r="Q248">
        <f>IFERROR(J144+MATCH(P248,J248:N248,0)-1,"")</f>
        <v>2016</v>
      </c>
      <c r="R248">
        <f t="shared" si="38"/>
        <v>1360000</v>
      </c>
      <c r="S248" t="str">
        <f>IFERROR(J144+MATCH(R248,J248:N248)-1,"")</f>
        <v/>
      </c>
      <c r="T248">
        <f t="shared" si="39"/>
        <v>1378000</v>
      </c>
      <c r="U248">
        <f t="shared" si="40"/>
        <v>19235.384061671346</v>
      </c>
      <c r="V248">
        <f t="shared" si="41"/>
        <v>-0.41590019592802907</v>
      </c>
      <c r="W248">
        <f t="shared" si="42"/>
        <v>0.10397504898200727</v>
      </c>
      <c r="X248">
        <f t="shared" si="43"/>
        <v>-0.41590019592802907</v>
      </c>
      <c r="Y248">
        <f t="shared" si="44"/>
        <v>-0.93577544083806541</v>
      </c>
      <c r="Z248">
        <f t="shared" si="45"/>
        <v>1.6636007837121163</v>
      </c>
      <c r="AA248">
        <f t="shared" si="46"/>
        <v>1.6636007837121163</v>
      </c>
      <c r="AB248">
        <f>IFERROR(V144+MATCH(AA248,V248:Z248,0)-1,"")</f>
        <v>2016</v>
      </c>
    </row>
    <row r="249" spans="1:28" x14ac:dyDescent="0.3">
      <c r="A249" s="1">
        <v>33</v>
      </c>
      <c r="B249" t="s">
        <v>804</v>
      </c>
      <c r="C249" t="s">
        <v>6325</v>
      </c>
      <c r="D249" t="s">
        <v>1434</v>
      </c>
      <c r="E249" t="s">
        <v>6307</v>
      </c>
      <c r="F249" t="s">
        <v>5327</v>
      </c>
      <c r="G249" t="s">
        <v>1505</v>
      </c>
      <c r="I249" t="str">
        <f t="shared" si="31"/>
        <v>N/A</v>
      </c>
      <c r="J249">
        <f t="shared" si="32"/>
        <v>1560000000</v>
      </c>
      <c r="K249">
        <f t="shared" si="33"/>
        <v>1530000000</v>
      </c>
      <c r="L249">
        <f t="shared" si="34"/>
        <v>1630000000</v>
      </c>
      <c r="M249">
        <f t="shared" si="35"/>
        <v>1580000000</v>
      </c>
      <c r="N249">
        <f t="shared" si="36"/>
        <v>1540000000</v>
      </c>
      <c r="P249">
        <f t="shared" si="37"/>
        <v>1630000000</v>
      </c>
      <c r="Q249">
        <f>IFERROR(J144+MATCH(P249,J249:N249,0)-1,"")</f>
        <v>2014</v>
      </c>
      <c r="R249">
        <f t="shared" si="38"/>
        <v>1530000000</v>
      </c>
      <c r="S249" t="str">
        <f>IFERROR(J144+MATCH(R249,J249:N249)-1,"")</f>
        <v/>
      </c>
      <c r="T249">
        <f t="shared" si="39"/>
        <v>1568000000</v>
      </c>
      <c r="U249">
        <f t="shared" si="40"/>
        <v>39623225.512317896</v>
      </c>
      <c r="V249">
        <f t="shared" si="41"/>
        <v>-0.20190178605002751</v>
      </c>
      <c r="W249">
        <f t="shared" si="42"/>
        <v>-0.95903348373763075</v>
      </c>
      <c r="X249">
        <f t="shared" si="43"/>
        <v>1.5647388418877133</v>
      </c>
      <c r="Y249">
        <f t="shared" si="44"/>
        <v>0.30285267907504126</v>
      </c>
      <c r="Z249">
        <f t="shared" si="45"/>
        <v>-0.70665625117509634</v>
      </c>
      <c r="AA249">
        <f t="shared" si="46"/>
        <v>1.5647388418877133</v>
      </c>
      <c r="AB249">
        <f>IFERROR(V144+MATCH(AA249,V249:Z249,0)-1,"")</f>
        <v>2014</v>
      </c>
    </row>
    <row r="250" spans="1:28" x14ac:dyDescent="0.3">
      <c r="A250" s="1">
        <v>34</v>
      </c>
      <c r="B250" t="s">
        <v>805</v>
      </c>
      <c r="C250" t="s">
        <v>6306</v>
      </c>
      <c r="D250" t="s">
        <v>1434</v>
      </c>
      <c r="E250" t="s">
        <v>6307</v>
      </c>
      <c r="F250" t="s">
        <v>5327</v>
      </c>
      <c r="G250" t="s">
        <v>1505</v>
      </c>
      <c r="I250" t="str">
        <f t="shared" si="31"/>
        <v>N/A</v>
      </c>
      <c r="J250">
        <f t="shared" si="32"/>
        <v>1570000000</v>
      </c>
      <c r="K250">
        <f t="shared" si="33"/>
        <v>1530000000</v>
      </c>
      <c r="L250">
        <f t="shared" si="34"/>
        <v>1630000000</v>
      </c>
      <c r="M250">
        <f t="shared" si="35"/>
        <v>1580000000</v>
      </c>
      <c r="N250">
        <f t="shared" si="36"/>
        <v>1540000000</v>
      </c>
      <c r="P250">
        <f t="shared" si="37"/>
        <v>1630000000</v>
      </c>
      <c r="Q250">
        <f>IFERROR(J144+MATCH(P250,J250:N250,0)-1,"")</f>
        <v>2014</v>
      </c>
      <c r="R250">
        <f t="shared" si="38"/>
        <v>1530000000</v>
      </c>
      <c r="S250" t="str">
        <f>IFERROR(J144+MATCH(R250,J250:N250)-1,"")</f>
        <v/>
      </c>
      <c r="T250">
        <f t="shared" si="39"/>
        <v>1570000000</v>
      </c>
      <c r="U250">
        <f t="shared" si="40"/>
        <v>39370039.370059058</v>
      </c>
      <c r="V250">
        <f t="shared" si="41"/>
        <v>0</v>
      </c>
      <c r="W250">
        <f t="shared" si="42"/>
        <v>-1.0160010160015238</v>
      </c>
      <c r="X250">
        <f t="shared" si="43"/>
        <v>1.5240015240022859</v>
      </c>
      <c r="Y250">
        <f t="shared" si="44"/>
        <v>0.25400025400038095</v>
      </c>
      <c r="Z250">
        <f t="shared" si="45"/>
        <v>-0.76200076200114297</v>
      </c>
      <c r="AA250">
        <f t="shared" si="46"/>
        <v>1.5240015240022859</v>
      </c>
      <c r="AB250">
        <f>IFERROR(V144+MATCH(AA250,V250:Z250,0)-1,"")</f>
        <v>2014</v>
      </c>
    </row>
    <row r="251" spans="1: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1:28" x14ac:dyDescent="0.3">
      <c r="B252" s="1" t="s">
        <v>307</v>
      </c>
      <c r="C252" s="1" t="s">
        <v>242</v>
      </c>
      <c r="D252" s="1" t="s">
        <v>243</v>
      </c>
      <c r="E252" s="1" t="s">
        <v>244</v>
      </c>
      <c r="F252" s="1" t="s">
        <v>245</v>
      </c>
      <c r="G252" s="1" t="s">
        <v>246</v>
      </c>
      <c r="H252" s="1" t="s">
        <v>247</v>
      </c>
      <c r="I252" t="str">
        <f t="shared" ref="I252:I315" si="47">IF(AND(K252&gt; J252, L252&gt; K252, M252&gt; L252, N252&gt; M252), "pos_trend", IF(AND(K252&lt; J252, L252&lt; K252, M252&lt; L252, N252&lt; M252), "neg_trend", "N/A"))</f>
        <v>pos_trend</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c r="P252">
        <f t="shared" si="37"/>
        <v>2016</v>
      </c>
      <c r="Q252">
        <f>IFERROR(J144+MATCH(P252,J252:N252,0)-1,"")</f>
        <v>2016</v>
      </c>
      <c r="R252">
        <f t="shared" si="38"/>
        <v>2012</v>
      </c>
      <c r="S252">
        <f>IFERROR(J144+MATCH(R252,J252:N252)-1,"")</f>
        <v>2012</v>
      </c>
      <c r="T252">
        <f t="shared" si="39"/>
        <v>2014</v>
      </c>
      <c r="U252">
        <f t="shared" si="40"/>
        <v>1.5811388300841898</v>
      </c>
      <c r="V252">
        <f t="shared" si="41"/>
        <v>-1.2649110640673518</v>
      </c>
      <c r="W252">
        <f t="shared" si="42"/>
        <v>-0.63245553203367588</v>
      </c>
      <c r="X252">
        <f t="shared" si="43"/>
        <v>0</v>
      </c>
      <c r="Y252">
        <f t="shared" si="44"/>
        <v>0.63245553203367588</v>
      </c>
      <c r="Z252">
        <f t="shared" si="45"/>
        <v>1.2649110640673518</v>
      </c>
      <c r="AA252">
        <f t="shared" si="46"/>
        <v>-1.2649110640673518</v>
      </c>
      <c r="AB252">
        <f>IFERROR(V144+MATCH(AA252,V252:Z252,0)-1,"")</f>
        <v>2012</v>
      </c>
    </row>
    <row r="253" spans="1:28" x14ac:dyDescent="0.3">
      <c r="A253" s="1">
        <v>0</v>
      </c>
      <c r="B253" t="s">
        <v>870</v>
      </c>
      <c r="C253" t="s">
        <v>254</v>
      </c>
      <c r="D253" t="s">
        <v>254</v>
      </c>
      <c r="E253" t="s">
        <v>254</v>
      </c>
      <c r="F253" t="s">
        <v>254</v>
      </c>
      <c r="G253" t="s">
        <v>254</v>
      </c>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1:28" x14ac:dyDescent="0.3">
      <c r="A254" s="1">
        <v>1</v>
      </c>
      <c r="B254" t="s">
        <v>876</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2</v>
      </c>
      <c r="B255" t="s">
        <v>882</v>
      </c>
      <c r="C255" t="s">
        <v>254</v>
      </c>
      <c r="D255" t="s">
        <v>254</v>
      </c>
      <c r="E255" t="s">
        <v>254</v>
      </c>
      <c r="F255" t="s">
        <v>254</v>
      </c>
      <c r="G255" t="s">
        <v>254</v>
      </c>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1:28" x14ac:dyDescent="0.3">
      <c r="A256" s="1">
        <v>3</v>
      </c>
      <c r="B256" t="s">
        <v>888</v>
      </c>
      <c r="C256" t="s">
        <v>254</v>
      </c>
      <c r="D256" t="s">
        <v>254</v>
      </c>
      <c r="E256" t="s">
        <v>254</v>
      </c>
      <c r="F256" t="s">
        <v>254</v>
      </c>
      <c r="G256" t="s">
        <v>254</v>
      </c>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1:28" x14ac:dyDescent="0.3">
      <c r="A257" s="1">
        <v>4</v>
      </c>
      <c r="B257" t="s">
        <v>899</v>
      </c>
      <c r="C257" t="s">
        <v>254</v>
      </c>
      <c r="D257" t="s">
        <v>254</v>
      </c>
      <c r="E257" t="s">
        <v>254</v>
      </c>
      <c r="F257" t="s">
        <v>254</v>
      </c>
      <c r="G257" t="s">
        <v>254</v>
      </c>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1:28" x14ac:dyDescent="0.3">
      <c r="A258" s="1">
        <v>5</v>
      </c>
      <c r="B258" t="s">
        <v>904</v>
      </c>
      <c r="C258" t="s">
        <v>254</v>
      </c>
      <c r="D258" t="s">
        <v>254</v>
      </c>
      <c r="E258" t="s">
        <v>254</v>
      </c>
      <c r="F258" t="s">
        <v>254</v>
      </c>
      <c r="G258" t="s">
        <v>254</v>
      </c>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1:28" x14ac:dyDescent="0.3">
      <c r="A259" s="1">
        <v>6</v>
      </c>
      <c r="B259" t="s">
        <v>906</v>
      </c>
      <c r="C259" t="s">
        <v>6344</v>
      </c>
      <c r="D259" t="s">
        <v>6345</v>
      </c>
      <c r="E259" t="s">
        <v>6346</v>
      </c>
      <c r="F259" t="s">
        <v>6347</v>
      </c>
      <c r="G259" t="s">
        <v>6348</v>
      </c>
      <c r="I259" t="str">
        <f t="shared" si="47"/>
        <v>N/A</v>
      </c>
      <c r="J259">
        <f t="shared" si="48"/>
        <v>-11600000</v>
      </c>
      <c r="K259">
        <f t="shared" si="49"/>
        <v>-29210000</v>
      </c>
      <c r="L259">
        <f t="shared" si="50"/>
        <v>-18960000</v>
      </c>
      <c r="M259">
        <f t="shared" si="51"/>
        <v>-9720000</v>
      </c>
      <c r="N259">
        <f t="shared" si="52"/>
        <v>-5910000</v>
      </c>
      <c r="P259">
        <f t="shared" si="37"/>
        <v>-5910000</v>
      </c>
      <c r="Q259">
        <f>IFERROR(J144+MATCH(P259,J259:N259,0)-1,"")</f>
        <v>2016</v>
      </c>
      <c r="R259">
        <f t="shared" si="38"/>
        <v>-29210000</v>
      </c>
      <c r="S259" t="str">
        <f>IFERROR(J144+MATCH(R259,J259:N259)-1,"")</f>
        <v/>
      </c>
      <c r="T259">
        <f t="shared" si="39"/>
        <v>-15080000</v>
      </c>
      <c r="U259">
        <f t="shared" si="40"/>
        <v>9214664.9423622563</v>
      </c>
      <c r="V259">
        <f t="shared" si="41"/>
        <v>0.37765887547375898</v>
      </c>
      <c r="W259">
        <f t="shared" si="42"/>
        <v>-1.5334252616219008</v>
      </c>
      <c r="X259">
        <f t="shared" si="43"/>
        <v>-0.42106794162016808</v>
      </c>
      <c r="Y259">
        <f t="shared" si="44"/>
        <v>0.58168148636188166</v>
      </c>
      <c r="Z259">
        <f t="shared" si="45"/>
        <v>0.99515284140642812</v>
      </c>
      <c r="AA259">
        <f t="shared" si="46"/>
        <v>-1.5334252616219008</v>
      </c>
      <c r="AB259">
        <f>IFERROR(V144+MATCH(AA259,V259:Z259,0)-1,"")</f>
        <v>2013</v>
      </c>
    </row>
    <row r="260" spans="1:28" x14ac:dyDescent="0.3">
      <c r="A260" s="1">
        <v>7</v>
      </c>
      <c r="B260" t="s">
        <v>908</v>
      </c>
      <c r="C260" t="s">
        <v>6344</v>
      </c>
      <c r="D260" t="s">
        <v>6345</v>
      </c>
      <c r="E260" t="s">
        <v>6346</v>
      </c>
      <c r="F260" t="s">
        <v>6347</v>
      </c>
      <c r="G260" t="s">
        <v>4176</v>
      </c>
      <c r="I260" t="str">
        <f t="shared" si="47"/>
        <v>N/A</v>
      </c>
      <c r="J260">
        <f t="shared" si="48"/>
        <v>-11600000</v>
      </c>
      <c r="K260">
        <f t="shared" si="49"/>
        <v>-29210000</v>
      </c>
      <c r="L260">
        <f t="shared" si="50"/>
        <v>-18960000</v>
      </c>
      <c r="M260">
        <f t="shared" si="51"/>
        <v>-9720000</v>
      </c>
      <c r="N260">
        <f t="shared" si="52"/>
        <v>-6110000</v>
      </c>
      <c r="P260">
        <f t="shared" si="37"/>
        <v>-6110000</v>
      </c>
      <c r="Q260">
        <f>IFERROR(J144+MATCH(P260,J260:N260,0)-1,"")</f>
        <v>2016</v>
      </c>
      <c r="R260">
        <f t="shared" si="38"/>
        <v>-29210000</v>
      </c>
      <c r="S260" t="str">
        <f>IFERROR(J144+MATCH(R260,J260:N260)-1,"")</f>
        <v/>
      </c>
      <c r="T260">
        <f t="shared" si="39"/>
        <v>-15120000</v>
      </c>
      <c r="U260">
        <f t="shared" si="40"/>
        <v>9165208.6719288621</v>
      </c>
      <c r="V260">
        <f t="shared" si="41"/>
        <v>0.38406108644105746</v>
      </c>
      <c r="W260">
        <f t="shared" si="42"/>
        <v>-1.5373354283961647</v>
      </c>
      <c r="X260">
        <f t="shared" si="43"/>
        <v>-0.41897573066297178</v>
      </c>
      <c r="Y260">
        <f t="shared" si="44"/>
        <v>0.58918462124480409</v>
      </c>
      <c r="Z260">
        <f t="shared" si="45"/>
        <v>0.98306545137327483</v>
      </c>
      <c r="AA260">
        <f t="shared" si="46"/>
        <v>-1.5373354283961647</v>
      </c>
      <c r="AB260">
        <f>IFERROR(V144+MATCH(AA260,V260:Z260,0)-1,"")</f>
        <v>2013</v>
      </c>
    </row>
    <row r="261" spans="1:28" x14ac:dyDescent="0.3">
      <c r="A261" s="1">
        <v>8</v>
      </c>
      <c r="B261" t="s">
        <v>909</v>
      </c>
      <c r="C261" t="s">
        <v>254</v>
      </c>
      <c r="D261" t="s">
        <v>254</v>
      </c>
      <c r="E261" t="s">
        <v>254</v>
      </c>
      <c r="F261" t="s">
        <v>254</v>
      </c>
      <c r="G261" t="s">
        <v>2613</v>
      </c>
      <c r="I261" t="str">
        <f t="shared" si="47"/>
        <v>N/A</v>
      </c>
      <c r="J261" t="str">
        <f t="shared" si="48"/>
        <v>N/A</v>
      </c>
      <c r="K261" t="str">
        <f t="shared" si="49"/>
        <v>N/A</v>
      </c>
      <c r="L261" t="str">
        <f t="shared" si="50"/>
        <v>N/A</v>
      </c>
      <c r="M261" t="str">
        <f t="shared" si="51"/>
        <v>N/A</v>
      </c>
      <c r="N261">
        <f t="shared" si="52"/>
        <v>200000</v>
      </c>
      <c r="P261">
        <f t="shared" si="37"/>
        <v>200000</v>
      </c>
      <c r="Q261">
        <f>IFERROR(J144+MATCH(P261,J261:N261,0)-1,"")</f>
        <v>2016</v>
      </c>
      <c r="R261">
        <f t="shared" si="38"/>
        <v>200000</v>
      </c>
      <c r="S261">
        <f>IFERROR(J144+MATCH(R261,J261:N261)-1,"")</f>
        <v>2016</v>
      </c>
      <c r="T261">
        <f t="shared" si="39"/>
        <v>200000</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9</v>
      </c>
      <c r="B262" t="s">
        <v>910</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10</v>
      </c>
      <c r="B263" t="s">
        <v>914</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11</v>
      </c>
      <c r="B264" t="s">
        <v>915</v>
      </c>
      <c r="C264" t="s">
        <v>6344</v>
      </c>
      <c r="D264" t="s">
        <v>6345</v>
      </c>
      <c r="E264" t="s">
        <v>6346</v>
      </c>
      <c r="F264" t="s">
        <v>6347</v>
      </c>
      <c r="G264" t="s">
        <v>6348</v>
      </c>
      <c r="I264" t="str">
        <f t="shared" si="47"/>
        <v>N/A</v>
      </c>
      <c r="J264">
        <f t="shared" si="48"/>
        <v>-11600000</v>
      </c>
      <c r="K264">
        <f t="shared" si="49"/>
        <v>-29210000</v>
      </c>
      <c r="L264">
        <f t="shared" si="50"/>
        <v>-18960000</v>
      </c>
      <c r="M264">
        <f t="shared" si="51"/>
        <v>-9720000</v>
      </c>
      <c r="N264">
        <f t="shared" si="52"/>
        <v>-5910000</v>
      </c>
      <c r="P264">
        <f t="shared" si="37"/>
        <v>-5910000</v>
      </c>
      <c r="Q264">
        <f>IFERROR(J144+MATCH(P264,J264:N264,0)-1,"")</f>
        <v>2016</v>
      </c>
      <c r="R264">
        <f t="shared" si="38"/>
        <v>-29210000</v>
      </c>
      <c r="S264" t="str">
        <f>IFERROR(J144+MATCH(R264,J264:N264)-1,"")</f>
        <v/>
      </c>
      <c r="T264">
        <f t="shared" si="39"/>
        <v>-15080000</v>
      </c>
      <c r="U264">
        <f t="shared" si="40"/>
        <v>9214664.9423622563</v>
      </c>
      <c r="V264">
        <f t="shared" si="41"/>
        <v>0.37765887547375898</v>
      </c>
      <c r="W264">
        <f t="shared" si="42"/>
        <v>-1.5334252616219008</v>
      </c>
      <c r="X264">
        <f t="shared" si="43"/>
        <v>-0.42106794162016808</v>
      </c>
      <c r="Y264">
        <f t="shared" si="44"/>
        <v>0.58168148636188166</v>
      </c>
      <c r="Z264">
        <f t="shared" si="45"/>
        <v>0.99515284140642812</v>
      </c>
      <c r="AA264">
        <f t="shared" si="46"/>
        <v>-1.5334252616219008</v>
      </c>
      <c r="AB264">
        <f>IFERROR(V144+MATCH(AA264,V264:Z264,0)-1,"")</f>
        <v>2013</v>
      </c>
    </row>
    <row r="265" spans="1: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1:28" x14ac:dyDescent="0.3">
      <c r="B266" s="1" t="s">
        <v>307</v>
      </c>
      <c r="C266" s="1" t="s">
        <v>242</v>
      </c>
      <c r="D266" s="1" t="s">
        <v>243</v>
      </c>
      <c r="E266" s="1" t="s">
        <v>244</v>
      </c>
      <c r="F266" s="1" t="s">
        <v>245</v>
      </c>
      <c r="G266" s="1" t="s">
        <v>246</v>
      </c>
      <c r="H266" s="1" t="s">
        <v>247</v>
      </c>
      <c r="I266" t="str">
        <f t="shared" si="47"/>
        <v>pos_trend</v>
      </c>
      <c r="J266">
        <f t="shared" si="48"/>
        <v>2012</v>
      </c>
      <c r="K266">
        <f t="shared" si="49"/>
        <v>2013</v>
      </c>
      <c r="L266">
        <f t="shared" si="50"/>
        <v>2014</v>
      </c>
      <c r="M266">
        <f t="shared" si="51"/>
        <v>2015</v>
      </c>
      <c r="N266">
        <f t="shared" si="52"/>
        <v>2016</v>
      </c>
      <c r="P266">
        <f t="shared" si="37"/>
        <v>2016</v>
      </c>
      <c r="Q266">
        <f>IFERROR(J144+MATCH(P266,J266:N266,0)-1,"")</f>
        <v>2016</v>
      </c>
      <c r="R266">
        <f t="shared" si="38"/>
        <v>2012</v>
      </c>
      <c r="S266">
        <f>IFERROR(J144+MATCH(R266,J266:N266)-1,"")</f>
        <v>2012</v>
      </c>
      <c r="T266">
        <f t="shared" si="39"/>
        <v>2014</v>
      </c>
      <c r="U266">
        <f t="shared" si="40"/>
        <v>1.5811388300841898</v>
      </c>
      <c r="V266">
        <f t="shared" si="41"/>
        <v>-1.2649110640673518</v>
      </c>
      <c r="W266">
        <f t="shared" si="42"/>
        <v>-0.63245553203367588</v>
      </c>
      <c r="X266">
        <f t="shared" si="43"/>
        <v>0</v>
      </c>
      <c r="Y266">
        <f t="shared" si="44"/>
        <v>0.63245553203367588</v>
      </c>
      <c r="Z266">
        <f t="shared" si="45"/>
        <v>1.2649110640673518</v>
      </c>
      <c r="AA266">
        <f t="shared" si="46"/>
        <v>-1.2649110640673518</v>
      </c>
      <c r="AB266">
        <f>IFERROR(V144+MATCH(AA266,V266:Z266,0)-1,"")</f>
        <v>2012</v>
      </c>
    </row>
    <row r="267" spans="1:28" x14ac:dyDescent="0.3">
      <c r="A267" s="1">
        <v>0</v>
      </c>
      <c r="B267" t="s">
        <v>932</v>
      </c>
      <c r="C267" t="s">
        <v>6349</v>
      </c>
      <c r="D267" t="s">
        <v>6350</v>
      </c>
      <c r="E267" t="s">
        <v>6351</v>
      </c>
      <c r="F267" t="s">
        <v>6352</v>
      </c>
      <c r="G267" t="s">
        <v>6353</v>
      </c>
      <c r="I267" t="str">
        <f t="shared" si="47"/>
        <v>N/A</v>
      </c>
      <c r="J267">
        <f t="shared" si="48"/>
        <v>-88350000</v>
      </c>
      <c r="K267">
        <f t="shared" si="49"/>
        <v>-142950000</v>
      </c>
      <c r="L267">
        <f t="shared" si="50"/>
        <v>-182720000</v>
      </c>
      <c r="M267">
        <f t="shared" si="51"/>
        <v>-192300000</v>
      </c>
      <c r="N267">
        <f t="shared" si="52"/>
        <v>-169730000</v>
      </c>
      <c r="P267">
        <f t="shared" si="37"/>
        <v>-88350000</v>
      </c>
      <c r="Q267">
        <f>IFERROR(J144+MATCH(P267,J267:N267,0)-1,"")</f>
        <v>2012</v>
      </c>
      <c r="R267">
        <f t="shared" si="38"/>
        <v>-192300000</v>
      </c>
      <c r="S267" t="str">
        <f>IFERROR(J144+MATCH(R267,J267:N267)-1,"")</f>
        <v/>
      </c>
      <c r="T267">
        <f t="shared" si="39"/>
        <v>-155210000</v>
      </c>
      <c r="U267">
        <f t="shared" si="40"/>
        <v>41724890.053779647</v>
      </c>
      <c r="V267">
        <f t="shared" si="41"/>
        <v>1.6024008670561731</v>
      </c>
      <c r="W267">
        <f t="shared" si="42"/>
        <v>0.29382941415059349</v>
      </c>
      <c r="X267">
        <f t="shared" si="43"/>
        <v>-0.65931869357934969</v>
      </c>
      <c r="Y267">
        <f t="shared" si="44"/>
        <v>-0.8889178605909881</v>
      </c>
      <c r="Z267">
        <f t="shared" si="45"/>
        <v>-0.34799372703642889</v>
      </c>
      <c r="AA267">
        <f t="shared" si="46"/>
        <v>1.6024008670561731</v>
      </c>
      <c r="AB267">
        <f>IFERROR(V144+MATCH(AA267,V267:Z267,0)-1,"")</f>
        <v>2012</v>
      </c>
    </row>
    <row r="268" spans="1:28" x14ac:dyDescent="0.3">
      <c r="A268" s="1">
        <v>1</v>
      </c>
      <c r="B268" t="s">
        <v>933</v>
      </c>
      <c r="C268" t="s">
        <v>6349</v>
      </c>
      <c r="D268" t="s">
        <v>6350</v>
      </c>
      <c r="E268" t="s">
        <v>6351</v>
      </c>
      <c r="F268" t="s">
        <v>6352</v>
      </c>
      <c r="G268" t="s">
        <v>6353</v>
      </c>
      <c r="I268" t="str">
        <f t="shared" si="47"/>
        <v>N/A</v>
      </c>
      <c r="J268">
        <f t="shared" si="48"/>
        <v>-88350000</v>
      </c>
      <c r="K268">
        <f t="shared" si="49"/>
        <v>-142950000</v>
      </c>
      <c r="L268">
        <f t="shared" si="50"/>
        <v>-182720000</v>
      </c>
      <c r="M268">
        <f t="shared" si="51"/>
        <v>-192300000</v>
      </c>
      <c r="N268">
        <f t="shared" si="52"/>
        <v>-169730000</v>
      </c>
      <c r="P268">
        <f t="shared" si="37"/>
        <v>-88350000</v>
      </c>
      <c r="Q268">
        <f>IFERROR(J144+MATCH(P268,J268:N268,0)-1,"")</f>
        <v>2012</v>
      </c>
      <c r="R268">
        <f t="shared" si="38"/>
        <v>-192300000</v>
      </c>
      <c r="S268" t="str">
        <f>IFERROR(J144+MATCH(R268,J268:N268)-1,"")</f>
        <v/>
      </c>
      <c r="T268">
        <f t="shared" si="39"/>
        <v>-155210000</v>
      </c>
      <c r="U268">
        <f t="shared" si="40"/>
        <v>41724890.053779647</v>
      </c>
      <c r="V268">
        <f t="shared" si="41"/>
        <v>1.6024008670561731</v>
      </c>
      <c r="W268">
        <f t="shared" si="42"/>
        <v>0.29382941415059349</v>
      </c>
      <c r="X268">
        <f t="shared" si="43"/>
        <v>-0.65931869357934969</v>
      </c>
      <c r="Y268">
        <f t="shared" si="44"/>
        <v>-0.8889178605909881</v>
      </c>
      <c r="Z268">
        <f t="shared" si="45"/>
        <v>-0.34799372703642889</v>
      </c>
      <c r="AA268">
        <f t="shared" si="46"/>
        <v>1.6024008670561731</v>
      </c>
      <c r="AB268">
        <f>IFERROR(V144+MATCH(AA268,V268:Z268,0)-1,"")</f>
        <v>2012</v>
      </c>
    </row>
    <row r="269" spans="1:28" x14ac:dyDescent="0.3">
      <c r="A269" s="1">
        <v>2</v>
      </c>
      <c r="B269" t="s">
        <v>436</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3</v>
      </c>
      <c r="B270" t="s">
        <v>6354</v>
      </c>
      <c r="C270" t="s">
        <v>254</v>
      </c>
      <c r="D270" t="s">
        <v>6355</v>
      </c>
      <c r="E270" t="s">
        <v>6356</v>
      </c>
      <c r="F270" t="s">
        <v>6357</v>
      </c>
      <c r="G270" t="s">
        <v>6358</v>
      </c>
      <c r="I270" t="str">
        <f t="shared" si="47"/>
        <v>N/A</v>
      </c>
      <c r="J270" t="str">
        <f t="shared" si="48"/>
        <v>N/A</v>
      </c>
      <c r="K270">
        <f t="shared" si="49"/>
        <v>-0.61809999999999998</v>
      </c>
      <c r="L270">
        <f t="shared" si="50"/>
        <v>-0.2782</v>
      </c>
      <c r="M270">
        <f t="shared" si="51"/>
        <v>-5.2400000000000002E-2</v>
      </c>
      <c r="N270">
        <f t="shared" si="52"/>
        <v>0.1174</v>
      </c>
      <c r="P270">
        <f t="shared" si="37"/>
        <v>0.1174</v>
      </c>
      <c r="Q270">
        <f>IFERROR(J144+MATCH(P270,J270:N270,0)-1,"")</f>
        <v>2016</v>
      </c>
      <c r="R270">
        <f t="shared" si="38"/>
        <v>-0.61809999999999998</v>
      </c>
      <c r="S270">
        <f>IFERROR(J144+MATCH(R270,J270:N270)-1,"")</f>
        <v>2013</v>
      </c>
      <c r="T270">
        <f t="shared" si="39"/>
        <v>-0.20782499999999998</v>
      </c>
      <c r="U270">
        <f t="shared" si="40"/>
        <v>0.31791322060168137</v>
      </c>
      <c r="V270" t="str">
        <f t="shared" si="41"/>
        <v/>
      </c>
      <c r="W270">
        <f t="shared" si="42"/>
        <v>-1.2905251289125852</v>
      </c>
      <c r="X270">
        <f t="shared" si="43"/>
        <v>-0.22136544012485093</v>
      </c>
      <c r="Y270">
        <f t="shared" si="44"/>
        <v>0.48889127575708619</v>
      </c>
      <c r="Z270">
        <f t="shared" si="45"/>
        <v>1.0229992932803498</v>
      </c>
      <c r="AA270">
        <f t="shared" si="46"/>
        <v>-1.2905251289125852</v>
      </c>
      <c r="AB270">
        <f>IFERROR(V144+MATCH(AA270,V270:Z270,0)-1,"")</f>
        <v>2013</v>
      </c>
    </row>
    <row r="271" spans="1:28" x14ac:dyDescent="0.3">
      <c r="A271" s="1">
        <v>4</v>
      </c>
      <c r="B271" t="s">
        <v>934</v>
      </c>
      <c r="C271" t="s">
        <v>254</v>
      </c>
      <c r="D271" t="s">
        <v>6359</v>
      </c>
      <c r="E271" t="s">
        <v>6360</v>
      </c>
      <c r="F271" t="s">
        <v>2978</v>
      </c>
      <c r="G271" t="s">
        <v>2867</v>
      </c>
      <c r="I271" t="str">
        <f t="shared" si="47"/>
        <v>N/A</v>
      </c>
      <c r="J271" t="str">
        <f t="shared" si="48"/>
        <v>N/A</v>
      </c>
      <c r="K271">
        <f t="shared" si="49"/>
        <v>15140000</v>
      </c>
      <c r="L271">
        <f t="shared" si="50"/>
        <v>18960000</v>
      </c>
      <c r="M271">
        <f t="shared" si="51"/>
        <v>9230000</v>
      </c>
      <c r="N271">
        <f t="shared" si="52"/>
        <v>6110000</v>
      </c>
      <c r="P271">
        <f t="shared" si="37"/>
        <v>18960000</v>
      </c>
      <c r="Q271">
        <f>IFERROR(J144+MATCH(P271,J271:N271,0)-1,"")</f>
        <v>2014</v>
      </c>
      <c r="R271">
        <f t="shared" si="38"/>
        <v>6110000</v>
      </c>
      <c r="S271" t="str">
        <f>IFERROR(J144+MATCH(R271,J271:N271)-1,"")</f>
        <v/>
      </c>
      <c r="T271">
        <f t="shared" si="39"/>
        <v>12360000</v>
      </c>
      <c r="U271">
        <f t="shared" si="40"/>
        <v>5777767.7350340066</v>
      </c>
      <c r="V271" t="str">
        <f t="shared" si="41"/>
        <v/>
      </c>
      <c r="W271">
        <f t="shared" si="42"/>
        <v>0.48115468248112914</v>
      </c>
      <c r="X271">
        <f t="shared" si="43"/>
        <v>1.1423096778328965</v>
      </c>
      <c r="Y271">
        <f t="shared" si="44"/>
        <v>-0.54173171085105543</v>
      </c>
      <c r="Z271">
        <f t="shared" si="45"/>
        <v>-1.0817326494629702</v>
      </c>
      <c r="AA271">
        <f t="shared" si="46"/>
        <v>1.1423096778328965</v>
      </c>
      <c r="AB271">
        <f>IFERROR(V144+MATCH(AA271,V271:Z271,0)-1,"")</f>
        <v>2014</v>
      </c>
    </row>
    <row r="272" spans="1:28" x14ac:dyDescent="0.3">
      <c r="A272" s="1">
        <v>5</v>
      </c>
      <c r="B272" t="s">
        <v>940</v>
      </c>
      <c r="C272" t="s">
        <v>254</v>
      </c>
      <c r="D272" t="s">
        <v>254</v>
      </c>
      <c r="E272" t="s">
        <v>254</v>
      </c>
      <c r="F272" t="s">
        <v>254</v>
      </c>
      <c r="G272" t="s">
        <v>254</v>
      </c>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1:28" x14ac:dyDescent="0.3">
      <c r="A273" s="1">
        <v>6</v>
      </c>
      <c r="B273" t="s">
        <v>946</v>
      </c>
      <c r="C273" t="s">
        <v>254</v>
      </c>
      <c r="D273" t="s">
        <v>6359</v>
      </c>
      <c r="E273" t="s">
        <v>6360</v>
      </c>
      <c r="F273" t="s">
        <v>2978</v>
      </c>
      <c r="G273" t="s">
        <v>2867</v>
      </c>
      <c r="I273" t="str">
        <f t="shared" si="47"/>
        <v>N/A</v>
      </c>
      <c r="J273" t="str">
        <f t="shared" si="48"/>
        <v>N/A</v>
      </c>
      <c r="K273">
        <f t="shared" si="49"/>
        <v>15140000</v>
      </c>
      <c r="L273">
        <f t="shared" si="50"/>
        <v>18960000</v>
      </c>
      <c r="M273">
        <f t="shared" si="51"/>
        <v>9230000</v>
      </c>
      <c r="N273">
        <f t="shared" si="52"/>
        <v>6110000</v>
      </c>
      <c r="P273">
        <f t="shared" ref="P273:P336" si="53">MAX(J273:N273)</f>
        <v>18960000</v>
      </c>
      <c r="Q273">
        <f>IFERROR(J144+MATCH(P273,J273:N273,0)-1,"")</f>
        <v>2014</v>
      </c>
      <c r="R273">
        <f t="shared" ref="R273:R336" si="54">IF(Q273="","",MIN(J273:N273))</f>
        <v>6110000</v>
      </c>
      <c r="S273" t="str">
        <f>IFERROR(J144+MATCH(R273,J273:N273)-1,"")</f>
        <v/>
      </c>
      <c r="T273">
        <f t="shared" ref="T273:T336" si="55">IFERROR(AVERAGE(J273:N273),"")</f>
        <v>12360000</v>
      </c>
      <c r="U273">
        <f t="shared" ref="U273:U336" si="56">IFERROR(STDEV(J273:N273),"")</f>
        <v>5777767.7350340066</v>
      </c>
      <c r="V273" t="str">
        <f t="shared" ref="V273:V336" si="57">IF(C273="-","",IF(ISBLANK(B273),"",IF(OR(ISNUMBER(FIND("Growth",B273)),ISNUMBER(FIND("Margin",B273))),"",(J273-T273)/U273)))</f>
        <v/>
      </c>
      <c r="W273">
        <f t="shared" ref="W273:W336" si="58">IF(OR(D273="-",ISBLANK(D273)),"",(K273-T273)/U273)</f>
        <v>0.48115468248112914</v>
      </c>
      <c r="X273">
        <f t="shared" ref="X273:X336" si="59">IF(OR(E273="-",ISBLANK(E273)),"",(L273-T273)/U273)</f>
        <v>1.1423096778328965</v>
      </c>
      <c r="Y273">
        <f t="shared" ref="Y273:Y336" si="60">IF(OR(F273="-",ISBLANK(F273)),"",(M273-T273)/U273)</f>
        <v>-0.54173171085105543</v>
      </c>
      <c r="Z273">
        <f t="shared" ref="Z273:Z336" si="61">IFERROR(IF(OR(G273="-",ISBLANK(G273)),"",(N273-T273)/U273),"")</f>
        <v>-1.0817326494629702</v>
      </c>
      <c r="AA273">
        <f t="shared" ref="AA273:AA336" si="62">IF(MAX(MAX(V273:Z273),ABS(MIN(V273:Z273)))=ABS(MIN(V273:Z273)),MIN(V273:Z273),MAX(V273:Z273))</f>
        <v>1.1423096778328965</v>
      </c>
      <c r="AB273">
        <f>IFERROR(V144+MATCH(AA273,V273:Z273,0)-1,"")</f>
        <v>2014</v>
      </c>
    </row>
    <row r="274" spans="1:28" x14ac:dyDescent="0.3">
      <c r="A274" s="1">
        <v>7</v>
      </c>
      <c r="B274" t="s">
        <v>952</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8</v>
      </c>
      <c r="B275" t="s">
        <v>958</v>
      </c>
      <c r="C275" t="s">
        <v>254</v>
      </c>
      <c r="D275" t="s">
        <v>6359</v>
      </c>
      <c r="E275" t="s">
        <v>6360</v>
      </c>
      <c r="F275" t="s">
        <v>2978</v>
      </c>
      <c r="G275" t="s">
        <v>2867</v>
      </c>
      <c r="I275" t="str">
        <f t="shared" si="47"/>
        <v>N/A</v>
      </c>
      <c r="J275" t="str">
        <f t="shared" si="48"/>
        <v>N/A</v>
      </c>
      <c r="K275">
        <f t="shared" si="49"/>
        <v>15140000</v>
      </c>
      <c r="L275">
        <f t="shared" si="50"/>
        <v>18960000</v>
      </c>
      <c r="M275">
        <f t="shared" si="51"/>
        <v>9230000</v>
      </c>
      <c r="N275">
        <f t="shared" si="52"/>
        <v>6110000</v>
      </c>
      <c r="P275">
        <f t="shared" si="53"/>
        <v>18960000</v>
      </c>
      <c r="Q275">
        <f>IFERROR(J144+MATCH(P275,J275:N275,0)-1,"")</f>
        <v>2014</v>
      </c>
      <c r="R275">
        <f t="shared" si="54"/>
        <v>6110000</v>
      </c>
      <c r="S275" t="str">
        <f>IFERROR(J144+MATCH(R275,J275:N275)-1,"")</f>
        <v/>
      </c>
      <c r="T275">
        <f t="shared" si="55"/>
        <v>12360000</v>
      </c>
      <c r="U275">
        <f t="shared" si="56"/>
        <v>5777767.7350340066</v>
      </c>
      <c r="V275" t="str">
        <f t="shared" si="57"/>
        <v/>
      </c>
      <c r="W275">
        <f t="shared" si="58"/>
        <v>0.48115468248112914</v>
      </c>
      <c r="X275">
        <f t="shared" si="59"/>
        <v>1.1423096778328965</v>
      </c>
      <c r="Y275">
        <f t="shared" si="60"/>
        <v>-0.54173171085105543</v>
      </c>
      <c r="Z275">
        <f t="shared" si="61"/>
        <v>-1.0817326494629702</v>
      </c>
      <c r="AA275">
        <f t="shared" si="62"/>
        <v>1.1423096778328965</v>
      </c>
      <c r="AB275">
        <f>IFERROR(V144+MATCH(AA275,V275:Z275,0)-1,"")</f>
        <v>2014</v>
      </c>
    </row>
    <row r="276" spans="1:28" x14ac:dyDescent="0.3">
      <c r="A276" s="1">
        <v>9</v>
      </c>
      <c r="B276" t="s">
        <v>964</v>
      </c>
      <c r="C276" t="s">
        <v>254</v>
      </c>
      <c r="D276" t="s">
        <v>254</v>
      </c>
      <c r="E276" t="s">
        <v>254</v>
      </c>
      <c r="F276" t="s">
        <v>254</v>
      </c>
      <c r="G276" t="s">
        <v>254</v>
      </c>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1:28" x14ac:dyDescent="0.3">
      <c r="A277" s="1">
        <v>10</v>
      </c>
      <c r="B277" t="s">
        <v>970</v>
      </c>
      <c r="C277" t="s">
        <v>254</v>
      </c>
      <c r="D277" t="s">
        <v>254</v>
      </c>
      <c r="E277" t="s">
        <v>254</v>
      </c>
      <c r="F277" t="s">
        <v>254</v>
      </c>
      <c r="G277" t="s">
        <v>254</v>
      </c>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1:28" x14ac:dyDescent="0.3">
      <c r="A278" s="1">
        <v>11</v>
      </c>
      <c r="B278" t="s">
        <v>971</v>
      </c>
      <c r="C278" t="s">
        <v>254</v>
      </c>
      <c r="D278" t="s">
        <v>254</v>
      </c>
      <c r="E278" t="s">
        <v>254</v>
      </c>
      <c r="F278" t="s">
        <v>254</v>
      </c>
      <c r="G278" t="s">
        <v>254</v>
      </c>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1:28" x14ac:dyDescent="0.3">
      <c r="A279" s="1">
        <v>12</v>
      </c>
      <c r="B279" t="s">
        <v>972</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13</v>
      </c>
      <c r="B280" t="s">
        <v>978</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14</v>
      </c>
      <c r="B281" t="s">
        <v>817</v>
      </c>
      <c r="C281" t="s">
        <v>254</v>
      </c>
      <c r="D281" t="s">
        <v>1953</v>
      </c>
      <c r="E281" t="s">
        <v>6361</v>
      </c>
      <c r="F281" t="s">
        <v>254</v>
      </c>
      <c r="G281" t="s">
        <v>254</v>
      </c>
      <c r="I281" t="str">
        <f t="shared" si="47"/>
        <v>N/A</v>
      </c>
      <c r="J281" t="str">
        <f t="shared" si="48"/>
        <v>N/A</v>
      </c>
      <c r="K281">
        <f t="shared" si="49"/>
        <v>1570000</v>
      </c>
      <c r="L281">
        <f t="shared" si="50"/>
        <v>1810000</v>
      </c>
      <c r="M281" t="str">
        <f t="shared" si="51"/>
        <v>N/A</v>
      </c>
      <c r="N281" t="str">
        <f t="shared" si="52"/>
        <v>N/A</v>
      </c>
      <c r="P281">
        <f t="shared" si="53"/>
        <v>1810000</v>
      </c>
      <c r="Q281">
        <f>IFERROR(J144+MATCH(P281,J281:N281,0)-1,"")</f>
        <v>2014</v>
      </c>
      <c r="R281">
        <f t="shared" si="54"/>
        <v>1570000</v>
      </c>
      <c r="S281">
        <f>IFERROR(J144+MATCH(R281,J281:N281)-1,"")</f>
        <v>2013</v>
      </c>
      <c r="T281">
        <f t="shared" si="55"/>
        <v>1690000</v>
      </c>
      <c r="U281">
        <f t="shared" si="56"/>
        <v>169705.62748477139</v>
      </c>
      <c r="V281" t="str">
        <f t="shared" si="57"/>
        <v/>
      </c>
      <c r="W281">
        <f t="shared" si="58"/>
        <v>-0.70710678118654757</v>
      </c>
      <c r="X281">
        <f t="shared" si="59"/>
        <v>0.70710678118654757</v>
      </c>
      <c r="Y281" t="str">
        <f t="shared" si="60"/>
        <v/>
      </c>
      <c r="Z281" t="str">
        <f t="shared" si="61"/>
        <v/>
      </c>
      <c r="AA281">
        <f t="shared" si="62"/>
        <v>-0.70710678118654757</v>
      </c>
      <c r="AB281">
        <f>IFERROR(V144+MATCH(AA281,V281:Z281,0)-1,"")</f>
        <v>2013</v>
      </c>
    </row>
    <row r="282" spans="1:28" x14ac:dyDescent="0.3">
      <c r="A282" s="1">
        <v>15</v>
      </c>
      <c r="B282" t="s">
        <v>910</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16</v>
      </c>
      <c r="B283" t="s">
        <v>914</v>
      </c>
      <c r="C283" t="s">
        <v>254</v>
      </c>
      <c r="D283" t="s">
        <v>1953</v>
      </c>
      <c r="E283" t="s">
        <v>6361</v>
      </c>
      <c r="F283" t="s">
        <v>254</v>
      </c>
      <c r="G283" t="s">
        <v>254</v>
      </c>
      <c r="I283" t="str">
        <f t="shared" si="47"/>
        <v>N/A</v>
      </c>
      <c r="J283" t="str">
        <f t="shared" si="48"/>
        <v>N/A</v>
      </c>
      <c r="K283">
        <f t="shared" si="49"/>
        <v>1570000</v>
      </c>
      <c r="L283">
        <f t="shared" si="50"/>
        <v>1810000</v>
      </c>
      <c r="M283" t="str">
        <f t="shared" si="51"/>
        <v>N/A</v>
      </c>
      <c r="N283" t="str">
        <f t="shared" si="52"/>
        <v>N/A</v>
      </c>
      <c r="P283">
        <f t="shared" si="53"/>
        <v>1810000</v>
      </c>
      <c r="Q283">
        <f>IFERROR(J144+MATCH(P283,J283:N283,0)-1,"")</f>
        <v>2014</v>
      </c>
      <c r="R283">
        <f t="shared" si="54"/>
        <v>1570000</v>
      </c>
      <c r="S283">
        <f>IFERROR(J144+MATCH(R283,J283:N283)-1,"")</f>
        <v>2013</v>
      </c>
      <c r="T283">
        <f t="shared" si="55"/>
        <v>1690000</v>
      </c>
      <c r="U283">
        <f t="shared" si="56"/>
        <v>169705.62748477139</v>
      </c>
      <c r="V283" t="str">
        <f t="shared" si="57"/>
        <v/>
      </c>
      <c r="W283">
        <f t="shared" si="58"/>
        <v>-0.70710678118654757</v>
      </c>
      <c r="X283">
        <f t="shared" si="59"/>
        <v>0.70710678118654757</v>
      </c>
      <c r="Y283" t="str">
        <f t="shared" si="60"/>
        <v/>
      </c>
      <c r="Z283" t="str">
        <f t="shared" si="61"/>
        <v/>
      </c>
      <c r="AA283">
        <f t="shared" si="62"/>
        <v>-0.70710678118654757</v>
      </c>
      <c r="AB283">
        <f>IFERROR(V144+MATCH(AA283,V283:Z283,0)-1,"")</f>
        <v>2013</v>
      </c>
    </row>
    <row r="284" spans="1:28" x14ac:dyDescent="0.3">
      <c r="A284" s="1">
        <v>17</v>
      </c>
      <c r="B284" t="s">
        <v>990</v>
      </c>
      <c r="C284" t="s">
        <v>6349</v>
      </c>
      <c r="D284" t="s">
        <v>6362</v>
      </c>
      <c r="E284" t="s">
        <v>6363</v>
      </c>
      <c r="F284" t="s">
        <v>6364</v>
      </c>
      <c r="G284" t="s">
        <v>6365</v>
      </c>
      <c r="I284" t="str">
        <f t="shared" si="47"/>
        <v>N/A</v>
      </c>
      <c r="J284">
        <f t="shared" si="48"/>
        <v>-88350000</v>
      </c>
      <c r="K284">
        <f t="shared" si="49"/>
        <v>-126250000</v>
      </c>
      <c r="L284">
        <f t="shared" si="50"/>
        <v>-161960000</v>
      </c>
      <c r="M284">
        <f t="shared" si="51"/>
        <v>-183070000</v>
      </c>
      <c r="N284">
        <f t="shared" si="52"/>
        <v>-163620000</v>
      </c>
      <c r="P284">
        <f t="shared" si="53"/>
        <v>-88350000</v>
      </c>
      <c r="Q284">
        <f>IFERROR(J144+MATCH(P284,J284:N284,0)-1,"")</f>
        <v>2012</v>
      </c>
      <c r="R284">
        <f t="shared" si="54"/>
        <v>-183070000</v>
      </c>
      <c r="S284" t="str">
        <f>IFERROR(J144+MATCH(R284,J284:N284)-1,"")</f>
        <v/>
      </c>
      <c r="T284">
        <f t="shared" si="55"/>
        <v>-144650000</v>
      </c>
      <c r="U284">
        <f t="shared" si="56"/>
        <v>37562758.817743942</v>
      </c>
      <c r="V284">
        <f t="shared" si="57"/>
        <v>1.4988249471549715</v>
      </c>
      <c r="W284">
        <f t="shared" si="58"/>
        <v>0.48984687438102087</v>
      </c>
      <c r="X284">
        <f t="shared" si="59"/>
        <v>-0.46082877149649298</v>
      </c>
      <c r="Y284">
        <f t="shared" si="60"/>
        <v>-1.022821571397762</v>
      </c>
      <c r="Z284">
        <f t="shared" si="61"/>
        <v>-0.5050214786417373</v>
      </c>
      <c r="AA284">
        <f t="shared" si="62"/>
        <v>1.4988249471549715</v>
      </c>
      <c r="AB284">
        <f>IFERROR(V144+MATCH(AA284,V284:Z284,0)-1,"")</f>
        <v>2012</v>
      </c>
    </row>
    <row r="285" spans="1:28" x14ac:dyDescent="0.3">
      <c r="A285" s="1">
        <v>18</v>
      </c>
      <c r="B285" t="s">
        <v>996</v>
      </c>
      <c r="C285" t="s">
        <v>254</v>
      </c>
      <c r="D285" t="s">
        <v>6366</v>
      </c>
      <c r="E285" t="s">
        <v>6367</v>
      </c>
      <c r="F285" t="s">
        <v>6368</v>
      </c>
      <c r="G285" t="s">
        <v>6369</v>
      </c>
      <c r="I285" t="str">
        <f t="shared" si="47"/>
        <v>N/A</v>
      </c>
      <c r="J285" t="str">
        <f t="shared" si="48"/>
        <v>N/A</v>
      </c>
      <c r="K285">
        <f t="shared" si="49"/>
        <v>-0.42899999999999999</v>
      </c>
      <c r="L285">
        <f t="shared" si="50"/>
        <v>-0.2828</v>
      </c>
      <c r="M285">
        <f t="shared" si="51"/>
        <v>-0.13039999999999999</v>
      </c>
      <c r="N285">
        <f t="shared" si="52"/>
        <v>0.10619999999999999</v>
      </c>
      <c r="P285">
        <f t="shared" si="53"/>
        <v>0.10619999999999999</v>
      </c>
      <c r="Q285">
        <f>IFERROR(J144+MATCH(P285,J285:N285,0)-1,"")</f>
        <v>2016</v>
      </c>
      <c r="R285">
        <f t="shared" si="54"/>
        <v>-0.42899999999999999</v>
      </c>
      <c r="S285">
        <f>IFERROR(J144+MATCH(R285,J285:N285)-1,"")</f>
        <v>2013</v>
      </c>
      <c r="T285">
        <f t="shared" si="55"/>
        <v>-0.184</v>
      </c>
      <c r="U285">
        <f t="shared" si="56"/>
        <v>0.22867403292314001</v>
      </c>
      <c r="V285" t="str">
        <f t="shared" si="57"/>
        <v/>
      </c>
      <c r="W285">
        <f t="shared" si="58"/>
        <v>-1.071394057594407</v>
      </c>
      <c r="X285">
        <f t="shared" si="59"/>
        <v>-0.43205605261358127</v>
      </c>
      <c r="Y285">
        <f t="shared" si="60"/>
        <v>0.23439478157983767</v>
      </c>
      <c r="Z285">
        <f t="shared" si="61"/>
        <v>1.2690553286281507</v>
      </c>
      <c r="AA285">
        <f t="shared" si="62"/>
        <v>1.2690553286281507</v>
      </c>
      <c r="AB285">
        <f>IFERROR(V144+MATCH(AA285,V285:Z285,0)-1,"")</f>
        <v>2016</v>
      </c>
    </row>
    <row r="286" spans="1:28" x14ac:dyDescent="0.3">
      <c r="A286" s="1">
        <v>19</v>
      </c>
      <c r="B286" t="s">
        <v>1007</v>
      </c>
      <c r="C286" t="s">
        <v>254</v>
      </c>
      <c r="D286" t="s">
        <v>254</v>
      </c>
      <c r="E286" t="s">
        <v>254</v>
      </c>
      <c r="F286" t="s">
        <v>254</v>
      </c>
      <c r="G286" t="s">
        <v>254</v>
      </c>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1:28" x14ac:dyDescent="0.3">
      <c r="A287" s="1">
        <v>20</v>
      </c>
      <c r="B287" t="s">
        <v>1013</v>
      </c>
      <c r="C287" t="s">
        <v>254</v>
      </c>
      <c r="D287" t="s">
        <v>1014</v>
      </c>
      <c r="E287" t="s">
        <v>1014</v>
      </c>
      <c r="F287" t="s">
        <v>254</v>
      </c>
      <c r="G287" t="s">
        <v>1014</v>
      </c>
      <c r="I287" t="str">
        <f t="shared" si="47"/>
        <v>N/A</v>
      </c>
      <c r="J287" t="str">
        <f t="shared" si="48"/>
        <v>N/A</v>
      </c>
      <c r="K287">
        <f t="shared" si="49"/>
        <v>0</v>
      </c>
      <c r="L287">
        <f t="shared" si="50"/>
        <v>0</v>
      </c>
      <c r="M287" t="str">
        <f t="shared" si="51"/>
        <v>N/A</v>
      </c>
      <c r="N287">
        <f t="shared" si="52"/>
        <v>0</v>
      </c>
      <c r="P287">
        <f t="shared" si="53"/>
        <v>0</v>
      </c>
      <c r="Q287">
        <f>IFERROR(J144+MATCH(P287,J287:N287,0)-1,"")</f>
        <v>2013</v>
      </c>
      <c r="R287">
        <f t="shared" si="54"/>
        <v>0</v>
      </c>
      <c r="S287">
        <f>IFERROR(J144+MATCH(R287,J287:N287)-1,"")</f>
        <v>2014</v>
      </c>
      <c r="T287">
        <f t="shared" si="55"/>
        <v>0</v>
      </c>
      <c r="U287">
        <f t="shared" si="56"/>
        <v>0</v>
      </c>
      <c r="V287" t="str">
        <f t="shared" si="57"/>
        <v/>
      </c>
      <c r="W287" t="e">
        <f t="shared" si="58"/>
        <v>#DIV/0!</v>
      </c>
      <c r="X287" t="e">
        <f t="shared" si="59"/>
        <v>#DIV/0!</v>
      </c>
      <c r="Y287" t="str">
        <f t="shared" si="60"/>
        <v/>
      </c>
      <c r="Z287" t="str">
        <f t="shared" si="61"/>
        <v/>
      </c>
      <c r="AA287" t="e">
        <f t="shared" si="62"/>
        <v>#DIV/0!</v>
      </c>
      <c r="AB287" t="str">
        <f>IFERROR(V144+MATCH(AA287,V287:Z287,0)-1,"")</f>
        <v/>
      </c>
    </row>
    <row r="288" spans="1:28" x14ac:dyDescent="0.3">
      <c r="A288" s="1">
        <v>21</v>
      </c>
      <c r="B288" t="s">
        <v>1015</v>
      </c>
      <c r="C288" t="s">
        <v>254</v>
      </c>
      <c r="D288" t="s">
        <v>254</v>
      </c>
      <c r="E288" t="s">
        <v>254</v>
      </c>
      <c r="F288" t="s">
        <v>254</v>
      </c>
      <c r="G288" t="s">
        <v>254</v>
      </c>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1:28" x14ac:dyDescent="0.3">
      <c r="A289" s="1">
        <v>22</v>
      </c>
      <c r="B289" t="s">
        <v>1021</v>
      </c>
      <c r="C289" t="s">
        <v>6370</v>
      </c>
      <c r="D289" t="s">
        <v>6371</v>
      </c>
      <c r="E289" t="s">
        <v>6372</v>
      </c>
      <c r="F289" t="s">
        <v>6373</v>
      </c>
      <c r="G289" t="s">
        <v>6374</v>
      </c>
      <c r="I289" t="str">
        <f t="shared" si="47"/>
        <v>N/A</v>
      </c>
      <c r="J289">
        <f t="shared" si="48"/>
        <v>99940000</v>
      </c>
      <c r="K289">
        <f t="shared" si="49"/>
        <v>155460000</v>
      </c>
      <c r="L289">
        <f t="shared" si="50"/>
        <v>180910000</v>
      </c>
      <c r="M289">
        <f t="shared" si="51"/>
        <v>192790000</v>
      </c>
      <c r="N289">
        <f t="shared" si="52"/>
        <v>169530000</v>
      </c>
      <c r="P289">
        <f t="shared" si="53"/>
        <v>192790000</v>
      </c>
      <c r="Q289">
        <f>IFERROR(J144+MATCH(P289,J289:N289,0)-1,"")</f>
        <v>2015</v>
      </c>
      <c r="R289">
        <f t="shared" si="54"/>
        <v>99940000</v>
      </c>
      <c r="S289">
        <f>IFERROR(J144+MATCH(R289,J289:N289)-1,"")</f>
        <v>2012</v>
      </c>
      <c r="T289">
        <f t="shared" si="55"/>
        <v>159726000</v>
      </c>
      <c r="U289">
        <f t="shared" si="56"/>
        <v>36161695.618430287</v>
      </c>
      <c r="V289">
        <f t="shared" si="57"/>
        <v>-1.6532963672624155</v>
      </c>
      <c r="W289">
        <f t="shared" si="58"/>
        <v>-0.11797013184928687</v>
      </c>
      <c r="X289">
        <f t="shared" si="59"/>
        <v>0.58581323795013895</v>
      </c>
      <c r="Y289">
        <f t="shared" si="60"/>
        <v>0.91433765575827963</v>
      </c>
      <c r="Z289">
        <f t="shared" si="61"/>
        <v>0.27111560540328372</v>
      </c>
      <c r="AA289">
        <f t="shared" si="62"/>
        <v>-1.6532963672624155</v>
      </c>
      <c r="AB289">
        <f>IFERROR(V144+MATCH(AA289,V289:Z289,0)-1,"")</f>
        <v>2012</v>
      </c>
    </row>
    <row r="290" spans="1:28" x14ac:dyDescent="0.3">
      <c r="A290" s="1">
        <v>23</v>
      </c>
      <c r="B290" t="s">
        <v>1027</v>
      </c>
      <c r="C290" t="s">
        <v>254</v>
      </c>
      <c r="D290" t="s">
        <v>6375</v>
      </c>
      <c r="E290" t="s">
        <v>6376</v>
      </c>
      <c r="F290" t="s">
        <v>1384</v>
      </c>
      <c r="G290" t="s">
        <v>6377</v>
      </c>
      <c r="I290" t="str">
        <f t="shared" si="47"/>
        <v>neg_trend</v>
      </c>
      <c r="J290" t="str">
        <f t="shared" si="48"/>
        <v>N/A</v>
      </c>
      <c r="K290">
        <f t="shared" si="49"/>
        <v>0.55549999999999999</v>
      </c>
      <c r="L290">
        <f t="shared" si="50"/>
        <v>0.16370000000000001</v>
      </c>
      <c r="M290">
        <f t="shared" si="51"/>
        <v>6.5700000000000008E-2</v>
      </c>
      <c r="N290">
        <f t="shared" si="52"/>
        <v>-0.12060000000000001</v>
      </c>
      <c r="P290">
        <f t="shared" si="53"/>
        <v>0.55549999999999999</v>
      </c>
      <c r="Q290">
        <f>IFERROR(J144+MATCH(P290,J290:N290,0)-1,"")</f>
        <v>2013</v>
      </c>
      <c r="R290">
        <f t="shared" si="54"/>
        <v>-0.12060000000000001</v>
      </c>
      <c r="S290" t="str">
        <f>IFERROR(J144+MATCH(R290,J290:N290)-1,"")</f>
        <v/>
      </c>
      <c r="T290">
        <f t="shared" si="55"/>
        <v>0.166075</v>
      </c>
      <c r="U290">
        <f t="shared" si="56"/>
        <v>0.28514041424065673</v>
      </c>
      <c r="V290" t="str">
        <f t="shared" si="57"/>
        <v/>
      </c>
      <c r="W290">
        <f t="shared" si="58"/>
        <v>1.3657306384893155</v>
      </c>
      <c r="X290">
        <f t="shared" si="59"/>
        <v>-8.3292296755783733E-3</v>
      </c>
      <c r="Y290">
        <f t="shared" si="60"/>
        <v>-0.35201954892049825</v>
      </c>
      <c r="Z290">
        <f t="shared" si="61"/>
        <v>-1.0053818598932387</v>
      </c>
      <c r="AA290">
        <f t="shared" si="62"/>
        <v>1.3657306384893155</v>
      </c>
      <c r="AB290">
        <f>IFERROR(V144+MATCH(AA290,V290:Z290,0)-1,"")</f>
        <v>2013</v>
      </c>
    </row>
    <row r="291" spans="1:28" x14ac:dyDescent="0.3">
      <c r="A291" s="1">
        <v>24</v>
      </c>
      <c r="B291" t="s">
        <v>1032</v>
      </c>
      <c r="C291" t="s">
        <v>254</v>
      </c>
      <c r="D291" t="s">
        <v>254</v>
      </c>
      <c r="E291" t="s">
        <v>254</v>
      </c>
      <c r="F291" t="s">
        <v>254</v>
      </c>
      <c r="G291" t="s">
        <v>6378</v>
      </c>
      <c r="I291" t="str">
        <f t="shared" si="47"/>
        <v>N/A</v>
      </c>
      <c r="J291" t="str">
        <f t="shared" si="48"/>
        <v>N/A</v>
      </c>
      <c r="K291" t="str">
        <f t="shared" si="49"/>
        <v>N/A</v>
      </c>
      <c r="L291" t="str">
        <f t="shared" si="50"/>
        <v>N/A</v>
      </c>
      <c r="M291" t="str">
        <f t="shared" si="51"/>
        <v>N/A</v>
      </c>
      <c r="N291">
        <f t="shared" si="52"/>
        <v>-1E-4</v>
      </c>
      <c r="P291">
        <f t="shared" si="53"/>
        <v>-1E-4</v>
      </c>
      <c r="Q291">
        <f>IFERROR(J144+MATCH(P291,J291:N291,0)-1,"")</f>
        <v>2016</v>
      </c>
      <c r="R291">
        <f t="shared" si="54"/>
        <v>-1E-4</v>
      </c>
      <c r="S291">
        <f>IFERROR(J144+MATCH(R291,J291:N291)-1,"")</f>
        <v>2016</v>
      </c>
      <c r="T291">
        <f t="shared" si="55"/>
        <v>-1E-4</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1: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1:28" x14ac:dyDescent="0.3">
      <c r="A293" s="1">
        <v>0</v>
      </c>
      <c r="B293" t="s">
        <v>6379</v>
      </c>
      <c r="C293" t="s">
        <v>6380</v>
      </c>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e">
        <f t="shared" si="57"/>
        <v>#VALUE!</v>
      </c>
      <c r="W293" t="str">
        <f t="shared" si="58"/>
        <v/>
      </c>
      <c r="X293" t="str">
        <f t="shared" si="59"/>
        <v/>
      </c>
      <c r="Y293" t="str">
        <f t="shared" si="60"/>
        <v/>
      </c>
      <c r="Z293" t="str">
        <f t="shared" si="61"/>
        <v/>
      </c>
      <c r="AA293" t="e">
        <f t="shared" si="62"/>
        <v>#VALUE!</v>
      </c>
      <c r="AB293" t="str">
        <f>IFERROR(V144+MATCH(AA293,V293:Z293,0)-1,"")</f>
        <v/>
      </c>
    </row>
    <row r="294" spans="1:28" x14ac:dyDescent="0.3">
      <c r="A294" s="1">
        <v>1</v>
      </c>
      <c r="B294" t="s">
        <v>6381</v>
      </c>
      <c r="C294" t="s">
        <v>6382</v>
      </c>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e">
        <f t="shared" si="57"/>
        <v>#VALUE!</v>
      </c>
      <c r="W294" t="str">
        <f t="shared" si="58"/>
        <v/>
      </c>
      <c r="X294" t="str">
        <f t="shared" si="59"/>
        <v/>
      </c>
      <c r="Y294" t="str">
        <f t="shared" si="60"/>
        <v/>
      </c>
      <c r="Z294" t="str">
        <f t="shared" si="61"/>
        <v/>
      </c>
      <c r="AA294" t="e">
        <f t="shared" si="62"/>
        <v>#VALUE!</v>
      </c>
      <c r="AB294" t="str">
        <f>IFERROR(V144+MATCH(AA294,V294:Z294,0)-1,"")</f>
        <v/>
      </c>
    </row>
    <row r="295" spans="1:28" x14ac:dyDescent="0.3">
      <c r="A295" s="1">
        <v>2</v>
      </c>
      <c r="B295" t="s">
        <v>6383</v>
      </c>
      <c r="C295" t="s">
        <v>6384</v>
      </c>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e">
        <f t="shared" si="57"/>
        <v>#VALUE!</v>
      </c>
      <c r="W295" t="str">
        <f t="shared" si="58"/>
        <v/>
      </c>
      <c r="X295" t="str">
        <f t="shared" si="59"/>
        <v/>
      </c>
      <c r="Y295" t="str">
        <f t="shared" si="60"/>
        <v/>
      </c>
      <c r="Z295" t="str">
        <f t="shared" si="61"/>
        <v/>
      </c>
      <c r="AA295" t="e">
        <f t="shared" si="62"/>
        <v>#VALUE!</v>
      </c>
      <c r="AB295" t="str">
        <f>IFERROR(V144+MATCH(AA295,V295:Z295,0)-1,"")</f>
        <v/>
      </c>
    </row>
    <row r="296" spans="1:28" x14ac:dyDescent="0.3">
      <c r="A296" s="1">
        <v>3</v>
      </c>
      <c r="B296" t="s">
        <v>6385</v>
      </c>
      <c r="C296" t="s">
        <v>6386</v>
      </c>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e">
        <f t="shared" si="57"/>
        <v>#VALUE!</v>
      </c>
      <c r="W296" t="str">
        <f t="shared" si="58"/>
        <v/>
      </c>
      <c r="X296" t="str">
        <f t="shared" si="59"/>
        <v/>
      </c>
      <c r="Y296" t="str">
        <f t="shared" si="60"/>
        <v/>
      </c>
      <c r="Z296" t="str">
        <f t="shared" si="61"/>
        <v/>
      </c>
      <c r="AA296" t="e">
        <f t="shared" si="62"/>
        <v>#VALUE!</v>
      </c>
      <c r="AB296" t="str">
        <f>IFERROR(V144+MATCH(AA296,V296:Z296,0)-1,"")</f>
        <v/>
      </c>
    </row>
    <row r="297" spans="1:28" x14ac:dyDescent="0.3">
      <c r="A297" s="1">
        <v>4</v>
      </c>
      <c r="B297" t="s">
        <v>6387</v>
      </c>
      <c r="C297" t="s">
        <v>6388</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e">
        <f t="shared" si="57"/>
        <v>#VALUE!</v>
      </c>
      <c r="W297" t="str">
        <f t="shared" si="58"/>
        <v/>
      </c>
      <c r="X297" t="str">
        <f t="shared" si="59"/>
        <v/>
      </c>
      <c r="Y297" t="str">
        <f t="shared" si="60"/>
        <v/>
      </c>
      <c r="Z297" t="str">
        <f t="shared" si="61"/>
        <v/>
      </c>
      <c r="AA297" t="e">
        <f t="shared" si="62"/>
        <v>#VALUE!</v>
      </c>
      <c r="AB297" t="str">
        <f>IFERROR(V144+MATCH(AA297,V297:Z297,0)-1,"")</f>
        <v/>
      </c>
    </row>
    <row r="298" spans="1:28" x14ac:dyDescent="0.3">
      <c r="A298" s="1">
        <v>5</v>
      </c>
      <c r="B298" t="s">
        <v>6389</v>
      </c>
      <c r="C298" t="s">
        <v>6390</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e">
        <f t="shared" si="57"/>
        <v>#VALUE!</v>
      </c>
      <c r="W298" t="str">
        <f t="shared" si="58"/>
        <v/>
      </c>
      <c r="X298" t="str">
        <f t="shared" si="59"/>
        <v/>
      </c>
      <c r="Y298" t="str">
        <f t="shared" si="60"/>
        <v/>
      </c>
      <c r="Z298" t="str">
        <f t="shared" si="61"/>
        <v/>
      </c>
      <c r="AA298" t="e">
        <f t="shared" si="62"/>
        <v>#VALUE!</v>
      </c>
      <c r="AB298" t="str">
        <f>IFERROR(V144+MATCH(AA298,V298:Z298,0)-1,"")</f>
        <v/>
      </c>
    </row>
    <row r="299" spans="1: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1:28" x14ac:dyDescent="0.3">
      <c r="A301" s="1">
        <v>0</v>
      </c>
      <c r="B301" t="s">
        <v>121</v>
      </c>
      <c r="C301" t="s">
        <v>1440</v>
      </c>
      <c r="I301" t="str">
        <f t="shared" si="47"/>
        <v>N/A</v>
      </c>
      <c r="J301">
        <f t="shared" si="48"/>
        <v>3040000000</v>
      </c>
      <c r="K301" t="str">
        <f t="shared" si="49"/>
        <v>N/A</v>
      </c>
      <c r="L301" t="str">
        <f t="shared" si="50"/>
        <v>N/A</v>
      </c>
      <c r="M301" t="str">
        <f t="shared" si="51"/>
        <v>N/A</v>
      </c>
      <c r="N301" t="str">
        <f t="shared" si="52"/>
        <v>N/A</v>
      </c>
      <c r="P301">
        <f t="shared" si="53"/>
        <v>3040000000</v>
      </c>
      <c r="Q301">
        <f>IFERROR(J144+MATCH(P301,J301:N301,0)-1,"")</f>
        <v>2012</v>
      </c>
      <c r="R301">
        <f t="shared" si="54"/>
        <v>3040000000</v>
      </c>
      <c r="S301">
        <f>IFERROR(J144+MATCH(R301,J301:N301)-1,"")</f>
        <v>2012</v>
      </c>
      <c r="T301">
        <f t="shared" si="55"/>
        <v>3040000000</v>
      </c>
      <c r="U301" t="str">
        <f t="shared" si="56"/>
        <v/>
      </c>
      <c r="V301" t="e">
        <f t="shared" si="57"/>
        <v>#VALUE!</v>
      </c>
      <c r="W301" t="str">
        <f t="shared" si="58"/>
        <v/>
      </c>
      <c r="X301" t="str">
        <f t="shared" si="59"/>
        <v/>
      </c>
      <c r="Y301" t="str">
        <f t="shared" si="60"/>
        <v/>
      </c>
      <c r="Z301" t="str">
        <f t="shared" si="61"/>
        <v/>
      </c>
      <c r="AA301" t="e">
        <f t="shared" si="62"/>
        <v>#VALUE!</v>
      </c>
      <c r="AB301" t="str">
        <f>IFERROR(V144+MATCH(AA301,V301:Z301,0)-1,"")</f>
        <v/>
      </c>
    </row>
    <row r="302" spans="1:28" x14ac:dyDescent="0.3">
      <c r="A302" s="1">
        <v>1</v>
      </c>
      <c r="B302" t="s">
        <v>122</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e">
        <f t="shared" si="57"/>
        <v>#VALUE!</v>
      </c>
      <c r="W302" t="str">
        <f t="shared" si="58"/>
        <v/>
      </c>
      <c r="X302" t="str">
        <f t="shared" si="59"/>
        <v/>
      </c>
      <c r="Y302" t="str">
        <f t="shared" si="60"/>
        <v/>
      </c>
      <c r="Z302" t="str">
        <f t="shared" si="61"/>
        <v/>
      </c>
      <c r="AA302" t="e">
        <f t="shared" si="62"/>
        <v>#VALUE!</v>
      </c>
      <c r="AB302" t="str">
        <f>IFERROR(V144+MATCH(AA302,V302:Z302,0)-1,"")</f>
        <v/>
      </c>
    </row>
    <row r="303" spans="1:28" x14ac:dyDescent="0.3">
      <c r="A303" s="1">
        <v>2</v>
      </c>
      <c r="B303" t="s">
        <v>123</v>
      </c>
      <c r="C303" t="s">
        <v>6391</v>
      </c>
      <c r="I303" t="str">
        <f t="shared" si="47"/>
        <v>N/A</v>
      </c>
      <c r="J303">
        <f t="shared" si="48"/>
        <v>14.32</v>
      </c>
      <c r="K303" t="str">
        <f t="shared" si="49"/>
        <v>N/A</v>
      </c>
      <c r="L303" t="str">
        <f t="shared" si="50"/>
        <v>N/A</v>
      </c>
      <c r="M303" t="str">
        <f t="shared" si="51"/>
        <v>N/A</v>
      </c>
      <c r="N303" t="str">
        <f t="shared" si="52"/>
        <v>N/A</v>
      </c>
      <c r="P303">
        <f t="shared" si="53"/>
        <v>14.32</v>
      </c>
      <c r="Q303">
        <f>IFERROR(J144+MATCH(P303,J303:N303,0)-1,"")</f>
        <v>2012</v>
      </c>
      <c r="R303">
        <f t="shared" si="54"/>
        <v>14.32</v>
      </c>
      <c r="S303">
        <f>IFERROR(J144+MATCH(R303,J303:N303)-1,"")</f>
        <v>2012</v>
      </c>
      <c r="T303">
        <f t="shared" si="55"/>
        <v>14.32</v>
      </c>
      <c r="U303" t="str">
        <f t="shared" si="56"/>
        <v/>
      </c>
      <c r="V303" t="e">
        <f t="shared" si="57"/>
        <v>#VALUE!</v>
      </c>
      <c r="W303" t="str">
        <f t="shared" si="58"/>
        <v/>
      </c>
      <c r="X303" t="str">
        <f t="shared" si="59"/>
        <v/>
      </c>
      <c r="Y303" t="str">
        <f t="shared" si="60"/>
        <v/>
      </c>
      <c r="Z303" t="str">
        <f t="shared" si="61"/>
        <v/>
      </c>
      <c r="AA303" t="e">
        <f t="shared" si="62"/>
        <v>#VALUE!</v>
      </c>
      <c r="AB303" t="str">
        <f>IFERROR(V144+MATCH(AA303,V303:Z303,0)-1,"")</f>
        <v/>
      </c>
    </row>
    <row r="304" spans="1:28" x14ac:dyDescent="0.3">
      <c r="A304" s="1">
        <v>3</v>
      </c>
      <c r="B304" t="s">
        <v>124</v>
      </c>
      <c r="C304" t="s">
        <v>6392</v>
      </c>
      <c r="I304" t="str">
        <f t="shared" si="47"/>
        <v>N/A</v>
      </c>
      <c r="J304">
        <f t="shared" si="48"/>
        <v>14.25</v>
      </c>
      <c r="K304" t="str">
        <f t="shared" si="49"/>
        <v>N/A</v>
      </c>
      <c r="L304" t="str">
        <f t="shared" si="50"/>
        <v>N/A</v>
      </c>
      <c r="M304" t="str">
        <f t="shared" si="51"/>
        <v>N/A</v>
      </c>
      <c r="N304" t="str">
        <f t="shared" si="52"/>
        <v>N/A</v>
      </c>
      <c r="P304">
        <f t="shared" si="53"/>
        <v>14.25</v>
      </c>
      <c r="Q304">
        <f>IFERROR(J144+MATCH(P304,J304:N304,0)-1,"")</f>
        <v>2012</v>
      </c>
      <c r="R304">
        <f t="shared" si="54"/>
        <v>14.25</v>
      </c>
      <c r="S304">
        <f>IFERROR(J144+MATCH(R304,J304:N304)-1,"")</f>
        <v>2012</v>
      </c>
      <c r="T304">
        <f t="shared" si="55"/>
        <v>14.25</v>
      </c>
      <c r="U304" t="str">
        <f t="shared" si="56"/>
        <v/>
      </c>
      <c r="V304" t="e">
        <f t="shared" si="57"/>
        <v>#VALUE!</v>
      </c>
      <c r="W304" t="str">
        <f t="shared" si="58"/>
        <v/>
      </c>
      <c r="X304" t="str">
        <f t="shared" si="59"/>
        <v/>
      </c>
      <c r="Y304" t="str">
        <f t="shared" si="60"/>
        <v/>
      </c>
      <c r="Z304" t="str">
        <f t="shared" si="61"/>
        <v/>
      </c>
      <c r="AA304" t="e">
        <f t="shared" si="62"/>
        <v>#VALUE!</v>
      </c>
      <c r="AB304" t="str">
        <f>IFERROR(V144+MATCH(AA304,V304:Z304,0)-1,"")</f>
        <v/>
      </c>
    </row>
    <row r="305" spans="1:28" x14ac:dyDescent="0.3">
      <c r="A305" s="1">
        <v>4</v>
      </c>
      <c r="B305" t="s">
        <v>126</v>
      </c>
      <c r="C305" t="s">
        <v>6393</v>
      </c>
      <c r="I305" t="str">
        <f t="shared" si="47"/>
        <v>N/A</v>
      </c>
      <c r="J305">
        <f t="shared" si="48"/>
        <v>6.03</v>
      </c>
      <c r="K305" t="str">
        <f t="shared" si="49"/>
        <v>N/A</v>
      </c>
      <c r="L305" t="str">
        <f t="shared" si="50"/>
        <v>N/A</v>
      </c>
      <c r="M305" t="str">
        <f t="shared" si="51"/>
        <v>N/A</v>
      </c>
      <c r="N305" t="str">
        <f t="shared" si="52"/>
        <v>N/A</v>
      </c>
      <c r="P305">
        <f t="shared" si="53"/>
        <v>6.03</v>
      </c>
      <c r="Q305">
        <f>IFERROR(J144+MATCH(P305,J305:N305,0)-1,"")</f>
        <v>2012</v>
      </c>
      <c r="R305">
        <f t="shared" si="54"/>
        <v>6.03</v>
      </c>
      <c r="S305">
        <f>IFERROR(J144+MATCH(R305,J305:N305)-1,"")</f>
        <v>2012</v>
      </c>
      <c r="T305">
        <f t="shared" si="55"/>
        <v>6.03</v>
      </c>
      <c r="U305" t="str">
        <f t="shared" si="56"/>
        <v/>
      </c>
      <c r="V305" t="e">
        <f t="shared" si="57"/>
        <v>#VALUE!</v>
      </c>
      <c r="W305" t="str">
        <f t="shared" si="58"/>
        <v/>
      </c>
      <c r="X305" t="str">
        <f t="shared" si="59"/>
        <v/>
      </c>
      <c r="Y305" t="str">
        <f t="shared" si="60"/>
        <v/>
      </c>
      <c r="Z305" t="str">
        <f t="shared" si="61"/>
        <v/>
      </c>
      <c r="AA305" t="e">
        <f t="shared" si="62"/>
        <v>#VALUE!</v>
      </c>
      <c r="AB305" t="str">
        <f>IFERROR(V144+MATCH(AA305,V305:Z305,0)-1,"")</f>
        <v/>
      </c>
    </row>
    <row r="306" spans="1:28" x14ac:dyDescent="0.3">
      <c r="A306" s="1">
        <v>5</v>
      </c>
      <c r="B306" t="s">
        <v>128</v>
      </c>
      <c r="C306" t="s">
        <v>3360</v>
      </c>
      <c r="I306" t="str">
        <f t="shared" si="47"/>
        <v>N/A</v>
      </c>
      <c r="J306">
        <f t="shared" si="48"/>
        <v>2.65</v>
      </c>
      <c r="K306" t="str">
        <f t="shared" si="49"/>
        <v>N/A</v>
      </c>
      <c r="L306" t="str">
        <f t="shared" si="50"/>
        <v>N/A</v>
      </c>
      <c r="M306" t="str">
        <f t="shared" si="51"/>
        <v>N/A</v>
      </c>
      <c r="N306" t="str">
        <f t="shared" si="52"/>
        <v>N/A</v>
      </c>
      <c r="P306">
        <f t="shared" si="53"/>
        <v>2.65</v>
      </c>
      <c r="Q306">
        <f>IFERROR(J144+MATCH(P306,J306:N306,0)-1,"")</f>
        <v>2012</v>
      </c>
      <c r="R306">
        <f t="shared" si="54"/>
        <v>2.65</v>
      </c>
      <c r="S306">
        <f>IFERROR(J144+MATCH(R306,J306:N306)-1,"")</f>
        <v>2012</v>
      </c>
      <c r="T306">
        <f t="shared" si="55"/>
        <v>2.65</v>
      </c>
      <c r="U306" t="str">
        <f t="shared" si="56"/>
        <v/>
      </c>
      <c r="V306" t="e">
        <f t="shared" si="57"/>
        <v>#VALUE!</v>
      </c>
      <c r="W306" t="str">
        <f t="shared" si="58"/>
        <v/>
      </c>
      <c r="X306" t="str">
        <f t="shared" si="59"/>
        <v/>
      </c>
      <c r="Y306" t="str">
        <f t="shared" si="60"/>
        <v/>
      </c>
      <c r="Z306" t="str">
        <f t="shared" si="61"/>
        <v/>
      </c>
      <c r="AA306" t="e">
        <f t="shared" si="62"/>
        <v>#VALUE!</v>
      </c>
      <c r="AB306" t="str">
        <f>IFERROR(V144+MATCH(AA306,V306:Z306,0)-1,"")</f>
        <v/>
      </c>
    </row>
    <row r="307" spans="1:28" x14ac:dyDescent="0.3">
      <c r="A307" s="1">
        <v>6</v>
      </c>
      <c r="B307" t="s">
        <v>130</v>
      </c>
      <c r="C307" t="s">
        <v>6394</v>
      </c>
      <c r="I307" t="str">
        <f t="shared" si="47"/>
        <v>N/A</v>
      </c>
      <c r="J307">
        <f t="shared" si="48"/>
        <v>4.76</v>
      </c>
      <c r="K307" t="str">
        <f t="shared" si="49"/>
        <v>N/A</v>
      </c>
      <c r="L307" t="str">
        <f t="shared" si="50"/>
        <v>N/A</v>
      </c>
      <c r="M307" t="str">
        <f t="shared" si="51"/>
        <v>N/A</v>
      </c>
      <c r="N307" t="str">
        <f t="shared" si="52"/>
        <v>N/A</v>
      </c>
      <c r="P307">
        <f t="shared" si="53"/>
        <v>4.76</v>
      </c>
      <c r="Q307">
        <f>IFERROR(J144+MATCH(P307,J307:N307,0)-1,"")</f>
        <v>2012</v>
      </c>
      <c r="R307">
        <f t="shared" si="54"/>
        <v>4.76</v>
      </c>
      <c r="S307">
        <f>IFERROR(J144+MATCH(R307,J307:N307)-1,"")</f>
        <v>2012</v>
      </c>
      <c r="T307">
        <f t="shared" si="55"/>
        <v>4.76</v>
      </c>
      <c r="U307" t="str">
        <f t="shared" si="56"/>
        <v/>
      </c>
      <c r="V307" t="e">
        <f t="shared" si="57"/>
        <v>#VALUE!</v>
      </c>
      <c r="W307" t="str">
        <f t="shared" si="58"/>
        <v/>
      </c>
      <c r="X307" t="str">
        <f t="shared" si="59"/>
        <v/>
      </c>
      <c r="Y307" t="str">
        <f t="shared" si="60"/>
        <v/>
      </c>
      <c r="Z307" t="str">
        <f t="shared" si="61"/>
        <v/>
      </c>
      <c r="AA307" t="e">
        <f t="shared" si="62"/>
        <v>#VALUE!</v>
      </c>
      <c r="AB307" t="str">
        <f>IFERROR(V144+MATCH(AA307,V307:Z307,0)-1,"")</f>
        <v/>
      </c>
    </row>
    <row r="308" spans="1:28" x14ac:dyDescent="0.3">
      <c r="A308" s="1">
        <v>7</v>
      </c>
      <c r="B308" t="s">
        <v>132</v>
      </c>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e">
        <f t="shared" si="57"/>
        <v>#VALUE!</v>
      </c>
      <c r="W308" t="str">
        <f t="shared" si="58"/>
        <v/>
      </c>
      <c r="X308" t="str">
        <f t="shared" si="59"/>
        <v/>
      </c>
      <c r="Y308" t="str">
        <f t="shared" si="60"/>
        <v/>
      </c>
      <c r="Z308" t="str">
        <f t="shared" si="61"/>
        <v/>
      </c>
      <c r="AA308" t="e">
        <f t="shared" si="62"/>
        <v>#VALUE!</v>
      </c>
      <c r="AB308" t="str">
        <f>IFERROR(V144+MATCH(AA308,V308:Z308,0)-1,"")</f>
        <v/>
      </c>
    </row>
    <row r="309" spans="1:28" x14ac:dyDescent="0.3">
      <c r="A309" s="1">
        <v>8</v>
      </c>
      <c r="B309" t="s">
        <v>133</v>
      </c>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e">
        <f t="shared" si="57"/>
        <v>#VALUE!</v>
      </c>
      <c r="W309" t="str">
        <f t="shared" si="58"/>
        <v/>
      </c>
      <c r="X309" t="str">
        <f t="shared" si="59"/>
        <v/>
      </c>
      <c r="Y309" t="str">
        <f t="shared" si="60"/>
        <v/>
      </c>
      <c r="Z309" t="str">
        <f t="shared" si="61"/>
        <v/>
      </c>
      <c r="AA309" t="e">
        <f t="shared" si="62"/>
        <v>#VALUE!</v>
      </c>
      <c r="AB309" t="str">
        <f>IFERROR(V144+MATCH(AA309,V309:Z309,0)-1,"")</f>
        <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1:28" x14ac:dyDescent="0.3">
      <c r="A312" s="1">
        <v>0</v>
      </c>
      <c r="B312" t="s">
        <v>121</v>
      </c>
      <c r="C312" t="s">
        <v>6395</v>
      </c>
      <c r="I312" t="str">
        <f t="shared" si="47"/>
        <v>N/A</v>
      </c>
      <c r="J312">
        <f t="shared" si="48"/>
        <v>9080000000</v>
      </c>
      <c r="K312" t="str">
        <f t="shared" si="49"/>
        <v>N/A</v>
      </c>
      <c r="L312" t="str">
        <f t="shared" si="50"/>
        <v>N/A</v>
      </c>
      <c r="M312" t="str">
        <f t="shared" si="51"/>
        <v>N/A</v>
      </c>
      <c r="N312" t="str">
        <f t="shared" si="52"/>
        <v>N/A</v>
      </c>
      <c r="P312">
        <f t="shared" si="53"/>
        <v>9080000000</v>
      </c>
      <c r="Q312">
        <f>IFERROR(J144+MATCH(P312,J312:N312,0)-1,"")</f>
        <v>2012</v>
      </c>
      <c r="R312">
        <f t="shared" si="54"/>
        <v>9080000000</v>
      </c>
      <c r="S312">
        <f>IFERROR(J144+MATCH(R312,J312:N312)-1,"")</f>
        <v>2012</v>
      </c>
      <c r="T312">
        <f t="shared" si="55"/>
        <v>9080000000</v>
      </c>
      <c r="U312" t="str">
        <f t="shared" si="56"/>
        <v/>
      </c>
      <c r="V312" t="e">
        <f t="shared" si="57"/>
        <v>#VALUE!</v>
      </c>
      <c r="W312" t="str">
        <f t="shared" si="58"/>
        <v/>
      </c>
      <c r="X312" t="str">
        <f t="shared" si="59"/>
        <v/>
      </c>
      <c r="Y312" t="str">
        <f t="shared" si="60"/>
        <v/>
      </c>
      <c r="Z312" t="str">
        <f t="shared" si="61"/>
        <v/>
      </c>
      <c r="AA312" t="e">
        <f t="shared" si="62"/>
        <v>#VALUE!</v>
      </c>
      <c r="AB312" t="str">
        <f>IFERROR(V144+MATCH(AA312,V312:Z312,0)-1,"")</f>
        <v/>
      </c>
    </row>
    <row r="313" spans="1:28" x14ac:dyDescent="0.3">
      <c r="A313" s="1">
        <v>1</v>
      </c>
      <c r="B313" t="s">
        <v>122</v>
      </c>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e">
        <f t="shared" si="57"/>
        <v>#VALUE!</v>
      </c>
      <c r="W313" t="str">
        <f t="shared" si="58"/>
        <v/>
      </c>
      <c r="X313" t="str">
        <f t="shared" si="59"/>
        <v/>
      </c>
      <c r="Y313" t="str">
        <f t="shared" si="60"/>
        <v/>
      </c>
      <c r="Z313" t="str">
        <f t="shared" si="61"/>
        <v/>
      </c>
      <c r="AA313" t="e">
        <f t="shared" si="62"/>
        <v>#VALUE!</v>
      </c>
      <c r="AB313" t="str">
        <f>IFERROR(V144+MATCH(AA313,V313:Z313,0)-1,"")</f>
        <v/>
      </c>
    </row>
    <row r="314" spans="1:28" x14ac:dyDescent="0.3">
      <c r="A314" s="1">
        <v>2</v>
      </c>
      <c r="B314" t="s">
        <v>123</v>
      </c>
      <c r="C314" t="s">
        <v>6396</v>
      </c>
      <c r="I314" t="str">
        <f t="shared" si="47"/>
        <v>N/A</v>
      </c>
      <c r="J314">
        <f t="shared" si="48"/>
        <v>27.11</v>
      </c>
      <c r="K314" t="str">
        <f t="shared" si="49"/>
        <v>N/A</v>
      </c>
      <c r="L314" t="str">
        <f t="shared" si="50"/>
        <v>N/A</v>
      </c>
      <c r="M314" t="str">
        <f t="shared" si="51"/>
        <v>N/A</v>
      </c>
      <c r="N314" t="str">
        <f t="shared" si="52"/>
        <v>N/A</v>
      </c>
      <c r="P314">
        <f t="shared" si="53"/>
        <v>27.11</v>
      </c>
      <c r="Q314">
        <f>IFERROR(J144+MATCH(P314,J314:N314,0)-1,"")</f>
        <v>2012</v>
      </c>
      <c r="R314">
        <f t="shared" si="54"/>
        <v>27.11</v>
      </c>
      <c r="S314">
        <f>IFERROR(J144+MATCH(R314,J314:N314)-1,"")</f>
        <v>2012</v>
      </c>
      <c r="T314">
        <f t="shared" si="55"/>
        <v>27.11</v>
      </c>
      <c r="U314" t="str">
        <f t="shared" si="56"/>
        <v/>
      </c>
      <c r="V314" t="e">
        <f t="shared" si="57"/>
        <v>#VALUE!</v>
      </c>
      <c r="W314" t="str">
        <f t="shared" si="58"/>
        <v/>
      </c>
      <c r="X314" t="str">
        <f t="shared" si="59"/>
        <v/>
      </c>
      <c r="Y314" t="str">
        <f t="shared" si="60"/>
        <v/>
      </c>
      <c r="Z314" t="str">
        <f t="shared" si="61"/>
        <v/>
      </c>
      <c r="AA314" t="e">
        <f t="shared" si="62"/>
        <v>#VALUE!</v>
      </c>
      <c r="AB314" t="str">
        <f>IFERROR(V144+MATCH(AA314,V314:Z314,0)-1,"")</f>
        <v/>
      </c>
    </row>
    <row r="315" spans="1:28" x14ac:dyDescent="0.3">
      <c r="A315" s="1">
        <v>3</v>
      </c>
      <c r="B315" t="s">
        <v>124</v>
      </c>
      <c r="C315" t="s">
        <v>6397</v>
      </c>
      <c r="I315" t="str">
        <f t="shared" si="47"/>
        <v>N/A</v>
      </c>
      <c r="J315">
        <f t="shared" si="48"/>
        <v>21.35</v>
      </c>
      <c r="K315" t="str">
        <f t="shared" si="49"/>
        <v>N/A</v>
      </c>
      <c r="L315" t="str">
        <f t="shared" si="50"/>
        <v>N/A</v>
      </c>
      <c r="M315" t="str">
        <f t="shared" si="51"/>
        <v>N/A</v>
      </c>
      <c r="N315" t="str">
        <f t="shared" si="52"/>
        <v>N/A</v>
      </c>
      <c r="P315">
        <f t="shared" si="53"/>
        <v>21.35</v>
      </c>
      <c r="Q315">
        <f>IFERROR(J144+MATCH(P315,J315:N315,0)-1,"")</f>
        <v>2012</v>
      </c>
      <c r="R315">
        <f t="shared" si="54"/>
        <v>21.35</v>
      </c>
      <c r="S315">
        <f>IFERROR(J144+MATCH(R315,J315:N315)-1,"")</f>
        <v>2012</v>
      </c>
      <c r="T315">
        <f t="shared" si="55"/>
        <v>21.35</v>
      </c>
      <c r="U315" t="str">
        <f t="shared" si="56"/>
        <v/>
      </c>
      <c r="V315" t="e">
        <f t="shared" si="57"/>
        <v>#VALUE!</v>
      </c>
      <c r="W315" t="str">
        <f t="shared" si="58"/>
        <v/>
      </c>
      <c r="X315" t="str">
        <f t="shared" si="59"/>
        <v/>
      </c>
      <c r="Y315" t="str">
        <f t="shared" si="60"/>
        <v/>
      </c>
      <c r="Z315" t="str">
        <f t="shared" si="61"/>
        <v/>
      </c>
      <c r="AA315" t="e">
        <f t="shared" si="62"/>
        <v>#VALUE!</v>
      </c>
      <c r="AB315" t="str">
        <f>IFERROR(V144+MATCH(AA315,V315:Z315,0)-1,"")</f>
        <v/>
      </c>
    </row>
    <row r="316" spans="1:28" x14ac:dyDescent="0.3">
      <c r="A316" s="1">
        <v>4</v>
      </c>
      <c r="B316" t="s">
        <v>126</v>
      </c>
      <c r="C316" t="s">
        <v>6398</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1.85</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1.85</v>
      </c>
      <c r="Q316">
        <f>IFERROR(J144+MATCH(P316,J316:N316,0)-1,"")</f>
        <v>2012</v>
      </c>
      <c r="R316">
        <f t="shared" si="54"/>
        <v>1.85</v>
      </c>
      <c r="S316">
        <f>IFERROR(J144+MATCH(R316,J316:N316)-1,"")</f>
        <v>2012</v>
      </c>
      <c r="T316">
        <f t="shared" si="55"/>
        <v>1.85</v>
      </c>
      <c r="U316" t="str">
        <f t="shared" si="56"/>
        <v/>
      </c>
      <c r="V316" t="e">
        <f t="shared" si="57"/>
        <v>#VALUE!</v>
      </c>
      <c r="W316" t="str">
        <f t="shared" si="58"/>
        <v/>
      </c>
      <c r="X316" t="str">
        <f t="shared" si="59"/>
        <v/>
      </c>
      <c r="Y316" t="str">
        <f t="shared" si="60"/>
        <v/>
      </c>
      <c r="Z316" t="str">
        <f t="shared" si="61"/>
        <v/>
      </c>
      <c r="AA316" t="e">
        <f t="shared" si="62"/>
        <v>#VALUE!</v>
      </c>
      <c r="AB316" t="str">
        <f>IFERROR(V144+MATCH(AA316,V316:Z316,0)-1,"")</f>
        <v/>
      </c>
    </row>
    <row r="317" spans="1:28" x14ac:dyDescent="0.3">
      <c r="A317" s="1">
        <v>5</v>
      </c>
      <c r="B317" t="s">
        <v>128</v>
      </c>
      <c r="C317" t="s">
        <v>2102</v>
      </c>
      <c r="I317" t="str">
        <f t="shared" si="63"/>
        <v>N/A</v>
      </c>
      <c r="J317">
        <f t="shared" si="64"/>
        <v>6.36</v>
      </c>
      <c r="K317" t="str">
        <f t="shared" si="65"/>
        <v>N/A</v>
      </c>
      <c r="L317" t="str">
        <f t="shared" si="66"/>
        <v>N/A</v>
      </c>
      <c r="M317" t="str">
        <f t="shared" si="67"/>
        <v>N/A</v>
      </c>
      <c r="N317" t="str">
        <f t="shared" si="68"/>
        <v>N/A</v>
      </c>
      <c r="P317">
        <f t="shared" si="53"/>
        <v>6.36</v>
      </c>
      <c r="Q317">
        <f>IFERROR(J144+MATCH(P317,J317:N317,0)-1,"")</f>
        <v>2012</v>
      </c>
      <c r="R317">
        <f t="shared" si="54"/>
        <v>6.36</v>
      </c>
      <c r="S317">
        <f>IFERROR(J144+MATCH(R317,J317:N317)-1,"")</f>
        <v>2012</v>
      </c>
      <c r="T317">
        <f t="shared" si="55"/>
        <v>6.36</v>
      </c>
      <c r="U317" t="str">
        <f t="shared" si="56"/>
        <v/>
      </c>
      <c r="V317" t="e">
        <f t="shared" si="57"/>
        <v>#VALUE!</v>
      </c>
      <c r="W317" t="str">
        <f t="shared" si="58"/>
        <v/>
      </c>
      <c r="X317" t="str">
        <f t="shared" si="59"/>
        <v/>
      </c>
      <c r="Y317" t="str">
        <f t="shared" si="60"/>
        <v/>
      </c>
      <c r="Z317" t="str">
        <f t="shared" si="61"/>
        <v/>
      </c>
      <c r="AA317" t="e">
        <f t="shared" si="62"/>
        <v>#VALUE!</v>
      </c>
      <c r="AB317" t="str">
        <f>IFERROR(V144+MATCH(AA317,V317:Z317,0)-1,"")</f>
        <v/>
      </c>
    </row>
    <row r="318" spans="1:28" x14ac:dyDescent="0.3">
      <c r="A318" s="1">
        <v>6</v>
      </c>
      <c r="B318" t="s">
        <v>130</v>
      </c>
      <c r="C318" t="s">
        <v>6399</v>
      </c>
      <c r="I318" t="str">
        <f t="shared" si="63"/>
        <v>N/A</v>
      </c>
      <c r="J318">
        <f t="shared" si="64"/>
        <v>6.66</v>
      </c>
      <c r="K318" t="str">
        <f t="shared" si="65"/>
        <v>N/A</v>
      </c>
      <c r="L318" t="str">
        <f t="shared" si="66"/>
        <v>N/A</v>
      </c>
      <c r="M318" t="str">
        <f t="shared" si="67"/>
        <v>N/A</v>
      </c>
      <c r="N318" t="str">
        <f t="shared" si="68"/>
        <v>N/A</v>
      </c>
      <c r="P318">
        <f t="shared" si="53"/>
        <v>6.66</v>
      </c>
      <c r="Q318">
        <f>IFERROR(J144+MATCH(P318,J318:N318,0)-1,"")</f>
        <v>2012</v>
      </c>
      <c r="R318">
        <f t="shared" si="54"/>
        <v>6.66</v>
      </c>
      <c r="S318">
        <f>IFERROR(J144+MATCH(R318,J318:N318)-1,"")</f>
        <v>2012</v>
      </c>
      <c r="T318">
        <f t="shared" si="55"/>
        <v>6.66</v>
      </c>
      <c r="U318" t="str">
        <f t="shared" si="56"/>
        <v/>
      </c>
      <c r="V318" t="e">
        <f t="shared" si="57"/>
        <v>#VALUE!</v>
      </c>
      <c r="W318" t="str">
        <f t="shared" si="58"/>
        <v/>
      </c>
      <c r="X318" t="str">
        <f t="shared" si="59"/>
        <v/>
      </c>
      <c r="Y318" t="str">
        <f t="shared" si="60"/>
        <v/>
      </c>
      <c r="Z318" t="str">
        <f t="shared" si="61"/>
        <v/>
      </c>
      <c r="AA318" t="e">
        <f t="shared" si="62"/>
        <v>#VALUE!</v>
      </c>
      <c r="AB318" t="str">
        <f>IFERROR(V144+MATCH(AA318,V318:Z318,0)-1,"")</f>
        <v/>
      </c>
    </row>
    <row r="319" spans="1:28" x14ac:dyDescent="0.3">
      <c r="A319" s="1">
        <v>7</v>
      </c>
      <c r="B319" t="s">
        <v>132</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e">
        <f t="shared" si="57"/>
        <v>#VALUE!</v>
      </c>
      <c r="W319" t="str">
        <f t="shared" si="58"/>
        <v/>
      </c>
      <c r="X319" t="str">
        <f t="shared" si="59"/>
        <v/>
      </c>
      <c r="Y319" t="str">
        <f t="shared" si="60"/>
        <v/>
      </c>
      <c r="Z319" t="str">
        <f t="shared" si="61"/>
        <v/>
      </c>
      <c r="AA319" t="e">
        <f t="shared" si="62"/>
        <v>#VALUE!</v>
      </c>
      <c r="AB319" t="str">
        <f>IFERROR(V144+MATCH(AA319,V319:Z319,0)-1,"")</f>
        <v/>
      </c>
    </row>
    <row r="320" spans="1:28" x14ac:dyDescent="0.3">
      <c r="A320" s="1">
        <v>8</v>
      </c>
      <c r="B320" t="s">
        <v>133</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e">
        <f t="shared" si="57"/>
        <v>#VALUE!</v>
      </c>
      <c r="W320" t="str">
        <f t="shared" si="58"/>
        <v/>
      </c>
      <c r="X320" t="str">
        <f t="shared" si="59"/>
        <v/>
      </c>
      <c r="Y320" t="str">
        <f t="shared" si="60"/>
        <v/>
      </c>
      <c r="Z320" t="str">
        <f t="shared" si="61"/>
        <v/>
      </c>
      <c r="AA320" t="e">
        <f t="shared" si="62"/>
        <v>#VALUE!</v>
      </c>
      <c r="AB320" t="str">
        <f>IFERROR(V144+MATCH(AA320,V320:Z320,0)-1,"")</f>
        <v/>
      </c>
    </row>
    <row r="321" spans="1: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0</v>
      </c>
      <c r="B323" t="s">
        <v>121</v>
      </c>
      <c r="C323" t="s">
        <v>6400</v>
      </c>
      <c r="I323" t="str">
        <f t="shared" si="63"/>
        <v>N/A</v>
      </c>
      <c r="J323">
        <f t="shared" si="64"/>
        <v>15820000000</v>
      </c>
      <c r="K323" t="str">
        <f t="shared" si="65"/>
        <v>N/A</v>
      </c>
      <c r="L323" t="str">
        <f t="shared" si="66"/>
        <v>N/A</v>
      </c>
      <c r="M323" t="str">
        <f t="shared" si="67"/>
        <v>N/A</v>
      </c>
      <c r="N323" t="str">
        <f t="shared" si="68"/>
        <v>N/A</v>
      </c>
      <c r="P323">
        <f t="shared" si="53"/>
        <v>15820000000</v>
      </c>
      <c r="Q323">
        <f>IFERROR(J144+MATCH(P323,J323:N323,0)-1,"")</f>
        <v>2012</v>
      </c>
      <c r="R323">
        <f t="shared" si="54"/>
        <v>15820000000</v>
      </c>
      <c r="S323">
        <f>IFERROR(J144+MATCH(R323,J323:N323)-1,"")</f>
        <v>2012</v>
      </c>
      <c r="T323">
        <f t="shared" si="55"/>
        <v>15820000000</v>
      </c>
      <c r="U323" t="str">
        <f t="shared" si="56"/>
        <v/>
      </c>
      <c r="V323" t="e">
        <f t="shared" si="57"/>
        <v>#VALUE!</v>
      </c>
      <c r="W323" t="str">
        <f t="shared" si="58"/>
        <v/>
      </c>
      <c r="X323" t="str">
        <f t="shared" si="59"/>
        <v/>
      </c>
      <c r="Y323" t="str">
        <f t="shared" si="60"/>
        <v/>
      </c>
      <c r="Z323" t="str">
        <f t="shared" si="61"/>
        <v/>
      </c>
      <c r="AA323" t="e">
        <f t="shared" si="62"/>
        <v>#VALUE!</v>
      </c>
      <c r="AB323" t="str">
        <f>IFERROR(V144+MATCH(AA323,V323:Z323,0)-1,"")</f>
        <v/>
      </c>
    </row>
    <row r="324" spans="1:28" x14ac:dyDescent="0.3">
      <c r="A324" s="1">
        <v>1</v>
      </c>
      <c r="B324" t="s">
        <v>122</v>
      </c>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e">
        <f t="shared" si="57"/>
        <v>#VALUE!</v>
      </c>
      <c r="W324" t="str">
        <f t="shared" si="58"/>
        <v/>
      </c>
      <c r="X324" t="str">
        <f t="shared" si="59"/>
        <v/>
      </c>
      <c r="Y324" t="str">
        <f t="shared" si="60"/>
        <v/>
      </c>
      <c r="Z324" t="str">
        <f t="shared" si="61"/>
        <v/>
      </c>
      <c r="AA324" t="e">
        <f t="shared" si="62"/>
        <v>#VALUE!</v>
      </c>
      <c r="AB324" t="str">
        <f>IFERROR(V144+MATCH(AA324,V324:Z324,0)-1,"")</f>
        <v/>
      </c>
    </row>
    <row r="325" spans="1:28" x14ac:dyDescent="0.3">
      <c r="A325" s="1">
        <v>2</v>
      </c>
      <c r="B325" t="s">
        <v>123</v>
      </c>
      <c r="C325" t="s">
        <v>6401</v>
      </c>
      <c r="I325" t="str">
        <f t="shared" si="63"/>
        <v>N/A</v>
      </c>
      <c r="J325">
        <f t="shared" si="64"/>
        <v>11.04</v>
      </c>
      <c r="K325" t="str">
        <f t="shared" si="65"/>
        <v>N/A</v>
      </c>
      <c r="L325" t="str">
        <f t="shared" si="66"/>
        <v>N/A</v>
      </c>
      <c r="M325" t="str">
        <f t="shared" si="67"/>
        <v>N/A</v>
      </c>
      <c r="N325" t="str">
        <f t="shared" si="68"/>
        <v>N/A</v>
      </c>
      <c r="P325">
        <f t="shared" si="53"/>
        <v>11.04</v>
      </c>
      <c r="Q325">
        <f>IFERROR(J144+MATCH(P325,J325:N325,0)-1,"")</f>
        <v>2012</v>
      </c>
      <c r="R325">
        <f t="shared" si="54"/>
        <v>11.04</v>
      </c>
      <c r="S325">
        <f>IFERROR(J144+MATCH(R325,J325:N325)-1,"")</f>
        <v>2012</v>
      </c>
      <c r="T325">
        <f t="shared" si="55"/>
        <v>11.04</v>
      </c>
      <c r="U325" t="str">
        <f t="shared" si="56"/>
        <v/>
      </c>
      <c r="V325" t="e">
        <f t="shared" si="57"/>
        <v>#VALUE!</v>
      </c>
      <c r="W325" t="str">
        <f t="shared" si="58"/>
        <v/>
      </c>
      <c r="X325" t="str">
        <f t="shared" si="59"/>
        <v/>
      </c>
      <c r="Y325" t="str">
        <f t="shared" si="60"/>
        <v/>
      </c>
      <c r="Z325" t="str">
        <f t="shared" si="61"/>
        <v/>
      </c>
      <c r="AA325" t="e">
        <f t="shared" si="62"/>
        <v>#VALUE!</v>
      </c>
      <c r="AB325" t="str">
        <f>IFERROR(V144+MATCH(AA325,V325:Z325,0)-1,"")</f>
        <v/>
      </c>
    </row>
    <row r="326" spans="1:28" x14ac:dyDescent="0.3">
      <c r="A326" s="1">
        <v>3</v>
      </c>
      <c r="B326" t="s">
        <v>124</v>
      </c>
      <c r="C326" t="s">
        <v>6402</v>
      </c>
      <c r="I326" t="str">
        <f t="shared" si="63"/>
        <v>N/A</v>
      </c>
      <c r="J326">
        <f t="shared" si="64"/>
        <v>8.07</v>
      </c>
      <c r="K326" t="str">
        <f t="shared" si="65"/>
        <v>N/A</v>
      </c>
      <c r="L326" t="str">
        <f t="shared" si="66"/>
        <v>N/A</v>
      </c>
      <c r="M326" t="str">
        <f t="shared" si="67"/>
        <v>N/A</v>
      </c>
      <c r="N326" t="str">
        <f t="shared" si="68"/>
        <v>N/A</v>
      </c>
      <c r="P326">
        <f t="shared" si="53"/>
        <v>8.07</v>
      </c>
      <c r="Q326">
        <f>IFERROR(J144+MATCH(P326,J326:N326,0)-1,"")</f>
        <v>2012</v>
      </c>
      <c r="R326">
        <f t="shared" si="54"/>
        <v>8.07</v>
      </c>
      <c r="S326">
        <f>IFERROR(J144+MATCH(R326,J326:N326)-1,"")</f>
        <v>2012</v>
      </c>
      <c r="T326">
        <f t="shared" si="55"/>
        <v>8.07</v>
      </c>
      <c r="U326" t="str">
        <f t="shared" si="56"/>
        <v/>
      </c>
      <c r="V326" t="e">
        <f t="shared" si="57"/>
        <v>#VALUE!</v>
      </c>
      <c r="W326" t="str">
        <f t="shared" si="58"/>
        <v/>
      </c>
      <c r="X326" t="str">
        <f t="shared" si="59"/>
        <v/>
      </c>
      <c r="Y326" t="str">
        <f t="shared" si="60"/>
        <v/>
      </c>
      <c r="Z326" t="str">
        <f t="shared" si="61"/>
        <v/>
      </c>
      <c r="AA326" t="e">
        <f t="shared" si="62"/>
        <v>#VALUE!</v>
      </c>
      <c r="AB326" t="str">
        <f>IFERROR(V144+MATCH(AA326,V326:Z326,0)-1,"")</f>
        <v/>
      </c>
    </row>
    <row r="327" spans="1:28" x14ac:dyDescent="0.3">
      <c r="A327" s="1">
        <v>4</v>
      </c>
      <c r="B327" t="s">
        <v>126</v>
      </c>
      <c r="C327" t="s">
        <v>1115</v>
      </c>
      <c r="I327" t="str">
        <f t="shared" si="63"/>
        <v>N/A</v>
      </c>
      <c r="J327">
        <f t="shared" si="64"/>
        <v>0.15</v>
      </c>
      <c r="K327" t="str">
        <f t="shared" si="65"/>
        <v>N/A</v>
      </c>
      <c r="L327" t="str">
        <f t="shared" si="66"/>
        <v>N/A</v>
      </c>
      <c r="M327" t="str">
        <f t="shared" si="67"/>
        <v>N/A</v>
      </c>
      <c r="N327" t="str">
        <f t="shared" si="68"/>
        <v>N/A</v>
      </c>
      <c r="P327">
        <f t="shared" si="53"/>
        <v>0.15</v>
      </c>
      <c r="Q327">
        <f>IFERROR(J144+MATCH(P327,J327:N327,0)-1,"")</f>
        <v>2012</v>
      </c>
      <c r="R327">
        <f t="shared" si="54"/>
        <v>0.15</v>
      </c>
      <c r="S327">
        <f>IFERROR(J144+MATCH(R327,J327:N327)-1,"")</f>
        <v>2012</v>
      </c>
      <c r="T327">
        <f t="shared" si="55"/>
        <v>0.15</v>
      </c>
      <c r="U327" t="str">
        <f t="shared" si="56"/>
        <v/>
      </c>
      <c r="V327" t="e">
        <f t="shared" si="57"/>
        <v>#VALUE!</v>
      </c>
      <c r="W327" t="str">
        <f t="shared" si="58"/>
        <v/>
      </c>
      <c r="X327" t="str">
        <f t="shared" si="59"/>
        <v/>
      </c>
      <c r="Y327" t="str">
        <f t="shared" si="60"/>
        <v/>
      </c>
      <c r="Z327" t="str">
        <f t="shared" si="61"/>
        <v/>
      </c>
      <c r="AA327" t="e">
        <f t="shared" si="62"/>
        <v>#VALUE!</v>
      </c>
      <c r="AB327" t="str">
        <f>IFERROR(V144+MATCH(AA327,V327:Z327,0)-1,"")</f>
        <v/>
      </c>
    </row>
    <row r="328" spans="1:28" x14ac:dyDescent="0.3">
      <c r="A328" s="1">
        <v>5</v>
      </c>
      <c r="B328" t="s">
        <v>128</v>
      </c>
      <c r="C328" t="s">
        <v>5576</v>
      </c>
      <c r="I328" t="str">
        <f t="shared" si="63"/>
        <v>N/A</v>
      </c>
      <c r="J328">
        <f t="shared" si="64"/>
        <v>3.52</v>
      </c>
      <c r="K328" t="str">
        <f t="shared" si="65"/>
        <v>N/A</v>
      </c>
      <c r="L328" t="str">
        <f t="shared" si="66"/>
        <v>N/A</v>
      </c>
      <c r="M328" t="str">
        <f t="shared" si="67"/>
        <v>N/A</v>
      </c>
      <c r="N328" t="str">
        <f t="shared" si="68"/>
        <v>N/A</v>
      </c>
      <c r="P328">
        <f t="shared" si="53"/>
        <v>3.52</v>
      </c>
      <c r="Q328">
        <f>IFERROR(J144+MATCH(P328,J328:N328,0)-1,"")</f>
        <v>2012</v>
      </c>
      <c r="R328">
        <f t="shared" si="54"/>
        <v>3.52</v>
      </c>
      <c r="S328">
        <f>IFERROR(J144+MATCH(R328,J328:N328)-1,"")</f>
        <v>2012</v>
      </c>
      <c r="T328">
        <f t="shared" si="55"/>
        <v>3.52</v>
      </c>
      <c r="U328" t="str">
        <f t="shared" si="56"/>
        <v/>
      </c>
      <c r="V328" t="e">
        <f t="shared" si="57"/>
        <v>#VALUE!</v>
      </c>
      <c r="W328" t="str">
        <f t="shared" si="58"/>
        <v/>
      </c>
      <c r="X328" t="str">
        <f t="shared" si="59"/>
        <v/>
      </c>
      <c r="Y328" t="str">
        <f t="shared" si="60"/>
        <v/>
      </c>
      <c r="Z328" t="str">
        <f t="shared" si="61"/>
        <v/>
      </c>
      <c r="AA328" t="e">
        <f t="shared" si="62"/>
        <v>#VALUE!</v>
      </c>
      <c r="AB328" t="str">
        <f>IFERROR(V144+MATCH(AA328,V328:Z328,0)-1,"")</f>
        <v/>
      </c>
    </row>
    <row r="329" spans="1:28" x14ac:dyDescent="0.3">
      <c r="A329" s="1">
        <v>6</v>
      </c>
      <c r="B329" t="s">
        <v>130</v>
      </c>
      <c r="C329" t="s">
        <v>3778</v>
      </c>
      <c r="I329" t="str">
        <f t="shared" si="63"/>
        <v>N/A</v>
      </c>
      <c r="J329">
        <f t="shared" si="64"/>
        <v>1.54</v>
      </c>
      <c r="K329" t="str">
        <f t="shared" si="65"/>
        <v>N/A</v>
      </c>
      <c r="L329" t="str">
        <f t="shared" si="66"/>
        <v>N/A</v>
      </c>
      <c r="M329" t="str">
        <f t="shared" si="67"/>
        <v>N/A</v>
      </c>
      <c r="N329" t="str">
        <f t="shared" si="68"/>
        <v>N/A</v>
      </c>
      <c r="P329">
        <f t="shared" si="53"/>
        <v>1.54</v>
      </c>
      <c r="Q329">
        <f>IFERROR(J144+MATCH(P329,J329:N329,0)-1,"")</f>
        <v>2012</v>
      </c>
      <c r="R329">
        <f t="shared" si="54"/>
        <v>1.54</v>
      </c>
      <c r="S329">
        <f>IFERROR(J144+MATCH(R329,J329:N329)-1,"")</f>
        <v>2012</v>
      </c>
      <c r="T329">
        <f t="shared" si="55"/>
        <v>1.54</v>
      </c>
      <c r="U329" t="str">
        <f t="shared" si="56"/>
        <v/>
      </c>
      <c r="V329" t="e">
        <f t="shared" si="57"/>
        <v>#VALUE!</v>
      </c>
      <c r="W329" t="str">
        <f t="shared" si="58"/>
        <v/>
      </c>
      <c r="X329" t="str">
        <f t="shared" si="59"/>
        <v/>
      </c>
      <c r="Y329" t="str">
        <f t="shared" si="60"/>
        <v/>
      </c>
      <c r="Z329" t="str">
        <f t="shared" si="61"/>
        <v/>
      </c>
      <c r="AA329" t="e">
        <f t="shared" si="62"/>
        <v>#VALUE!</v>
      </c>
      <c r="AB329" t="str">
        <f>IFERROR(V144+MATCH(AA329,V329:Z329,0)-1,"")</f>
        <v/>
      </c>
    </row>
    <row r="330" spans="1:28" x14ac:dyDescent="0.3">
      <c r="A330" s="1">
        <v>7</v>
      </c>
      <c r="B330" t="s">
        <v>132</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e">
        <f t="shared" si="57"/>
        <v>#VALUE!</v>
      </c>
      <c r="W330" t="str">
        <f t="shared" si="58"/>
        <v/>
      </c>
      <c r="X330" t="str">
        <f t="shared" si="59"/>
        <v/>
      </c>
      <c r="Y330" t="str">
        <f t="shared" si="60"/>
        <v/>
      </c>
      <c r="Z330" t="str">
        <f t="shared" si="61"/>
        <v/>
      </c>
      <c r="AA330" t="e">
        <f t="shared" si="62"/>
        <v>#VALUE!</v>
      </c>
      <c r="AB330" t="str">
        <f>IFERROR(V144+MATCH(AA330,V330:Z330,0)-1,"")</f>
        <v/>
      </c>
    </row>
    <row r="331" spans="1:28" x14ac:dyDescent="0.3">
      <c r="A331" s="1">
        <v>8</v>
      </c>
      <c r="B331" t="s">
        <v>133</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e">
        <f t="shared" si="57"/>
        <v>#VALUE!</v>
      </c>
      <c r="W331" t="str">
        <f t="shared" si="58"/>
        <v/>
      </c>
      <c r="X331" t="str">
        <f t="shared" si="59"/>
        <v/>
      </c>
      <c r="Y331" t="str">
        <f t="shared" si="60"/>
        <v/>
      </c>
      <c r="Z331" t="str">
        <f t="shared" si="61"/>
        <v/>
      </c>
      <c r="AA331" t="e">
        <f t="shared" si="62"/>
        <v>#VALUE!</v>
      </c>
      <c r="AB331" t="str">
        <f>IFERROR(V144+MATCH(AA331,V331:Z331,0)-1,"")</f>
        <v/>
      </c>
    </row>
    <row r="332" spans="1: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1: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0</v>
      </c>
      <c r="B334" t="s">
        <v>121</v>
      </c>
      <c r="C334" t="s">
        <v>1585</v>
      </c>
      <c r="I334" t="str">
        <f t="shared" si="63"/>
        <v>N/A</v>
      </c>
      <c r="J334">
        <f t="shared" si="64"/>
        <v>3500000000</v>
      </c>
      <c r="K334" t="str">
        <f t="shared" si="65"/>
        <v>N/A</v>
      </c>
      <c r="L334" t="str">
        <f t="shared" si="66"/>
        <v>N/A</v>
      </c>
      <c r="M334" t="str">
        <f t="shared" si="67"/>
        <v>N/A</v>
      </c>
      <c r="N334" t="str">
        <f t="shared" si="68"/>
        <v>N/A</v>
      </c>
      <c r="P334">
        <f t="shared" si="53"/>
        <v>3500000000</v>
      </c>
      <c r="Q334">
        <f>IFERROR(J144+MATCH(P334,J334:N334,0)-1,"")</f>
        <v>2012</v>
      </c>
      <c r="R334">
        <f t="shared" si="54"/>
        <v>3500000000</v>
      </c>
      <c r="S334">
        <f>IFERROR(J144+MATCH(R334,J334:N334)-1,"")</f>
        <v>2012</v>
      </c>
      <c r="T334">
        <f t="shared" si="55"/>
        <v>3500000000</v>
      </c>
      <c r="U334" t="str">
        <f t="shared" si="56"/>
        <v/>
      </c>
      <c r="V334" t="e">
        <f t="shared" si="57"/>
        <v>#VALUE!</v>
      </c>
      <c r="W334" t="str">
        <f t="shared" si="58"/>
        <v/>
      </c>
      <c r="X334" t="str">
        <f t="shared" si="59"/>
        <v/>
      </c>
      <c r="Y334" t="str">
        <f t="shared" si="60"/>
        <v/>
      </c>
      <c r="Z334" t="str">
        <f t="shared" si="61"/>
        <v/>
      </c>
      <c r="AA334" t="e">
        <f t="shared" si="62"/>
        <v>#VALUE!</v>
      </c>
      <c r="AB334" t="str">
        <f>IFERROR(V144+MATCH(AA334,V334:Z334,0)-1,"")</f>
        <v/>
      </c>
    </row>
    <row r="335" spans="1:28" x14ac:dyDescent="0.3">
      <c r="A335" s="1">
        <v>1</v>
      </c>
      <c r="B335" t="s">
        <v>122</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e">
        <f t="shared" si="57"/>
        <v>#VALUE!</v>
      </c>
      <c r="W335" t="str">
        <f t="shared" si="58"/>
        <v/>
      </c>
      <c r="X335" t="str">
        <f t="shared" si="59"/>
        <v/>
      </c>
      <c r="Y335" t="str">
        <f t="shared" si="60"/>
        <v/>
      </c>
      <c r="Z335" t="str">
        <f t="shared" si="61"/>
        <v/>
      </c>
      <c r="AA335" t="e">
        <f t="shared" si="62"/>
        <v>#VALUE!</v>
      </c>
      <c r="AB335" t="str">
        <f>IFERROR(V144+MATCH(AA335,V335:Z335,0)-1,"")</f>
        <v/>
      </c>
    </row>
    <row r="336" spans="1:28" x14ac:dyDescent="0.3">
      <c r="A336" s="1">
        <v>2</v>
      </c>
      <c r="B336" t="s">
        <v>123</v>
      </c>
      <c r="C336" t="s">
        <v>6403</v>
      </c>
      <c r="I336" t="str">
        <f t="shared" si="63"/>
        <v>N/A</v>
      </c>
      <c r="J336">
        <f t="shared" si="64"/>
        <v>18.940000000000001</v>
      </c>
      <c r="K336" t="str">
        <f t="shared" si="65"/>
        <v>N/A</v>
      </c>
      <c r="L336" t="str">
        <f t="shared" si="66"/>
        <v>N/A</v>
      </c>
      <c r="M336" t="str">
        <f t="shared" si="67"/>
        <v>N/A</v>
      </c>
      <c r="N336" t="str">
        <f t="shared" si="68"/>
        <v>N/A</v>
      </c>
      <c r="P336">
        <f t="shared" si="53"/>
        <v>18.940000000000001</v>
      </c>
      <c r="Q336">
        <f>IFERROR(J144+MATCH(P336,J336:N336,0)-1,"")</f>
        <v>2012</v>
      </c>
      <c r="R336">
        <f t="shared" si="54"/>
        <v>18.940000000000001</v>
      </c>
      <c r="S336">
        <f>IFERROR(J144+MATCH(R336,J336:N336)-1,"")</f>
        <v>2012</v>
      </c>
      <c r="T336">
        <f t="shared" si="55"/>
        <v>18.940000000000001</v>
      </c>
      <c r="U336" t="str">
        <f t="shared" si="56"/>
        <v/>
      </c>
      <c r="V336" t="e">
        <f t="shared" si="57"/>
        <v>#VALUE!</v>
      </c>
      <c r="W336" t="str">
        <f t="shared" si="58"/>
        <v/>
      </c>
      <c r="X336" t="str">
        <f t="shared" si="59"/>
        <v/>
      </c>
      <c r="Y336" t="str">
        <f t="shared" si="60"/>
        <v/>
      </c>
      <c r="Z336" t="str">
        <f t="shared" si="61"/>
        <v/>
      </c>
      <c r="AA336" t="e">
        <f t="shared" si="62"/>
        <v>#VALUE!</v>
      </c>
      <c r="AB336" t="str">
        <f>IFERROR(V144+MATCH(AA336,V336:Z336,0)-1,"")</f>
        <v/>
      </c>
    </row>
    <row r="337" spans="1:28" x14ac:dyDescent="0.3">
      <c r="A337" s="1">
        <v>3</v>
      </c>
      <c r="B337" t="s">
        <v>124</v>
      </c>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e">
        <f t="shared" ref="V337:V400" si="73">IF(C337="-","",IF(ISBLANK(B337),"",IF(OR(ISNUMBER(FIND("Growth",B337)),ISNUMBER(FIND("Margin",B337))),"",(J337-T337)/U337)))</f>
        <v>#VALUE!</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t="e">
        <f t="shared" ref="AA337:AA400" si="78">IF(MAX(MAX(V337:Z337),ABS(MIN(V337:Z337)))=ABS(MIN(V337:Z337)),MIN(V337:Z337),MAX(V337:Z337))</f>
        <v>#VALUE!</v>
      </c>
      <c r="AB337" t="str">
        <f>IFERROR(V144+MATCH(AA337,V337:Z337,0)-1,"")</f>
        <v/>
      </c>
    </row>
    <row r="338" spans="1:28" x14ac:dyDescent="0.3">
      <c r="A338" s="1">
        <v>4</v>
      </c>
      <c r="B338" t="s">
        <v>126</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e">
        <f t="shared" si="73"/>
        <v>#VALUE!</v>
      </c>
      <c r="W338" t="str">
        <f t="shared" si="74"/>
        <v/>
      </c>
      <c r="X338" t="str">
        <f t="shared" si="75"/>
        <v/>
      </c>
      <c r="Y338" t="str">
        <f t="shared" si="76"/>
        <v/>
      </c>
      <c r="Z338" t="str">
        <f t="shared" si="77"/>
        <v/>
      </c>
      <c r="AA338" t="e">
        <f t="shared" si="78"/>
        <v>#VALUE!</v>
      </c>
      <c r="AB338" t="str">
        <f>IFERROR(V144+MATCH(AA338,V338:Z338,0)-1,"")</f>
        <v/>
      </c>
    </row>
    <row r="339" spans="1:28" x14ac:dyDescent="0.3">
      <c r="A339" s="1">
        <v>5</v>
      </c>
      <c r="B339" t="s">
        <v>128</v>
      </c>
      <c r="C339" t="s">
        <v>6287</v>
      </c>
      <c r="I339" t="str">
        <f t="shared" si="63"/>
        <v>N/A</v>
      </c>
      <c r="J339">
        <f t="shared" si="64"/>
        <v>2.23</v>
      </c>
      <c r="K339" t="str">
        <f t="shared" si="65"/>
        <v>N/A</v>
      </c>
      <c r="L339" t="str">
        <f t="shared" si="66"/>
        <v>N/A</v>
      </c>
      <c r="M339" t="str">
        <f t="shared" si="67"/>
        <v>N/A</v>
      </c>
      <c r="N339" t="str">
        <f t="shared" si="68"/>
        <v>N/A</v>
      </c>
      <c r="P339">
        <f t="shared" si="69"/>
        <v>2.23</v>
      </c>
      <c r="Q339">
        <f>IFERROR(J144+MATCH(P339,J339:N339,0)-1,"")</f>
        <v>2012</v>
      </c>
      <c r="R339">
        <f t="shared" si="70"/>
        <v>2.23</v>
      </c>
      <c r="S339">
        <f>IFERROR(J144+MATCH(R339,J339:N339)-1,"")</f>
        <v>2012</v>
      </c>
      <c r="T339">
        <f t="shared" si="71"/>
        <v>2.23</v>
      </c>
      <c r="U339" t="str">
        <f t="shared" si="72"/>
        <v/>
      </c>
      <c r="V339" t="e">
        <f t="shared" si="73"/>
        <v>#VALUE!</v>
      </c>
      <c r="W339" t="str">
        <f t="shared" si="74"/>
        <v/>
      </c>
      <c r="X339" t="str">
        <f t="shared" si="75"/>
        <v/>
      </c>
      <c r="Y339" t="str">
        <f t="shared" si="76"/>
        <v/>
      </c>
      <c r="Z339" t="str">
        <f t="shared" si="77"/>
        <v/>
      </c>
      <c r="AA339" t="e">
        <f t="shared" si="78"/>
        <v>#VALUE!</v>
      </c>
      <c r="AB339" t="str">
        <f>IFERROR(V144+MATCH(AA339,V339:Z339,0)-1,"")</f>
        <v/>
      </c>
    </row>
    <row r="340" spans="1:28" x14ac:dyDescent="0.3">
      <c r="A340" s="1">
        <v>6</v>
      </c>
      <c r="B340" t="s">
        <v>130</v>
      </c>
      <c r="C340" t="s">
        <v>6404</v>
      </c>
      <c r="I340" t="str">
        <f t="shared" si="63"/>
        <v>N/A</v>
      </c>
      <c r="J340">
        <f t="shared" si="64"/>
        <v>5.73</v>
      </c>
      <c r="K340" t="str">
        <f t="shared" si="65"/>
        <v>N/A</v>
      </c>
      <c r="L340" t="str">
        <f t="shared" si="66"/>
        <v>N/A</v>
      </c>
      <c r="M340" t="str">
        <f t="shared" si="67"/>
        <v>N/A</v>
      </c>
      <c r="N340" t="str">
        <f t="shared" si="68"/>
        <v>N/A</v>
      </c>
      <c r="P340">
        <f t="shared" si="69"/>
        <v>5.73</v>
      </c>
      <c r="Q340">
        <f>IFERROR(J144+MATCH(P340,J340:N340,0)-1,"")</f>
        <v>2012</v>
      </c>
      <c r="R340">
        <f t="shared" si="70"/>
        <v>5.73</v>
      </c>
      <c r="S340">
        <f>IFERROR(J144+MATCH(R340,J340:N340)-1,"")</f>
        <v>2012</v>
      </c>
      <c r="T340">
        <f t="shared" si="71"/>
        <v>5.73</v>
      </c>
      <c r="U340" t="str">
        <f t="shared" si="72"/>
        <v/>
      </c>
      <c r="V340" t="e">
        <f t="shared" si="73"/>
        <v>#VALUE!</v>
      </c>
      <c r="W340" t="str">
        <f t="shared" si="74"/>
        <v/>
      </c>
      <c r="X340" t="str">
        <f t="shared" si="75"/>
        <v/>
      </c>
      <c r="Y340" t="str">
        <f t="shared" si="76"/>
        <v/>
      </c>
      <c r="Z340" t="str">
        <f t="shared" si="77"/>
        <v/>
      </c>
      <c r="AA340" t="e">
        <f t="shared" si="78"/>
        <v>#VALUE!</v>
      </c>
      <c r="AB340" t="str">
        <f>IFERROR(V144+MATCH(AA340,V340:Z340,0)-1,"")</f>
        <v/>
      </c>
    </row>
    <row r="341" spans="1:28" x14ac:dyDescent="0.3">
      <c r="A341" s="1">
        <v>7</v>
      </c>
      <c r="B341" t="s">
        <v>132</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e">
        <f t="shared" si="73"/>
        <v>#VALUE!</v>
      </c>
      <c r="W341" t="str">
        <f t="shared" si="74"/>
        <v/>
      </c>
      <c r="X341" t="str">
        <f t="shared" si="75"/>
        <v/>
      </c>
      <c r="Y341" t="str">
        <f t="shared" si="76"/>
        <v/>
      </c>
      <c r="Z341" t="str">
        <f t="shared" si="77"/>
        <v/>
      </c>
      <c r="AA341" t="e">
        <f t="shared" si="78"/>
        <v>#VALUE!</v>
      </c>
      <c r="AB341" t="str">
        <f>IFERROR(V144+MATCH(AA341,V341:Z341,0)-1,"")</f>
        <v/>
      </c>
    </row>
    <row r="342" spans="1:28" x14ac:dyDescent="0.3">
      <c r="A342" s="1">
        <v>8</v>
      </c>
      <c r="B342" t="s">
        <v>133</v>
      </c>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e">
        <f t="shared" si="73"/>
        <v>#VALUE!</v>
      </c>
      <c r="W342" t="str">
        <f t="shared" si="74"/>
        <v/>
      </c>
      <c r="X342" t="str">
        <f t="shared" si="75"/>
        <v/>
      </c>
      <c r="Y342" t="str">
        <f t="shared" si="76"/>
        <v/>
      </c>
      <c r="Z342" t="str">
        <f t="shared" si="77"/>
        <v/>
      </c>
      <c r="AA342" t="e">
        <f t="shared" si="78"/>
        <v>#VALUE!</v>
      </c>
      <c r="AB342" t="str">
        <f>IFERROR(V144+MATCH(AA342,V342:Z342,0)-1,"")</f>
        <v/>
      </c>
    </row>
    <row r="343" spans="1: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1: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1: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1: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1: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1: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1: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#VALUE!</v>
      </c>
      <c r="AL454" t="e">
        <f ca="1">Z455-Y455</f>
        <v>#VALUE!</v>
      </c>
      <c r="AM454" t="e">
        <f ca="1">AA455-Z455</f>
        <v>#VALUE!</v>
      </c>
      <c r="AN454" t="e">
        <f ca="1">AB455-AA455</f>
        <v>#VALUE!</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#VALUE!</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#VALUE!</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#VALUE!</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#VALUE!</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#VALUE!</v>
      </c>
      <c r="AK455" t="str">
        <f>"Max " &amp; AK452</f>
        <v>Max Change in Gross Margin / Sales</v>
      </c>
      <c r="AL455" t="e">
        <f ca="1">MAX(AK454:AN454)</f>
        <v>#VALUE!</v>
      </c>
    </row>
    <row r="456" spans="2:40" x14ac:dyDescent="0.3">
      <c r="X456" t="str">
        <f>"Max " &amp; X453</f>
        <v>Max Gross Margin</v>
      </c>
      <c r="Y456" t="e">
        <f ca="1">MAX(X455:AB455)</f>
        <v>#VALUE!</v>
      </c>
      <c r="AK456" t="str">
        <f>AK455 &amp; " Year"</f>
        <v>Max Change in Gross Margin / Sales Year</v>
      </c>
      <c r="AL456" t="e">
        <f ca="1">IF(MATCH(AL455,AK454:AN454,0)=1,AK453,IF(MATCH(AL455,AK454:AN454,0)=2,AL453,IF(MATCH(AL455,AK454:AN454,0)=3,AM453,AN453)))</f>
        <v>#VALUE!</v>
      </c>
    </row>
    <row r="457" spans="2:40" x14ac:dyDescent="0.3">
      <c r="X457" t="str">
        <f>X456 &amp; " Year"</f>
        <v>Max Gross Margin Year</v>
      </c>
      <c r="Y457" t="e">
        <f ca="1">VALUE(X454)+MATCH(Y456,X455:AB455,0)-1</f>
        <v>#VALUE!</v>
      </c>
      <c r="AK457" t="str">
        <f>"Min " &amp; AK452</f>
        <v>Min Change in Gross Margin / Sales</v>
      </c>
      <c r="AL457" t="e">
        <f ca="1">MIN(AK454:AN454)</f>
        <v>#VALUE!</v>
      </c>
    </row>
    <row r="458" spans="2:40" x14ac:dyDescent="0.3">
      <c r="X458" t="str">
        <f>"Min " &amp; X453</f>
        <v>Min Gross Margin</v>
      </c>
      <c r="Y458" t="e">
        <f ca="1">MIN(X455:AB455)</f>
        <v>#VALUE!</v>
      </c>
      <c r="AK458" t="str">
        <f>AK457 &amp; " Year"</f>
        <v>Min Change in Gross Margin / Sales Year</v>
      </c>
      <c r="AL458" t="e">
        <f ca="1">IF(MATCH(AL457,AK454:AN454,0)=1,AK453,IF(MATCH(AL457,AK454:AN454,0)=2,AL453,IF(MATCH(AL457,AK454:AN454,0)=3,AM453,AN453)))</f>
        <v>#VALUE!</v>
      </c>
    </row>
    <row r="459" spans="2:40" x14ac:dyDescent="0.3">
      <c r="X459" t="str">
        <f>X458 &amp; " Year"</f>
        <v>Min Gross Margin Year</v>
      </c>
      <c r="Y459" t="e">
        <f ca="1">VALUE(X454)+MATCH(Y458,X455:AB455,0)-1</f>
        <v>#VALUE!</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#VALUE!</v>
      </c>
      <c r="R462" t="e">
        <f ca="1">Y455-Y463-Y471</f>
        <v>#VALUE!</v>
      </c>
      <c r="S462" t="e">
        <f ca="1">Z455-Z463-Z471</f>
        <v>#VALUE!</v>
      </c>
      <c r="T462" t="e">
        <f ca="1">AA455-AA463-AA471</f>
        <v>#VALUE!</v>
      </c>
      <c r="U462" t="e">
        <f ca="1">AB455-AB463-AB471</f>
        <v>#VALUE!</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#VALUE!</v>
      </c>
      <c r="S463" t="str">
        <f>"GM Effect on Max"</f>
        <v>GM Effect on Max</v>
      </c>
      <c r="T463" t="e">
        <f ca="1">IF(R464=Y457,"Max OM in same year as Max GM","Inconclusive Effect")</f>
        <v>#VALUE!</v>
      </c>
      <c r="U463" t="str">
        <f>"Correlation with GM"</f>
        <v>Correlation with GM</v>
      </c>
      <c r="V463" t="e">
        <f ca="1">CORREL(Q462:U462,X455:AB455)</f>
        <v>#VALUE!</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#VALUE!</v>
      </c>
      <c r="AF463" t="e">
        <f ca="1">S462-R462</f>
        <v>#VALUE!</v>
      </c>
      <c r="AG463" t="e">
        <f ca="1">T462-S462</f>
        <v>#VALUE!</v>
      </c>
      <c r="AH463" t="e">
        <f ca="1">U462-T462</f>
        <v>#VALUE!</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#VALUE!</v>
      </c>
      <c r="S464" t="str">
        <f>"SGA Effect on Max"</f>
        <v>SGA Effect on Max</v>
      </c>
      <c r="T464" t="e">
        <f ca="1">IF(R464=Y467,"Max OM in same year as Min SGA","Inconclusive Effect")</f>
        <v>#VALUE!</v>
      </c>
      <c r="U464" t="str">
        <f>"Correlation with SGA"</f>
        <v>Correlation with SGA</v>
      </c>
      <c r="V464" t="e">
        <f ca="1">CORREL(Q462:U462,X463:AB463)</f>
        <v>#VALUE!</v>
      </c>
      <c r="X464" t="str">
        <f>"Max " &amp; X461</f>
        <v>Max SGA / Sales</v>
      </c>
      <c r="Y464" t="e">
        <f ca="1">MAX(X463:AB463)</f>
        <v>#N/A</v>
      </c>
      <c r="AE464" t="str">
        <f>"Max " &amp; AE461</f>
        <v>Max Change in Operating Margin</v>
      </c>
      <c r="AF464" t="e">
        <f ca="1">MAX(AE463:AH463)</f>
        <v>#VALUE!</v>
      </c>
      <c r="AK464" t="str">
        <f>"Max " &amp; AK461</f>
        <v>Max Change in SGA / Sales</v>
      </c>
      <c r="AL464" t="e">
        <f ca="1">MAX(AK463:AN463)</f>
        <v>#N/A</v>
      </c>
    </row>
    <row r="465" spans="4:40" x14ac:dyDescent="0.3">
      <c r="J465" t="str">
        <f>"EOY Pretax ROIC"</f>
        <v>EOY Pretax ROIC</v>
      </c>
      <c r="Q465" t="str">
        <f>"Min " &amp; Q460</f>
        <v>Min Operating Margin</v>
      </c>
      <c r="R465" t="e">
        <f ca="1">MIN(Q462:U462)</f>
        <v>#VALUE!</v>
      </c>
      <c r="S465" t="str">
        <f>"Dep Effect on Max"</f>
        <v>Dep Effect on Max</v>
      </c>
      <c r="T465" t="e">
        <f ca="1">IF(R464=Y475,"Max OM in same year as Min Depr","Inconclusive Effect")</f>
        <v>#VALUE!</v>
      </c>
      <c r="U465" t="str">
        <f>"Correlation with Dep"</f>
        <v>Correlation with Dep</v>
      </c>
      <c r="V465" t="e">
        <f ca="1">CORREL(Q462:U462,X471:AB471)</f>
        <v>#VALUE!</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#VALUE!</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#VALUE!</v>
      </c>
      <c r="S466" t="str">
        <f>"GM Effect on Min"</f>
        <v>GM Effect on Min</v>
      </c>
      <c r="T466" t="e">
        <f ca="1">IF(R466=Y459,"Min OM in same year as Min GM","Inconclusive Effect")</f>
        <v>#VALUE!</v>
      </c>
      <c r="X466" t="str">
        <f>"Min " &amp; X461</f>
        <v>Min SGA / Sales</v>
      </c>
      <c r="Y466" t="e">
        <f ca="1">MIN(X463:AB463)</f>
        <v>#N/A</v>
      </c>
      <c r="AE466" t="str">
        <f>"Min " &amp; AE461</f>
        <v>Min Change in Operating Margin</v>
      </c>
      <c r="AF466" t="e">
        <f ca="1">MIN(AE463:AH463)</f>
        <v>#VALUE!</v>
      </c>
      <c r="AK466" t="str">
        <f>"Min " &amp; AK461</f>
        <v>Min Change in SGA / Sales</v>
      </c>
      <c r="AL466" t="e">
        <f ca="1">MIN(AK463:AN463)</f>
        <v>#N/A</v>
      </c>
    </row>
    <row r="467" spans="4:40" x14ac:dyDescent="0.3">
      <c r="J467" t="e">
        <f ca="1">Q462*(1/Q490)</f>
        <v>#VALUE!</v>
      </c>
      <c r="K467" t="e">
        <f ca="1">R462*(1/R490)</f>
        <v>#VALUE!</v>
      </c>
      <c r="L467" t="e">
        <f ca="1">S462*(1/S490)</f>
        <v>#VALUE!</v>
      </c>
      <c r="M467" t="e">
        <f ca="1">T462*(1/T490)</f>
        <v>#VALUE!</v>
      </c>
      <c r="N467" t="e">
        <f ca="1">U462*(1/U490)</f>
        <v>#VALUE!</v>
      </c>
      <c r="S467" t="str">
        <f>"SGA Effect on Min"</f>
        <v>SGA Effect on Min</v>
      </c>
      <c r="T467" t="e">
        <f ca="1">IF(R466=Y465,"Min OM in same year as Max SGA","Inconclusive Effect")</f>
        <v>#VALUE!</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#VALUE!</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#VALUE!</v>
      </c>
      <c r="L468" t="str">
        <f>"OM Effect on Max"</f>
        <v>OM Effect on Max</v>
      </c>
      <c r="M468" t="e">
        <f ca="1">IF(K469=R464,"Max ROIC in same year as Max OM","Inconclusive Effect")</f>
        <v>#VALUE!</v>
      </c>
      <c r="N468" t="str">
        <f>"Correlation with OM"</f>
        <v>Correlation with OM</v>
      </c>
      <c r="O468" t="e">
        <f ca="1">CORREL(J467:N467,Q462:U462)</f>
        <v>#VALUE!</v>
      </c>
      <c r="S468" t="str">
        <f>"Dep Effect on Min"</f>
        <v>Dep Effect on Min</v>
      </c>
      <c r="T468" t="e">
        <f ca="1">IF(R466=Y473,"Min OM in same year as Max Dep","Inconclusive Effect")</f>
        <v>#VALUE!</v>
      </c>
    </row>
    <row r="469" spans="4:40" x14ac:dyDescent="0.3">
      <c r="J469" t="str">
        <f>J468 &amp; " Year"</f>
        <v>Max EOY Pretax ROIC Year</v>
      </c>
      <c r="K469" t="e">
        <f ca="1">VALUE(J466)+MATCH(K468,J467:N467,0)-1</f>
        <v>#VALUE!</v>
      </c>
      <c r="L469" t="str">
        <f>"IC Effect on Max"</f>
        <v>IC Effect on Max</v>
      </c>
      <c r="M469" t="e">
        <f ca="1">IF(K469=R494,"Max ROIC in same year as Min IC","Inconclusive Effect")</f>
        <v>#VALUE!</v>
      </c>
      <c r="N469" t="str">
        <f>"Correlation with IC"</f>
        <v>Correlation with IC</v>
      </c>
      <c r="O469" t="e">
        <f ca="1">CORREL(J467:N467,Q490:U490)</f>
        <v>#VALUE!</v>
      </c>
      <c r="X469" t="str">
        <f>"Depreciation / Sales"</f>
        <v>Depreciation / Sales</v>
      </c>
    </row>
    <row r="470" spans="4:40" x14ac:dyDescent="0.3">
      <c r="J470" t="str">
        <f>"Min " &amp; J465</f>
        <v>Min EOY Pretax ROIC</v>
      </c>
      <c r="K470" t="e">
        <f ca="1">MIN(J467:N467)</f>
        <v>#VALUE!</v>
      </c>
      <c r="L470" t="str">
        <f>"OM Effect on Min"</f>
        <v>OM Effect on Min</v>
      </c>
      <c r="M470" t="e">
        <f ca="1">IF(K471=R466,"Min ROIC in same year as Min OM","Inconclusive Effect")</f>
        <v>#VALUE!</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#VALUE!</v>
      </c>
      <c r="L471" t="str">
        <f>"IC Effect on Min"</f>
        <v>IC Effect on Min</v>
      </c>
      <c r="M471" t="e">
        <f ca="1">IF(K471=R492,"Min ROIC in same year as Max IC","Inconclusive Effect")</f>
        <v>#VALUE!</v>
      </c>
      <c r="Q471" t="str">
        <f>K476</f>
        <v>12-13</v>
      </c>
      <c r="R471" t="str">
        <f>L476</f>
        <v>13-14</v>
      </c>
      <c r="S471" t="str">
        <f>M476</f>
        <v>14-15</v>
      </c>
      <c r="T471" t="str">
        <f>N476</f>
        <v>15-16</v>
      </c>
      <c r="X471" t="e">
        <f ca="1">(INDIRECT("J" &amp; MATCH("Depreciation &amp; Amortization Expense",B145:B403,0) +144))/(INDIRECT("J" &amp; MATCH("Sales/Revenue",B145:B403,0) +144))</f>
        <v>#VALUE!</v>
      </c>
      <c r="Y471" t="e">
        <f ca="1">(INDIRECT("K" &amp; MATCH("Depreciation &amp; Amortization Expense",B145:B403,0) +144))/(INDIRECT("K" &amp; MATCH("Sales/Revenue",B145:B403,0) +144))</f>
        <v>#VALUE!</v>
      </c>
      <c r="Z471" t="e">
        <f ca="1">(INDIRECT("L" &amp; MATCH("Depreciation &amp; Amortization Expense",B145:B403,0) +144))/(INDIRECT("L" &amp; MATCH("Sales/Revenue",B145:B403,0) +144))</f>
        <v>#VALUE!</v>
      </c>
      <c r="AA471" t="e">
        <f ca="1">(INDIRECT("M" &amp; MATCH("Depreciation &amp; Amortization Expense",B145:B403,0) +144))/(INDIRECT("M" &amp; MATCH("Sales/Revenue",B145:B403,0) +144))</f>
        <v>#VALUE!</v>
      </c>
      <c r="AB471" t="e">
        <f ca="1">(INDIRECT("N" &amp; MATCH("Depreciation &amp; Amortization Expense",B145:B403,0) +144))/(INDIRECT("N" &amp; MATCH("Sales/Revenue",B145:B403,0) +144))</f>
        <v>#VALUE!</v>
      </c>
    </row>
    <row r="472" spans="4:40" x14ac:dyDescent="0.3">
      <c r="Q472" t="e">
        <f ca="1">K467-J467</f>
        <v>#VALUE!</v>
      </c>
      <c r="R472" t="e">
        <f ca="1">L467-K467</f>
        <v>#VALUE!</v>
      </c>
      <c r="S472" t="e">
        <f ca="1">M467-L467</f>
        <v>#VALUE!</v>
      </c>
      <c r="T472" t="e">
        <f ca="1">N467-M467</f>
        <v>#VALUE!</v>
      </c>
      <c r="X472" t="str">
        <f>"Max " &amp; X469</f>
        <v>Max Depreciation / Sales</v>
      </c>
      <c r="Y472" t="e">
        <f ca="1">MAX(X471:AB471)</f>
        <v>#VALUE!</v>
      </c>
      <c r="AK472" t="str">
        <f>"Change in Depreciation / Sales"</f>
        <v>Change in Depreciation / Sales</v>
      </c>
    </row>
    <row r="473" spans="4:40" x14ac:dyDescent="0.3">
      <c r="Q473" t="str">
        <f>"Max " &amp; Q470</f>
        <v>Max Change in EOY Pretax ROIC</v>
      </c>
      <c r="R473" t="e">
        <f ca="1">MAX(Q472:T472)</f>
        <v>#VALUE!</v>
      </c>
      <c r="X473" t="str">
        <f>X472 &amp; " Year"</f>
        <v>Max Depreciation / Sales Year</v>
      </c>
      <c r="Y473" t="e">
        <f ca="1">VALUE(X470)+MATCH(Y472,X471:AB471,0)-1</f>
        <v>#VALUE!</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#VALUE!</v>
      </c>
      <c r="X474" t="str">
        <f>"Min " &amp; X469</f>
        <v>Min Depreciation / Sales</v>
      </c>
      <c r="Y474" t="e">
        <f ca="1">MIN(X471:AB471)</f>
        <v>#VALUE!</v>
      </c>
      <c r="AK474" t="e">
        <f ca="1">Y471-X471</f>
        <v>#VALUE!</v>
      </c>
      <c r="AL474" t="e">
        <f ca="1">Z471-Y471</f>
        <v>#VALUE!</v>
      </c>
      <c r="AM474" t="e">
        <f ca="1">AA471-Z471</f>
        <v>#VALUE!</v>
      </c>
      <c r="AN474" t="e">
        <f ca="1">AB471-AA471</f>
        <v>#VALUE!</v>
      </c>
    </row>
    <row r="475" spans="4:40" x14ac:dyDescent="0.3">
      <c r="D475" t="str">
        <f>"EOY ROIC"</f>
        <v>EOY ROIC</v>
      </c>
      <c r="K475" t="str">
        <f>"Change in EOY ROIC"</f>
        <v>Change in EOY ROIC</v>
      </c>
      <c r="Q475" t="str">
        <f>"Min " &amp; Q470</f>
        <v>Min Change in EOY Pretax ROIC</v>
      </c>
      <c r="R475" t="e">
        <f ca="1">MIN(Q472:T472)</f>
        <v>#VALUE!</v>
      </c>
      <c r="X475" t="str">
        <f>X474 &amp; " Year"</f>
        <v>Min Depreciation / Sales Year</v>
      </c>
      <c r="Y475" t="e">
        <f ca="1">VALUE(X470)+MATCH(Y474,X471:AB471,0)-1</f>
        <v>#VALUE!</v>
      </c>
      <c r="AK475" t="str">
        <f>"Max " &amp; AK472</f>
        <v>Max Change in Depreciation / Sales</v>
      </c>
      <c r="AL475" t="e">
        <f ca="1">MAX(AK474:AN474)</f>
        <v>#VALUE!</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#VALUE!</v>
      </c>
      <c r="AK476" t="str">
        <f>AK475 &amp; " Year"</f>
        <v>Max Change in Depreciation / Sales Year</v>
      </c>
      <c r="AL476" t="e">
        <f ca="1">IF(MATCH(AL475,AK474:AN474,0)=1,AK473,IF(MATCH(AL475,AK474:AN474,0)=2,AL473,IF(MATCH(AL475,AK474:AN474,0)=3,AM473,AN473)))</f>
        <v>#VALUE!</v>
      </c>
    </row>
    <row r="477" spans="4:40" x14ac:dyDescent="0.3">
      <c r="D477" t="e">
        <f ca="1">J467*(1-J487)</f>
        <v>#VALUE!</v>
      </c>
      <c r="E477" t="e">
        <f ca="1">K467*(1-K487)</f>
        <v>#VALUE!</v>
      </c>
      <c r="F477" t="e">
        <f ca="1">L467*(1-L487)</f>
        <v>#VALUE!</v>
      </c>
      <c r="G477" t="e">
        <f ca="1">M467*(1-M487)</f>
        <v>#VALUE!</v>
      </c>
      <c r="H477" t="e">
        <f ca="1">N467*(1-N487)</f>
        <v>#VALUE!</v>
      </c>
      <c r="K477" t="e">
        <f ca="1">E477-D477</f>
        <v>#VALUE!</v>
      </c>
      <c r="L477" t="e">
        <f ca="1">F477-E477</f>
        <v>#VALUE!</v>
      </c>
      <c r="M477" t="e">
        <f ca="1">G477-F477</f>
        <v>#VALUE!</v>
      </c>
      <c r="N477" t="e">
        <f ca="1">H477-G477</f>
        <v>#VALUE!</v>
      </c>
      <c r="AK477" t="str">
        <f>"Min " &amp; AK472</f>
        <v>Min Change in Depreciation / Sales</v>
      </c>
      <c r="AL477" t="e">
        <f ca="1">MIN(AK474:AN474)</f>
        <v>#VALUE!</v>
      </c>
    </row>
    <row r="478" spans="4:40" x14ac:dyDescent="0.3">
      <c r="D478" t="str">
        <f>"Max " &amp; D475</f>
        <v>Max EOY ROIC</v>
      </c>
      <c r="E478" t="e">
        <f ca="1">MAX(D477:H477)</f>
        <v>#VALUE!</v>
      </c>
      <c r="F478" t="str">
        <f>"Cash Tax  Effect on Max"</f>
        <v>Cash Tax  Effect on Max</v>
      </c>
      <c r="G478" t="e">
        <f ca="1">IF(E479=K491,"Max ROIC in same year as Min Cash Tax","Inconclusive Effect")</f>
        <v>#VALUE!</v>
      </c>
      <c r="K478" t="str">
        <f>"Max " &amp; K475</f>
        <v>Max Change in EOY ROIC</v>
      </c>
      <c r="L478" t="e">
        <f ca="1">MAX(K477:N477)</f>
        <v>#VALUE!</v>
      </c>
      <c r="AK478" t="str">
        <f>AK477 &amp; " Year"</f>
        <v>Min Change in Depreciation / Sales Year</v>
      </c>
      <c r="AL478" t="e">
        <f ca="1">IF(MATCH(AL477,AK474:AN474,0)=1,AK473,IF(MATCH(AL477,AK474:AN474,0)=2,AL473,IF(MATCH(AL477,AK474:AN474,0)=3,AM473,AN473)))</f>
        <v>#VALUE!</v>
      </c>
    </row>
    <row r="479" spans="4:40" x14ac:dyDescent="0.3">
      <c r="D479" t="str">
        <f>D478 &amp; " Year"</f>
        <v>Max EOY ROIC Year</v>
      </c>
      <c r="E479" t="e">
        <f ca="1">VALUE(D476)+MATCH(E478,D477:H477,0)-1</f>
        <v>#VALUE!</v>
      </c>
      <c r="K479" t="str">
        <f>K478 &amp; " Year"</f>
        <v>Max Change in EOY ROIC Year</v>
      </c>
      <c r="L479" t="e">
        <f ca="1">IF(MATCH(L478,K477:N477,0)=1,K476,IF(MATCH(L478,K477:N477,0)=2,L476,IF(MATCH(L478,K477:N477,0)=3,M476,N476)))</f>
        <v>#VALUE!</v>
      </c>
      <c r="Q479" t="str">
        <f>"Change in Cash Tax Rate"</f>
        <v>Change in Cash Tax Rate</v>
      </c>
    </row>
    <row r="480" spans="4:40" x14ac:dyDescent="0.3">
      <c r="D480" t="str">
        <f>"Min " &amp; D475</f>
        <v>Min EOY ROIC</v>
      </c>
      <c r="E480" t="e">
        <f ca="1">MIN(D477:H477)</f>
        <v>#VALUE!</v>
      </c>
      <c r="F480" t="str">
        <f>"Cash Tax  Effect on Min"</f>
        <v>Cash Tax  Effect on Min</v>
      </c>
      <c r="G480" t="e">
        <f ca="1">IF(E481=K489,"Min ROIC in same year as Max Cash Tax","Inconclusive Effect")</f>
        <v>#VALUE!</v>
      </c>
      <c r="K480" t="str">
        <f>"Min " &amp; K475</f>
        <v>Min Change in EOY ROIC</v>
      </c>
      <c r="L480" t="e">
        <f ca="1">MIN(K477:N477)</f>
        <v>#VALUE!</v>
      </c>
      <c r="Q480" t="str">
        <f>K476</f>
        <v>12-13</v>
      </c>
      <c r="R480" t="str">
        <f>L476</f>
        <v>13-14</v>
      </c>
      <c r="S480" t="str">
        <f>M476</f>
        <v>14-15</v>
      </c>
      <c r="T480" t="str">
        <f>N476</f>
        <v>15-16</v>
      </c>
    </row>
    <row r="481" spans="4:40" x14ac:dyDescent="0.3">
      <c r="D481" t="str">
        <f>D480 &amp; " Year"</f>
        <v>Min EOY ROIC Year</v>
      </c>
      <c r="E481" t="e">
        <f ca="1">VALUE(D476)+MATCH(E480,D477:H477,0)-1</f>
        <v>#VALUE!</v>
      </c>
      <c r="K481" t="str">
        <f>K480 &amp; " Year"</f>
        <v>Min Change in EOY ROIC Year</v>
      </c>
      <c r="L481" t="e">
        <f ca="1">IF(MATCH(L480,K477:N477,0)=1,K476,IF(MATCH(L480,K477:N477,0)=2,L476,IF(MATCH(L480,K477:N477,0)=3,M476,N476)))</f>
        <v>#VALUE!</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#VALUE!</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#VALUE!</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#VALUE!</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#VALUE!</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#VALUE!</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#VALUE!</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#VALUE!</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#VALUE!</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#VALUE!</v>
      </c>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#VALUE!</v>
      </c>
      <c r="AE493" t="str">
        <f>"Max " &amp; AE490</f>
        <v>Max Change in Invested Capital / Sales</v>
      </c>
      <c r="AF493" t="e">
        <f ca="1">MAX(AE492:AH492)</f>
        <v>#N/A</v>
      </c>
      <c r="AK493" t="str">
        <f>"Max " &amp; AK490</f>
        <v>Max Change in PPE / Sales</v>
      </c>
      <c r="AL493" t="e">
        <f ca="1">MAX(AK492:AN492)</f>
        <v>#VALUE!</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#VALUE!</v>
      </c>
      <c r="AE495" t="str">
        <f>"Min " &amp; AE490</f>
        <v>Min Change in Invested Capital / Sales</v>
      </c>
      <c r="AF495" t="e">
        <f ca="1">MIN(AE492:AH492)</f>
        <v>#N/A</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X500" t="str">
        <f>"Max " &amp; X497</f>
        <v>Max Intangibles / Sales</v>
      </c>
      <c r="Y500" t="e">
        <f ca="1">MAX(X499:AB499)</f>
        <v>#VALUE!</v>
      </c>
      <c r="AK500" t="e">
        <f ca="1">Y499-X499</f>
        <v>#VALUE!</v>
      </c>
      <c r="AL500" t="e">
        <f ca="1">Z499-Y499</f>
        <v>#VALUE!</v>
      </c>
      <c r="AM500" t="e">
        <f ca="1">AA499-Z499</f>
        <v>#VALUE!</v>
      </c>
      <c r="AN500" t="e">
        <f ca="1">AB499-AA499</f>
        <v>#VALUE!</v>
      </c>
    </row>
    <row r="501" spans="3:40" x14ac:dyDescent="0.3">
      <c r="X501" t="str">
        <f>X500 &amp; " Year"</f>
        <v>Max Intangibles / Sales Year</v>
      </c>
      <c r="Y501" t="e">
        <f ca="1">VALUE(X498)+MATCH(Y500,X499:AB499,0)-1</f>
        <v>#VALUE!</v>
      </c>
      <c r="AK501" t="str">
        <f>"Max " &amp; AK498</f>
        <v>Max Change in Intagibles / Sales</v>
      </c>
      <c r="AL501" t="e">
        <f ca="1">MAX(AK500:AN500)</f>
        <v>#VALUE!</v>
      </c>
    </row>
    <row r="502" spans="3:40" x14ac:dyDescent="0.3">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X503" t="str">
        <f>X502 &amp; " Year"</f>
        <v>Min Intangibles / Sales Year</v>
      </c>
      <c r="Y503" t="e">
        <f ca="1">VALUE(X498)+MATCH(Y502,X499:AB499,0)-1</f>
        <v>#VALUE!</v>
      </c>
      <c r="AK503" t="str">
        <f>"Min " &amp; AK498</f>
        <v>Min Change in Intagibles / Sales</v>
      </c>
      <c r="AL503" t="e">
        <f ca="1">MIN(AK500:AN500)</f>
        <v>#VALUE!</v>
      </c>
    </row>
    <row r="504" spans="3:40" x14ac:dyDescent="0.3">
      <c r="AK504" t="str">
        <f>AK503 &amp; " Year"</f>
        <v>Min Change in Intagibles / Sales Year</v>
      </c>
      <c r="AL504" t="e">
        <f ca="1">IF(MATCH(AL503,AK500:AN500,0)=1,AK499,IF(MATCH(AL503,AK500:AN500,0)=2,AL499,IF(MATCH(AL503,AK500:AN500,0)=3,AM499,AN499)))</f>
        <v>#VALUE!</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t="e">
        <f t="shared" ca="1" si="85"/>
        <v>#VALUE!</v>
      </c>
      <c r="E508" t="e">
        <f t="shared" ca="1" si="85"/>
        <v>#VALUE!</v>
      </c>
      <c r="F508" t="e">
        <f t="shared" ca="1" si="85"/>
        <v>#VALUE!</v>
      </c>
      <c r="G508" t="e">
        <f t="shared" ca="1" si="85"/>
        <v>#VALUE!</v>
      </c>
      <c r="H508" t="e">
        <f t="shared" ca="1" si="85"/>
        <v>#VALUE!</v>
      </c>
      <c r="I508" t="e">
        <f t="shared" ref="I508:I518" ca="1" si="86">AVERAGE(D508:H508)</f>
        <v>#VALUE!</v>
      </c>
      <c r="J508" t="e">
        <f t="shared" ref="J508:J518" ca="1" si="87">STDEV(D508:H508)</f>
        <v>#VALUE!</v>
      </c>
      <c r="K508" t="e">
        <f t="shared" ref="K508:K518" ca="1" si="88">(D508-I508)/J508</f>
        <v>#VALUE!</v>
      </c>
      <c r="L508" t="e">
        <f t="shared" ref="L508:L518" ca="1" si="89">(E508-I508)/J508</f>
        <v>#VALUE!</v>
      </c>
      <c r="M508" t="e">
        <f t="shared" ref="M508:M518" ca="1" si="90">(F508-I508)/J508</f>
        <v>#VALUE!</v>
      </c>
      <c r="N508" t="e">
        <f t="shared" ref="N508:N518" ca="1" si="91">(G508-I508)/J508</f>
        <v>#VALUE!</v>
      </c>
      <c r="O508" t="e">
        <f t="shared" ref="O508:O518" ca="1" si="92">(H508-I508)/J508</f>
        <v>#VALUE!</v>
      </c>
      <c r="P508" t="e">
        <f ca="1">K507 + MATCH(IF(MAX(MAX(K508:O508),ABS(MIN(K508:O508)))=ABS(MIN(K508:O508)), MIN(K508:O508),MAX(K508:O508)),K508:O508,0) - 1</f>
        <v>#VALUE!</v>
      </c>
    </row>
    <row r="509" spans="3:40" x14ac:dyDescent="0.3">
      <c r="C509" t="str">
        <f>J465</f>
        <v>EOY Pretax ROIC</v>
      </c>
      <c r="D509" t="e">
        <f ca="1">J467</f>
        <v>#VALUE!</v>
      </c>
      <c r="E509" t="e">
        <f ca="1">K467</f>
        <v>#VALUE!</v>
      </c>
      <c r="F509" t="e">
        <f ca="1">L467</f>
        <v>#VALUE!</v>
      </c>
      <c r="G509" t="e">
        <f ca="1">M467</f>
        <v>#VALUE!</v>
      </c>
      <c r="H509" t="e">
        <f ca="1">N467</f>
        <v>#VALUE!</v>
      </c>
      <c r="I509" t="e">
        <f t="shared" ca="1" si="86"/>
        <v>#VALUE!</v>
      </c>
      <c r="J509" t="e">
        <f t="shared" ca="1" si="87"/>
        <v>#VALUE!</v>
      </c>
      <c r="K509" t="e">
        <f t="shared" ca="1" si="88"/>
        <v>#VALUE!</v>
      </c>
      <c r="L509" t="e">
        <f t="shared" ca="1" si="89"/>
        <v>#VALUE!</v>
      </c>
      <c r="M509" t="e">
        <f t="shared" ca="1" si="90"/>
        <v>#VALUE!</v>
      </c>
      <c r="N509" t="e">
        <f t="shared" ca="1" si="91"/>
        <v>#VALUE!</v>
      </c>
      <c r="O509" t="e">
        <f t="shared" ca="1" si="92"/>
        <v>#VALUE!</v>
      </c>
      <c r="P509" t="e">
        <f ca="1">K507 + MATCH(IF(MAX(MAX(K509:O509),ABS(MIN(K509:O509)))=ABS(MIN(K509:O509)), MIN(K509:O509),MAX(K509:O509)),K509:O509,0) - 1</f>
        <v>#VALUE!</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#VALUE!</v>
      </c>
      <c r="E511" t="e">
        <f ca="1">R462</f>
        <v>#VALUE!</v>
      </c>
      <c r="F511" t="e">
        <f ca="1">S462</f>
        <v>#VALUE!</v>
      </c>
      <c r="G511" t="e">
        <f ca="1">T462</f>
        <v>#VALUE!</v>
      </c>
      <c r="H511" t="e">
        <f ca="1">U462</f>
        <v>#VALUE!</v>
      </c>
      <c r="I511" t="e">
        <f t="shared" ca="1" si="86"/>
        <v>#VALUE!</v>
      </c>
      <c r="J511" t="e">
        <f t="shared" ca="1" si="87"/>
        <v>#VALUE!</v>
      </c>
      <c r="K511" t="e">
        <f t="shared" ca="1" si="88"/>
        <v>#VALUE!</v>
      </c>
      <c r="L511" t="e">
        <f t="shared" ca="1" si="89"/>
        <v>#VALUE!</v>
      </c>
      <c r="M511" t="e">
        <f t="shared" ca="1" si="90"/>
        <v>#VALUE!</v>
      </c>
      <c r="N511" t="e">
        <f t="shared" ca="1" si="91"/>
        <v>#VALUE!</v>
      </c>
      <c r="O511" t="e">
        <f t="shared" ca="1" si="92"/>
        <v>#VALUE!</v>
      </c>
      <c r="P511" t="e">
        <f ca="1">K507 + MATCH(IF(MAX(MAX(K511:O511),ABS(MIN(K511:O511)))=ABS(MIN(K511:O511)), MIN(K511:O511),MAX(K511:O511)),K511:O511,0) - 1</f>
        <v>#VALUE!</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#VALUE!</v>
      </c>
      <c r="E513" t="e">
        <f ca="1">Y455</f>
        <v>#VALUE!</v>
      </c>
      <c r="F513" t="e">
        <f ca="1">Z455</f>
        <v>#VALUE!</v>
      </c>
      <c r="G513" t="e">
        <f ca="1">AA455</f>
        <v>#VALUE!</v>
      </c>
      <c r="H513" t="e">
        <f ca="1">AB455</f>
        <v>#VALUE!</v>
      </c>
      <c r="I513" t="e">
        <f t="shared" ca="1" si="86"/>
        <v>#VALUE!</v>
      </c>
      <c r="J513" t="e">
        <f t="shared" ca="1" si="87"/>
        <v>#VALUE!</v>
      </c>
      <c r="K513" t="e">
        <f t="shared" ca="1" si="88"/>
        <v>#VALUE!</v>
      </c>
      <c r="L513" t="e">
        <f t="shared" ca="1" si="89"/>
        <v>#VALUE!</v>
      </c>
      <c r="M513" t="e">
        <f t="shared" ca="1" si="90"/>
        <v>#VALUE!</v>
      </c>
      <c r="N513" t="e">
        <f t="shared" ca="1" si="91"/>
        <v>#VALUE!</v>
      </c>
      <c r="O513" t="e">
        <f t="shared" ca="1" si="92"/>
        <v>#VALUE!</v>
      </c>
      <c r="P513" t="e">
        <f ca="1">K507 + MATCH(IF(MAX(MAX(K513:O513),ABS(MIN(K513:O513)))=ABS(MIN(K513:O513)), MIN(K513:O513),MAX(K513:O513)),K513:O513,0) - 1</f>
        <v>#VALUE!</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#VALUE!</v>
      </c>
      <c r="E515" t="e">
        <f ca="1">Y471</f>
        <v>#VALUE!</v>
      </c>
      <c r="F515" t="e">
        <f ca="1">Z471</f>
        <v>#VALUE!</v>
      </c>
      <c r="G515" t="e">
        <f ca="1">AA471</f>
        <v>#VALUE!</v>
      </c>
      <c r="H515" t="e">
        <f ca="1">AB471</f>
        <v>#VALUE!</v>
      </c>
      <c r="I515" t="e">
        <f t="shared" ca="1" si="86"/>
        <v>#VALUE!</v>
      </c>
      <c r="J515" t="e">
        <f t="shared" ca="1" si="87"/>
        <v>#VALUE!</v>
      </c>
      <c r="K515" t="e">
        <f t="shared" ca="1" si="88"/>
        <v>#VALUE!</v>
      </c>
      <c r="L515" t="e">
        <f t="shared" ca="1" si="89"/>
        <v>#VALUE!</v>
      </c>
      <c r="M515" t="e">
        <f t="shared" ca="1" si="90"/>
        <v>#VALUE!</v>
      </c>
      <c r="N515" t="e">
        <f t="shared" ca="1" si="91"/>
        <v>#VALUE!</v>
      </c>
      <c r="O515" t="e">
        <f t="shared" ca="1" si="92"/>
        <v>#VALUE!</v>
      </c>
      <c r="P515" t="e">
        <f ca="1">K507 + MATCH(IF(MAX(MAX(K515:O515),ABS(MIN(K515:O515)))=ABS(MIN(K515:O515)), MIN(K515:O515),MAX(K515:O515)),K515:O515,0) - 1</f>
        <v>#VALUE!</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#VALUE!</v>
      </c>
      <c r="E517" t="e">
        <f ca="1">Y491</f>
        <v>#VALUE!</v>
      </c>
      <c r="F517" t="e">
        <f ca="1">Z491</f>
        <v>#VALUE!</v>
      </c>
      <c r="G517" t="e">
        <f ca="1">AA491</f>
        <v>#VALUE!</v>
      </c>
      <c r="H517" t="e">
        <f ca="1">AB491</f>
        <v>#VALUE!</v>
      </c>
      <c r="I517" t="e">
        <f t="shared" ca="1" si="86"/>
        <v>#VALUE!</v>
      </c>
      <c r="J517" t="e">
        <f t="shared" ca="1" si="87"/>
        <v>#VALUE!</v>
      </c>
      <c r="K517" t="e">
        <f t="shared" ca="1" si="88"/>
        <v>#VALUE!</v>
      </c>
      <c r="L517" t="e">
        <f t="shared" ca="1" si="89"/>
        <v>#VALUE!</v>
      </c>
      <c r="M517" t="e">
        <f t="shared" ca="1" si="90"/>
        <v>#VALUE!</v>
      </c>
      <c r="N517" t="e">
        <f t="shared" ca="1" si="91"/>
        <v>#VALUE!</v>
      </c>
      <c r="O517" t="e">
        <f t="shared" ca="1" si="92"/>
        <v>#VALUE!</v>
      </c>
      <c r="P517" t="e">
        <f ca="1">K507 + MATCH(IF(MAX(MAX(K517:O517),ABS(MIN(K517:O517)))=ABS(MIN(K517:O517)), MIN(K517:O517),MAX(K517:O517)),K517:O517,0) - 1</f>
        <v>#VALUE!</v>
      </c>
    </row>
    <row r="518" spans="3:16" x14ac:dyDescent="0.3">
      <c r="C518" t="str">
        <f>X497</f>
        <v>Intangibles / Sales</v>
      </c>
      <c r="D518" t="e">
        <f ca="1">X499</f>
        <v>#VALUE!</v>
      </c>
      <c r="E518" t="e">
        <f ca="1">Y499</f>
        <v>#VALUE!</v>
      </c>
      <c r="F518" t="e">
        <f ca="1">Z499</f>
        <v>#VALUE!</v>
      </c>
      <c r="G518" t="e">
        <f ca="1">AA499</f>
        <v>#VALUE!</v>
      </c>
      <c r="H518" t="e">
        <f ca="1">AB499</f>
        <v>#VALUE!</v>
      </c>
      <c r="I518" t="e">
        <f t="shared" ca="1" si="86"/>
        <v>#VALUE!</v>
      </c>
      <c r="J518" t="e">
        <f t="shared" ca="1" si="87"/>
        <v>#VALUE!</v>
      </c>
      <c r="K518" t="e">
        <f t="shared" ca="1" si="88"/>
        <v>#VALUE!</v>
      </c>
      <c r="L518" t="e">
        <f t="shared" ca="1" si="89"/>
        <v>#VALUE!</v>
      </c>
      <c r="M518" t="e">
        <f t="shared" ca="1" si="90"/>
        <v>#VALUE!</v>
      </c>
      <c r="N518" t="e">
        <f t="shared" ca="1" si="91"/>
        <v>#VALUE!</v>
      </c>
      <c r="O518" t="e">
        <f t="shared" ca="1" si="92"/>
        <v>#VALUE!</v>
      </c>
      <c r="P518" t="e">
        <f ca="1">K507 + MATCH(IF(MAX(MAX(K518:O518),ABS(MIN(K518:O518)))=ABS(MIN(K518:O518)), MIN(K518:O518),MAX(K518:O518)),K518:O518,0) - 1</f>
        <v>#VALUE!</v>
      </c>
    </row>
    <row r="519" spans="3:16" x14ac:dyDescent="0.3">
      <c r="I519" t="str">
        <f>"Max SD"</f>
        <v>Max SD</v>
      </c>
      <c r="J519" t="e">
        <f ca="1">MAX(J508:J518)</f>
        <v>#VALUE!</v>
      </c>
    </row>
    <row r="520" spans="3:16" x14ac:dyDescent="0.3">
      <c r="I520" t="str">
        <f>"Max SD Item"</f>
        <v>Max SD Item</v>
      </c>
      <c r="J520" t="e">
        <f ca="1">INDIRECT("C" &amp; 507 + MATCH(J519,J508:J518,0))</f>
        <v>#VALUE!</v>
      </c>
    </row>
    <row r="521" spans="3:16" x14ac:dyDescent="0.3">
      <c r="I521" t="str">
        <f>"Min SD"</f>
        <v>Min SD</v>
      </c>
      <c r="J521" t="e">
        <f ca="1">MIN(J508:J518)</f>
        <v>#VALUE!</v>
      </c>
    </row>
    <row r="522" spans="3:16" x14ac:dyDescent="0.3">
      <c r="I522" t="str">
        <f>"Min SD Item"</f>
        <v>Min SD Item</v>
      </c>
      <c r="J522" t="e">
        <f ca="1">INDIRECT("C" &amp; 507 + MATCH(J521,J508:J518,0))</f>
        <v>#VALUE!</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6405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AltaGas Ltd.</v>
      </c>
    </row>
    <row r="2" spans="1:16" x14ac:dyDescent="0.3">
      <c r="B2" t="s">
        <v>2</v>
      </c>
      <c r="C2" t="s">
        <v>6406</v>
      </c>
      <c r="K2" t="str">
        <f>LEFT(C1,FIND("(",C1) - 2)</f>
        <v>AltaGas Ltd.</v>
      </c>
    </row>
    <row r="3" spans="1:16" x14ac:dyDescent="0.3">
      <c r="J3">
        <f ca="1">RANDBETWEEN(1,6)</f>
        <v>5</v>
      </c>
      <c r="K3" t="str">
        <f>" is scheduled to report earnings "&amp;IFERROR("between "&amp;LEFT(C20,FIND("-",C20)-2)&amp;" and "&amp;RIGHT(C20,FIND("-",C20)-2),"on "&amp;C20)</f>
        <v xml:space="preserve"> is scheduled to report earnings on Oct 19, 2017</v>
      </c>
      <c r="L3" t="str">
        <f>" is slated to report earnings "&amp;IFERROR("between "&amp;LEFT(C20,FIND("-",C20)-2)&amp;" and "&amp;RIGHT(C20,FIND("-",C20)-2),"on "&amp;C20)</f>
        <v xml:space="preserve"> is slated to report earnings on Oct 19, 2017</v>
      </c>
      <c r="M3" t="str">
        <f>" will report earnings "&amp;IFERROR("between "&amp;LEFT(C20,FIND("-",C20)-2)&amp;" and "&amp;RIGHT(C20,FIND("-",C20)-2),"on "&amp;C20)</f>
        <v xml:space="preserve"> will report earnings on Oct 19, 2017</v>
      </c>
      <c r="N3" t="str">
        <f>" reports earnings "&amp;IFERROR("between "&amp;LEFT(C20,FIND("-",C20)-2)&amp;" and "&amp;RIGHT(C20,FIND("-",C20)-2),"on "&amp;C20)</f>
        <v xml:space="preserve"> reports earnings on Oct 19, 2017</v>
      </c>
      <c r="O3" t="str">
        <f>" plans to report earnings "&amp;IFERROR("between "&amp;LEFT(C20,FIND("-",C20)-2)&amp;" and "&amp;RIGHT(C20,FIND("-",C20)-2),"on "&amp;C20)</f>
        <v xml:space="preserve"> plans to report earnings on Oct 19, 2017</v>
      </c>
      <c r="P3" t="str">
        <f>" is going to report earnings "&amp;IFERROR("between "&amp;LEFT(C20,FIND("-",C20)-2)&amp;" and "&amp;RIGHT(C20,FIND("-",C20)-2),"on "&amp;C20)</f>
        <v xml:space="preserve"> is going to report earnings on Oct 19,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$29.16, down .1%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$29.16, down .1% after opening up a fraction over yesterday's closing price</v>
      </c>
    </row>
    <row r="5" spans="1:16" x14ac:dyDescent="0.3">
      <c r="J5">
        <f ca="1">RANDBETWEEN(1,2)</f>
        <v>1</v>
      </c>
      <c r="K5" t="str">
        <f>"The one year target estimate for " &amp; D1 &amp; " is " &amp; TEXT(C23,"$####.00")</f>
        <v>The one year target estimate for AltaGas Ltd. is $34.94</v>
      </c>
      <c r="L5" t="str">
        <f>D1 &amp; " is expected to be trading at " &amp; TEXT(C23, "$####.00") &amp; ", based on target estimates"</f>
        <v>AltaGas Ltd. is expected to be trading at $34.94, based on target estimates</v>
      </c>
    </row>
    <row r="6" spans="1:16" x14ac:dyDescent="0.3">
      <c r="K6" t="str">
        <f>" which would be " &amp; IF(OR(LEFT(ABS((C23-C2)/C2*100),1)="8",LEFT(ABS((C23-C2)/C2*100),2)="18"), "an ", "a ")  &amp;TEXT(ABS((C23-C2)/C2),"####.00%")&amp;IF((C23-C2)&gt;0," increase over"," decrease from")&amp;" the current price"</f>
        <v xml:space="preserve"> which would be a 19.82% increase over the current price</v>
      </c>
    </row>
    <row r="7" spans="1:16" x14ac:dyDescent="0.3">
      <c r="A7" s="1">
        <v>0</v>
      </c>
      <c r="B7" t="s">
        <v>5</v>
      </c>
      <c r="C7" t="s">
        <v>6407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63.64% over last quarter based on the average of 7 analyst estimates (Yahoo Finance)</v>
      </c>
    </row>
    <row r="8" spans="1:16" x14ac:dyDescent="0.3">
      <c r="A8" s="1">
        <v>1</v>
      </c>
      <c r="B8" t="s">
        <v>7</v>
      </c>
      <c r="C8" t="s">
        <v>6408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6409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6410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$0.05 in the 2 months leading up to the earnings report</v>
      </c>
    </row>
    <row r="11" spans="1:16" x14ac:dyDescent="0.3">
      <c r="A11" s="1">
        <v>4</v>
      </c>
      <c r="B11" t="s">
        <v>13</v>
      </c>
      <c r="C11" t="s">
        <v>6411</v>
      </c>
      <c r="K11" t="str">
        <f>IF(B145="Interest Income",U42, K42)</f>
        <v>No positive trends</v>
      </c>
    </row>
    <row r="12" spans="1:16" x14ac:dyDescent="0.3">
      <c r="A12" s="1">
        <v>5</v>
      </c>
      <c r="B12" t="s">
        <v>15</v>
      </c>
      <c r="C12" t="s">
        <v>6412</v>
      </c>
      <c r="D12" t="str">
        <f>LEFT(C12,FIND("-",C12)-2)</f>
        <v>28.95</v>
      </c>
      <c r="E12" t="str">
        <f>TRIM(RIGHT(C12,FIND("-",C12)-1))</f>
        <v>35.55</v>
      </c>
      <c r="K12" t="str">
        <f ca="1">D78</f>
        <v>Inconclusive</v>
      </c>
    </row>
    <row r="13" spans="1:16" x14ac:dyDescent="0.3">
      <c r="A13" s="1">
        <v>6</v>
      </c>
      <c r="B13" t="s">
        <v>17</v>
      </c>
      <c r="C13" t="s">
        <v>6413</v>
      </c>
      <c r="K13" t="str">
        <f ca="1">D89</f>
        <v>Inconclusive</v>
      </c>
    </row>
    <row r="14" spans="1:16" x14ac:dyDescent="0.3">
      <c r="A14" s="1">
        <v>7</v>
      </c>
      <c r="B14" t="s">
        <v>19</v>
      </c>
      <c r="C14" t="s">
        <v>6414</v>
      </c>
    </row>
    <row r="16" spans="1:16" x14ac:dyDescent="0.3">
      <c r="A16" s="1">
        <v>0</v>
      </c>
      <c r="B16" t="s">
        <v>21</v>
      </c>
      <c r="C16" t="s">
        <v>6415</v>
      </c>
    </row>
    <row r="17" spans="1:23" x14ac:dyDescent="0.3">
      <c r="A17" s="1">
        <v>1</v>
      </c>
      <c r="B17" t="s">
        <v>23</v>
      </c>
      <c r="C17" t="s">
        <v>2724</v>
      </c>
      <c r="K17" t="str">
        <f ca="1">K2 &amp; IF(J3=1, K3,IF(J3=2,L3,IF(J3=3,M3,IF(J3=4,N3,IF(J3=5,O3,IF(J3=6,P3)))))) &amp; ". " &amp; IF(J4=1,K4,IF(J4=2,L4)) &amp; ". " &amp; IF(J5=1,K5,IF(J5=2,L5)) &amp; K6 &amp; ". " &amp; K7 &amp; ". " &amp; K8 &amp; ". " &amp; K9 &amp; "."</f>
        <v>AltaGas Ltd. plans to report earnings on Oct 19, 2017. The current stock price is $29.16, down .1% after opening up a fraction over yesterday's closing price. The one year target estimate for AltaGas Ltd. is $34.94 which would be a 19.82% increase over the current price. Earnings are expected to increase by 63.64% over last quarter based on the average of 7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6416</v>
      </c>
    </row>
    <row r="19" spans="1:23" x14ac:dyDescent="0.3">
      <c r="A19" s="1">
        <v>3</v>
      </c>
      <c r="B19" t="s">
        <v>27</v>
      </c>
      <c r="C19" t="s">
        <v>5630</v>
      </c>
    </row>
    <row r="20" spans="1:23" x14ac:dyDescent="0.3">
      <c r="A20" s="1">
        <v>4</v>
      </c>
      <c r="B20" t="s">
        <v>29</v>
      </c>
      <c r="C20" t="s">
        <v>6417</v>
      </c>
    </row>
    <row r="21" spans="1:23" x14ac:dyDescent="0.3">
      <c r="A21" s="1">
        <v>5</v>
      </c>
      <c r="B21" t="s">
        <v>31</v>
      </c>
      <c r="C21" t="s">
        <v>6418</v>
      </c>
    </row>
    <row r="22" spans="1:23" x14ac:dyDescent="0.3">
      <c r="A22" s="1">
        <v>6</v>
      </c>
      <c r="B22" t="s">
        <v>33</v>
      </c>
      <c r="C22" t="s">
        <v>6419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6420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7</v>
      </c>
      <c r="D27">
        <v>5</v>
      </c>
      <c r="E27">
        <v>9</v>
      </c>
      <c r="F27">
        <v>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0.11</v>
      </c>
      <c r="D28">
        <v>0.18</v>
      </c>
      <c r="E28">
        <v>0.92</v>
      </c>
      <c r="F28">
        <v>1.03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0.06</v>
      </c>
      <c r="D29">
        <v>7.0000000000000007E-2</v>
      </c>
      <c r="E29">
        <v>0.7</v>
      </c>
      <c r="F29">
        <v>0.77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0.16</v>
      </c>
      <c r="D30">
        <v>0.28000000000000003</v>
      </c>
      <c r="E30">
        <v>1.1299999999999999</v>
      </c>
      <c r="F30">
        <v>1.34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0.19</v>
      </c>
      <c r="D31">
        <v>0.23</v>
      </c>
      <c r="E31">
        <v>0.98</v>
      </c>
      <c r="F31">
        <v>0.92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1791</v>
      </c>
      <c r="D34" t="s">
        <v>1791</v>
      </c>
      <c r="E34" t="s">
        <v>2501</v>
      </c>
      <c r="F34" t="s">
        <v>2501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6421</v>
      </c>
      <c r="D35" t="s">
        <v>6422</v>
      </c>
      <c r="E35" t="s">
        <v>6423</v>
      </c>
      <c r="F35" t="s">
        <v>6424</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6425</v>
      </c>
      <c r="D36" t="s">
        <v>6426</v>
      </c>
      <c r="E36" t="s">
        <v>4140</v>
      </c>
      <c r="F36" t="s">
        <v>5621</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6427</v>
      </c>
      <c r="D37" t="s">
        <v>6428</v>
      </c>
      <c r="E37" t="s">
        <v>6429</v>
      </c>
      <c r="F37" t="s">
        <v>6430</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6431</v>
      </c>
      <c r="D38" t="s">
        <v>6432</v>
      </c>
      <c r="E38" t="s">
        <v>1517</v>
      </c>
      <c r="F38" t="s">
        <v>6423</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6433</v>
      </c>
      <c r="D39" t="s">
        <v>6434</v>
      </c>
      <c r="E39" t="s">
        <v>6435</v>
      </c>
      <c r="F39" t="s">
        <v>6436</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86</v>
      </c>
      <c r="D42" t="s">
        <v>3359</v>
      </c>
      <c r="E42" t="s">
        <v>2521</v>
      </c>
      <c r="F42" t="s">
        <v>28</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3347</v>
      </c>
      <c r="D43" t="s">
        <v>3171</v>
      </c>
      <c r="E43" t="s">
        <v>3173</v>
      </c>
      <c r="F43" t="s">
        <v>1811</v>
      </c>
    </row>
    <row r="44" spans="1:23" x14ac:dyDescent="0.3">
      <c r="A44" s="1">
        <v>2</v>
      </c>
      <c r="B44" t="s">
        <v>82</v>
      </c>
      <c r="C44" t="s">
        <v>4370</v>
      </c>
      <c r="D44" t="s">
        <v>85</v>
      </c>
      <c r="E44" t="s">
        <v>3766</v>
      </c>
      <c r="F44" t="s">
        <v>3175</v>
      </c>
    </row>
    <row r="45" spans="1:23" x14ac:dyDescent="0.3">
      <c r="A45" s="1">
        <v>3</v>
      </c>
      <c r="B45" t="s">
        <v>87</v>
      </c>
      <c r="C45" t="s">
        <v>5003</v>
      </c>
      <c r="D45" t="s">
        <v>3170</v>
      </c>
      <c r="E45" t="s">
        <v>6437</v>
      </c>
      <c r="F45" t="s">
        <v>6438</v>
      </c>
    </row>
    <row r="47" spans="1:23" x14ac:dyDescent="0.3">
      <c r="B47" s="1" t="s">
        <v>92</v>
      </c>
      <c r="C47" s="1" t="s">
        <v>37</v>
      </c>
      <c r="D47" s="1" t="s">
        <v>38</v>
      </c>
      <c r="E47" s="1" t="s">
        <v>39</v>
      </c>
      <c r="F47" s="1" t="s">
        <v>40</v>
      </c>
    </row>
    <row r="48" spans="1:23" x14ac:dyDescent="0.3">
      <c r="A48" s="1">
        <v>0</v>
      </c>
      <c r="B48" t="s">
        <v>93</v>
      </c>
      <c r="C48">
        <v>0.11</v>
      </c>
      <c r="D48">
        <v>0.18</v>
      </c>
      <c r="E48">
        <v>0.92</v>
      </c>
      <c r="F48">
        <v>1.03</v>
      </c>
    </row>
    <row r="49" spans="1:14" x14ac:dyDescent="0.3">
      <c r="A49" s="1">
        <v>1</v>
      </c>
      <c r="B49" t="s">
        <v>94</v>
      </c>
      <c r="C49">
        <v>0.12</v>
      </c>
      <c r="D49">
        <v>0.17</v>
      </c>
      <c r="E49">
        <v>0.94</v>
      </c>
      <c r="F49">
        <v>1.05</v>
      </c>
    </row>
    <row r="50" spans="1:14" x14ac:dyDescent="0.3">
      <c r="A50" s="1">
        <v>2</v>
      </c>
      <c r="B50" t="s">
        <v>95</v>
      </c>
      <c r="C50">
        <v>0.12</v>
      </c>
      <c r="D50">
        <v>0.17</v>
      </c>
      <c r="E50">
        <v>0.94</v>
      </c>
      <c r="F50">
        <v>1.06</v>
      </c>
    </row>
    <row r="51" spans="1:14" x14ac:dyDescent="0.3">
      <c r="A51" s="1">
        <v>3</v>
      </c>
      <c r="B51" t="s">
        <v>96</v>
      </c>
      <c r="C51">
        <v>0.12</v>
      </c>
      <c r="D51">
        <v>0.17</v>
      </c>
      <c r="E51">
        <v>0.94</v>
      </c>
      <c r="F51">
        <v>1.06</v>
      </c>
    </row>
    <row r="52" spans="1:14" x14ac:dyDescent="0.3">
      <c r="A52" s="1">
        <v>4</v>
      </c>
      <c r="B52" t="s">
        <v>97</v>
      </c>
      <c r="C52">
        <v>0.12</v>
      </c>
      <c r="D52">
        <v>0.2</v>
      </c>
      <c r="E52">
        <v>0.99</v>
      </c>
      <c r="F52">
        <v>0.98</v>
      </c>
    </row>
    <row r="54" spans="1:14" x14ac:dyDescent="0.3">
      <c r="B54" s="1" t="s">
        <v>98</v>
      </c>
      <c r="C54" s="1" t="s">
        <v>37</v>
      </c>
      <c r="D54" s="1" t="s">
        <v>38</v>
      </c>
      <c r="E54" s="1" t="s">
        <v>39</v>
      </c>
      <c r="F54" s="1" t="s">
        <v>40</v>
      </c>
    </row>
    <row r="55" spans="1:14" x14ac:dyDescent="0.3">
      <c r="A55" s="1">
        <v>0</v>
      </c>
      <c r="B55" t="s">
        <v>99</v>
      </c>
      <c r="F55">
        <v>1</v>
      </c>
    </row>
    <row r="56" spans="1:14" x14ac:dyDescent="0.3">
      <c r="A56" s="1">
        <v>1</v>
      </c>
      <c r="B56" t="s">
        <v>100</v>
      </c>
      <c r="C56">
        <v>3</v>
      </c>
      <c r="E56">
        <v>1</v>
      </c>
      <c r="F56">
        <v>2</v>
      </c>
    </row>
    <row r="57" spans="1:14" x14ac:dyDescent="0.3">
      <c r="A57" s="1">
        <v>2</v>
      </c>
      <c r="B57" t="s">
        <v>101</v>
      </c>
      <c r="C57">
        <v>1</v>
      </c>
      <c r="E57">
        <v>1</v>
      </c>
    </row>
    <row r="58" spans="1:14" x14ac:dyDescent="0.3">
      <c r="A58" s="1">
        <v>3</v>
      </c>
      <c r="B58" t="s">
        <v>102</v>
      </c>
    </row>
    <row r="60" spans="1:14" x14ac:dyDescent="0.3">
      <c r="B60" s="1" t="s">
        <v>103</v>
      </c>
      <c r="C60" s="1" t="s">
        <v>6439</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6440</v>
      </c>
      <c r="F61">
        <v>0.19</v>
      </c>
      <c r="I61" t="str">
        <f t="shared" si="4"/>
        <v>N/A</v>
      </c>
      <c r="J61">
        <f t="shared" si="5"/>
        <v>-0.42100000000000004</v>
      </c>
      <c r="K61" t="str">
        <f t="shared" si="6"/>
        <v>N/A</v>
      </c>
      <c r="L61" t="str">
        <f t="shared" si="7"/>
        <v>N/A</v>
      </c>
      <c r="M61">
        <f t="shared" si="8"/>
        <v>0.19</v>
      </c>
      <c r="N61" t="str">
        <f t="shared" si="9"/>
        <v>N/A</v>
      </c>
    </row>
    <row r="62" spans="1:14" x14ac:dyDescent="0.3">
      <c r="A62" s="1">
        <v>1</v>
      </c>
      <c r="B62" t="s">
        <v>110</v>
      </c>
      <c r="C62" t="s">
        <v>6441</v>
      </c>
      <c r="F62">
        <v>0.22</v>
      </c>
      <c r="I62" t="str">
        <f t="shared" si="4"/>
        <v>N/A</v>
      </c>
      <c r="J62">
        <f t="shared" si="5"/>
        <v>-0.217</v>
      </c>
      <c r="K62" t="str">
        <f t="shared" si="6"/>
        <v>N/A</v>
      </c>
      <c r="L62" t="str">
        <f t="shared" si="7"/>
        <v>N/A</v>
      </c>
      <c r="M62">
        <f t="shared" si="8"/>
        <v>0.22</v>
      </c>
      <c r="N62" t="str">
        <f t="shared" si="9"/>
        <v>N/A</v>
      </c>
    </row>
    <row r="63" spans="1:14" x14ac:dyDescent="0.3">
      <c r="A63" s="1">
        <v>2</v>
      </c>
      <c r="B63" t="s">
        <v>112</v>
      </c>
      <c r="C63" t="s">
        <v>1808</v>
      </c>
      <c r="F63">
        <v>0.08</v>
      </c>
      <c r="I63" t="str">
        <f t="shared" si="4"/>
        <v>N/A</v>
      </c>
      <c r="J63">
        <f t="shared" si="5"/>
        <v>-6.0999999999999999E-2</v>
      </c>
      <c r="K63" t="str">
        <f t="shared" si="6"/>
        <v>N/A</v>
      </c>
      <c r="L63" t="str">
        <f t="shared" si="7"/>
        <v>N/A</v>
      </c>
      <c r="M63">
        <f t="shared" si="8"/>
        <v>0.08</v>
      </c>
      <c r="N63" t="str">
        <f t="shared" si="9"/>
        <v>N/A</v>
      </c>
    </row>
    <row r="64" spans="1:14" x14ac:dyDescent="0.3">
      <c r="A64" s="1">
        <v>3</v>
      </c>
      <c r="B64" t="s">
        <v>114</v>
      </c>
      <c r="C64" t="s">
        <v>6442</v>
      </c>
      <c r="F64">
        <v>0.12</v>
      </c>
      <c r="I64" t="str">
        <f t="shared" si="4"/>
        <v>N/A</v>
      </c>
      <c r="J64">
        <f t="shared" si="5"/>
        <v>0.12</v>
      </c>
      <c r="K64" t="str">
        <f t="shared" si="6"/>
        <v>N/A</v>
      </c>
      <c r="L64" t="str">
        <f t="shared" si="7"/>
        <v>N/A</v>
      </c>
      <c r="M64">
        <f t="shared" si="8"/>
        <v>0.12</v>
      </c>
      <c r="N64" t="str">
        <f t="shared" si="9"/>
        <v>N/A</v>
      </c>
    </row>
    <row r="65" spans="1:14" x14ac:dyDescent="0.3">
      <c r="A65" s="1">
        <v>4</v>
      </c>
      <c r="B65" t="s">
        <v>116</v>
      </c>
      <c r="C65" t="s">
        <v>6443</v>
      </c>
      <c r="F65">
        <v>0.09</v>
      </c>
      <c r="I65" t="str">
        <f t="shared" si="4"/>
        <v>N/A</v>
      </c>
      <c r="J65">
        <f t="shared" si="5"/>
        <v>-5.0000000000000001E-3</v>
      </c>
      <c r="K65" t="str">
        <f t="shared" si="6"/>
        <v>N/A</v>
      </c>
      <c r="L65" t="str">
        <f t="shared" si="7"/>
        <v>N/A</v>
      </c>
      <c r="M65">
        <f t="shared" si="8"/>
        <v>0.09</v>
      </c>
      <c r="N65" t="str">
        <f t="shared" si="9"/>
        <v>N/A</v>
      </c>
    </row>
    <row r="66" spans="1:14" x14ac:dyDescent="0.3">
      <c r="A66" s="1">
        <v>5</v>
      </c>
      <c r="B66" t="s">
        <v>118</v>
      </c>
      <c r="C66" t="s">
        <v>6444</v>
      </c>
      <c r="I66" t="str">
        <f t="shared" si="4"/>
        <v>N/A</v>
      </c>
      <c r="J66">
        <f t="shared" si="5"/>
        <v>-6.6100000000000006E-2</v>
      </c>
      <c r="K66" t="str">
        <f t="shared" si="6"/>
        <v>N/A</v>
      </c>
      <c r="L66" t="str">
        <f t="shared" si="7"/>
        <v>N/A</v>
      </c>
      <c r="M66" t="str">
        <f t="shared" si="8"/>
        <v>N/A</v>
      </c>
      <c r="N66" t="str">
        <f t="shared" si="9"/>
        <v>N/A</v>
      </c>
    </row>
    <row r="67" spans="1:14" x14ac:dyDescent="0.3">
      <c r="D67" t="s">
        <v>120</v>
      </c>
      <c r="E67" t="str">
        <f>C1</f>
        <v>AltaGas Ltd. (ALA.TO)</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6415</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4960000000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6416</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35.96</v>
      </c>
      <c r="K70" t="str">
        <f t="shared" ca="1" si="6"/>
        <v>N/A</v>
      </c>
      <c r="L70" t="str">
        <f t="shared" ca="1" si="7"/>
        <v>N/A</v>
      </c>
      <c r="M70" t="str">
        <f t="shared" ca="1" si="8"/>
        <v>N/A</v>
      </c>
      <c r="N70" t="str">
        <f t="shared" ca="1" si="9"/>
        <v>N/A</v>
      </c>
    </row>
    <row r="71" spans="1:14" x14ac:dyDescent="0.3">
      <c r="A71" s="1">
        <v>3</v>
      </c>
      <c r="B71" t="s">
        <v>124</v>
      </c>
      <c r="C71" t="s">
        <v>6445</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28.31</v>
      </c>
      <c r="K71" t="str">
        <f t="shared" ca="1" si="6"/>
        <v>N/A</v>
      </c>
      <c r="L71" t="str">
        <f t="shared" ca="1" si="7"/>
        <v>N/A</v>
      </c>
      <c r="M71" t="str">
        <f t="shared" ca="1" si="8"/>
        <v>N/A</v>
      </c>
      <c r="N71" t="str">
        <f t="shared" ca="1" si="9"/>
        <v>N/A</v>
      </c>
    </row>
    <row r="72" spans="1:14" x14ac:dyDescent="0.3">
      <c r="A72" s="1">
        <v>4</v>
      </c>
      <c r="B72" t="s">
        <v>126</v>
      </c>
      <c r="C72" t="s">
        <v>6446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-63.46</v>
      </c>
      <c r="K72" t="str">
        <f t="shared" ca="1" si="6"/>
        <v>N/A</v>
      </c>
      <c r="L72" t="str">
        <f t="shared" ca="1" si="7"/>
        <v>N/A</v>
      </c>
      <c r="M72" t="str">
        <f t="shared" ca="1" si="8"/>
        <v>N/A</v>
      </c>
      <c r="N72" t="str">
        <f t="shared" ca="1" si="9"/>
        <v>N/A</v>
      </c>
    </row>
    <row r="73" spans="1:14" x14ac:dyDescent="0.3">
      <c r="A73" s="1">
        <v>5</v>
      </c>
      <c r="B73" t="s">
        <v>128</v>
      </c>
      <c r="C73" t="s">
        <v>6447</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2.09</v>
      </c>
      <c r="K73" t="str">
        <f t="shared" ca="1" si="6"/>
        <v>N/A</v>
      </c>
      <c r="L73" t="str">
        <f t="shared" ca="1" si="7"/>
        <v>N/A</v>
      </c>
      <c r="M73" t="str">
        <f t="shared" ca="1" si="8"/>
        <v>N/A</v>
      </c>
      <c r="N73" t="str">
        <f t="shared" ca="1" si="9"/>
        <v>N/A</v>
      </c>
    </row>
    <row r="74" spans="1:14" x14ac:dyDescent="0.3">
      <c r="A74" s="1">
        <v>6</v>
      </c>
      <c r="B74" t="s">
        <v>130</v>
      </c>
      <c r="C74" t="s">
        <v>6448</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1.38</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861</v>
      </c>
      <c r="F81" t="str">
        <f t="shared" ref="F81:F87" ca="1" si="13">IF(E70="below average",LOWER(TRIM(IF(ISNUMBER(VALUE(RIGHT(B70,1))),REPLACE(B70,LEN(B70),1,""),B70))),"")</f>
        <v/>
      </c>
      <c r="G81" t="str">
        <f ca="1">IFERROR(LEFT(F81,FIND("(",F81) - 2),F81)</f>
        <v/>
      </c>
      <c r="I81" t="str">
        <f t="shared" ca="1" si="4"/>
        <v>N/A</v>
      </c>
      <c r="J81">
        <f t="shared" si="5"/>
        <v>7.6600000000000001E-2</v>
      </c>
      <c r="K81" t="str">
        <f t="shared" si="6"/>
        <v>N/A</v>
      </c>
      <c r="L81" t="str">
        <f t="shared" si="7"/>
        <v>N/A</v>
      </c>
      <c r="M81" t="str">
        <f t="shared" ca="1" si="8"/>
        <v>N/A</v>
      </c>
      <c r="N81" t="str">
        <f t="shared" ca="1" si="9"/>
        <v>N/A</v>
      </c>
    </row>
    <row r="82" spans="1:14" x14ac:dyDescent="0.3">
      <c r="A82" s="1">
        <v>1</v>
      </c>
      <c r="B82" t="s">
        <v>140</v>
      </c>
      <c r="C82" t="s">
        <v>6449</v>
      </c>
      <c r="F82" t="str">
        <f t="shared" ca="1" si="13"/>
        <v/>
      </c>
      <c r="G82" t="str">
        <f t="shared" ref="G82:G87" ca="1" si="14">IF(F82&lt;&gt;"", G81 &amp; ", " &amp; IFERROR(LEFT(F82,FIND("(",F82) - 2),F82),G81)</f>
        <v/>
      </c>
      <c r="I82" t="str">
        <f t="shared" ca="1" si="4"/>
        <v>N/A</v>
      </c>
      <c r="J82">
        <f t="shared" si="5"/>
        <v>0.17430000000000001</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6450</v>
      </c>
      <c r="F84" t="str">
        <f t="shared" ca="1" si="13"/>
        <v/>
      </c>
      <c r="G84" t="str">
        <f t="shared" ca="1" si="14"/>
        <v/>
      </c>
      <c r="I84" t="str">
        <f t="shared" ca="1" si="4"/>
        <v>N/A</v>
      </c>
      <c r="J84">
        <f t="shared" si="5"/>
        <v>2.63E-2</v>
      </c>
      <c r="K84" t="str">
        <f t="shared" si="6"/>
        <v>N/A</v>
      </c>
      <c r="L84" t="str">
        <f t="shared" si="7"/>
        <v>N/A</v>
      </c>
      <c r="M84" t="str">
        <f t="shared" ca="1" si="8"/>
        <v>N/A</v>
      </c>
      <c r="N84" t="str">
        <f t="shared" ca="1" si="9"/>
        <v>N/A</v>
      </c>
    </row>
    <row r="85" spans="1:14" x14ac:dyDescent="0.3">
      <c r="A85" s="1">
        <v>1</v>
      </c>
      <c r="B85" t="s">
        <v>144</v>
      </c>
      <c r="C85" t="s">
        <v>6451</v>
      </c>
      <c r="F85" t="str">
        <f t="shared" ca="1" si="13"/>
        <v/>
      </c>
      <c r="G85" t="str">
        <f t="shared" ca="1" si="14"/>
        <v/>
      </c>
      <c r="I85" t="str">
        <f t="shared" ca="1" si="4"/>
        <v>N/A</v>
      </c>
      <c r="J85">
        <f t="shared" si="5"/>
        <v>4.2599999999999999E-2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6452</v>
      </c>
      <c r="F87" t="str">
        <f t="shared" ca="1" si="13"/>
        <v/>
      </c>
      <c r="G87" t="str">
        <f t="shared" ca="1" si="14"/>
        <v/>
      </c>
      <c r="I87" t="str">
        <f t="shared" ca="1" si="4"/>
        <v>N/A</v>
      </c>
      <c r="J87">
        <f t="shared" si="5"/>
        <v>2370000000</v>
      </c>
      <c r="K87" t="str">
        <f t="shared" si="6"/>
        <v>N/A</v>
      </c>
      <c r="L87" t="str">
        <f t="shared" si="7"/>
        <v>N/A</v>
      </c>
      <c r="M87" t="str">
        <f t="shared" ca="1" si="8"/>
        <v>N/A</v>
      </c>
      <c r="N87" t="str">
        <f t="shared" ca="1" si="9"/>
        <v>N/A</v>
      </c>
    </row>
    <row r="88" spans="1:14" x14ac:dyDescent="0.3">
      <c r="A88" s="1">
        <v>1</v>
      </c>
      <c r="B88" t="s">
        <v>147</v>
      </c>
      <c r="C88" t="s">
        <v>6453</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14.59</v>
      </c>
      <c r="K88" t="str">
        <f t="shared" si="6"/>
        <v>N/A</v>
      </c>
      <c r="L88" t="str">
        <f t="shared" si="7"/>
        <v>N/A</v>
      </c>
      <c r="M88" t="str">
        <f t="shared" ca="1" si="8"/>
        <v>N/A</v>
      </c>
      <c r="N88" t="str">
        <f t="shared" ca="1" si="9"/>
        <v>N/A</v>
      </c>
    </row>
    <row r="89" spans="1:14" x14ac:dyDescent="0.3">
      <c r="A89" s="1">
        <v>2</v>
      </c>
      <c r="B89" t="s">
        <v>149</v>
      </c>
      <c r="C89" t="s">
        <v>6454</v>
      </c>
      <c r="D89" t="str">
        <f ca="1">IF(COUNTIF(E70:E76,"=below average")&gt;0,"There are some indications that "&amp;D1&amp;" may be undervalued. The company has a lower " &amp; G88 &amp; " than the comparable average", "Inconclusive")</f>
        <v>Inconclusive</v>
      </c>
      <c r="I89" t="str">
        <f t="shared" ca="1" si="4"/>
        <v>N/A</v>
      </c>
      <c r="J89">
        <f t="shared" si="5"/>
        <v>0.28000000000000003</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C91" t="s">
        <v>6455</v>
      </c>
      <c r="I91" t="str">
        <f t="shared" si="4"/>
        <v>N/A</v>
      </c>
      <c r="J91">
        <f t="shared" si="5"/>
        <v>691900000</v>
      </c>
      <c r="K91" t="str">
        <f t="shared" si="6"/>
        <v>N/A</v>
      </c>
      <c r="L91" t="str">
        <f t="shared" si="7"/>
        <v>N/A</v>
      </c>
      <c r="M91" t="str">
        <f t="shared" si="8"/>
        <v>N/A</v>
      </c>
      <c r="N91" t="str">
        <f t="shared" si="9"/>
        <v>N/A</v>
      </c>
    </row>
    <row r="92" spans="1:14" x14ac:dyDescent="0.3">
      <c r="A92" s="1">
        <v>5</v>
      </c>
      <c r="B92" t="s">
        <v>155</v>
      </c>
      <c r="C92" t="s">
        <v>6456</v>
      </c>
      <c r="I92" t="str">
        <f t="shared" si="4"/>
        <v>N/A</v>
      </c>
      <c r="J92">
        <f t="shared" si="5"/>
        <v>131900000</v>
      </c>
      <c r="K92" t="str">
        <f t="shared" si="6"/>
        <v>N/A</v>
      </c>
      <c r="L92" t="str">
        <f t="shared" si="7"/>
        <v>N/A</v>
      </c>
      <c r="M92" t="str">
        <f t="shared" si="8"/>
        <v>N/A</v>
      </c>
      <c r="N92" t="str">
        <f t="shared" si="9"/>
        <v>N/A</v>
      </c>
    </row>
    <row r="93" spans="1:14" x14ac:dyDescent="0.3">
      <c r="A93" s="1">
        <v>6</v>
      </c>
      <c r="B93" t="s">
        <v>157</v>
      </c>
      <c r="C93" t="s">
        <v>5630</v>
      </c>
      <c r="I93" t="str">
        <f t="shared" si="4"/>
        <v>N/A</v>
      </c>
      <c r="J93">
        <f t="shared" si="5"/>
        <v>0.81</v>
      </c>
      <c r="K93" t="str">
        <f t="shared" si="6"/>
        <v>N/A</v>
      </c>
      <c r="L93" t="str">
        <f t="shared" si="7"/>
        <v>N/A</v>
      </c>
      <c r="M93" t="str">
        <f t="shared" si="8"/>
        <v>N/A</v>
      </c>
      <c r="N93" t="str">
        <f t="shared" si="9"/>
        <v>N/A</v>
      </c>
    </row>
    <row r="94" spans="1:14" x14ac:dyDescent="0.3">
      <c r="A94" s="1">
        <v>7</v>
      </c>
      <c r="B94" t="s">
        <v>158</v>
      </c>
      <c r="C94" t="s">
        <v>6457</v>
      </c>
      <c r="I94" t="str">
        <f t="shared" si="4"/>
        <v>N/A</v>
      </c>
      <c r="J94">
        <f t="shared" si="5"/>
        <v>-0.32500000000000001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6458</v>
      </c>
      <c r="I96" t="str">
        <f t="shared" si="4"/>
        <v>N/A</v>
      </c>
      <c r="J96">
        <f t="shared" si="5"/>
        <v>32400000</v>
      </c>
      <c r="K96" t="str">
        <f t="shared" si="6"/>
        <v>N/A</v>
      </c>
      <c r="L96" t="str">
        <f t="shared" si="7"/>
        <v>N/A</v>
      </c>
      <c r="M96" t="str">
        <f t="shared" si="8"/>
        <v>N/A</v>
      </c>
      <c r="N96" t="str">
        <f t="shared" si="9"/>
        <v>N/A</v>
      </c>
    </row>
    <row r="97" spans="1:14" x14ac:dyDescent="0.3">
      <c r="A97" s="1">
        <v>1</v>
      </c>
      <c r="B97" t="s">
        <v>161</v>
      </c>
      <c r="C97" t="s">
        <v>3347</v>
      </c>
      <c r="I97" t="str">
        <f t="shared" si="4"/>
        <v>N/A</v>
      </c>
      <c r="J97">
        <f t="shared" si="5"/>
        <v>0.19</v>
      </c>
      <c r="K97" t="str">
        <f t="shared" si="6"/>
        <v>N/A</v>
      </c>
      <c r="L97" t="str">
        <f t="shared" si="7"/>
        <v>N/A</v>
      </c>
      <c r="M97" t="str">
        <f t="shared" si="8"/>
        <v>N/A</v>
      </c>
      <c r="N97" t="str">
        <f t="shared" si="9"/>
        <v>N/A</v>
      </c>
    </row>
    <row r="98" spans="1:14" x14ac:dyDescent="0.3">
      <c r="A98" s="1">
        <v>2</v>
      </c>
      <c r="B98" t="s">
        <v>163</v>
      </c>
      <c r="C98" t="s">
        <v>6459</v>
      </c>
      <c r="I98" t="str">
        <f t="shared" si="4"/>
        <v>N/A</v>
      </c>
      <c r="J98">
        <f t="shared" si="5"/>
        <v>3490000000</v>
      </c>
      <c r="K98" t="str">
        <f t="shared" si="6"/>
        <v>N/A</v>
      </c>
      <c r="L98" t="str">
        <f t="shared" si="7"/>
        <v>N/A</v>
      </c>
      <c r="M98" t="str">
        <f t="shared" si="8"/>
        <v>N/A</v>
      </c>
      <c r="N98" t="str">
        <f t="shared" si="9"/>
        <v>N/A</v>
      </c>
    </row>
    <row r="99" spans="1:14" x14ac:dyDescent="0.3">
      <c r="A99" s="1">
        <v>3</v>
      </c>
      <c r="B99" t="s">
        <v>165</v>
      </c>
      <c r="C99" t="s">
        <v>6460</v>
      </c>
      <c r="I99" t="str">
        <f t="shared" si="4"/>
        <v>N/A</v>
      </c>
      <c r="J99">
        <f t="shared" si="5"/>
        <v>71.63</v>
      </c>
      <c r="K99" t="str">
        <f t="shared" si="6"/>
        <v>N/A</v>
      </c>
      <c r="L99" t="str">
        <f t="shared" si="7"/>
        <v>N/A</v>
      </c>
      <c r="M99" t="str">
        <f t="shared" si="8"/>
        <v>N/A</v>
      </c>
      <c r="N99" t="str">
        <f t="shared" si="9"/>
        <v>N/A</v>
      </c>
    </row>
    <row r="100" spans="1:14" x14ac:dyDescent="0.3">
      <c r="A100" s="1">
        <v>4</v>
      </c>
      <c r="B100" t="s">
        <v>167</v>
      </c>
      <c r="C100" t="s">
        <v>1081</v>
      </c>
      <c r="I100" t="str">
        <f t="shared" si="4"/>
        <v>N/A</v>
      </c>
      <c r="J100">
        <f t="shared" si="5"/>
        <v>0.69</v>
      </c>
      <c r="K100" t="str">
        <f t="shared" si="6"/>
        <v>N/A</v>
      </c>
      <c r="L100" t="str">
        <f t="shared" si="7"/>
        <v>N/A</v>
      </c>
      <c r="M100" t="str">
        <f t="shared" si="8"/>
        <v>N/A</v>
      </c>
      <c r="N100" t="str">
        <f t="shared" si="9"/>
        <v>N/A</v>
      </c>
    </row>
    <row r="101" spans="1:14" x14ac:dyDescent="0.3">
      <c r="A101" s="1">
        <v>5</v>
      </c>
      <c r="B101" t="s">
        <v>169</v>
      </c>
      <c r="C101" t="s">
        <v>6461</v>
      </c>
      <c r="I101" t="str">
        <f t="shared" si="4"/>
        <v>N/A</v>
      </c>
      <c r="J101">
        <f t="shared" si="5"/>
        <v>21.07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6462</v>
      </c>
      <c r="I103" t="str">
        <f t="shared" si="4"/>
        <v>N/A</v>
      </c>
      <c r="J103">
        <f t="shared" si="5"/>
        <v>520500000</v>
      </c>
      <c r="K103" t="str">
        <f t="shared" si="6"/>
        <v>N/A</v>
      </c>
      <c r="L103" t="str">
        <f t="shared" si="7"/>
        <v>N/A</v>
      </c>
      <c r="M103" t="str">
        <f t="shared" si="8"/>
        <v>N/A</v>
      </c>
      <c r="N103" t="str">
        <f t="shared" si="9"/>
        <v>N/A</v>
      </c>
    </row>
    <row r="104" spans="1:14" x14ac:dyDescent="0.3">
      <c r="A104" s="1">
        <v>1</v>
      </c>
      <c r="B104" t="s">
        <v>173</v>
      </c>
      <c r="C104" t="s">
        <v>6463</v>
      </c>
      <c r="I104" t="str">
        <f t="shared" si="4"/>
        <v>N/A</v>
      </c>
      <c r="J104">
        <f t="shared" si="5"/>
        <v>-10950000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2724</v>
      </c>
      <c r="I106" t="str">
        <f t="shared" si="4"/>
        <v>N/A</v>
      </c>
      <c r="J106">
        <f t="shared" si="5"/>
        <v>0.63</v>
      </c>
      <c r="K106" t="str">
        <f t="shared" si="6"/>
        <v>N/A</v>
      </c>
      <c r="L106" t="str">
        <f t="shared" si="7"/>
        <v>N/A</v>
      </c>
      <c r="M106" t="str">
        <f t="shared" si="8"/>
        <v>N/A</v>
      </c>
      <c r="N106" t="str">
        <f t="shared" si="9"/>
        <v>N/A</v>
      </c>
    </row>
    <row r="107" spans="1:14" x14ac:dyDescent="0.3">
      <c r="A107" s="1">
        <v>1</v>
      </c>
      <c r="B107" t="s">
        <v>175</v>
      </c>
      <c r="C107" t="s">
        <v>6464</v>
      </c>
      <c r="I107" t="str">
        <f t="shared" si="4"/>
        <v>N/A</v>
      </c>
      <c r="J107">
        <f t="shared" si="5"/>
        <v>-0.1109</v>
      </c>
      <c r="K107" t="str">
        <f t="shared" si="6"/>
        <v>N/A</v>
      </c>
      <c r="L107" t="str">
        <f t="shared" si="7"/>
        <v>N/A</v>
      </c>
      <c r="M107" t="str">
        <f t="shared" si="8"/>
        <v>N/A</v>
      </c>
      <c r="N107" t="str">
        <f t="shared" si="9"/>
        <v>N/A</v>
      </c>
    </row>
    <row r="108" spans="1:14" x14ac:dyDescent="0.3">
      <c r="A108" s="1">
        <v>2</v>
      </c>
      <c r="B108" t="s">
        <v>177</v>
      </c>
      <c r="C108" t="s">
        <v>6465</v>
      </c>
      <c r="I108" t="str">
        <f t="shared" si="4"/>
        <v>N/A</v>
      </c>
      <c r="J108">
        <f t="shared" si="5"/>
        <v>0.13900000000000001</v>
      </c>
      <c r="K108" t="str">
        <f t="shared" si="6"/>
        <v>N/A</v>
      </c>
      <c r="L108" t="str">
        <f t="shared" si="7"/>
        <v>N/A</v>
      </c>
      <c r="M108" t="str">
        <f t="shared" si="8"/>
        <v>N/A</v>
      </c>
      <c r="N108" t="str">
        <f t="shared" si="9"/>
        <v>N/A</v>
      </c>
    </row>
    <row r="109" spans="1:14" x14ac:dyDescent="0.3">
      <c r="A109" s="1">
        <v>3</v>
      </c>
      <c r="B109" t="s">
        <v>179</v>
      </c>
      <c r="C109" t="s">
        <v>6466</v>
      </c>
      <c r="I109" t="str">
        <f t="shared" si="4"/>
        <v>N/A</v>
      </c>
      <c r="J109">
        <f t="shared" si="5"/>
        <v>35.549999999999997</v>
      </c>
      <c r="K109" t="str">
        <f t="shared" si="6"/>
        <v>N/A</v>
      </c>
      <c r="L109" t="str">
        <f t="shared" si="7"/>
        <v>N/A</v>
      </c>
      <c r="M109" t="str">
        <f t="shared" si="8"/>
        <v>N/A</v>
      </c>
      <c r="N109" t="str">
        <f t="shared" si="9"/>
        <v>N/A</v>
      </c>
    </row>
    <row r="110" spans="1:14" x14ac:dyDescent="0.3">
      <c r="A110" s="1">
        <v>4</v>
      </c>
      <c r="B110" t="s">
        <v>181</v>
      </c>
      <c r="C110" t="s">
        <v>6467</v>
      </c>
      <c r="I110" t="str">
        <f t="shared" si="4"/>
        <v>N/A</v>
      </c>
      <c r="J110">
        <f t="shared" si="5"/>
        <v>28.95</v>
      </c>
      <c r="K110" t="str">
        <f t="shared" si="6"/>
        <v>N/A</v>
      </c>
      <c r="L110" t="str">
        <f t="shared" si="7"/>
        <v>N/A</v>
      </c>
      <c r="M110" t="str">
        <f t="shared" si="8"/>
        <v>N/A</v>
      </c>
      <c r="N110" t="str">
        <f t="shared" si="9"/>
        <v>N/A</v>
      </c>
    </row>
    <row r="111" spans="1:14" x14ac:dyDescent="0.3">
      <c r="A111" s="1">
        <v>5</v>
      </c>
      <c r="B111" t="s">
        <v>183</v>
      </c>
      <c r="C111" t="s">
        <v>6468</v>
      </c>
      <c r="I111" t="str">
        <f t="shared" si="4"/>
        <v>N/A</v>
      </c>
      <c r="J111">
        <f t="shared" si="5"/>
        <v>29.73</v>
      </c>
      <c r="K111" t="str">
        <f t="shared" si="6"/>
        <v>N/A</v>
      </c>
      <c r="L111" t="str">
        <f t="shared" si="7"/>
        <v>N/A</v>
      </c>
      <c r="M111" t="str">
        <f t="shared" si="8"/>
        <v>N/A</v>
      </c>
      <c r="N111" t="str">
        <f t="shared" si="9"/>
        <v>N/A</v>
      </c>
    </row>
    <row r="112" spans="1:14" x14ac:dyDescent="0.3">
      <c r="A112" s="1">
        <v>6</v>
      </c>
      <c r="B112" t="s">
        <v>185</v>
      </c>
      <c r="C112" t="s">
        <v>6469</v>
      </c>
      <c r="I112" t="str">
        <f t="shared" si="4"/>
        <v>N/A</v>
      </c>
      <c r="J112">
        <f t="shared" si="5"/>
        <v>30.83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6470</v>
      </c>
      <c r="I114" t="str">
        <f t="shared" si="4"/>
        <v>N/A</v>
      </c>
      <c r="J114">
        <f t="shared" si="5"/>
        <v>510550</v>
      </c>
      <c r="K114" t="str">
        <f t="shared" si="6"/>
        <v>N/A</v>
      </c>
      <c r="L114" t="str">
        <f t="shared" si="7"/>
        <v>N/A</v>
      </c>
      <c r="M114" t="str">
        <f t="shared" si="8"/>
        <v>N/A</v>
      </c>
      <c r="N114" t="str">
        <f t="shared" si="9"/>
        <v>N/A</v>
      </c>
    </row>
    <row r="115" spans="1:14" x14ac:dyDescent="0.3">
      <c r="A115" s="1">
        <v>1</v>
      </c>
      <c r="B115" t="s">
        <v>189</v>
      </c>
      <c r="C115" t="s">
        <v>6471</v>
      </c>
      <c r="I115" t="str">
        <f t="shared" si="4"/>
        <v>N/A</v>
      </c>
      <c r="J115">
        <f t="shared" si="5"/>
        <v>310600</v>
      </c>
      <c r="K115" t="str">
        <f t="shared" si="6"/>
        <v>N/A</v>
      </c>
      <c r="L115" t="str">
        <f t="shared" si="7"/>
        <v>N/A</v>
      </c>
      <c r="M115" t="str">
        <f t="shared" si="8"/>
        <v>N/A</v>
      </c>
      <c r="N115" t="str">
        <f t="shared" si="9"/>
        <v>N/A</v>
      </c>
    </row>
    <row r="116" spans="1:14" x14ac:dyDescent="0.3">
      <c r="A116" s="1">
        <v>2</v>
      </c>
      <c r="B116" t="s">
        <v>191</v>
      </c>
      <c r="C116" t="s">
        <v>6472</v>
      </c>
      <c r="I116" t="str">
        <f t="shared" si="4"/>
        <v>N/A</v>
      </c>
      <c r="J116">
        <f t="shared" si="5"/>
        <v>170220000</v>
      </c>
      <c r="K116" t="str">
        <f t="shared" si="6"/>
        <v>N/A</v>
      </c>
      <c r="L116" t="str">
        <f t="shared" si="7"/>
        <v>N/A</v>
      </c>
      <c r="M116" t="str">
        <f t="shared" si="8"/>
        <v>N/A</v>
      </c>
      <c r="N116" t="str">
        <f t="shared" si="9"/>
        <v>N/A</v>
      </c>
    </row>
    <row r="117" spans="1:14" x14ac:dyDescent="0.3">
      <c r="A117" s="1">
        <v>3</v>
      </c>
      <c r="B117" t="s">
        <v>193</v>
      </c>
      <c r="C117" t="s">
        <v>6473</v>
      </c>
      <c r="I117" t="str">
        <f t="shared" si="4"/>
        <v>N/A</v>
      </c>
      <c r="J117">
        <f t="shared" si="5"/>
        <v>166350000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3919</v>
      </c>
      <c r="I120" t="str">
        <f t="shared" si="4"/>
        <v>N/A</v>
      </c>
      <c r="J120">
        <f t="shared" si="5"/>
        <v>3020000</v>
      </c>
      <c r="K120" t="str">
        <f t="shared" si="6"/>
        <v>N/A</v>
      </c>
      <c r="L120" t="str">
        <f t="shared" si="7"/>
        <v>N/A</v>
      </c>
      <c r="M120" t="str">
        <f t="shared" si="8"/>
        <v>N/A</v>
      </c>
      <c r="N120" t="str">
        <f t="shared" si="9"/>
        <v>N/A</v>
      </c>
    </row>
    <row r="121" spans="1:14" x14ac:dyDescent="0.3">
      <c r="A121" s="1">
        <v>7</v>
      </c>
      <c r="B121" t="s">
        <v>201</v>
      </c>
      <c r="C121" t="s">
        <v>6474</v>
      </c>
      <c r="I121" t="str">
        <f t="shared" si="4"/>
        <v>N/A</v>
      </c>
      <c r="J121">
        <f t="shared" si="5"/>
        <v>5.63</v>
      </c>
      <c r="K121" t="str">
        <f t="shared" si="6"/>
        <v>N/A</v>
      </c>
      <c r="L121" t="str">
        <f t="shared" si="7"/>
        <v>N/A</v>
      </c>
      <c r="M121" t="str">
        <f t="shared" si="8"/>
        <v>N/A</v>
      </c>
      <c r="N121" t="str">
        <f t="shared" si="9"/>
        <v>N/A</v>
      </c>
    </row>
    <row r="122" spans="1:14" x14ac:dyDescent="0.3">
      <c r="A122" s="1">
        <v>8</v>
      </c>
      <c r="B122" t="s">
        <v>203</v>
      </c>
      <c r="C122" t="s">
        <v>6280</v>
      </c>
      <c r="I122" t="str">
        <f t="shared" si="4"/>
        <v>N/A</v>
      </c>
      <c r="J122">
        <f t="shared" si="5"/>
        <v>0</v>
      </c>
      <c r="K122" t="str">
        <f t="shared" si="6"/>
        <v>N/A</v>
      </c>
      <c r="L122" t="str">
        <f t="shared" si="7"/>
        <v>N/A</v>
      </c>
      <c r="M122" t="str">
        <f t="shared" si="8"/>
        <v>N/A</v>
      </c>
      <c r="N122" t="str">
        <f t="shared" si="9"/>
        <v>N/A</v>
      </c>
    </row>
    <row r="123" spans="1:14" x14ac:dyDescent="0.3">
      <c r="A123" s="1">
        <v>9</v>
      </c>
      <c r="B123" t="s">
        <v>205</v>
      </c>
      <c r="C123" t="s">
        <v>6475</v>
      </c>
      <c r="I123" t="str">
        <f t="shared" si="4"/>
        <v>N/A</v>
      </c>
      <c r="J123">
        <f t="shared" si="5"/>
        <v>2750000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3726</v>
      </c>
      <c r="I125" t="str">
        <f t="shared" si="15"/>
        <v>N/A</v>
      </c>
      <c r="J125">
        <f t="shared" si="16"/>
        <v>1.63</v>
      </c>
      <c r="K125" t="str">
        <f t="shared" si="17"/>
        <v>N/A</v>
      </c>
      <c r="L125" t="str">
        <f t="shared" si="18"/>
        <v>N/A</v>
      </c>
      <c r="M125" t="str">
        <f t="shared" si="19"/>
        <v>N/A</v>
      </c>
      <c r="N125" t="str">
        <f t="shared" si="20"/>
        <v>N/A</v>
      </c>
    </row>
    <row r="126" spans="1:14" x14ac:dyDescent="0.3">
      <c r="A126" s="1">
        <v>1</v>
      </c>
      <c r="B126" t="s">
        <v>208</v>
      </c>
      <c r="C126" t="s">
        <v>5625</v>
      </c>
      <c r="I126" t="str">
        <f t="shared" si="15"/>
        <v>N/A</v>
      </c>
      <c r="J126">
        <f t="shared" si="16"/>
        <v>7.0000000000000007E-2</v>
      </c>
      <c r="K126" t="str">
        <f t="shared" si="17"/>
        <v>N/A</v>
      </c>
      <c r="L126" t="str">
        <f t="shared" si="18"/>
        <v>N/A</v>
      </c>
      <c r="M126" t="str">
        <f t="shared" si="19"/>
        <v>N/A</v>
      </c>
      <c r="N126" t="str">
        <f t="shared" si="20"/>
        <v>N/A</v>
      </c>
    </row>
    <row r="127" spans="1:14" x14ac:dyDescent="0.3">
      <c r="A127" s="1">
        <v>2</v>
      </c>
      <c r="B127" t="s">
        <v>209</v>
      </c>
      <c r="C127" t="s">
        <v>6476</v>
      </c>
      <c r="I127" t="str">
        <f t="shared" si="15"/>
        <v>N/A</v>
      </c>
      <c r="J127">
        <f t="shared" si="16"/>
        <v>2.06</v>
      </c>
      <c r="K127" t="str">
        <f t="shared" si="17"/>
        <v>N/A</v>
      </c>
      <c r="L127" t="str">
        <f t="shared" si="18"/>
        <v>N/A</v>
      </c>
      <c r="M127" t="str">
        <f t="shared" si="19"/>
        <v>N/A</v>
      </c>
      <c r="N127" t="str">
        <f t="shared" si="20"/>
        <v>N/A</v>
      </c>
    </row>
    <row r="128" spans="1:14" x14ac:dyDescent="0.3">
      <c r="A128" s="1">
        <v>3</v>
      </c>
      <c r="B128" t="s">
        <v>210</v>
      </c>
      <c r="C128" t="s">
        <v>6477</v>
      </c>
      <c r="I128" t="str">
        <f t="shared" si="15"/>
        <v>N/A</v>
      </c>
      <c r="J128">
        <f t="shared" si="16"/>
        <v>7.0599999999999996E-2</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6478</v>
      </c>
      <c r="I130" t="str">
        <f t="shared" si="15"/>
        <v>N/A</v>
      </c>
      <c r="J130">
        <f t="shared" si="16"/>
        <v>2.3563000000000001</v>
      </c>
      <c r="K130" t="str">
        <f t="shared" si="17"/>
        <v>N/A</v>
      </c>
      <c r="L130" t="str">
        <f t="shared" si="18"/>
        <v>N/A</v>
      </c>
      <c r="M130" t="str">
        <f t="shared" si="19"/>
        <v>N/A</v>
      </c>
      <c r="N130" t="str">
        <f t="shared" si="20"/>
        <v>N/A</v>
      </c>
    </row>
    <row r="131" spans="1:28" x14ac:dyDescent="0.3">
      <c r="A131" s="1">
        <v>6</v>
      </c>
      <c r="B131" t="s">
        <v>213</v>
      </c>
      <c r="C131" t="s">
        <v>6479</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6480</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6481</v>
      </c>
      <c r="C138" t="s">
        <v>6482</v>
      </c>
      <c r="D138" t="s">
        <v>6361</v>
      </c>
      <c r="F138">
        <v>54</v>
      </c>
      <c r="I138" t="str">
        <f t="shared" si="15"/>
        <v>N/A</v>
      </c>
      <c r="J138" t="str">
        <f t="shared" si="16"/>
        <v>N/A</v>
      </c>
      <c r="K138">
        <f t="shared" si="17"/>
        <v>1810000</v>
      </c>
      <c r="L138" t="str">
        <f t="shared" si="18"/>
        <v>N/A</v>
      </c>
      <c r="M138">
        <f t="shared" si="19"/>
        <v>54</v>
      </c>
      <c r="N138" t="str">
        <f t="shared" si="20"/>
        <v>N/A</v>
      </c>
    </row>
    <row r="139" spans="1:28" x14ac:dyDescent="0.3">
      <c r="A139" s="1">
        <v>1</v>
      </c>
      <c r="B139" t="s">
        <v>6483</v>
      </c>
      <c r="C139" t="s">
        <v>6484</v>
      </c>
      <c r="D139" t="s">
        <v>6485</v>
      </c>
      <c r="I139" t="str">
        <f t="shared" si="15"/>
        <v>N/A</v>
      </c>
      <c r="J139" t="str">
        <f t="shared" si="16"/>
        <v>N/A</v>
      </c>
      <c r="K139">
        <f t="shared" si="17"/>
        <v>783570</v>
      </c>
      <c r="L139" t="str">
        <f t="shared" si="18"/>
        <v>N/A</v>
      </c>
      <c r="M139" t="str">
        <f t="shared" si="19"/>
        <v>N/A</v>
      </c>
      <c r="N139" t="str">
        <f t="shared" si="20"/>
        <v>N/A</v>
      </c>
    </row>
    <row r="140" spans="1:28" x14ac:dyDescent="0.3">
      <c r="A140" s="1">
        <v>2</v>
      </c>
      <c r="B140" t="s">
        <v>6486</v>
      </c>
      <c r="C140" t="s">
        <v>6487</v>
      </c>
      <c r="D140" t="s">
        <v>6488</v>
      </c>
      <c r="I140" t="str">
        <f t="shared" si="15"/>
        <v>N/A</v>
      </c>
      <c r="J140" t="str">
        <f t="shared" si="16"/>
        <v>N/A</v>
      </c>
      <c r="K140">
        <f t="shared" si="17"/>
        <v>804400</v>
      </c>
      <c r="L140" t="str">
        <f t="shared" si="18"/>
        <v>N/A</v>
      </c>
      <c r="M140" t="str">
        <f t="shared" si="19"/>
        <v>N/A</v>
      </c>
      <c r="N140" t="str">
        <f t="shared" si="20"/>
        <v>N/A</v>
      </c>
    </row>
    <row r="141" spans="1:28" x14ac:dyDescent="0.3">
      <c r="A141" s="1">
        <v>3</v>
      </c>
      <c r="B141" t="s">
        <v>6489</v>
      </c>
      <c r="C141" t="s">
        <v>6490</v>
      </c>
      <c r="D141" t="s">
        <v>6491</v>
      </c>
      <c r="I141" t="str">
        <f t="shared" si="15"/>
        <v>N/A</v>
      </c>
      <c r="J141" t="str">
        <f t="shared" si="16"/>
        <v>N/A</v>
      </c>
      <c r="K141">
        <f t="shared" si="17"/>
        <v>714140</v>
      </c>
      <c r="L141" t="str">
        <f t="shared" si="18"/>
        <v>N/A</v>
      </c>
      <c r="M141" t="str">
        <f t="shared" si="19"/>
        <v>N/A</v>
      </c>
      <c r="N141" t="str">
        <f t="shared" si="20"/>
        <v>N/A</v>
      </c>
    </row>
    <row r="142" spans="1:28" x14ac:dyDescent="0.3">
      <c r="A142" s="1">
        <v>4</v>
      </c>
      <c r="B142" t="s">
        <v>6492</v>
      </c>
      <c r="C142" t="s">
        <v>6493</v>
      </c>
      <c r="D142" t="s">
        <v>6494</v>
      </c>
      <c r="F142">
        <v>57</v>
      </c>
      <c r="I142" t="str">
        <f t="shared" si="15"/>
        <v>N/A</v>
      </c>
      <c r="J142" t="str">
        <f t="shared" si="16"/>
        <v>N/A</v>
      </c>
      <c r="K142">
        <f t="shared" si="17"/>
        <v>898970</v>
      </c>
      <c r="L142" t="str">
        <f t="shared" si="18"/>
        <v>N/A</v>
      </c>
      <c r="M142">
        <f t="shared" si="19"/>
        <v>57</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v>0</v>
      </c>
      <c r="C144" s="1">
        <v>1</v>
      </c>
      <c r="I144" t="str">
        <f t="shared" si="15"/>
        <v>N/A</v>
      </c>
      <c r="J144">
        <f t="shared" si="16"/>
        <v>1</v>
      </c>
      <c r="K144" t="str">
        <f t="shared" si="17"/>
        <v>N/A</v>
      </c>
      <c r="L144" t="str">
        <f t="shared" si="18"/>
        <v>N/A</v>
      </c>
      <c r="M144" t="str">
        <f t="shared" si="19"/>
        <v>N/A</v>
      </c>
      <c r="N144" t="str">
        <f t="shared" si="20"/>
        <v>N/A</v>
      </c>
      <c r="P144" t="str">
        <f>"Max"</f>
        <v>Max</v>
      </c>
      <c r="Q144" t="str">
        <f>"Max Year"</f>
        <v>Max Year</v>
      </c>
      <c r="R144" t="str">
        <f>"Min"</f>
        <v>Min</v>
      </c>
      <c r="S144" t="str">
        <f>"Min Year"</f>
        <v>Min Year</v>
      </c>
      <c r="T144" t="str">
        <f>"Average"</f>
        <v>Average</v>
      </c>
      <c r="U144" t="str">
        <f>"SD"</f>
        <v>SD</v>
      </c>
      <c r="V144">
        <f>J144</f>
        <v>1</v>
      </c>
      <c r="W144" t="str">
        <f>K144</f>
        <v>N/A</v>
      </c>
      <c r="X144" t="str">
        <f>L144</f>
        <v>N/A</v>
      </c>
      <c r="Y144" t="str">
        <f>M144</f>
        <v>N/A</v>
      </c>
      <c r="Z144" t="str">
        <f>N144</f>
        <v>N/A</v>
      </c>
      <c r="AA144" t="str">
        <f>"Max z"</f>
        <v>Max z</v>
      </c>
      <c r="AB144" t="str">
        <f>"Max z Year"</f>
        <v>Max z Year</v>
      </c>
    </row>
    <row r="145" spans="1:28" x14ac:dyDescent="0.3">
      <c r="A145" s="1">
        <v>0</v>
      </c>
      <c r="B145" t="s">
        <v>121</v>
      </c>
      <c r="C145" t="s">
        <v>6495</v>
      </c>
      <c r="I145" t="str">
        <f t="shared" si="15"/>
        <v>N/A</v>
      </c>
      <c r="J145">
        <f t="shared" si="16"/>
        <v>565030000</v>
      </c>
      <c r="K145" t="str">
        <f t="shared" si="17"/>
        <v>N/A</v>
      </c>
      <c r="L145" t="str">
        <f t="shared" si="18"/>
        <v>N/A</v>
      </c>
      <c r="M145" t="str">
        <f t="shared" si="19"/>
        <v>N/A</v>
      </c>
      <c r="N145" t="str">
        <f t="shared" si="20"/>
        <v>N/A</v>
      </c>
      <c r="P145">
        <f t="shared" ref="P145:P208" si="21">MAX(J145:N145)</f>
        <v>565030000</v>
      </c>
      <c r="Q145">
        <f>IFERROR(J144+MATCH(P145,J145:N145,0)-1,"")</f>
        <v>1</v>
      </c>
      <c r="R145">
        <f t="shared" ref="R145:R208" si="22">IF(Q145="","",MIN(J145:N145))</f>
        <v>565030000</v>
      </c>
      <c r="S145">
        <f>IFERROR(J144+MATCH(R145,J145:N145)-1,"")</f>
        <v>1</v>
      </c>
      <c r="T145">
        <f t="shared" ref="T145:T208" si="23">IFERROR(AVERAGE(J145:N145),"")</f>
        <v>565030000</v>
      </c>
      <c r="U145" t="str">
        <f t="shared" ref="U145:U208" si="24">IFERROR(STDEV(J145:N145),"")</f>
        <v/>
      </c>
      <c r="V145" t="e">
        <f t="shared" ref="V145:V208" si="25">IF(C145="-","",IF(ISBLANK(B145),"",IF(OR(ISNUMBER(FIND("Growth",B145)),ISNUMBER(FIND("Margin",B145))),"",(J145-T145)/U145)))</f>
        <v>#VALUE!</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t="e">
        <f t="shared" ref="AA145:AA208" si="30">IF(MAX(MAX(V145:Z145),ABS(MIN(V145:Z145)))=ABS(MIN(V145:Z145)),MIN(V145:Z145),MAX(V145:Z145))</f>
        <v>#VALUE!</v>
      </c>
      <c r="AB145" t="str">
        <f>IFERROR(V144+MATCH(AA145,V145:Z145,0)-1,"")</f>
        <v/>
      </c>
    </row>
    <row r="146" spans="1:28" x14ac:dyDescent="0.3">
      <c r="A146" s="1">
        <v>1</v>
      </c>
      <c r="B146" t="s">
        <v>122</v>
      </c>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e">
        <f t="shared" si="25"/>
        <v>#VALUE!</v>
      </c>
      <c r="W146" t="str">
        <f t="shared" si="26"/>
        <v/>
      </c>
      <c r="X146" t="str">
        <f t="shared" si="27"/>
        <v/>
      </c>
      <c r="Y146" t="str">
        <f t="shared" si="28"/>
        <v/>
      </c>
      <c r="Z146" t="str">
        <f t="shared" si="29"/>
        <v/>
      </c>
      <c r="AA146" t="e">
        <f t="shared" si="30"/>
        <v>#VALUE!</v>
      </c>
      <c r="AB146" t="str">
        <f>IFERROR(V144+MATCH(AA146,V146:Z146,0)-1,"")</f>
        <v/>
      </c>
    </row>
    <row r="147" spans="1:28" x14ac:dyDescent="0.3">
      <c r="A147" s="1">
        <v>2</v>
      </c>
      <c r="B147" t="s">
        <v>123</v>
      </c>
      <c r="C147" t="s">
        <v>6496</v>
      </c>
      <c r="I147" t="str">
        <f t="shared" si="15"/>
        <v>N/A</v>
      </c>
      <c r="J147">
        <f t="shared" si="16"/>
        <v>-35.729999999999997</v>
      </c>
      <c r="K147" t="str">
        <f t="shared" si="17"/>
        <v>N/A</v>
      </c>
      <c r="L147" t="str">
        <f t="shared" si="18"/>
        <v>N/A</v>
      </c>
      <c r="M147" t="str">
        <f t="shared" si="19"/>
        <v>N/A</v>
      </c>
      <c r="N147" t="str">
        <f t="shared" si="20"/>
        <v>N/A</v>
      </c>
      <c r="P147">
        <f t="shared" si="21"/>
        <v>-35.729999999999997</v>
      </c>
      <c r="Q147">
        <f>IFERROR(J144+MATCH(P147,J147:N147,0)-1,"")</f>
        <v>1</v>
      </c>
      <c r="R147">
        <f t="shared" si="22"/>
        <v>-35.729999999999997</v>
      </c>
      <c r="S147">
        <f>IFERROR(J144+MATCH(R147,J147:N147)-1,"")</f>
        <v>1</v>
      </c>
      <c r="T147">
        <f t="shared" si="23"/>
        <v>-35.729999999999997</v>
      </c>
      <c r="U147" t="str">
        <f t="shared" si="24"/>
        <v/>
      </c>
      <c r="V147" t="e">
        <f t="shared" si="25"/>
        <v>#VALUE!</v>
      </c>
      <c r="W147" t="str">
        <f t="shared" si="26"/>
        <v/>
      </c>
      <c r="X147" t="str">
        <f t="shared" si="27"/>
        <v/>
      </c>
      <c r="Y147" t="str">
        <f t="shared" si="28"/>
        <v/>
      </c>
      <c r="Z147" t="str">
        <f t="shared" si="29"/>
        <v/>
      </c>
      <c r="AA147" t="e">
        <f t="shared" si="30"/>
        <v>#VALUE!</v>
      </c>
      <c r="AB147" t="str">
        <f>IFERROR(V144+MATCH(AA147,V147:Z147,0)-1,"")</f>
        <v/>
      </c>
    </row>
    <row r="148" spans="1:28" x14ac:dyDescent="0.3">
      <c r="A148" s="1">
        <v>3</v>
      </c>
      <c r="B148" t="s">
        <v>124</v>
      </c>
      <c r="C148" t="s">
        <v>6497</v>
      </c>
      <c r="I148" t="str">
        <f t="shared" si="15"/>
        <v>N/A</v>
      </c>
      <c r="J148">
        <f t="shared" si="16"/>
        <v>29.8</v>
      </c>
      <c r="K148" t="str">
        <f t="shared" si="17"/>
        <v>N/A</v>
      </c>
      <c r="L148" t="str">
        <f t="shared" si="18"/>
        <v>N/A</v>
      </c>
      <c r="M148" t="str">
        <f t="shared" si="19"/>
        <v>N/A</v>
      </c>
      <c r="N148" t="str">
        <f t="shared" si="20"/>
        <v>N/A</v>
      </c>
      <c r="P148">
        <f t="shared" si="21"/>
        <v>29.8</v>
      </c>
      <c r="Q148">
        <f>IFERROR(J144+MATCH(P148,J148:N148,0)-1,"")</f>
        <v>1</v>
      </c>
      <c r="R148">
        <f t="shared" si="22"/>
        <v>29.8</v>
      </c>
      <c r="S148">
        <f>IFERROR(J144+MATCH(R148,J148:N148)-1,"")</f>
        <v>1</v>
      </c>
      <c r="T148">
        <f t="shared" si="23"/>
        <v>29.8</v>
      </c>
      <c r="U148" t="str">
        <f t="shared" si="24"/>
        <v/>
      </c>
      <c r="V148" t="e">
        <f t="shared" si="25"/>
        <v>#VALUE!</v>
      </c>
      <c r="W148" t="str">
        <f t="shared" si="26"/>
        <v/>
      </c>
      <c r="X148" t="str">
        <f t="shared" si="27"/>
        <v/>
      </c>
      <c r="Y148" t="str">
        <f t="shared" si="28"/>
        <v/>
      </c>
      <c r="Z148" t="str">
        <f t="shared" si="29"/>
        <v/>
      </c>
      <c r="AA148" t="e">
        <f t="shared" si="30"/>
        <v>#VALUE!</v>
      </c>
      <c r="AB148" t="str">
        <f>IFERROR(V144+MATCH(AA148,V148:Z148,0)-1,"")</f>
        <v/>
      </c>
    </row>
    <row r="149" spans="1:28" x14ac:dyDescent="0.3">
      <c r="A149" s="1">
        <v>4</v>
      </c>
      <c r="B149" t="s">
        <v>126</v>
      </c>
      <c r="C149" t="s">
        <v>6498</v>
      </c>
      <c r="I149" t="str">
        <f t="shared" si="15"/>
        <v>N/A</v>
      </c>
      <c r="J149">
        <f t="shared" si="16"/>
        <v>114.81</v>
      </c>
      <c r="K149" t="str">
        <f t="shared" si="17"/>
        <v>N/A</v>
      </c>
      <c r="L149" t="str">
        <f t="shared" si="18"/>
        <v>N/A</v>
      </c>
      <c r="M149" t="str">
        <f t="shared" si="19"/>
        <v>N/A</v>
      </c>
      <c r="N149" t="str">
        <f t="shared" si="20"/>
        <v>N/A</v>
      </c>
      <c r="P149">
        <f t="shared" si="21"/>
        <v>114.81</v>
      </c>
      <c r="Q149">
        <f>IFERROR(J144+MATCH(P149,J149:N149,0)-1,"")</f>
        <v>1</v>
      </c>
      <c r="R149">
        <f t="shared" si="22"/>
        <v>114.81</v>
      </c>
      <c r="S149">
        <f>IFERROR(J144+MATCH(R149,J149:N149)-1,"")</f>
        <v>1</v>
      </c>
      <c r="T149">
        <f t="shared" si="23"/>
        <v>114.81</v>
      </c>
      <c r="U149" t="str">
        <f t="shared" si="24"/>
        <v/>
      </c>
      <c r="V149" t="e">
        <f t="shared" si="25"/>
        <v>#VALUE!</v>
      </c>
      <c r="W149" t="str">
        <f t="shared" si="26"/>
        <v/>
      </c>
      <c r="X149" t="str">
        <f t="shared" si="27"/>
        <v/>
      </c>
      <c r="Y149" t="str">
        <f t="shared" si="28"/>
        <v/>
      </c>
      <c r="Z149" t="str">
        <f t="shared" si="29"/>
        <v/>
      </c>
      <c r="AA149" t="e">
        <f t="shared" si="30"/>
        <v>#VALUE!</v>
      </c>
      <c r="AB149" t="str">
        <f>IFERROR(V144+MATCH(AA149,V149:Z149,0)-1,"")</f>
        <v/>
      </c>
    </row>
    <row r="150" spans="1:28" x14ac:dyDescent="0.3">
      <c r="A150" s="1">
        <v>5</v>
      </c>
      <c r="B150" t="s">
        <v>128</v>
      </c>
      <c r="C150" t="s">
        <v>6499</v>
      </c>
      <c r="I150" t="str">
        <f t="shared" si="15"/>
        <v>N/A</v>
      </c>
      <c r="J150">
        <f t="shared" si="16"/>
        <v>2.4300000000000002</v>
      </c>
      <c r="K150" t="str">
        <f t="shared" si="17"/>
        <v>N/A</v>
      </c>
      <c r="L150" t="str">
        <f t="shared" si="18"/>
        <v>N/A</v>
      </c>
      <c r="M150" t="str">
        <f t="shared" si="19"/>
        <v>N/A</v>
      </c>
      <c r="N150" t="str">
        <f t="shared" si="20"/>
        <v>N/A</v>
      </c>
      <c r="P150">
        <f t="shared" si="21"/>
        <v>2.4300000000000002</v>
      </c>
      <c r="Q150">
        <f>IFERROR(J144+MATCH(P150,J150:N150,0)-1,"")</f>
        <v>1</v>
      </c>
      <c r="R150">
        <f t="shared" si="22"/>
        <v>2.4300000000000002</v>
      </c>
      <c r="S150">
        <f>IFERROR(J144+MATCH(R150,J150:N150)-1,"")</f>
        <v>1</v>
      </c>
      <c r="T150">
        <f t="shared" si="23"/>
        <v>2.4300000000000002</v>
      </c>
      <c r="U150" t="str">
        <f t="shared" si="24"/>
        <v/>
      </c>
      <c r="V150" t="e">
        <f t="shared" si="25"/>
        <v>#VALUE!</v>
      </c>
      <c r="W150" t="str">
        <f t="shared" si="26"/>
        <v/>
      </c>
      <c r="X150" t="str">
        <f t="shared" si="27"/>
        <v/>
      </c>
      <c r="Y150" t="str">
        <f t="shared" si="28"/>
        <v/>
      </c>
      <c r="Z150" t="str">
        <f t="shared" si="29"/>
        <v/>
      </c>
      <c r="AA150" t="e">
        <f t="shared" si="30"/>
        <v>#VALUE!</v>
      </c>
      <c r="AB150" t="str">
        <f>IFERROR(V144+MATCH(AA150,V150:Z150,0)-1,"")</f>
        <v/>
      </c>
    </row>
    <row r="151" spans="1:28" x14ac:dyDescent="0.3">
      <c r="A151" s="1">
        <v>6</v>
      </c>
      <c r="B151" t="s">
        <v>130</v>
      </c>
      <c r="C151" t="s">
        <v>1111</v>
      </c>
      <c r="I151" t="str">
        <f t="shared" si="15"/>
        <v>N/A</v>
      </c>
      <c r="J151">
        <f t="shared" si="16"/>
        <v>1.02</v>
      </c>
      <c r="K151" t="str">
        <f t="shared" si="17"/>
        <v>N/A</v>
      </c>
      <c r="L151" t="str">
        <f t="shared" si="18"/>
        <v>N/A</v>
      </c>
      <c r="M151" t="str">
        <f t="shared" si="19"/>
        <v>N/A</v>
      </c>
      <c r="N151" t="str">
        <f t="shared" si="20"/>
        <v>N/A</v>
      </c>
      <c r="P151">
        <f t="shared" si="21"/>
        <v>1.02</v>
      </c>
      <c r="Q151">
        <f>IFERROR(J144+MATCH(P151,J151:N151,0)-1,"")</f>
        <v>1</v>
      </c>
      <c r="R151">
        <f t="shared" si="22"/>
        <v>1.02</v>
      </c>
      <c r="S151">
        <f>IFERROR(J144+MATCH(R151,J151:N151)-1,"")</f>
        <v>1</v>
      </c>
      <c r="T151">
        <f t="shared" si="23"/>
        <v>1.02</v>
      </c>
      <c r="U151" t="str">
        <f t="shared" si="24"/>
        <v/>
      </c>
      <c r="V151" t="e">
        <f t="shared" si="25"/>
        <v>#VALUE!</v>
      </c>
      <c r="W151" t="str">
        <f t="shared" si="26"/>
        <v/>
      </c>
      <c r="X151" t="str">
        <f t="shared" si="27"/>
        <v/>
      </c>
      <c r="Y151" t="str">
        <f t="shared" si="28"/>
        <v/>
      </c>
      <c r="Z151" t="str">
        <f t="shared" si="29"/>
        <v/>
      </c>
      <c r="AA151" t="e">
        <f t="shared" si="30"/>
        <v>#VALUE!</v>
      </c>
      <c r="AB151" t="str">
        <f>IFERROR(V144+MATCH(AA151,V151:Z151,0)-1,"")</f>
        <v/>
      </c>
    </row>
    <row r="152" spans="1:28" x14ac:dyDescent="0.3">
      <c r="A152" s="1">
        <v>7</v>
      </c>
      <c r="B152" t="s">
        <v>132</v>
      </c>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e">
        <f t="shared" si="25"/>
        <v>#VALUE!</v>
      </c>
      <c r="W152" t="str">
        <f t="shared" si="26"/>
        <v/>
      </c>
      <c r="X152" t="str">
        <f t="shared" si="27"/>
        <v/>
      </c>
      <c r="Y152" t="str">
        <f t="shared" si="28"/>
        <v/>
      </c>
      <c r="Z152" t="str">
        <f t="shared" si="29"/>
        <v/>
      </c>
      <c r="AA152" t="e">
        <f t="shared" si="30"/>
        <v>#VALUE!</v>
      </c>
      <c r="AB152" t="str">
        <f>IFERROR(V144+MATCH(AA152,V152:Z152,0)-1,"")</f>
        <v/>
      </c>
    </row>
    <row r="153" spans="1:28" x14ac:dyDescent="0.3">
      <c r="A153" s="1">
        <v>8</v>
      </c>
      <c r="B153" t="s">
        <v>133</v>
      </c>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e">
        <f t="shared" si="25"/>
        <v>#VALUE!</v>
      </c>
      <c r="W153" t="str">
        <f t="shared" si="26"/>
        <v/>
      </c>
      <c r="X153" t="str">
        <f t="shared" si="27"/>
        <v/>
      </c>
      <c r="Y153" t="str">
        <f t="shared" si="28"/>
        <v/>
      </c>
      <c r="Z153" t="str">
        <f t="shared" si="29"/>
        <v/>
      </c>
      <c r="AA153" t="e">
        <f t="shared" si="30"/>
        <v>#VALUE!</v>
      </c>
      <c r="AB153" t="str">
        <f>IFERROR(V144+MATCH(AA153,V153:Z153,0)-1,"")</f>
        <v/>
      </c>
    </row>
    <row r="154" spans="1:28" x14ac:dyDescent="0.3">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1:28" x14ac:dyDescent="0.3">
      <c r="B155" s="1">
        <v>0</v>
      </c>
      <c r="C155" s="1">
        <v>1</v>
      </c>
      <c r="I155" t="str">
        <f t="shared" si="15"/>
        <v>N/A</v>
      </c>
      <c r="J155">
        <f t="shared" si="16"/>
        <v>1</v>
      </c>
      <c r="K155" t="str">
        <f t="shared" si="17"/>
        <v>N/A</v>
      </c>
      <c r="L155" t="str">
        <f t="shared" si="18"/>
        <v>N/A</v>
      </c>
      <c r="M155" t="str">
        <f t="shared" si="19"/>
        <v>N/A</v>
      </c>
      <c r="N155" t="str">
        <f t="shared" si="20"/>
        <v>N/A</v>
      </c>
      <c r="P155">
        <f t="shared" si="21"/>
        <v>1</v>
      </c>
      <c r="Q155">
        <f>IFERROR(J144+MATCH(P155,J155:N155,0)-1,"")</f>
        <v>1</v>
      </c>
      <c r="R155">
        <f t="shared" si="22"/>
        <v>1</v>
      </c>
      <c r="S155">
        <f>IFERROR(J144+MATCH(R155,J155:N155)-1,"")</f>
        <v>1</v>
      </c>
      <c r="T155">
        <f t="shared" si="23"/>
        <v>1</v>
      </c>
      <c r="U155" t="str">
        <f t="shared" si="24"/>
        <v/>
      </c>
      <c r="V155" t="e">
        <f t="shared" si="25"/>
        <v>#VALUE!</v>
      </c>
      <c r="W155" t="str">
        <f t="shared" si="26"/>
        <v/>
      </c>
      <c r="X155" t="str">
        <f t="shared" si="27"/>
        <v/>
      </c>
      <c r="Y155" t="str">
        <f t="shared" si="28"/>
        <v/>
      </c>
      <c r="Z155" t="str">
        <f t="shared" si="29"/>
        <v/>
      </c>
      <c r="AA155" t="e">
        <f t="shared" si="30"/>
        <v>#VALUE!</v>
      </c>
      <c r="AB155" t="str">
        <f>IFERROR(V144+MATCH(AA155,V155:Z155,0)-1,"")</f>
        <v/>
      </c>
    </row>
    <row r="156" spans="1:28" x14ac:dyDescent="0.3">
      <c r="A156" s="1">
        <v>0</v>
      </c>
      <c r="B156" t="s">
        <v>121</v>
      </c>
      <c r="C156" t="s">
        <v>6500</v>
      </c>
      <c r="I156" t="str">
        <f t="shared" si="15"/>
        <v>N/A</v>
      </c>
      <c r="J156">
        <f t="shared" si="16"/>
        <v>81020000</v>
      </c>
      <c r="K156" t="str">
        <f t="shared" si="17"/>
        <v>N/A</v>
      </c>
      <c r="L156" t="str">
        <f t="shared" si="18"/>
        <v>N/A</v>
      </c>
      <c r="M156" t="str">
        <f t="shared" si="19"/>
        <v>N/A</v>
      </c>
      <c r="N156" t="str">
        <f t="shared" si="20"/>
        <v>N/A</v>
      </c>
      <c r="P156">
        <f t="shared" si="21"/>
        <v>81020000</v>
      </c>
      <c r="Q156">
        <f>IFERROR(J144+MATCH(P156,J156:N156,0)-1,"")</f>
        <v>1</v>
      </c>
      <c r="R156">
        <f t="shared" si="22"/>
        <v>81020000</v>
      </c>
      <c r="S156">
        <f>IFERROR(J144+MATCH(R156,J156:N156)-1,"")</f>
        <v>1</v>
      </c>
      <c r="T156">
        <f t="shared" si="23"/>
        <v>81020000</v>
      </c>
      <c r="U156" t="str">
        <f t="shared" si="24"/>
        <v/>
      </c>
      <c r="V156" t="e">
        <f t="shared" si="25"/>
        <v>#VALUE!</v>
      </c>
      <c r="W156" t="str">
        <f t="shared" si="26"/>
        <v/>
      </c>
      <c r="X156" t="str">
        <f t="shared" si="27"/>
        <v/>
      </c>
      <c r="Y156" t="str">
        <f t="shared" si="28"/>
        <v/>
      </c>
      <c r="Z156" t="str">
        <f t="shared" si="29"/>
        <v/>
      </c>
      <c r="AA156" t="e">
        <f t="shared" si="30"/>
        <v>#VALUE!</v>
      </c>
      <c r="AB156" t="str">
        <f>IFERROR(V144+MATCH(AA156,V156:Z156,0)-1,"")</f>
        <v/>
      </c>
    </row>
    <row r="157" spans="1:28" x14ac:dyDescent="0.3">
      <c r="A157" s="1">
        <v>1</v>
      </c>
      <c r="B157" t="s">
        <v>122</v>
      </c>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e">
        <f t="shared" si="25"/>
        <v>#VALUE!</v>
      </c>
      <c r="W157" t="str">
        <f t="shared" si="26"/>
        <v/>
      </c>
      <c r="X157" t="str">
        <f t="shared" si="27"/>
        <v/>
      </c>
      <c r="Y157" t="str">
        <f t="shared" si="28"/>
        <v/>
      </c>
      <c r="Z157" t="str">
        <f t="shared" si="29"/>
        <v/>
      </c>
      <c r="AA157" t="e">
        <f t="shared" si="30"/>
        <v>#VALUE!</v>
      </c>
      <c r="AB157" t="str">
        <f>IFERROR(V144+MATCH(AA157,V157:Z157,0)-1,"")</f>
        <v/>
      </c>
    </row>
    <row r="158" spans="1:28" x14ac:dyDescent="0.3">
      <c r="A158" s="1">
        <v>2</v>
      </c>
      <c r="B158" t="s">
        <v>123</v>
      </c>
      <c r="C158" t="s">
        <v>6501</v>
      </c>
      <c r="I158" t="str">
        <f t="shared" si="15"/>
        <v>N/A</v>
      </c>
      <c r="J158">
        <f t="shared" si="16"/>
        <v>-3.78</v>
      </c>
      <c r="K158" t="str">
        <f t="shared" si="17"/>
        <v>N/A</v>
      </c>
      <c r="L158" t="str">
        <f t="shared" si="18"/>
        <v>N/A</v>
      </c>
      <c r="M158" t="str">
        <f t="shared" si="19"/>
        <v>N/A</v>
      </c>
      <c r="N158" t="str">
        <f t="shared" si="20"/>
        <v>N/A</v>
      </c>
      <c r="P158">
        <f t="shared" si="21"/>
        <v>-3.78</v>
      </c>
      <c r="Q158">
        <f>IFERROR(J144+MATCH(P158,J158:N158,0)-1,"")</f>
        <v>1</v>
      </c>
      <c r="R158">
        <f t="shared" si="22"/>
        <v>-3.78</v>
      </c>
      <c r="S158">
        <f>IFERROR(J144+MATCH(R158,J158:N158)-1,"")</f>
        <v>1</v>
      </c>
      <c r="T158">
        <f t="shared" si="23"/>
        <v>-3.78</v>
      </c>
      <c r="U158" t="str">
        <f t="shared" si="24"/>
        <v/>
      </c>
      <c r="V158" t="e">
        <f t="shared" si="25"/>
        <v>#VALUE!</v>
      </c>
      <c r="W158" t="str">
        <f t="shared" si="26"/>
        <v/>
      </c>
      <c r="X158" t="str">
        <f t="shared" si="27"/>
        <v/>
      </c>
      <c r="Y158" t="str">
        <f t="shared" si="28"/>
        <v/>
      </c>
      <c r="Z158" t="str">
        <f t="shared" si="29"/>
        <v/>
      </c>
      <c r="AA158" t="e">
        <f t="shared" si="30"/>
        <v>#VALUE!</v>
      </c>
      <c r="AB158" t="str">
        <f>IFERROR(V144+MATCH(AA158,V158:Z158,0)-1,"")</f>
        <v/>
      </c>
    </row>
    <row r="159" spans="1:28" x14ac:dyDescent="0.3">
      <c r="A159" s="1">
        <v>3</v>
      </c>
      <c r="B159" t="s">
        <v>124</v>
      </c>
      <c r="C159" t="s">
        <v>6502</v>
      </c>
      <c r="I159" t="str">
        <f t="shared" si="15"/>
        <v>N/A</v>
      </c>
      <c r="J159">
        <f t="shared" si="16"/>
        <v>19.29</v>
      </c>
      <c r="K159" t="str">
        <f t="shared" si="17"/>
        <v>N/A</v>
      </c>
      <c r="L159" t="str">
        <f t="shared" si="18"/>
        <v>N/A</v>
      </c>
      <c r="M159" t="str">
        <f t="shared" si="19"/>
        <v>N/A</v>
      </c>
      <c r="N159" t="str">
        <f t="shared" si="20"/>
        <v>N/A</v>
      </c>
      <c r="P159">
        <f t="shared" si="21"/>
        <v>19.29</v>
      </c>
      <c r="Q159">
        <f>IFERROR(J144+MATCH(P159,J159:N159,0)-1,"")</f>
        <v>1</v>
      </c>
      <c r="R159">
        <f t="shared" si="22"/>
        <v>19.29</v>
      </c>
      <c r="S159">
        <f>IFERROR(J144+MATCH(R159,J159:N159)-1,"")</f>
        <v>1</v>
      </c>
      <c r="T159">
        <f t="shared" si="23"/>
        <v>19.29</v>
      </c>
      <c r="U159" t="str">
        <f t="shared" si="24"/>
        <v/>
      </c>
      <c r="V159" t="e">
        <f t="shared" si="25"/>
        <v>#VALUE!</v>
      </c>
      <c r="W159" t="str">
        <f t="shared" si="26"/>
        <v/>
      </c>
      <c r="X159" t="str">
        <f t="shared" si="27"/>
        <v/>
      </c>
      <c r="Y159" t="str">
        <f t="shared" si="28"/>
        <v/>
      </c>
      <c r="Z159" t="str">
        <f t="shared" si="29"/>
        <v/>
      </c>
      <c r="AA159" t="e">
        <f t="shared" si="30"/>
        <v>#VALUE!</v>
      </c>
      <c r="AB159" t="str">
        <f>IFERROR(V144+MATCH(AA159,V159:Z159,0)-1,"")</f>
        <v/>
      </c>
    </row>
    <row r="160" spans="1:28" x14ac:dyDescent="0.3">
      <c r="A160" s="1">
        <v>4</v>
      </c>
      <c r="B160" t="s">
        <v>126</v>
      </c>
      <c r="C160" t="s">
        <v>6503</v>
      </c>
      <c r="I160" t="str">
        <f t="shared" si="15"/>
        <v>N/A</v>
      </c>
      <c r="J160">
        <f t="shared" si="16"/>
        <v>-0.38</v>
      </c>
      <c r="K160" t="str">
        <f t="shared" si="17"/>
        <v>N/A</v>
      </c>
      <c r="L160" t="str">
        <f t="shared" si="18"/>
        <v>N/A</v>
      </c>
      <c r="M160" t="str">
        <f t="shared" si="19"/>
        <v>N/A</v>
      </c>
      <c r="N160" t="str">
        <f t="shared" si="20"/>
        <v>N/A</v>
      </c>
      <c r="P160">
        <f t="shared" si="21"/>
        <v>-0.38</v>
      </c>
      <c r="Q160">
        <f>IFERROR(J144+MATCH(P160,J160:N160,0)-1,"")</f>
        <v>1</v>
      </c>
      <c r="R160">
        <f t="shared" si="22"/>
        <v>-0.38</v>
      </c>
      <c r="S160">
        <f>IFERROR(J144+MATCH(R160,J160:N160)-1,"")</f>
        <v>1</v>
      </c>
      <c r="T160">
        <f t="shared" si="23"/>
        <v>-0.38</v>
      </c>
      <c r="U160" t="str">
        <f t="shared" si="24"/>
        <v/>
      </c>
      <c r="V160" t="e">
        <f t="shared" si="25"/>
        <v>#VALUE!</v>
      </c>
      <c r="W160" t="str">
        <f t="shared" si="26"/>
        <v/>
      </c>
      <c r="X160" t="str">
        <f t="shared" si="27"/>
        <v/>
      </c>
      <c r="Y160" t="str">
        <f t="shared" si="28"/>
        <v/>
      </c>
      <c r="Z160" t="str">
        <f t="shared" si="29"/>
        <v/>
      </c>
      <c r="AA160" t="e">
        <f t="shared" si="30"/>
        <v>#VALUE!</v>
      </c>
      <c r="AB160" t="str">
        <f>IFERROR(V144+MATCH(AA160,V160:Z160,0)-1,"")</f>
        <v/>
      </c>
    </row>
    <row r="161" spans="1:28" x14ac:dyDescent="0.3">
      <c r="A161" s="1">
        <v>5</v>
      </c>
      <c r="B161" t="s">
        <v>128</v>
      </c>
      <c r="C161" t="s">
        <v>6146</v>
      </c>
      <c r="I161" t="str">
        <f t="shared" si="15"/>
        <v>N/A</v>
      </c>
      <c r="J161">
        <f t="shared" si="16"/>
        <v>0.96</v>
      </c>
      <c r="K161" t="str">
        <f t="shared" si="17"/>
        <v>N/A</v>
      </c>
      <c r="L161" t="str">
        <f t="shared" si="18"/>
        <v>N/A</v>
      </c>
      <c r="M161" t="str">
        <f t="shared" si="19"/>
        <v>N/A</v>
      </c>
      <c r="N161" t="str">
        <f t="shared" si="20"/>
        <v>N/A</v>
      </c>
      <c r="P161">
        <f t="shared" si="21"/>
        <v>0.96</v>
      </c>
      <c r="Q161">
        <f>IFERROR(J144+MATCH(P161,J161:N161,0)-1,"")</f>
        <v>1</v>
      </c>
      <c r="R161">
        <f t="shared" si="22"/>
        <v>0.96</v>
      </c>
      <c r="S161">
        <f>IFERROR(J144+MATCH(R161,J161:N161)-1,"")</f>
        <v>1</v>
      </c>
      <c r="T161">
        <f t="shared" si="23"/>
        <v>0.96</v>
      </c>
      <c r="U161" t="str">
        <f t="shared" si="24"/>
        <v/>
      </c>
      <c r="V161" t="e">
        <f t="shared" si="25"/>
        <v>#VALUE!</v>
      </c>
      <c r="W161" t="str">
        <f t="shared" si="26"/>
        <v/>
      </c>
      <c r="X161" t="str">
        <f t="shared" si="27"/>
        <v/>
      </c>
      <c r="Y161" t="str">
        <f t="shared" si="28"/>
        <v/>
      </c>
      <c r="Z161" t="str">
        <f t="shared" si="29"/>
        <v/>
      </c>
      <c r="AA161" t="e">
        <f t="shared" si="30"/>
        <v>#VALUE!</v>
      </c>
      <c r="AB161" t="str">
        <f>IFERROR(V144+MATCH(AA161,V161:Z161,0)-1,"")</f>
        <v/>
      </c>
    </row>
    <row r="162" spans="1:28" x14ac:dyDescent="0.3">
      <c r="A162" s="1">
        <v>6</v>
      </c>
      <c r="B162" t="s">
        <v>130</v>
      </c>
      <c r="C162" t="s">
        <v>3765</v>
      </c>
      <c r="I162" t="str">
        <f t="shared" si="15"/>
        <v>N/A</v>
      </c>
      <c r="J162">
        <f t="shared" si="16"/>
        <v>0.55000000000000004</v>
      </c>
      <c r="K162" t="str">
        <f t="shared" si="17"/>
        <v>N/A</v>
      </c>
      <c r="L162" t="str">
        <f t="shared" si="18"/>
        <v>N/A</v>
      </c>
      <c r="M162" t="str">
        <f t="shared" si="19"/>
        <v>N/A</v>
      </c>
      <c r="N162" t="str">
        <f t="shared" si="20"/>
        <v>N/A</v>
      </c>
      <c r="P162">
        <f t="shared" si="21"/>
        <v>0.55000000000000004</v>
      </c>
      <c r="Q162">
        <f>IFERROR(J144+MATCH(P162,J162:N162,0)-1,"")</f>
        <v>1</v>
      </c>
      <c r="R162">
        <f t="shared" si="22"/>
        <v>0.55000000000000004</v>
      </c>
      <c r="S162">
        <f>IFERROR(J144+MATCH(R162,J162:N162)-1,"")</f>
        <v>1</v>
      </c>
      <c r="T162">
        <f t="shared" si="23"/>
        <v>0.55000000000000004</v>
      </c>
      <c r="U162" t="str">
        <f t="shared" si="24"/>
        <v/>
      </c>
      <c r="V162" t="e">
        <f t="shared" si="25"/>
        <v>#VALUE!</v>
      </c>
      <c r="W162" t="str">
        <f t="shared" si="26"/>
        <v/>
      </c>
      <c r="X162" t="str">
        <f t="shared" si="27"/>
        <v/>
      </c>
      <c r="Y162" t="str">
        <f t="shared" si="28"/>
        <v/>
      </c>
      <c r="Z162" t="str">
        <f t="shared" si="29"/>
        <v/>
      </c>
      <c r="AA162" t="e">
        <f t="shared" si="30"/>
        <v>#VALUE!</v>
      </c>
      <c r="AB162" t="str">
        <f>IFERROR(V144+MATCH(AA162,V162:Z162,0)-1,"")</f>
        <v/>
      </c>
    </row>
    <row r="163" spans="1:28" x14ac:dyDescent="0.3">
      <c r="A163" s="1">
        <v>7</v>
      </c>
      <c r="B163" t="s">
        <v>132</v>
      </c>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e">
        <f t="shared" si="25"/>
        <v>#VALUE!</v>
      </c>
      <c r="W163" t="str">
        <f t="shared" si="26"/>
        <v/>
      </c>
      <c r="X163" t="str">
        <f t="shared" si="27"/>
        <v/>
      </c>
      <c r="Y163" t="str">
        <f t="shared" si="28"/>
        <v/>
      </c>
      <c r="Z163" t="str">
        <f t="shared" si="29"/>
        <v/>
      </c>
      <c r="AA163" t="e">
        <f t="shared" si="30"/>
        <v>#VALUE!</v>
      </c>
      <c r="AB163" t="str">
        <f>IFERROR(V144+MATCH(AA163,V163:Z163,0)-1,"")</f>
        <v/>
      </c>
    </row>
    <row r="164" spans="1:28" x14ac:dyDescent="0.3">
      <c r="A164" s="1">
        <v>8</v>
      </c>
      <c r="B164" t="s">
        <v>133</v>
      </c>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e">
        <f t="shared" si="25"/>
        <v>#VALUE!</v>
      </c>
      <c r="W164" t="str">
        <f t="shared" si="26"/>
        <v/>
      </c>
      <c r="X164" t="str">
        <f t="shared" si="27"/>
        <v/>
      </c>
      <c r="Y164" t="str">
        <f t="shared" si="28"/>
        <v/>
      </c>
      <c r="Z164" t="str">
        <f t="shared" si="29"/>
        <v/>
      </c>
      <c r="AA164" t="e">
        <f t="shared" si="30"/>
        <v>#VALUE!</v>
      </c>
      <c r="AB164" t="str">
        <f>IFERROR(V144+MATCH(AA164,V164:Z164,0)-1,"")</f>
        <v/>
      </c>
    </row>
    <row r="165" spans="1:28" x14ac:dyDescent="0.3">
      <c r="I165" t="str">
        <f t="shared" si="15"/>
        <v>N/A</v>
      </c>
      <c r="J165" t="str">
        <f t="shared" si="16"/>
        <v>N/A</v>
      </c>
      <c r="K165" t="str">
        <f t="shared" si="17"/>
        <v>N/A</v>
      </c>
      <c r="L165" t="str">
        <f t="shared" si="18"/>
        <v>N/A</v>
      </c>
      <c r="M165" t="str">
        <f t="shared" si="19"/>
        <v>N/A</v>
      </c>
      <c r="N165" t="str">
        <f t="shared" si="20"/>
        <v>N/A</v>
      </c>
      <c r="P165">
        <f t="shared" si="21"/>
        <v>0</v>
      </c>
      <c r="Q165" t="str">
        <f>IFERROR(J144+MATCH(P165,J165:N165,0)-1,"")</f>
        <v/>
      </c>
      <c r="R165" t="str">
        <f t="shared" si="22"/>
        <v/>
      </c>
      <c r="S165" t="str">
        <f>IFERROR(J144+MATCH(R165,J165:N165)-1,"")</f>
        <v/>
      </c>
      <c r="T165" t="str">
        <f t="shared" si="23"/>
        <v/>
      </c>
      <c r="U165" t="str">
        <f t="shared" si="24"/>
        <v/>
      </c>
      <c r="V165" t="str">
        <f t="shared" si="25"/>
        <v/>
      </c>
      <c r="W165" t="str">
        <f t="shared" si="26"/>
        <v/>
      </c>
      <c r="X165" t="str">
        <f t="shared" si="27"/>
        <v/>
      </c>
      <c r="Y165" t="str">
        <f t="shared" si="28"/>
        <v/>
      </c>
      <c r="Z165" t="str">
        <f t="shared" si="29"/>
        <v/>
      </c>
      <c r="AA165">
        <f t="shared" si="30"/>
        <v>0</v>
      </c>
      <c r="AB165" t="str">
        <f>IFERROR(V144+MATCH(AA165,V165:Z165,0)-1,"")</f>
        <v/>
      </c>
    </row>
    <row r="166" spans="1:28" x14ac:dyDescent="0.3">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1:28" x14ac:dyDescent="0.3">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1:28" x14ac:dyDescent="0.3">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1:28" x14ac:dyDescent="0.3">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1:28" x14ac:dyDescent="0.3">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1:28" x14ac:dyDescent="0.3">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1:28" x14ac:dyDescent="0.3">
      <c r="I176" t="str">
        <f t="shared" si="15"/>
        <v>N/A</v>
      </c>
      <c r="J176" t="str">
        <f t="shared" si="16"/>
        <v>N/A</v>
      </c>
      <c r="K176" t="str">
        <f t="shared" si="17"/>
        <v>N/A</v>
      </c>
      <c r="L176" t="str">
        <f t="shared" si="18"/>
        <v>N/A</v>
      </c>
      <c r="M176" t="str">
        <f t="shared" si="19"/>
        <v>N/A</v>
      </c>
      <c r="N176" t="str">
        <f t="shared" si="20"/>
        <v>N/A</v>
      </c>
      <c r="P176">
        <f t="shared" si="21"/>
        <v>0</v>
      </c>
      <c r="Q176" t="str">
        <f>IFERROR(J144+MATCH(P176,J176:N176,0)-1,"")</f>
        <v/>
      </c>
      <c r="R176" t="str">
        <f t="shared" si="22"/>
        <v/>
      </c>
      <c r="S176" t="str">
        <f>IFERROR(J144+MATCH(R176,J176:N176)-1,"")</f>
        <v/>
      </c>
      <c r="T176" t="str">
        <f t="shared" si="23"/>
        <v/>
      </c>
      <c r="U176" t="str">
        <f t="shared" si="24"/>
        <v/>
      </c>
      <c r="V176" t="str">
        <f t="shared" si="25"/>
        <v/>
      </c>
      <c r="W176" t="str">
        <f t="shared" si="26"/>
        <v/>
      </c>
      <c r="X176" t="str">
        <f t="shared" si="27"/>
        <v/>
      </c>
      <c r="Y176" t="str">
        <f t="shared" si="28"/>
        <v/>
      </c>
      <c r="Z176" t="str">
        <f t="shared" si="29"/>
        <v/>
      </c>
      <c r="AA176">
        <f t="shared" si="30"/>
        <v>0</v>
      </c>
      <c r="AB176" t="str">
        <f>IFERROR(V144+MATCH(AA176,V176:Z176,0)-1,"")</f>
        <v/>
      </c>
    </row>
    <row r="177" spans="9:28" x14ac:dyDescent="0.3">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9:28" x14ac:dyDescent="0.3">
      <c r="I178" t="str">
        <f t="shared" si="15"/>
        <v>N/A</v>
      </c>
      <c r="J178" t="str">
        <f t="shared" si="16"/>
        <v>N/A</v>
      </c>
      <c r="K178" t="str">
        <f t="shared" si="17"/>
        <v>N/A</v>
      </c>
      <c r="L178" t="str">
        <f t="shared" si="18"/>
        <v>N/A</v>
      </c>
      <c r="M178" t="str">
        <f t="shared" si="19"/>
        <v>N/A</v>
      </c>
      <c r="N178" t="str">
        <f t="shared" si="20"/>
        <v>N/A</v>
      </c>
      <c r="P178">
        <f t="shared" si="21"/>
        <v>0</v>
      </c>
      <c r="Q178" t="str">
        <f>IFERROR(J144+MATCH(P178,J178:N178,0)-1,"")</f>
        <v/>
      </c>
      <c r="R178" t="str">
        <f t="shared" si="22"/>
        <v/>
      </c>
      <c r="S178" t="str">
        <f>IFERROR(J144+MATCH(R178,J178:N178)-1,"")</f>
        <v/>
      </c>
      <c r="T178" t="str">
        <f t="shared" si="23"/>
        <v/>
      </c>
      <c r="U178" t="str">
        <f t="shared" si="24"/>
        <v/>
      </c>
      <c r="V178" t="str">
        <f t="shared" si="25"/>
        <v/>
      </c>
      <c r="W178" t="str">
        <f t="shared" si="26"/>
        <v/>
      </c>
      <c r="X178" t="str">
        <f t="shared" si="27"/>
        <v/>
      </c>
      <c r="Y178" t="str">
        <f t="shared" si="28"/>
        <v/>
      </c>
      <c r="Z178" t="str">
        <f t="shared" si="29"/>
        <v/>
      </c>
      <c r="AA178">
        <f t="shared" si="30"/>
        <v>0</v>
      </c>
      <c r="AB178" t="str">
        <f>IFERROR(V144+MATCH(AA178,V178:Z178,0)-1,"")</f>
        <v/>
      </c>
    </row>
    <row r="179" spans="9:28" x14ac:dyDescent="0.3">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9:28" x14ac:dyDescent="0.3">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9:28" x14ac:dyDescent="0.3">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9:28" x14ac:dyDescent="0.3">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9:28" x14ac:dyDescent="0.3">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9:28" x14ac:dyDescent="0.3">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9:28" x14ac:dyDescent="0.3">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9:28" x14ac:dyDescent="0.3">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9:28" x14ac:dyDescent="0.3">
      <c r="I187" t="str">
        <f t="shared" si="15"/>
        <v>N/A</v>
      </c>
      <c r="J187" t="str">
        <f t="shared" si="16"/>
        <v>N/A</v>
      </c>
      <c r="K187" t="str">
        <f t="shared" si="17"/>
        <v>N/A</v>
      </c>
      <c r="L187" t="str">
        <f t="shared" si="18"/>
        <v>N/A</v>
      </c>
      <c r="M187" t="str">
        <f t="shared" si="19"/>
        <v>N/A</v>
      </c>
      <c r="N187" t="str">
        <f t="shared" si="20"/>
        <v>N/A</v>
      </c>
      <c r="P187">
        <f t="shared" si="21"/>
        <v>0</v>
      </c>
      <c r="Q187" t="str">
        <f>IFERROR(J144+MATCH(P187,J187:N187,0)-1,"")</f>
        <v/>
      </c>
      <c r="R187" t="str">
        <f t="shared" si="22"/>
        <v/>
      </c>
      <c r="S187" t="str">
        <f>IFERROR(J144+MATCH(R187,J187:N187)-1,"")</f>
        <v/>
      </c>
      <c r="T187" t="str">
        <f t="shared" si="23"/>
        <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9:28" x14ac:dyDescent="0.3">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9:28" x14ac:dyDescent="0.3">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9:28" x14ac:dyDescent="0.3">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9:28" x14ac:dyDescent="0.3">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9:28" x14ac:dyDescent="0.3">
      <c r="I192" t="str">
        <f t="shared" si="31"/>
        <v>N/A</v>
      </c>
      <c r="J192" t="str">
        <f t="shared" si="32"/>
        <v>N/A</v>
      </c>
      <c r="K192" t="str">
        <f t="shared" si="33"/>
        <v>N/A</v>
      </c>
      <c r="L192" t="str">
        <f t="shared" si="34"/>
        <v>N/A</v>
      </c>
      <c r="M192" t="str">
        <f t="shared" si="35"/>
        <v>N/A</v>
      </c>
      <c r="N192" t="str">
        <f t="shared" si="36"/>
        <v>N/A</v>
      </c>
      <c r="P192">
        <f t="shared" si="21"/>
        <v>0</v>
      </c>
      <c r="Q192" t="str">
        <f>IFERROR(J144+MATCH(P192,J192:N192,0)-1,"")</f>
        <v/>
      </c>
      <c r="R192" t="str">
        <f t="shared" si="22"/>
        <v/>
      </c>
      <c r="S192" t="str">
        <f>IFERROR(J144+MATCH(R192,J192:N192)-1,"")</f>
        <v/>
      </c>
      <c r="T192" t="str">
        <f t="shared" si="23"/>
        <v/>
      </c>
      <c r="U192" t="str">
        <f t="shared" si="24"/>
        <v/>
      </c>
      <c r="V192" t="str">
        <f t="shared" si="25"/>
        <v/>
      </c>
      <c r="W192" t="str">
        <f t="shared" si="26"/>
        <v/>
      </c>
      <c r="X192" t="str">
        <f t="shared" si="27"/>
        <v/>
      </c>
      <c r="Y192" t="str">
        <f t="shared" si="28"/>
        <v/>
      </c>
      <c r="Z192" t="str">
        <f t="shared" si="29"/>
        <v/>
      </c>
      <c r="AA192">
        <f t="shared" si="30"/>
        <v>0</v>
      </c>
      <c r="AB192" t="str">
        <f>IFERROR(V144+MATCH(AA192,V192:Z192,0)-1,"")</f>
        <v/>
      </c>
    </row>
    <row r="193" spans="9:28" x14ac:dyDescent="0.3">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9: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9:28" x14ac:dyDescent="0.3">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9:28" x14ac:dyDescent="0.3">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9:28" x14ac:dyDescent="0.3">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9:28" x14ac:dyDescent="0.3">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9:28" x14ac:dyDescent="0.3">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9:28" x14ac:dyDescent="0.3">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9: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9:28" x14ac:dyDescent="0.3">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9:28" x14ac:dyDescent="0.3">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9: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9:28" x14ac:dyDescent="0.3">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9:28" x14ac:dyDescent="0.3">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9:28" x14ac:dyDescent="0.3">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9:28" x14ac:dyDescent="0.3">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9:28" x14ac:dyDescent="0.3">
      <c r="I209" t="str">
        <f t="shared" si="31"/>
        <v>N/A</v>
      </c>
      <c r="J209" t="str">
        <f t="shared" si="32"/>
        <v>N/A</v>
      </c>
      <c r="K209" t="str">
        <f t="shared" si="33"/>
        <v>N/A</v>
      </c>
      <c r="L209" t="str">
        <f t="shared" si="34"/>
        <v>N/A</v>
      </c>
      <c r="M209" t="str">
        <f t="shared" si="35"/>
        <v>N/A</v>
      </c>
      <c r="N209" t="str">
        <f t="shared" si="36"/>
        <v>N/A</v>
      </c>
      <c r="P209">
        <f t="shared" ref="P209:P272" si="37">MAX(J209:N209)</f>
        <v>0</v>
      </c>
      <c r="Q209" t="str">
        <f>IFERROR(J144+MATCH(P209,J209:N209,0)-1,"")</f>
        <v/>
      </c>
      <c r="R209" t="str">
        <f t="shared" ref="R209:R272" si="38">IF(Q209="","",MIN(J209:N209))</f>
        <v/>
      </c>
      <c r="S209" t="str">
        <f>IFERROR(J144+MATCH(R209,J209:N209)-1,"")</f>
        <v/>
      </c>
      <c r="T209" t="str">
        <f t="shared" ref="T209:T272" si="39">IFERROR(AVERAGE(J209:N209),"")</f>
        <v/>
      </c>
      <c r="U209" t="str">
        <f t="shared" ref="U209:U272" si="40">IFERROR(STDEV(J209:N209),"")</f>
        <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t="str">
        <f t="shared" ref="Y209:Y272" si="44">IF(OR(F209="-",ISBLANK(F209)),"",(M209-T209)/U209)</f>
        <v/>
      </c>
      <c r="Z209" t="str">
        <f t="shared" ref="Z209:Z272" si="45">IFERROR(IF(OR(G209="-",ISBLANK(G209)),"",(N209-T209)/U209),"")</f>
        <v/>
      </c>
      <c r="AA209">
        <f t="shared" ref="AA209:AA272" si="46">IF(MAX(MAX(V209:Z209),ABS(MIN(V209:Z209)))=ABS(MIN(V209:Z209)),MIN(V209:Z209),MAX(V209:Z209))</f>
        <v>0</v>
      </c>
      <c r="AB209" t="str">
        <f>IFERROR(V144+MATCH(AA209,V209:Z209,0)-1,"")</f>
        <v/>
      </c>
    </row>
    <row r="210" spans="9:28" x14ac:dyDescent="0.3">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9:28" x14ac:dyDescent="0.3">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9:28" x14ac:dyDescent="0.3">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9:28" x14ac:dyDescent="0.3">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9: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9: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9:28" x14ac:dyDescent="0.3">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9:28" x14ac:dyDescent="0.3">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9:28" x14ac:dyDescent="0.3">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9:28" x14ac:dyDescent="0.3">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9:28" x14ac:dyDescent="0.3">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9:28" x14ac:dyDescent="0.3">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9:28" x14ac:dyDescent="0.3">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9:28" x14ac:dyDescent="0.3">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9:28" x14ac:dyDescent="0.3">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9:28" x14ac:dyDescent="0.3">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9: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9:28" x14ac:dyDescent="0.3">
      <c r="I227" t="str">
        <f t="shared" si="31"/>
        <v>N/A</v>
      </c>
      <c r="J227" t="str">
        <f t="shared" si="32"/>
        <v>N/A</v>
      </c>
      <c r="K227" t="str">
        <f t="shared" si="33"/>
        <v>N/A</v>
      </c>
      <c r="L227" t="str">
        <f t="shared" si="34"/>
        <v>N/A</v>
      </c>
      <c r="M227" t="str">
        <f t="shared" si="35"/>
        <v>N/A</v>
      </c>
      <c r="N227" t="str">
        <f t="shared" si="36"/>
        <v>N/A</v>
      </c>
      <c r="P227">
        <f t="shared" si="37"/>
        <v>0</v>
      </c>
      <c r="Q227" t="str">
        <f>IFERROR(J144+MATCH(P227,J227:N227,0)-1,"")</f>
        <v/>
      </c>
      <c r="R227" t="str">
        <f t="shared" si="38"/>
        <v/>
      </c>
      <c r="S227" t="str">
        <f>IFERROR(J144+MATCH(R227,J227:N227)-1,"")</f>
        <v/>
      </c>
      <c r="T227" t="str">
        <f t="shared" si="39"/>
        <v/>
      </c>
      <c r="U227" t="str">
        <f t="shared" si="40"/>
        <v/>
      </c>
      <c r="V227" t="str">
        <f t="shared" si="41"/>
        <v/>
      </c>
      <c r="W227" t="str">
        <f t="shared" si="42"/>
        <v/>
      </c>
      <c r="X227" t="str">
        <f t="shared" si="43"/>
        <v/>
      </c>
      <c r="Y227" t="str">
        <f t="shared" si="44"/>
        <v/>
      </c>
      <c r="Z227" t="str">
        <f t="shared" si="45"/>
        <v/>
      </c>
      <c r="AA227">
        <f t="shared" si="46"/>
        <v>0</v>
      </c>
      <c r="AB227" t="str">
        <f>IFERROR(V144+MATCH(AA227,V227:Z227,0)-1,"")</f>
        <v/>
      </c>
    </row>
    <row r="228" spans="9:28" x14ac:dyDescent="0.3">
      <c r="I228" t="str">
        <f t="shared" si="31"/>
        <v>N/A</v>
      </c>
      <c r="J228" t="str">
        <f t="shared" si="32"/>
        <v>N/A</v>
      </c>
      <c r="K228" t="str">
        <f t="shared" si="33"/>
        <v>N/A</v>
      </c>
      <c r="L228" t="str">
        <f t="shared" si="34"/>
        <v>N/A</v>
      </c>
      <c r="M228" t="str">
        <f t="shared" si="35"/>
        <v>N/A</v>
      </c>
      <c r="N228" t="str">
        <f t="shared" si="36"/>
        <v>N/A</v>
      </c>
      <c r="P228">
        <f t="shared" si="37"/>
        <v>0</v>
      </c>
      <c r="Q228" t="str">
        <f>IFERROR(J144+MATCH(P228,J228:N228,0)-1,"")</f>
        <v/>
      </c>
      <c r="R228" t="str">
        <f t="shared" si="38"/>
        <v/>
      </c>
      <c r="S228" t="str">
        <f>IFERROR(J144+MATCH(R228,J228:N228)-1,"")</f>
        <v/>
      </c>
      <c r="T228" t="str">
        <f t="shared" si="39"/>
        <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9: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9:28" x14ac:dyDescent="0.3">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9:28" x14ac:dyDescent="0.3">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9:28" x14ac:dyDescent="0.3">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9:28" x14ac:dyDescent="0.3">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9:28" x14ac:dyDescent="0.3">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9:28" x14ac:dyDescent="0.3">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9:28" x14ac:dyDescent="0.3">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9:28" x14ac:dyDescent="0.3">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9:28" x14ac:dyDescent="0.3">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9:28" x14ac:dyDescent="0.3">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9:28" x14ac:dyDescent="0.3">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9:28" x14ac:dyDescent="0.3">
      <c r="I241" t="str">
        <f t="shared" si="31"/>
        <v>N/A</v>
      </c>
      <c r="J241" t="str">
        <f t="shared" si="32"/>
        <v>N/A</v>
      </c>
      <c r="K241" t="str">
        <f t="shared" si="33"/>
        <v>N/A</v>
      </c>
      <c r="L241" t="str">
        <f t="shared" si="34"/>
        <v>N/A</v>
      </c>
      <c r="M241" t="str">
        <f t="shared" si="35"/>
        <v>N/A</v>
      </c>
      <c r="N241" t="str">
        <f t="shared" si="36"/>
        <v>N/A</v>
      </c>
      <c r="P241">
        <f t="shared" si="37"/>
        <v>0</v>
      </c>
      <c r="Q241" t="str">
        <f>IFERROR(J144+MATCH(P241,J241:N241,0)-1,"")</f>
        <v/>
      </c>
      <c r="R241" t="str">
        <f t="shared" si="38"/>
        <v/>
      </c>
      <c r="S241" t="str">
        <f>IFERROR(J144+MATCH(R241,J241:N241)-1,"")</f>
        <v/>
      </c>
      <c r="T241" t="str">
        <f t="shared" si="39"/>
        <v/>
      </c>
      <c r="U241" t="str">
        <f t="shared" si="40"/>
        <v/>
      </c>
      <c r="V241" t="str">
        <f t="shared" si="41"/>
        <v/>
      </c>
      <c r="W241" t="str">
        <f t="shared" si="42"/>
        <v/>
      </c>
      <c r="X241" t="str">
        <f t="shared" si="43"/>
        <v/>
      </c>
      <c r="Y241" t="str">
        <f t="shared" si="44"/>
        <v/>
      </c>
      <c r="Z241" t="str">
        <f t="shared" si="45"/>
        <v/>
      </c>
      <c r="AA241">
        <f t="shared" si="46"/>
        <v>0</v>
      </c>
      <c r="AB241" t="str">
        <f>IFERROR(V144+MATCH(AA241,V241:Z241,0)-1,"")</f>
        <v/>
      </c>
    </row>
    <row r="242" spans="9:28" x14ac:dyDescent="0.3">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9:28" x14ac:dyDescent="0.3">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9:28" x14ac:dyDescent="0.3">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9: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9:28" x14ac:dyDescent="0.3">
      <c r="I246" t="str">
        <f t="shared" si="31"/>
        <v>N/A</v>
      </c>
      <c r="J246" t="str">
        <f t="shared" si="32"/>
        <v>N/A</v>
      </c>
      <c r="K246" t="str">
        <f t="shared" si="33"/>
        <v>N/A</v>
      </c>
      <c r="L246" t="str">
        <f t="shared" si="34"/>
        <v>N/A</v>
      </c>
      <c r="M246" t="str">
        <f t="shared" si="35"/>
        <v>N/A</v>
      </c>
      <c r="N246" t="str">
        <f t="shared" si="36"/>
        <v>N/A</v>
      </c>
      <c r="P246">
        <f t="shared" si="37"/>
        <v>0</v>
      </c>
      <c r="Q246" t="str">
        <f>IFERROR(J144+MATCH(P246,J246:N246,0)-1,"")</f>
        <v/>
      </c>
      <c r="R246" t="str">
        <f t="shared" si="38"/>
        <v/>
      </c>
      <c r="S246" t="str">
        <f>IFERROR(J144+MATCH(R246,J246:N246)-1,"")</f>
        <v/>
      </c>
      <c r="T246" t="str">
        <f t="shared" si="39"/>
        <v/>
      </c>
      <c r="U246" t="str">
        <f t="shared" si="40"/>
        <v/>
      </c>
      <c r="V246" t="str">
        <f t="shared" si="41"/>
        <v/>
      </c>
      <c r="W246" t="str">
        <f t="shared" si="42"/>
        <v/>
      </c>
      <c r="X246" t="str">
        <f t="shared" si="43"/>
        <v/>
      </c>
      <c r="Y246" t="str">
        <f t="shared" si="44"/>
        <v/>
      </c>
      <c r="Z246" t="str">
        <f t="shared" si="45"/>
        <v/>
      </c>
      <c r="AA246">
        <f t="shared" si="46"/>
        <v>0</v>
      </c>
      <c r="AB246" t="str">
        <f>IFERROR(V144+MATCH(AA246,V246:Z246,0)-1,"")</f>
        <v/>
      </c>
    </row>
    <row r="247" spans="9:28" x14ac:dyDescent="0.3">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9:28" x14ac:dyDescent="0.3">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9:28" x14ac:dyDescent="0.3">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9:28" x14ac:dyDescent="0.3">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9: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9:28" x14ac:dyDescent="0.3">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9:28" x14ac:dyDescent="0.3">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9: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9:28" x14ac:dyDescent="0.3">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9:28" x14ac:dyDescent="0.3">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9:28" x14ac:dyDescent="0.3">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9:28" x14ac:dyDescent="0.3">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9:28" x14ac:dyDescent="0.3">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9:28" x14ac:dyDescent="0.3">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9:28" x14ac:dyDescent="0.3">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9:28" x14ac:dyDescent="0.3">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9:28" x14ac:dyDescent="0.3">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9:28" x14ac:dyDescent="0.3">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9: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9:28" x14ac:dyDescent="0.3">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9:28" x14ac:dyDescent="0.3">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9:28" x14ac:dyDescent="0.3">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9:28" x14ac:dyDescent="0.3">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9:28" x14ac:dyDescent="0.3">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9:28" x14ac:dyDescent="0.3">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9:28" x14ac:dyDescent="0.3">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9: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9:28" x14ac:dyDescent="0.3">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9:28" x14ac:dyDescent="0.3">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9:28" x14ac:dyDescent="0.3">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9:28" x14ac:dyDescent="0.3">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9:28" x14ac:dyDescent="0.3">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9:28" x14ac:dyDescent="0.3">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9:28" x14ac:dyDescent="0.3">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9:28" x14ac:dyDescent="0.3">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9:28" x14ac:dyDescent="0.3">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9:28" x14ac:dyDescent="0.3">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9:28" x14ac:dyDescent="0.3">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9:28" x14ac:dyDescent="0.3">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9:28" x14ac:dyDescent="0.3">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9:28" x14ac:dyDescent="0.3">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9: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9:28" x14ac:dyDescent="0.3">
      <c r="I289" t="str">
        <f t="shared" si="47"/>
        <v>N/A</v>
      </c>
      <c r="J289" t="str">
        <f t="shared" si="48"/>
        <v>N/A</v>
      </c>
      <c r="K289" t="str">
        <f t="shared" si="49"/>
        <v>N/A</v>
      </c>
      <c r="L289" t="str">
        <f t="shared" si="50"/>
        <v>N/A</v>
      </c>
      <c r="M289" t="str">
        <f t="shared" si="51"/>
        <v>N/A</v>
      </c>
      <c r="N289" t="str">
        <f t="shared" si="52"/>
        <v>N/A</v>
      </c>
      <c r="P289">
        <f t="shared" si="53"/>
        <v>0</v>
      </c>
      <c r="Q289" t="str">
        <f>IFERROR(J144+MATCH(P289,J289:N289,0)-1,"")</f>
        <v/>
      </c>
      <c r="R289" t="str">
        <f t="shared" si="54"/>
        <v/>
      </c>
      <c r="S289" t="str">
        <f>IFERROR(J144+MATCH(R289,J289:N289)-1,"")</f>
        <v/>
      </c>
      <c r="T289" t="str">
        <f t="shared" si="55"/>
        <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9: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9:28" x14ac:dyDescent="0.3">
      <c r="I291" t="str">
        <f t="shared" si="47"/>
        <v>N/A</v>
      </c>
      <c r="J291" t="str">
        <f t="shared" si="48"/>
        <v>N/A</v>
      </c>
      <c r="K291" t="str">
        <f t="shared" si="49"/>
        <v>N/A</v>
      </c>
      <c r="L291" t="str">
        <f t="shared" si="50"/>
        <v>N/A</v>
      </c>
      <c r="M291" t="str">
        <f t="shared" si="51"/>
        <v>N/A</v>
      </c>
      <c r="N291" t="str">
        <f t="shared" si="52"/>
        <v>N/A</v>
      </c>
      <c r="P291">
        <f t="shared" si="53"/>
        <v>0</v>
      </c>
      <c r="Q291" t="str">
        <f>IFERROR(J144+MATCH(P291,J291:N291,0)-1,"")</f>
        <v/>
      </c>
      <c r="R291" t="str">
        <f t="shared" si="54"/>
        <v/>
      </c>
      <c r="S291" t="str">
        <f>IFERROR(J144+MATCH(R291,J291:N291)-1,"")</f>
        <v/>
      </c>
      <c r="T291" t="str">
        <f t="shared" si="55"/>
        <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9: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9: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9:28" x14ac:dyDescent="0.3">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str">
        <f t="shared" si="57"/>
        <v/>
      </c>
      <c r="W294" t="str">
        <f t="shared" si="58"/>
        <v/>
      </c>
      <c r="X294" t="str">
        <f t="shared" si="59"/>
        <v/>
      </c>
      <c r="Y294" t="str">
        <f t="shared" si="60"/>
        <v/>
      </c>
      <c r="Z294" t="str">
        <f t="shared" si="61"/>
        <v/>
      </c>
      <c r="AA294">
        <f t="shared" si="62"/>
        <v>0</v>
      </c>
      <c r="AB294" t="str">
        <f>IFERROR(V144+MATCH(AA294,V294:Z294,0)-1,"")</f>
        <v/>
      </c>
    </row>
    <row r="295" spans="9:28" x14ac:dyDescent="0.3">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9:28" x14ac:dyDescent="0.3">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9:28" x14ac:dyDescent="0.3">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9:28" x14ac:dyDescent="0.3">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9: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9: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9:28" x14ac:dyDescent="0.3">
      <c r="I301" t="str">
        <f t="shared" si="47"/>
        <v>N/A</v>
      </c>
      <c r="J301" t="str">
        <f t="shared" si="48"/>
        <v>N/A</v>
      </c>
      <c r="K301" t="str">
        <f t="shared" si="49"/>
        <v>N/A</v>
      </c>
      <c r="L301" t="str">
        <f t="shared" si="50"/>
        <v>N/A</v>
      </c>
      <c r="M301" t="str">
        <f t="shared" si="51"/>
        <v>N/A</v>
      </c>
      <c r="N301" t="str">
        <f t="shared" si="52"/>
        <v>N/A</v>
      </c>
      <c r="P301">
        <f t="shared" si="53"/>
        <v>0</v>
      </c>
      <c r="Q301" t="str">
        <f>IFERROR(J144+MATCH(P301,J301:N301,0)-1,"")</f>
        <v/>
      </c>
      <c r="R301" t="str">
        <f t="shared" si="54"/>
        <v/>
      </c>
      <c r="S301" t="str">
        <f>IFERROR(J144+MATCH(R301,J301:N301)-1,"")</f>
        <v/>
      </c>
      <c r="T301" t="str">
        <f t="shared" si="55"/>
        <v/>
      </c>
      <c r="U301" t="str">
        <f t="shared" si="56"/>
        <v/>
      </c>
      <c r="V301" t="str">
        <f t="shared" si="57"/>
        <v/>
      </c>
      <c r="W301" t="str">
        <f t="shared" si="58"/>
        <v/>
      </c>
      <c r="X301" t="str">
        <f t="shared" si="59"/>
        <v/>
      </c>
      <c r="Y301" t="str">
        <f t="shared" si="60"/>
        <v/>
      </c>
      <c r="Z301" t="str">
        <f t="shared" si="61"/>
        <v/>
      </c>
      <c r="AA301">
        <f t="shared" si="62"/>
        <v>0</v>
      </c>
      <c r="AB301" t="str">
        <f>IFERROR(V144+MATCH(AA301,V301:Z301,0)-1,"")</f>
        <v/>
      </c>
    </row>
    <row r="302" spans="9:28" x14ac:dyDescent="0.3">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9:28" x14ac:dyDescent="0.3">
      <c r="I303" t="str">
        <f t="shared" si="47"/>
        <v>N/A</v>
      </c>
      <c r="J303" t="str">
        <f t="shared" si="48"/>
        <v>N/A</v>
      </c>
      <c r="K303" t="str">
        <f t="shared" si="49"/>
        <v>N/A</v>
      </c>
      <c r="L303" t="str">
        <f t="shared" si="50"/>
        <v>N/A</v>
      </c>
      <c r="M303" t="str">
        <f t="shared" si="51"/>
        <v>N/A</v>
      </c>
      <c r="N303" t="str">
        <f t="shared" si="52"/>
        <v>N/A</v>
      </c>
      <c r="P303">
        <f t="shared" si="53"/>
        <v>0</v>
      </c>
      <c r="Q303" t="str">
        <f>IFERROR(J144+MATCH(P303,J303:N303,0)-1,"")</f>
        <v/>
      </c>
      <c r="R303" t="str">
        <f t="shared" si="54"/>
        <v/>
      </c>
      <c r="S303" t="str">
        <f>IFERROR(J144+MATCH(R303,J303:N303)-1,"")</f>
        <v/>
      </c>
      <c r="T303" t="str">
        <f t="shared" si="55"/>
        <v/>
      </c>
      <c r="U303" t="str">
        <f t="shared" si="56"/>
        <v/>
      </c>
      <c r="V303" t="str">
        <f t="shared" si="57"/>
        <v/>
      </c>
      <c r="W303" t="str">
        <f t="shared" si="58"/>
        <v/>
      </c>
      <c r="X303" t="str">
        <f t="shared" si="59"/>
        <v/>
      </c>
      <c r="Y303" t="str">
        <f t="shared" si="60"/>
        <v/>
      </c>
      <c r="Z303" t="str">
        <f t="shared" si="61"/>
        <v/>
      </c>
      <c r="AA303">
        <f t="shared" si="62"/>
        <v>0</v>
      </c>
      <c r="AB303" t="str">
        <f>IFERROR(V144+MATCH(AA303,V303:Z303,0)-1,"")</f>
        <v/>
      </c>
    </row>
    <row r="304" spans="9:28" x14ac:dyDescent="0.3">
      <c r="I304" t="str">
        <f t="shared" si="47"/>
        <v>N/A</v>
      </c>
      <c r="J304" t="str">
        <f t="shared" si="48"/>
        <v>N/A</v>
      </c>
      <c r="K304" t="str">
        <f t="shared" si="49"/>
        <v>N/A</v>
      </c>
      <c r="L304" t="str">
        <f t="shared" si="50"/>
        <v>N/A</v>
      </c>
      <c r="M304" t="str">
        <f t="shared" si="51"/>
        <v>N/A</v>
      </c>
      <c r="N304" t="str">
        <f t="shared" si="52"/>
        <v>N/A</v>
      </c>
      <c r="P304">
        <f t="shared" si="53"/>
        <v>0</v>
      </c>
      <c r="Q304" t="str">
        <f>IFERROR(J144+MATCH(P304,J304:N304,0)-1,"")</f>
        <v/>
      </c>
      <c r="R304" t="str">
        <f t="shared" si="54"/>
        <v/>
      </c>
      <c r="S304" t="str">
        <f>IFERROR(J144+MATCH(R304,J304:N304)-1,"")</f>
        <v/>
      </c>
      <c r="T304" t="str">
        <f t="shared" si="55"/>
        <v/>
      </c>
      <c r="U304" t="str">
        <f t="shared" si="56"/>
        <v/>
      </c>
      <c r="V304" t="str">
        <f t="shared" si="57"/>
        <v/>
      </c>
      <c r="W304" t="str">
        <f t="shared" si="58"/>
        <v/>
      </c>
      <c r="X304" t="str">
        <f t="shared" si="59"/>
        <v/>
      </c>
      <c r="Y304" t="str">
        <f t="shared" si="60"/>
        <v/>
      </c>
      <c r="Z304" t="str">
        <f t="shared" si="61"/>
        <v/>
      </c>
      <c r="AA304">
        <f t="shared" si="62"/>
        <v>0</v>
      </c>
      <c r="AB304" t="str">
        <f>IFERROR(V144+MATCH(AA304,V304:Z304,0)-1,"")</f>
        <v/>
      </c>
    </row>
    <row r="305" spans="9:28" x14ac:dyDescent="0.3">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9:28" x14ac:dyDescent="0.3">
      <c r="I306" t="str">
        <f t="shared" si="47"/>
        <v>N/A</v>
      </c>
      <c r="J306" t="str">
        <f t="shared" si="48"/>
        <v>N/A</v>
      </c>
      <c r="K306" t="str">
        <f t="shared" si="49"/>
        <v>N/A</v>
      </c>
      <c r="L306" t="str">
        <f t="shared" si="50"/>
        <v>N/A</v>
      </c>
      <c r="M306" t="str">
        <f t="shared" si="51"/>
        <v>N/A</v>
      </c>
      <c r="N306" t="str">
        <f t="shared" si="52"/>
        <v>N/A</v>
      </c>
      <c r="P306">
        <f t="shared" si="53"/>
        <v>0</v>
      </c>
      <c r="Q306" t="str">
        <f>IFERROR(J144+MATCH(P306,J306:N306,0)-1,"")</f>
        <v/>
      </c>
      <c r="R306" t="str">
        <f t="shared" si="54"/>
        <v/>
      </c>
      <c r="S306" t="str">
        <f>IFERROR(J144+MATCH(R306,J306:N306)-1,"")</f>
        <v/>
      </c>
      <c r="T306" t="str">
        <f t="shared" si="55"/>
        <v/>
      </c>
      <c r="U306" t="str">
        <f t="shared" si="56"/>
        <v/>
      </c>
      <c r="V306" t="str">
        <f t="shared" si="57"/>
        <v/>
      </c>
      <c r="W306" t="str">
        <f t="shared" si="58"/>
        <v/>
      </c>
      <c r="X306" t="str">
        <f t="shared" si="59"/>
        <v/>
      </c>
      <c r="Y306" t="str">
        <f t="shared" si="60"/>
        <v/>
      </c>
      <c r="Z306" t="str">
        <f t="shared" si="61"/>
        <v/>
      </c>
      <c r="AA306">
        <f t="shared" si="62"/>
        <v>0</v>
      </c>
      <c r="AB306" t="str">
        <f>IFERROR(V144+MATCH(AA306,V306:Z306,0)-1,"")</f>
        <v/>
      </c>
    </row>
    <row r="307" spans="9:28" x14ac:dyDescent="0.3">
      <c r="I307" t="str">
        <f t="shared" si="47"/>
        <v>N/A</v>
      </c>
      <c r="J307" t="str">
        <f t="shared" si="48"/>
        <v>N/A</v>
      </c>
      <c r="K307" t="str">
        <f t="shared" si="49"/>
        <v>N/A</v>
      </c>
      <c r="L307" t="str">
        <f t="shared" si="50"/>
        <v>N/A</v>
      </c>
      <c r="M307" t="str">
        <f t="shared" si="51"/>
        <v>N/A</v>
      </c>
      <c r="N307" t="str">
        <f t="shared" si="52"/>
        <v>N/A</v>
      </c>
      <c r="P307">
        <f t="shared" si="53"/>
        <v>0</v>
      </c>
      <c r="Q307" t="str">
        <f>IFERROR(J144+MATCH(P307,J307:N307,0)-1,"")</f>
        <v/>
      </c>
      <c r="R307" t="str">
        <f t="shared" si="54"/>
        <v/>
      </c>
      <c r="S307" t="str">
        <f>IFERROR(J144+MATCH(R307,J307:N307)-1,"")</f>
        <v/>
      </c>
      <c r="T307" t="str">
        <f t="shared" si="55"/>
        <v/>
      </c>
      <c r="U307" t="str">
        <f t="shared" si="56"/>
        <v/>
      </c>
      <c r="V307" t="str">
        <f t="shared" si="57"/>
        <v/>
      </c>
      <c r="W307" t="str">
        <f t="shared" si="58"/>
        <v/>
      </c>
      <c r="X307" t="str">
        <f t="shared" si="59"/>
        <v/>
      </c>
      <c r="Y307" t="str">
        <f t="shared" si="60"/>
        <v/>
      </c>
      <c r="Z307" t="str">
        <f t="shared" si="61"/>
        <v/>
      </c>
      <c r="AA307">
        <f t="shared" si="62"/>
        <v>0</v>
      </c>
      <c r="AB307" t="str">
        <f>IFERROR(V144+MATCH(AA307,V307:Z307,0)-1,"")</f>
        <v/>
      </c>
    </row>
    <row r="308" spans="9:28" x14ac:dyDescent="0.3">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str">
        <f t="shared" si="57"/>
        <v/>
      </c>
      <c r="W308" t="str">
        <f t="shared" si="58"/>
        <v/>
      </c>
      <c r="X308" t="str">
        <f t="shared" si="59"/>
        <v/>
      </c>
      <c r="Y308" t="str">
        <f t="shared" si="60"/>
        <v/>
      </c>
      <c r="Z308" t="str">
        <f t="shared" si="61"/>
        <v/>
      </c>
      <c r="AA308">
        <f t="shared" si="62"/>
        <v>0</v>
      </c>
      <c r="AB308" t="str">
        <f>IFERROR(V144+MATCH(AA308,V308:Z308,0)-1,"")</f>
        <v/>
      </c>
    </row>
    <row r="309" spans="9:28" x14ac:dyDescent="0.3">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str">
        <f t="shared" si="57"/>
        <v/>
      </c>
      <c r="W309" t="str">
        <f t="shared" si="58"/>
        <v/>
      </c>
      <c r="X309" t="str">
        <f t="shared" si="59"/>
        <v/>
      </c>
      <c r="Y309" t="str">
        <f t="shared" si="60"/>
        <v/>
      </c>
      <c r="Z309" t="str">
        <f t="shared" si="61"/>
        <v/>
      </c>
      <c r="AA309">
        <f t="shared" si="62"/>
        <v>0</v>
      </c>
      <c r="AB309" t="str">
        <f>IFERROR(V144+MATCH(AA309,V309:Z309,0)-1,"")</f>
        <v/>
      </c>
    </row>
    <row r="310" spans="9: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9: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9:28" x14ac:dyDescent="0.3">
      <c r="I312" t="str">
        <f t="shared" si="47"/>
        <v>N/A</v>
      </c>
      <c r="J312" t="str">
        <f t="shared" si="48"/>
        <v>N/A</v>
      </c>
      <c r="K312" t="str">
        <f t="shared" si="49"/>
        <v>N/A</v>
      </c>
      <c r="L312" t="str">
        <f t="shared" si="50"/>
        <v>N/A</v>
      </c>
      <c r="M312" t="str">
        <f t="shared" si="51"/>
        <v>N/A</v>
      </c>
      <c r="N312" t="str">
        <f t="shared" si="52"/>
        <v>N/A</v>
      </c>
      <c r="P312">
        <f t="shared" si="53"/>
        <v>0</v>
      </c>
      <c r="Q312" t="str">
        <f>IFERROR(J144+MATCH(P312,J312:N312,0)-1,"")</f>
        <v/>
      </c>
      <c r="R312" t="str">
        <f t="shared" si="54"/>
        <v/>
      </c>
      <c r="S312" t="str">
        <f>IFERROR(J144+MATCH(R312,J312:N312)-1,"")</f>
        <v/>
      </c>
      <c r="T312" t="str">
        <f t="shared" si="55"/>
        <v/>
      </c>
      <c r="U312" t="str">
        <f t="shared" si="56"/>
        <v/>
      </c>
      <c r="V312" t="str">
        <f t="shared" si="57"/>
        <v/>
      </c>
      <c r="W312" t="str">
        <f t="shared" si="58"/>
        <v/>
      </c>
      <c r="X312" t="str">
        <f t="shared" si="59"/>
        <v/>
      </c>
      <c r="Y312" t="str">
        <f t="shared" si="60"/>
        <v/>
      </c>
      <c r="Z312" t="str">
        <f t="shared" si="61"/>
        <v/>
      </c>
      <c r="AA312">
        <f t="shared" si="62"/>
        <v>0</v>
      </c>
      <c r="AB312" t="str">
        <f>IFERROR(V144+MATCH(AA312,V312:Z312,0)-1,"")</f>
        <v/>
      </c>
    </row>
    <row r="313" spans="9:28" x14ac:dyDescent="0.3">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9: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9:28" x14ac:dyDescent="0.3">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str">
        <f t="shared" si="57"/>
        <v/>
      </c>
      <c r="W315" t="str">
        <f t="shared" si="58"/>
        <v/>
      </c>
      <c r="X315" t="str">
        <f t="shared" si="59"/>
        <v/>
      </c>
      <c r="Y315" t="str">
        <f t="shared" si="60"/>
        <v/>
      </c>
      <c r="Z315" t="str">
        <f t="shared" si="61"/>
        <v/>
      </c>
      <c r="AA315">
        <f t="shared" si="62"/>
        <v>0</v>
      </c>
      <c r="AB315" t="str">
        <f>IFERROR(V144+MATCH(AA315,V315:Z315,0)-1,"")</f>
        <v/>
      </c>
    </row>
    <row r="316" spans="9:28" x14ac:dyDescent="0.3">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9:28" x14ac:dyDescent="0.3">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9:28" x14ac:dyDescent="0.3">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9:28" x14ac:dyDescent="0.3">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9:28" x14ac:dyDescent="0.3">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9: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9: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9:28" x14ac:dyDescent="0.3">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9:28" x14ac:dyDescent="0.3">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str">
        <f t="shared" si="57"/>
        <v/>
      </c>
      <c r="W324" t="str">
        <f t="shared" si="58"/>
        <v/>
      </c>
      <c r="X324" t="str">
        <f t="shared" si="59"/>
        <v/>
      </c>
      <c r="Y324" t="str">
        <f t="shared" si="60"/>
        <v/>
      </c>
      <c r="Z324" t="str">
        <f t="shared" si="61"/>
        <v/>
      </c>
      <c r="AA324">
        <f t="shared" si="62"/>
        <v>0</v>
      </c>
      <c r="AB324" t="str">
        <f>IFERROR(V144+MATCH(AA324,V324:Z324,0)-1,"")</f>
        <v/>
      </c>
    </row>
    <row r="325" spans="9:28" x14ac:dyDescent="0.3">
      <c r="I325" t="str">
        <f t="shared" si="63"/>
        <v>N/A</v>
      </c>
      <c r="J325" t="str">
        <f t="shared" si="64"/>
        <v>N/A</v>
      </c>
      <c r="K325" t="str">
        <f t="shared" si="65"/>
        <v>N/A</v>
      </c>
      <c r="L325" t="str">
        <f t="shared" si="66"/>
        <v>N/A</v>
      </c>
      <c r="M325" t="str">
        <f t="shared" si="67"/>
        <v>N/A</v>
      </c>
      <c r="N325" t="str">
        <f t="shared" si="68"/>
        <v>N/A</v>
      </c>
      <c r="P325">
        <f t="shared" si="53"/>
        <v>0</v>
      </c>
      <c r="Q325" t="str">
        <f>IFERROR(J144+MATCH(P325,J325:N325,0)-1,"")</f>
        <v/>
      </c>
      <c r="R325" t="str">
        <f t="shared" si="54"/>
        <v/>
      </c>
      <c r="S325" t="str">
        <f>IFERROR(J144+MATCH(R325,J325:N325)-1,"")</f>
        <v/>
      </c>
      <c r="T325" t="str">
        <f t="shared" si="55"/>
        <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9:28" x14ac:dyDescent="0.3">
      <c r="I326" t="str">
        <f t="shared" si="63"/>
        <v>N/A</v>
      </c>
      <c r="J326" t="str">
        <f t="shared" si="64"/>
        <v>N/A</v>
      </c>
      <c r="K326" t="str">
        <f t="shared" si="65"/>
        <v>N/A</v>
      </c>
      <c r="L326" t="str">
        <f t="shared" si="66"/>
        <v>N/A</v>
      </c>
      <c r="M326" t="str">
        <f t="shared" si="67"/>
        <v>N/A</v>
      </c>
      <c r="N326" t="str">
        <f t="shared" si="68"/>
        <v>N/A</v>
      </c>
      <c r="P326">
        <f t="shared" si="53"/>
        <v>0</v>
      </c>
      <c r="Q326" t="str">
        <f>IFERROR(J144+MATCH(P326,J326:N326,0)-1,"")</f>
        <v/>
      </c>
      <c r="R326" t="str">
        <f t="shared" si="54"/>
        <v/>
      </c>
      <c r="S326" t="str">
        <f>IFERROR(J144+MATCH(R326,J326:N326)-1,"")</f>
        <v/>
      </c>
      <c r="T326" t="str">
        <f t="shared" si="55"/>
        <v/>
      </c>
      <c r="U326" t="str">
        <f t="shared" si="56"/>
        <v/>
      </c>
      <c r="V326" t="str">
        <f t="shared" si="57"/>
        <v/>
      </c>
      <c r="W326" t="str">
        <f t="shared" si="58"/>
        <v/>
      </c>
      <c r="X326" t="str">
        <f t="shared" si="59"/>
        <v/>
      </c>
      <c r="Y326" t="str">
        <f t="shared" si="60"/>
        <v/>
      </c>
      <c r="Z326" t="str">
        <f t="shared" si="61"/>
        <v/>
      </c>
      <c r="AA326">
        <f t="shared" si="62"/>
        <v>0</v>
      </c>
      <c r="AB326" t="str">
        <f>IFERROR(V144+MATCH(AA326,V326:Z326,0)-1,"")</f>
        <v/>
      </c>
    </row>
    <row r="327" spans="9: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9:28" x14ac:dyDescent="0.3">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9:28" x14ac:dyDescent="0.3">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9:28" x14ac:dyDescent="0.3">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9:28" x14ac:dyDescent="0.3">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9: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9: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9:28" x14ac:dyDescent="0.3">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9:28" x14ac:dyDescent="0.3">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9:28" x14ac:dyDescent="0.3">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9:28" x14ac:dyDescent="0.3">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9:28" x14ac:dyDescent="0.3">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9: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9:28" x14ac:dyDescent="0.3">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9:28" x14ac:dyDescent="0.3">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9:28" x14ac:dyDescent="0.3">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9: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9: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9: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9: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9: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9: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9: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9: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9: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9: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1-0</v>
      </c>
      <c r="AL453" t="str">
        <f>L476</f>
        <v>0-0</v>
      </c>
      <c r="AM453" t="str">
        <f>M476</f>
        <v>0-0</v>
      </c>
      <c r="AN453" t="str">
        <f>N476</f>
        <v>0-0</v>
      </c>
    </row>
    <row r="454" spans="2:40" x14ac:dyDescent="0.3">
      <c r="X454">
        <f>D476</f>
        <v>1</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1</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1</v>
      </c>
      <c r="Y462">
        <f>E476</f>
        <v>0</v>
      </c>
      <c r="Z462">
        <f>F476</f>
        <v>0</v>
      </c>
      <c r="AA462">
        <f>G476</f>
        <v>0</v>
      </c>
      <c r="AB462">
        <f>H476</f>
        <v>0</v>
      </c>
      <c r="AE462" t="str">
        <f>K476</f>
        <v>1-0</v>
      </c>
      <c r="AF462" t="str">
        <f>L476</f>
        <v>0-0</v>
      </c>
      <c r="AG462" t="str">
        <f>M476</f>
        <v>0-0</v>
      </c>
      <c r="AH462" t="str">
        <f>N476</f>
        <v>0-0</v>
      </c>
      <c r="AK462" t="str">
        <f>K476</f>
        <v>1-0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1</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1</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1</v>
      </c>
      <c r="E476">
        <f>D144</f>
        <v>0</v>
      </c>
      <c r="F476">
        <f>E144</f>
        <v>0</v>
      </c>
      <c r="G476">
        <f>F144</f>
        <v>0</v>
      </c>
      <c r="H476">
        <f>G144</f>
        <v>0</v>
      </c>
      <c r="K476" t="str">
        <f>RIGHT(D476,2) &amp; "-" &amp; RIGHT(E476,2)</f>
        <v>1-0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1</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1</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1</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1</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1-0</v>
      </c>
      <c r="AF491" t="str">
        <f>L476</f>
        <v>0-0</v>
      </c>
      <c r="AG491" t="str">
        <f>M476</f>
        <v>0-0</v>
      </c>
      <c r="AH491" t="str">
        <f>N476</f>
        <v>0-0</v>
      </c>
      <c r="AK491" t="str">
        <f>K476</f>
        <v>1-0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1</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85">D476</f>
        <v>1</v>
      </c>
      <c r="E507">
        <f t="shared" si="85"/>
        <v>0</v>
      </c>
      <c r="F507">
        <f t="shared" si="85"/>
        <v>0</v>
      </c>
      <c r="G507">
        <f t="shared" si="85"/>
        <v>0</v>
      </c>
      <c r="H507">
        <f t="shared" si="85"/>
        <v>0</v>
      </c>
      <c r="I507" t="str">
        <f>"Average"</f>
        <v>Average</v>
      </c>
      <c r="J507" t="str">
        <f>"SD"</f>
        <v>SD</v>
      </c>
      <c r="K507">
        <f>D507</f>
        <v>1</v>
      </c>
      <c r="L507">
        <f>E507</f>
        <v>0</v>
      </c>
      <c r="M507">
        <f>F507</f>
        <v>0</v>
      </c>
      <c r="N507">
        <f>G507</f>
        <v>0</v>
      </c>
      <c r="O507">
        <f>H507</f>
        <v>0</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86"/>
        <v>#N/A</v>
      </c>
      <c r="J518" t="e">
        <f t="shared" ca="1" si="87"/>
        <v>#N/A</v>
      </c>
      <c r="K518" t="e">
        <f t="shared" ca="1" si="88"/>
        <v>#N/A</v>
      </c>
      <c r="L518" t="e">
        <f t="shared" ca="1" si="89"/>
        <v>#N/A</v>
      </c>
      <c r="M518" t="e">
        <f t="shared" ca="1" si="90"/>
        <v>#N/A</v>
      </c>
      <c r="N518" t="e">
        <f t="shared" ca="1" si="91"/>
        <v>#N/A</v>
      </c>
      <c r="O518" t="e">
        <f t="shared" ca="1" si="9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6504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 Sports</v>
      </c>
    </row>
    <row r="2" spans="1:16" x14ac:dyDescent="0.3">
      <c r="B2" t="s">
        <v>2</v>
      </c>
      <c r="C2" t="s">
        <v>6505</v>
      </c>
      <c r="K2" t="str">
        <f>LEFT(C1,FIND("(",C1) - 2)</f>
        <v>Amer Sports Corporation</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$22.06, down 4.%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$22.06, down 4.% after opening a bit below yesterday's closing price</v>
      </c>
    </row>
    <row r="5" spans="1:16" x14ac:dyDescent="0.3">
      <c r="J5">
        <f ca="1">RANDBETWEEN(1,2)</f>
        <v>2</v>
      </c>
      <c r="K5" t="str">
        <f>"The one year target estimate for " &amp; D1 &amp; " is " &amp; TEXT(C23,"$####.00")</f>
        <v>The one year target estimate for Amer Sports is $25.69</v>
      </c>
      <c r="L5" t="str">
        <f>D1 &amp; " is expected to be trading at " &amp; TEXT(C23, "$####.00") &amp; ", based on target estimates"</f>
        <v>Amer Sports is expected to be trading at $25.69, based on target estimates</v>
      </c>
    </row>
    <row r="6" spans="1:16" x14ac:dyDescent="0.3">
      <c r="K6" t="str">
        <f>" which would be " &amp; IF(OR(LEFT(ABS((C23-C2)/C2*100),1)="8",LEFT(ABS((C23-C2)/C2*100),2)="18"), "an ", "a ")  &amp;TEXT(ABS((C23-C2)/C2),"####.00%")&amp;IF((C23-C2)&gt;0," increase over"," decrease from")&amp;" the current price"</f>
        <v xml:space="preserve"> which would be a 16.46% increase over the current price</v>
      </c>
    </row>
    <row r="7" spans="1:16" x14ac:dyDescent="0.3">
      <c r="A7" s="1">
        <v>0</v>
      </c>
      <c r="B7" t="s">
        <v>5</v>
      </c>
      <c r="C7" t="s">
        <v>6506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-578.57% over last quarter based on the average of 4 analyst estimates (Yahoo Finance)</v>
      </c>
    </row>
    <row r="8" spans="1:16" x14ac:dyDescent="0.3">
      <c r="A8" s="1">
        <v>1</v>
      </c>
      <c r="B8" t="s">
        <v>7</v>
      </c>
      <c r="C8" t="s">
        <v>6507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6508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6509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$0.13 in the 2 months leading up to the earnings report</v>
      </c>
    </row>
    <row r="11" spans="1:16" x14ac:dyDescent="0.3">
      <c r="A11" s="1">
        <v>4</v>
      </c>
      <c r="B11" t="s">
        <v>13</v>
      </c>
      <c r="C11" t="s">
        <v>6510</v>
      </c>
      <c r="K11" t="str">
        <f>IF(B145="Interest Income",U42, K42)</f>
        <v>No positive trends</v>
      </c>
    </row>
    <row r="12" spans="1:16" x14ac:dyDescent="0.3">
      <c r="A12" s="1">
        <v>5</v>
      </c>
      <c r="B12" t="s">
        <v>15</v>
      </c>
      <c r="C12" t="s">
        <v>6511</v>
      </c>
      <c r="D12" t="str">
        <f>LEFT(C12,FIND("-",C12)-2)</f>
        <v>19.81</v>
      </c>
      <c r="E12" t="str">
        <f>TRIM(RIGHT(C12,FIND("-",C12)-1))</f>
        <v>28.75</v>
      </c>
      <c r="K12" t="str">
        <f ca="1">D78</f>
        <v>Inconclusive</v>
      </c>
    </row>
    <row r="13" spans="1:16" x14ac:dyDescent="0.3">
      <c r="A13" s="1">
        <v>6</v>
      </c>
      <c r="B13" t="s">
        <v>17</v>
      </c>
      <c r="C13" t="s">
        <v>6512</v>
      </c>
      <c r="K13" t="str">
        <f ca="1">D89</f>
        <v>Inconclusive</v>
      </c>
    </row>
    <row r="14" spans="1:16" x14ac:dyDescent="0.3">
      <c r="A14" s="1">
        <v>7</v>
      </c>
      <c r="B14" t="s">
        <v>19</v>
      </c>
      <c r="C14" t="s">
        <v>6513</v>
      </c>
    </row>
    <row r="16" spans="1:16" x14ac:dyDescent="0.3">
      <c r="A16" s="1">
        <v>0</v>
      </c>
      <c r="B16" t="s">
        <v>21</v>
      </c>
      <c r="C16" t="s">
        <v>4326</v>
      </c>
    </row>
    <row r="17" spans="1:23" x14ac:dyDescent="0.3">
      <c r="A17" s="1">
        <v>1</v>
      </c>
      <c r="B17" t="s">
        <v>23</v>
      </c>
      <c r="C17" t="s">
        <v>6514</v>
      </c>
      <c r="K17" t="str">
        <f ca="1">K2 &amp; IF(J3=1, K3,IF(J3=2,L3,IF(J3=3,M3,IF(J3=4,N3,IF(J3=5,O3,IF(J3=6,P3)))))) &amp; ". " &amp; IF(J4=1,K4,IF(J4=2,L4)) &amp; ". " &amp; IF(J5=1,K5,IF(J5=2,L5)) &amp; K6 &amp; ". " &amp; K7 &amp; ". " &amp; K8 &amp; ". " &amp; K9 &amp; "."</f>
        <v>Amer Sports Corporation reports earnings on Jul 27, 2017. The stock is currently trading at $22.06, down 4.% after opening slightly below yesterday's close. Amer Sports is expected to be trading at $25.69, based on target estimates which would be a 16.46% increase over the current price. Earnings are expected to increase by -578.57% over last quarter based on the average of 4 analyst estimates (Yahoo Finance). The stock is trading in the low end of its 52-week range. Over the last 4 quarters, there has been a, positive earnings surprise 1 time, and a negative earnings surprise 3 times.</v>
      </c>
    </row>
    <row r="18" spans="1:23" x14ac:dyDescent="0.3">
      <c r="A18" s="1">
        <v>2</v>
      </c>
      <c r="B18" t="s">
        <v>25</v>
      </c>
      <c r="C18" t="s">
        <v>6515</v>
      </c>
    </row>
    <row r="19" spans="1:23" x14ac:dyDescent="0.3">
      <c r="A19" s="1">
        <v>3</v>
      </c>
      <c r="B19" t="s">
        <v>27</v>
      </c>
      <c r="C19" t="s">
        <v>6516</v>
      </c>
    </row>
    <row r="20" spans="1:23" x14ac:dyDescent="0.3">
      <c r="A20" s="1">
        <v>4</v>
      </c>
      <c r="B20" t="s">
        <v>29</v>
      </c>
      <c r="C20" t="s">
        <v>30</v>
      </c>
    </row>
    <row r="21" spans="1:23" x14ac:dyDescent="0.3">
      <c r="A21" s="1">
        <v>5</v>
      </c>
      <c r="B21" t="s">
        <v>31</v>
      </c>
      <c r="C21" t="s">
        <v>6517</v>
      </c>
    </row>
    <row r="22" spans="1:23" x14ac:dyDescent="0.3">
      <c r="A22" s="1">
        <v>6</v>
      </c>
      <c r="B22" t="s">
        <v>33</v>
      </c>
      <c r="C22" t="s">
        <v>6518</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6519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4</v>
      </c>
      <c r="D27">
        <v>4</v>
      </c>
      <c r="E27">
        <v>10</v>
      </c>
      <c r="F27">
        <v>10</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-0.14000000000000001</v>
      </c>
      <c r="D28">
        <v>0.67</v>
      </c>
      <c r="E28">
        <v>1.2</v>
      </c>
      <c r="F28">
        <v>1.41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-0.17</v>
      </c>
      <c r="D29">
        <v>0.64</v>
      </c>
      <c r="E29">
        <v>1.1100000000000001</v>
      </c>
      <c r="F29">
        <v>1.33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v>
      </c>
      <c r="D30">
        <v>0.68</v>
      </c>
      <c r="E30">
        <v>1.26</v>
      </c>
      <c r="F30">
        <v>1.53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-0.13</v>
      </c>
      <c r="D31">
        <v>0.62</v>
      </c>
      <c r="E31">
        <v>1.18</v>
      </c>
      <c r="F31">
        <v>1.2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4945</v>
      </c>
      <c r="D34" t="s">
        <v>48</v>
      </c>
      <c r="E34" t="s">
        <v>2500</v>
      </c>
      <c r="F34" t="s">
        <v>2500</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6520</v>
      </c>
      <c r="D35" t="s">
        <v>6521</v>
      </c>
      <c r="E35" t="s">
        <v>6522</v>
      </c>
      <c r="F35" t="s">
        <v>6523</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5712</v>
      </c>
      <c r="D36" t="s">
        <v>6524</v>
      </c>
      <c r="E36" t="s">
        <v>6525</v>
      </c>
      <c r="F36" t="s">
        <v>3758</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6526</v>
      </c>
      <c r="D37" t="s">
        <v>6527</v>
      </c>
      <c r="E37" t="s">
        <v>6528</v>
      </c>
      <c r="F37" t="s">
        <v>6529</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6530</v>
      </c>
      <c r="D38" t="s">
        <v>6531</v>
      </c>
      <c r="E38" t="s">
        <v>6532</v>
      </c>
      <c r="F38" t="s">
        <v>6522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1106</v>
      </c>
      <c r="D39" t="s">
        <v>5626</v>
      </c>
      <c r="E39" t="s">
        <v>6200</v>
      </c>
      <c r="F39" t="s">
        <v>498</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6533</v>
      </c>
      <c r="D41" s="1" t="s">
        <v>6534</v>
      </c>
      <c r="E41" s="1" t="s">
        <v>4954</v>
      </c>
      <c r="F41" s="1" t="s">
        <v>4955</v>
      </c>
    </row>
    <row r="42" spans="1:23" x14ac:dyDescent="0.3">
      <c r="A42" s="1">
        <v>0</v>
      </c>
      <c r="B42" t="s">
        <v>73</v>
      </c>
      <c r="C42" t="s">
        <v>4373</v>
      </c>
      <c r="D42" t="s">
        <v>6535</v>
      </c>
      <c r="E42" t="s">
        <v>6536</v>
      </c>
      <c r="F42" t="s">
        <v>3174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4371</v>
      </c>
      <c r="D43" t="s">
        <v>6537</v>
      </c>
      <c r="E43" t="s">
        <v>6193</v>
      </c>
      <c r="F43" t="s">
        <v>6538</v>
      </c>
    </row>
    <row r="44" spans="1:23" x14ac:dyDescent="0.3">
      <c r="A44" s="1">
        <v>2</v>
      </c>
      <c r="B44" t="s">
        <v>82</v>
      </c>
      <c r="C44" t="s">
        <v>83</v>
      </c>
      <c r="D44" t="s">
        <v>3766</v>
      </c>
      <c r="E44" t="s">
        <v>1818</v>
      </c>
      <c r="F44" t="s">
        <v>6539</v>
      </c>
    </row>
    <row r="45" spans="1:23" x14ac:dyDescent="0.3">
      <c r="A45" s="1">
        <v>3</v>
      </c>
      <c r="B45" t="s">
        <v>87</v>
      </c>
      <c r="C45" t="s">
        <v>5784</v>
      </c>
      <c r="D45" t="s">
        <v>6540</v>
      </c>
      <c r="E45" t="s">
        <v>6541</v>
      </c>
      <c r="F45" t="s">
        <v>6542</v>
      </c>
    </row>
    <row r="47" spans="1:23" x14ac:dyDescent="0.3">
      <c r="B47" s="1" t="s">
        <v>92</v>
      </c>
      <c r="C47" s="1" t="s">
        <v>37</v>
      </c>
      <c r="D47" s="1" t="s">
        <v>38</v>
      </c>
      <c r="E47" s="1" t="s">
        <v>39</v>
      </c>
      <c r="F47" s="1" t="s">
        <v>40</v>
      </c>
    </row>
    <row r="48" spans="1:23" x14ac:dyDescent="0.3">
      <c r="A48" s="1">
        <v>0</v>
      </c>
      <c r="B48" t="s">
        <v>93</v>
      </c>
      <c r="C48">
        <v>-0.14000000000000001</v>
      </c>
      <c r="D48">
        <v>0.67</v>
      </c>
      <c r="E48">
        <v>1.2</v>
      </c>
      <c r="F48">
        <v>1.41</v>
      </c>
    </row>
    <row r="49" spans="1:14" x14ac:dyDescent="0.3">
      <c r="A49" s="1">
        <v>1</v>
      </c>
      <c r="B49" t="s">
        <v>94</v>
      </c>
      <c r="C49">
        <v>-0.14000000000000001</v>
      </c>
      <c r="D49">
        <v>0.67</v>
      </c>
      <c r="E49">
        <v>1.2</v>
      </c>
      <c r="F49">
        <v>1.45</v>
      </c>
    </row>
    <row r="50" spans="1:14" x14ac:dyDescent="0.3">
      <c r="A50" s="1">
        <v>2</v>
      </c>
      <c r="B50" t="s">
        <v>95</v>
      </c>
      <c r="C50">
        <v>-0.14000000000000001</v>
      </c>
      <c r="D50">
        <v>0.67</v>
      </c>
      <c r="E50">
        <v>1.2</v>
      </c>
      <c r="F50">
        <v>1.45</v>
      </c>
    </row>
    <row r="51" spans="1:14" x14ac:dyDescent="0.3">
      <c r="A51" s="1">
        <v>3</v>
      </c>
      <c r="B51" t="s">
        <v>96</v>
      </c>
      <c r="C51">
        <v>-0.14000000000000001</v>
      </c>
      <c r="D51">
        <v>0.67</v>
      </c>
      <c r="E51">
        <v>1.2</v>
      </c>
      <c r="F51">
        <v>1.46</v>
      </c>
    </row>
    <row r="52" spans="1:14" x14ac:dyDescent="0.3">
      <c r="A52" s="1">
        <v>4</v>
      </c>
      <c r="B52" t="s">
        <v>97</v>
      </c>
      <c r="C52">
        <v>-0.11</v>
      </c>
      <c r="D52">
        <v>0.69</v>
      </c>
      <c r="E52">
        <v>1.3</v>
      </c>
      <c r="F52">
        <v>1.54</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6543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6544</v>
      </c>
      <c r="F61">
        <v>0.19</v>
      </c>
      <c r="I61" t="str">
        <f t="shared" si="4"/>
        <v>N/A</v>
      </c>
      <c r="J61">
        <f t="shared" si="5"/>
        <v>-7.6999999999999999E-2</v>
      </c>
      <c r="K61" t="str">
        <f t="shared" si="6"/>
        <v>N/A</v>
      </c>
      <c r="L61" t="str">
        <f t="shared" si="7"/>
        <v>N/A</v>
      </c>
      <c r="M61">
        <f t="shared" si="8"/>
        <v>0.19</v>
      </c>
      <c r="N61" t="str">
        <f t="shared" si="9"/>
        <v>N/A</v>
      </c>
    </row>
    <row r="62" spans="1:14" x14ac:dyDescent="0.3">
      <c r="A62" s="1">
        <v>1</v>
      </c>
      <c r="B62" t="s">
        <v>110</v>
      </c>
      <c r="C62" t="s">
        <v>6545</v>
      </c>
      <c r="F62">
        <v>0.22</v>
      </c>
      <c r="I62" t="str">
        <f t="shared" si="4"/>
        <v>N/A</v>
      </c>
      <c r="J62">
        <f t="shared" si="5"/>
        <v>8.1000000000000003E-2</v>
      </c>
      <c r="K62" t="str">
        <f t="shared" si="6"/>
        <v>N/A</v>
      </c>
      <c r="L62" t="str">
        <f t="shared" si="7"/>
        <v>N/A</v>
      </c>
      <c r="M62">
        <f t="shared" si="8"/>
        <v>0.22</v>
      </c>
      <c r="N62" t="str">
        <f t="shared" si="9"/>
        <v>N/A</v>
      </c>
    </row>
    <row r="63" spans="1:14" x14ac:dyDescent="0.3">
      <c r="A63" s="1">
        <v>2</v>
      </c>
      <c r="B63" t="s">
        <v>112</v>
      </c>
      <c r="C63" t="s">
        <v>6546</v>
      </c>
      <c r="F63">
        <v>0.08</v>
      </c>
      <c r="I63" t="str">
        <f t="shared" si="4"/>
        <v>N/A</v>
      </c>
      <c r="J63">
        <f t="shared" si="5"/>
        <v>1.7000000000000001E-2</v>
      </c>
      <c r="K63" t="str">
        <f t="shared" si="6"/>
        <v>N/A</v>
      </c>
      <c r="L63" t="str">
        <f t="shared" si="7"/>
        <v>N/A</v>
      </c>
      <c r="M63">
        <f t="shared" si="8"/>
        <v>0.08</v>
      </c>
      <c r="N63" t="str">
        <f t="shared" si="9"/>
        <v>N/A</v>
      </c>
    </row>
    <row r="64" spans="1:14" x14ac:dyDescent="0.3">
      <c r="A64" s="1">
        <v>3</v>
      </c>
      <c r="B64" t="s">
        <v>114</v>
      </c>
      <c r="C64" t="s">
        <v>6199</v>
      </c>
      <c r="F64">
        <v>0.12</v>
      </c>
      <c r="I64" t="str">
        <f t="shared" si="4"/>
        <v>N/A</v>
      </c>
      <c r="J64">
        <f t="shared" si="5"/>
        <v>0.17500000000000002</v>
      </c>
      <c r="K64" t="str">
        <f t="shared" si="6"/>
        <v>N/A</v>
      </c>
      <c r="L64" t="str">
        <f t="shared" si="7"/>
        <v>N/A</v>
      </c>
      <c r="M64">
        <f t="shared" si="8"/>
        <v>0.12</v>
      </c>
      <c r="N64" t="str">
        <f t="shared" si="9"/>
        <v>N/A</v>
      </c>
    </row>
    <row r="65" spans="1:14" x14ac:dyDescent="0.3">
      <c r="A65" s="1">
        <v>4</v>
      </c>
      <c r="B65" t="s">
        <v>116</v>
      </c>
      <c r="C65" t="s">
        <v>4803</v>
      </c>
      <c r="F65">
        <v>0.09</v>
      </c>
      <c r="I65" t="str">
        <f t="shared" si="4"/>
        <v>N/A</v>
      </c>
      <c r="J65">
        <f t="shared" si="5"/>
        <v>0.11650000000000001</v>
      </c>
      <c r="K65" t="str">
        <f t="shared" si="6"/>
        <v>N/A</v>
      </c>
      <c r="L65" t="str">
        <f t="shared" si="7"/>
        <v>N/A</v>
      </c>
      <c r="M65">
        <f t="shared" si="8"/>
        <v>0.09</v>
      </c>
      <c r="N65" t="str">
        <f t="shared" si="9"/>
        <v>N/A</v>
      </c>
    </row>
    <row r="66" spans="1:14" x14ac:dyDescent="0.3">
      <c r="A66" s="1">
        <v>5</v>
      </c>
      <c r="B66" t="s">
        <v>118</v>
      </c>
      <c r="C66" t="s">
        <v>6547</v>
      </c>
      <c r="I66" t="str">
        <f t="shared" si="4"/>
        <v>N/A</v>
      </c>
      <c r="J66">
        <f t="shared" si="5"/>
        <v>0.1414</v>
      </c>
      <c r="K66" t="str">
        <f t="shared" si="6"/>
        <v>N/A</v>
      </c>
      <c r="L66" t="str">
        <f t="shared" si="7"/>
        <v>N/A</v>
      </c>
      <c r="M66" t="str">
        <f t="shared" si="8"/>
        <v>N/A</v>
      </c>
      <c r="N66" t="str">
        <f t="shared" si="9"/>
        <v>N/A</v>
      </c>
    </row>
    <row r="67" spans="1:14" x14ac:dyDescent="0.3">
      <c r="D67" t="s">
        <v>120</v>
      </c>
      <c r="E67" t="str">
        <f>C1</f>
        <v>Amer Sports Corporation (AMEAS.HE)</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4326</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2570000000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6515</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21.21</v>
      </c>
      <c r="K70" t="str">
        <f t="shared" ca="1" si="6"/>
        <v>N/A</v>
      </c>
      <c r="L70" t="str">
        <f t="shared" ca="1" si="7"/>
        <v>N/A</v>
      </c>
      <c r="M70" t="str">
        <f t="shared" ca="1" si="8"/>
        <v>N/A</v>
      </c>
      <c r="N70" t="str">
        <f t="shared" ca="1" si="9"/>
        <v>N/A</v>
      </c>
    </row>
    <row r="71" spans="1:14" x14ac:dyDescent="0.3">
      <c r="A71" s="1">
        <v>3</v>
      </c>
      <c r="B71" t="s">
        <v>124</v>
      </c>
      <c r="C71" t="s">
        <v>6548</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15.65</v>
      </c>
      <c r="K71" t="str">
        <f t="shared" ca="1" si="6"/>
        <v>N/A</v>
      </c>
      <c r="L71" t="str">
        <f t="shared" ca="1" si="7"/>
        <v>N/A</v>
      </c>
      <c r="M71" t="str">
        <f t="shared" ca="1" si="8"/>
        <v>N/A</v>
      </c>
      <c r="N71" t="str">
        <f t="shared" ca="1" si="9"/>
        <v>N/A</v>
      </c>
    </row>
    <row r="72" spans="1:14" x14ac:dyDescent="0.3">
      <c r="A72" s="1">
        <v>4</v>
      </c>
      <c r="B72" t="s">
        <v>126</v>
      </c>
      <c r="C72" t="s">
        <v>6150</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1.64</v>
      </c>
      <c r="K72" t="str">
        <f t="shared" ca="1" si="6"/>
        <v>N/A</v>
      </c>
      <c r="L72" t="str">
        <f t="shared" ca="1" si="7"/>
        <v>N/A</v>
      </c>
      <c r="M72" t="str">
        <f t="shared" ca="1" si="8"/>
        <v>N/A</v>
      </c>
      <c r="N72" t="str">
        <f t="shared" ca="1" si="9"/>
        <v>N/A</v>
      </c>
    </row>
    <row r="73" spans="1:14" x14ac:dyDescent="0.3">
      <c r="A73" s="1">
        <v>5</v>
      </c>
      <c r="B73" t="s">
        <v>128</v>
      </c>
      <c r="C73" t="s">
        <v>6549</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0.97</v>
      </c>
      <c r="K73" t="str">
        <f t="shared" ca="1" si="6"/>
        <v>N/A</v>
      </c>
      <c r="L73" t="str">
        <f t="shared" ca="1" si="7"/>
        <v>N/A</v>
      </c>
      <c r="M73" t="str">
        <f t="shared" ca="1" si="8"/>
        <v>N/A</v>
      </c>
      <c r="N73" t="str">
        <f t="shared" ca="1" si="9"/>
        <v>N/A</v>
      </c>
    </row>
    <row r="74" spans="1:14" x14ac:dyDescent="0.3">
      <c r="A74" s="1">
        <v>6</v>
      </c>
      <c r="B74" t="s">
        <v>130</v>
      </c>
      <c r="C74" t="s">
        <v>6550</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2.79</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6551</v>
      </c>
      <c r="F81" t="str">
        <f t="shared" ref="F81:F87" ca="1" si="13">IF(E70="below average",LOWER(TRIM(IF(ISNUMBER(VALUE(RIGHT(B70,1))),REPLACE(B70,LEN(B70),1,""),B70))),"")</f>
        <v/>
      </c>
      <c r="G81" t="str">
        <f ca="1">IFERROR(LEFT(F81,FIND("(",F81) - 2),F81)</f>
        <v/>
      </c>
      <c r="I81" t="str">
        <f t="shared" ca="1" si="4"/>
        <v>N/A</v>
      </c>
      <c r="J81">
        <f t="shared" si="5"/>
        <v>4.6500000000000007E-2</v>
      </c>
      <c r="K81" t="str">
        <f t="shared" si="6"/>
        <v>N/A</v>
      </c>
      <c r="L81" t="str">
        <f t="shared" si="7"/>
        <v>N/A</v>
      </c>
      <c r="M81" t="str">
        <f t="shared" ca="1" si="8"/>
        <v>N/A</v>
      </c>
      <c r="N81" t="str">
        <f t="shared" ca="1" si="9"/>
        <v>N/A</v>
      </c>
    </row>
    <row r="82" spans="1:14" x14ac:dyDescent="0.3">
      <c r="A82" s="1">
        <v>1</v>
      </c>
      <c r="B82" t="s">
        <v>140</v>
      </c>
      <c r="C82" t="s">
        <v>6552</v>
      </c>
      <c r="F82" t="str">
        <f t="shared" ca="1" si="13"/>
        <v/>
      </c>
      <c r="G82" t="str">
        <f t="shared" ref="G82:G87" ca="1" si="14">IF(F82&lt;&gt;"", G81 &amp; ", " &amp; IFERROR(LEFT(F82,FIND("(",F82) - 2),F82),G81)</f>
        <v/>
      </c>
      <c r="I82" t="str">
        <f t="shared" ca="1" si="4"/>
        <v>N/A</v>
      </c>
      <c r="J82">
        <f t="shared" si="5"/>
        <v>8.0700000000000008E-2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292</v>
      </c>
      <c r="F84" t="str">
        <f t="shared" ca="1" si="13"/>
        <v/>
      </c>
      <c r="G84" t="str">
        <f t="shared" ca="1" si="14"/>
        <v/>
      </c>
      <c r="I84" t="str">
        <f t="shared" ca="1" si="4"/>
        <v>N/A</v>
      </c>
      <c r="J84">
        <f t="shared" si="5"/>
        <v>5.4300000000000001E-2</v>
      </c>
      <c r="K84" t="str">
        <f t="shared" si="6"/>
        <v>N/A</v>
      </c>
      <c r="L84" t="str">
        <f t="shared" si="7"/>
        <v>N/A</v>
      </c>
      <c r="M84" t="str">
        <f t="shared" ca="1" si="8"/>
        <v>N/A</v>
      </c>
      <c r="N84" t="str">
        <f t="shared" ca="1" si="9"/>
        <v>N/A</v>
      </c>
    </row>
    <row r="85" spans="1:14" x14ac:dyDescent="0.3">
      <c r="A85" s="1">
        <v>1</v>
      </c>
      <c r="B85" t="s">
        <v>144</v>
      </c>
      <c r="C85" t="s">
        <v>6553</v>
      </c>
      <c r="F85" t="str">
        <f t="shared" ca="1" si="13"/>
        <v/>
      </c>
      <c r="G85" t="str">
        <f t="shared" ca="1" si="14"/>
        <v/>
      </c>
      <c r="I85" t="str">
        <f t="shared" ca="1" si="4"/>
        <v>N/A</v>
      </c>
      <c r="J85">
        <f t="shared" si="5"/>
        <v>0.1381</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6554</v>
      </c>
      <c r="F87" t="str">
        <f t="shared" ca="1" si="13"/>
        <v/>
      </c>
      <c r="G87" t="str">
        <f t="shared" ca="1" si="14"/>
        <v/>
      </c>
      <c r="I87" t="str">
        <f t="shared" ca="1" si="4"/>
        <v>N/A</v>
      </c>
      <c r="J87">
        <f t="shared" si="5"/>
        <v>2650000000</v>
      </c>
      <c r="K87" t="str">
        <f t="shared" si="6"/>
        <v>N/A</v>
      </c>
      <c r="L87" t="str">
        <f t="shared" si="7"/>
        <v>N/A</v>
      </c>
      <c r="M87" t="str">
        <f t="shared" ca="1" si="8"/>
        <v>N/A</v>
      </c>
      <c r="N87" t="str">
        <f t="shared" ca="1" si="9"/>
        <v>N/A</v>
      </c>
    </row>
    <row r="88" spans="1:14" x14ac:dyDescent="0.3">
      <c r="A88" s="1">
        <v>1</v>
      </c>
      <c r="B88" t="s">
        <v>147</v>
      </c>
      <c r="C88" t="s">
        <v>6555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22.53</v>
      </c>
      <c r="K88" t="str">
        <f t="shared" si="6"/>
        <v>N/A</v>
      </c>
      <c r="L88" t="str">
        <f t="shared" si="7"/>
        <v>N/A</v>
      </c>
      <c r="M88" t="str">
        <f t="shared" ca="1" si="8"/>
        <v>N/A</v>
      </c>
      <c r="N88" t="str">
        <f t="shared" ca="1" si="9"/>
        <v>N/A</v>
      </c>
    </row>
    <row r="89" spans="1:14" x14ac:dyDescent="0.3">
      <c r="A89" s="1">
        <v>2</v>
      </c>
      <c r="B89" t="s">
        <v>149</v>
      </c>
      <c r="C89" t="s">
        <v>6556</v>
      </c>
      <c r="D89" t="str">
        <f ca="1">IF(COUNTIF(E70:E76,"=below average")&gt;0,"There are some indications that "&amp;D1&amp;" may be undervalued. The company has a lower " &amp; G88 &amp; " than the comparable average", "Inconclusive")</f>
        <v>Inconclusive</v>
      </c>
      <c r="I89" t="str">
        <f t="shared" ca="1" si="4"/>
        <v>N/A</v>
      </c>
      <c r="J89">
        <f t="shared" si="5"/>
        <v>4.0999999999999995E-2</v>
      </c>
      <c r="K89" t="str">
        <f t="shared" ca="1" si="6"/>
        <v>N/A</v>
      </c>
      <c r="L89" t="str">
        <f t="shared" si="7"/>
        <v>N/A</v>
      </c>
      <c r="M89" t="str">
        <f t="shared" si="8"/>
        <v>N/A</v>
      </c>
      <c r="N89" t="str">
        <f t="shared" si="9"/>
        <v>N/A</v>
      </c>
    </row>
    <row r="90" spans="1:14" x14ac:dyDescent="0.3">
      <c r="A90" s="1">
        <v>3</v>
      </c>
      <c r="B90" t="s">
        <v>151</v>
      </c>
      <c r="C90" t="s">
        <v>5399</v>
      </c>
      <c r="I90" t="str">
        <f t="shared" si="4"/>
        <v>N/A</v>
      </c>
      <c r="J90">
        <f t="shared" si="5"/>
        <v>1210000000</v>
      </c>
      <c r="K90" t="str">
        <f t="shared" si="6"/>
        <v>N/A</v>
      </c>
      <c r="L90" t="str">
        <f t="shared" si="7"/>
        <v>N/A</v>
      </c>
      <c r="M90" t="str">
        <f t="shared" si="8"/>
        <v>N/A</v>
      </c>
      <c r="N90" t="str">
        <f t="shared" si="9"/>
        <v>N/A</v>
      </c>
    </row>
    <row r="91" spans="1:14" x14ac:dyDescent="0.3">
      <c r="A91" s="1">
        <v>4</v>
      </c>
      <c r="B91" t="s">
        <v>153</v>
      </c>
      <c r="C91" t="s">
        <v>6557</v>
      </c>
      <c r="I91" t="str">
        <f t="shared" si="4"/>
        <v>N/A</v>
      </c>
      <c r="J91">
        <f t="shared" si="5"/>
        <v>277600000</v>
      </c>
      <c r="K91" t="str">
        <f t="shared" si="6"/>
        <v>N/A</v>
      </c>
      <c r="L91" t="str">
        <f t="shared" si="7"/>
        <v>N/A</v>
      </c>
      <c r="M91" t="str">
        <f t="shared" si="8"/>
        <v>N/A</v>
      </c>
      <c r="N91" t="str">
        <f t="shared" si="9"/>
        <v>N/A</v>
      </c>
    </row>
    <row r="92" spans="1:14" x14ac:dyDescent="0.3">
      <c r="A92" s="1">
        <v>5</v>
      </c>
      <c r="B92" t="s">
        <v>155</v>
      </c>
      <c r="C92" t="s">
        <v>6558</v>
      </c>
      <c r="I92" t="str">
        <f t="shared" si="4"/>
        <v>N/A</v>
      </c>
      <c r="J92">
        <f t="shared" si="5"/>
        <v>123200000</v>
      </c>
      <c r="K92" t="str">
        <f t="shared" si="6"/>
        <v>N/A</v>
      </c>
      <c r="L92" t="str">
        <f t="shared" si="7"/>
        <v>N/A</v>
      </c>
      <c r="M92" t="str">
        <f t="shared" si="8"/>
        <v>N/A</v>
      </c>
      <c r="N92" t="str">
        <f t="shared" si="9"/>
        <v>N/A</v>
      </c>
    </row>
    <row r="93" spans="1:14" x14ac:dyDescent="0.3">
      <c r="A93" s="1">
        <v>6</v>
      </c>
      <c r="B93" t="s">
        <v>157</v>
      </c>
      <c r="C93" t="s">
        <v>6516</v>
      </c>
      <c r="I93" t="str">
        <f t="shared" si="4"/>
        <v>N/A</v>
      </c>
      <c r="J93">
        <f t="shared" si="5"/>
        <v>1.04</v>
      </c>
      <c r="K93" t="str">
        <f t="shared" si="6"/>
        <v>N/A</v>
      </c>
      <c r="L93" t="str">
        <f t="shared" si="7"/>
        <v>N/A</v>
      </c>
      <c r="M93" t="str">
        <f t="shared" si="8"/>
        <v>N/A</v>
      </c>
      <c r="N93" t="str">
        <f t="shared" si="9"/>
        <v>N/A</v>
      </c>
    </row>
    <row r="94" spans="1:14" x14ac:dyDescent="0.3">
      <c r="A94" s="1">
        <v>7</v>
      </c>
      <c r="B94" t="s">
        <v>158</v>
      </c>
      <c r="C94" t="s">
        <v>6559</v>
      </c>
      <c r="I94" t="str">
        <f t="shared" si="4"/>
        <v>N/A</v>
      </c>
      <c r="J94">
        <f t="shared" si="5"/>
        <v>-0.159</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6560</v>
      </c>
      <c r="I96" t="str">
        <f t="shared" si="4"/>
        <v>N/A</v>
      </c>
      <c r="J96">
        <f t="shared" si="5"/>
        <v>295300000</v>
      </c>
      <c r="K96" t="str">
        <f t="shared" si="6"/>
        <v>N/A</v>
      </c>
      <c r="L96" t="str">
        <f t="shared" si="7"/>
        <v>N/A</v>
      </c>
      <c r="M96" t="str">
        <f t="shared" si="8"/>
        <v>N/A</v>
      </c>
      <c r="N96" t="str">
        <f t="shared" si="9"/>
        <v>N/A</v>
      </c>
    </row>
    <row r="97" spans="1:14" x14ac:dyDescent="0.3">
      <c r="A97" s="1">
        <v>1</v>
      </c>
      <c r="B97" t="s">
        <v>161</v>
      </c>
      <c r="C97" t="s">
        <v>1055</v>
      </c>
      <c r="I97" t="str">
        <f t="shared" si="4"/>
        <v>N/A</v>
      </c>
      <c r="J97">
        <f t="shared" si="5"/>
        <v>2.52</v>
      </c>
      <c r="K97" t="str">
        <f t="shared" si="6"/>
        <v>N/A</v>
      </c>
      <c r="L97" t="str">
        <f t="shared" si="7"/>
        <v>N/A</v>
      </c>
      <c r="M97" t="str">
        <f t="shared" si="8"/>
        <v>N/A</v>
      </c>
      <c r="N97" t="str">
        <f t="shared" si="9"/>
        <v>N/A</v>
      </c>
    </row>
    <row r="98" spans="1:14" x14ac:dyDescent="0.3">
      <c r="A98" s="1">
        <v>2</v>
      </c>
      <c r="B98" t="s">
        <v>163</v>
      </c>
      <c r="C98" t="s">
        <v>6561</v>
      </c>
      <c r="I98" t="str">
        <f t="shared" si="4"/>
        <v>N/A</v>
      </c>
      <c r="J98">
        <f t="shared" si="5"/>
        <v>857600000</v>
      </c>
      <c r="K98" t="str">
        <f t="shared" si="6"/>
        <v>N/A</v>
      </c>
      <c r="L98" t="str">
        <f t="shared" si="7"/>
        <v>N/A</v>
      </c>
      <c r="M98" t="str">
        <f t="shared" si="8"/>
        <v>N/A</v>
      </c>
      <c r="N98" t="str">
        <f t="shared" si="9"/>
        <v>N/A</v>
      </c>
    </row>
    <row r="99" spans="1:14" x14ac:dyDescent="0.3">
      <c r="A99" s="1">
        <v>3</v>
      </c>
      <c r="B99" t="s">
        <v>165</v>
      </c>
      <c r="C99" t="s">
        <v>6562</v>
      </c>
      <c r="I99" t="str">
        <f t="shared" si="4"/>
        <v>N/A</v>
      </c>
      <c r="J99">
        <f t="shared" si="5"/>
        <v>92.54</v>
      </c>
      <c r="K99" t="str">
        <f t="shared" si="6"/>
        <v>N/A</v>
      </c>
      <c r="L99" t="str">
        <f t="shared" si="7"/>
        <v>N/A</v>
      </c>
      <c r="M99" t="str">
        <f t="shared" si="8"/>
        <v>N/A</v>
      </c>
      <c r="N99" t="str">
        <f t="shared" si="9"/>
        <v>N/A</v>
      </c>
    </row>
    <row r="100" spans="1:14" x14ac:dyDescent="0.3">
      <c r="A100" s="1">
        <v>4</v>
      </c>
      <c r="B100" t="s">
        <v>167</v>
      </c>
      <c r="C100" t="s">
        <v>6563</v>
      </c>
      <c r="I100" t="str">
        <f t="shared" si="4"/>
        <v>N/A</v>
      </c>
      <c r="J100">
        <f t="shared" si="5"/>
        <v>2.6</v>
      </c>
      <c r="K100" t="str">
        <f t="shared" si="6"/>
        <v>N/A</v>
      </c>
      <c r="L100" t="str">
        <f t="shared" si="7"/>
        <v>N/A</v>
      </c>
      <c r="M100" t="str">
        <f t="shared" si="8"/>
        <v>N/A</v>
      </c>
      <c r="N100" t="str">
        <f t="shared" si="9"/>
        <v>N/A</v>
      </c>
    </row>
    <row r="101" spans="1:14" x14ac:dyDescent="0.3">
      <c r="A101" s="1">
        <v>5</v>
      </c>
      <c r="B101" t="s">
        <v>169</v>
      </c>
      <c r="C101" t="s">
        <v>6564</v>
      </c>
      <c r="I101" t="str">
        <f t="shared" si="4"/>
        <v>N/A</v>
      </c>
      <c r="J101">
        <f t="shared" si="5"/>
        <v>7.92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6565</v>
      </c>
      <c r="I103" t="str">
        <f t="shared" si="4"/>
        <v>N/A</v>
      </c>
      <c r="J103">
        <f t="shared" si="5"/>
        <v>176500000</v>
      </c>
      <c r="K103" t="str">
        <f t="shared" si="6"/>
        <v>N/A</v>
      </c>
      <c r="L103" t="str">
        <f t="shared" si="7"/>
        <v>N/A</v>
      </c>
      <c r="M103" t="str">
        <f t="shared" si="8"/>
        <v>N/A</v>
      </c>
      <c r="N103" t="str">
        <f t="shared" si="9"/>
        <v>N/A</v>
      </c>
    </row>
    <row r="104" spans="1:14" x14ac:dyDescent="0.3">
      <c r="A104" s="1">
        <v>1</v>
      </c>
      <c r="B104" t="s">
        <v>173</v>
      </c>
      <c r="C104" t="s">
        <v>746</v>
      </c>
      <c r="I104" t="str">
        <f t="shared" si="4"/>
        <v>N/A</v>
      </c>
      <c r="J104">
        <f t="shared" si="5"/>
        <v>49860000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6514</v>
      </c>
      <c r="I106" t="str">
        <f t="shared" si="4"/>
        <v>N/A</v>
      </c>
      <c r="J106">
        <f t="shared" si="5"/>
        <v>-0.28999999999999998</v>
      </c>
      <c r="K106" t="str">
        <f t="shared" si="6"/>
        <v>N/A</v>
      </c>
      <c r="L106" t="str">
        <f t="shared" si="7"/>
        <v>N/A</v>
      </c>
      <c r="M106" t="str">
        <f t="shared" si="8"/>
        <v>N/A</v>
      </c>
      <c r="N106" t="str">
        <f t="shared" si="9"/>
        <v>N/A</v>
      </c>
    </row>
    <row r="107" spans="1:14" x14ac:dyDescent="0.3">
      <c r="A107" s="1">
        <v>1</v>
      </c>
      <c r="B107" t="s">
        <v>175</v>
      </c>
      <c r="C107" t="s">
        <v>6566</v>
      </c>
      <c r="I107" t="str">
        <f t="shared" si="4"/>
        <v>N/A</v>
      </c>
      <c r="J107">
        <f t="shared" si="5"/>
        <v>-9.9900000000000003E-2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6567</v>
      </c>
      <c r="I109" t="str">
        <f t="shared" si="4"/>
        <v>N/A</v>
      </c>
      <c r="J109">
        <f t="shared" si="5"/>
        <v>28.75</v>
      </c>
      <c r="K109" t="str">
        <f t="shared" si="6"/>
        <v>N/A</v>
      </c>
      <c r="L109" t="str">
        <f t="shared" si="7"/>
        <v>N/A</v>
      </c>
      <c r="M109" t="str">
        <f t="shared" si="8"/>
        <v>N/A</v>
      </c>
      <c r="N109" t="str">
        <f t="shared" si="9"/>
        <v>N/A</v>
      </c>
    </row>
    <row r="110" spans="1:14" x14ac:dyDescent="0.3">
      <c r="A110" s="1">
        <v>4</v>
      </c>
      <c r="B110" t="s">
        <v>181</v>
      </c>
      <c r="C110" t="s">
        <v>6568</v>
      </c>
      <c r="I110" t="str">
        <f t="shared" si="4"/>
        <v>N/A</v>
      </c>
      <c r="J110">
        <f t="shared" si="5"/>
        <v>19.809999999999999</v>
      </c>
      <c r="K110" t="str">
        <f t="shared" si="6"/>
        <v>N/A</v>
      </c>
      <c r="L110" t="str">
        <f t="shared" si="7"/>
        <v>N/A</v>
      </c>
      <c r="M110" t="str">
        <f t="shared" si="8"/>
        <v>N/A</v>
      </c>
      <c r="N110" t="str">
        <f t="shared" si="9"/>
        <v>N/A</v>
      </c>
    </row>
    <row r="111" spans="1:14" x14ac:dyDescent="0.3">
      <c r="A111" s="1">
        <v>5</v>
      </c>
      <c r="B111" t="s">
        <v>183</v>
      </c>
      <c r="C111" t="s">
        <v>6569</v>
      </c>
      <c r="I111" t="str">
        <f t="shared" si="4"/>
        <v>N/A</v>
      </c>
      <c r="J111">
        <f t="shared" si="5"/>
        <v>22.46</v>
      </c>
      <c r="K111" t="str">
        <f t="shared" si="6"/>
        <v>N/A</v>
      </c>
      <c r="L111" t="str">
        <f t="shared" si="7"/>
        <v>N/A</v>
      </c>
      <c r="M111" t="str">
        <f t="shared" si="8"/>
        <v>N/A</v>
      </c>
      <c r="N111" t="str">
        <f t="shared" si="9"/>
        <v>N/A</v>
      </c>
    </row>
    <row r="112" spans="1:14" x14ac:dyDescent="0.3">
      <c r="A112" s="1">
        <v>6</v>
      </c>
      <c r="B112" t="s">
        <v>185</v>
      </c>
      <c r="C112" t="s">
        <v>6570</v>
      </c>
      <c r="I112" t="str">
        <f t="shared" si="4"/>
        <v>N/A</v>
      </c>
      <c r="J112">
        <f t="shared" si="5"/>
        <v>22.36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6571</v>
      </c>
      <c r="I114" t="str">
        <f t="shared" si="4"/>
        <v>N/A</v>
      </c>
      <c r="J114">
        <f t="shared" si="5"/>
        <v>561370</v>
      </c>
      <c r="K114" t="str">
        <f t="shared" si="6"/>
        <v>N/A</v>
      </c>
      <c r="L114" t="str">
        <f t="shared" si="7"/>
        <v>N/A</v>
      </c>
      <c r="M114" t="str">
        <f t="shared" si="8"/>
        <v>N/A</v>
      </c>
      <c r="N114" t="str">
        <f t="shared" si="9"/>
        <v>N/A</v>
      </c>
    </row>
    <row r="115" spans="1:14" x14ac:dyDescent="0.3">
      <c r="A115" s="1">
        <v>1</v>
      </c>
      <c r="B115" t="s">
        <v>189</v>
      </c>
      <c r="C115" t="s">
        <v>6572</v>
      </c>
      <c r="I115" t="str">
        <f t="shared" si="4"/>
        <v>N/A</v>
      </c>
      <c r="J115">
        <f t="shared" si="5"/>
        <v>628910</v>
      </c>
      <c r="K115" t="str">
        <f t="shared" si="6"/>
        <v>N/A</v>
      </c>
      <c r="L115" t="str">
        <f t="shared" si="7"/>
        <v>N/A</v>
      </c>
      <c r="M115" t="str">
        <f t="shared" si="8"/>
        <v>N/A</v>
      </c>
      <c r="N115" t="str">
        <f t="shared" si="9"/>
        <v>N/A</v>
      </c>
    </row>
    <row r="116" spans="1:14" x14ac:dyDescent="0.3">
      <c r="A116" s="1">
        <v>2</v>
      </c>
      <c r="B116" t="s">
        <v>191</v>
      </c>
      <c r="C116" t="s">
        <v>6573</v>
      </c>
      <c r="I116" t="str">
        <f t="shared" si="4"/>
        <v>N/A</v>
      </c>
      <c r="J116">
        <f t="shared" si="5"/>
        <v>116620000</v>
      </c>
      <c r="K116" t="str">
        <f t="shared" si="6"/>
        <v>N/A</v>
      </c>
      <c r="L116" t="str">
        <f t="shared" si="7"/>
        <v>N/A</v>
      </c>
      <c r="M116" t="str">
        <f t="shared" si="8"/>
        <v>N/A</v>
      </c>
      <c r="N116" t="str">
        <f t="shared" si="9"/>
        <v>N/A</v>
      </c>
    </row>
    <row r="117" spans="1:14" x14ac:dyDescent="0.3">
      <c r="A117" s="1">
        <v>3</v>
      </c>
      <c r="B117" t="s">
        <v>193</v>
      </c>
      <c r="C117" t="s">
        <v>6574</v>
      </c>
      <c r="I117" t="str">
        <f t="shared" si="4"/>
        <v>N/A</v>
      </c>
      <c r="J117">
        <f t="shared" si="5"/>
        <v>92650000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C126" t="s">
        <v>6280</v>
      </c>
      <c r="I126" t="str">
        <f t="shared" si="15"/>
        <v>N/A</v>
      </c>
      <c r="J126">
        <f t="shared" si="16"/>
        <v>0</v>
      </c>
      <c r="K126" t="str">
        <f t="shared" si="17"/>
        <v>N/A</v>
      </c>
      <c r="L126" t="str">
        <f t="shared" si="18"/>
        <v>N/A</v>
      </c>
      <c r="M126" t="str">
        <f t="shared" si="19"/>
        <v>N/A</v>
      </c>
      <c r="N126" t="str">
        <f t="shared" si="20"/>
        <v>N/A</v>
      </c>
    </row>
    <row r="127" spans="1:14" x14ac:dyDescent="0.3">
      <c r="A127" s="1">
        <v>2</v>
      </c>
      <c r="B127" t="s">
        <v>209</v>
      </c>
      <c r="C127" t="s">
        <v>6537</v>
      </c>
      <c r="I127" t="str">
        <f t="shared" si="15"/>
        <v>N/A</v>
      </c>
      <c r="J127">
        <f t="shared" si="16"/>
        <v>0.62</v>
      </c>
      <c r="K127" t="str">
        <f t="shared" si="17"/>
        <v>N/A</v>
      </c>
      <c r="L127" t="str">
        <f t="shared" si="18"/>
        <v>N/A</v>
      </c>
      <c r="M127" t="str">
        <f t="shared" si="19"/>
        <v>N/A</v>
      </c>
      <c r="N127" t="str">
        <f t="shared" si="20"/>
        <v>N/A</v>
      </c>
    </row>
    <row r="128" spans="1:14" x14ac:dyDescent="0.3">
      <c r="A128" s="1">
        <v>3</v>
      </c>
      <c r="B128" t="s">
        <v>210</v>
      </c>
      <c r="C128" t="s">
        <v>6575</v>
      </c>
      <c r="I128" t="str">
        <f t="shared" si="15"/>
        <v>N/A</v>
      </c>
      <c r="J128">
        <f t="shared" si="16"/>
        <v>2.7000000000000003E-2</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6280</v>
      </c>
      <c r="I130" t="str">
        <f t="shared" si="15"/>
        <v>N/A</v>
      </c>
      <c r="J130">
        <f t="shared" si="16"/>
        <v>0</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6576</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216</v>
      </c>
      <c r="I133" t="str">
        <f t="shared" si="15"/>
        <v>N/A</v>
      </c>
      <c r="J133">
        <f t="shared" si="16"/>
        <v>42795</v>
      </c>
      <c r="K133" t="str">
        <f t="shared" si="17"/>
        <v>N/A</v>
      </c>
      <c r="L133" t="str">
        <f t="shared" si="18"/>
        <v>N/A</v>
      </c>
      <c r="M133" t="str">
        <f t="shared" si="19"/>
        <v>N/A</v>
      </c>
      <c r="N133" t="str">
        <f t="shared" si="20"/>
        <v>N/A</v>
      </c>
    </row>
    <row r="134" spans="1:28" x14ac:dyDescent="0.3">
      <c r="A134" s="1">
        <v>9</v>
      </c>
      <c r="B134" t="s">
        <v>217</v>
      </c>
      <c r="C134" t="s">
        <v>6577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6578</v>
      </c>
      <c r="C138" t="s">
        <v>6579</v>
      </c>
      <c r="D138" t="s">
        <v>708</v>
      </c>
      <c r="F138">
        <v>51</v>
      </c>
      <c r="I138" t="str">
        <f t="shared" si="15"/>
        <v>N/A</v>
      </c>
      <c r="J138" t="str">
        <f t="shared" si="16"/>
        <v>N/A</v>
      </c>
      <c r="K138">
        <f t="shared" si="17"/>
        <v>1700000</v>
      </c>
      <c r="L138" t="str">
        <f t="shared" si="18"/>
        <v>N/A</v>
      </c>
      <c r="M138">
        <f t="shared" si="19"/>
        <v>51</v>
      </c>
      <c r="N138" t="str">
        <f t="shared" si="20"/>
        <v>N/A</v>
      </c>
    </row>
    <row r="139" spans="1:28" x14ac:dyDescent="0.3">
      <c r="A139" s="1">
        <v>1</v>
      </c>
      <c r="B139" t="s">
        <v>6580</v>
      </c>
      <c r="C139" t="s">
        <v>6581</v>
      </c>
      <c r="F139">
        <v>48</v>
      </c>
      <c r="I139" t="str">
        <f t="shared" si="15"/>
        <v>N/A</v>
      </c>
      <c r="J139" t="str">
        <f t="shared" si="16"/>
        <v>N/A</v>
      </c>
      <c r="K139" t="str">
        <f t="shared" si="17"/>
        <v>N/A</v>
      </c>
      <c r="L139" t="str">
        <f t="shared" si="18"/>
        <v>N/A</v>
      </c>
      <c r="M139">
        <f t="shared" si="19"/>
        <v>48</v>
      </c>
      <c r="N139" t="str">
        <f t="shared" si="20"/>
        <v>N/A</v>
      </c>
    </row>
    <row r="140" spans="1:28" x14ac:dyDescent="0.3">
      <c r="A140" s="1">
        <v>2</v>
      </c>
      <c r="B140" t="s">
        <v>6582</v>
      </c>
      <c r="C140" t="s">
        <v>6583</v>
      </c>
      <c r="F140">
        <v>59</v>
      </c>
      <c r="I140" t="str">
        <f t="shared" si="15"/>
        <v>N/A</v>
      </c>
      <c r="J140" t="str">
        <f t="shared" si="16"/>
        <v>N/A</v>
      </c>
      <c r="K140" t="str">
        <f t="shared" si="17"/>
        <v>N/A</v>
      </c>
      <c r="L140" t="str">
        <f t="shared" si="18"/>
        <v>N/A</v>
      </c>
      <c r="M140">
        <f t="shared" si="19"/>
        <v>59</v>
      </c>
      <c r="N140" t="str">
        <f t="shared" si="20"/>
        <v>N/A</v>
      </c>
    </row>
    <row r="141" spans="1:28" x14ac:dyDescent="0.3">
      <c r="A141" s="1">
        <v>3</v>
      </c>
      <c r="B141" t="s">
        <v>6584</v>
      </c>
      <c r="C141" t="s">
        <v>6585</v>
      </c>
      <c r="F141">
        <v>51</v>
      </c>
      <c r="I141" t="str">
        <f t="shared" si="15"/>
        <v>N/A</v>
      </c>
      <c r="J141" t="str">
        <f t="shared" si="16"/>
        <v>N/A</v>
      </c>
      <c r="K141" t="str">
        <f t="shared" si="17"/>
        <v>N/A</v>
      </c>
      <c r="L141" t="str">
        <f t="shared" si="18"/>
        <v>N/A</v>
      </c>
      <c r="M141">
        <f t="shared" si="19"/>
        <v>51</v>
      </c>
      <c r="N141" t="str">
        <f t="shared" si="20"/>
        <v>N/A</v>
      </c>
    </row>
    <row r="142" spans="1:28" x14ac:dyDescent="0.3">
      <c r="A142" s="1">
        <v>4</v>
      </c>
      <c r="B142" t="s">
        <v>6586</v>
      </c>
      <c r="C142" t="s">
        <v>6587</v>
      </c>
      <c r="F142">
        <v>58</v>
      </c>
      <c r="I142" t="str">
        <f t="shared" si="15"/>
        <v>N/A</v>
      </c>
      <c r="J142" t="str">
        <f t="shared" si="16"/>
        <v>N/A</v>
      </c>
      <c r="K142" t="str">
        <f t="shared" si="17"/>
        <v>N/A</v>
      </c>
      <c r="L142" t="str">
        <f t="shared" si="18"/>
        <v>N/A</v>
      </c>
      <c r="M142">
        <f t="shared" si="19"/>
        <v>58</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I144" t="str">
        <f t="shared" si="15"/>
        <v>N/A</v>
      </c>
      <c r="J144" t="str">
        <f t="shared" si="16"/>
        <v>N/A</v>
      </c>
      <c r="K144" t="str">
        <f t="shared" si="17"/>
        <v>N/A</v>
      </c>
      <c r="L144" t="str">
        <f t="shared" si="18"/>
        <v>N/A</v>
      </c>
      <c r="M144" t="str">
        <f t="shared" si="19"/>
        <v>N/A</v>
      </c>
      <c r="N144" t="str">
        <f t="shared" si="20"/>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row>
    <row r="145" spans="9:28" x14ac:dyDescent="0.3">
      <c r="I145" t="str">
        <f t="shared" si="15"/>
        <v>N/A</v>
      </c>
      <c r="J145" t="str">
        <f t="shared" si="16"/>
        <v>N/A</v>
      </c>
      <c r="K145" t="str">
        <f t="shared" si="17"/>
        <v>N/A</v>
      </c>
      <c r="L145" t="str">
        <f t="shared" si="18"/>
        <v>N/A</v>
      </c>
      <c r="M145" t="str">
        <f t="shared" si="19"/>
        <v>N/A</v>
      </c>
      <c r="N145" t="str">
        <f t="shared" si="20"/>
        <v>N/A</v>
      </c>
      <c r="P145">
        <f t="shared" ref="P145:P208" si="21">MAX(J145:N145)</f>
        <v>0</v>
      </c>
      <c r="Q145" t="str">
        <f>IFERROR(J144+MATCH(P145,J145:N145,0)-1,"")</f>
        <v/>
      </c>
      <c r="R145" t="str">
        <f t="shared" ref="R145:R208" si="22">IF(Q145="","",MIN(J145:N145))</f>
        <v/>
      </c>
      <c r="S145" t="str">
        <f>IFERROR(J144+MATCH(R145,J145:N145)-1,"")</f>
        <v/>
      </c>
      <c r="T145" t="str">
        <f t="shared" ref="T145:T208" si="23">IFERROR(AVERAGE(J145:N145),"")</f>
        <v/>
      </c>
      <c r="U145" t="str">
        <f t="shared" ref="U145:U208" si="24">IFERROR(STDEV(J145:N145),"")</f>
        <v/>
      </c>
      <c r="V145" t="str">
        <f t="shared" ref="V145:V208" si="25">IF(C145="-","",IF(ISBLANK(B145),"",IF(OR(ISNUMBER(FIND("Growth",B145)),ISNUMBER(FIND("Margin",B145))),"",(J145-T145)/U145)))</f>
        <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f t="shared" ref="AA145:AA208" si="30">IF(MAX(MAX(V145:Z145),ABS(MIN(V145:Z145)))=ABS(MIN(V145:Z145)),MIN(V145:Z145),MAX(V145:Z145))</f>
        <v>0</v>
      </c>
      <c r="AB145" t="str">
        <f>IFERROR(V144+MATCH(AA145,V145:Z145,0)-1,"")</f>
        <v/>
      </c>
    </row>
    <row r="146" spans="9:28" x14ac:dyDescent="0.3">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9:28" x14ac:dyDescent="0.3">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9:28" x14ac:dyDescent="0.3">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9:28" x14ac:dyDescent="0.3">
      <c r="I149" t="str">
        <f t="shared" si="15"/>
        <v>N/A</v>
      </c>
      <c r="J149" t="str">
        <f t="shared" si="16"/>
        <v>N/A</v>
      </c>
      <c r="K149" t="str">
        <f t="shared" si="17"/>
        <v>N/A</v>
      </c>
      <c r="L149" t="str">
        <f t="shared" si="18"/>
        <v>N/A</v>
      </c>
      <c r="M149" t="str">
        <f t="shared" si="19"/>
        <v>N/A</v>
      </c>
      <c r="N149" t="str">
        <f t="shared" si="20"/>
        <v>N/A</v>
      </c>
      <c r="P149">
        <f t="shared" si="21"/>
        <v>0</v>
      </c>
      <c r="Q149" t="str">
        <f>IFERROR(J144+MATCH(P149,J149:N149,0)-1,"")</f>
        <v/>
      </c>
      <c r="R149" t="str">
        <f t="shared" si="22"/>
        <v/>
      </c>
      <c r="S149" t="str">
        <f>IFERROR(J144+MATCH(R149,J149:N149)-1,"")</f>
        <v/>
      </c>
      <c r="T149" t="str">
        <f t="shared" si="23"/>
        <v/>
      </c>
      <c r="U149" t="str">
        <f t="shared" si="24"/>
        <v/>
      </c>
      <c r="V149" t="str">
        <f t="shared" si="25"/>
        <v/>
      </c>
      <c r="W149" t="str">
        <f t="shared" si="26"/>
        <v/>
      </c>
      <c r="X149" t="str">
        <f t="shared" si="27"/>
        <v/>
      </c>
      <c r="Y149" t="str">
        <f t="shared" si="28"/>
        <v/>
      </c>
      <c r="Z149" t="str">
        <f t="shared" si="29"/>
        <v/>
      </c>
      <c r="AA149">
        <f t="shared" si="30"/>
        <v>0</v>
      </c>
      <c r="AB149" t="str">
        <f>IFERROR(V144+MATCH(AA149,V149:Z149,0)-1,"")</f>
        <v/>
      </c>
    </row>
    <row r="150" spans="9:28" x14ac:dyDescent="0.3">
      <c r="I150" t="str">
        <f t="shared" si="15"/>
        <v>N/A</v>
      </c>
      <c r="J150" t="str">
        <f t="shared" si="16"/>
        <v>N/A</v>
      </c>
      <c r="K150" t="str">
        <f t="shared" si="17"/>
        <v>N/A</v>
      </c>
      <c r="L150" t="str">
        <f t="shared" si="18"/>
        <v>N/A</v>
      </c>
      <c r="M150" t="str">
        <f t="shared" si="19"/>
        <v>N/A</v>
      </c>
      <c r="N150" t="str">
        <f t="shared" si="20"/>
        <v>N/A</v>
      </c>
      <c r="P150">
        <f t="shared" si="21"/>
        <v>0</v>
      </c>
      <c r="Q150" t="str">
        <f>IFERROR(J144+MATCH(P150,J150:N150,0)-1,"")</f>
        <v/>
      </c>
      <c r="R150" t="str">
        <f t="shared" si="22"/>
        <v/>
      </c>
      <c r="S150" t="str">
        <f>IFERROR(J144+MATCH(R150,J150:N150)-1,"")</f>
        <v/>
      </c>
      <c r="T150" t="str">
        <f t="shared" si="23"/>
        <v/>
      </c>
      <c r="U150" t="str">
        <f t="shared" si="24"/>
        <v/>
      </c>
      <c r="V150" t="str">
        <f t="shared" si="25"/>
        <v/>
      </c>
      <c r="W150" t="str">
        <f t="shared" si="26"/>
        <v/>
      </c>
      <c r="X150" t="str">
        <f t="shared" si="27"/>
        <v/>
      </c>
      <c r="Y150" t="str">
        <f t="shared" si="28"/>
        <v/>
      </c>
      <c r="Z150" t="str">
        <f t="shared" si="29"/>
        <v/>
      </c>
      <c r="AA150">
        <f t="shared" si="30"/>
        <v>0</v>
      </c>
      <c r="AB150" t="str">
        <f>IFERROR(V144+MATCH(AA150,V150:Z150,0)-1,"")</f>
        <v/>
      </c>
    </row>
    <row r="151" spans="9:28" x14ac:dyDescent="0.3">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9:28" x14ac:dyDescent="0.3">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str">
        <f t="shared" si="25"/>
        <v/>
      </c>
      <c r="W152" t="str">
        <f t="shared" si="26"/>
        <v/>
      </c>
      <c r="X152" t="str">
        <f t="shared" si="27"/>
        <v/>
      </c>
      <c r="Y152" t="str">
        <f t="shared" si="28"/>
        <v/>
      </c>
      <c r="Z152" t="str">
        <f t="shared" si="29"/>
        <v/>
      </c>
      <c r="AA152">
        <f t="shared" si="30"/>
        <v>0</v>
      </c>
      <c r="AB152" t="str">
        <f>IFERROR(V144+MATCH(AA152,V152:Z152,0)-1,"")</f>
        <v/>
      </c>
    </row>
    <row r="153" spans="9:28" x14ac:dyDescent="0.3">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str">
        <f t="shared" si="25"/>
        <v/>
      </c>
      <c r="W153" t="str">
        <f t="shared" si="26"/>
        <v/>
      </c>
      <c r="X153" t="str">
        <f t="shared" si="27"/>
        <v/>
      </c>
      <c r="Y153" t="str">
        <f t="shared" si="28"/>
        <v/>
      </c>
      <c r="Z153" t="str">
        <f t="shared" si="29"/>
        <v/>
      </c>
      <c r="AA153">
        <f t="shared" si="30"/>
        <v>0</v>
      </c>
      <c r="AB153" t="str">
        <f>IFERROR(V144+MATCH(AA153,V153:Z153,0)-1,"")</f>
        <v/>
      </c>
    </row>
    <row r="154" spans="9:28" x14ac:dyDescent="0.3">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9:28" x14ac:dyDescent="0.3">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9: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9:28" x14ac:dyDescent="0.3">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str">
        <f t="shared" si="25"/>
        <v/>
      </c>
      <c r="W157" t="str">
        <f t="shared" si="26"/>
        <v/>
      </c>
      <c r="X157" t="str">
        <f t="shared" si="27"/>
        <v/>
      </c>
      <c r="Y157" t="str">
        <f t="shared" si="28"/>
        <v/>
      </c>
      <c r="Z157" t="str">
        <f t="shared" si="29"/>
        <v/>
      </c>
      <c r="AA157">
        <f t="shared" si="30"/>
        <v>0</v>
      </c>
      <c r="AB157" t="str">
        <f>IFERROR(V144+MATCH(AA157,V157:Z157,0)-1,"")</f>
        <v/>
      </c>
    </row>
    <row r="158" spans="9:28" x14ac:dyDescent="0.3">
      <c r="I158" t="str">
        <f t="shared" si="15"/>
        <v>N/A</v>
      </c>
      <c r="J158" t="str">
        <f t="shared" si="16"/>
        <v>N/A</v>
      </c>
      <c r="K158" t="str">
        <f t="shared" si="17"/>
        <v>N/A</v>
      </c>
      <c r="L158" t="str">
        <f t="shared" si="18"/>
        <v>N/A</v>
      </c>
      <c r="M158" t="str">
        <f t="shared" si="19"/>
        <v>N/A</v>
      </c>
      <c r="N158" t="str">
        <f t="shared" si="20"/>
        <v>N/A</v>
      </c>
      <c r="P158">
        <f t="shared" si="21"/>
        <v>0</v>
      </c>
      <c r="Q158" t="str">
        <f>IFERROR(J144+MATCH(P158,J158:N158,0)-1,"")</f>
        <v/>
      </c>
      <c r="R158" t="str">
        <f t="shared" si="22"/>
        <v/>
      </c>
      <c r="S158" t="str">
        <f>IFERROR(J144+MATCH(R158,J158:N158)-1,"")</f>
        <v/>
      </c>
      <c r="T158" t="str">
        <f t="shared" si="23"/>
        <v/>
      </c>
      <c r="U158" t="str">
        <f t="shared" si="24"/>
        <v/>
      </c>
      <c r="V158" t="str">
        <f t="shared" si="25"/>
        <v/>
      </c>
      <c r="W158" t="str">
        <f t="shared" si="26"/>
        <v/>
      </c>
      <c r="X158" t="str">
        <f t="shared" si="27"/>
        <v/>
      </c>
      <c r="Y158" t="str">
        <f t="shared" si="28"/>
        <v/>
      </c>
      <c r="Z158" t="str">
        <f t="shared" si="29"/>
        <v/>
      </c>
      <c r="AA158">
        <f t="shared" si="30"/>
        <v>0</v>
      </c>
      <c r="AB158" t="str">
        <f>IFERROR(V144+MATCH(AA158,V158:Z158,0)-1,"")</f>
        <v/>
      </c>
    </row>
    <row r="159" spans="9:28" x14ac:dyDescent="0.3">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9:28" x14ac:dyDescent="0.3">
      <c r="I160" t="str">
        <f t="shared" si="15"/>
        <v>N/A</v>
      </c>
      <c r="J160" t="str">
        <f t="shared" si="16"/>
        <v>N/A</v>
      </c>
      <c r="K160" t="str">
        <f t="shared" si="17"/>
        <v>N/A</v>
      </c>
      <c r="L160" t="str">
        <f t="shared" si="18"/>
        <v>N/A</v>
      </c>
      <c r="M160" t="str">
        <f t="shared" si="19"/>
        <v>N/A</v>
      </c>
      <c r="N160" t="str">
        <f t="shared" si="20"/>
        <v>N/A</v>
      </c>
      <c r="P160">
        <f t="shared" si="21"/>
        <v>0</v>
      </c>
      <c r="Q160" t="str">
        <f>IFERROR(J144+MATCH(P160,J160:N160,0)-1,"")</f>
        <v/>
      </c>
      <c r="R160" t="str">
        <f t="shared" si="22"/>
        <v/>
      </c>
      <c r="S160" t="str">
        <f>IFERROR(J144+MATCH(R160,J160:N160)-1,"")</f>
        <v/>
      </c>
      <c r="T160" t="str">
        <f t="shared" si="23"/>
        <v/>
      </c>
      <c r="U160" t="str">
        <f t="shared" si="24"/>
        <v/>
      </c>
      <c r="V160" t="str">
        <f t="shared" si="25"/>
        <v/>
      </c>
      <c r="W160" t="str">
        <f t="shared" si="26"/>
        <v/>
      </c>
      <c r="X160" t="str">
        <f t="shared" si="27"/>
        <v/>
      </c>
      <c r="Y160" t="str">
        <f t="shared" si="28"/>
        <v/>
      </c>
      <c r="Z160" t="str">
        <f t="shared" si="29"/>
        <v/>
      </c>
      <c r="AA160">
        <f t="shared" si="30"/>
        <v>0</v>
      </c>
      <c r="AB160" t="str">
        <f>IFERROR(V144+MATCH(AA160,V160:Z160,0)-1,"")</f>
        <v/>
      </c>
    </row>
    <row r="161" spans="9:28" x14ac:dyDescent="0.3">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9:28" x14ac:dyDescent="0.3">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9:28" x14ac:dyDescent="0.3">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str">
        <f t="shared" si="25"/>
        <v/>
      </c>
      <c r="W163" t="str">
        <f t="shared" si="26"/>
        <v/>
      </c>
      <c r="X163" t="str">
        <f t="shared" si="27"/>
        <v/>
      </c>
      <c r="Y163" t="str">
        <f t="shared" si="28"/>
        <v/>
      </c>
      <c r="Z163" t="str">
        <f t="shared" si="29"/>
        <v/>
      </c>
      <c r="AA163">
        <f t="shared" si="30"/>
        <v>0</v>
      </c>
      <c r="AB163" t="str">
        <f>IFERROR(V144+MATCH(AA163,V163:Z163,0)-1,"")</f>
        <v/>
      </c>
    </row>
    <row r="164" spans="9:28" x14ac:dyDescent="0.3">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9:28" x14ac:dyDescent="0.3">
      <c r="I165" t="str">
        <f t="shared" si="15"/>
        <v>N/A</v>
      </c>
      <c r="J165" t="str">
        <f t="shared" si="16"/>
        <v>N/A</v>
      </c>
      <c r="K165" t="str">
        <f t="shared" si="17"/>
        <v>N/A</v>
      </c>
      <c r="L165" t="str">
        <f t="shared" si="18"/>
        <v>N/A</v>
      </c>
      <c r="M165" t="str">
        <f t="shared" si="19"/>
        <v>N/A</v>
      </c>
      <c r="N165" t="str">
        <f t="shared" si="20"/>
        <v>N/A</v>
      </c>
      <c r="P165">
        <f t="shared" si="21"/>
        <v>0</v>
      </c>
      <c r="Q165" t="str">
        <f>IFERROR(J144+MATCH(P165,J165:N165,0)-1,"")</f>
        <v/>
      </c>
      <c r="R165" t="str">
        <f t="shared" si="22"/>
        <v/>
      </c>
      <c r="S165" t="str">
        <f>IFERROR(J144+MATCH(R165,J165:N165)-1,"")</f>
        <v/>
      </c>
      <c r="T165" t="str">
        <f t="shared" si="23"/>
        <v/>
      </c>
      <c r="U165" t="str">
        <f t="shared" si="24"/>
        <v/>
      </c>
      <c r="V165" t="str">
        <f t="shared" si="25"/>
        <v/>
      </c>
      <c r="W165" t="str">
        <f t="shared" si="26"/>
        <v/>
      </c>
      <c r="X165" t="str">
        <f t="shared" si="27"/>
        <v/>
      </c>
      <c r="Y165" t="str">
        <f t="shared" si="28"/>
        <v/>
      </c>
      <c r="Z165" t="str">
        <f t="shared" si="29"/>
        <v/>
      </c>
      <c r="AA165">
        <f t="shared" si="30"/>
        <v>0</v>
      </c>
      <c r="AB165" t="str">
        <f>IFERROR(V144+MATCH(AA165,V165:Z165,0)-1,"")</f>
        <v/>
      </c>
    </row>
    <row r="166" spans="9:28" x14ac:dyDescent="0.3">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9:28" x14ac:dyDescent="0.3">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9:28" x14ac:dyDescent="0.3">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9:28" x14ac:dyDescent="0.3">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9:28" x14ac:dyDescent="0.3">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9:28" x14ac:dyDescent="0.3">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9:28" x14ac:dyDescent="0.3">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9:28" x14ac:dyDescent="0.3">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9:28" x14ac:dyDescent="0.3">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9:28" x14ac:dyDescent="0.3">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9:28" x14ac:dyDescent="0.3">
      <c r="I176" t="str">
        <f t="shared" si="15"/>
        <v>N/A</v>
      </c>
      <c r="J176" t="str">
        <f t="shared" si="16"/>
        <v>N/A</v>
      </c>
      <c r="K176" t="str">
        <f t="shared" si="17"/>
        <v>N/A</v>
      </c>
      <c r="L176" t="str">
        <f t="shared" si="18"/>
        <v>N/A</v>
      </c>
      <c r="M176" t="str">
        <f t="shared" si="19"/>
        <v>N/A</v>
      </c>
      <c r="N176" t="str">
        <f t="shared" si="20"/>
        <v>N/A</v>
      </c>
      <c r="P176">
        <f t="shared" si="21"/>
        <v>0</v>
      </c>
      <c r="Q176" t="str">
        <f>IFERROR(J144+MATCH(P176,J176:N176,0)-1,"")</f>
        <v/>
      </c>
      <c r="R176" t="str">
        <f t="shared" si="22"/>
        <v/>
      </c>
      <c r="S176" t="str">
        <f>IFERROR(J144+MATCH(R176,J176:N176)-1,"")</f>
        <v/>
      </c>
      <c r="T176" t="str">
        <f t="shared" si="23"/>
        <v/>
      </c>
      <c r="U176" t="str">
        <f t="shared" si="24"/>
        <v/>
      </c>
      <c r="V176" t="str">
        <f t="shared" si="25"/>
        <v/>
      </c>
      <c r="W176" t="str">
        <f t="shared" si="26"/>
        <v/>
      </c>
      <c r="X176" t="str">
        <f t="shared" si="27"/>
        <v/>
      </c>
      <c r="Y176" t="str">
        <f t="shared" si="28"/>
        <v/>
      </c>
      <c r="Z176" t="str">
        <f t="shared" si="29"/>
        <v/>
      </c>
      <c r="AA176">
        <f t="shared" si="30"/>
        <v>0</v>
      </c>
      <c r="AB176" t="str">
        <f>IFERROR(V144+MATCH(AA176,V176:Z176,0)-1,"")</f>
        <v/>
      </c>
    </row>
    <row r="177" spans="9:28" x14ac:dyDescent="0.3">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9:28" x14ac:dyDescent="0.3">
      <c r="I178" t="str">
        <f t="shared" si="15"/>
        <v>N/A</v>
      </c>
      <c r="J178" t="str">
        <f t="shared" si="16"/>
        <v>N/A</v>
      </c>
      <c r="K178" t="str">
        <f t="shared" si="17"/>
        <v>N/A</v>
      </c>
      <c r="L178" t="str">
        <f t="shared" si="18"/>
        <v>N/A</v>
      </c>
      <c r="M178" t="str">
        <f t="shared" si="19"/>
        <v>N/A</v>
      </c>
      <c r="N178" t="str">
        <f t="shared" si="20"/>
        <v>N/A</v>
      </c>
      <c r="P178">
        <f t="shared" si="21"/>
        <v>0</v>
      </c>
      <c r="Q178" t="str">
        <f>IFERROR(J144+MATCH(P178,J178:N178,0)-1,"")</f>
        <v/>
      </c>
      <c r="R178" t="str">
        <f t="shared" si="22"/>
        <v/>
      </c>
      <c r="S178" t="str">
        <f>IFERROR(J144+MATCH(R178,J178:N178)-1,"")</f>
        <v/>
      </c>
      <c r="T178" t="str">
        <f t="shared" si="23"/>
        <v/>
      </c>
      <c r="U178" t="str">
        <f t="shared" si="24"/>
        <v/>
      </c>
      <c r="V178" t="str">
        <f t="shared" si="25"/>
        <v/>
      </c>
      <c r="W178" t="str">
        <f t="shared" si="26"/>
        <v/>
      </c>
      <c r="X178" t="str">
        <f t="shared" si="27"/>
        <v/>
      </c>
      <c r="Y178" t="str">
        <f t="shared" si="28"/>
        <v/>
      </c>
      <c r="Z178" t="str">
        <f t="shared" si="29"/>
        <v/>
      </c>
      <c r="AA178">
        <f t="shared" si="30"/>
        <v>0</v>
      </c>
      <c r="AB178" t="str">
        <f>IFERROR(V144+MATCH(AA178,V178:Z178,0)-1,"")</f>
        <v/>
      </c>
    </row>
    <row r="179" spans="9:28" x14ac:dyDescent="0.3">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9:28" x14ac:dyDescent="0.3">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9:28" x14ac:dyDescent="0.3">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9:28" x14ac:dyDescent="0.3">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9:28" x14ac:dyDescent="0.3">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9:28" x14ac:dyDescent="0.3">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9:28" x14ac:dyDescent="0.3">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9:28" x14ac:dyDescent="0.3">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9:28" x14ac:dyDescent="0.3">
      <c r="I187" t="str">
        <f t="shared" si="15"/>
        <v>N/A</v>
      </c>
      <c r="J187" t="str">
        <f t="shared" si="16"/>
        <v>N/A</v>
      </c>
      <c r="K187" t="str">
        <f t="shared" si="17"/>
        <v>N/A</v>
      </c>
      <c r="L187" t="str">
        <f t="shared" si="18"/>
        <v>N/A</v>
      </c>
      <c r="M187" t="str">
        <f t="shared" si="19"/>
        <v>N/A</v>
      </c>
      <c r="N187" t="str">
        <f t="shared" si="20"/>
        <v>N/A</v>
      </c>
      <c r="P187">
        <f t="shared" si="21"/>
        <v>0</v>
      </c>
      <c r="Q187" t="str">
        <f>IFERROR(J144+MATCH(P187,J187:N187,0)-1,"")</f>
        <v/>
      </c>
      <c r="R187" t="str">
        <f t="shared" si="22"/>
        <v/>
      </c>
      <c r="S187" t="str">
        <f>IFERROR(J144+MATCH(R187,J187:N187)-1,"")</f>
        <v/>
      </c>
      <c r="T187" t="str">
        <f t="shared" si="23"/>
        <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9:28" x14ac:dyDescent="0.3">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9:28" x14ac:dyDescent="0.3">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9:28" x14ac:dyDescent="0.3">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9:28" x14ac:dyDescent="0.3">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9:28" x14ac:dyDescent="0.3">
      <c r="I192" t="str">
        <f t="shared" si="31"/>
        <v>N/A</v>
      </c>
      <c r="J192" t="str">
        <f t="shared" si="32"/>
        <v>N/A</v>
      </c>
      <c r="K192" t="str">
        <f t="shared" si="33"/>
        <v>N/A</v>
      </c>
      <c r="L192" t="str">
        <f t="shared" si="34"/>
        <v>N/A</v>
      </c>
      <c r="M192" t="str">
        <f t="shared" si="35"/>
        <v>N/A</v>
      </c>
      <c r="N192" t="str">
        <f t="shared" si="36"/>
        <v>N/A</v>
      </c>
      <c r="P192">
        <f t="shared" si="21"/>
        <v>0</v>
      </c>
      <c r="Q192" t="str">
        <f>IFERROR(J144+MATCH(P192,J192:N192,0)-1,"")</f>
        <v/>
      </c>
      <c r="R192" t="str">
        <f t="shared" si="22"/>
        <v/>
      </c>
      <c r="S192" t="str">
        <f>IFERROR(J144+MATCH(R192,J192:N192)-1,"")</f>
        <v/>
      </c>
      <c r="T192" t="str">
        <f t="shared" si="23"/>
        <v/>
      </c>
      <c r="U192" t="str">
        <f t="shared" si="24"/>
        <v/>
      </c>
      <c r="V192" t="str">
        <f t="shared" si="25"/>
        <v/>
      </c>
      <c r="W192" t="str">
        <f t="shared" si="26"/>
        <v/>
      </c>
      <c r="X192" t="str">
        <f t="shared" si="27"/>
        <v/>
      </c>
      <c r="Y192" t="str">
        <f t="shared" si="28"/>
        <v/>
      </c>
      <c r="Z192" t="str">
        <f t="shared" si="29"/>
        <v/>
      </c>
      <c r="AA192">
        <f t="shared" si="30"/>
        <v>0</v>
      </c>
      <c r="AB192" t="str">
        <f>IFERROR(V144+MATCH(AA192,V192:Z192,0)-1,"")</f>
        <v/>
      </c>
    </row>
    <row r="193" spans="9:28" x14ac:dyDescent="0.3">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9: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9:28" x14ac:dyDescent="0.3">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9:28" x14ac:dyDescent="0.3">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9:28" x14ac:dyDescent="0.3">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9:28" x14ac:dyDescent="0.3">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9:28" x14ac:dyDescent="0.3">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9:28" x14ac:dyDescent="0.3">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9: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9:28" x14ac:dyDescent="0.3">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9:28" x14ac:dyDescent="0.3">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9: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9:28" x14ac:dyDescent="0.3">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9:28" x14ac:dyDescent="0.3">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9:28" x14ac:dyDescent="0.3">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9:28" x14ac:dyDescent="0.3">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9:28" x14ac:dyDescent="0.3">
      <c r="I209" t="str">
        <f t="shared" si="31"/>
        <v>N/A</v>
      </c>
      <c r="J209" t="str">
        <f t="shared" si="32"/>
        <v>N/A</v>
      </c>
      <c r="K209" t="str">
        <f t="shared" si="33"/>
        <v>N/A</v>
      </c>
      <c r="L209" t="str">
        <f t="shared" si="34"/>
        <v>N/A</v>
      </c>
      <c r="M209" t="str">
        <f t="shared" si="35"/>
        <v>N/A</v>
      </c>
      <c r="N209" t="str">
        <f t="shared" si="36"/>
        <v>N/A</v>
      </c>
      <c r="P209">
        <f t="shared" ref="P209:P272" si="37">MAX(J209:N209)</f>
        <v>0</v>
      </c>
      <c r="Q209" t="str">
        <f>IFERROR(J144+MATCH(P209,J209:N209,0)-1,"")</f>
        <v/>
      </c>
      <c r="R209" t="str">
        <f t="shared" ref="R209:R272" si="38">IF(Q209="","",MIN(J209:N209))</f>
        <v/>
      </c>
      <c r="S209" t="str">
        <f>IFERROR(J144+MATCH(R209,J209:N209)-1,"")</f>
        <v/>
      </c>
      <c r="T209" t="str">
        <f t="shared" ref="T209:T272" si="39">IFERROR(AVERAGE(J209:N209),"")</f>
        <v/>
      </c>
      <c r="U209" t="str">
        <f t="shared" ref="U209:U272" si="40">IFERROR(STDEV(J209:N209),"")</f>
        <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t="str">
        <f t="shared" ref="Y209:Y272" si="44">IF(OR(F209="-",ISBLANK(F209)),"",(M209-T209)/U209)</f>
        <v/>
      </c>
      <c r="Z209" t="str">
        <f t="shared" ref="Z209:Z272" si="45">IFERROR(IF(OR(G209="-",ISBLANK(G209)),"",(N209-T209)/U209),"")</f>
        <v/>
      </c>
      <c r="AA209">
        <f t="shared" ref="AA209:AA272" si="46">IF(MAX(MAX(V209:Z209),ABS(MIN(V209:Z209)))=ABS(MIN(V209:Z209)),MIN(V209:Z209),MAX(V209:Z209))</f>
        <v>0</v>
      </c>
      <c r="AB209" t="str">
        <f>IFERROR(V144+MATCH(AA209,V209:Z209,0)-1,"")</f>
        <v/>
      </c>
    </row>
    <row r="210" spans="9:28" x14ac:dyDescent="0.3">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9:28" x14ac:dyDescent="0.3">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9:28" x14ac:dyDescent="0.3">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9:28" x14ac:dyDescent="0.3">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9: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9: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9:28" x14ac:dyDescent="0.3">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9:28" x14ac:dyDescent="0.3">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9:28" x14ac:dyDescent="0.3">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9:28" x14ac:dyDescent="0.3">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9:28" x14ac:dyDescent="0.3">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9:28" x14ac:dyDescent="0.3">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9:28" x14ac:dyDescent="0.3">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9:28" x14ac:dyDescent="0.3">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9:28" x14ac:dyDescent="0.3">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9:28" x14ac:dyDescent="0.3">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9: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9:28" x14ac:dyDescent="0.3">
      <c r="I227" t="str">
        <f t="shared" si="31"/>
        <v>N/A</v>
      </c>
      <c r="J227" t="str">
        <f t="shared" si="32"/>
        <v>N/A</v>
      </c>
      <c r="K227" t="str">
        <f t="shared" si="33"/>
        <v>N/A</v>
      </c>
      <c r="L227" t="str">
        <f t="shared" si="34"/>
        <v>N/A</v>
      </c>
      <c r="M227" t="str">
        <f t="shared" si="35"/>
        <v>N/A</v>
      </c>
      <c r="N227" t="str">
        <f t="shared" si="36"/>
        <v>N/A</v>
      </c>
      <c r="P227">
        <f t="shared" si="37"/>
        <v>0</v>
      </c>
      <c r="Q227" t="str">
        <f>IFERROR(J144+MATCH(P227,J227:N227,0)-1,"")</f>
        <v/>
      </c>
      <c r="R227" t="str">
        <f t="shared" si="38"/>
        <v/>
      </c>
      <c r="S227" t="str">
        <f>IFERROR(J144+MATCH(R227,J227:N227)-1,"")</f>
        <v/>
      </c>
      <c r="T227" t="str">
        <f t="shared" si="39"/>
        <v/>
      </c>
      <c r="U227" t="str">
        <f t="shared" si="40"/>
        <v/>
      </c>
      <c r="V227" t="str">
        <f t="shared" si="41"/>
        <v/>
      </c>
      <c r="W227" t="str">
        <f t="shared" si="42"/>
        <v/>
      </c>
      <c r="X227" t="str">
        <f t="shared" si="43"/>
        <v/>
      </c>
      <c r="Y227" t="str">
        <f t="shared" si="44"/>
        <v/>
      </c>
      <c r="Z227" t="str">
        <f t="shared" si="45"/>
        <v/>
      </c>
      <c r="AA227">
        <f t="shared" si="46"/>
        <v>0</v>
      </c>
      <c r="AB227" t="str">
        <f>IFERROR(V144+MATCH(AA227,V227:Z227,0)-1,"")</f>
        <v/>
      </c>
    </row>
    <row r="228" spans="9:28" x14ac:dyDescent="0.3">
      <c r="I228" t="str">
        <f t="shared" si="31"/>
        <v>N/A</v>
      </c>
      <c r="J228" t="str">
        <f t="shared" si="32"/>
        <v>N/A</v>
      </c>
      <c r="K228" t="str">
        <f t="shared" si="33"/>
        <v>N/A</v>
      </c>
      <c r="L228" t="str">
        <f t="shared" si="34"/>
        <v>N/A</v>
      </c>
      <c r="M228" t="str">
        <f t="shared" si="35"/>
        <v>N/A</v>
      </c>
      <c r="N228" t="str">
        <f t="shared" si="36"/>
        <v>N/A</v>
      </c>
      <c r="P228">
        <f t="shared" si="37"/>
        <v>0</v>
      </c>
      <c r="Q228" t="str">
        <f>IFERROR(J144+MATCH(P228,J228:N228,0)-1,"")</f>
        <v/>
      </c>
      <c r="R228" t="str">
        <f t="shared" si="38"/>
        <v/>
      </c>
      <c r="S228" t="str">
        <f>IFERROR(J144+MATCH(R228,J228:N228)-1,"")</f>
        <v/>
      </c>
      <c r="T228" t="str">
        <f t="shared" si="39"/>
        <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9: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9:28" x14ac:dyDescent="0.3">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9:28" x14ac:dyDescent="0.3">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9:28" x14ac:dyDescent="0.3">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9:28" x14ac:dyDescent="0.3">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9:28" x14ac:dyDescent="0.3">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9:28" x14ac:dyDescent="0.3">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9:28" x14ac:dyDescent="0.3">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9:28" x14ac:dyDescent="0.3">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9:28" x14ac:dyDescent="0.3">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9:28" x14ac:dyDescent="0.3">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9:28" x14ac:dyDescent="0.3">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9:28" x14ac:dyDescent="0.3">
      <c r="I241" t="str">
        <f t="shared" si="31"/>
        <v>N/A</v>
      </c>
      <c r="J241" t="str">
        <f t="shared" si="32"/>
        <v>N/A</v>
      </c>
      <c r="K241" t="str">
        <f t="shared" si="33"/>
        <v>N/A</v>
      </c>
      <c r="L241" t="str">
        <f t="shared" si="34"/>
        <v>N/A</v>
      </c>
      <c r="M241" t="str">
        <f t="shared" si="35"/>
        <v>N/A</v>
      </c>
      <c r="N241" t="str">
        <f t="shared" si="36"/>
        <v>N/A</v>
      </c>
      <c r="P241">
        <f t="shared" si="37"/>
        <v>0</v>
      </c>
      <c r="Q241" t="str">
        <f>IFERROR(J144+MATCH(P241,J241:N241,0)-1,"")</f>
        <v/>
      </c>
      <c r="R241" t="str">
        <f t="shared" si="38"/>
        <v/>
      </c>
      <c r="S241" t="str">
        <f>IFERROR(J144+MATCH(R241,J241:N241)-1,"")</f>
        <v/>
      </c>
      <c r="T241" t="str">
        <f t="shared" si="39"/>
        <v/>
      </c>
      <c r="U241" t="str">
        <f t="shared" si="40"/>
        <v/>
      </c>
      <c r="V241" t="str">
        <f t="shared" si="41"/>
        <v/>
      </c>
      <c r="W241" t="str">
        <f t="shared" si="42"/>
        <v/>
      </c>
      <c r="X241" t="str">
        <f t="shared" si="43"/>
        <v/>
      </c>
      <c r="Y241" t="str">
        <f t="shared" si="44"/>
        <v/>
      </c>
      <c r="Z241" t="str">
        <f t="shared" si="45"/>
        <v/>
      </c>
      <c r="AA241">
        <f t="shared" si="46"/>
        <v>0</v>
      </c>
      <c r="AB241" t="str">
        <f>IFERROR(V144+MATCH(AA241,V241:Z241,0)-1,"")</f>
        <v/>
      </c>
    </row>
    <row r="242" spans="9:28" x14ac:dyDescent="0.3">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9:28" x14ac:dyDescent="0.3">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9:28" x14ac:dyDescent="0.3">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9: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9:28" x14ac:dyDescent="0.3">
      <c r="I246" t="str">
        <f t="shared" si="31"/>
        <v>N/A</v>
      </c>
      <c r="J246" t="str">
        <f t="shared" si="32"/>
        <v>N/A</v>
      </c>
      <c r="K246" t="str">
        <f t="shared" si="33"/>
        <v>N/A</v>
      </c>
      <c r="L246" t="str">
        <f t="shared" si="34"/>
        <v>N/A</v>
      </c>
      <c r="M246" t="str">
        <f t="shared" si="35"/>
        <v>N/A</v>
      </c>
      <c r="N246" t="str">
        <f t="shared" si="36"/>
        <v>N/A</v>
      </c>
      <c r="P246">
        <f t="shared" si="37"/>
        <v>0</v>
      </c>
      <c r="Q246" t="str">
        <f>IFERROR(J144+MATCH(P246,J246:N246,0)-1,"")</f>
        <v/>
      </c>
      <c r="R246" t="str">
        <f t="shared" si="38"/>
        <v/>
      </c>
      <c r="S246" t="str">
        <f>IFERROR(J144+MATCH(R246,J246:N246)-1,"")</f>
        <v/>
      </c>
      <c r="T246" t="str">
        <f t="shared" si="39"/>
        <v/>
      </c>
      <c r="U246" t="str">
        <f t="shared" si="40"/>
        <v/>
      </c>
      <c r="V246" t="str">
        <f t="shared" si="41"/>
        <v/>
      </c>
      <c r="W246" t="str">
        <f t="shared" si="42"/>
        <v/>
      </c>
      <c r="X246" t="str">
        <f t="shared" si="43"/>
        <v/>
      </c>
      <c r="Y246" t="str">
        <f t="shared" si="44"/>
        <v/>
      </c>
      <c r="Z246" t="str">
        <f t="shared" si="45"/>
        <v/>
      </c>
      <c r="AA246">
        <f t="shared" si="46"/>
        <v>0</v>
      </c>
      <c r="AB246" t="str">
        <f>IFERROR(V144+MATCH(AA246,V246:Z246,0)-1,"")</f>
        <v/>
      </c>
    </row>
    <row r="247" spans="9:28" x14ac:dyDescent="0.3">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9:28" x14ac:dyDescent="0.3">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9:28" x14ac:dyDescent="0.3">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9:28" x14ac:dyDescent="0.3">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9: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9:28" x14ac:dyDescent="0.3">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9:28" x14ac:dyDescent="0.3">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9: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9:28" x14ac:dyDescent="0.3">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9:28" x14ac:dyDescent="0.3">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9:28" x14ac:dyDescent="0.3">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9:28" x14ac:dyDescent="0.3">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9:28" x14ac:dyDescent="0.3">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9:28" x14ac:dyDescent="0.3">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9:28" x14ac:dyDescent="0.3">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9:28" x14ac:dyDescent="0.3">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9:28" x14ac:dyDescent="0.3">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9:28" x14ac:dyDescent="0.3">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9: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9:28" x14ac:dyDescent="0.3">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9:28" x14ac:dyDescent="0.3">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9:28" x14ac:dyDescent="0.3">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9:28" x14ac:dyDescent="0.3">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9:28" x14ac:dyDescent="0.3">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9:28" x14ac:dyDescent="0.3">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9:28" x14ac:dyDescent="0.3">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9: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9:28" x14ac:dyDescent="0.3">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9:28" x14ac:dyDescent="0.3">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9:28" x14ac:dyDescent="0.3">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9:28" x14ac:dyDescent="0.3">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9:28" x14ac:dyDescent="0.3">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9:28" x14ac:dyDescent="0.3">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9:28" x14ac:dyDescent="0.3">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9:28" x14ac:dyDescent="0.3">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9:28" x14ac:dyDescent="0.3">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9:28" x14ac:dyDescent="0.3">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9:28" x14ac:dyDescent="0.3">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9:28" x14ac:dyDescent="0.3">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9:28" x14ac:dyDescent="0.3">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9:28" x14ac:dyDescent="0.3">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9: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9:28" x14ac:dyDescent="0.3">
      <c r="I289" t="str">
        <f t="shared" si="47"/>
        <v>N/A</v>
      </c>
      <c r="J289" t="str">
        <f t="shared" si="48"/>
        <v>N/A</v>
      </c>
      <c r="K289" t="str">
        <f t="shared" si="49"/>
        <v>N/A</v>
      </c>
      <c r="L289" t="str">
        <f t="shared" si="50"/>
        <v>N/A</v>
      </c>
      <c r="M289" t="str">
        <f t="shared" si="51"/>
        <v>N/A</v>
      </c>
      <c r="N289" t="str">
        <f t="shared" si="52"/>
        <v>N/A</v>
      </c>
      <c r="P289">
        <f t="shared" si="53"/>
        <v>0</v>
      </c>
      <c r="Q289" t="str">
        <f>IFERROR(J144+MATCH(P289,J289:N289,0)-1,"")</f>
        <v/>
      </c>
      <c r="R289" t="str">
        <f t="shared" si="54"/>
        <v/>
      </c>
      <c r="S289" t="str">
        <f>IFERROR(J144+MATCH(R289,J289:N289)-1,"")</f>
        <v/>
      </c>
      <c r="T289" t="str">
        <f t="shared" si="55"/>
        <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9: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9:28" x14ac:dyDescent="0.3">
      <c r="I291" t="str">
        <f t="shared" si="47"/>
        <v>N/A</v>
      </c>
      <c r="J291" t="str">
        <f t="shared" si="48"/>
        <v>N/A</v>
      </c>
      <c r="K291" t="str">
        <f t="shared" si="49"/>
        <v>N/A</v>
      </c>
      <c r="L291" t="str">
        <f t="shared" si="50"/>
        <v>N/A</v>
      </c>
      <c r="M291" t="str">
        <f t="shared" si="51"/>
        <v>N/A</v>
      </c>
      <c r="N291" t="str">
        <f t="shared" si="52"/>
        <v>N/A</v>
      </c>
      <c r="P291">
        <f t="shared" si="53"/>
        <v>0</v>
      </c>
      <c r="Q291" t="str">
        <f>IFERROR(J144+MATCH(P291,J291:N291,0)-1,"")</f>
        <v/>
      </c>
      <c r="R291" t="str">
        <f t="shared" si="54"/>
        <v/>
      </c>
      <c r="S291" t="str">
        <f>IFERROR(J144+MATCH(R291,J291:N291)-1,"")</f>
        <v/>
      </c>
      <c r="T291" t="str">
        <f t="shared" si="55"/>
        <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9: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9: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9:28" x14ac:dyDescent="0.3">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str">
        <f t="shared" si="57"/>
        <v/>
      </c>
      <c r="W294" t="str">
        <f t="shared" si="58"/>
        <v/>
      </c>
      <c r="X294" t="str">
        <f t="shared" si="59"/>
        <v/>
      </c>
      <c r="Y294" t="str">
        <f t="shared" si="60"/>
        <v/>
      </c>
      <c r="Z294" t="str">
        <f t="shared" si="61"/>
        <v/>
      </c>
      <c r="AA294">
        <f t="shared" si="62"/>
        <v>0</v>
      </c>
      <c r="AB294" t="str">
        <f>IFERROR(V144+MATCH(AA294,V294:Z294,0)-1,"")</f>
        <v/>
      </c>
    </row>
    <row r="295" spans="9:28" x14ac:dyDescent="0.3">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9:28" x14ac:dyDescent="0.3">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9:28" x14ac:dyDescent="0.3">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9:28" x14ac:dyDescent="0.3">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9: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9: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9:28" x14ac:dyDescent="0.3">
      <c r="I301" t="str">
        <f t="shared" si="47"/>
        <v>N/A</v>
      </c>
      <c r="J301" t="str">
        <f t="shared" si="48"/>
        <v>N/A</v>
      </c>
      <c r="K301" t="str">
        <f t="shared" si="49"/>
        <v>N/A</v>
      </c>
      <c r="L301" t="str">
        <f t="shared" si="50"/>
        <v>N/A</v>
      </c>
      <c r="M301" t="str">
        <f t="shared" si="51"/>
        <v>N/A</v>
      </c>
      <c r="N301" t="str">
        <f t="shared" si="52"/>
        <v>N/A</v>
      </c>
      <c r="P301">
        <f t="shared" si="53"/>
        <v>0</v>
      </c>
      <c r="Q301" t="str">
        <f>IFERROR(J144+MATCH(P301,J301:N301,0)-1,"")</f>
        <v/>
      </c>
      <c r="R301" t="str">
        <f t="shared" si="54"/>
        <v/>
      </c>
      <c r="S301" t="str">
        <f>IFERROR(J144+MATCH(R301,J301:N301)-1,"")</f>
        <v/>
      </c>
      <c r="T301" t="str">
        <f t="shared" si="55"/>
        <v/>
      </c>
      <c r="U301" t="str">
        <f t="shared" si="56"/>
        <v/>
      </c>
      <c r="V301" t="str">
        <f t="shared" si="57"/>
        <v/>
      </c>
      <c r="W301" t="str">
        <f t="shared" si="58"/>
        <v/>
      </c>
      <c r="X301" t="str">
        <f t="shared" si="59"/>
        <v/>
      </c>
      <c r="Y301" t="str">
        <f t="shared" si="60"/>
        <v/>
      </c>
      <c r="Z301" t="str">
        <f t="shared" si="61"/>
        <v/>
      </c>
      <c r="AA301">
        <f t="shared" si="62"/>
        <v>0</v>
      </c>
      <c r="AB301" t="str">
        <f>IFERROR(V144+MATCH(AA301,V301:Z301,0)-1,"")</f>
        <v/>
      </c>
    </row>
    <row r="302" spans="9:28" x14ac:dyDescent="0.3">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9:28" x14ac:dyDescent="0.3">
      <c r="I303" t="str">
        <f t="shared" si="47"/>
        <v>N/A</v>
      </c>
      <c r="J303" t="str">
        <f t="shared" si="48"/>
        <v>N/A</v>
      </c>
      <c r="K303" t="str">
        <f t="shared" si="49"/>
        <v>N/A</v>
      </c>
      <c r="L303" t="str">
        <f t="shared" si="50"/>
        <v>N/A</v>
      </c>
      <c r="M303" t="str">
        <f t="shared" si="51"/>
        <v>N/A</v>
      </c>
      <c r="N303" t="str">
        <f t="shared" si="52"/>
        <v>N/A</v>
      </c>
      <c r="P303">
        <f t="shared" si="53"/>
        <v>0</v>
      </c>
      <c r="Q303" t="str">
        <f>IFERROR(J144+MATCH(P303,J303:N303,0)-1,"")</f>
        <v/>
      </c>
      <c r="R303" t="str">
        <f t="shared" si="54"/>
        <v/>
      </c>
      <c r="S303" t="str">
        <f>IFERROR(J144+MATCH(R303,J303:N303)-1,"")</f>
        <v/>
      </c>
      <c r="T303" t="str">
        <f t="shared" si="55"/>
        <v/>
      </c>
      <c r="U303" t="str">
        <f t="shared" si="56"/>
        <v/>
      </c>
      <c r="V303" t="str">
        <f t="shared" si="57"/>
        <v/>
      </c>
      <c r="W303" t="str">
        <f t="shared" si="58"/>
        <v/>
      </c>
      <c r="X303" t="str">
        <f t="shared" si="59"/>
        <v/>
      </c>
      <c r="Y303" t="str">
        <f t="shared" si="60"/>
        <v/>
      </c>
      <c r="Z303" t="str">
        <f t="shared" si="61"/>
        <v/>
      </c>
      <c r="AA303">
        <f t="shared" si="62"/>
        <v>0</v>
      </c>
      <c r="AB303" t="str">
        <f>IFERROR(V144+MATCH(AA303,V303:Z303,0)-1,"")</f>
        <v/>
      </c>
    </row>
    <row r="304" spans="9:28" x14ac:dyDescent="0.3">
      <c r="I304" t="str">
        <f t="shared" si="47"/>
        <v>N/A</v>
      </c>
      <c r="J304" t="str">
        <f t="shared" si="48"/>
        <v>N/A</v>
      </c>
      <c r="K304" t="str">
        <f t="shared" si="49"/>
        <v>N/A</v>
      </c>
      <c r="L304" t="str">
        <f t="shared" si="50"/>
        <v>N/A</v>
      </c>
      <c r="M304" t="str">
        <f t="shared" si="51"/>
        <v>N/A</v>
      </c>
      <c r="N304" t="str">
        <f t="shared" si="52"/>
        <v>N/A</v>
      </c>
      <c r="P304">
        <f t="shared" si="53"/>
        <v>0</v>
      </c>
      <c r="Q304" t="str">
        <f>IFERROR(J144+MATCH(P304,J304:N304,0)-1,"")</f>
        <v/>
      </c>
      <c r="R304" t="str">
        <f t="shared" si="54"/>
        <v/>
      </c>
      <c r="S304" t="str">
        <f>IFERROR(J144+MATCH(R304,J304:N304)-1,"")</f>
        <v/>
      </c>
      <c r="T304" t="str">
        <f t="shared" si="55"/>
        <v/>
      </c>
      <c r="U304" t="str">
        <f t="shared" si="56"/>
        <v/>
      </c>
      <c r="V304" t="str">
        <f t="shared" si="57"/>
        <v/>
      </c>
      <c r="W304" t="str">
        <f t="shared" si="58"/>
        <v/>
      </c>
      <c r="X304" t="str">
        <f t="shared" si="59"/>
        <v/>
      </c>
      <c r="Y304" t="str">
        <f t="shared" si="60"/>
        <v/>
      </c>
      <c r="Z304" t="str">
        <f t="shared" si="61"/>
        <v/>
      </c>
      <c r="AA304">
        <f t="shared" si="62"/>
        <v>0</v>
      </c>
      <c r="AB304" t="str">
        <f>IFERROR(V144+MATCH(AA304,V304:Z304,0)-1,"")</f>
        <v/>
      </c>
    </row>
    <row r="305" spans="9:28" x14ac:dyDescent="0.3">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9:28" x14ac:dyDescent="0.3">
      <c r="I306" t="str">
        <f t="shared" si="47"/>
        <v>N/A</v>
      </c>
      <c r="J306" t="str">
        <f t="shared" si="48"/>
        <v>N/A</v>
      </c>
      <c r="K306" t="str">
        <f t="shared" si="49"/>
        <v>N/A</v>
      </c>
      <c r="L306" t="str">
        <f t="shared" si="50"/>
        <v>N/A</v>
      </c>
      <c r="M306" t="str">
        <f t="shared" si="51"/>
        <v>N/A</v>
      </c>
      <c r="N306" t="str">
        <f t="shared" si="52"/>
        <v>N/A</v>
      </c>
      <c r="P306">
        <f t="shared" si="53"/>
        <v>0</v>
      </c>
      <c r="Q306" t="str">
        <f>IFERROR(J144+MATCH(P306,J306:N306,0)-1,"")</f>
        <v/>
      </c>
      <c r="R306" t="str">
        <f t="shared" si="54"/>
        <v/>
      </c>
      <c r="S306" t="str">
        <f>IFERROR(J144+MATCH(R306,J306:N306)-1,"")</f>
        <v/>
      </c>
      <c r="T306" t="str">
        <f t="shared" si="55"/>
        <v/>
      </c>
      <c r="U306" t="str">
        <f t="shared" si="56"/>
        <v/>
      </c>
      <c r="V306" t="str">
        <f t="shared" si="57"/>
        <v/>
      </c>
      <c r="W306" t="str">
        <f t="shared" si="58"/>
        <v/>
      </c>
      <c r="X306" t="str">
        <f t="shared" si="59"/>
        <v/>
      </c>
      <c r="Y306" t="str">
        <f t="shared" si="60"/>
        <v/>
      </c>
      <c r="Z306" t="str">
        <f t="shared" si="61"/>
        <v/>
      </c>
      <c r="AA306">
        <f t="shared" si="62"/>
        <v>0</v>
      </c>
      <c r="AB306" t="str">
        <f>IFERROR(V144+MATCH(AA306,V306:Z306,0)-1,"")</f>
        <v/>
      </c>
    </row>
    <row r="307" spans="9:28" x14ac:dyDescent="0.3">
      <c r="I307" t="str">
        <f t="shared" si="47"/>
        <v>N/A</v>
      </c>
      <c r="J307" t="str">
        <f t="shared" si="48"/>
        <v>N/A</v>
      </c>
      <c r="K307" t="str">
        <f t="shared" si="49"/>
        <v>N/A</v>
      </c>
      <c r="L307" t="str">
        <f t="shared" si="50"/>
        <v>N/A</v>
      </c>
      <c r="M307" t="str">
        <f t="shared" si="51"/>
        <v>N/A</v>
      </c>
      <c r="N307" t="str">
        <f t="shared" si="52"/>
        <v>N/A</v>
      </c>
      <c r="P307">
        <f t="shared" si="53"/>
        <v>0</v>
      </c>
      <c r="Q307" t="str">
        <f>IFERROR(J144+MATCH(P307,J307:N307,0)-1,"")</f>
        <v/>
      </c>
      <c r="R307" t="str">
        <f t="shared" si="54"/>
        <v/>
      </c>
      <c r="S307" t="str">
        <f>IFERROR(J144+MATCH(R307,J307:N307)-1,"")</f>
        <v/>
      </c>
      <c r="T307" t="str">
        <f t="shared" si="55"/>
        <v/>
      </c>
      <c r="U307" t="str">
        <f t="shared" si="56"/>
        <v/>
      </c>
      <c r="V307" t="str">
        <f t="shared" si="57"/>
        <v/>
      </c>
      <c r="W307" t="str">
        <f t="shared" si="58"/>
        <v/>
      </c>
      <c r="X307" t="str">
        <f t="shared" si="59"/>
        <v/>
      </c>
      <c r="Y307" t="str">
        <f t="shared" si="60"/>
        <v/>
      </c>
      <c r="Z307" t="str">
        <f t="shared" si="61"/>
        <v/>
      </c>
      <c r="AA307">
        <f t="shared" si="62"/>
        <v>0</v>
      </c>
      <c r="AB307" t="str">
        <f>IFERROR(V144+MATCH(AA307,V307:Z307,0)-1,"")</f>
        <v/>
      </c>
    </row>
    <row r="308" spans="9:28" x14ac:dyDescent="0.3">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str">
        <f t="shared" si="57"/>
        <v/>
      </c>
      <c r="W308" t="str">
        <f t="shared" si="58"/>
        <v/>
      </c>
      <c r="X308" t="str">
        <f t="shared" si="59"/>
        <v/>
      </c>
      <c r="Y308" t="str">
        <f t="shared" si="60"/>
        <v/>
      </c>
      <c r="Z308" t="str">
        <f t="shared" si="61"/>
        <v/>
      </c>
      <c r="AA308">
        <f t="shared" si="62"/>
        <v>0</v>
      </c>
      <c r="AB308" t="str">
        <f>IFERROR(V144+MATCH(AA308,V308:Z308,0)-1,"")</f>
        <v/>
      </c>
    </row>
    <row r="309" spans="9:28" x14ac:dyDescent="0.3">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str">
        <f t="shared" si="57"/>
        <v/>
      </c>
      <c r="W309" t="str">
        <f t="shared" si="58"/>
        <v/>
      </c>
      <c r="X309" t="str">
        <f t="shared" si="59"/>
        <v/>
      </c>
      <c r="Y309" t="str">
        <f t="shared" si="60"/>
        <v/>
      </c>
      <c r="Z309" t="str">
        <f t="shared" si="61"/>
        <v/>
      </c>
      <c r="AA309">
        <f t="shared" si="62"/>
        <v>0</v>
      </c>
      <c r="AB309" t="str">
        <f>IFERROR(V144+MATCH(AA309,V309:Z309,0)-1,"")</f>
        <v/>
      </c>
    </row>
    <row r="310" spans="9: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9: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9:28" x14ac:dyDescent="0.3">
      <c r="I312" t="str">
        <f t="shared" si="47"/>
        <v>N/A</v>
      </c>
      <c r="J312" t="str">
        <f t="shared" si="48"/>
        <v>N/A</v>
      </c>
      <c r="K312" t="str">
        <f t="shared" si="49"/>
        <v>N/A</v>
      </c>
      <c r="L312" t="str">
        <f t="shared" si="50"/>
        <v>N/A</v>
      </c>
      <c r="M312" t="str">
        <f t="shared" si="51"/>
        <v>N/A</v>
      </c>
      <c r="N312" t="str">
        <f t="shared" si="52"/>
        <v>N/A</v>
      </c>
      <c r="P312">
        <f t="shared" si="53"/>
        <v>0</v>
      </c>
      <c r="Q312" t="str">
        <f>IFERROR(J144+MATCH(P312,J312:N312,0)-1,"")</f>
        <v/>
      </c>
      <c r="R312" t="str">
        <f t="shared" si="54"/>
        <v/>
      </c>
      <c r="S312" t="str">
        <f>IFERROR(J144+MATCH(R312,J312:N312)-1,"")</f>
        <v/>
      </c>
      <c r="T312" t="str">
        <f t="shared" si="55"/>
        <v/>
      </c>
      <c r="U312" t="str">
        <f t="shared" si="56"/>
        <v/>
      </c>
      <c r="V312" t="str">
        <f t="shared" si="57"/>
        <v/>
      </c>
      <c r="W312" t="str">
        <f t="shared" si="58"/>
        <v/>
      </c>
      <c r="X312" t="str">
        <f t="shared" si="59"/>
        <v/>
      </c>
      <c r="Y312" t="str">
        <f t="shared" si="60"/>
        <v/>
      </c>
      <c r="Z312" t="str">
        <f t="shared" si="61"/>
        <v/>
      </c>
      <c r="AA312">
        <f t="shared" si="62"/>
        <v>0</v>
      </c>
      <c r="AB312" t="str">
        <f>IFERROR(V144+MATCH(AA312,V312:Z312,0)-1,"")</f>
        <v/>
      </c>
    </row>
    <row r="313" spans="9:28" x14ac:dyDescent="0.3">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9: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9:28" x14ac:dyDescent="0.3">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str">
        <f t="shared" si="57"/>
        <v/>
      </c>
      <c r="W315" t="str">
        <f t="shared" si="58"/>
        <v/>
      </c>
      <c r="X315" t="str">
        <f t="shared" si="59"/>
        <v/>
      </c>
      <c r="Y315" t="str">
        <f t="shared" si="60"/>
        <v/>
      </c>
      <c r="Z315" t="str">
        <f t="shared" si="61"/>
        <v/>
      </c>
      <c r="AA315">
        <f t="shared" si="62"/>
        <v>0</v>
      </c>
      <c r="AB315" t="str">
        <f>IFERROR(V144+MATCH(AA315,V315:Z315,0)-1,"")</f>
        <v/>
      </c>
    </row>
    <row r="316" spans="9:28" x14ac:dyDescent="0.3">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9:28" x14ac:dyDescent="0.3">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9:28" x14ac:dyDescent="0.3">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9:28" x14ac:dyDescent="0.3">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9:28" x14ac:dyDescent="0.3">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9: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9: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9:28" x14ac:dyDescent="0.3">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9:28" x14ac:dyDescent="0.3">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str">
        <f t="shared" si="57"/>
        <v/>
      </c>
      <c r="W324" t="str">
        <f t="shared" si="58"/>
        <v/>
      </c>
      <c r="X324" t="str">
        <f t="shared" si="59"/>
        <v/>
      </c>
      <c r="Y324" t="str">
        <f t="shared" si="60"/>
        <v/>
      </c>
      <c r="Z324" t="str">
        <f t="shared" si="61"/>
        <v/>
      </c>
      <c r="AA324">
        <f t="shared" si="62"/>
        <v>0</v>
      </c>
      <c r="AB324" t="str">
        <f>IFERROR(V144+MATCH(AA324,V324:Z324,0)-1,"")</f>
        <v/>
      </c>
    </row>
    <row r="325" spans="9:28" x14ac:dyDescent="0.3">
      <c r="I325" t="str">
        <f t="shared" si="63"/>
        <v>N/A</v>
      </c>
      <c r="J325" t="str">
        <f t="shared" si="64"/>
        <v>N/A</v>
      </c>
      <c r="K325" t="str">
        <f t="shared" si="65"/>
        <v>N/A</v>
      </c>
      <c r="L325" t="str">
        <f t="shared" si="66"/>
        <v>N/A</v>
      </c>
      <c r="M325" t="str">
        <f t="shared" si="67"/>
        <v>N/A</v>
      </c>
      <c r="N325" t="str">
        <f t="shared" si="68"/>
        <v>N/A</v>
      </c>
      <c r="P325">
        <f t="shared" si="53"/>
        <v>0</v>
      </c>
      <c r="Q325" t="str">
        <f>IFERROR(J144+MATCH(P325,J325:N325,0)-1,"")</f>
        <v/>
      </c>
      <c r="R325" t="str">
        <f t="shared" si="54"/>
        <v/>
      </c>
      <c r="S325" t="str">
        <f>IFERROR(J144+MATCH(R325,J325:N325)-1,"")</f>
        <v/>
      </c>
      <c r="T325" t="str">
        <f t="shared" si="55"/>
        <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9:28" x14ac:dyDescent="0.3">
      <c r="I326" t="str">
        <f t="shared" si="63"/>
        <v>N/A</v>
      </c>
      <c r="J326" t="str">
        <f t="shared" si="64"/>
        <v>N/A</v>
      </c>
      <c r="K326" t="str">
        <f t="shared" si="65"/>
        <v>N/A</v>
      </c>
      <c r="L326" t="str">
        <f t="shared" si="66"/>
        <v>N/A</v>
      </c>
      <c r="M326" t="str">
        <f t="shared" si="67"/>
        <v>N/A</v>
      </c>
      <c r="N326" t="str">
        <f t="shared" si="68"/>
        <v>N/A</v>
      </c>
      <c r="P326">
        <f t="shared" si="53"/>
        <v>0</v>
      </c>
      <c r="Q326" t="str">
        <f>IFERROR(J144+MATCH(P326,J326:N326,0)-1,"")</f>
        <v/>
      </c>
      <c r="R326" t="str">
        <f t="shared" si="54"/>
        <v/>
      </c>
      <c r="S326" t="str">
        <f>IFERROR(J144+MATCH(R326,J326:N326)-1,"")</f>
        <v/>
      </c>
      <c r="T326" t="str">
        <f t="shared" si="55"/>
        <v/>
      </c>
      <c r="U326" t="str">
        <f t="shared" si="56"/>
        <v/>
      </c>
      <c r="V326" t="str">
        <f t="shared" si="57"/>
        <v/>
      </c>
      <c r="W326" t="str">
        <f t="shared" si="58"/>
        <v/>
      </c>
      <c r="X326" t="str">
        <f t="shared" si="59"/>
        <v/>
      </c>
      <c r="Y326" t="str">
        <f t="shared" si="60"/>
        <v/>
      </c>
      <c r="Z326" t="str">
        <f t="shared" si="61"/>
        <v/>
      </c>
      <c r="AA326">
        <f t="shared" si="62"/>
        <v>0</v>
      </c>
      <c r="AB326" t="str">
        <f>IFERROR(V144+MATCH(AA326,V326:Z326,0)-1,"")</f>
        <v/>
      </c>
    </row>
    <row r="327" spans="9: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9:28" x14ac:dyDescent="0.3">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9:28" x14ac:dyDescent="0.3">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9:28" x14ac:dyDescent="0.3">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9:28" x14ac:dyDescent="0.3">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9: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9: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9:28" x14ac:dyDescent="0.3">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9:28" x14ac:dyDescent="0.3">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9:28" x14ac:dyDescent="0.3">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9:28" x14ac:dyDescent="0.3">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9:28" x14ac:dyDescent="0.3">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9: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9:28" x14ac:dyDescent="0.3">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9:28" x14ac:dyDescent="0.3">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9:28" x14ac:dyDescent="0.3">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9: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9: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9: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9: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9: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9: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9: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9: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9: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9: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85">D476</f>
        <v>0</v>
      </c>
      <c r="E507">
        <f t="shared" si="85"/>
        <v>0</v>
      </c>
      <c r="F507">
        <f t="shared" si="85"/>
        <v>0</v>
      </c>
      <c r="G507">
        <f t="shared" si="85"/>
        <v>0</v>
      </c>
      <c r="H507">
        <f t="shared" si="85"/>
        <v>0</v>
      </c>
      <c r="I507" t="str">
        <f>"Average"</f>
        <v>Average</v>
      </c>
      <c r="J507" t="str">
        <f>"SD"</f>
        <v>SD</v>
      </c>
      <c r="K507">
        <f>D507</f>
        <v>0</v>
      </c>
      <c r="L507">
        <f>E507</f>
        <v>0</v>
      </c>
      <c r="M507">
        <f>F507</f>
        <v>0</v>
      </c>
      <c r="N507">
        <f>G507</f>
        <v>0</v>
      </c>
      <c r="O507">
        <f>H507</f>
        <v>0</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86"/>
        <v>#N/A</v>
      </c>
      <c r="J518" t="e">
        <f t="shared" ca="1" si="87"/>
        <v>#N/A</v>
      </c>
      <c r="K518" t="e">
        <f t="shared" ca="1" si="88"/>
        <v>#N/A</v>
      </c>
      <c r="L518" t="e">
        <f t="shared" ca="1" si="89"/>
        <v>#N/A</v>
      </c>
      <c r="M518" t="e">
        <f t="shared" ca="1" si="90"/>
        <v>#N/A</v>
      </c>
      <c r="N518" t="e">
        <f t="shared" ca="1" si="91"/>
        <v>#N/A</v>
      </c>
      <c r="O518" t="e">
        <f t="shared" ca="1" si="9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6588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Amerisafe</v>
      </c>
    </row>
    <row r="2" spans="1:16" x14ac:dyDescent="0.3">
      <c r="B2" t="s">
        <v>2</v>
      </c>
      <c r="C2" t="s">
        <v>6589</v>
      </c>
      <c r="K2" t="str">
        <f>LEFT(C1,FIND("(",C1) - 2)</f>
        <v>Amerisafe, Inc.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$58.50, up 3.27%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$58.50, up 3.27% after opening up a fraction over yesterday's closing price</v>
      </c>
    </row>
    <row r="5" spans="1:16" x14ac:dyDescent="0.3">
      <c r="J5">
        <f ca="1">RANDBETWEEN(1,2)</f>
        <v>2</v>
      </c>
      <c r="K5" t="str">
        <f>"The one year target estimate for " &amp; D1 &amp; " is " &amp; TEXT(C23,"$####.00")</f>
        <v>The one year target estimate for Amerisafe is $64.67</v>
      </c>
      <c r="L5" t="str">
        <f>D1 &amp; " is expected to be trading at " &amp; TEXT(C23, "$####.00") &amp; ", based on target estimates"</f>
        <v>Amerisafe is expected to be trading at $64.67, based on target estimates</v>
      </c>
    </row>
    <row r="6" spans="1:16" x14ac:dyDescent="0.3">
      <c r="K6" t="str">
        <f>" which would be " &amp; IF(OR(LEFT(ABS((C23-C2)/C2*100),1)="8",LEFT(ABS((C23-C2)/C2*100),2)="18"), "an ", "a ")  &amp;TEXT(ABS((C23-C2)/C2),"####.00%")&amp;IF((C23-C2)&gt;0," increase over"," decrease from")&amp;" the current price"</f>
        <v xml:space="preserve"> which would be a 10.55% increase over the current price</v>
      </c>
    </row>
    <row r="7" spans="1:16" x14ac:dyDescent="0.3">
      <c r="A7" s="1">
        <v>0</v>
      </c>
      <c r="B7" t="s">
        <v>5</v>
      </c>
      <c r="C7" t="s">
        <v>6590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2.6% over last quarter based on the average of 4 analyst estimates (Yahoo Finance)</v>
      </c>
    </row>
    <row r="8" spans="1:16" x14ac:dyDescent="0.3">
      <c r="A8" s="1">
        <v>1</v>
      </c>
      <c r="B8" t="s">
        <v>7</v>
      </c>
      <c r="C8" t="s">
        <v>6591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6592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6593</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$0.52 in the 2 months leading up to the earnings report</v>
      </c>
    </row>
    <row r="11" spans="1:16" x14ac:dyDescent="0.3">
      <c r="A11" s="1">
        <v>4</v>
      </c>
      <c r="B11" t="s">
        <v>13</v>
      </c>
      <c r="C11" t="s">
        <v>6594</v>
      </c>
      <c r="K11" t="str">
        <f>IF(B145="Interest Income",U42, K42)</f>
        <v>Amerisafe has managed to increase pretax income, net income, eps (basic), and fiscal year is january-december. all values usd millions. each year since 2012</v>
      </c>
    </row>
    <row r="12" spans="1:16" x14ac:dyDescent="0.3">
      <c r="A12" s="1">
        <v>5</v>
      </c>
      <c r="B12" t="s">
        <v>15</v>
      </c>
      <c r="C12" t="s">
        <v>6595</v>
      </c>
      <c r="D12" t="str">
        <f>LEFT(C12,FIND("-",C12)-2)</f>
        <v>51.20</v>
      </c>
      <c r="E12" t="str">
        <f>TRIM(RIGHT(C12,FIND("-",C12)-1))</f>
        <v>69.40</v>
      </c>
      <c r="K12" t="str">
        <f ca="1">D78</f>
        <v>There are some indications that Amerisafe may be overvalued. The company has a higher trailing p/e, forward p/e, price/sales, and price/book than the comparable average</v>
      </c>
    </row>
    <row r="13" spans="1:16" x14ac:dyDescent="0.3">
      <c r="A13" s="1">
        <v>6</v>
      </c>
      <c r="B13" t="s">
        <v>17</v>
      </c>
      <c r="C13" t="s">
        <v>6596</v>
      </c>
      <c r="K13" t="str">
        <f ca="1">D89</f>
        <v>There are some indications that Amerisafe may be undervalued. The company has a lower peg ratio than the comparable average</v>
      </c>
    </row>
    <row r="14" spans="1:16" x14ac:dyDescent="0.3">
      <c r="A14" s="1">
        <v>7</v>
      </c>
      <c r="B14" t="s">
        <v>19</v>
      </c>
      <c r="C14" t="s">
        <v>6597</v>
      </c>
    </row>
    <row r="16" spans="1:16" x14ac:dyDescent="0.3">
      <c r="A16" s="1">
        <v>0</v>
      </c>
      <c r="B16" t="s">
        <v>21</v>
      </c>
      <c r="C16" t="s">
        <v>4673</v>
      </c>
    </row>
    <row r="17" spans="1:23" x14ac:dyDescent="0.3">
      <c r="A17" s="1">
        <v>1</v>
      </c>
      <c r="B17" t="s">
        <v>23</v>
      </c>
      <c r="C17" t="s">
        <v>440</v>
      </c>
      <c r="K17" t="str">
        <f ca="1">K2 &amp; IF(J3=1, K3,IF(J3=2,L3,IF(J3=3,M3,IF(J3=4,N3,IF(J3=5,O3,IF(J3=6,P3)))))) &amp; ". " &amp; IF(J4=1,K4,IF(J4=2,L4)) &amp; ". " &amp; IF(J5=1,K5,IF(J5=2,L5)) &amp; K6 &amp; ". " &amp; K7 &amp; ". " &amp; K8 &amp; ". " &amp; K9 &amp; "."</f>
        <v>Amerisafe, Inc. is scheduled to report earnings on Jul 27, 2017. The stock is currently trading at $58.50, up 3.27% after opening up slightly over yesterday's close. Amerisafe is expected to be trading at $64.67, based on target estimates which would be a 10.55% increase over the current price. Earnings are expected to increase by 2.6% over last quarter based on the average of 4 analyst estimates (Yahoo Finance). The stock is trading near the middle of its 52 week range. Over the last 4 quarters, there have been positive earnings surprises 2 times, and a negative earnings surprise 2 times.</v>
      </c>
    </row>
    <row r="18" spans="1:23" x14ac:dyDescent="0.3">
      <c r="A18" s="1">
        <v>2</v>
      </c>
      <c r="B18" t="s">
        <v>25</v>
      </c>
      <c r="C18" t="s">
        <v>4327</v>
      </c>
    </row>
    <row r="19" spans="1:23" x14ac:dyDescent="0.3">
      <c r="A19" s="1">
        <v>3</v>
      </c>
      <c r="B19" t="s">
        <v>27</v>
      </c>
      <c r="C19" t="s">
        <v>6598</v>
      </c>
    </row>
    <row r="20" spans="1:23" x14ac:dyDescent="0.3">
      <c r="A20" s="1">
        <v>4</v>
      </c>
      <c r="B20" t="s">
        <v>29</v>
      </c>
      <c r="C20" t="s">
        <v>30</v>
      </c>
    </row>
    <row r="21" spans="1:23" x14ac:dyDescent="0.3">
      <c r="A21" s="1">
        <v>5</v>
      </c>
      <c r="B21" t="s">
        <v>31</v>
      </c>
      <c r="C21" t="s">
        <v>6599</v>
      </c>
    </row>
    <row r="22" spans="1:23" x14ac:dyDescent="0.3">
      <c r="A22" s="1">
        <v>6</v>
      </c>
      <c r="B22" t="s">
        <v>33</v>
      </c>
      <c r="C22" t="s">
        <v>6600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6601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5</v>
      </c>
      <c r="U26" t="str">
        <f>IF(I167="pos_trend",B167,"")</f>
        <v>Operating Income After Interest Expense</v>
      </c>
      <c r="V26" t="str">
        <f t="shared" si="1"/>
        <v>operating income after interest expense</v>
      </c>
      <c r="W26" t="str">
        <f t="shared" si="3"/>
        <v>, operating income after interest expense</v>
      </c>
    </row>
    <row r="27" spans="1:23" x14ac:dyDescent="0.3">
      <c r="A27" s="1">
        <v>0</v>
      </c>
      <c r="B27" t="s">
        <v>41</v>
      </c>
      <c r="C27">
        <v>4</v>
      </c>
      <c r="D27">
        <v>4</v>
      </c>
      <c r="E27">
        <v>4</v>
      </c>
      <c r="F27">
        <v>4</v>
      </c>
      <c r="J27">
        <f>IF(K27 &lt;&gt; "",6, 0)</f>
        <v>0</v>
      </c>
      <c r="K27" t="str">
        <f>IF(I172="pos_trend",B172,"")</f>
        <v/>
      </c>
      <c r="L27" t="str">
        <f t="shared" si="0"/>
        <v/>
      </c>
      <c r="M27" t="str">
        <f t="shared" si="2"/>
        <v/>
      </c>
      <c r="T27">
        <f>IF(U27 &lt;&gt; "",6, 0)</f>
        <v>0</v>
      </c>
      <c r="U27" t="str">
        <f>IF(I170="pos_trend",B170,"")</f>
        <v/>
      </c>
      <c r="V27" t="str">
        <f t="shared" si="1"/>
        <v/>
      </c>
      <c r="W27" t="str">
        <f t="shared" si="3"/>
        <v>, operating income after interest expense</v>
      </c>
    </row>
    <row r="28" spans="1:23" x14ac:dyDescent="0.3">
      <c r="A28" s="1">
        <v>1</v>
      </c>
      <c r="B28" t="s">
        <v>42</v>
      </c>
      <c r="C28">
        <v>0.77</v>
      </c>
      <c r="D28">
        <v>0.79</v>
      </c>
      <c r="E28">
        <v>3.15</v>
      </c>
      <c r="F28">
        <v>3.14</v>
      </c>
      <c r="J28">
        <f>IF(K28 &lt;&gt; "",7, 0)</f>
        <v>7</v>
      </c>
      <c r="K28" t="str">
        <f>IF(I173="pos_trend",B173,"")</f>
        <v>Pretax Income</v>
      </c>
      <c r="L28" t="str">
        <f t="shared" si="0"/>
        <v>pretax income</v>
      </c>
      <c r="M28" t="str">
        <f t="shared" si="2"/>
        <v>, pretax income</v>
      </c>
      <c r="T28">
        <f>IF(U28 &lt;&gt; "",7, 0)</f>
        <v>0</v>
      </c>
      <c r="U28" t="str">
        <f>IF(I171="pos_trend",B171,"")</f>
        <v/>
      </c>
      <c r="V28" t="str">
        <f t="shared" si="1"/>
        <v/>
      </c>
      <c r="W28" t="str">
        <f t="shared" si="3"/>
        <v>, operating income after interest expense</v>
      </c>
    </row>
    <row r="29" spans="1:23" x14ac:dyDescent="0.3">
      <c r="A29" s="1">
        <v>2</v>
      </c>
      <c r="B29" t="s">
        <v>43</v>
      </c>
      <c r="C29">
        <v>0.68</v>
      </c>
      <c r="D29">
        <v>0.69</v>
      </c>
      <c r="E29">
        <v>2.8</v>
      </c>
      <c r="F29">
        <v>2.9</v>
      </c>
      <c r="J29">
        <f>IF(K29 &lt;&gt; "",8, 0)</f>
        <v>0</v>
      </c>
      <c r="K29" t="str">
        <f>IF(I174="pos_trend",B174,"")</f>
        <v/>
      </c>
      <c r="L29" t="str">
        <f t="shared" si="0"/>
        <v/>
      </c>
      <c r="M29" t="str">
        <f t="shared" si="2"/>
        <v>, pretax income</v>
      </c>
      <c r="T29">
        <f>IF(U29 &lt;&gt; "",8, 0)</f>
        <v>0</v>
      </c>
      <c r="U29" t="str">
        <f>IF(I172="pos_trend",B172,"")</f>
        <v/>
      </c>
      <c r="V29" t="str">
        <f t="shared" si="1"/>
        <v/>
      </c>
      <c r="W29" t="str">
        <f t="shared" si="3"/>
        <v>, operating income after interest expense</v>
      </c>
    </row>
    <row r="30" spans="1:23" x14ac:dyDescent="0.3">
      <c r="A30" s="1">
        <v>3</v>
      </c>
      <c r="B30" t="s">
        <v>44</v>
      </c>
      <c r="C30">
        <v>0.83</v>
      </c>
      <c r="D30">
        <v>0.84</v>
      </c>
      <c r="E30">
        <v>3.3</v>
      </c>
      <c r="F30">
        <v>3.4</v>
      </c>
      <c r="J30">
        <f>IF(K30 &lt;&gt; "",9, 0)</f>
        <v>9</v>
      </c>
      <c r="K30" t="str">
        <f>IF(I185="pos_trend",B185,"")</f>
        <v>Net Income</v>
      </c>
      <c r="L30" t="str">
        <f t="shared" si="0"/>
        <v>net income</v>
      </c>
      <c r="M30" t="str">
        <f t="shared" si="2"/>
        <v>, pretax income, net income</v>
      </c>
      <c r="T30">
        <f>IF(U30 &lt;&gt; "",9, 0)</f>
        <v>0</v>
      </c>
      <c r="U30" t="str">
        <f>IF(I178="pos_trend",B178,"")</f>
        <v/>
      </c>
      <c r="V30" t="str">
        <f t="shared" si="1"/>
        <v/>
      </c>
      <c r="W30" t="str">
        <f t="shared" si="3"/>
        <v>, operating income after interest expense</v>
      </c>
    </row>
    <row r="31" spans="1:23" x14ac:dyDescent="0.3">
      <c r="A31" s="1">
        <v>4</v>
      </c>
      <c r="B31" t="s">
        <v>45</v>
      </c>
      <c r="C31">
        <v>0.85</v>
      </c>
      <c r="D31">
        <v>0.93</v>
      </c>
      <c r="E31">
        <v>4.07</v>
      </c>
      <c r="F31">
        <v>3.15</v>
      </c>
      <c r="J31">
        <f>IF(K31 &lt;&gt; "",10, 0)</f>
        <v>0</v>
      </c>
      <c r="K31" t="str">
        <f>IF(I186="pos_trend",B186,"")</f>
        <v/>
      </c>
      <c r="L31" t="str">
        <f t="shared" si="0"/>
        <v/>
      </c>
      <c r="M31" t="str">
        <f t="shared" si="2"/>
        <v>, pretax income, net income</v>
      </c>
      <c r="T31">
        <f>IF(U31 &lt;&gt; "",10, 0)</f>
        <v>0</v>
      </c>
      <c r="U31" t="str">
        <f>IF(I199="pos_trend",B199,"")</f>
        <v/>
      </c>
      <c r="V31" t="str">
        <f t="shared" si="1"/>
        <v/>
      </c>
      <c r="W31" t="str">
        <f t="shared" si="3"/>
        <v>, operating income after interest expense</v>
      </c>
    </row>
    <row r="32" spans="1:23" x14ac:dyDescent="0.3">
      <c r="J32">
        <f>IF(K32 &lt;&gt; "",11, 0)</f>
        <v>0</v>
      </c>
      <c r="K32" t="str">
        <f>IF(I187="pos_trend",B187,"")</f>
        <v/>
      </c>
      <c r="L32" t="str">
        <f t="shared" si="0"/>
        <v/>
      </c>
      <c r="M32" t="str">
        <f t="shared" si="2"/>
        <v>, pretax income, net income</v>
      </c>
      <c r="T32">
        <f>IF(U32 &lt;&gt; "",11, 0)</f>
        <v>0</v>
      </c>
      <c r="U32" t="str">
        <f>IF(I209="pos_trend",B209,"")</f>
        <v/>
      </c>
      <c r="V32" t="str">
        <f t="shared" si="1"/>
        <v/>
      </c>
      <c r="W32" t="str">
        <f t="shared" si="3"/>
        <v>, operating income after interest expense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pretax income, net income, eps (basic)</v>
      </c>
      <c r="T33">
        <f>IF(U33 &lt;&gt; "",12, 0)</f>
        <v>12</v>
      </c>
      <c r="U33" t="str">
        <f>IF(I231="pos_trend",B231,"")</f>
        <v>Insurance Policy Liabilities (Insurance)</v>
      </c>
      <c r="V33" t="str">
        <f t="shared" si="1"/>
        <v>insurance policy liabilities (insurance)</v>
      </c>
      <c r="W33" t="str">
        <f t="shared" si="3"/>
        <v>, operating income after interest expense, insurance policy liabilities (insurance)</v>
      </c>
    </row>
    <row r="34" spans="1:23" x14ac:dyDescent="0.3">
      <c r="A34" s="1">
        <v>0</v>
      </c>
      <c r="B34" t="s">
        <v>41</v>
      </c>
      <c r="C34" t="s">
        <v>6602</v>
      </c>
      <c r="D34" t="s">
        <v>6602</v>
      </c>
      <c r="E34" t="s">
        <v>6602</v>
      </c>
      <c r="F34" t="s">
        <v>6602</v>
      </c>
      <c r="J34">
        <f>IF(K34 &lt;&gt; "",13, 0)</f>
        <v>0</v>
      </c>
      <c r="K34" t="str">
        <f>IF(I196="pos_trend",B196,"")</f>
        <v/>
      </c>
      <c r="L34" t="str">
        <f t="shared" si="0"/>
        <v/>
      </c>
      <c r="M34" t="str">
        <f t="shared" si="2"/>
        <v>, pretax income, net income, eps (basic)</v>
      </c>
      <c r="T34">
        <f>IF(U34 &lt;&gt; "",13, 0)</f>
        <v>13</v>
      </c>
      <c r="U34" t="str">
        <f>IF(I251="pos_trend",B251,"")</f>
        <v>Total Liabilities</v>
      </c>
      <c r="V34" t="str">
        <f t="shared" si="1"/>
        <v>total liabilities</v>
      </c>
      <c r="W34" t="str">
        <f t="shared" si="3"/>
        <v>, operating income after interest expense, insurance policy liabilities (insurance), total liabilities</v>
      </c>
    </row>
    <row r="35" spans="1:23" x14ac:dyDescent="0.3">
      <c r="A35" s="1">
        <v>1</v>
      </c>
      <c r="B35" t="s">
        <v>42</v>
      </c>
      <c r="C35" t="s">
        <v>6603</v>
      </c>
      <c r="D35" t="s">
        <v>6604</v>
      </c>
      <c r="E35" t="s">
        <v>6605</v>
      </c>
      <c r="F35" t="s">
        <v>6025</v>
      </c>
      <c r="J35">
        <f>IF(K35 &lt;&gt; "",14, 0)</f>
        <v>0</v>
      </c>
      <c r="K35" t="str">
        <f>IF(I201="pos_trend",B201,"")</f>
        <v/>
      </c>
      <c r="L35" t="str">
        <f t="shared" si="0"/>
        <v/>
      </c>
      <c r="M35" t="str">
        <f t="shared" si="2"/>
        <v>, pretax income, net income, eps (basic)</v>
      </c>
      <c r="T35">
        <f>IF(U35 &lt;&gt; "",14, 0)</f>
        <v>0</v>
      </c>
      <c r="U35" t="str">
        <f>IF(I279="pos_trend",B279,"")</f>
        <v/>
      </c>
      <c r="V35" t="str">
        <f t="shared" si="1"/>
        <v/>
      </c>
      <c r="W35" t="str">
        <f t="shared" si="3"/>
        <v>, operating income after interest expense, insurance policy liabilities (insurance), total liabilities</v>
      </c>
    </row>
    <row r="36" spans="1:23" x14ac:dyDescent="0.3">
      <c r="A36" s="1">
        <v>2</v>
      </c>
      <c r="B36" t="s">
        <v>43</v>
      </c>
      <c r="C36" t="s">
        <v>6603</v>
      </c>
      <c r="D36" t="s">
        <v>6604</v>
      </c>
      <c r="E36" t="s">
        <v>6605</v>
      </c>
      <c r="F36" t="s">
        <v>6025</v>
      </c>
      <c r="J36">
        <f>IF(K36 &lt;&gt; "",15, 0)</f>
        <v>15</v>
      </c>
      <c r="K36" t="str">
        <f>IF(I202="pos_trend",B202,"")</f>
        <v>Fiscal year is January-December. All values USD millions.</v>
      </c>
      <c r="L36" t="str">
        <f t="shared" si="0"/>
        <v>fiscal year is january-december. all values usd millions.</v>
      </c>
      <c r="M36" t="str">
        <f t="shared" si="2"/>
        <v>, pretax income, net income, eps (basic), fiscal year is january-december. all values usd millions.</v>
      </c>
      <c r="T36">
        <f>IF(U36 &lt;&gt; "",15, 0)</f>
        <v>0</v>
      </c>
      <c r="U36" t="str">
        <f>IF(I336="pos_trend",B336,"")</f>
        <v/>
      </c>
      <c r="V36" t="str">
        <f t="shared" si="1"/>
        <v/>
      </c>
      <c r="W36" t="str">
        <f t="shared" si="3"/>
        <v>, operating income after interest expense, insurance policy liabilities (insurance), total liabilities</v>
      </c>
    </row>
    <row r="37" spans="1:23" x14ac:dyDescent="0.3">
      <c r="A37" s="1">
        <v>3</v>
      </c>
      <c r="B37" t="s">
        <v>44</v>
      </c>
      <c r="C37" t="s">
        <v>6603</v>
      </c>
      <c r="D37" t="s">
        <v>6604</v>
      </c>
      <c r="E37" t="s">
        <v>6605</v>
      </c>
      <c r="F37" t="s">
        <v>6025</v>
      </c>
      <c r="J37">
        <f>IF(K37 &lt;&gt; "",16, 0)</f>
        <v>0</v>
      </c>
      <c r="K37" t="str">
        <f>IF(I203="pos_trend",B203,"")</f>
        <v/>
      </c>
      <c r="L37" t="str">
        <f t="shared" si="0"/>
        <v/>
      </c>
      <c r="M37" t="str">
        <f t="shared" si="2"/>
        <v>, pretax income, net income, eps (basic), fiscal year is january-december. all values usd millions.</v>
      </c>
      <c r="T37">
        <f>IF(U37 &lt;&gt; "",16, 0)</f>
        <v>0</v>
      </c>
      <c r="U37" t="str">
        <f>IF(I235="pos_trend",B235,"")</f>
        <v/>
      </c>
      <c r="V37" t="str">
        <f t="shared" si="1"/>
        <v/>
      </c>
      <c r="W37" t="str">
        <f t="shared" si="3"/>
        <v>, operating income after interest expense, insurance policy liabilities (insurance), total liabilities</v>
      </c>
    </row>
    <row r="38" spans="1:23" x14ac:dyDescent="0.3">
      <c r="A38" s="1">
        <v>4</v>
      </c>
      <c r="B38" t="s">
        <v>60</v>
      </c>
      <c r="C38" t="s">
        <v>6606</v>
      </c>
      <c r="D38" t="s">
        <v>6607</v>
      </c>
      <c r="E38" t="s">
        <v>6608</v>
      </c>
      <c r="F38" t="s">
        <v>6605</v>
      </c>
      <c r="J38">
        <f>IF(K38 &lt;&gt; "",17, 0)</f>
        <v>0</v>
      </c>
      <c r="K38" t="str">
        <f>IF(I351="pos_trend",B351,"")</f>
        <v/>
      </c>
      <c r="L38" t="str">
        <f t="shared" si="0"/>
        <v/>
      </c>
      <c r="M38" t="str">
        <f t="shared" si="2"/>
        <v>, pretax income, net income, eps (basic), fiscal year is january-december. all values usd millions.</v>
      </c>
      <c r="T38">
        <f>IF(U38 &lt;&gt; "",17, 0)</f>
        <v>0</v>
      </c>
      <c r="U38" t="str">
        <f>IF(I236="pos_trend",B236,"")</f>
        <v/>
      </c>
      <c r="V38" t="str">
        <f t="shared" si="1"/>
        <v/>
      </c>
      <c r="W38" t="str">
        <f t="shared" si="3"/>
        <v>, operating income after interest expense, insurance policy liabilities (insurance), total liabilities</v>
      </c>
    </row>
    <row r="39" spans="1:23" x14ac:dyDescent="0.3">
      <c r="A39" s="1">
        <v>5</v>
      </c>
      <c r="B39" t="s">
        <v>63</v>
      </c>
      <c r="C39" t="s">
        <v>6609</v>
      </c>
      <c r="D39" t="s">
        <v>1649</v>
      </c>
      <c r="E39" t="s">
        <v>6610</v>
      </c>
      <c r="F39" t="s">
        <v>6190</v>
      </c>
      <c r="K39" t="str">
        <f>IF(I352="pos_trend",B352,"")</f>
        <v/>
      </c>
      <c r="M39" t="str">
        <f t="shared" si="2"/>
        <v>, pretax income, net income, eps (basic), fiscal year is january-december. all values usd millions.</v>
      </c>
      <c r="W39" t="str">
        <f t="shared" si="3"/>
        <v>, operating income after interest expense, insurance policy liabilities (insurance), total liabilities</v>
      </c>
    </row>
    <row r="40" spans="1:23" x14ac:dyDescent="0.3">
      <c r="J40">
        <f>MAX(J22:J39)</f>
        <v>15</v>
      </c>
      <c r="K40" t="str">
        <f>VLOOKUP(J40,J22:K39,2,FALSE)</f>
        <v>Fiscal year is January-December. All values USD millions.</v>
      </c>
      <c r="M40" t="str">
        <f>IF(IFERROR(FIND(",",M39),TRUE)=TRUE,M39,IF(NOT(EXACT(K40,UPPER(K40))),SUBSTITUTE(M39,LOWER(K40),"and "&amp;LOWER(K40)),SUBSTITUTE(M39,K40,"and "&amp;K40)))</f>
        <v>, pretax income, net income, eps (basic), and fiscal year is january-december. all values usd millions.</v>
      </c>
      <c r="T40">
        <f>MAX(T22:T39)</f>
        <v>13</v>
      </c>
      <c r="U40" t="str">
        <f>VLOOKUP(T40,T22:U39,2,FALSE)</f>
        <v>Total Liabilities</v>
      </c>
      <c r="W40" t="str">
        <f>IF(IFERROR(FIND(",",W39),TRUE)=TRUE,W39,IF(NOT(EXACT(U40,UPPER(U40))),SUBSTITUTE(W39,LOWER(U40),"and "&amp;LOWER(U40)),SUBSTITUTE(W39,U40,"and "&amp;U40)))</f>
        <v>, operating income after interest expense, insurance policy liabilities (insurance), and total liabilities</v>
      </c>
    </row>
    <row r="41" spans="1:23" x14ac:dyDescent="0.3">
      <c r="B41" s="1" t="s">
        <v>68</v>
      </c>
      <c r="C41" s="1" t="s">
        <v>69</v>
      </c>
      <c r="D41" s="1" t="s">
        <v>70</v>
      </c>
      <c r="E41" s="1" t="s">
        <v>71</v>
      </c>
      <c r="F41" s="1" t="s">
        <v>72</v>
      </c>
    </row>
    <row r="42" spans="1:23" x14ac:dyDescent="0.3">
      <c r="A42" s="1">
        <v>0</v>
      </c>
      <c r="B42" t="s">
        <v>73</v>
      </c>
      <c r="C42" t="s">
        <v>6144</v>
      </c>
      <c r="D42" t="s">
        <v>5627</v>
      </c>
      <c r="E42" t="s">
        <v>2046</v>
      </c>
      <c r="F42" t="s">
        <v>6611</v>
      </c>
      <c r="K42" t="str">
        <f>SUBSTITUTE(IF(M40&lt;&gt;"", D1 &amp; " has managed to increase " &amp; M40 &amp; " each year since " &amp; C144, "No positive trends")," , "," ")</f>
        <v>Amerisafe has managed to increase pretax income, net income, eps (basic), and fiscal year is january-december. all values usd millions. each year since 2012</v>
      </c>
      <c r="U42" t="str">
        <f>SUBSTITUTE(IF(W40&lt;&gt;"", D1 &amp; " has managed to increase " &amp; W40 &amp; " each year since " &amp; C144, "No positive trends")," , "," ")</f>
        <v>Amerisafe has managed to increase operating income after interest expense, insurance policy liabilities (insurance), and total liabilities each year since 2012</v>
      </c>
    </row>
    <row r="43" spans="1:23" x14ac:dyDescent="0.3">
      <c r="A43" s="1">
        <v>1</v>
      </c>
      <c r="B43" t="s">
        <v>78</v>
      </c>
      <c r="C43" t="s">
        <v>162</v>
      </c>
      <c r="D43" t="s">
        <v>5629</v>
      </c>
      <c r="E43" t="s">
        <v>6516</v>
      </c>
      <c r="F43" t="s">
        <v>1110</v>
      </c>
    </row>
    <row r="44" spans="1:23" x14ac:dyDescent="0.3">
      <c r="A44" s="1">
        <v>2</v>
      </c>
      <c r="B44" t="s">
        <v>82</v>
      </c>
      <c r="C44" t="s">
        <v>74</v>
      </c>
      <c r="D44" t="s">
        <v>6612</v>
      </c>
      <c r="E44" t="s">
        <v>3175</v>
      </c>
      <c r="F44" t="s">
        <v>6613</v>
      </c>
    </row>
    <row r="45" spans="1:23" x14ac:dyDescent="0.3">
      <c r="A45" s="1">
        <v>3</v>
      </c>
      <c r="B45" t="s">
        <v>87</v>
      </c>
      <c r="C45" t="s">
        <v>6614</v>
      </c>
      <c r="D45" t="s">
        <v>1864</v>
      </c>
      <c r="E45" t="s">
        <v>498</v>
      </c>
      <c r="F45" t="s">
        <v>6615</v>
      </c>
    </row>
    <row r="47" spans="1:23" x14ac:dyDescent="0.3">
      <c r="B47" s="1" t="s">
        <v>92</v>
      </c>
      <c r="C47" s="1" t="s">
        <v>37</v>
      </c>
      <c r="D47" s="1" t="s">
        <v>38</v>
      </c>
      <c r="E47" s="1" t="s">
        <v>39</v>
      </c>
      <c r="F47" s="1" t="s">
        <v>40</v>
      </c>
    </row>
    <row r="48" spans="1:23" x14ac:dyDescent="0.3">
      <c r="A48" s="1">
        <v>0</v>
      </c>
      <c r="B48" t="s">
        <v>93</v>
      </c>
      <c r="C48">
        <v>0.77</v>
      </c>
      <c r="D48">
        <v>0.79</v>
      </c>
      <c r="E48">
        <v>3.15</v>
      </c>
      <c r="F48">
        <v>3.14</v>
      </c>
    </row>
    <row r="49" spans="1:14" x14ac:dyDescent="0.3">
      <c r="A49" s="1">
        <v>1</v>
      </c>
      <c r="B49" t="s">
        <v>94</v>
      </c>
      <c r="C49">
        <v>0.77</v>
      </c>
      <c r="D49">
        <v>0.79</v>
      </c>
      <c r="E49">
        <v>3.15</v>
      </c>
      <c r="F49">
        <v>3.14</v>
      </c>
    </row>
    <row r="50" spans="1:14" x14ac:dyDescent="0.3">
      <c r="A50" s="1">
        <v>2</v>
      </c>
      <c r="B50" t="s">
        <v>95</v>
      </c>
      <c r="C50">
        <v>0.77</v>
      </c>
      <c r="D50">
        <v>0.79</v>
      </c>
      <c r="E50">
        <v>3.15</v>
      </c>
      <c r="F50">
        <v>3.14</v>
      </c>
    </row>
    <row r="51" spans="1:14" x14ac:dyDescent="0.3">
      <c r="A51" s="1">
        <v>3</v>
      </c>
      <c r="B51" t="s">
        <v>96</v>
      </c>
      <c r="C51">
        <v>0.78</v>
      </c>
      <c r="D51">
        <v>0.79</v>
      </c>
      <c r="E51">
        <v>3.15</v>
      </c>
      <c r="F51">
        <v>3.16</v>
      </c>
    </row>
    <row r="52" spans="1:14" x14ac:dyDescent="0.3">
      <c r="A52" s="1">
        <v>4</v>
      </c>
      <c r="B52" t="s">
        <v>97</v>
      </c>
      <c r="C52">
        <v>0.89</v>
      </c>
      <c r="D52">
        <v>0.9</v>
      </c>
      <c r="E52">
        <v>3.69</v>
      </c>
      <c r="F52">
        <v>3.66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6616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6437</v>
      </c>
      <c r="F61">
        <v>0.19</v>
      </c>
      <c r="I61" t="str">
        <f t="shared" si="4"/>
        <v>N/A</v>
      </c>
      <c r="J61">
        <f t="shared" si="5"/>
        <v>-9.4E-2</v>
      </c>
      <c r="K61" t="str">
        <f t="shared" si="6"/>
        <v>N/A</v>
      </c>
      <c r="L61" t="str">
        <f t="shared" si="7"/>
        <v>N/A</v>
      </c>
      <c r="M61">
        <f t="shared" si="8"/>
        <v>0.19</v>
      </c>
      <c r="N61" t="str">
        <f t="shared" si="9"/>
        <v>N/A</v>
      </c>
    </row>
    <row r="62" spans="1:14" x14ac:dyDescent="0.3">
      <c r="A62" s="1">
        <v>1</v>
      </c>
      <c r="B62" t="s">
        <v>110</v>
      </c>
      <c r="C62" t="s">
        <v>6617</v>
      </c>
      <c r="F62">
        <v>0.22</v>
      </c>
      <c r="I62" t="str">
        <f t="shared" si="4"/>
        <v>N/A</v>
      </c>
      <c r="J62">
        <f t="shared" si="5"/>
        <v>-0.151</v>
      </c>
      <c r="K62" t="str">
        <f t="shared" si="6"/>
        <v>N/A</v>
      </c>
      <c r="L62" t="str">
        <f t="shared" si="7"/>
        <v>N/A</v>
      </c>
      <c r="M62">
        <f t="shared" si="8"/>
        <v>0.22</v>
      </c>
      <c r="N62" t="str">
        <f t="shared" si="9"/>
        <v>N/A</v>
      </c>
    </row>
    <row r="63" spans="1:14" x14ac:dyDescent="0.3">
      <c r="A63" s="1">
        <v>2</v>
      </c>
      <c r="B63" t="s">
        <v>112</v>
      </c>
      <c r="C63" t="s">
        <v>6618</v>
      </c>
      <c r="F63">
        <v>0.08</v>
      </c>
      <c r="I63" t="str">
        <f t="shared" si="4"/>
        <v>N/A</v>
      </c>
      <c r="J63">
        <f t="shared" si="5"/>
        <v>-0.22600000000000001</v>
      </c>
      <c r="K63" t="str">
        <f t="shared" si="6"/>
        <v>N/A</v>
      </c>
      <c r="L63" t="str">
        <f t="shared" si="7"/>
        <v>N/A</v>
      </c>
      <c r="M63">
        <f t="shared" si="8"/>
        <v>0.08</v>
      </c>
      <c r="N63" t="str">
        <f t="shared" si="9"/>
        <v>N/A</v>
      </c>
    </row>
    <row r="64" spans="1:14" x14ac:dyDescent="0.3">
      <c r="A64" s="1">
        <v>3</v>
      </c>
      <c r="B64" t="s">
        <v>114</v>
      </c>
      <c r="C64" t="s">
        <v>6619</v>
      </c>
      <c r="F64">
        <v>0.12</v>
      </c>
      <c r="I64" t="str">
        <f t="shared" si="4"/>
        <v>N/A</v>
      </c>
      <c r="J64">
        <f t="shared" si="5"/>
        <v>-3.0000000000000001E-3</v>
      </c>
      <c r="K64" t="str">
        <f t="shared" si="6"/>
        <v>N/A</v>
      </c>
      <c r="L64" t="str">
        <f t="shared" si="7"/>
        <v>N/A</v>
      </c>
      <c r="M64">
        <f t="shared" si="8"/>
        <v>0.12</v>
      </c>
      <c r="N64" t="str">
        <f t="shared" si="9"/>
        <v>N/A</v>
      </c>
    </row>
    <row r="65" spans="1:14" x14ac:dyDescent="0.3">
      <c r="A65" s="1">
        <v>4</v>
      </c>
      <c r="B65" t="s">
        <v>116</v>
      </c>
      <c r="C65" t="s">
        <v>330</v>
      </c>
      <c r="F65">
        <v>0.09</v>
      </c>
      <c r="I65" t="str">
        <f t="shared" si="4"/>
        <v>N/A</v>
      </c>
      <c r="J65">
        <f t="shared" si="5"/>
        <v>0.1</v>
      </c>
      <c r="K65" t="str">
        <f t="shared" si="6"/>
        <v>N/A</v>
      </c>
      <c r="L65" t="str">
        <f t="shared" si="7"/>
        <v>N/A</v>
      </c>
      <c r="M65">
        <f t="shared" si="8"/>
        <v>0.09</v>
      </c>
      <c r="N65" t="str">
        <f t="shared" si="9"/>
        <v>N/A</v>
      </c>
    </row>
    <row r="66" spans="1:14" x14ac:dyDescent="0.3">
      <c r="A66" s="1">
        <v>5</v>
      </c>
      <c r="B66" t="s">
        <v>118</v>
      </c>
      <c r="C66" t="s">
        <v>6620</v>
      </c>
      <c r="I66" t="str">
        <f t="shared" si="4"/>
        <v>N/A</v>
      </c>
      <c r="J66">
        <f t="shared" si="5"/>
        <v>0.26860000000000001</v>
      </c>
      <c r="K66" t="str">
        <f t="shared" si="6"/>
        <v>N/A</v>
      </c>
      <c r="L66" t="str">
        <f t="shared" si="7"/>
        <v>N/A</v>
      </c>
      <c r="M66" t="str">
        <f t="shared" si="8"/>
        <v>N/A</v>
      </c>
      <c r="N66" t="str">
        <f t="shared" si="9"/>
        <v>N/A</v>
      </c>
    </row>
    <row r="67" spans="1:14" x14ac:dyDescent="0.3">
      <c r="D67" t="s">
        <v>120</v>
      </c>
      <c r="E67" t="str">
        <f>C1</f>
        <v>Amerisafe, Inc. (AMSF)</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4673</v>
      </c>
      <c r="D68">
        <f ca="1">IFERROR(AVERAGE(VALUE(INDIRECT("J"&amp;(MATCH(B68,B69:B500,0)+68))),VALUE(INDIRECT("J"&amp;(MATCH(B68,B69:B500,0)+79))),VALUE(INDIRECT("J"&amp;(MATCH(B68,B69:B500,0)+90))),VALUE(INDIRECT("J"&amp;(MATCH(B68,B69:B500,0)+101)))),"")</f>
        <v>4202500000</v>
      </c>
      <c r="E68" t="str">
        <f t="shared" ref="E68:E76" ca="1" si="10">IFERROR(IF(AND(C68&lt;&gt;"",D68&lt;&gt;0),IF(VALUE(J68)&gt;VALUE(K68),"above average","below average"),"no data"),"no data")</f>
        <v>below average</v>
      </c>
      <c r="I68" t="str">
        <f t="shared" ca="1" si="4"/>
        <v>N/A</v>
      </c>
      <c r="J68">
        <f t="shared" si="5"/>
        <v>1120000000</v>
      </c>
      <c r="K68">
        <f t="shared" ca="1" si="6"/>
        <v>4202500000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4327</v>
      </c>
      <c r="D70">
        <f ca="1">IFERROR(AVERAGE(VALUE(INDIRECT("J"&amp;(MATCH(B70,B71:B502,0)+70))),VALUE(INDIRECT("J"&amp;(MATCH(B70,B71:B502,0)+81))),VALUE(INDIRECT("J"&amp;(MATCH(B70,B71:B502,0)+92))),VALUE(INDIRECT("J"&amp;(MATCH(B70,B71:B502,0)+103)))),"")</f>
        <v>16.647500000000001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16.809999999999999</v>
      </c>
      <c r="K70">
        <f t="shared" ca="1" si="6"/>
        <v>16.647500000000001</v>
      </c>
      <c r="L70" t="str">
        <f t="shared" ca="1" si="7"/>
        <v>N/A</v>
      </c>
      <c r="M70" t="str">
        <f t="shared" ca="1" si="8"/>
        <v>N/A</v>
      </c>
      <c r="N70" t="str">
        <f t="shared" ca="1" si="9"/>
        <v>N/A</v>
      </c>
    </row>
    <row r="71" spans="1:14" x14ac:dyDescent="0.3">
      <c r="A71" s="1">
        <v>3</v>
      </c>
      <c r="B71" t="s">
        <v>124</v>
      </c>
      <c r="C71" t="s">
        <v>6621</v>
      </c>
      <c r="D71">
        <f ca="1">IFERROR(AVERAGE(VALUE(INDIRECT("J"&amp;(MATCH(B71,B72:B503,0)+71))),VALUE(INDIRECT("J"&amp;(MATCH(B71,B72:B503,0)+82))),VALUE(INDIRECT("J"&amp;(MATCH(B71,B72:B503,0)+93))),VALUE(INDIRECT("J"&amp;(MATCH(B71,B72:B503,0)+104)))),"")</f>
        <v>15.100000000000001</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18.63</v>
      </c>
      <c r="K71">
        <f t="shared" ca="1" si="6"/>
        <v>15.1</v>
      </c>
      <c r="L71" t="str">
        <f t="shared" ca="1" si="7"/>
        <v>N/A</v>
      </c>
      <c r="M71" t="str">
        <f t="shared" ca="1" si="8"/>
        <v>N/A</v>
      </c>
      <c r="N71" t="str">
        <f t="shared" ca="1" si="9"/>
        <v>N/A</v>
      </c>
    </row>
    <row r="72" spans="1:14" x14ac:dyDescent="0.3">
      <c r="A72" s="1">
        <v>4</v>
      </c>
      <c r="B72" t="s">
        <v>126</v>
      </c>
      <c r="C72" t="s">
        <v>3732</v>
      </c>
      <c r="D72">
        <f ca="1">IFERROR(AVERAGE(VALUE(INDIRECT("J"&amp;(MATCH(B72,B73:B504,0)+72))),VALUE(INDIRECT("J"&amp;(MATCH(B72,B73:B504,0)+83))),VALUE(INDIRECT("J"&amp;(MATCH(B72,B73:B504,0)+94))),VALUE(INDIRECT("J"&amp;(MATCH(B72,B73:B504,0)+105)))),"")</f>
        <v>2.0874999999999999</v>
      </c>
      <c r="E72" t="str">
        <f t="shared" ca="1" si="10"/>
        <v>below average</v>
      </c>
      <c r="F72" t="str">
        <f t="shared" ca="1" si="11"/>
        <v/>
      </c>
      <c r="G72" t="str">
        <f t="shared" ca="1" si="12"/>
        <v>trailing p/e, forward p/e</v>
      </c>
      <c r="I72" t="str">
        <f t="shared" ca="1" si="4"/>
        <v>N/A</v>
      </c>
      <c r="J72">
        <f t="shared" si="5"/>
        <v>1.81</v>
      </c>
      <c r="K72">
        <f t="shared" ca="1" si="6"/>
        <v>2.0874999999999999</v>
      </c>
      <c r="L72" t="str">
        <f t="shared" ca="1" si="7"/>
        <v>N/A</v>
      </c>
      <c r="M72" t="str">
        <f t="shared" ca="1" si="8"/>
        <v>N/A</v>
      </c>
      <c r="N72" t="str">
        <f t="shared" ca="1" si="9"/>
        <v>N/A</v>
      </c>
    </row>
    <row r="73" spans="1:14" x14ac:dyDescent="0.3">
      <c r="A73" s="1">
        <v>5</v>
      </c>
      <c r="B73" t="s">
        <v>128</v>
      </c>
      <c r="C73" t="s">
        <v>6622</v>
      </c>
      <c r="D73">
        <f ca="1">IFERROR(AVERAGE(VALUE(INDIRECT("J"&amp;(MATCH(B73,B74:B505,0)+73))),VALUE(INDIRECT("J"&amp;(MATCH(B73,B74:B505,0)+84))),VALUE(INDIRECT("J"&amp;(MATCH(B73,B74:B505,0)+95))),VALUE(INDIRECT("J"&amp;(MATCH(B73,B74:B505,0)+106)))),"")</f>
        <v>1.6099999999999999</v>
      </c>
      <c r="E73" t="str">
        <f t="shared" ca="1" si="10"/>
        <v>above average</v>
      </c>
      <c r="F73" t="str">
        <f t="shared" ca="1" si="11"/>
        <v>price/sales (ttm)</v>
      </c>
      <c r="G73" t="str">
        <f t="shared" ca="1" si="12"/>
        <v>trailing p/e, forward p/e, price/sales</v>
      </c>
      <c r="I73" t="str">
        <f t="shared" ca="1" si="4"/>
        <v>N/A</v>
      </c>
      <c r="J73">
        <f t="shared" si="5"/>
        <v>2.87</v>
      </c>
      <c r="K73">
        <f t="shared" ca="1" si="6"/>
        <v>1.61</v>
      </c>
      <c r="L73" t="str">
        <f t="shared" ca="1" si="7"/>
        <v>N/A</v>
      </c>
      <c r="M73" t="str">
        <f t="shared" ca="1" si="8"/>
        <v>N/A</v>
      </c>
      <c r="N73" t="str">
        <f t="shared" ca="1" si="9"/>
        <v>N/A</v>
      </c>
    </row>
    <row r="74" spans="1:14" x14ac:dyDescent="0.3">
      <c r="A74" s="1">
        <v>6</v>
      </c>
      <c r="B74" t="s">
        <v>130</v>
      </c>
      <c r="C74" t="s">
        <v>4979</v>
      </c>
      <c r="D74">
        <f ca="1">IFERROR(AVERAGE(VALUE(INDIRECT("J"&amp;(MATCH(B74,B75:B506,0)+74))),VALUE(INDIRECT("J"&amp;(MATCH(B74,B75:B506,0)+85))),VALUE(INDIRECT("J"&amp;(MATCH(B74,B75:B506,0)+96))),VALUE(INDIRECT("J"&amp;(MATCH(B74,B75:B506,0)+107)))),"")</f>
        <v>1.6074999999999999</v>
      </c>
      <c r="E74" t="str">
        <f t="shared" ca="1" si="10"/>
        <v>above average</v>
      </c>
      <c r="F74" t="str">
        <f t="shared" ca="1" si="11"/>
        <v>price/book (mrq)</v>
      </c>
      <c r="G74" t="str">
        <f t="shared" ca="1" si="12"/>
        <v>trailing p/e, forward p/e, price/sales, price/book</v>
      </c>
      <c r="I74" t="str">
        <f t="shared" ca="1" si="4"/>
        <v>N/A</v>
      </c>
      <c r="J74">
        <f t="shared" si="5"/>
        <v>2.4</v>
      </c>
      <c r="K74">
        <f t="shared" ca="1" si="6"/>
        <v>1.6074999999999999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price/sales,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Amerisafe may be overvalued. The company has a higher trailing p/e, forward p/e, price/sales,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6623</v>
      </c>
      <c r="F81" t="str">
        <f t="shared" ref="F81:F87" ca="1" si="13">IF(E70="below average",LOWER(TRIM(IF(ISNUMBER(VALUE(RIGHT(B70,1))),REPLACE(B70,LEN(B70),1,""),B70))),"")</f>
        <v/>
      </c>
      <c r="G81" t="str">
        <f ca="1">IFERROR(LEFT(F81,FIND("(",F81) - 2),F81)</f>
        <v/>
      </c>
      <c r="I81" t="str">
        <f t="shared" ca="1" si="4"/>
        <v>N/A</v>
      </c>
      <c r="J81">
        <f t="shared" si="5"/>
        <v>0.17129999999999998</v>
      </c>
      <c r="K81" t="str">
        <f t="shared" si="6"/>
        <v>N/A</v>
      </c>
      <c r="L81" t="str">
        <f t="shared" si="7"/>
        <v>N/A</v>
      </c>
      <c r="M81" t="str">
        <f t="shared" ca="1" si="8"/>
        <v>N/A</v>
      </c>
      <c r="N81" t="str">
        <f t="shared" ca="1" si="9"/>
        <v>N/A</v>
      </c>
    </row>
    <row r="82" spans="1:14" x14ac:dyDescent="0.3">
      <c r="A82" s="1">
        <v>1</v>
      </c>
      <c r="B82" t="s">
        <v>140</v>
      </c>
      <c r="C82" t="s">
        <v>6624</v>
      </c>
      <c r="F82" t="str">
        <f t="shared" ca="1" si="13"/>
        <v/>
      </c>
      <c r="G82" t="str">
        <f t="shared" ref="G82:G87" ca="1" si="14">IF(F82&lt;&gt;"", G81 &amp; ", " &amp; IFERROR(LEFT(F82,FIND("(",F82) - 2),F82),G81)</f>
        <v/>
      </c>
      <c r="I82" t="str">
        <f t="shared" ca="1" si="4"/>
        <v>N/A</v>
      </c>
      <c r="J82">
        <f t="shared" si="5"/>
        <v>0.24790000000000001</v>
      </c>
      <c r="K82" t="str">
        <f t="shared" si="6"/>
        <v>N/A</v>
      </c>
      <c r="L82" t="str">
        <f t="shared" si="7"/>
        <v>N/A</v>
      </c>
      <c r="M82" t="str">
        <f t="shared" ca="1" si="8"/>
        <v>N/A</v>
      </c>
      <c r="N82" t="str">
        <f t="shared" ca="1" si="9"/>
        <v>N/A</v>
      </c>
    </row>
    <row r="83" spans="1:14" x14ac:dyDescent="0.3">
      <c r="F83" t="str">
        <f t="shared" ca="1" si="13"/>
        <v>peg ratio (5 yr expected)</v>
      </c>
      <c r="G83" t="str">
        <f t="shared" ca="1" si="14"/>
        <v>,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6625</v>
      </c>
      <c r="F84" t="str">
        <f t="shared" ca="1" si="13"/>
        <v/>
      </c>
      <c r="G84" t="str">
        <f t="shared" ca="1" si="14"/>
        <v>, peg ratio</v>
      </c>
      <c r="I84" t="str">
        <f t="shared" ca="1" si="4"/>
        <v>N/A</v>
      </c>
      <c r="J84">
        <f t="shared" si="5"/>
        <v>3.9300000000000002E-2</v>
      </c>
      <c r="K84" t="str">
        <f t="shared" si="6"/>
        <v>N/A</v>
      </c>
      <c r="L84" t="str">
        <f t="shared" si="7"/>
        <v>N/A</v>
      </c>
      <c r="M84" t="str">
        <f t="shared" ca="1" si="8"/>
        <v>N/A</v>
      </c>
      <c r="N84" t="str">
        <f t="shared" ca="1" si="9"/>
        <v>N/A</v>
      </c>
    </row>
    <row r="85" spans="1:14" x14ac:dyDescent="0.3">
      <c r="A85" s="1">
        <v>1</v>
      </c>
      <c r="B85" t="s">
        <v>144</v>
      </c>
      <c r="C85" t="s">
        <v>6626</v>
      </c>
      <c r="F85" t="str">
        <f t="shared" ca="1" si="13"/>
        <v/>
      </c>
      <c r="G85" t="str">
        <f t="shared" ca="1" si="14"/>
        <v>, peg ratio</v>
      </c>
      <c r="I85" t="str">
        <f t="shared" ca="1" si="4"/>
        <v>N/A</v>
      </c>
      <c r="J85">
        <f t="shared" si="5"/>
        <v>0.1419</v>
      </c>
      <c r="K85" t="str">
        <f t="shared" si="6"/>
        <v>N/A</v>
      </c>
      <c r="L85" t="str">
        <f t="shared" si="7"/>
        <v>N/A</v>
      </c>
      <c r="M85" t="str">
        <f t="shared" ca="1" si="8"/>
        <v>N/A</v>
      </c>
      <c r="N85" t="str">
        <f t="shared" ca="1" si="9"/>
        <v>N/A</v>
      </c>
    </row>
    <row r="86" spans="1:14" x14ac:dyDescent="0.3">
      <c r="F86" t="str">
        <f t="shared" ca="1" si="13"/>
        <v/>
      </c>
      <c r="G86" t="str">
        <f t="shared" ca="1" si="14"/>
        <v>, peg ratio</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6627</v>
      </c>
      <c r="F87" t="str">
        <f t="shared" ca="1" si="13"/>
        <v/>
      </c>
      <c r="G87" t="str">
        <f t="shared" ca="1" si="14"/>
        <v>, peg ratio</v>
      </c>
      <c r="I87" t="str">
        <f t="shared" ca="1" si="4"/>
        <v>N/A</v>
      </c>
      <c r="J87">
        <f t="shared" si="5"/>
        <v>391870000</v>
      </c>
      <c r="K87" t="str">
        <f t="shared" si="6"/>
        <v>N/A</v>
      </c>
      <c r="L87" t="str">
        <f t="shared" si="7"/>
        <v>N/A</v>
      </c>
      <c r="M87" t="str">
        <f t="shared" ca="1" si="8"/>
        <v>N/A</v>
      </c>
      <c r="N87" t="str">
        <f t="shared" ca="1" si="9"/>
        <v>N/A</v>
      </c>
    </row>
    <row r="88" spans="1:14" x14ac:dyDescent="0.3">
      <c r="A88" s="1">
        <v>1</v>
      </c>
      <c r="B88" t="s">
        <v>147</v>
      </c>
      <c r="C88" t="s">
        <v>6628</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peg ratio</v>
      </c>
      <c r="I88" t="str">
        <f t="shared" ca="1" si="4"/>
        <v>N/A</v>
      </c>
      <c r="J88">
        <f t="shared" si="5"/>
        <v>20.49</v>
      </c>
      <c r="K88" t="str">
        <f t="shared" si="6"/>
        <v>N/A</v>
      </c>
      <c r="L88" t="str">
        <f t="shared" si="7"/>
        <v>N/A</v>
      </c>
      <c r="M88" t="str">
        <f t="shared" ca="1" si="8"/>
        <v>N/A</v>
      </c>
      <c r="N88" t="str">
        <f t="shared" ca="1" si="9"/>
        <v>N/A</v>
      </c>
    </row>
    <row r="89" spans="1:14" x14ac:dyDescent="0.3">
      <c r="A89" s="1">
        <v>2</v>
      </c>
      <c r="B89" t="s">
        <v>149</v>
      </c>
      <c r="C89" t="s">
        <v>6629</v>
      </c>
      <c r="D89" t="str">
        <f ca="1">IF(COUNTIF(E70:E76,"=below average")&gt;0,"There are some indications that "&amp;D1&amp;" may be undervalued. The company has a lower " &amp; G88 &amp; " than the comparable average", "Inconclusive")</f>
        <v>There are some indications that Amerisafe may be undervalued. The company has a lower peg ratio than the comparable average</v>
      </c>
      <c r="I89" t="str">
        <f t="shared" ca="1" si="4"/>
        <v>N/A</v>
      </c>
      <c r="J89">
        <f t="shared" si="5"/>
        <v>-4.7E-2</v>
      </c>
      <c r="K89" t="str">
        <f t="shared" ca="1" si="6"/>
        <v>N/A</v>
      </c>
      <c r="L89" t="str">
        <f t="shared" si="7"/>
        <v>N/A</v>
      </c>
      <c r="M89" t="str">
        <f t="shared" si="8"/>
        <v>N/A</v>
      </c>
      <c r="N89" t="str">
        <f t="shared" si="9"/>
        <v>N/A</v>
      </c>
    </row>
    <row r="90" spans="1:14" x14ac:dyDescent="0.3">
      <c r="A90" s="1">
        <v>3</v>
      </c>
      <c r="B90" t="s">
        <v>151</v>
      </c>
      <c r="C90" t="s">
        <v>6630</v>
      </c>
      <c r="I90" t="str">
        <f t="shared" si="4"/>
        <v>N/A</v>
      </c>
      <c r="J90">
        <f t="shared" si="5"/>
        <v>141920000</v>
      </c>
      <c r="K90" t="str">
        <f t="shared" si="6"/>
        <v>N/A</v>
      </c>
      <c r="L90" t="str">
        <f t="shared" si="7"/>
        <v>N/A</v>
      </c>
      <c r="M90" t="str">
        <f t="shared" si="8"/>
        <v>N/A</v>
      </c>
      <c r="N90" t="str">
        <f t="shared" si="9"/>
        <v>N/A</v>
      </c>
    </row>
    <row r="91" spans="1:14" x14ac:dyDescent="0.3">
      <c r="A91" s="1">
        <v>4</v>
      </c>
      <c r="B91" t="s">
        <v>153</v>
      </c>
      <c r="C91" t="s">
        <v>6631</v>
      </c>
      <c r="I91" t="str">
        <f t="shared" si="4"/>
        <v>N/A</v>
      </c>
      <c r="J91">
        <f t="shared" si="5"/>
        <v>98320000</v>
      </c>
      <c r="K91" t="str">
        <f t="shared" si="6"/>
        <v>N/A</v>
      </c>
      <c r="L91" t="str">
        <f t="shared" si="7"/>
        <v>N/A</v>
      </c>
      <c r="M91" t="str">
        <f t="shared" si="8"/>
        <v>N/A</v>
      </c>
      <c r="N91" t="str">
        <f t="shared" si="9"/>
        <v>N/A</v>
      </c>
    </row>
    <row r="92" spans="1:14" x14ac:dyDescent="0.3">
      <c r="A92" s="1">
        <v>5</v>
      </c>
      <c r="B92" t="s">
        <v>155</v>
      </c>
      <c r="C92" t="s">
        <v>6632</v>
      </c>
      <c r="I92" t="str">
        <f t="shared" si="4"/>
        <v>N/A</v>
      </c>
      <c r="J92">
        <f t="shared" si="5"/>
        <v>67130000</v>
      </c>
      <c r="K92" t="str">
        <f t="shared" si="6"/>
        <v>N/A</v>
      </c>
      <c r="L92" t="str">
        <f t="shared" si="7"/>
        <v>N/A</v>
      </c>
      <c r="M92" t="str">
        <f t="shared" si="8"/>
        <v>N/A</v>
      </c>
      <c r="N92" t="str">
        <f t="shared" si="9"/>
        <v>N/A</v>
      </c>
    </row>
    <row r="93" spans="1:14" x14ac:dyDescent="0.3">
      <c r="A93" s="1">
        <v>6</v>
      </c>
      <c r="B93" t="s">
        <v>157</v>
      </c>
      <c r="C93" t="s">
        <v>6598</v>
      </c>
      <c r="I93" t="str">
        <f t="shared" si="4"/>
        <v>N/A</v>
      </c>
      <c r="J93">
        <f t="shared" si="5"/>
        <v>3.48</v>
      </c>
      <c r="K93" t="str">
        <f t="shared" si="6"/>
        <v>N/A</v>
      </c>
      <c r="L93" t="str">
        <f t="shared" si="7"/>
        <v>N/A</v>
      </c>
      <c r="M93" t="str">
        <f t="shared" si="8"/>
        <v>N/A</v>
      </c>
      <c r="N93" t="str">
        <f t="shared" si="9"/>
        <v>N/A</v>
      </c>
    </row>
    <row r="94" spans="1:14" x14ac:dyDescent="0.3">
      <c r="A94" s="1">
        <v>7</v>
      </c>
      <c r="B94" t="s">
        <v>158</v>
      </c>
      <c r="C94" t="s">
        <v>6633</v>
      </c>
      <c r="I94" t="str">
        <f t="shared" si="4"/>
        <v>N/A</v>
      </c>
      <c r="J94">
        <f t="shared" si="5"/>
        <v>-0.44200000000000006</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590</v>
      </c>
      <c r="I96" t="str">
        <f t="shared" si="4"/>
        <v>N/A</v>
      </c>
      <c r="J96">
        <f t="shared" si="5"/>
        <v>72160000</v>
      </c>
      <c r="K96" t="str">
        <f t="shared" si="6"/>
        <v>N/A</v>
      </c>
      <c r="L96" t="str">
        <f t="shared" si="7"/>
        <v>N/A</v>
      </c>
      <c r="M96" t="str">
        <f t="shared" si="8"/>
        <v>N/A</v>
      </c>
      <c r="N96" t="str">
        <f t="shared" si="9"/>
        <v>N/A</v>
      </c>
    </row>
    <row r="97" spans="1:14" x14ac:dyDescent="0.3">
      <c r="A97" s="1">
        <v>1</v>
      </c>
      <c r="B97" t="s">
        <v>161</v>
      </c>
      <c r="C97" t="s">
        <v>6634</v>
      </c>
      <c r="I97" t="str">
        <f t="shared" si="4"/>
        <v>N/A</v>
      </c>
      <c r="J97">
        <f t="shared" si="5"/>
        <v>3.77</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C100" t="s">
        <v>6635</v>
      </c>
      <c r="I100" t="str">
        <f t="shared" si="4"/>
        <v>N/A</v>
      </c>
      <c r="J100">
        <f t="shared" si="5"/>
        <v>1.75</v>
      </c>
      <c r="K100" t="str">
        <f t="shared" si="6"/>
        <v>N/A</v>
      </c>
      <c r="L100" t="str">
        <f t="shared" si="7"/>
        <v>N/A</v>
      </c>
      <c r="M100" t="str">
        <f t="shared" si="8"/>
        <v>N/A</v>
      </c>
      <c r="N100" t="str">
        <f t="shared" si="9"/>
        <v>N/A</v>
      </c>
    </row>
    <row r="101" spans="1:14" x14ac:dyDescent="0.3">
      <c r="A101" s="1">
        <v>5</v>
      </c>
      <c r="B101" t="s">
        <v>169</v>
      </c>
      <c r="C101" t="s">
        <v>6636</v>
      </c>
      <c r="I101" t="str">
        <f t="shared" si="4"/>
        <v>N/A</v>
      </c>
      <c r="J101">
        <f t="shared" si="5"/>
        <v>24.39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6637</v>
      </c>
      <c r="I103" t="str">
        <f t="shared" si="4"/>
        <v>N/A</v>
      </c>
      <c r="J103">
        <f t="shared" si="5"/>
        <v>107670000</v>
      </c>
      <c r="K103" t="str">
        <f t="shared" si="6"/>
        <v>N/A</v>
      </c>
      <c r="L103" t="str">
        <f t="shared" si="7"/>
        <v>N/A</v>
      </c>
      <c r="M103" t="str">
        <f t="shared" si="8"/>
        <v>N/A</v>
      </c>
      <c r="N103" t="str">
        <f t="shared" si="9"/>
        <v>N/A</v>
      </c>
    </row>
    <row r="104" spans="1:14" x14ac:dyDescent="0.3">
      <c r="A104" s="1">
        <v>1</v>
      </c>
      <c r="B104" t="s">
        <v>173</v>
      </c>
      <c r="C104" t="s">
        <v>6638</v>
      </c>
      <c r="I104" t="str">
        <f t="shared" si="4"/>
        <v>N/A</v>
      </c>
      <c r="J104">
        <f t="shared" si="5"/>
        <v>38680000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440</v>
      </c>
      <c r="I106" t="str">
        <f t="shared" si="4"/>
        <v>N/A</v>
      </c>
      <c r="J106">
        <f t="shared" si="5"/>
        <v>0.54</v>
      </c>
      <c r="K106" t="str">
        <f t="shared" si="6"/>
        <v>N/A</v>
      </c>
      <c r="L106" t="str">
        <f t="shared" si="7"/>
        <v>N/A</v>
      </c>
      <c r="M106" t="str">
        <f t="shared" si="8"/>
        <v>N/A</v>
      </c>
      <c r="N106" t="str">
        <f t="shared" si="9"/>
        <v>N/A</v>
      </c>
    </row>
    <row r="107" spans="1:14" x14ac:dyDescent="0.3">
      <c r="A107" s="1">
        <v>1</v>
      </c>
      <c r="B107" t="s">
        <v>175</v>
      </c>
      <c r="C107" t="s">
        <v>6639</v>
      </c>
      <c r="I107" t="str">
        <f t="shared" si="4"/>
        <v>N/A</v>
      </c>
      <c r="J107">
        <f t="shared" si="5"/>
        <v>-8.5699999999999998E-2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6640</v>
      </c>
      <c r="I109" t="str">
        <f t="shared" si="4"/>
        <v>N/A</v>
      </c>
      <c r="J109">
        <f t="shared" si="5"/>
        <v>69.400000000000006</v>
      </c>
      <c r="K109" t="str">
        <f t="shared" si="6"/>
        <v>N/A</v>
      </c>
      <c r="L109" t="str">
        <f t="shared" si="7"/>
        <v>N/A</v>
      </c>
      <c r="M109" t="str">
        <f t="shared" si="8"/>
        <v>N/A</v>
      </c>
      <c r="N109" t="str">
        <f t="shared" si="9"/>
        <v>N/A</v>
      </c>
    </row>
    <row r="110" spans="1:14" x14ac:dyDescent="0.3">
      <c r="A110" s="1">
        <v>4</v>
      </c>
      <c r="B110" t="s">
        <v>181</v>
      </c>
      <c r="C110" t="s">
        <v>6641</v>
      </c>
      <c r="I110" t="str">
        <f t="shared" si="4"/>
        <v>N/A</v>
      </c>
      <c r="J110">
        <f t="shared" si="5"/>
        <v>51.2</v>
      </c>
      <c r="K110" t="str">
        <f t="shared" si="6"/>
        <v>N/A</v>
      </c>
      <c r="L110" t="str">
        <f t="shared" si="7"/>
        <v>N/A</v>
      </c>
      <c r="M110" t="str">
        <f t="shared" si="8"/>
        <v>N/A</v>
      </c>
      <c r="N110" t="str">
        <f t="shared" si="9"/>
        <v>N/A</v>
      </c>
    </row>
    <row r="111" spans="1:14" x14ac:dyDescent="0.3">
      <c r="A111" s="1">
        <v>5</v>
      </c>
      <c r="B111" t="s">
        <v>183</v>
      </c>
      <c r="C111" t="s">
        <v>6642</v>
      </c>
      <c r="I111" t="str">
        <f t="shared" si="4"/>
        <v>N/A</v>
      </c>
      <c r="J111">
        <f t="shared" si="5"/>
        <v>55.74</v>
      </c>
      <c r="K111" t="str">
        <f t="shared" si="6"/>
        <v>N/A</v>
      </c>
      <c r="L111" t="str">
        <f t="shared" si="7"/>
        <v>N/A</v>
      </c>
      <c r="M111" t="str">
        <f t="shared" si="8"/>
        <v>N/A</v>
      </c>
      <c r="N111" t="str">
        <f t="shared" si="9"/>
        <v>N/A</v>
      </c>
    </row>
    <row r="112" spans="1:14" x14ac:dyDescent="0.3">
      <c r="A112" s="1">
        <v>6</v>
      </c>
      <c r="B112" t="s">
        <v>185</v>
      </c>
      <c r="C112" t="s">
        <v>6643</v>
      </c>
      <c r="I112" t="str">
        <f t="shared" si="4"/>
        <v>N/A</v>
      </c>
      <c r="J112">
        <f t="shared" si="5"/>
        <v>60.1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6644</v>
      </c>
      <c r="I114" t="str">
        <f t="shared" si="4"/>
        <v>N/A</v>
      </c>
      <c r="J114">
        <f t="shared" si="5"/>
        <v>122740</v>
      </c>
      <c r="K114" t="str">
        <f t="shared" si="6"/>
        <v>N/A</v>
      </c>
      <c r="L114" t="str">
        <f t="shared" si="7"/>
        <v>N/A</v>
      </c>
      <c r="M114" t="str">
        <f t="shared" si="8"/>
        <v>N/A</v>
      </c>
      <c r="N114" t="str">
        <f t="shared" si="9"/>
        <v>N/A</v>
      </c>
    </row>
    <row r="115" spans="1:14" x14ac:dyDescent="0.3">
      <c r="A115" s="1">
        <v>1</v>
      </c>
      <c r="B115" t="s">
        <v>189</v>
      </c>
      <c r="C115" t="s">
        <v>6645</v>
      </c>
      <c r="I115" t="str">
        <f t="shared" si="4"/>
        <v>N/A</v>
      </c>
      <c r="J115">
        <f t="shared" si="5"/>
        <v>101650</v>
      </c>
      <c r="K115" t="str">
        <f t="shared" si="6"/>
        <v>N/A</v>
      </c>
      <c r="L115" t="str">
        <f t="shared" si="7"/>
        <v>N/A</v>
      </c>
      <c r="M115" t="str">
        <f t="shared" si="8"/>
        <v>N/A</v>
      </c>
      <c r="N115" t="str">
        <f t="shared" si="9"/>
        <v>N/A</v>
      </c>
    </row>
    <row r="116" spans="1:14" x14ac:dyDescent="0.3">
      <c r="A116" s="1">
        <v>2</v>
      </c>
      <c r="B116" t="s">
        <v>191</v>
      </c>
      <c r="C116" t="s">
        <v>6646</v>
      </c>
      <c r="I116" t="str">
        <f t="shared" si="4"/>
        <v>N/A</v>
      </c>
      <c r="J116">
        <f t="shared" si="5"/>
        <v>19230000</v>
      </c>
      <c r="K116" t="str">
        <f t="shared" si="6"/>
        <v>N/A</v>
      </c>
      <c r="L116" t="str">
        <f t="shared" si="7"/>
        <v>N/A</v>
      </c>
      <c r="M116" t="str">
        <f t="shared" si="8"/>
        <v>N/A</v>
      </c>
      <c r="N116" t="str">
        <f t="shared" si="9"/>
        <v>N/A</v>
      </c>
    </row>
    <row r="117" spans="1:14" x14ac:dyDescent="0.3">
      <c r="A117" s="1">
        <v>3</v>
      </c>
      <c r="B117" t="s">
        <v>193</v>
      </c>
      <c r="C117" t="s">
        <v>6647</v>
      </c>
      <c r="I117" t="str">
        <f t="shared" si="4"/>
        <v>N/A</v>
      </c>
      <c r="J117">
        <f t="shared" si="5"/>
        <v>18710000</v>
      </c>
      <c r="K117" t="str">
        <f t="shared" si="6"/>
        <v>N/A</v>
      </c>
      <c r="L117" t="str">
        <f t="shared" si="7"/>
        <v>N/A</v>
      </c>
      <c r="M117" t="str">
        <f t="shared" si="8"/>
        <v>N/A</v>
      </c>
      <c r="N117" t="str">
        <f t="shared" si="9"/>
        <v>N/A</v>
      </c>
    </row>
    <row r="118" spans="1:14" x14ac:dyDescent="0.3">
      <c r="A118" s="1">
        <v>4</v>
      </c>
      <c r="B118" t="s">
        <v>195</v>
      </c>
      <c r="C118" t="s">
        <v>1121</v>
      </c>
      <c r="I118" t="str">
        <f t="shared" si="4"/>
        <v>N/A</v>
      </c>
      <c r="J118">
        <f t="shared" si="5"/>
        <v>2.8999999999999998E-2</v>
      </c>
      <c r="K118" t="str">
        <f t="shared" si="6"/>
        <v>N/A</v>
      </c>
      <c r="L118" t="str">
        <f t="shared" si="7"/>
        <v>N/A</v>
      </c>
      <c r="M118" t="str">
        <f t="shared" si="8"/>
        <v>N/A</v>
      </c>
      <c r="N118" t="str">
        <f t="shared" si="9"/>
        <v>N/A</v>
      </c>
    </row>
    <row r="119" spans="1:14" x14ac:dyDescent="0.3">
      <c r="A119" s="1">
        <v>5</v>
      </c>
      <c r="B119" t="s">
        <v>197</v>
      </c>
      <c r="C119" t="s">
        <v>6336</v>
      </c>
      <c r="I119" t="str">
        <f t="shared" si="4"/>
        <v>N/A</v>
      </c>
      <c r="J119">
        <f t="shared" si="5"/>
        <v>0.995</v>
      </c>
      <c r="K119" t="str">
        <f t="shared" si="6"/>
        <v>N/A</v>
      </c>
      <c r="L119" t="str">
        <f t="shared" si="7"/>
        <v>N/A</v>
      </c>
      <c r="M119" t="str">
        <f t="shared" si="8"/>
        <v>N/A</v>
      </c>
      <c r="N119" t="str">
        <f t="shared" si="9"/>
        <v>N/A</v>
      </c>
    </row>
    <row r="120" spans="1:14" x14ac:dyDescent="0.3">
      <c r="A120" s="1">
        <v>6</v>
      </c>
      <c r="B120" t="s">
        <v>199</v>
      </c>
      <c r="C120" t="s">
        <v>6648</v>
      </c>
      <c r="I120" t="str">
        <f t="shared" si="4"/>
        <v>N/A</v>
      </c>
      <c r="J120">
        <f t="shared" si="5"/>
        <v>705780</v>
      </c>
      <c r="K120" t="str">
        <f t="shared" si="6"/>
        <v>N/A</v>
      </c>
      <c r="L120" t="str">
        <f t="shared" si="7"/>
        <v>N/A</v>
      </c>
      <c r="M120" t="str">
        <f t="shared" si="8"/>
        <v>N/A</v>
      </c>
      <c r="N120" t="str">
        <f t="shared" si="9"/>
        <v>N/A</v>
      </c>
    </row>
    <row r="121" spans="1:14" x14ac:dyDescent="0.3">
      <c r="A121" s="1">
        <v>7</v>
      </c>
      <c r="B121" t="s">
        <v>201</v>
      </c>
      <c r="C121" t="s">
        <v>6649</v>
      </c>
      <c r="I121" t="str">
        <f t="shared" si="4"/>
        <v>N/A</v>
      </c>
      <c r="J121">
        <f t="shared" si="5"/>
        <v>6.58</v>
      </c>
      <c r="K121" t="str">
        <f t="shared" si="6"/>
        <v>N/A</v>
      </c>
      <c r="L121" t="str">
        <f t="shared" si="7"/>
        <v>N/A</v>
      </c>
      <c r="M121" t="str">
        <f t="shared" si="8"/>
        <v>N/A</v>
      </c>
      <c r="N121" t="str">
        <f t="shared" si="9"/>
        <v>N/A</v>
      </c>
    </row>
    <row r="122" spans="1:14" x14ac:dyDescent="0.3">
      <c r="A122" s="1">
        <v>8</v>
      </c>
      <c r="B122" t="s">
        <v>203</v>
      </c>
      <c r="C122" t="s">
        <v>6650</v>
      </c>
      <c r="I122" t="str">
        <f t="shared" si="4"/>
        <v>N/A</v>
      </c>
      <c r="J122">
        <f t="shared" si="5"/>
        <v>4.24E-2</v>
      </c>
      <c r="K122" t="str">
        <f t="shared" si="6"/>
        <v>N/A</v>
      </c>
      <c r="L122" t="str">
        <f t="shared" si="7"/>
        <v>N/A</v>
      </c>
      <c r="M122" t="str">
        <f t="shared" si="8"/>
        <v>N/A</v>
      </c>
      <c r="N122" t="str">
        <f t="shared" si="9"/>
        <v>N/A</v>
      </c>
    </row>
    <row r="123" spans="1:14" x14ac:dyDescent="0.3">
      <c r="A123" s="1">
        <v>9</v>
      </c>
      <c r="B123" t="s">
        <v>205</v>
      </c>
      <c r="C123" t="s">
        <v>6651</v>
      </c>
      <c r="I123" t="str">
        <f t="shared" si="4"/>
        <v>N/A</v>
      </c>
      <c r="J123">
        <f t="shared" si="5"/>
        <v>802730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6652</v>
      </c>
      <c r="I125" t="str">
        <f t="shared" si="15"/>
        <v>N/A</v>
      </c>
      <c r="J125">
        <f t="shared" si="16"/>
        <v>0.8</v>
      </c>
      <c r="K125" t="str">
        <f t="shared" si="17"/>
        <v>N/A</v>
      </c>
      <c r="L125" t="str">
        <f t="shared" si="18"/>
        <v>N/A</v>
      </c>
      <c r="M125" t="str">
        <f t="shared" si="19"/>
        <v>N/A</v>
      </c>
      <c r="N125" t="str">
        <f t="shared" si="20"/>
        <v>N/A</v>
      </c>
    </row>
    <row r="126" spans="1:14" x14ac:dyDescent="0.3">
      <c r="A126" s="1">
        <v>1</v>
      </c>
      <c r="B126" t="s">
        <v>208</v>
      </c>
      <c r="C126" t="s">
        <v>6653</v>
      </c>
      <c r="I126" t="str">
        <f t="shared" si="15"/>
        <v>N/A</v>
      </c>
      <c r="J126">
        <f t="shared" si="16"/>
        <v>1.41E-2</v>
      </c>
      <c r="K126" t="str">
        <f t="shared" si="17"/>
        <v>N/A</v>
      </c>
      <c r="L126" t="str">
        <f t="shared" si="18"/>
        <v>N/A</v>
      </c>
      <c r="M126" t="str">
        <f t="shared" si="19"/>
        <v>N/A</v>
      </c>
      <c r="N126" t="str">
        <f t="shared" si="20"/>
        <v>N/A</v>
      </c>
    </row>
    <row r="127" spans="1:14" x14ac:dyDescent="0.3">
      <c r="A127" s="1">
        <v>2</v>
      </c>
      <c r="B127" t="s">
        <v>209</v>
      </c>
      <c r="C127" t="s">
        <v>6654</v>
      </c>
      <c r="I127" t="str">
        <f t="shared" si="15"/>
        <v>N/A</v>
      </c>
      <c r="J127">
        <f t="shared" si="16"/>
        <v>0.74</v>
      </c>
      <c r="K127" t="str">
        <f t="shared" si="17"/>
        <v>N/A</v>
      </c>
      <c r="L127" t="str">
        <f t="shared" si="18"/>
        <v>N/A</v>
      </c>
      <c r="M127" t="str">
        <f t="shared" si="19"/>
        <v>N/A</v>
      </c>
      <c r="N127" t="str">
        <f t="shared" si="20"/>
        <v>N/A</v>
      </c>
    </row>
    <row r="128" spans="1:14" x14ac:dyDescent="0.3">
      <c r="A128" s="1">
        <v>3</v>
      </c>
      <c r="B128" t="s">
        <v>210</v>
      </c>
      <c r="C128" t="s">
        <v>6655</v>
      </c>
      <c r="I128" t="str">
        <f t="shared" si="15"/>
        <v>N/A</v>
      </c>
      <c r="J128">
        <f t="shared" si="16"/>
        <v>1.3100000000000001E-2</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6656</v>
      </c>
      <c r="I130" t="str">
        <f t="shared" si="15"/>
        <v>N/A</v>
      </c>
      <c r="J130">
        <f t="shared" si="16"/>
        <v>0.21260000000000001</v>
      </c>
      <c r="K130" t="str">
        <f t="shared" si="17"/>
        <v>N/A</v>
      </c>
      <c r="L130" t="str">
        <f t="shared" si="18"/>
        <v>N/A</v>
      </c>
      <c r="M130" t="str">
        <f t="shared" si="19"/>
        <v>N/A</v>
      </c>
      <c r="N130" t="str">
        <f t="shared" si="20"/>
        <v>N/A</v>
      </c>
    </row>
    <row r="131" spans="1:28" x14ac:dyDescent="0.3">
      <c r="A131" s="1">
        <v>6</v>
      </c>
      <c r="B131" t="s">
        <v>213</v>
      </c>
      <c r="C131" t="s">
        <v>6657</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6658</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6659</v>
      </c>
      <c r="C138" t="s">
        <v>6660</v>
      </c>
      <c r="D138" t="s">
        <v>3802</v>
      </c>
      <c r="E138" t="s">
        <v>4707</v>
      </c>
      <c r="F138">
        <v>47</v>
      </c>
      <c r="I138" t="str">
        <f t="shared" si="15"/>
        <v>N/A</v>
      </c>
      <c r="J138" t="str">
        <f t="shared" si="16"/>
        <v>N/A</v>
      </c>
      <c r="K138">
        <f t="shared" si="17"/>
        <v>1080000</v>
      </c>
      <c r="L138">
        <f t="shared" si="18"/>
        <v>1440000</v>
      </c>
      <c r="M138">
        <f t="shared" si="19"/>
        <v>47</v>
      </c>
      <c r="N138" t="str">
        <f t="shared" si="20"/>
        <v>N/A</v>
      </c>
    </row>
    <row r="139" spans="1:28" x14ac:dyDescent="0.3">
      <c r="A139" s="1">
        <v>1</v>
      </c>
      <c r="B139" t="s">
        <v>6661</v>
      </c>
      <c r="C139" t="s">
        <v>6662</v>
      </c>
      <c r="D139" t="s">
        <v>6663</v>
      </c>
      <c r="F139">
        <v>55</v>
      </c>
      <c r="I139" t="str">
        <f t="shared" si="15"/>
        <v>N/A</v>
      </c>
      <c r="J139" t="str">
        <f t="shared" si="16"/>
        <v>N/A</v>
      </c>
      <c r="K139">
        <f t="shared" si="17"/>
        <v>583510</v>
      </c>
      <c r="L139" t="str">
        <f t="shared" si="18"/>
        <v>N/A</v>
      </c>
      <c r="M139">
        <f t="shared" si="19"/>
        <v>55</v>
      </c>
      <c r="N139" t="str">
        <f t="shared" si="20"/>
        <v>N/A</v>
      </c>
    </row>
    <row r="140" spans="1:28" x14ac:dyDescent="0.3">
      <c r="A140" s="1">
        <v>2</v>
      </c>
      <c r="B140" t="s">
        <v>6664</v>
      </c>
      <c r="C140" t="s">
        <v>3823</v>
      </c>
      <c r="D140" t="s">
        <v>6665</v>
      </c>
      <c r="F140">
        <v>51</v>
      </c>
      <c r="I140" t="str">
        <f t="shared" si="15"/>
        <v>N/A</v>
      </c>
      <c r="J140" t="str">
        <f t="shared" si="16"/>
        <v>N/A</v>
      </c>
      <c r="K140">
        <f t="shared" si="17"/>
        <v>384040</v>
      </c>
      <c r="L140" t="str">
        <f t="shared" si="18"/>
        <v>N/A</v>
      </c>
      <c r="M140">
        <f t="shared" si="19"/>
        <v>51</v>
      </c>
      <c r="N140" t="str">
        <f t="shared" si="20"/>
        <v>N/A</v>
      </c>
    </row>
    <row r="141" spans="1:28" x14ac:dyDescent="0.3">
      <c r="A141" s="1">
        <v>3</v>
      </c>
      <c r="B141" t="s">
        <v>6666</v>
      </c>
      <c r="C141" t="s">
        <v>6667</v>
      </c>
      <c r="D141" t="s">
        <v>6668</v>
      </c>
      <c r="E141" t="s">
        <v>6669</v>
      </c>
      <c r="F141">
        <v>44</v>
      </c>
      <c r="I141" t="str">
        <f t="shared" si="15"/>
        <v>N/A</v>
      </c>
      <c r="J141" t="str">
        <f t="shared" si="16"/>
        <v>N/A</v>
      </c>
      <c r="K141">
        <f t="shared" si="17"/>
        <v>423390</v>
      </c>
      <c r="L141">
        <f t="shared" si="18"/>
        <v>256149.99999999997</v>
      </c>
      <c r="M141">
        <f t="shared" si="19"/>
        <v>44</v>
      </c>
      <c r="N141" t="str">
        <f t="shared" si="20"/>
        <v>N/A</v>
      </c>
    </row>
    <row r="142" spans="1:28" x14ac:dyDescent="0.3">
      <c r="A142" s="1">
        <v>4</v>
      </c>
      <c r="B142" t="s">
        <v>6670</v>
      </c>
      <c r="C142" t="s">
        <v>6671</v>
      </c>
      <c r="F142">
        <v>46</v>
      </c>
      <c r="I142" t="str">
        <f t="shared" si="15"/>
        <v>N/A</v>
      </c>
      <c r="J142" t="str">
        <f t="shared" si="16"/>
        <v>N/A</v>
      </c>
      <c r="K142" t="str">
        <f t="shared" si="17"/>
        <v>N/A</v>
      </c>
      <c r="L142" t="str">
        <f t="shared" si="18"/>
        <v>N/A</v>
      </c>
      <c r="M142">
        <f t="shared" si="19"/>
        <v>46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6672</v>
      </c>
      <c r="D145" t="s">
        <v>6673</v>
      </c>
      <c r="E145" t="s">
        <v>6674</v>
      </c>
      <c r="F145" t="s">
        <v>6675</v>
      </c>
      <c r="G145" t="s">
        <v>6676</v>
      </c>
      <c r="I145" t="str">
        <f t="shared" si="15"/>
        <v>N/A</v>
      </c>
      <c r="J145">
        <f t="shared" si="16"/>
        <v>321250000</v>
      </c>
      <c r="K145">
        <f t="shared" si="17"/>
        <v>357760000</v>
      </c>
      <c r="L145">
        <f t="shared" si="18"/>
        <v>402630000</v>
      </c>
      <c r="M145">
        <f t="shared" si="19"/>
        <v>403510000</v>
      </c>
      <c r="N145">
        <f t="shared" si="20"/>
        <v>395100000</v>
      </c>
      <c r="P145">
        <f t="shared" ref="P145:P208" si="21">MAX(J145:N145)</f>
        <v>403510000</v>
      </c>
      <c r="Q145">
        <f>IFERROR(J144+MATCH(P145,J145:N145,0)-1,"")</f>
        <v>2015</v>
      </c>
      <c r="R145">
        <f t="shared" ref="R145:R208" si="22">IF(Q145="","",MIN(J145:N145))</f>
        <v>321250000</v>
      </c>
      <c r="S145">
        <f>IFERROR(J144+MATCH(R145,J145:N145)-1,"")</f>
        <v>2012</v>
      </c>
      <c r="T145">
        <f t="shared" ref="T145:T208" si="23">IFERROR(AVERAGE(J145:N145),"")</f>
        <v>376050000</v>
      </c>
      <c r="U145">
        <f t="shared" ref="U145:U208" si="24">IFERROR(STDEV(J145:N145),"")</f>
        <v>35920100.918566473</v>
      </c>
      <c r="V145">
        <f t="shared" ref="V145:V208" si="25">IF(C145="-","",IF(ISBLANK(B145),"",IF(OR(ISNUMBER(FIND("Growth",B145)),ISNUMBER(FIND("Margin",B145))),"",(J145-T145)/U145)))</f>
        <v>-1.5256081859078197</v>
      </c>
      <c r="W145">
        <f t="shared" ref="W145:W208" si="26">IF(OR(D145="-",ISBLANK(D145)),"",(K145-T145)/U145)</f>
        <v>-0.50918565182945297</v>
      </c>
      <c r="X145">
        <f t="shared" ref="X145:X208" si="27">IF(OR(E145="-",ISBLANK(E145)),"",(L145-T145)/U145)</f>
        <v>0.73997564929616499</v>
      </c>
      <c r="Y145">
        <f t="shared" ref="Y145:Y208" si="28">IF(OR(F145="-",ISBLANK(F145)),"",(M145-T145)/U145)</f>
        <v>0.76447446688008625</v>
      </c>
      <c r="Z145">
        <f t="shared" ref="Z145:Z208" si="29">IFERROR(IF(OR(G145="-",ISBLANK(G145)),"",(N145-T145)/U145),"")</f>
        <v>0.53034372156102116</v>
      </c>
      <c r="AA145">
        <f t="shared" ref="AA145:AA208" si="30">IF(MAX(MAX(V145:Z145),ABS(MIN(V145:Z145)))=ABS(MIN(V145:Z145)),MIN(V145:Z145),MAX(V145:Z145))</f>
        <v>-1.5256081859078197</v>
      </c>
      <c r="AB145">
        <f>IFERROR(V144+MATCH(AA145,V145:Z145,0)-1,"")</f>
        <v>2012</v>
      </c>
    </row>
    <row r="146" spans="1:28" x14ac:dyDescent="0.3">
      <c r="A146" s="1">
        <v>1</v>
      </c>
      <c r="B146" t="s">
        <v>6677</v>
      </c>
      <c r="C146" t="s">
        <v>6678</v>
      </c>
      <c r="D146" t="s">
        <v>6679</v>
      </c>
      <c r="E146" t="s">
        <v>6680</v>
      </c>
      <c r="F146" t="s">
        <v>6681</v>
      </c>
      <c r="G146" t="s">
        <v>6682</v>
      </c>
      <c r="I146" t="str">
        <f t="shared" si="15"/>
        <v>N/A</v>
      </c>
      <c r="J146">
        <f t="shared" si="16"/>
        <v>290690000</v>
      </c>
      <c r="K146">
        <f t="shared" si="17"/>
        <v>329980000</v>
      </c>
      <c r="L146">
        <f t="shared" si="18"/>
        <v>375750000</v>
      </c>
      <c r="M146">
        <f t="shared" si="19"/>
        <v>375890000</v>
      </c>
      <c r="N146">
        <f t="shared" si="20"/>
        <v>368700000</v>
      </c>
      <c r="P146">
        <f t="shared" si="21"/>
        <v>375890000</v>
      </c>
      <c r="Q146">
        <f>IFERROR(J144+MATCH(P146,J146:N146,0)-1,"")</f>
        <v>2015</v>
      </c>
      <c r="R146">
        <f t="shared" si="22"/>
        <v>290690000</v>
      </c>
      <c r="S146">
        <f>IFERROR(J144+MATCH(R146,J146:N146)-1,"")</f>
        <v>2012</v>
      </c>
      <c r="T146">
        <f t="shared" si="23"/>
        <v>348202000</v>
      </c>
      <c r="U146">
        <f t="shared" si="24"/>
        <v>37367623.285405777</v>
      </c>
      <c r="V146">
        <f t="shared" si="25"/>
        <v>-1.5390863786207609</v>
      </c>
      <c r="W146">
        <f t="shared" si="26"/>
        <v>-0.48764139642557214</v>
      </c>
      <c r="X146">
        <f t="shared" si="27"/>
        <v>0.73721573859793998</v>
      </c>
      <c r="Y146">
        <f t="shared" si="28"/>
        <v>0.74096229745534203</v>
      </c>
      <c r="Z146">
        <f t="shared" si="29"/>
        <v>0.54854973899305115</v>
      </c>
      <c r="AA146">
        <f t="shared" si="30"/>
        <v>-1.5390863786207609</v>
      </c>
      <c r="AB146">
        <f>IFERROR(V144+MATCH(AA146,V146:Z146,0)-1,"")</f>
        <v>2012</v>
      </c>
    </row>
    <row r="147" spans="1:28" x14ac:dyDescent="0.3">
      <c r="A147" s="1">
        <v>2</v>
      </c>
      <c r="B147" t="s">
        <v>6240</v>
      </c>
      <c r="C147" t="s">
        <v>6683</v>
      </c>
      <c r="D147" t="s">
        <v>6684</v>
      </c>
      <c r="E147" t="s">
        <v>6685</v>
      </c>
      <c r="F147" t="s">
        <v>6686</v>
      </c>
      <c r="G147" t="s">
        <v>4605</v>
      </c>
      <c r="I147" t="str">
        <f t="shared" si="15"/>
        <v>N/A</v>
      </c>
      <c r="J147">
        <f t="shared" si="16"/>
        <v>27260000</v>
      </c>
      <c r="K147">
        <f t="shared" si="17"/>
        <v>26230000</v>
      </c>
      <c r="L147">
        <f t="shared" si="18"/>
        <v>27050000</v>
      </c>
      <c r="M147">
        <f t="shared" si="19"/>
        <v>27280000</v>
      </c>
      <c r="N147">
        <f t="shared" si="20"/>
        <v>26880000</v>
      </c>
      <c r="P147">
        <f t="shared" si="21"/>
        <v>27280000</v>
      </c>
      <c r="Q147">
        <f>IFERROR(J144+MATCH(P147,J147:N147,0)-1,"")</f>
        <v>2015</v>
      </c>
      <c r="R147">
        <f t="shared" si="22"/>
        <v>26230000</v>
      </c>
      <c r="S147" t="str">
        <f>IFERROR(J144+MATCH(R147,J147:N147)-1,"")</f>
        <v/>
      </c>
      <c r="T147">
        <f t="shared" si="23"/>
        <v>26940000</v>
      </c>
      <c r="U147">
        <f t="shared" si="24"/>
        <v>429476.42542984826</v>
      </c>
      <c r="V147">
        <f t="shared" si="25"/>
        <v>0.74509328347818615</v>
      </c>
      <c r="W147">
        <f t="shared" si="26"/>
        <v>-1.6531757227172255</v>
      </c>
      <c r="X147">
        <f t="shared" si="27"/>
        <v>0.25612581619562647</v>
      </c>
      <c r="Y147">
        <f t="shared" si="28"/>
        <v>0.79166161369557275</v>
      </c>
      <c r="Z147">
        <f t="shared" si="29"/>
        <v>-0.13970499065215991</v>
      </c>
      <c r="AA147">
        <f t="shared" si="30"/>
        <v>-1.6531757227172255</v>
      </c>
      <c r="AB147">
        <f>IFERROR(V144+MATCH(AA147,V147:Z147,0)-1,"")</f>
        <v>2013</v>
      </c>
    </row>
    <row r="148" spans="1:28" x14ac:dyDescent="0.3">
      <c r="A148" s="1">
        <v>3</v>
      </c>
      <c r="B148" t="s">
        <v>6687</v>
      </c>
      <c r="C148" t="s">
        <v>6688</v>
      </c>
      <c r="D148" t="s">
        <v>2388</v>
      </c>
      <c r="E148" t="s">
        <v>6689</v>
      </c>
      <c r="F148" t="s">
        <v>6690</v>
      </c>
      <c r="G148" t="s">
        <v>6691</v>
      </c>
      <c r="I148" t="str">
        <f t="shared" si="15"/>
        <v>neg_trend</v>
      </c>
      <c r="J148">
        <f t="shared" si="16"/>
        <v>2740000</v>
      </c>
      <c r="K148">
        <f t="shared" si="17"/>
        <v>1130000</v>
      </c>
      <c r="L148">
        <f t="shared" si="18"/>
        <v>299000</v>
      </c>
      <c r="M148">
        <f t="shared" si="19"/>
        <v>15000</v>
      </c>
      <c r="N148">
        <f t="shared" si="20"/>
        <v>-837000</v>
      </c>
      <c r="P148">
        <f t="shared" si="21"/>
        <v>2740000</v>
      </c>
      <c r="Q148">
        <f>IFERROR(J144+MATCH(P148,J148:N148,0)-1,"")</f>
        <v>2012</v>
      </c>
      <c r="R148">
        <f t="shared" si="22"/>
        <v>-837000</v>
      </c>
      <c r="S148" t="str">
        <f>IFERROR(J144+MATCH(R148,J148:N148)-1,"")</f>
        <v/>
      </c>
      <c r="T148">
        <f t="shared" si="23"/>
        <v>669400</v>
      </c>
      <c r="U148">
        <f t="shared" si="24"/>
        <v>1354087.6264112305</v>
      </c>
      <c r="V148">
        <f t="shared" si="25"/>
        <v>1.5291477151207404</v>
      </c>
      <c r="W148">
        <f t="shared" si="26"/>
        <v>0.34015523886052984</v>
      </c>
      <c r="X148">
        <f t="shared" si="27"/>
        <v>-0.27354212000421246</v>
      </c>
      <c r="Y148">
        <f t="shared" si="28"/>
        <v>-0.48327743879793905</v>
      </c>
      <c r="Z148">
        <f t="shared" si="29"/>
        <v>-1.1124833951791189</v>
      </c>
      <c r="AA148">
        <f t="shared" si="30"/>
        <v>1.5291477151207404</v>
      </c>
      <c r="AB148">
        <f>IFERROR(V144+MATCH(AA148,V148:Z148,0)-1,"")</f>
        <v>2012</v>
      </c>
    </row>
    <row r="149" spans="1:28" x14ac:dyDescent="0.3">
      <c r="A149" s="1">
        <v>4</v>
      </c>
      <c r="B149" t="s">
        <v>6692</v>
      </c>
      <c r="C149" t="s">
        <v>6693</v>
      </c>
      <c r="D149" t="s">
        <v>6694</v>
      </c>
      <c r="E149" t="s">
        <v>6695</v>
      </c>
      <c r="F149" t="s">
        <v>6696</v>
      </c>
      <c r="G149" t="s">
        <v>6697</v>
      </c>
      <c r="I149" t="str">
        <f t="shared" si="15"/>
        <v>N/A</v>
      </c>
      <c r="J149">
        <f t="shared" si="16"/>
        <v>562000</v>
      </c>
      <c r="K149">
        <f t="shared" si="17"/>
        <v>427000</v>
      </c>
      <c r="L149">
        <f t="shared" si="18"/>
        <v>-464000</v>
      </c>
      <c r="M149">
        <f t="shared" si="19"/>
        <v>316000</v>
      </c>
      <c r="N149">
        <f t="shared" si="20"/>
        <v>347000</v>
      </c>
      <c r="P149">
        <f t="shared" si="21"/>
        <v>562000</v>
      </c>
      <c r="Q149">
        <f>IFERROR(J144+MATCH(P149,J149:N149,0)-1,"")</f>
        <v>2012</v>
      </c>
      <c r="R149">
        <f t="shared" si="22"/>
        <v>-464000</v>
      </c>
      <c r="S149">
        <f>IFERROR(J144+MATCH(R149,J149:N149)-1,"")</f>
        <v>2014</v>
      </c>
      <c r="T149">
        <f t="shared" si="23"/>
        <v>237600</v>
      </c>
      <c r="U149">
        <f t="shared" si="24"/>
        <v>403566.97089826368</v>
      </c>
      <c r="V149">
        <f t="shared" si="25"/>
        <v>0.80383188762436875</v>
      </c>
      <c r="W149">
        <f t="shared" si="26"/>
        <v>0.46931491836022027</v>
      </c>
      <c r="X149">
        <f t="shared" si="27"/>
        <v>-1.7384970787831602</v>
      </c>
      <c r="Y149">
        <f t="shared" si="28"/>
        <v>0.19426763252080922</v>
      </c>
      <c r="Z149">
        <f t="shared" si="29"/>
        <v>0.27108264027776185</v>
      </c>
      <c r="AA149">
        <f t="shared" si="30"/>
        <v>-1.7384970787831602</v>
      </c>
      <c r="AB149">
        <f>IFERROR(V144+MATCH(AA149,V149:Z149,0)-1,"")</f>
        <v>2014</v>
      </c>
    </row>
    <row r="150" spans="1:28" x14ac:dyDescent="0.3">
      <c r="A150" s="1">
        <v>5</v>
      </c>
      <c r="B150" t="s">
        <v>253</v>
      </c>
      <c r="C150" t="s">
        <v>254</v>
      </c>
      <c r="D150" t="s">
        <v>6698</v>
      </c>
      <c r="E150" t="s">
        <v>6699</v>
      </c>
      <c r="F150" t="s">
        <v>3938</v>
      </c>
      <c r="G150" t="s">
        <v>6700</v>
      </c>
      <c r="I150" t="str">
        <f t="shared" si="15"/>
        <v>N/A</v>
      </c>
      <c r="J150" t="str">
        <f t="shared" si="16"/>
        <v>N/A</v>
      </c>
      <c r="K150">
        <f t="shared" si="17"/>
        <v>0.1137</v>
      </c>
      <c r="L150">
        <f t="shared" si="18"/>
        <v>0.12539999999999998</v>
      </c>
      <c r="M150">
        <f t="shared" si="19"/>
        <v>2.2000000000000001E-3</v>
      </c>
      <c r="N150">
        <f t="shared" si="20"/>
        <v>-2.0800000000000003E-2</v>
      </c>
      <c r="P150">
        <f t="shared" si="21"/>
        <v>0.12539999999999998</v>
      </c>
      <c r="Q150">
        <f>IFERROR(J144+MATCH(P150,J150:N150,0)-1,"")</f>
        <v>2014</v>
      </c>
      <c r="R150">
        <f t="shared" si="22"/>
        <v>-2.0800000000000003E-2</v>
      </c>
      <c r="S150" t="str">
        <f>IFERROR(J144+MATCH(R150,J150:N150)-1,"")</f>
        <v/>
      </c>
      <c r="T150">
        <f t="shared" si="23"/>
        <v>5.5124999999999993E-2</v>
      </c>
      <c r="U150">
        <f t="shared" si="24"/>
        <v>7.5133808413168204E-2</v>
      </c>
      <c r="V150" t="str">
        <f t="shared" si="25"/>
        <v/>
      </c>
      <c r="W150">
        <f t="shared" si="26"/>
        <v>0.77960908993046529</v>
      </c>
      <c r="X150">
        <f t="shared" si="27"/>
        <v>0.93533126410351586</v>
      </c>
      <c r="Y150">
        <f t="shared" si="28"/>
        <v>-0.70440992035117145</v>
      </c>
      <c r="Z150">
        <f t="shared" si="29"/>
        <v>-1.0105304336828096</v>
      </c>
      <c r="AA150">
        <f t="shared" si="30"/>
        <v>-1.0105304336828096</v>
      </c>
      <c r="AB150">
        <f>IFERROR(V144+MATCH(AA150,V150:Z150,0)-1,"")</f>
        <v>2016</v>
      </c>
    </row>
    <row r="151" spans="1:28" x14ac:dyDescent="0.3">
      <c r="A151" s="1">
        <v>6</v>
      </c>
      <c r="B151" t="s">
        <v>6701</v>
      </c>
      <c r="C151" t="s">
        <v>6702</v>
      </c>
      <c r="D151" t="s">
        <v>6703</v>
      </c>
      <c r="E151" t="s">
        <v>6704</v>
      </c>
      <c r="F151" t="s">
        <v>6705</v>
      </c>
      <c r="G151" t="s">
        <v>6706</v>
      </c>
      <c r="I151" t="str">
        <f t="shared" si="15"/>
        <v>N/A</v>
      </c>
      <c r="J151">
        <f t="shared" si="16"/>
        <v>222110000</v>
      </c>
      <c r="K151">
        <f t="shared" si="17"/>
        <v>230020000</v>
      </c>
      <c r="L151">
        <f t="shared" si="18"/>
        <v>245310000</v>
      </c>
      <c r="M151">
        <f t="shared" si="19"/>
        <v>215870000</v>
      </c>
      <c r="N151">
        <f t="shared" si="20"/>
        <v>203250000</v>
      </c>
      <c r="P151">
        <f t="shared" si="21"/>
        <v>245310000</v>
      </c>
      <c r="Q151">
        <f>IFERROR(J144+MATCH(P151,J151:N151,0)-1,"")</f>
        <v>2014</v>
      </c>
      <c r="R151">
        <f t="shared" si="22"/>
        <v>203250000</v>
      </c>
      <c r="S151" t="str">
        <f>IFERROR(J144+MATCH(R151,J151:N151)-1,"")</f>
        <v/>
      </c>
      <c r="T151">
        <f t="shared" si="23"/>
        <v>223312000</v>
      </c>
      <c r="U151">
        <f t="shared" si="24"/>
        <v>15717993.510623422</v>
      </c>
      <c r="V151">
        <f t="shared" si="25"/>
        <v>-7.6472865266651022E-2</v>
      </c>
      <c r="W151">
        <f t="shared" si="26"/>
        <v>0.42677203012370635</v>
      </c>
      <c r="X151">
        <f t="shared" si="27"/>
        <v>1.3995425042727032</v>
      </c>
      <c r="Y151">
        <f t="shared" si="28"/>
        <v>-0.47347010259102901</v>
      </c>
      <c r="Z151">
        <f t="shared" si="29"/>
        <v>-1.2763715665387294</v>
      </c>
      <c r="AA151">
        <f t="shared" si="30"/>
        <v>1.3995425042727032</v>
      </c>
      <c r="AB151">
        <f>IFERROR(V144+MATCH(AA151,V151:Z151,0)-1,"")</f>
        <v>2014</v>
      </c>
    </row>
    <row r="152" spans="1:28" x14ac:dyDescent="0.3">
      <c r="A152" s="1">
        <v>7</v>
      </c>
      <c r="B152" t="s">
        <v>6707</v>
      </c>
      <c r="C152" t="s">
        <v>6708</v>
      </c>
      <c r="D152" t="s">
        <v>6709</v>
      </c>
      <c r="E152" t="s">
        <v>6710</v>
      </c>
      <c r="F152" t="s">
        <v>6711</v>
      </c>
      <c r="G152" t="s">
        <v>6712</v>
      </c>
      <c r="I152" t="str">
        <f t="shared" si="15"/>
        <v>N/A</v>
      </c>
      <c r="J152">
        <f t="shared" si="16"/>
        <v>219900000</v>
      </c>
      <c r="K152">
        <f t="shared" si="17"/>
        <v>228970000</v>
      </c>
      <c r="L152">
        <f t="shared" si="18"/>
        <v>244920000</v>
      </c>
      <c r="M152">
        <f t="shared" si="19"/>
        <v>214570000</v>
      </c>
      <c r="N152">
        <f t="shared" si="20"/>
        <v>199030000</v>
      </c>
      <c r="P152">
        <f t="shared" si="21"/>
        <v>244920000</v>
      </c>
      <c r="Q152">
        <f>IFERROR(J144+MATCH(P152,J152:N152,0)-1,"")</f>
        <v>2014</v>
      </c>
      <c r="R152">
        <f t="shared" si="22"/>
        <v>199030000</v>
      </c>
      <c r="S152" t="str">
        <f>IFERROR(J144+MATCH(R152,J152:N152)-1,"")</f>
        <v/>
      </c>
      <c r="T152">
        <f t="shared" si="23"/>
        <v>221478000</v>
      </c>
      <c r="U152">
        <f t="shared" si="24"/>
        <v>17027776.425593566</v>
      </c>
      <c r="V152">
        <f t="shared" si="25"/>
        <v>-9.2672111763705697E-2</v>
      </c>
      <c r="W152">
        <f t="shared" si="26"/>
        <v>0.43998698436862044</v>
      </c>
      <c r="X152">
        <f t="shared" si="27"/>
        <v>1.3766917895847839</v>
      </c>
      <c r="Y152">
        <f t="shared" si="28"/>
        <v>-0.40569008115569005</v>
      </c>
      <c r="Z152">
        <f t="shared" si="29"/>
        <v>-1.3183165810340085</v>
      </c>
      <c r="AA152">
        <f t="shared" si="30"/>
        <v>1.3766917895847839</v>
      </c>
      <c r="AB152">
        <f>IFERROR(V144+MATCH(AA152,V152:Z152,0)-1,"")</f>
        <v>2014</v>
      </c>
    </row>
    <row r="153" spans="1:28" x14ac:dyDescent="0.3">
      <c r="A153" s="1">
        <v>8</v>
      </c>
      <c r="B153" t="s">
        <v>6713</v>
      </c>
      <c r="C153" t="s">
        <v>254</v>
      </c>
      <c r="D153" t="s">
        <v>4884</v>
      </c>
      <c r="E153" t="s">
        <v>6714</v>
      </c>
      <c r="F153" t="s">
        <v>6715</v>
      </c>
      <c r="G153" t="s">
        <v>5478</v>
      </c>
      <c r="I153" t="str">
        <f t="shared" si="15"/>
        <v>N/A</v>
      </c>
      <c r="J153" t="str">
        <f t="shared" si="16"/>
        <v>N/A</v>
      </c>
      <c r="K153">
        <f t="shared" si="17"/>
        <v>3.56E-2</v>
      </c>
      <c r="L153">
        <f t="shared" si="18"/>
        <v>6.6500000000000004E-2</v>
      </c>
      <c r="M153">
        <f t="shared" si="19"/>
        <v>-0.12</v>
      </c>
      <c r="N153">
        <f t="shared" si="20"/>
        <v>-5.8499999999999996E-2</v>
      </c>
      <c r="P153">
        <f t="shared" si="21"/>
        <v>6.6500000000000004E-2</v>
      </c>
      <c r="Q153">
        <f>IFERROR(J144+MATCH(P153,J153:N153,0)-1,"")</f>
        <v>2014</v>
      </c>
      <c r="R153">
        <f t="shared" si="22"/>
        <v>-0.12</v>
      </c>
      <c r="S153" t="str">
        <f>IFERROR(J144+MATCH(R153,J153:N153)-1,"")</f>
        <v/>
      </c>
      <c r="T153">
        <f t="shared" si="23"/>
        <v>-1.9099999999999999E-2</v>
      </c>
      <c r="U153">
        <f t="shared" si="24"/>
        <v>8.573723422955358E-2</v>
      </c>
      <c r="V153" t="str">
        <f t="shared" si="25"/>
        <v/>
      </c>
      <c r="W153">
        <f t="shared" si="26"/>
        <v>0.63799585432795469</v>
      </c>
      <c r="X153">
        <f t="shared" si="27"/>
        <v>0.99839936253149786</v>
      </c>
      <c r="Y153">
        <f t="shared" si="28"/>
        <v>-1.1768515850400481</v>
      </c>
      <c r="Z153">
        <f t="shared" si="29"/>
        <v>-0.45954363181940427</v>
      </c>
      <c r="AA153">
        <f t="shared" si="30"/>
        <v>-1.1768515850400481</v>
      </c>
      <c r="AB153">
        <f>IFERROR(V144+MATCH(AA153,V153:Z153,0)-1,"")</f>
        <v>2015</v>
      </c>
    </row>
    <row r="154" spans="1:28" x14ac:dyDescent="0.3">
      <c r="A154" s="1">
        <v>9</v>
      </c>
      <c r="B154" t="s">
        <v>6716</v>
      </c>
      <c r="C154" t="s">
        <v>254</v>
      </c>
      <c r="D154" t="s">
        <v>254</v>
      </c>
      <c r="E154" t="s">
        <v>254</v>
      </c>
      <c r="F154" t="s">
        <v>254</v>
      </c>
      <c r="G154" t="s">
        <v>6717</v>
      </c>
      <c r="I154" t="str">
        <f t="shared" si="15"/>
        <v>N/A</v>
      </c>
      <c r="J154" t="str">
        <f t="shared" si="16"/>
        <v>N/A</v>
      </c>
      <c r="K154" t="str">
        <f t="shared" si="17"/>
        <v>N/A</v>
      </c>
      <c r="L154" t="str">
        <f t="shared" si="18"/>
        <v>N/A</v>
      </c>
      <c r="M154" t="str">
        <f t="shared" si="19"/>
        <v>N/A</v>
      </c>
      <c r="N154">
        <f t="shared" si="20"/>
        <v>0.53979999999999995</v>
      </c>
      <c r="P154">
        <f t="shared" si="21"/>
        <v>0.53979999999999995</v>
      </c>
      <c r="Q154">
        <f>IFERROR(J144+MATCH(P154,J154:N154,0)-1,"")</f>
        <v>2016</v>
      </c>
      <c r="R154">
        <f t="shared" si="22"/>
        <v>0.53979999999999995</v>
      </c>
      <c r="S154">
        <f>IFERROR(J144+MATCH(R154,J154:N154)-1,"")</f>
        <v>2016</v>
      </c>
      <c r="T154">
        <f t="shared" si="23"/>
        <v>0.53979999999999995</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1:28" x14ac:dyDescent="0.3">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B156" s="1" t="s">
        <v>307</v>
      </c>
      <c r="C156" s="1" t="s">
        <v>242</v>
      </c>
      <c r="D156" s="1" t="s">
        <v>243</v>
      </c>
      <c r="E156" s="1" t="s">
        <v>244</v>
      </c>
      <c r="F156" s="1" t="s">
        <v>245</v>
      </c>
      <c r="G156" s="1" t="s">
        <v>246</v>
      </c>
      <c r="H156" s="1" t="s">
        <v>247</v>
      </c>
      <c r="I156" t="str">
        <f t="shared" si="15"/>
        <v>pos_trend</v>
      </c>
      <c r="J156">
        <f t="shared" si="16"/>
        <v>2012</v>
      </c>
      <c r="K156">
        <f t="shared" si="17"/>
        <v>2013</v>
      </c>
      <c r="L156">
        <f t="shared" si="18"/>
        <v>2014</v>
      </c>
      <c r="M156">
        <f t="shared" si="19"/>
        <v>2015</v>
      </c>
      <c r="N156">
        <f t="shared" si="20"/>
        <v>2016</v>
      </c>
      <c r="P156">
        <f t="shared" si="21"/>
        <v>2016</v>
      </c>
      <c r="Q156">
        <f>IFERROR(J144+MATCH(P156,J156:N156,0)-1,"")</f>
        <v>2016</v>
      </c>
      <c r="R156">
        <f t="shared" si="22"/>
        <v>2012</v>
      </c>
      <c r="S156">
        <f>IFERROR(J144+MATCH(R156,J156:N156)-1,"")</f>
        <v>2012</v>
      </c>
      <c r="T156">
        <f t="shared" si="23"/>
        <v>2014</v>
      </c>
      <c r="U156">
        <f t="shared" si="24"/>
        <v>1.5811388300841898</v>
      </c>
      <c r="V156">
        <f t="shared" si="25"/>
        <v>-1.2649110640673518</v>
      </c>
      <c r="W156">
        <f t="shared" si="26"/>
        <v>-0.63245553203367588</v>
      </c>
      <c r="X156">
        <f t="shared" si="27"/>
        <v>0</v>
      </c>
      <c r="Y156">
        <f t="shared" si="28"/>
        <v>0.63245553203367588</v>
      </c>
      <c r="Z156">
        <f t="shared" si="29"/>
        <v>1.2649110640673518</v>
      </c>
      <c r="AA156">
        <f t="shared" si="30"/>
        <v>-1.2649110640673518</v>
      </c>
      <c r="AB156">
        <f>IFERROR(V144+MATCH(AA156,V156:Z156,0)-1,"")</f>
        <v>2012</v>
      </c>
    </row>
    <row r="157" spans="1:28" x14ac:dyDescent="0.3">
      <c r="A157" s="1">
        <v>0</v>
      </c>
      <c r="B157" t="s">
        <v>6718</v>
      </c>
      <c r="C157" t="s">
        <v>6719</v>
      </c>
      <c r="D157" t="s">
        <v>6720</v>
      </c>
      <c r="E157" t="s">
        <v>6721</v>
      </c>
      <c r="F157" t="s">
        <v>6722</v>
      </c>
      <c r="G157" t="s">
        <v>6723</v>
      </c>
      <c r="I157" t="str">
        <f t="shared" si="15"/>
        <v>N/A</v>
      </c>
      <c r="J157">
        <f t="shared" si="16"/>
        <v>61430000</v>
      </c>
      <c r="K157">
        <f t="shared" si="17"/>
        <v>67120000</v>
      </c>
      <c r="L157">
        <f t="shared" si="18"/>
        <v>84960000</v>
      </c>
      <c r="M157">
        <f t="shared" si="19"/>
        <v>84110000</v>
      </c>
      <c r="N157">
        <f t="shared" si="20"/>
        <v>80590000</v>
      </c>
      <c r="P157">
        <f t="shared" si="21"/>
        <v>84960000</v>
      </c>
      <c r="Q157">
        <f>IFERROR(J144+MATCH(P157,J157:N157,0)-1,"")</f>
        <v>2014</v>
      </c>
      <c r="R157">
        <f t="shared" si="22"/>
        <v>61430000</v>
      </c>
      <c r="S157">
        <f>IFERROR(J144+MATCH(R157,J157:N157)-1,"")</f>
        <v>2012</v>
      </c>
      <c r="T157">
        <f t="shared" si="23"/>
        <v>75642000</v>
      </c>
      <c r="U157">
        <f t="shared" si="24"/>
        <v>10696030.572132822</v>
      </c>
      <c r="V157">
        <f t="shared" si="25"/>
        <v>-1.3287172193605727</v>
      </c>
      <c r="W157">
        <f t="shared" si="26"/>
        <v>-0.7967441699543204</v>
      </c>
      <c r="X157">
        <f t="shared" si="27"/>
        <v>0.87116430129480837</v>
      </c>
      <c r="Y157">
        <f t="shared" si="28"/>
        <v>0.79169556807946317</v>
      </c>
      <c r="Z157">
        <f t="shared" si="29"/>
        <v>0.4626015199406216</v>
      </c>
      <c r="AA157">
        <f t="shared" si="30"/>
        <v>-1.3287172193605727</v>
      </c>
      <c r="AB157">
        <f>IFERROR(V144+MATCH(AA157,V157:Z157,0)-1,"")</f>
        <v>2012</v>
      </c>
    </row>
    <row r="158" spans="1:28" x14ac:dyDescent="0.3">
      <c r="A158" s="1">
        <v>1</v>
      </c>
      <c r="B158" t="s">
        <v>6724</v>
      </c>
      <c r="C158" t="s">
        <v>6719</v>
      </c>
      <c r="D158" t="s">
        <v>6720</v>
      </c>
      <c r="E158" t="s">
        <v>6721</v>
      </c>
      <c r="F158" t="s">
        <v>6722</v>
      </c>
      <c r="G158" t="s">
        <v>6723</v>
      </c>
      <c r="I158" t="str">
        <f t="shared" si="15"/>
        <v>N/A</v>
      </c>
      <c r="J158">
        <f t="shared" si="16"/>
        <v>61430000</v>
      </c>
      <c r="K158">
        <f t="shared" si="17"/>
        <v>67120000</v>
      </c>
      <c r="L158">
        <f t="shared" si="18"/>
        <v>84960000</v>
      </c>
      <c r="M158">
        <f t="shared" si="19"/>
        <v>84110000</v>
      </c>
      <c r="N158">
        <f t="shared" si="20"/>
        <v>80590000</v>
      </c>
      <c r="P158">
        <f t="shared" si="21"/>
        <v>84960000</v>
      </c>
      <c r="Q158">
        <f>IFERROR(J144+MATCH(P158,J158:N158,0)-1,"")</f>
        <v>2014</v>
      </c>
      <c r="R158">
        <f t="shared" si="22"/>
        <v>61430000</v>
      </c>
      <c r="S158">
        <f>IFERROR(J144+MATCH(R158,J158:N158)-1,"")</f>
        <v>2012</v>
      </c>
      <c r="T158">
        <f t="shared" si="23"/>
        <v>75642000</v>
      </c>
      <c r="U158">
        <f t="shared" si="24"/>
        <v>10696030.572132822</v>
      </c>
      <c r="V158">
        <f t="shared" si="25"/>
        <v>-1.3287172193605727</v>
      </c>
      <c r="W158">
        <f t="shared" si="26"/>
        <v>-0.7967441699543204</v>
      </c>
      <c r="X158">
        <f t="shared" si="27"/>
        <v>0.87116430129480837</v>
      </c>
      <c r="Y158">
        <f t="shared" si="28"/>
        <v>0.79169556807946317</v>
      </c>
      <c r="Z158">
        <f t="shared" si="29"/>
        <v>0.4626015199406216</v>
      </c>
      <c r="AA158">
        <f t="shared" si="30"/>
        <v>-1.3287172193605727</v>
      </c>
      <c r="AB158">
        <f>IFERROR(V144+MATCH(AA158,V158:Z158,0)-1,"")</f>
        <v>2012</v>
      </c>
    </row>
    <row r="159" spans="1:28" x14ac:dyDescent="0.3">
      <c r="A159" s="1">
        <v>2</v>
      </c>
      <c r="B159" t="s">
        <v>6725</v>
      </c>
      <c r="C159" t="s">
        <v>6726</v>
      </c>
      <c r="D159" t="s">
        <v>6727</v>
      </c>
      <c r="E159" t="s">
        <v>6728</v>
      </c>
      <c r="F159" t="s">
        <v>6729</v>
      </c>
      <c r="G159" t="s">
        <v>6730</v>
      </c>
      <c r="I159" t="str">
        <f t="shared" si="15"/>
        <v>N/A</v>
      </c>
      <c r="J159">
        <f t="shared" si="16"/>
        <v>20840000</v>
      </c>
      <c r="K159">
        <f t="shared" si="17"/>
        <v>22860000</v>
      </c>
      <c r="L159">
        <f t="shared" si="18"/>
        <v>24520000</v>
      </c>
      <c r="M159">
        <f t="shared" si="19"/>
        <v>24440000</v>
      </c>
      <c r="N159">
        <f t="shared" si="20"/>
        <v>24880000</v>
      </c>
      <c r="P159">
        <f t="shared" si="21"/>
        <v>24880000</v>
      </c>
      <c r="Q159">
        <f>IFERROR(J144+MATCH(P159,J159:N159,0)-1,"")</f>
        <v>2016</v>
      </c>
      <c r="R159">
        <f t="shared" si="22"/>
        <v>20840000</v>
      </c>
      <c r="S159">
        <f>IFERROR(J144+MATCH(R159,J159:N159)-1,"")</f>
        <v>2012</v>
      </c>
      <c r="T159">
        <f t="shared" si="23"/>
        <v>23508000</v>
      </c>
      <c r="U159">
        <f t="shared" si="24"/>
        <v>1681760.981828274</v>
      </c>
      <c r="V159">
        <f t="shared" si="25"/>
        <v>-1.5864323342188418</v>
      </c>
      <c r="W159">
        <f t="shared" si="26"/>
        <v>-0.38531040201417149</v>
      </c>
      <c r="X159">
        <f t="shared" si="27"/>
        <v>0.60175019573818145</v>
      </c>
      <c r="Y159">
        <f t="shared" si="28"/>
        <v>0.55418101030433309</v>
      </c>
      <c r="Z159">
        <f t="shared" si="29"/>
        <v>0.8158115301904989</v>
      </c>
      <c r="AA159">
        <f t="shared" si="30"/>
        <v>-1.5864323342188418</v>
      </c>
      <c r="AB159">
        <f>IFERROR(V144+MATCH(AA159,V159:Z159,0)-1,"")</f>
        <v>2012</v>
      </c>
    </row>
    <row r="160" spans="1:28" x14ac:dyDescent="0.3">
      <c r="A160" s="1">
        <v>3</v>
      </c>
      <c r="B160" t="s">
        <v>6731</v>
      </c>
      <c r="C160" t="s">
        <v>6732</v>
      </c>
      <c r="D160" t="s">
        <v>6733</v>
      </c>
      <c r="E160" t="s">
        <v>6734</v>
      </c>
      <c r="F160" t="s">
        <v>4726</v>
      </c>
      <c r="G160" t="s">
        <v>6735</v>
      </c>
      <c r="I160" t="str">
        <f t="shared" si="15"/>
        <v>N/A</v>
      </c>
      <c r="J160">
        <f t="shared" si="16"/>
        <v>40590000</v>
      </c>
      <c r="K160">
        <f t="shared" si="17"/>
        <v>44250000</v>
      </c>
      <c r="L160">
        <f t="shared" si="18"/>
        <v>60450000</v>
      </c>
      <c r="M160">
        <f t="shared" si="19"/>
        <v>59670000</v>
      </c>
      <c r="N160">
        <f t="shared" si="20"/>
        <v>55710000</v>
      </c>
      <c r="P160">
        <f t="shared" si="21"/>
        <v>60450000</v>
      </c>
      <c r="Q160">
        <f>IFERROR(J144+MATCH(P160,J160:N160,0)-1,"")</f>
        <v>2014</v>
      </c>
      <c r="R160">
        <f t="shared" si="22"/>
        <v>40590000</v>
      </c>
      <c r="S160">
        <f>IFERROR(J144+MATCH(R160,J160:N160)-1,"")</f>
        <v>2012</v>
      </c>
      <c r="T160">
        <f t="shared" si="23"/>
        <v>52134000</v>
      </c>
      <c r="U160">
        <f t="shared" si="24"/>
        <v>9139971.553566236</v>
      </c>
      <c r="V160">
        <f t="shared" si="25"/>
        <v>-1.2630236245643194</v>
      </c>
      <c r="W160">
        <f t="shared" si="26"/>
        <v>-0.8625847415163802</v>
      </c>
      <c r="X160">
        <f t="shared" si="27"/>
        <v>0.90984965885974356</v>
      </c>
      <c r="Y160">
        <f t="shared" si="28"/>
        <v>0.82451022476755975</v>
      </c>
      <c r="Z160">
        <f t="shared" si="29"/>
        <v>0.39124848245339622</v>
      </c>
      <c r="AA160">
        <f t="shared" si="30"/>
        <v>-1.2630236245643194</v>
      </c>
      <c r="AB160">
        <f>IFERROR(V144+MATCH(AA160,V160:Z160,0)-1,"")</f>
        <v>2012</v>
      </c>
    </row>
    <row r="161" spans="1:28" x14ac:dyDescent="0.3">
      <c r="A161" s="1">
        <v>4</v>
      </c>
      <c r="B161" t="s">
        <v>331</v>
      </c>
      <c r="C161" t="s">
        <v>254</v>
      </c>
      <c r="D161" t="s">
        <v>254</v>
      </c>
      <c r="E161" t="s">
        <v>254</v>
      </c>
      <c r="F161" t="s">
        <v>254</v>
      </c>
      <c r="G161" t="s">
        <v>254</v>
      </c>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1:28" x14ac:dyDescent="0.3">
      <c r="A162" s="1">
        <v>5</v>
      </c>
      <c r="B162" t="s">
        <v>326</v>
      </c>
      <c r="C162" t="s">
        <v>254</v>
      </c>
      <c r="D162" t="s">
        <v>141</v>
      </c>
      <c r="E162" t="s">
        <v>6736</v>
      </c>
      <c r="F162" t="s">
        <v>6737</v>
      </c>
      <c r="G162" t="s">
        <v>6738</v>
      </c>
      <c r="I162" t="str">
        <f t="shared" si="15"/>
        <v>N/A</v>
      </c>
      <c r="J162" t="str">
        <f t="shared" si="16"/>
        <v>N/A</v>
      </c>
      <c r="K162">
        <f t="shared" si="17"/>
        <v>9.2499999999999999E-2</v>
      </c>
      <c r="L162">
        <f t="shared" si="18"/>
        <v>0.26590000000000003</v>
      </c>
      <c r="M162">
        <f t="shared" si="19"/>
        <v>-0.01</v>
      </c>
      <c r="N162">
        <f t="shared" si="20"/>
        <v>-4.1799999999999997E-2</v>
      </c>
      <c r="P162">
        <f t="shared" si="21"/>
        <v>0.26590000000000003</v>
      </c>
      <c r="Q162">
        <f>IFERROR(J144+MATCH(P162,J162:N162,0)-1,"")</f>
        <v>2014</v>
      </c>
      <c r="R162">
        <f t="shared" si="22"/>
        <v>-4.1799999999999997E-2</v>
      </c>
      <c r="S162" t="str">
        <f>IFERROR(J144+MATCH(R162,J162:N162)-1,"")</f>
        <v/>
      </c>
      <c r="T162">
        <f t="shared" si="23"/>
        <v>7.665000000000001E-2</v>
      </c>
      <c r="U162">
        <f t="shared" si="24"/>
        <v>0.13857057167138098</v>
      </c>
      <c r="V162" t="str">
        <f t="shared" si="25"/>
        <v/>
      </c>
      <c r="W162">
        <f t="shared" si="26"/>
        <v>0.11438215061700213</v>
      </c>
      <c r="X162">
        <f t="shared" si="27"/>
        <v>1.3657300949064777</v>
      </c>
      <c r="Y162">
        <f t="shared" si="28"/>
        <v>-0.62531314517118253</v>
      </c>
      <c r="Z162">
        <f t="shared" si="29"/>
        <v>-0.85479910035229734</v>
      </c>
      <c r="AA162">
        <f t="shared" si="30"/>
        <v>1.3657300949064777</v>
      </c>
      <c r="AB162">
        <f>IFERROR(V144+MATCH(AA162,V162:Z162,0)-1,"")</f>
        <v>2014</v>
      </c>
    </row>
    <row r="163" spans="1:28" x14ac:dyDescent="0.3">
      <c r="A163" s="1">
        <v>6</v>
      </c>
      <c r="B163" t="s">
        <v>6739</v>
      </c>
      <c r="C163" t="s">
        <v>6740</v>
      </c>
      <c r="D163" t="s">
        <v>571</v>
      </c>
      <c r="E163" t="s">
        <v>6741</v>
      </c>
      <c r="F163" t="s">
        <v>6742</v>
      </c>
      <c r="G163" t="s">
        <v>6743</v>
      </c>
      <c r="I163" t="str">
        <f t="shared" si="15"/>
        <v>pos_trend</v>
      </c>
      <c r="J163">
        <f t="shared" si="16"/>
        <v>37710000</v>
      </c>
      <c r="K163">
        <f t="shared" si="17"/>
        <v>60630000</v>
      </c>
      <c r="L163">
        <f t="shared" si="18"/>
        <v>72360000</v>
      </c>
      <c r="M163">
        <f t="shared" si="19"/>
        <v>103520000</v>
      </c>
      <c r="N163">
        <f t="shared" si="20"/>
        <v>111250000</v>
      </c>
      <c r="P163">
        <f t="shared" si="21"/>
        <v>111250000</v>
      </c>
      <c r="Q163">
        <f>IFERROR(J144+MATCH(P163,J163:N163,0)-1,"")</f>
        <v>2016</v>
      </c>
      <c r="R163">
        <f t="shared" si="22"/>
        <v>37710000</v>
      </c>
      <c r="S163">
        <f>IFERROR(J144+MATCH(R163,J163:N163)-1,"")</f>
        <v>2012</v>
      </c>
      <c r="T163">
        <f t="shared" si="23"/>
        <v>77094000</v>
      </c>
      <c r="U163">
        <f t="shared" si="24"/>
        <v>30452993.777295526</v>
      </c>
      <c r="V163">
        <f t="shared" si="25"/>
        <v>-1.2932718631218143</v>
      </c>
      <c r="W163">
        <f t="shared" si="26"/>
        <v>-0.5406365009759686</v>
      </c>
      <c r="X163">
        <f t="shared" si="27"/>
        <v>-0.15545269652698224</v>
      </c>
      <c r="Y163">
        <f t="shared" si="28"/>
        <v>0.86776361605873098</v>
      </c>
      <c r="Z163">
        <f t="shared" si="29"/>
        <v>1.1215974445660342</v>
      </c>
      <c r="AA163">
        <f t="shared" si="30"/>
        <v>-1.2932718631218143</v>
      </c>
      <c r="AB163">
        <f>IFERROR(V144+MATCH(AA163,V163:Z163,0)-1,"")</f>
        <v>2012</v>
      </c>
    </row>
    <row r="164" spans="1:28" x14ac:dyDescent="0.3">
      <c r="A164" s="1">
        <v>7</v>
      </c>
      <c r="B164" t="s">
        <v>6744</v>
      </c>
      <c r="C164" t="s">
        <v>6745</v>
      </c>
      <c r="D164" t="s">
        <v>254</v>
      </c>
      <c r="E164" t="s">
        <v>254</v>
      </c>
      <c r="F164" t="s">
        <v>254</v>
      </c>
      <c r="G164" t="s">
        <v>254</v>
      </c>
      <c r="I164" t="str">
        <f t="shared" si="15"/>
        <v>N/A</v>
      </c>
      <c r="J164">
        <f t="shared" si="16"/>
        <v>566000</v>
      </c>
      <c r="K164" t="str">
        <f t="shared" si="17"/>
        <v>N/A</v>
      </c>
      <c r="L164" t="str">
        <f t="shared" si="18"/>
        <v>N/A</v>
      </c>
      <c r="M164" t="str">
        <f t="shared" si="19"/>
        <v>N/A</v>
      </c>
      <c r="N164" t="str">
        <f t="shared" si="20"/>
        <v>N/A</v>
      </c>
      <c r="P164">
        <f t="shared" si="21"/>
        <v>566000</v>
      </c>
      <c r="Q164">
        <f>IFERROR(J144+MATCH(P164,J164:N164,0)-1,"")</f>
        <v>2012</v>
      </c>
      <c r="R164">
        <f t="shared" si="22"/>
        <v>566000</v>
      </c>
      <c r="S164">
        <f>IFERROR(J144+MATCH(R164,J164:N164)-1,"")</f>
        <v>2012</v>
      </c>
      <c r="T164">
        <f t="shared" si="23"/>
        <v>566000</v>
      </c>
      <c r="U164" t="str">
        <f t="shared" si="24"/>
        <v/>
      </c>
      <c r="V164" t="e">
        <f t="shared" si="25"/>
        <v>#VALUE!</v>
      </c>
      <c r="W164" t="str">
        <f t="shared" si="26"/>
        <v/>
      </c>
      <c r="X164" t="str">
        <f t="shared" si="27"/>
        <v/>
      </c>
      <c r="Y164" t="str">
        <f t="shared" si="28"/>
        <v/>
      </c>
      <c r="Z164" t="str">
        <f t="shared" si="29"/>
        <v/>
      </c>
      <c r="AA164" t="e">
        <f t="shared" si="30"/>
        <v>#VALUE!</v>
      </c>
      <c r="AB164" t="str">
        <f>IFERROR(V144+MATCH(AA164,V164:Z164,0)-1,"")</f>
        <v/>
      </c>
    </row>
    <row r="165" spans="1:28" x14ac:dyDescent="0.3">
      <c r="A165" s="1">
        <v>8</v>
      </c>
      <c r="B165" t="s">
        <v>6746</v>
      </c>
      <c r="C165" t="s">
        <v>6745</v>
      </c>
      <c r="D165" t="s">
        <v>254</v>
      </c>
      <c r="E165" t="s">
        <v>254</v>
      </c>
      <c r="F165" t="s">
        <v>254</v>
      </c>
      <c r="G165" t="s">
        <v>254</v>
      </c>
      <c r="I165" t="str">
        <f t="shared" si="15"/>
        <v>N/A</v>
      </c>
      <c r="J165">
        <f t="shared" si="16"/>
        <v>566000</v>
      </c>
      <c r="K165" t="str">
        <f t="shared" si="17"/>
        <v>N/A</v>
      </c>
      <c r="L165" t="str">
        <f t="shared" si="18"/>
        <v>N/A</v>
      </c>
      <c r="M165" t="str">
        <f t="shared" si="19"/>
        <v>N/A</v>
      </c>
      <c r="N165" t="str">
        <f t="shared" si="20"/>
        <v>N/A</v>
      </c>
      <c r="P165">
        <f t="shared" si="21"/>
        <v>566000</v>
      </c>
      <c r="Q165">
        <f>IFERROR(J144+MATCH(P165,J165:N165,0)-1,"")</f>
        <v>2012</v>
      </c>
      <c r="R165">
        <f t="shared" si="22"/>
        <v>566000</v>
      </c>
      <c r="S165">
        <f>IFERROR(J144+MATCH(R165,J165:N165)-1,"")</f>
        <v>2012</v>
      </c>
      <c r="T165">
        <f t="shared" si="23"/>
        <v>566000</v>
      </c>
      <c r="U165" t="str">
        <f t="shared" si="24"/>
        <v/>
      </c>
      <c r="V165" t="e">
        <f t="shared" si="25"/>
        <v>#VALUE!</v>
      </c>
      <c r="W165" t="str">
        <f t="shared" si="26"/>
        <v/>
      </c>
      <c r="X165" t="str">
        <f t="shared" si="27"/>
        <v/>
      </c>
      <c r="Y165" t="str">
        <f t="shared" si="28"/>
        <v/>
      </c>
      <c r="Z165" t="str">
        <f t="shared" si="29"/>
        <v/>
      </c>
      <c r="AA165" t="e">
        <f t="shared" si="30"/>
        <v>#VALUE!</v>
      </c>
      <c r="AB165" t="str">
        <f>IFERROR(V144+MATCH(AA165,V165:Z165,0)-1,"")</f>
        <v/>
      </c>
    </row>
    <row r="166" spans="1:28" x14ac:dyDescent="0.3">
      <c r="A166" s="1">
        <v>9</v>
      </c>
      <c r="B166" t="s">
        <v>369</v>
      </c>
      <c r="C166" t="s">
        <v>254</v>
      </c>
      <c r="D166" t="s">
        <v>254</v>
      </c>
      <c r="E166" t="s">
        <v>254</v>
      </c>
      <c r="F166" t="s">
        <v>254</v>
      </c>
      <c r="G166" t="s">
        <v>254</v>
      </c>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1:28" x14ac:dyDescent="0.3">
      <c r="A167" s="1">
        <v>10</v>
      </c>
      <c r="B167" t="s">
        <v>6747</v>
      </c>
      <c r="C167" t="s">
        <v>6748</v>
      </c>
      <c r="D167" t="s">
        <v>571</v>
      </c>
      <c r="E167" t="s">
        <v>6741</v>
      </c>
      <c r="F167" t="s">
        <v>6742</v>
      </c>
      <c r="G167" t="s">
        <v>6743</v>
      </c>
      <c r="I167" t="str">
        <f t="shared" si="15"/>
        <v>pos_trend</v>
      </c>
      <c r="J167">
        <f t="shared" si="16"/>
        <v>37140000</v>
      </c>
      <c r="K167">
        <f t="shared" si="17"/>
        <v>60630000</v>
      </c>
      <c r="L167">
        <f t="shared" si="18"/>
        <v>72360000</v>
      </c>
      <c r="M167">
        <f t="shared" si="19"/>
        <v>103520000</v>
      </c>
      <c r="N167">
        <f t="shared" si="20"/>
        <v>111250000</v>
      </c>
      <c r="P167">
        <f t="shared" si="21"/>
        <v>111250000</v>
      </c>
      <c r="Q167">
        <f>IFERROR(J144+MATCH(P167,J167:N167,0)-1,"")</f>
        <v>2016</v>
      </c>
      <c r="R167">
        <f t="shared" si="22"/>
        <v>37140000</v>
      </c>
      <c r="S167">
        <f>IFERROR(J144+MATCH(R167,J167:N167)-1,"")</f>
        <v>2012</v>
      </c>
      <c r="T167">
        <f t="shared" si="23"/>
        <v>76980000</v>
      </c>
      <c r="U167">
        <f t="shared" si="24"/>
        <v>30637791.206286397</v>
      </c>
      <c r="V167">
        <f t="shared" si="25"/>
        <v>-1.3003548373234377</v>
      </c>
      <c r="W167">
        <f t="shared" si="26"/>
        <v>-0.5336546583895132</v>
      </c>
      <c r="X167">
        <f t="shared" si="27"/>
        <v>-0.15079416035226612</v>
      </c>
      <c r="Y167">
        <f t="shared" si="28"/>
        <v>0.86625043630933829</v>
      </c>
      <c r="Z167">
        <f t="shared" si="29"/>
        <v>1.1185532197558787</v>
      </c>
      <c r="AA167">
        <f t="shared" si="30"/>
        <v>-1.3003548373234377</v>
      </c>
      <c r="AB167">
        <f>IFERROR(V144+MATCH(AA167,V167:Z167,0)-1,"")</f>
        <v>2012</v>
      </c>
    </row>
    <row r="168" spans="1:28" x14ac:dyDescent="0.3">
      <c r="A168" s="1">
        <v>11</v>
      </c>
      <c r="B168" t="s">
        <v>6248</v>
      </c>
      <c r="C168" t="s">
        <v>254</v>
      </c>
      <c r="D168" t="s">
        <v>6749</v>
      </c>
      <c r="E168" t="s">
        <v>6750</v>
      </c>
      <c r="F168" t="s">
        <v>6751</v>
      </c>
      <c r="G168" t="s">
        <v>6752</v>
      </c>
      <c r="I168" t="str">
        <f t="shared" si="15"/>
        <v>N/A</v>
      </c>
      <c r="J168" t="str">
        <f t="shared" si="16"/>
        <v>N/A</v>
      </c>
      <c r="K168">
        <f t="shared" si="17"/>
        <v>0.60780000000000001</v>
      </c>
      <c r="L168">
        <f t="shared" si="18"/>
        <v>0.19350000000000001</v>
      </c>
      <c r="M168">
        <f t="shared" si="19"/>
        <v>0.43060000000000004</v>
      </c>
      <c r="N168">
        <f t="shared" si="20"/>
        <v>7.4700000000000003E-2</v>
      </c>
      <c r="P168">
        <f t="shared" si="21"/>
        <v>0.60780000000000001</v>
      </c>
      <c r="Q168">
        <f>IFERROR(J144+MATCH(P168,J168:N168,0)-1,"")</f>
        <v>2013</v>
      </c>
      <c r="R168">
        <f t="shared" si="22"/>
        <v>7.4700000000000003E-2</v>
      </c>
      <c r="S168" t="str">
        <f>IFERROR(J144+MATCH(R168,J168:N168)-1,"")</f>
        <v/>
      </c>
      <c r="T168">
        <f t="shared" si="23"/>
        <v>0.32665</v>
      </c>
      <c r="U168">
        <f t="shared" si="24"/>
        <v>0.23878766718572386</v>
      </c>
      <c r="V168" t="str">
        <f t="shared" si="25"/>
        <v/>
      </c>
      <c r="W168">
        <f t="shared" si="26"/>
        <v>1.1774058656945949</v>
      </c>
      <c r="X168">
        <f t="shared" si="27"/>
        <v>-0.5576083621455995</v>
      </c>
      <c r="Y168">
        <f t="shared" si="28"/>
        <v>0.43532398982377091</v>
      </c>
      <c r="Z168">
        <f t="shared" si="29"/>
        <v>-1.055121493372766</v>
      </c>
      <c r="AA168">
        <f t="shared" si="30"/>
        <v>1.1774058656945949</v>
      </c>
      <c r="AB168">
        <f>IFERROR(V144+MATCH(AA168,V168:Z168,0)-1,"")</f>
        <v>2013</v>
      </c>
    </row>
    <row r="169" spans="1:28" x14ac:dyDescent="0.3">
      <c r="A169" s="1">
        <v>12</v>
      </c>
      <c r="B169" t="s">
        <v>6249</v>
      </c>
      <c r="C169" t="s">
        <v>254</v>
      </c>
      <c r="D169" t="s">
        <v>6753</v>
      </c>
      <c r="E169" t="s">
        <v>3293</v>
      </c>
      <c r="F169" t="s">
        <v>6754</v>
      </c>
      <c r="G169" t="s">
        <v>1953</v>
      </c>
      <c r="I169" t="str">
        <f t="shared" si="15"/>
        <v>N/A</v>
      </c>
      <c r="J169" t="str">
        <f t="shared" si="16"/>
        <v>N/A</v>
      </c>
      <c r="K169">
        <f t="shared" si="17"/>
        <v>803000</v>
      </c>
      <c r="L169">
        <f t="shared" si="18"/>
        <v>1610000</v>
      </c>
      <c r="M169">
        <f t="shared" si="19"/>
        <v>99000</v>
      </c>
      <c r="N169">
        <f t="shared" si="20"/>
        <v>1570000</v>
      </c>
      <c r="P169">
        <f t="shared" si="21"/>
        <v>1610000</v>
      </c>
      <c r="Q169">
        <f>IFERROR(J144+MATCH(P169,J169:N169,0)-1,"")</f>
        <v>2014</v>
      </c>
      <c r="R169">
        <f t="shared" si="22"/>
        <v>99000</v>
      </c>
      <c r="S169" t="str">
        <f>IFERROR(J144+MATCH(R169,J169:N169)-1,"")</f>
        <v/>
      </c>
      <c r="T169">
        <f t="shared" si="23"/>
        <v>1020500</v>
      </c>
      <c r="U169">
        <f t="shared" si="24"/>
        <v>717850.72728713357</v>
      </c>
      <c r="V169" t="str">
        <f t="shared" si="25"/>
        <v/>
      </c>
      <c r="W169">
        <f t="shared" si="26"/>
        <v>-0.30298778246274877</v>
      </c>
      <c r="X169">
        <f t="shared" si="27"/>
        <v>0.82120136901972596</v>
      </c>
      <c r="Y169">
        <f t="shared" si="28"/>
        <v>-1.2836930645490712</v>
      </c>
      <c r="Z169">
        <f t="shared" si="29"/>
        <v>0.76547947799209393</v>
      </c>
      <c r="AA169">
        <f t="shared" si="30"/>
        <v>-1.2836930645490712</v>
      </c>
      <c r="AB169">
        <f>IFERROR(V144+MATCH(AA169,V169:Z169,0)-1,"")</f>
        <v>2015</v>
      </c>
    </row>
    <row r="170" spans="1:28" x14ac:dyDescent="0.3">
      <c r="A170" s="1">
        <v>13</v>
      </c>
      <c r="B170" t="s">
        <v>6255</v>
      </c>
      <c r="C170" t="s">
        <v>254</v>
      </c>
      <c r="D170" t="s">
        <v>254</v>
      </c>
      <c r="E170" t="s">
        <v>254</v>
      </c>
      <c r="F170" t="s">
        <v>6755</v>
      </c>
      <c r="G170" t="s">
        <v>6756</v>
      </c>
      <c r="I170" t="str">
        <f t="shared" si="15"/>
        <v>N/A</v>
      </c>
      <c r="J170" t="str">
        <f t="shared" si="16"/>
        <v>N/A</v>
      </c>
      <c r="K170" t="str">
        <f t="shared" si="17"/>
        <v>N/A</v>
      </c>
      <c r="L170" t="str">
        <f t="shared" si="18"/>
        <v>N/A</v>
      </c>
      <c r="M170">
        <f t="shared" si="19"/>
        <v>-664000</v>
      </c>
      <c r="N170">
        <f t="shared" si="20"/>
        <v>-1000</v>
      </c>
      <c r="P170">
        <f t="shared" si="21"/>
        <v>-1000</v>
      </c>
      <c r="Q170">
        <f>IFERROR(J144+MATCH(P170,J170:N170,0)-1,"")</f>
        <v>2016</v>
      </c>
      <c r="R170">
        <f t="shared" si="22"/>
        <v>-664000</v>
      </c>
      <c r="S170">
        <f>IFERROR(J144+MATCH(R170,J170:N170)-1,"")</f>
        <v>2015</v>
      </c>
      <c r="T170">
        <f t="shared" si="23"/>
        <v>-332500</v>
      </c>
      <c r="U170">
        <f t="shared" si="24"/>
        <v>468811.79592668102</v>
      </c>
      <c r="V170" t="str">
        <f t="shared" si="25"/>
        <v/>
      </c>
      <c r="W170" t="str">
        <f t="shared" si="26"/>
        <v/>
      </c>
      <c r="X170" t="str">
        <f t="shared" si="27"/>
        <v/>
      </c>
      <c r="Y170">
        <f t="shared" si="28"/>
        <v>-0.70710678118654746</v>
      </c>
      <c r="Z170">
        <f t="shared" si="29"/>
        <v>0.70710678118654746</v>
      </c>
      <c r="AA170">
        <f t="shared" si="30"/>
        <v>-0.70710678118654746</v>
      </c>
      <c r="AB170">
        <f>IFERROR(V144+MATCH(AA170,V170:Z170,0)-1,"")</f>
        <v>2015</v>
      </c>
    </row>
    <row r="171" spans="1:28" x14ac:dyDescent="0.3">
      <c r="A171" s="1">
        <v>14</v>
      </c>
      <c r="B171" t="s">
        <v>356</v>
      </c>
      <c r="C171" t="s">
        <v>254</v>
      </c>
      <c r="D171" t="s">
        <v>6753</v>
      </c>
      <c r="E171" t="s">
        <v>3293</v>
      </c>
      <c r="F171" t="s">
        <v>6757</v>
      </c>
      <c r="G171" t="s">
        <v>1953</v>
      </c>
      <c r="I171" t="str">
        <f t="shared" si="15"/>
        <v>N/A</v>
      </c>
      <c r="J171" t="str">
        <f t="shared" si="16"/>
        <v>N/A</v>
      </c>
      <c r="K171">
        <f t="shared" si="17"/>
        <v>803000</v>
      </c>
      <c r="L171">
        <f t="shared" si="18"/>
        <v>1610000</v>
      </c>
      <c r="M171">
        <f t="shared" si="19"/>
        <v>763000</v>
      </c>
      <c r="N171">
        <f t="shared" si="20"/>
        <v>1570000</v>
      </c>
      <c r="P171">
        <f t="shared" si="21"/>
        <v>1610000</v>
      </c>
      <c r="Q171">
        <f>IFERROR(J144+MATCH(P171,J171:N171,0)-1,"")</f>
        <v>2014</v>
      </c>
      <c r="R171">
        <f t="shared" si="22"/>
        <v>763000</v>
      </c>
      <c r="S171" t="str">
        <f>IFERROR(J144+MATCH(R171,J171:N171)-1,"")</f>
        <v/>
      </c>
      <c r="T171">
        <f t="shared" si="23"/>
        <v>1186500</v>
      </c>
      <c r="U171">
        <f t="shared" si="24"/>
        <v>466493.6584063425</v>
      </c>
      <c r="V171" t="str">
        <f t="shared" si="25"/>
        <v/>
      </c>
      <c r="W171">
        <f t="shared" si="26"/>
        <v>-0.82209048952590413</v>
      </c>
      <c r="X171">
        <f t="shared" si="27"/>
        <v>0.90783656405272595</v>
      </c>
      <c r="Y171">
        <f t="shared" si="28"/>
        <v>-0.90783656405272595</v>
      </c>
      <c r="Z171">
        <f t="shared" si="29"/>
        <v>0.82209048952590413</v>
      </c>
      <c r="AA171">
        <f t="shared" si="30"/>
        <v>-0.90783656405272595</v>
      </c>
      <c r="AB171">
        <f>IFERROR(V144+MATCH(AA171,V171:Z171,0)-1,"")</f>
        <v>2015</v>
      </c>
    </row>
    <row r="172" spans="1:28" x14ac:dyDescent="0.3">
      <c r="A172" s="1">
        <v>15</v>
      </c>
      <c r="B172" t="s">
        <v>332</v>
      </c>
      <c r="C172" t="s">
        <v>254</v>
      </c>
      <c r="D172" t="s">
        <v>6758</v>
      </c>
      <c r="E172" t="s">
        <v>6759</v>
      </c>
      <c r="F172" t="s">
        <v>6760</v>
      </c>
      <c r="G172" t="s">
        <v>254</v>
      </c>
      <c r="I172" t="str">
        <f t="shared" si="15"/>
        <v>N/A</v>
      </c>
      <c r="J172" t="str">
        <f t="shared" si="16"/>
        <v>N/A</v>
      </c>
      <c r="K172">
        <f t="shared" si="17"/>
        <v>2230000</v>
      </c>
      <c r="L172">
        <f t="shared" si="18"/>
        <v>222000</v>
      </c>
      <c r="M172">
        <f t="shared" si="19"/>
        <v>2650000</v>
      </c>
      <c r="N172" t="str">
        <f t="shared" si="20"/>
        <v>N/A</v>
      </c>
      <c r="P172">
        <f t="shared" si="21"/>
        <v>2650000</v>
      </c>
      <c r="Q172">
        <f>IFERROR(J144+MATCH(P172,J172:N172,0)-1,"")</f>
        <v>2015</v>
      </c>
      <c r="R172">
        <f t="shared" si="22"/>
        <v>222000</v>
      </c>
      <c r="S172">
        <f>IFERROR(J144+MATCH(R172,J172:N172)-1,"")</f>
        <v>2014</v>
      </c>
      <c r="T172">
        <f t="shared" si="23"/>
        <v>1700666.6666666667</v>
      </c>
      <c r="U172">
        <f t="shared" si="24"/>
        <v>1297667.6513396385</v>
      </c>
      <c r="V172" t="str">
        <f t="shared" si="25"/>
        <v/>
      </c>
      <c r="W172">
        <f t="shared" si="26"/>
        <v>0.40791132674601199</v>
      </c>
      <c r="X172">
        <f t="shared" si="27"/>
        <v>-1.1394802553182051</v>
      </c>
      <c r="Y172">
        <f t="shared" si="28"/>
        <v>0.7315689285721928</v>
      </c>
      <c r="Z172" t="str">
        <f t="shared" si="29"/>
        <v/>
      </c>
      <c r="AA172">
        <f t="shared" si="30"/>
        <v>-1.1394802553182051</v>
      </c>
      <c r="AB172">
        <f>IFERROR(V144+MATCH(AA172,V172:Z172,0)-1,"")</f>
        <v>2014</v>
      </c>
    </row>
    <row r="173" spans="1:28" x14ac:dyDescent="0.3">
      <c r="A173" s="1">
        <v>16</v>
      </c>
      <c r="B173" t="s">
        <v>370</v>
      </c>
      <c r="C173" t="s">
        <v>6748</v>
      </c>
      <c r="D173" t="s">
        <v>6761</v>
      </c>
      <c r="E173" t="s">
        <v>6762</v>
      </c>
      <c r="F173" t="s">
        <v>6763</v>
      </c>
      <c r="G173" t="s">
        <v>6764</v>
      </c>
      <c r="I173" t="str">
        <f t="shared" si="15"/>
        <v>pos_trend</v>
      </c>
      <c r="J173">
        <f t="shared" si="16"/>
        <v>37140000</v>
      </c>
      <c r="K173">
        <f t="shared" si="17"/>
        <v>59200000</v>
      </c>
      <c r="L173">
        <f t="shared" si="18"/>
        <v>73750000</v>
      </c>
      <c r="M173">
        <f t="shared" si="19"/>
        <v>100970000</v>
      </c>
      <c r="N173">
        <f t="shared" si="20"/>
        <v>112820000</v>
      </c>
      <c r="P173">
        <f t="shared" si="21"/>
        <v>112820000</v>
      </c>
      <c r="Q173">
        <f>IFERROR(J144+MATCH(P173,J173:N173,0)-1,"")</f>
        <v>2016</v>
      </c>
      <c r="R173">
        <f t="shared" si="22"/>
        <v>37140000</v>
      </c>
      <c r="S173">
        <f>IFERROR(J144+MATCH(R173,J173:N173)-1,"")</f>
        <v>2012</v>
      </c>
      <c r="T173">
        <f t="shared" si="23"/>
        <v>76776000</v>
      </c>
      <c r="U173">
        <f t="shared" si="24"/>
        <v>30714835.666172788</v>
      </c>
      <c r="V173">
        <f t="shared" si="25"/>
        <v>-1.2904513125444579</v>
      </c>
      <c r="W173">
        <f t="shared" si="26"/>
        <v>-0.57223161442328663</v>
      </c>
      <c r="X173">
        <f t="shared" si="27"/>
        <v>-9.8519166206467085E-2</v>
      </c>
      <c r="Y173">
        <f t="shared" si="28"/>
        <v>0.78769752385963798</v>
      </c>
      <c r="Z173">
        <f t="shared" si="29"/>
        <v>1.1735045693145736</v>
      </c>
      <c r="AA173">
        <f t="shared" si="30"/>
        <v>-1.2904513125444579</v>
      </c>
      <c r="AB173">
        <f>IFERROR(V144+MATCH(AA173,V173:Z173,0)-1,"")</f>
        <v>2012</v>
      </c>
    </row>
    <row r="174" spans="1:28" x14ac:dyDescent="0.3">
      <c r="A174" s="1">
        <v>17</v>
      </c>
      <c r="B174" t="s">
        <v>376</v>
      </c>
      <c r="C174" t="s">
        <v>254</v>
      </c>
      <c r="D174" t="s">
        <v>6765</v>
      </c>
      <c r="E174" t="s">
        <v>6766</v>
      </c>
      <c r="F174" t="s">
        <v>6767</v>
      </c>
      <c r="G174" t="s">
        <v>6358</v>
      </c>
      <c r="I174" t="str">
        <f t="shared" si="15"/>
        <v>N/A</v>
      </c>
      <c r="J174" t="str">
        <f t="shared" si="16"/>
        <v>N/A</v>
      </c>
      <c r="K174">
        <f t="shared" si="17"/>
        <v>0.59389999999999998</v>
      </c>
      <c r="L174">
        <f t="shared" si="18"/>
        <v>0.2457</v>
      </c>
      <c r="M174">
        <f t="shared" si="19"/>
        <v>0.36909999999999998</v>
      </c>
      <c r="N174">
        <f t="shared" si="20"/>
        <v>0.1174</v>
      </c>
      <c r="P174">
        <f t="shared" si="21"/>
        <v>0.59389999999999998</v>
      </c>
      <c r="Q174">
        <f>IFERROR(J144+MATCH(P174,J174:N174,0)-1,"")</f>
        <v>2013</v>
      </c>
      <c r="R174">
        <f t="shared" si="22"/>
        <v>0.1174</v>
      </c>
      <c r="S174" t="str">
        <f>IFERROR(J144+MATCH(R174,J174:N174)-1,"")</f>
        <v/>
      </c>
      <c r="T174">
        <f t="shared" si="23"/>
        <v>0.33152499999999996</v>
      </c>
      <c r="U174">
        <f t="shared" si="24"/>
        <v>0.20286938942745089</v>
      </c>
      <c r="V174" t="str">
        <f t="shared" si="25"/>
        <v/>
      </c>
      <c r="W174">
        <f t="shared" si="26"/>
        <v>1.2933198090677411</v>
      </c>
      <c r="X174">
        <f t="shared" si="27"/>
        <v>-0.42305544588180588</v>
      </c>
      <c r="Y174">
        <f t="shared" si="28"/>
        <v>0.18521769157015874</v>
      </c>
      <c r="Z174">
        <f t="shared" si="29"/>
        <v>-1.0554820547560935</v>
      </c>
      <c r="AA174">
        <f t="shared" si="30"/>
        <v>1.2933198090677411</v>
      </c>
      <c r="AB174">
        <f>IFERROR(V144+MATCH(AA174,V174:Z174,0)-1,"")</f>
        <v>2013</v>
      </c>
    </row>
    <row r="175" spans="1:28" x14ac:dyDescent="0.3">
      <c r="A175" s="1">
        <v>18</v>
      </c>
      <c r="B175" t="s">
        <v>6259</v>
      </c>
      <c r="C175" t="s">
        <v>6768</v>
      </c>
      <c r="D175" t="s">
        <v>6769</v>
      </c>
      <c r="E175" t="s">
        <v>6770</v>
      </c>
      <c r="F175" t="s">
        <v>6771</v>
      </c>
      <c r="G175" t="s">
        <v>6772</v>
      </c>
      <c r="I175" t="str">
        <f t="shared" si="15"/>
        <v>pos_trend</v>
      </c>
      <c r="J175">
        <f t="shared" si="16"/>
        <v>7790000</v>
      </c>
      <c r="K175">
        <f t="shared" si="17"/>
        <v>15570000</v>
      </c>
      <c r="L175">
        <f t="shared" si="18"/>
        <v>20080000</v>
      </c>
      <c r="M175">
        <f t="shared" si="19"/>
        <v>30510000</v>
      </c>
      <c r="N175">
        <f t="shared" si="20"/>
        <v>34960000</v>
      </c>
      <c r="P175">
        <f t="shared" si="21"/>
        <v>34960000</v>
      </c>
      <c r="Q175">
        <f>IFERROR(J144+MATCH(P175,J175:N175,0)-1,"")</f>
        <v>2016</v>
      </c>
      <c r="R175">
        <f t="shared" si="22"/>
        <v>7790000</v>
      </c>
      <c r="S175">
        <f>IFERROR(J144+MATCH(R175,J175:N175)-1,"")</f>
        <v>2012</v>
      </c>
      <c r="T175">
        <f t="shared" si="23"/>
        <v>21782000</v>
      </c>
      <c r="U175">
        <f t="shared" si="24"/>
        <v>11035165.155084902</v>
      </c>
      <c r="V175">
        <f t="shared" si="25"/>
        <v>-1.2679465874194566</v>
      </c>
      <c r="W175">
        <f t="shared" si="26"/>
        <v>-0.56292768732487597</v>
      </c>
      <c r="X175">
        <f t="shared" si="27"/>
        <v>-0.15423421182017688</v>
      </c>
      <c r="Y175">
        <f t="shared" si="28"/>
        <v>0.79092608740687653</v>
      </c>
      <c r="Z175">
        <f t="shared" si="29"/>
        <v>1.1941823991576328</v>
      </c>
      <c r="AA175">
        <f t="shared" si="30"/>
        <v>-1.2679465874194566</v>
      </c>
      <c r="AB175">
        <f>IFERROR(V144+MATCH(AA175,V175:Z175,0)-1,"")</f>
        <v>2012</v>
      </c>
    </row>
    <row r="176" spans="1:28" x14ac:dyDescent="0.3">
      <c r="A176" s="1">
        <v>19</v>
      </c>
      <c r="B176" t="s">
        <v>6263</v>
      </c>
      <c r="C176" t="s">
        <v>6773</v>
      </c>
      <c r="D176" t="s">
        <v>3469</v>
      </c>
      <c r="E176" t="s">
        <v>6774</v>
      </c>
      <c r="F176" t="s">
        <v>6775</v>
      </c>
      <c r="G176" t="s">
        <v>6776</v>
      </c>
      <c r="I176" t="str">
        <f t="shared" si="15"/>
        <v>pos_trend</v>
      </c>
      <c r="J176">
        <f t="shared" si="16"/>
        <v>7670000</v>
      </c>
      <c r="K176">
        <f t="shared" si="17"/>
        <v>15770000</v>
      </c>
      <c r="L176">
        <f t="shared" si="18"/>
        <v>21500000</v>
      </c>
      <c r="M176">
        <f t="shared" si="19"/>
        <v>29060000</v>
      </c>
      <c r="N176">
        <f t="shared" si="20"/>
        <v>37210000</v>
      </c>
      <c r="P176">
        <f t="shared" si="21"/>
        <v>37210000</v>
      </c>
      <c r="Q176">
        <f>IFERROR(J144+MATCH(P176,J176:N176,0)-1,"")</f>
        <v>2016</v>
      </c>
      <c r="R176">
        <f t="shared" si="22"/>
        <v>7670000</v>
      </c>
      <c r="S176">
        <f>IFERROR(J144+MATCH(R176,J176:N176)-1,"")</f>
        <v>2012</v>
      </c>
      <c r="T176">
        <f t="shared" si="23"/>
        <v>22242000</v>
      </c>
      <c r="U176">
        <f t="shared" si="24"/>
        <v>11459784.901995325</v>
      </c>
      <c r="V176">
        <f t="shared" si="25"/>
        <v>-1.2715770954359527</v>
      </c>
      <c r="W176">
        <f t="shared" si="26"/>
        <v>-0.5647575460926082</v>
      </c>
      <c r="X176">
        <f t="shared" si="27"/>
        <v>-6.4748161186760703E-2</v>
      </c>
      <c r="Y176">
        <f t="shared" si="28"/>
        <v>0.59495008486702761</v>
      </c>
      <c r="Z176">
        <f t="shared" si="29"/>
        <v>1.306132717848294</v>
      </c>
      <c r="AA176">
        <f t="shared" si="30"/>
        <v>1.306132717848294</v>
      </c>
      <c r="AB176">
        <f>IFERROR(V144+MATCH(AA176,V176:Z176,0)-1,"")</f>
        <v>2016</v>
      </c>
    </row>
    <row r="177" spans="1:28" x14ac:dyDescent="0.3">
      <c r="A177" s="1">
        <v>20</v>
      </c>
      <c r="B177" t="s">
        <v>6264</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21</v>
      </c>
      <c r="B178" t="s">
        <v>6265</v>
      </c>
      <c r="C178" t="s">
        <v>2988</v>
      </c>
      <c r="D178" t="s">
        <v>6777</v>
      </c>
      <c r="E178" t="s">
        <v>6778</v>
      </c>
      <c r="F178" t="s">
        <v>1189</v>
      </c>
      <c r="G178" t="s">
        <v>6779</v>
      </c>
      <c r="I178" t="str">
        <f t="shared" si="15"/>
        <v>N/A</v>
      </c>
      <c r="J178">
        <f t="shared" si="16"/>
        <v>116000</v>
      </c>
      <c r="K178">
        <f t="shared" si="17"/>
        <v>-207000</v>
      </c>
      <c r="L178">
        <f t="shared" si="18"/>
        <v>-1410000</v>
      </c>
      <c r="M178">
        <f t="shared" si="19"/>
        <v>1450000</v>
      </c>
      <c r="N178">
        <f t="shared" si="20"/>
        <v>-2250000</v>
      </c>
      <c r="P178">
        <f t="shared" si="21"/>
        <v>1450000</v>
      </c>
      <c r="Q178">
        <f>IFERROR(J144+MATCH(P178,J178:N178,0)-1,"")</f>
        <v>2015</v>
      </c>
      <c r="R178">
        <f t="shared" si="22"/>
        <v>-2250000</v>
      </c>
      <c r="S178" t="str">
        <f>IFERROR(J144+MATCH(R178,J178:N178)-1,"")</f>
        <v/>
      </c>
      <c r="T178">
        <f t="shared" si="23"/>
        <v>-460200</v>
      </c>
      <c r="U178">
        <f t="shared" si="24"/>
        <v>1427452.6962390032</v>
      </c>
      <c r="V178">
        <f t="shared" si="25"/>
        <v>0.40365610819759512</v>
      </c>
      <c r="W178">
        <f t="shared" si="26"/>
        <v>0.17737890766336531</v>
      </c>
      <c r="X178">
        <f t="shared" si="27"/>
        <v>-0.66538106832015942</v>
      </c>
      <c r="Y178">
        <f t="shared" si="28"/>
        <v>1.338187951890049</v>
      </c>
      <c r="Z178">
        <f t="shared" si="29"/>
        <v>-1.25384189943085</v>
      </c>
      <c r="AA178">
        <f t="shared" si="30"/>
        <v>1.338187951890049</v>
      </c>
      <c r="AB178">
        <f>IFERROR(V144+MATCH(AA178,V178:Z178,0)-1,"")</f>
        <v>2015</v>
      </c>
    </row>
    <row r="179" spans="1:28" x14ac:dyDescent="0.3">
      <c r="A179" s="1">
        <v>22</v>
      </c>
      <c r="B179" t="s">
        <v>6266</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23</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24</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25</v>
      </c>
      <c r="B182" t="s">
        <v>415</v>
      </c>
      <c r="C182" t="s">
        <v>254</v>
      </c>
      <c r="D182" t="s">
        <v>5171</v>
      </c>
      <c r="E182" t="s">
        <v>254</v>
      </c>
      <c r="F182" t="s">
        <v>254</v>
      </c>
      <c r="G182" t="s">
        <v>254</v>
      </c>
      <c r="I182" t="str">
        <f t="shared" si="15"/>
        <v>N/A</v>
      </c>
      <c r="J182" t="str">
        <f t="shared" si="16"/>
        <v>N/A</v>
      </c>
      <c r="K182">
        <f t="shared" si="17"/>
        <v>-142000</v>
      </c>
      <c r="L182" t="str">
        <f t="shared" si="18"/>
        <v>N/A</v>
      </c>
      <c r="M182" t="str">
        <f t="shared" si="19"/>
        <v>N/A</v>
      </c>
      <c r="N182" t="str">
        <f t="shared" si="20"/>
        <v>N/A</v>
      </c>
      <c r="P182">
        <f t="shared" si="21"/>
        <v>-142000</v>
      </c>
      <c r="Q182">
        <f>IFERROR(J144+MATCH(P182,J182:N182,0)-1,"")</f>
        <v>2013</v>
      </c>
      <c r="R182">
        <f t="shared" si="22"/>
        <v>-142000</v>
      </c>
      <c r="S182">
        <f>IFERROR(J144+MATCH(R182,J182:N182)-1,"")</f>
        <v>2013</v>
      </c>
      <c r="T182">
        <f t="shared" si="23"/>
        <v>-142000</v>
      </c>
      <c r="U182" t="str">
        <f t="shared" si="24"/>
        <v/>
      </c>
      <c r="V182" t="str">
        <f t="shared" si="25"/>
        <v/>
      </c>
      <c r="W182" t="e">
        <f t="shared" si="26"/>
        <v>#VALUE!</v>
      </c>
      <c r="X182" t="str">
        <f t="shared" si="27"/>
        <v/>
      </c>
      <c r="Y182" t="str">
        <f t="shared" si="28"/>
        <v/>
      </c>
      <c r="Z182" t="str">
        <f t="shared" si="29"/>
        <v/>
      </c>
      <c r="AA182" t="e">
        <f t="shared" si="30"/>
        <v>#VALUE!</v>
      </c>
      <c r="AB182" t="str">
        <f>IFERROR(V144+MATCH(AA182,V182:Z182,0)-1,"")</f>
        <v/>
      </c>
    </row>
    <row r="183" spans="1:28" x14ac:dyDescent="0.3">
      <c r="A183" s="1">
        <v>26</v>
      </c>
      <c r="B183" t="s">
        <v>416</v>
      </c>
      <c r="C183" t="s">
        <v>4005</v>
      </c>
      <c r="D183" t="s">
        <v>6009</v>
      </c>
      <c r="E183" t="s">
        <v>6780</v>
      </c>
      <c r="F183" t="s">
        <v>6781</v>
      </c>
      <c r="G183" t="s">
        <v>6782</v>
      </c>
      <c r="I183" t="str">
        <f t="shared" si="15"/>
        <v>pos_trend</v>
      </c>
      <c r="J183">
        <f t="shared" si="16"/>
        <v>29350000</v>
      </c>
      <c r="K183">
        <f t="shared" si="17"/>
        <v>43500000</v>
      </c>
      <c r="L183">
        <f t="shared" si="18"/>
        <v>53670000</v>
      </c>
      <c r="M183">
        <f t="shared" si="19"/>
        <v>70460000</v>
      </c>
      <c r="N183">
        <f t="shared" si="20"/>
        <v>77870000</v>
      </c>
      <c r="P183">
        <f t="shared" si="21"/>
        <v>77870000</v>
      </c>
      <c r="Q183">
        <f>IFERROR(J144+MATCH(P183,J183:N183,0)-1,"")</f>
        <v>2016</v>
      </c>
      <c r="R183">
        <f t="shared" si="22"/>
        <v>29350000</v>
      </c>
      <c r="S183">
        <f>IFERROR(J144+MATCH(R183,J183:N183)-1,"")</f>
        <v>2012</v>
      </c>
      <c r="T183">
        <f t="shared" si="23"/>
        <v>54970000</v>
      </c>
      <c r="U183">
        <f t="shared" si="24"/>
        <v>19710310.753511727</v>
      </c>
      <c r="V183">
        <f t="shared" si="25"/>
        <v>-1.2998272995485554</v>
      </c>
      <c r="W183">
        <f t="shared" si="26"/>
        <v>-0.58192892762770998</v>
      </c>
      <c r="X183">
        <f t="shared" si="27"/>
        <v>-6.5955327455625365E-2</v>
      </c>
      <c r="Y183">
        <f t="shared" si="28"/>
        <v>0.78588309406741308</v>
      </c>
      <c r="Z183">
        <f t="shared" si="29"/>
        <v>1.1618284605644777</v>
      </c>
      <c r="AA183">
        <f t="shared" si="30"/>
        <v>-1.2998272995485554</v>
      </c>
      <c r="AB183">
        <f>IFERROR(V144+MATCH(AA183,V183:Z183,0)-1,"")</f>
        <v>2012</v>
      </c>
    </row>
    <row r="184" spans="1:28" x14ac:dyDescent="0.3">
      <c r="A184" s="1">
        <v>27</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28</v>
      </c>
      <c r="B185" t="s">
        <v>423</v>
      </c>
      <c r="C185" t="s">
        <v>4005</v>
      </c>
      <c r="D185" t="s">
        <v>6009</v>
      </c>
      <c r="E185" t="s">
        <v>6780</v>
      </c>
      <c r="F185" t="s">
        <v>6781</v>
      </c>
      <c r="G185" t="s">
        <v>6782</v>
      </c>
      <c r="I185" t="str">
        <f t="shared" si="15"/>
        <v>pos_trend</v>
      </c>
      <c r="J185">
        <f t="shared" si="16"/>
        <v>29350000</v>
      </c>
      <c r="K185">
        <f t="shared" si="17"/>
        <v>43500000</v>
      </c>
      <c r="L185">
        <f t="shared" si="18"/>
        <v>53670000</v>
      </c>
      <c r="M185">
        <f t="shared" si="19"/>
        <v>70460000</v>
      </c>
      <c r="N185">
        <f t="shared" si="20"/>
        <v>77870000</v>
      </c>
      <c r="P185">
        <f t="shared" si="21"/>
        <v>77870000</v>
      </c>
      <c r="Q185">
        <f>IFERROR(J144+MATCH(P185,J185:N185,0)-1,"")</f>
        <v>2016</v>
      </c>
      <c r="R185">
        <f t="shared" si="22"/>
        <v>29350000</v>
      </c>
      <c r="S185">
        <f>IFERROR(J144+MATCH(R185,J185:N185)-1,"")</f>
        <v>2012</v>
      </c>
      <c r="T185">
        <f t="shared" si="23"/>
        <v>54970000</v>
      </c>
      <c r="U185">
        <f t="shared" si="24"/>
        <v>19710310.753511727</v>
      </c>
      <c r="V185">
        <f t="shared" si="25"/>
        <v>-1.2998272995485554</v>
      </c>
      <c r="W185">
        <f t="shared" si="26"/>
        <v>-0.58192892762770998</v>
      </c>
      <c r="X185">
        <f t="shared" si="27"/>
        <v>-6.5955327455625365E-2</v>
      </c>
      <c r="Y185">
        <f t="shared" si="28"/>
        <v>0.78588309406741308</v>
      </c>
      <c r="Z185">
        <f t="shared" si="29"/>
        <v>1.1618284605644777</v>
      </c>
      <c r="AA185">
        <f t="shared" si="30"/>
        <v>-1.2998272995485554</v>
      </c>
      <c r="AB185">
        <f>IFERROR(V144+MATCH(AA185,V185:Z185,0)-1,"")</f>
        <v>2012</v>
      </c>
    </row>
    <row r="186" spans="1:28" x14ac:dyDescent="0.3">
      <c r="A186" s="1">
        <v>29</v>
      </c>
      <c r="B186" t="s">
        <v>424</v>
      </c>
      <c r="C186" t="s">
        <v>254</v>
      </c>
      <c r="D186" t="s">
        <v>6783</v>
      </c>
      <c r="E186" t="s">
        <v>6784</v>
      </c>
      <c r="F186" t="s">
        <v>6785</v>
      </c>
      <c r="G186" t="s">
        <v>6786</v>
      </c>
      <c r="I186" t="str">
        <f t="shared" si="15"/>
        <v>N/A</v>
      </c>
      <c r="J186" t="str">
        <f t="shared" si="16"/>
        <v>N/A</v>
      </c>
      <c r="K186">
        <f t="shared" si="17"/>
        <v>0.48180000000000001</v>
      </c>
      <c r="L186">
        <f t="shared" si="18"/>
        <v>0.23380000000000001</v>
      </c>
      <c r="M186">
        <f t="shared" si="19"/>
        <v>0.313</v>
      </c>
      <c r="N186">
        <f t="shared" si="20"/>
        <v>0.1051</v>
      </c>
      <c r="P186">
        <f t="shared" si="21"/>
        <v>0.48180000000000001</v>
      </c>
      <c r="Q186">
        <f>IFERROR(J144+MATCH(P186,J186:N186,0)-1,"")</f>
        <v>2013</v>
      </c>
      <c r="R186">
        <f t="shared" si="22"/>
        <v>0.1051</v>
      </c>
      <c r="S186" t="str">
        <f>IFERROR(J144+MATCH(R186,J186:N186)-1,"")</f>
        <v/>
      </c>
      <c r="T186">
        <f t="shared" si="23"/>
        <v>0.28342499999999998</v>
      </c>
      <c r="U186">
        <f t="shared" si="24"/>
        <v>0.15757513287317904</v>
      </c>
      <c r="V186" t="str">
        <f t="shared" si="25"/>
        <v/>
      </c>
      <c r="W186">
        <f t="shared" si="26"/>
        <v>1.2589232601800049</v>
      </c>
      <c r="X186">
        <f t="shared" si="27"/>
        <v>-0.31492913313891724</v>
      </c>
      <c r="Y186">
        <f t="shared" si="28"/>
        <v>0.1876882440822869</v>
      </c>
      <c r="Z186">
        <f t="shared" si="29"/>
        <v>-1.1316823711233741</v>
      </c>
      <c r="AA186">
        <f t="shared" si="30"/>
        <v>1.2589232601800049</v>
      </c>
      <c r="AB186">
        <f>IFERROR(V144+MATCH(AA186,V186:Z186,0)-1,"")</f>
        <v>2013</v>
      </c>
    </row>
    <row r="187" spans="1:28" x14ac:dyDescent="0.3">
      <c r="A187" s="1">
        <v>30</v>
      </c>
      <c r="B187" t="s">
        <v>6274</v>
      </c>
      <c r="C187" t="s">
        <v>254</v>
      </c>
      <c r="D187" t="s">
        <v>254</v>
      </c>
      <c r="E187" t="s">
        <v>254</v>
      </c>
      <c r="F187" t="s">
        <v>254</v>
      </c>
      <c r="G187" t="s">
        <v>6787</v>
      </c>
      <c r="I187" t="str">
        <f t="shared" si="15"/>
        <v>N/A</v>
      </c>
      <c r="J187" t="str">
        <f t="shared" si="16"/>
        <v>N/A</v>
      </c>
      <c r="K187" t="str">
        <f t="shared" si="17"/>
        <v>N/A</v>
      </c>
      <c r="L187" t="str">
        <f t="shared" si="18"/>
        <v>N/A</v>
      </c>
      <c r="M187" t="str">
        <f t="shared" si="19"/>
        <v>N/A</v>
      </c>
      <c r="N187">
        <f t="shared" si="20"/>
        <v>0.19710000000000003</v>
      </c>
      <c r="P187">
        <f t="shared" si="21"/>
        <v>0.19710000000000003</v>
      </c>
      <c r="Q187">
        <f>IFERROR(J144+MATCH(P187,J187:N187,0)-1,"")</f>
        <v>2016</v>
      </c>
      <c r="R187">
        <f t="shared" si="22"/>
        <v>0.19710000000000003</v>
      </c>
      <c r="S187">
        <f>IFERROR(J144+MATCH(R187,J187:N187)-1,"")</f>
        <v>2016</v>
      </c>
      <c r="T187">
        <f t="shared" si="23"/>
        <v>0.19710000000000003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31</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32</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33</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34</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35</v>
      </c>
      <c r="B192" t="s">
        <v>435</v>
      </c>
      <c r="C192" t="s">
        <v>4005</v>
      </c>
      <c r="D192" t="s">
        <v>6009</v>
      </c>
      <c r="E192" t="s">
        <v>6780</v>
      </c>
      <c r="F192" t="s">
        <v>6781</v>
      </c>
      <c r="G192" t="s">
        <v>6782</v>
      </c>
      <c r="I192" t="str">
        <f t="shared" si="31"/>
        <v>pos_trend</v>
      </c>
      <c r="J192">
        <f t="shared" si="32"/>
        <v>29350000</v>
      </c>
      <c r="K192">
        <f t="shared" si="33"/>
        <v>43500000</v>
      </c>
      <c r="L192">
        <f t="shared" si="34"/>
        <v>53670000</v>
      </c>
      <c r="M192">
        <f t="shared" si="35"/>
        <v>70460000</v>
      </c>
      <c r="N192">
        <f t="shared" si="36"/>
        <v>77870000</v>
      </c>
      <c r="P192">
        <f t="shared" si="21"/>
        <v>77870000</v>
      </c>
      <c r="Q192">
        <f>IFERROR(J144+MATCH(P192,J192:N192,0)-1,"")</f>
        <v>2016</v>
      </c>
      <c r="R192">
        <f t="shared" si="22"/>
        <v>29350000</v>
      </c>
      <c r="S192">
        <f>IFERROR(J144+MATCH(R192,J192:N192)-1,"")</f>
        <v>2012</v>
      </c>
      <c r="T192">
        <f t="shared" si="23"/>
        <v>54970000</v>
      </c>
      <c r="U192">
        <f t="shared" si="24"/>
        <v>19710310.753511727</v>
      </c>
      <c r="V192">
        <f t="shared" si="25"/>
        <v>-1.2998272995485554</v>
      </c>
      <c r="W192">
        <f t="shared" si="26"/>
        <v>-0.58192892762770998</v>
      </c>
      <c r="X192">
        <f t="shared" si="27"/>
        <v>-6.5955327455625365E-2</v>
      </c>
      <c r="Y192">
        <f t="shared" si="28"/>
        <v>0.78588309406741308</v>
      </c>
      <c r="Z192">
        <f t="shared" si="29"/>
        <v>1.1618284605644777</v>
      </c>
      <c r="AA192">
        <f t="shared" si="30"/>
        <v>-1.2998272995485554</v>
      </c>
      <c r="AB192">
        <f>IFERROR(V144+MATCH(AA192,V192:Z192,0)-1,"")</f>
        <v>2012</v>
      </c>
    </row>
    <row r="193" spans="1:28" x14ac:dyDescent="0.3">
      <c r="A193" s="1">
        <v>36</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37</v>
      </c>
      <c r="B194" t="s">
        <v>437</v>
      </c>
      <c r="C194" t="s">
        <v>4005</v>
      </c>
      <c r="D194" t="s">
        <v>6009</v>
      </c>
      <c r="E194" t="s">
        <v>6780</v>
      </c>
      <c r="F194" t="s">
        <v>6781</v>
      </c>
      <c r="G194" t="s">
        <v>6782</v>
      </c>
      <c r="I194" t="str">
        <f t="shared" si="31"/>
        <v>pos_trend</v>
      </c>
      <c r="J194">
        <f t="shared" si="32"/>
        <v>29350000</v>
      </c>
      <c r="K194">
        <f t="shared" si="33"/>
        <v>43500000</v>
      </c>
      <c r="L194">
        <f t="shared" si="34"/>
        <v>53670000</v>
      </c>
      <c r="M194">
        <f t="shared" si="35"/>
        <v>70460000</v>
      </c>
      <c r="N194">
        <f t="shared" si="36"/>
        <v>77870000</v>
      </c>
      <c r="P194">
        <f t="shared" si="21"/>
        <v>77870000</v>
      </c>
      <c r="Q194">
        <f>IFERROR(J144+MATCH(P194,J194:N194,0)-1,"")</f>
        <v>2016</v>
      </c>
      <c r="R194">
        <f t="shared" si="22"/>
        <v>29350000</v>
      </c>
      <c r="S194">
        <f>IFERROR(J144+MATCH(R194,J194:N194)-1,"")</f>
        <v>2012</v>
      </c>
      <c r="T194">
        <f t="shared" si="23"/>
        <v>54970000</v>
      </c>
      <c r="U194">
        <f t="shared" si="24"/>
        <v>19710310.753511727</v>
      </c>
      <c r="V194">
        <f t="shared" si="25"/>
        <v>-1.2998272995485554</v>
      </c>
      <c r="W194">
        <f t="shared" si="26"/>
        <v>-0.58192892762770998</v>
      </c>
      <c r="X194">
        <f t="shared" si="27"/>
        <v>-6.5955327455625365E-2</v>
      </c>
      <c r="Y194">
        <f t="shared" si="28"/>
        <v>0.78588309406741308</v>
      </c>
      <c r="Z194">
        <f t="shared" si="29"/>
        <v>1.1618284605644777</v>
      </c>
      <c r="AA194">
        <f t="shared" si="30"/>
        <v>-1.2998272995485554</v>
      </c>
      <c r="AB194">
        <f>IFERROR(V144+MATCH(AA194,V194:Z194,0)-1,"")</f>
        <v>2012</v>
      </c>
    </row>
    <row r="195" spans="1:28" x14ac:dyDescent="0.3">
      <c r="A195" s="1">
        <v>38</v>
      </c>
      <c r="B195" t="s">
        <v>438</v>
      </c>
      <c r="C195" t="s">
        <v>6788</v>
      </c>
      <c r="D195" t="s">
        <v>6789</v>
      </c>
      <c r="E195" t="s">
        <v>6790</v>
      </c>
      <c r="F195" t="s">
        <v>6791</v>
      </c>
      <c r="G195" t="s">
        <v>5242</v>
      </c>
      <c r="I195" t="str">
        <f t="shared" si="31"/>
        <v>pos_trend</v>
      </c>
      <c r="J195">
        <f t="shared" si="32"/>
        <v>1.62</v>
      </c>
      <c r="K195">
        <f t="shared" si="33"/>
        <v>2.37</v>
      </c>
      <c r="L195">
        <f t="shared" si="34"/>
        <v>2.88</v>
      </c>
      <c r="M195">
        <f t="shared" si="35"/>
        <v>3.72</v>
      </c>
      <c r="N195">
        <f t="shared" si="36"/>
        <v>4.08</v>
      </c>
      <c r="P195">
        <f t="shared" si="21"/>
        <v>4.08</v>
      </c>
      <c r="Q195">
        <f>IFERROR(J144+MATCH(P195,J195:N195,0)-1,"")</f>
        <v>2016</v>
      </c>
      <c r="R195">
        <f t="shared" si="22"/>
        <v>1.62</v>
      </c>
      <c r="S195">
        <f>IFERROR(J144+MATCH(R195,J195:N195)-1,"")</f>
        <v>2012</v>
      </c>
      <c r="T195">
        <f t="shared" si="23"/>
        <v>2.9340000000000002</v>
      </c>
      <c r="U195">
        <f t="shared" si="24"/>
        <v>0.99733645275804439</v>
      </c>
      <c r="V195">
        <f t="shared" si="25"/>
        <v>-1.317509248124092</v>
      </c>
      <c r="W195">
        <f t="shared" si="26"/>
        <v>-0.56550625261947329</v>
      </c>
      <c r="X195">
        <f t="shared" si="27"/>
        <v>-5.4144215676332819E-2</v>
      </c>
      <c r="Y195">
        <f t="shared" si="28"/>
        <v>0.78809913928884046</v>
      </c>
      <c r="Z195">
        <f t="shared" si="29"/>
        <v>1.1490605771310574</v>
      </c>
      <c r="AA195">
        <f t="shared" si="30"/>
        <v>-1.317509248124092</v>
      </c>
      <c r="AB195">
        <f>IFERROR(V144+MATCH(AA195,V195:Z195,0)-1,"")</f>
        <v>2012</v>
      </c>
    </row>
    <row r="196" spans="1:28" x14ac:dyDescent="0.3">
      <c r="A196" s="1">
        <v>39</v>
      </c>
      <c r="B196" t="s">
        <v>444</v>
      </c>
      <c r="C196" t="s">
        <v>254</v>
      </c>
      <c r="D196" t="s">
        <v>6792</v>
      </c>
      <c r="E196" t="s">
        <v>6793</v>
      </c>
      <c r="F196" t="s">
        <v>6794</v>
      </c>
      <c r="G196" t="s">
        <v>6795</v>
      </c>
      <c r="I196" t="str">
        <f t="shared" si="31"/>
        <v>N/A</v>
      </c>
      <c r="J196" t="str">
        <f t="shared" si="32"/>
        <v>N/A</v>
      </c>
      <c r="K196">
        <f t="shared" si="33"/>
        <v>0.46299999999999997</v>
      </c>
      <c r="L196">
        <f t="shared" si="34"/>
        <v>0.2152</v>
      </c>
      <c r="M196">
        <f t="shared" si="35"/>
        <v>0.29170000000000001</v>
      </c>
      <c r="N196">
        <f t="shared" si="36"/>
        <v>9.6799999999999997E-2</v>
      </c>
      <c r="P196">
        <f t="shared" si="21"/>
        <v>0.46299999999999997</v>
      </c>
      <c r="Q196">
        <f>IFERROR(J144+MATCH(P196,J196:N196,0)-1,"")</f>
        <v>2013</v>
      </c>
      <c r="R196">
        <f t="shared" si="22"/>
        <v>9.6799999999999997E-2</v>
      </c>
      <c r="S196" t="str">
        <f>IFERROR(J144+MATCH(R196,J196:N196)-1,"")</f>
        <v/>
      </c>
      <c r="T196">
        <f t="shared" si="23"/>
        <v>0.266675</v>
      </c>
      <c r="U196">
        <f t="shared" si="24"/>
        <v>0.15348935630850763</v>
      </c>
      <c r="V196" t="str">
        <f t="shared" si="25"/>
        <v/>
      </c>
      <c r="W196">
        <f t="shared" si="26"/>
        <v>1.279078919357733</v>
      </c>
      <c r="X196">
        <f t="shared" si="27"/>
        <v>-0.335365273775318</v>
      </c>
      <c r="Y196">
        <f t="shared" si="28"/>
        <v>0.16304062119917126</v>
      </c>
      <c r="Z196">
        <f t="shared" si="29"/>
        <v>-1.1067542667815862</v>
      </c>
      <c r="AA196">
        <f t="shared" si="30"/>
        <v>1.279078919357733</v>
      </c>
      <c r="AB196">
        <f>IFERROR(V144+MATCH(AA196,V196:Z196,0)-1,"")</f>
        <v>2013</v>
      </c>
    </row>
    <row r="197" spans="1:28" x14ac:dyDescent="0.3">
      <c r="A197" s="1">
        <v>40</v>
      </c>
      <c r="B197" t="s">
        <v>449</v>
      </c>
      <c r="C197" t="s">
        <v>6796</v>
      </c>
      <c r="D197" t="s">
        <v>6797</v>
      </c>
      <c r="E197" t="s">
        <v>3588</v>
      </c>
      <c r="F197" t="s">
        <v>532</v>
      </c>
      <c r="G197" t="s">
        <v>6798</v>
      </c>
      <c r="I197" t="str">
        <f t="shared" si="31"/>
        <v>pos_trend</v>
      </c>
      <c r="J197">
        <f t="shared" si="32"/>
        <v>18170000</v>
      </c>
      <c r="K197">
        <f t="shared" si="33"/>
        <v>18370000</v>
      </c>
      <c r="L197">
        <f t="shared" si="34"/>
        <v>18650000</v>
      </c>
      <c r="M197">
        <f t="shared" si="35"/>
        <v>18940000</v>
      </c>
      <c r="N197">
        <f t="shared" si="36"/>
        <v>19110000</v>
      </c>
      <c r="P197">
        <f t="shared" si="21"/>
        <v>19110000</v>
      </c>
      <c r="Q197">
        <f>IFERROR(J144+MATCH(P197,J197:N197,0)-1,"")</f>
        <v>2016</v>
      </c>
      <c r="R197">
        <f t="shared" si="22"/>
        <v>18170000</v>
      </c>
      <c r="S197">
        <f>IFERROR(J144+MATCH(R197,J197:N197)-1,"")</f>
        <v>2012</v>
      </c>
      <c r="T197">
        <f t="shared" si="23"/>
        <v>18648000</v>
      </c>
      <c r="U197">
        <f t="shared" si="24"/>
        <v>388741.55939389858</v>
      </c>
      <c r="V197">
        <f t="shared" si="25"/>
        <v>-1.2296086910421091</v>
      </c>
      <c r="W197">
        <f t="shared" si="26"/>
        <v>-0.7151280671751179</v>
      </c>
      <c r="X197">
        <f t="shared" si="27"/>
        <v>5.1448062386699129E-3</v>
      </c>
      <c r="Y197">
        <f t="shared" si="28"/>
        <v>0.75114171084580728</v>
      </c>
      <c r="Z197">
        <f t="shared" si="29"/>
        <v>1.18845024113275</v>
      </c>
      <c r="AA197">
        <f t="shared" si="30"/>
        <v>-1.2296086910421091</v>
      </c>
      <c r="AB197">
        <f>IFERROR(V144+MATCH(AA197,V197:Z197,0)-1,"")</f>
        <v>2012</v>
      </c>
    </row>
    <row r="198" spans="1:28" x14ac:dyDescent="0.3">
      <c r="A198" s="1">
        <v>41</v>
      </c>
      <c r="B198" t="s">
        <v>455</v>
      </c>
      <c r="C198" t="s">
        <v>4387</v>
      </c>
      <c r="D198" t="s">
        <v>6160</v>
      </c>
      <c r="E198" t="s">
        <v>6799</v>
      </c>
      <c r="F198" t="s">
        <v>6800</v>
      </c>
      <c r="G198" t="s">
        <v>5240</v>
      </c>
      <c r="I198" t="str">
        <f t="shared" si="31"/>
        <v>pos_trend</v>
      </c>
      <c r="J198">
        <f t="shared" si="32"/>
        <v>1.58</v>
      </c>
      <c r="K198">
        <f t="shared" si="33"/>
        <v>2.3199999999999998</v>
      </c>
      <c r="L198">
        <f t="shared" si="34"/>
        <v>2.84</v>
      </c>
      <c r="M198">
        <f t="shared" si="35"/>
        <v>3.69</v>
      </c>
      <c r="N198">
        <f t="shared" si="36"/>
        <v>4.05</v>
      </c>
      <c r="P198">
        <f t="shared" si="21"/>
        <v>4.05</v>
      </c>
      <c r="Q198">
        <f>IFERROR(J144+MATCH(P198,J198:N198,0)-1,"")</f>
        <v>2016</v>
      </c>
      <c r="R198">
        <f t="shared" si="22"/>
        <v>1.58</v>
      </c>
      <c r="S198">
        <f>IFERROR(J144+MATCH(R198,J198:N198)-1,"")</f>
        <v>2012</v>
      </c>
      <c r="T198">
        <f t="shared" si="23"/>
        <v>2.8959999999999999</v>
      </c>
      <c r="U198">
        <f t="shared" si="24"/>
        <v>1.0036084894021164</v>
      </c>
      <c r="V198">
        <f t="shared" si="25"/>
        <v>-1.3112683022280787</v>
      </c>
      <c r="W198">
        <f t="shared" si="26"/>
        <v>-0.57392898334602849</v>
      </c>
      <c r="X198">
        <f t="shared" si="27"/>
        <v>-5.5798651158641702E-2</v>
      </c>
      <c r="Y198">
        <f t="shared" si="28"/>
        <v>0.79114516107074051</v>
      </c>
      <c r="Z198">
        <f t="shared" si="29"/>
        <v>1.1498507756620082</v>
      </c>
      <c r="AA198">
        <f t="shared" si="30"/>
        <v>-1.3112683022280787</v>
      </c>
      <c r="AB198">
        <f>IFERROR(V144+MATCH(AA198,V198:Z198,0)-1,"")</f>
        <v>2012</v>
      </c>
    </row>
    <row r="199" spans="1:28" x14ac:dyDescent="0.3">
      <c r="A199" s="1">
        <v>42</v>
      </c>
      <c r="B199" t="s">
        <v>461</v>
      </c>
      <c r="C199" t="s">
        <v>254</v>
      </c>
      <c r="D199" t="s">
        <v>6801</v>
      </c>
      <c r="E199" t="s">
        <v>6802</v>
      </c>
      <c r="F199" t="s">
        <v>6803</v>
      </c>
      <c r="G199" t="s">
        <v>6804</v>
      </c>
      <c r="I199" t="str">
        <f t="shared" si="31"/>
        <v>N/A</v>
      </c>
      <c r="J199" t="str">
        <f t="shared" si="32"/>
        <v>N/A</v>
      </c>
      <c r="K199">
        <f t="shared" si="33"/>
        <v>0.46840000000000004</v>
      </c>
      <c r="L199">
        <f t="shared" si="34"/>
        <v>0.22409999999999999</v>
      </c>
      <c r="M199">
        <f t="shared" si="35"/>
        <v>0.29930000000000001</v>
      </c>
      <c r="N199">
        <f t="shared" si="36"/>
        <v>9.7600000000000006E-2</v>
      </c>
      <c r="P199">
        <f t="shared" si="21"/>
        <v>0.46840000000000004</v>
      </c>
      <c r="Q199">
        <f>IFERROR(J144+MATCH(P199,J199:N199,0)-1,"")</f>
        <v>2013</v>
      </c>
      <c r="R199">
        <f t="shared" si="22"/>
        <v>9.7600000000000006E-2</v>
      </c>
      <c r="S199" t="str">
        <f>IFERROR(J144+MATCH(R199,J199:N199)-1,"")</f>
        <v/>
      </c>
      <c r="T199">
        <f t="shared" si="23"/>
        <v>0.27234999999999998</v>
      </c>
      <c r="U199">
        <f t="shared" si="24"/>
        <v>0.15494894858199809</v>
      </c>
      <c r="V199" t="str">
        <f t="shared" si="25"/>
        <v/>
      </c>
      <c r="W199">
        <f t="shared" si="26"/>
        <v>1.2652554392536037</v>
      </c>
      <c r="X199">
        <f t="shared" si="27"/>
        <v>-0.31139288418253686</v>
      </c>
      <c r="Y199">
        <f t="shared" si="28"/>
        <v>0.17392825344496124</v>
      </c>
      <c r="Z199">
        <f t="shared" si="29"/>
        <v>-1.1277908085160273</v>
      </c>
      <c r="AA199">
        <f t="shared" si="30"/>
        <v>1.2652554392536037</v>
      </c>
      <c r="AB199">
        <f>IFERROR(V144+MATCH(AA199,V199:Z199,0)-1,"")</f>
        <v>2013</v>
      </c>
    </row>
    <row r="200" spans="1:28" x14ac:dyDescent="0.3">
      <c r="A200" s="1">
        <v>43</v>
      </c>
      <c r="B200" t="s">
        <v>466</v>
      </c>
      <c r="C200" t="s">
        <v>6805</v>
      </c>
      <c r="D200" t="s">
        <v>279</v>
      </c>
      <c r="E200" t="s">
        <v>6806</v>
      </c>
      <c r="F200" t="s">
        <v>6807</v>
      </c>
      <c r="G200" t="s">
        <v>6808</v>
      </c>
      <c r="I200" t="str">
        <f t="shared" si="31"/>
        <v>pos_trend</v>
      </c>
      <c r="J200">
        <f t="shared" si="32"/>
        <v>18580000</v>
      </c>
      <c r="K200">
        <f t="shared" si="33"/>
        <v>18750000</v>
      </c>
      <c r="L200">
        <f t="shared" si="34"/>
        <v>18930000</v>
      </c>
      <c r="M200">
        <f t="shared" si="35"/>
        <v>19120000</v>
      </c>
      <c r="N200">
        <f t="shared" si="36"/>
        <v>19200000</v>
      </c>
      <c r="P200">
        <f t="shared" si="21"/>
        <v>19200000</v>
      </c>
      <c r="Q200">
        <f>IFERROR(J144+MATCH(P200,J200:N200,0)-1,"")</f>
        <v>2016</v>
      </c>
      <c r="R200">
        <f t="shared" si="22"/>
        <v>18580000</v>
      </c>
      <c r="S200">
        <f>IFERROR(J144+MATCH(R200,J200:N200)-1,"")</f>
        <v>2012</v>
      </c>
      <c r="T200">
        <f t="shared" si="23"/>
        <v>18916000</v>
      </c>
      <c r="U200">
        <f t="shared" si="24"/>
        <v>256378.62625421799</v>
      </c>
      <c r="V200">
        <f t="shared" si="25"/>
        <v>-1.3105616677531911</v>
      </c>
      <c r="W200">
        <f t="shared" si="26"/>
        <v>-0.64747987156854081</v>
      </c>
      <c r="X200">
        <f t="shared" si="27"/>
        <v>5.4606736156382965E-2</v>
      </c>
      <c r="Y200">
        <f t="shared" si="28"/>
        <v>0.79569815542158029</v>
      </c>
      <c r="Z200">
        <f t="shared" si="29"/>
        <v>1.1077366477437687</v>
      </c>
      <c r="AA200">
        <f t="shared" si="30"/>
        <v>-1.3105616677531911</v>
      </c>
      <c r="AB200">
        <f>IFERROR(V144+MATCH(AA200,V200:Z200,0)-1,"")</f>
        <v>2012</v>
      </c>
    </row>
    <row r="201" spans="1: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1:28" x14ac:dyDescent="0.3">
      <c r="B202" s="1" t="s">
        <v>241</v>
      </c>
      <c r="C202" s="1" t="s">
        <v>242</v>
      </c>
      <c r="D202" s="1" t="s">
        <v>243</v>
      </c>
      <c r="E202" s="1" t="s">
        <v>244</v>
      </c>
      <c r="F202" s="1" t="s">
        <v>245</v>
      </c>
      <c r="G202" s="1" t="s">
        <v>246</v>
      </c>
      <c r="H202" s="1" t="s">
        <v>247</v>
      </c>
      <c r="I202" t="str">
        <f t="shared" si="31"/>
        <v>pos_trend</v>
      </c>
      <c r="J202">
        <f t="shared" si="32"/>
        <v>2012</v>
      </c>
      <c r="K202">
        <f t="shared" si="33"/>
        <v>2013</v>
      </c>
      <c r="L202">
        <f t="shared" si="34"/>
        <v>2014</v>
      </c>
      <c r="M202">
        <f t="shared" si="35"/>
        <v>2015</v>
      </c>
      <c r="N202">
        <f t="shared" si="36"/>
        <v>2016</v>
      </c>
      <c r="P202">
        <f t="shared" si="21"/>
        <v>2016</v>
      </c>
      <c r="Q202">
        <f>IFERROR(J144+MATCH(P202,J202:N202,0)-1,"")</f>
        <v>2016</v>
      </c>
      <c r="R202">
        <f t="shared" si="22"/>
        <v>2012</v>
      </c>
      <c r="S202">
        <f>IFERROR(J144+MATCH(R202,J202:N202)-1,"")</f>
        <v>2012</v>
      </c>
      <c r="T202">
        <f t="shared" si="23"/>
        <v>2014</v>
      </c>
      <c r="U202">
        <f t="shared" si="24"/>
        <v>1.5811388300841898</v>
      </c>
      <c r="V202">
        <f t="shared" si="25"/>
        <v>-1.2649110640673518</v>
      </c>
      <c r="W202">
        <f t="shared" si="26"/>
        <v>-0.63245553203367588</v>
      </c>
      <c r="X202">
        <f t="shared" si="27"/>
        <v>0</v>
      </c>
      <c r="Y202">
        <f t="shared" si="28"/>
        <v>0.63245553203367588</v>
      </c>
      <c r="Z202">
        <f t="shared" si="29"/>
        <v>1.2649110640673518</v>
      </c>
      <c r="AA202">
        <f t="shared" si="30"/>
        <v>-1.2649110640673518</v>
      </c>
      <c r="AB202">
        <f>IFERROR(V144+MATCH(AA202,V202:Z202,0)-1,"")</f>
        <v>2012</v>
      </c>
    </row>
    <row r="203" spans="1:28" x14ac:dyDescent="0.3">
      <c r="A203" s="1">
        <v>0</v>
      </c>
      <c r="B203" t="s">
        <v>490</v>
      </c>
      <c r="C203" t="s">
        <v>6809</v>
      </c>
      <c r="D203" t="s">
        <v>6810</v>
      </c>
      <c r="E203" t="s">
        <v>6811</v>
      </c>
      <c r="F203" t="s">
        <v>6812</v>
      </c>
      <c r="G203" t="s">
        <v>6813</v>
      </c>
      <c r="I203" t="str">
        <f t="shared" si="31"/>
        <v>N/A</v>
      </c>
      <c r="J203">
        <f t="shared" si="32"/>
        <v>92680000</v>
      </c>
      <c r="K203">
        <f t="shared" si="33"/>
        <v>123080000</v>
      </c>
      <c r="L203">
        <f t="shared" si="34"/>
        <v>90960000</v>
      </c>
      <c r="M203">
        <f t="shared" si="35"/>
        <v>69480000</v>
      </c>
      <c r="N203">
        <f t="shared" si="36"/>
        <v>58940000</v>
      </c>
      <c r="P203">
        <f t="shared" si="21"/>
        <v>123080000</v>
      </c>
      <c r="Q203">
        <f>IFERROR(J144+MATCH(P203,J203:N203,0)-1,"")</f>
        <v>2013</v>
      </c>
      <c r="R203">
        <f t="shared" si="22"/>
        <v>58940000</v>
      </c>
      <c r="S203" t="str">
        <f>IFERROR(J144+MATCH(R203,J203:N203)-1,"")</f>
        <v/>
      </c>
      <c r="T203">
        <f t="shared" si="23"/>
        <v>87028000</v>
      </c>
      <c r="U203">
        <f t="shared" si="24"/>
        <v>24718517.754914027</v>
      </c>
      <c r="V203">
        <f t="shared" si="25"/>
        <v>0.22865448713551548</v>
      </c>
      <c r="W203">
        <f t="shared" si="26"/>
        <v>1.4585016932430297</v>
      </c>
      <c r="X203">
        <f t="shared" si="27"/>
        <v>0.15907102678995874</v>
      </c>
      <c r="Y203">
        <f t="shared" si="28"/>
        <v>-0.70991311752548225</v>
      </c>
      <c r="Z203">
        <f t="shared" si="29"/>
        <v>-1.1363140896430217</v>
      </c>
      <c r="AA203">
        <f t="shared" si="30"/>
        <v>1.4585016932430297</v>
      </c>
      <c r="AB203">
        <f>IFERROR(V144+MATCH(AA203,V203:Z203,0)-1,"")</f>
        <v>2013</v>
      </c>
    </row>
    <row r="204" spans="1:28" x14ac:dyDescent="0.3">
      <c r="A204" s="1">
        <v>1</v>
      </c>
      <c r="B204" t="s">
        <v>6814</v>
      </c>
      <c r="C204" t="s">
        <v>254</v>
      </c>
      <c r="D204" t="s">
        <v>6815</v>
      </c>
      <c r="E204" t="s">
        <v>6816</v>
      </c>
      <c r="F204" t="s">
        <v>6817</v>
      </c>
      <c r="G204" t="s">
        <v>6818</v>
      </c>
      <c r="I204" t="str">
        <f t="shared" si="31"/>
        <v>N/A</v>
      </c>
      <c r="J204" t="str">
        <f t="shared" si="32"/>
        <v>N/A</v>
      </c>
      <c r="K204">
        <f t="shared" si="33"/>
        <v>0.32799999999999996</v>
      </c>
      <c r="L204">
        <f t="shared" si="34"/>
        <v>-0.26100000000000001</v>
      </c>
      <c r="M204">
        <f t="shared" si="35"/>
        <v>-0.2361</v>
      </c>
      <c r="N204">
        <f t="shared" si="36"/>
        <v>-0.15179999999999999</v>
      </c>
      <c r="P204">
        <f t="shared" si="21"/>
        <v>0.32799999999999996</v>
      </c>
      <c r="Q204">
        <f>IFERROR(J144+MATCH(P204,J204:N204,0)-1,"")</f>
        <v>2013</v>
      </c>
      <c r="R204">
        <f t="shared" si="22"/>
        <v>-0.26100000000000001</v>
      </c>
      <c r="S204">
        <f>IFERROR(J144+MATCH(R204,J204:N204)-1,"")</f>
        <v>2014</v>
      </c>
      <c r="T204">
        <f t="shared" si="23"/>
        <v>-8.0225000000000019E-2</v>
      </c>
      <c r="U204">
        <f t="shared" si="24"/>
        <v>0.27613236409374398</v>
      </c>
      <c r="V204" t="str">
        <f t="shared" si="25"/>
        <v/>
      </c>
      <c r="W204">
        <f t="shared" si="26"/>
        <v>1.4783670915931171</v>
      </c>
      <c r="X204">
        <f t="shared" si="27"/>
        <v>-0.65466791838507132</v>
      </c>
      <c r="Y204">
        <f t="shared" si="28"/>
        <v>-0.56449377280195268</v>
      </c>
      <c r="Z204">
        <f t="shared" si="29"/>
        <v>-0.25920540040609302</v>
      </c>
      <c r="AA204">
        <f t="shared" si="30"/>
        <v>1.4783670915931171</v>
      </c>
      <c r="AB204">
        <f>IFERROR(V144+MATCH(AA204,V204:Z204,0)-1,"")</f>
        <v>2013</v>
      </c>
    </row>
    <row r="205" spans="1:28" x14ac:dyDescent="0.3">
      <c r="A205" s="1">
        <v>2</v>
      </c>
      <c r="B205" t="s">
        <v>6819</v>
      </c>
      <c r="C205" t="s">
        <v>6820</v>
      </c>
      <c r="D205" t="s">
        <v>6821</v>
      </c>
      <c r="E205" t="s">
        <v>1420</v>
      </c>
      <c r="F205" t="s">
        <v>251</v>
      </c>
      <c r="G205" t="s">
        <v>59</v>
      </c>
      <c r="I205" t="str">
        <f t="shared" si="31"/>
        <v>pos_trend</v>
      </c>
      <c r="J205">
        <f t="shared" si="32"/>
        <v>808120000</v>
      </c>
      <c r="K205">
        <f t="shared" si="33"/>
        <v>868180000</v>
      </c>
      <c r="L205">
        <f t="shared" si="34"/>
        <v>1000000000</v>
      </c>
      <c r="M205">
        <f t="shared" si="35"/>
        <v>1030000000</v>
      </c>
      <c r="N205">
        <f t="shared" si="36"/>
        <v>1070000000.0000001</v>
      </c>
      <c r="P205">
        <f t="shared" si="21"/>
        <v>1070000000.0000001</v>
      </c>
      <c r="Q205">
        <f>IFERROR(J144+MATCH(P205,J205:N205,0)-1,"")</f>
        <v>2016</v>
      </c>
      <c r="R205">
        <f t="shared" si="22"/>
        <v>808120000</v>
      </c>
      <c r="S205">
        <f>IFERROR(J144+MATCH(R205,J205:N205)-1,"")</f>
        <v>2012</v>
      </c>
      <c r="T205">
        <f t="shared" si="23"/>
        <v>955260000</v>
      </c>
      <c r="U205">
        <f t="shared" si="24"/>
        <v>111787866.96238551</v>
      </c>
      <c r="V205">
        <f t="shared" si="25"/>
        <v>-1.31624302348939</v>
      </c>
      <c r="W205">
        <f t="shared" si="26"/>
        <v>-0.77897541447231267</v>
      </c>
      <c r="X205">
        <f t="shared" si="27"/>
        <v>0.4002223247989351</v>
      </c>
      <c r="Y205">
        <f t="shared" si="28"/>
        <v>0.66858776386840435</v>
      </c>
      <c r="Z205">
        <f t="shared" si="29"/>
        <v>1.0264083492943643</v>
      </c>
      <c r="AA205">
        <f t="shared" si="30"/>
        <v>-1.31624302348939</v>
      </c>
      <c r="AB205">
        <f>IFERROR(V144+MATCH(AA205,V205:Z205,0)-1,"")</f>
        <v>2012</v>
      </c>
    </row>
    <row r="206" spans="1:28" x14ac:dyDescent="0.3">
      <c r="A206" s="1">
        <v>3</v>
      </c>
      <c r="B206" t="s">
        <v>6822</v>
      </c>
      <c r="C206" t="s">
        <v>6823</v>
      </c>
      <c r="D206" t="s">
        <v>6824</v>
      </c>
      <c r="E206" t="s">
        <v>6825</v>
      </c>
      <c r="F206" t="s">
        <v>251</v>
      </c>
      <c r="G206" t="s">
        <v>56</v>
      </c>
      <c r="I206" t="str">
        <f t="shared" si="31"/>
        <v>pos_trend</v>
      </c>
      <c r="J206">
        <f t="shared" si="32"/>
        <v>732430000</v>
      </c>
      <c r="K206">
        <f t="shared" si="33"/>
        <v>774460000</v>
      </c>
      <c r="L206">
        <f t="shared" si="34"/>
        <v>970870000</v>
      </c>
      <c r="M206">
        <f t="shared" si="35"/>
        <v>1030000000</v>
      </c>
      <c r="N206">
        <f t="shared" si="36"/>
        <v>1040000000</v>
      </c>
      <c r="P206">
        <f t="shared" si="21"/>
        <v>1040000000</v>
      </c>
      <c r="Q206">
        <f>IFERROR(J144+MATCH(P206,J206:N206,0)-1,"")</f>
        <v>2016</v>
      </c>
      <c r="R206">
        <f t="shared" si="22"/>
        <v>732430000</v>
      </c>
      <c r="S206">
        <f>IFERROR(J144+MATCH(R206,J206:N206)-1,"")</f>
        <v>2012</v>
      </c>
      <c r="T206">
        <f t="shared" si="23"/>
        <v>909552000</v>
      </c>
      <c r="U206">
        <f t="shared" si="24"/>
        <v>145693470.92440346</v>
      </c>
      <c r="V206">
        <f t="shared" si="25"/>
        <v>-1.2157167982627306</v>
      </c>
      <c r="W206">
        <f t="shared" si="26"/>
        <v>-0.92723441306505572</v>
      </c>
      <c r="X206">
        <f t="shared" si="27"/>
        <v>0.42086992375805443</v>
      </c>
      <c r="Y206">
        <f t="shared" si="28"/>
        <v>0.82672201599546846</v>
      </c>
      <c r="Z206">
        <f t="shared" si="29"/>
        <v>0.89535927157426332</v>
      </c>
      <c r="AA206">
        <f t="shared" si="30"/>
        <v>-1.2157167982627306</v>
      </c>
      <c r="AB206">
        <f>IFERROR(V144+MATCH(AA206,V206:Z206,0)-1,"")</f>
        <v>2012</v>
      </c>
    </row>
    <row r="207" spans="1:28" x14ac:dyDescent="0.3">
      <c r="A207" s="1">
        <v>4</v>
      </c>
      <c r="B207" t="s">
        <v>6826</v>
      </c>
      <c r="C207" t="s">
        <v>6823</v>
      </c>
      <c r="D207" t="s">
        <v>6824</v>
      </c>
      <c r="E207" t="s">
        <v>6825</v>
      </c>
      <c r="F207" t="s">
        <v>251</v>
      </c>
      <c r="G207" t="s">
        <v>56</v>
      </c>
      <c r="I207" t="str">
        <f t="shared" si="31"/>
        <v>pos_trend</v>
      </c>
      <c r="J207">
        <f t="shared" si="32"/>
        <v>732430000</v>
      </c>
      <c r="K207">
        <f t="shared" si="33"/>
        <v>774460000</v>
      </c>
      <c r="L207">
        <f t="shared" si="34"/>
        <v>970870000</v>
      </c>
      <c r="M207">
        <f t="shared" si="35"/>
        <v>1030000000</v>
      </c>
      <c r="N207">
        <f t="shared" si="36"/>
        <v>1040000000</v>
      </c>
      <c r="P207">
        <f t="shared" si="21"/>
        <v>1040000000</v>
      </c>
      <c r="Q207">
        <f>IFERROR(J144+MATCH(P207,J207:N207,0)-1,"")</f>
        <v>2016</v>
      </c>
      <c r="R207">
        <f t="shared" si="22"/>
        <v>732430000</v>
      </c>
      <c r="S207">
        <f>IFERROR(J144+MATCH(R207,J207:N207)-1,"")</f>
        <v>2012</v>
      </c>
      <c r="T207">
        <f t="shared" si="23"/>
        <v>909552000</v>
      </c>
      <c r="U207">
        <f t="shared" si="24"/>
        <v>145693470.92440346</v>
      </c>
      <c r="V207">
        <f t="shared" si="25"/>
        <v>-1.2157167982627306</v>
      </c>
      <c r="W207">
        <f t="shared" si="26"/>
        <v>-0.92723441306505572</v>
      </c>
      <c r="X207">
        <f t="shared" si="27"/>
        <v>0.42086992375805443</v>
      </c>
      <c r="Y207">
        <f t="shared" si="28"/>
        <v>0.82672201599546846</v>
      </c>
      <c r="Z207">
        <f t="shared" si="29"/>
        <v>0.89535927157426332</v>
      </c>
      <c r="AA207">
        <f t="shared" si="30"/>
        <v>-1.2157167982627306</v>
      </c>
      <c r="AB207">
        <f>IFERROR(V144+MATCH(AA207,V207:Z207,0)-1,"")</f>
        <v>2012</v>
      </c>
    </row>
    <row r="208" spans="1:28" x14ac:dyDescent="0.3">
      <c r="A208" s="1">
        <v>5</v>
      </c>
      <c r="B208" t="s">
        <v>761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6</v>
      </c>
      <c r="B209" t="s">
        <v>6827</v>
      </c>
      <c r="C209" t="s">
        <v>6828</v>
      </c>
      <c r="D209" t="s">
        <v>6829</v>
      </c>
      <c r="E209" t="s">
        <v>5157</v>
      </c>
      <c r="F209" t="s">
        <v>6830</v>
      </c>
      <c r="G209" t="s">
        <v>2654</v>
      </c>
      <c r="I209" t="str">
        <f t="shared" si="31"/>
        <v>N/A</v>
      </c>
      <c r="J209">
        <f t="shared" si="32"/>
        <v>6770000</v>
      </c>
      <c r="K209">
        <f t="shared" si="33"/>
        <v>9300000</v>
      </c>
      <c r="L209">
        <f t="shared" si="34"/>
        <v>28000</v>
      </c>
      <c r="M209">
        <f t="shared" si="35"/>
        <v>31000</v>
      </c>
      <c r="N209">
        <f t="shared" si="36"/>
        <v>33000</v>
      </c>
      <c r="P209">
        <f t="shared" ref="P209:P272" si="37">MAX(J209:N209)</f>
        <v>9300000</v>
      </c>
      <c r="Q209">
        <f>IFERROR(J144+MATCH(P209,J209:N209,0)-1,"")</f>
        <v>2013</v>
      </c>
      <c r="R209">
        <f t="shared" ref="R209:R272" si="38">IF(Q209="","",MIN(J209:N209))</f>
        <v>28000</v>
      </c>
      <c r="S209">
        <f>IFERROR(J144+MATCH(R209,J209:N209)-1,"")</f>
        <v>2014</v>
      </c>
      <c r="T209">
        <f t="shared" ref="T209:T272" si="39">IFERROR(AVERAGE(J209:N209),"")</f>
        <v>3232400</v>
      </c>
      <c r="U209">
        <f t="shared" ref="U209:U272" si="40">IFERROR(STDEV(J209:N209),"")</f>
        <v>4474474.4160627406</v>
      </c>
      <c r="V209">
        <f t="shared" ref="V209:V272" si="41">IF(C209="-","",IF(ISBLANK(B209),"",IF(OR(ISNUMBER(FIND("Growth",B209)),ISNUMBER(FIND("Margin",B209))),"",(J209-T209)/U209)))</f>
        <v>0.79061799689825207</v>
      </c>
      <c r="W209">
        <f t="shared" ref="W209:W272" si="42">IF(OR(D209="-",ISBLANK(D209)),"",(K209-T209)/U209)</f>
        <v>1.3560475344809573</v>
      </c>
      <c r="X209">
        <f t="shared" ref="X209:X272" si="43">IF(OR(E209="-",ISBLANK(E209)),"",(L209-T209)/U209)</f>
        <v>-0.71615115028854559</v>
      </c>
      <c r="Y209">
        <f t="shared" ref="Y209:Y272" si="44">IF(OR(F209="-",ISBLANK(F209)),"",(M209-T209)/U209)</f>
        <v>-0.71548068048113522</v>
      </c>
      <c r="Z209">
        <f t="shared" ref="Z209:Z272" si="45">IFERROR(IF(OR(G209="-",ISBLANK(G209)),"",(N209-T209)/U209),"")</f>
        <v>-0.71503370060952842</v>
      </c>
      <c r="AA209">
        <f t="shared" ref="AA209:AA272" si="46">IF(MAX(MAX(V209:Z209),ABS(MIN(V209:Z209)))=ABS(MIN(V209:Z209)),MIN(V209:Z209),MAX(V209:Z209))</f>
        <v>1.3560475344809573</v>
      </c>
      <c r="AB209">
        <f>IFERROR(V144+MATCH(AA209,V209:Z209,0)-1,"")</f>
        <v>2013</v>
      </c>
    </row>
    <row r="210" spans="1:28" x14ac:dyDescent="0.3">
      <c r="A210" s="1">
        <v>7</v>
      </c>
      <c r="B210" t="s">
        <v>6831</v>
      </c>
      <c r="C210" t="s">
        <v>6828</v>
      </c>
      <c r="D210" t="s">
        <v>6829</v>
      </c>
      <c r="E210" t="s">
        <v>5157</v>
      </c>
      <c r="F210" t="s">
        <v>6830</v>
      </c>
      <c r="G210" t="s">
        <v>2654</v>
      </c>
      <c r="I210" t="str">
        <f t="shared" si="31"/>
        <v>N/A</v>
      </c>
      <c r="J210">
        <f t="shared" si="32"/>
        <v>6770000</v>
      </c>
      <c r="K210">
        <f t="shared" si="33"/>
        <v>9300000</v>
      </c>
      <c r="L210">
        <f t="shared" si="34"/>
        <v>28000</v>
      </c>
      <c r="M210">
        <f t="shared" si="35"/>
        <v>31000</v>
      </c>
      <c r="N210">
        <f t="shared" si="36"/>
        <v>33000</v>
      </c>
      <c r="P210">
        <f t="shared" si="37"/>
        <v>9300000</v>
      </c>
      <c r="Q210">
        <f>IFERROR(J144+MATCH(P210,J210:N210,0)-1,"")</f>
        <v>2013</v>
      </c>
      <c r="R210">
        <f t="shared" si="38"/>
        <v>28000</v>
      </c>
      <c r="S210">
        <f>IFERROR(J144+MATCH(R210,J210:N210)-1,"")</f>
        <v>2014</v>
      </c>
      <c r="T210">
        <f t="shared" si="39"/>
        <v>3232400</v>
      </c>
      <c r="U210">
        <f t="shared" si="40"/>
        <v>4474474.4160627406</v>
      </c>
      <c r="V210">
        <f t="shared" si="41"/>
        <v>0.79061799689825207</v>
      </c>
      <c r="W210">
        <f t="shared" si="42"/>
        <v>1.3560475344809573</v>
      </c>
      <c r="X210">
        <f t="shared" si="43"/>
        <v>-0.71615115028854559</v>
      </c>
      <c r="Y210">
        <f t="shared" si="44"/>
        <v>-0.71548068048113522</v>
      </c>
      <c r="Z210">
        <f t="shared" si="45"/>
        <v>-0.71503370060952842</v>
      </c>
      <c r="AA210">
        <f t="shared" si="46"/>
        <v>1.3560475344809573</v>
      </c>
      <c r="AB210">
        <f>IFERROR(V144+MATCH(AA210,V210:Z210,0)-1,"")</f>
        <v>2013</v>
      </c>
    </row>
    <row r="211" spans="1:28" x14ac:dyDescent="0.3">
      <c r="A211" s="1">
        <v>8</v>
      </c>
      <c r="B211" t="s">
        <v>762</v>
      </c>
      <c r="C211" t="s">
        <v>254</v>
      </c>
      <c r="D211" t="s">
        <v>254</v>
      </c>
      <c r="E211" t="s">
        <v>254</v>
      </c>
      <c r="F211" t="s">
        <v>254</v>
      </c>
      <c r="G211" t="s">
        <v>254</v>
      </c>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1:28" x14ac:dyDescent="0.3">
      <c r="A212" s="1">
        <v>9</v>
      </c>
      <c r="B212" t="s">
        <v>6832</v>
      </c>
      <c r="C212" t="s">
        <v>254</v>
      </c>
      <c r="D212" t="s">
        <v>254</v>
      </c>
      <c r="E212" t="s">
        <v>254</v>
      </c>
      <c r="F212" t="s">
        <v>254</v>
      </c>
      <c r="G212" t="s">
        <v>254</v>
      </c>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1:28" x14ac:dyDescent="0.3">
      <c r="A213" s="1">
        <v>10</v>
      </c>
      <c r="B213" t="s">
        <v>6833</v>
      </c>
      <c r="C213" t="s">
        <v>254</v>
      </c>
      <c r="D213" t="s">
        <v>254</v>
      </c>
      <c r="E213" t="s">
        <v>254</v>
      </c>
      <c r="F213" t="s">
        <v>254</v>
      </c>
      <c r="G213" t="s">
        <v>254</v>
      </c>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1:28" x14ac:dyDescent="0.3">
      <c r="A214" s="1">
        <v>11</v>
      </c>
      <c r="B214" t="s">
        <v>6302</v>
      </c>
      <c r="C214" t="s">
        <v>6834</v>
      </c>
      <c r="D214" t="s">
        <v>6835</v>
      </c>
      <c r="E214" t="s">
        <v>6836</v>
      </c>
      <c r="F214" t="s">
        <v>6837</v>
      </c>
      <c r="G214" t="s">
        <v>6838</v>
      </c>
      <c r="I214" t="str">
        <f t="shared" si="31"/>
        <v>N/A</v>
      </c>
      <c r="J214">
        <f t="shared" si="32"/>
        <v>68920000</v>
      </c>
      <c r="K214">
        <f t="shared" si="33"/>
        <v>84420000</v>
      </c>
      <c r="L214">
        <f t="shared" si="34"/>
        <v>33680000</v>
      </c>
      <c r="M214">
        <f t="shared" si="35"/>
        <v>7720000</v>
      </c>
      <c r="N214">
        <f t="shared" si="36"/>
        <v>29580000</v>
      </c>
      <c r="P214">
        <f t="shared" si="37"/>
        <v>84420000</v>
      </c>
      <c r="Q214">
        <f>IFERROR(J144+MATCH(P214,J214:N214,0)-1,"")</f>
        <v>2013</v>
      </c>
      <c r="R214">
        <f t="shared" si="38"/>
        <v>7720000</v>
      </c>
      <c r="S214" t="str">
        <f>IFERROR(J144+MATCH(R214,J214:N214)-1,"")</f>
        <v/>
      </c>
      <c r="T214">
        <f t="shared" si="39"/>
        <v>44864000</v>
      </c>
      <c r="U214">
        <f t="shared" si="40"/>
        <v>31151755.64875919</v>
      </c>
      <c r="V214">
        <f t="shared" si="41"/>
        <v>0.77221971921053434</v>
      </c>
      <c r="W214">
        <f t="shared" si="42"/>
        <v>1.2697839712791776</v>
      </c>
      <c r="X214">
        <f t="shared" si="43"/>
        <v>-0.35901668355714234</v>
      </c>
      <c r="Y214">
        <f t="shared" si="44"/>
        <v>-1.1923565534733991</v>
      </c>
      <c r="Z214">
        <f t="shared" si="45"/>
        <v>-0.49063045345917056</v>
      </c>
      <c r="AA214">
        <f t="shared" si="46"/>
        <v>1.2697839712791776</v>
      </c>
      <c r="AB214">
        <f>IFERROR(V144+MATCH(AA214,V214:Z214,0)-1,"")</f>
        <v>2013</v>
      </c>
    </row>
    <row r="215" spans="1:28" x14ac:dyDescent="0.3">
      <c r="A215" s="1">
        <v>12</v>
      </c>
      <c r="B215" t="s">
        <v>6839</v>
      </c>
      <c r="C215" t="s">
        <v>254</v>
      </c>
      <c r="D215" t="s">
        <v>6840</v>
      </c>
      <c r="E215" t="s">
        <v>6841</v>
      </c>
      <c r="F215" t="s">
        <v>6842</v>
      </c>
      <c r="G215" t="s">
        <v>1107</v>
      </c>
      <c r="I215" t="str">
        <f t="shared" si="31"/>
        <v>N/A</v>
      </c>
      <c r="J215" t="str">
        <f t="shared" si="32"/>
        <v>N/A</v>
      </c>
      <c r="K215">
        <f t="shared" si="33"/>
        <v>7.4300000000000005E-2</v>
      </c>
      <c r="L215">
        <f t="shared" si="34"/>
        <v>0.15710000000000002</v>
      </c>
      <c r="M215">
        <f t="shared" si="35"/>
        <v>2.8199999999999999E-2</v>
      </c>
      <c r="N215">
        <f t="shared" si="36"/>
        <v>3.7000000000000005E-2</v>
      </c>
      <c r="P215">
        <f t="shared" si="37"/>
        <v>0.15710000000000002</v>
      </c>
      <c r="Q215">
        <f>IFERROR(J144+MATCH(P215,J215:N215,0)-1,"")</f>
        <v>2014</v>
      </c>
      <c r="R215">
        <f t="shared" si="38"/>
        <v>2.8199999999999999E-2</v>
      </c>
      <c r="S215" t="str">
        <f>IFERROR(J144+MATCH(R215,J215:N215)-1,"")</f>
        <v/>
      </c>
      <c r="T215">
        <f t="shared" si="39"/>
        <v>7.4149999999999994E-2</v>
      </c>
      <c r="U215">
        <f t="shared" si="40"/>
        <v>5.8799801586966856E-2</v>
      </c>
      <c r="V215" t="str">
        <f t="shared" si="41"/>
        <v/>
      </c>
      <c r="W215">
        <f t="shared" si="42"/>
        <v>2.5510290162825849E-3</v>
      </c>
      <c r="X215">
        <f t="shared" si="43"/>
        <v>1.4107190460041643</v>
      </c>
      <c r="Y215">
        <f t="shared" si="44"/>
        <v>-0.78146522198783985</v>
      </c>
      <c r="Z215">
        <f t="shared" si="45"/>
        <v>-0.63180485303260603</v>
      </c>
      <c r="AA215">
        <f t="shared" si="46"/>
        <v>1.4107190460041643</v>
      </c>
      <c r="AB215">
        <f>IFERROR(V144+MATCH(AA215,V215:Z215,0)-1,"")</f>
        <v>2014</v>
      </c>
    </row>
    <row r="216" spans="1:28" x14ac:dyDescent="0.3">
      <c r="A216" s="1">
        <v>13</v>
      </c>
      <c r="B216" t="s">
        <v>6843</v>
      </c>
      <c r="C216" t="s">
        <v>254</v>
      </c>
      <c r="D216" t="s">
        <v>254</v>
      </c>
      <c r="E216" t="s">
        <v>254</v>
      </c>
      <c r="F216" t="s">
        <v>254</v>
      </c>
      <c r="G216" t="s">
        <v>6844</v>
      </c>
      <c r="I216" t="str">
        <f t="shared" si="31"/>
        <v>N/A</v>
      </c>
      <c r="J216" t="str">
        <f t="shared" si="32"/>
        <v>N/A</v>
      </c>
      <c r="K216" t="str">
        <f t="shared" si="33"/>
        <v>N/A</v>
      </c>
      <c r="L216" t="str">
        <f t="shared" si="34"/>
        <v>N/A</v>
      </c>
      <c r="M216" t="str">
        <f t="shared" si="35"/>
        <v>N/A</v>
      </c>
      <c r="N216">
        <f t="shared" si="36"/>
        <v>2.5600000000000001E-2</v>
      </c>
      <c r="P216">
        <f t="shared" si="37"/>
        <v>2.5600000000000001E-2</v>
      </c>
      <c r="Q216">
        <f>IFERROR(J144+MATCH(P216,J216:N216,0)-1,"")</f>
        <v>2016</v>
      </c>
      <c r="R216">
        <f t="shared" si="38"/>
        <v>2.5600000000000001E-2</v>
      </c>
      <c r="S216">
        <f>IFERROR(J144+MATCH(R216,J216:N216)-1,"")</f>
        <v>2016</v>
      </c>
      <c r="T216">
        <f t="shared" si="39"/>
        <v>2.5600000000000001E-2</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1:28" x14ac:dyDescent="0.3">
      <c r="A217" s="1">
        <v>14</v>
      </c>
      <c r="B217" t="s">
        <v>6845</v>
      </c>
      <c r="C217" t="s">
        <v>6846</v>
      </c>
      <c r="D217" t="s">
        <v>6847</v>
      </c>
      <c r="E217" t="s">
        <v>6848</v>
      </c>
      <c r="F217" t="s">
        <v>6849</v>
      </c>
      <c r="G217" t="s">
        <v>6850</v>
      </c>
      <c r="I217" t="str">
        <f t="shared" si="31"/>
        <v>N/A</v>
      </c>
      <c r="J217">
        <f t="shared" si="32"/>
        <v>243300000</v>
      </c>
      <c r="K217">
        <f t="shared" si="33"/>
        <v>246910000</v>
      </c>
      <c r="L217">
        <f t="shared" si="34"/>
        <v>264810000</v>
      </c>
      <c r="M217">
        <f t="shared" si="35"/>
        <v>276440000</v>
      </c>
      <c r="N217">
        <f t="shared" si="36"/>
        <v>266670000.00000003</v>
      </c>
      <c r="P217">
        <f t="shared" si="37"/>
        <v>276440000</v>
      </c>
      <c r="Q217">
        <f>IFERROR(J144+MATCH(P217,J217:N217,0)-1,"")</f>
        <v>2015</v>
      </c>
      <c r="R217">
        <f t="shared" si="38"/>
        <v>243300000</v>
      </c>
      <c r="S217">
        <f>IFERROR(J144+MATCH(R217,J217:N217)-1,"")</f>
        <v>2012</v>
      </c>
      <c r="T217">
        <f t="shared" si="39"/>
        <v>259626000</v>
      </c>
      <c r="U217">
        <f t="shared" si="40"/>
        <v>14030656.791469175</v>
      </c>
      <c r="V217">
        <f t="shared" si="41"/>
        <v>-1.1635948510925322</v>
      </c>
      <c r="W217">
        <f t="shared" si="42"/>
        <v>-0.90630112253415651</v>
      </c>
      <c r="X217">
        <f t="shared" si="43"/>
        <v>0.36947664510986689</v>
      </c>
      <c r="Y217">
        <f t="shared" si="44"/>
        <v>1.1983758315735535</v>
      </c>
      <c r="Z217">
        <f t="shared" si="45"/>
        <v>0.50204349694327033</v>
      </c>
      <c r="AA217">
        <f t="shared" si="46"/>
        <v>1.1983758315735535</v>
      </c>
      <c r="AB217">
        <f>IFERROR(V144+MATCH(AA217,V217:Z217,0)-1,"")</f>
        <v>2015</v>
      </c>
    </row>
    <row r="218" spans="1:28" x14ac:dyDescent="0.3">
      <c r="A218" s="1">
        <v>15</v>
      </c>
      <c r="B218" t="s">
        <v>6851</v>
      </c>
      <c r="C218" t="s">
        <v>254</v>
      </c>
      <c r="D218" t="s">
        <v>6852</v>
      </c>
      <c r="E218" t="s">
        <v>6853</v>
      </c>
      <c r="F218" t="s">
        <v>6854</v>
      </c>
      <c r="G218" t="s">
        <v>6855</v>
      </c>
      <c r="I218" t="str">
        <f t="shared" si="31"/>
        <v>N/A</v>
      </c>
      <c r="J218" t="str">
        <f t="shared" si="32"/>
        <v>N/A</v>
      </c>
      <c r="K218">
        <f t="shared" si="33"/>
        <v>1.4800000000000001E-2</v>
      </c>
      <c r="L218">
        <f t="shared" si="34"/>
        <v>7.2499999999999995E-2</v>
      </c>
      <c r="M218">
        <f t="shared" si="35"/>
        <v>4.3899999999999995E-2</v>
      </c>
      <c r="N218">
        <f t="shared" si="36"/>
        <v>-3.5299999999999998E-2</v>
      </c>
      <c r="P218">
        <f t="shared" si="37"/>
        <v>7.2499999999999995E-2</v>
      </c>
      <c r="Q218">
        <f>IFERROR(J144+MATCH(P218,J218:N218,0)-1,"")</f>
        <v>2014</v>
      </c>
      <c r="R218">
        <f t="shared" si="38"/>
        <v>-3.5299999999999998E-2</v>
      </c>
      <c r="S218" t="str">
        <f>IFERROR(J144+MATCH(R218,J218:N218)-1,"")</f>
        <v/>
      </c>
      <c r="T218">
        <f t="shared" si="39"/>
        <v>2.3974999999999996E-2</v>
      </c>
      <c r="U218">
        <f t="shared" si="40"/>
        <v>4.6005026899242213E-2</v>
      </c>
      <c r="V218" t="str">
        <f t="shared" si="41"/>
        <v/>
      </c>
      <c r="W218">
        <f t="shared" si="42"/>
        <v>-0.19943472742869159</v>
      </c>
      <c r="X218">
        <f t="shared" si="43"/>
        <v>1.0547760379811733</v>
      </c>
      <c r="Y218">
        <f t="shared" si="44"/>
        <v>0.43310484403451571</v>
      </c>
      <c r="Z218">
        <f t="shared" si="45"/>
        <v>-1.2884461545869972</v>
      </c>
      <c r="AA218">
        <f t="shared" si="46"/>
        <v>-1.2884461545869972</v>
      </c>
      <c r="AB218">
        <f>IFERROR(V144+MATCH(AA218,V218:Z218,0)-1,"")</f>
        <v>2016</v>
      </c>
    </row>
    <row r="219" spans="1:28" x14ac:dyDescent="0.3">
      <c r="A219" s="1">
        <v>16</v>
      </c>
      <c r="B219" t="s">
        <v>567</v>
      </c>
      <c r="C219" t="s">
        <v>6856</v>
      </c>
      <c r="D219" t="s">
        <v>4416</v>
      </c>
      <c r="E219" t="s">
        <v>6857</v>
      </c>
      <c r="F219" t="s">
        <v>6858</v>
      </c>
      <c r="G219" t="s">
        <v>4729</v>
      </c>
      <c r="I219" t="str">
        <f t="shared" si="31"/>
        <v>N/A</v>
      </c>
      <c r="J219">
        <f t="shared" si="32"/>
        <v>7710000</v>
      </c>
      <c r="K219">
        <f t="shared" si="33"/>
        <v>7550000</v>
      </c>
      <c r="L219">
        <f t="shared" si="34"/>
        <v>7240000</v>
      </c>
      <c r="M219">
        <f t="shared" si="35"/>
        <v>6180000</v>
      </c>
      <c r="N219">
        <f t="shared" si="36"/>
        <v>6640000</v>
      </c>
      <c r="P219">
        <f t="shared" si="37"/>
        <v>7710000</v>
      </c>
      <c r="Q219">
        <f>IFERROR(J144+MATCH(P219,J219:N219,0)-1,"")</f>
        <v>2012</v>
      </c>
      <c r="R219">
        <f t="shared" si="38"/>
        <v>6180000</v>
      </c>
      <c r="S219" t="str">
        <f>IFERROR(J144+MATCH(R219,J219:N219)-1,"")</f>
        <v/>
      </c>
      <c r="T219">
        <f t="shared" si="39"/>
        <v>7064000</v>
      </c>
      <c r="U219">
        <f t="shared" si="40"/>
        <v>641428.09417735983</v>
      </c>
      <c r="V219">
        <f t="shared" si="41"/>
        <v>1.0071276981225834</v>
      </c>
      <c r="W219">
        <f t="shared" si="42"/>
        <v>0.75768430539872367</v>
      </c>
      <c r="X219">
        <f t="shared" si="43"/>
        <v>0.27438773199624561</v>
      </c>
      <c r="Y219">
        <f t="shared" si="44"/>
        <v>-1.3781747447993244</v>
      </c>
      <c r="Z219">
        <f t="shared" si="45"/>
        <v>-0.66102499071822807</v>
      </c>
      <c r="AA219">
        <f t="shared" si="46"/>
        <v>-1.3781747447993244</v>
      </c>
      <c r="AB219">
        <f>IFERROR(V144+MATCH(AA219,V219:Z219,0)-1,"")</f>
        <v>2015</v>
      </c>
    </row>
    <row r="220" spans="1:28" x14ac:dyDescent="0.3">
      <c r="A220" s="1">
        <v>17</v>
      </c>
      <c r="B220" t="s">
        <v>6859</v>
      </c>
      <c r="C220" t="s">
        <v>254</v>
      </c>
      <c r="D220" t="s">
        <v>6860</v>
      </c>
      <c r="E220" t="s">
        <v>6861</v>
      </c>
      <c r="F220" t="s">
        <v>6862</v>
      </c>
      <c r="G220" t="s">
        <v>6863</v>
      </c>
      <c r="I220" t="str">
        <f t="shared" si="31"/>
        <v>N/A</v>
      </c>
      <c r="J220" t="str">
        <f t="shared" si="32"/>
        <v>N/A</v>
      </c>
      <c r="K220">
        <f t="shared" si="33"/>
        <v>10590000</v>
      </c>
      <c r="L220">
        <f t="shared" si="34"/>
        <v>11750000</v>
      </c>
      <c r="M220">
        <f t="shared" si="35"/>
        <v>12220000</v>
      </c>
      <c r="N220">
        <f t="shared" si="36"/>
        <v>13330000</v>
      </c>
      <c r="P220">
        <f t="shared" si="37"/>
        <v>13330000</v>
      </c>
      <c r="Q220">
        <f>IFERROR(J144+MATCH(P220,J220:N220,0)-1,"")</f>
        <v>2016</v>
      </c>
      <c r="R220">
        <f t="shared" si="38"/>
        <v>10590000</v>
      </c>
      <c r="S220">
        <f>IFERROR(J144+MATCH(R220,J220:N220)-1,"")</f>
        <v>2013</v>
      </c>
      <c r="T220">
        <f t="shared" si="39"/>
        <v>11972500</v>
      </c>
      <c r="U220">
        <f t="shared" si="40"/>
        <v>1135029.3681956723</v>
      </c>
      <c r="V220" t="str">
        <f t="shared" si="41"/>
        <v/>
      </c>
      <c r="W220">
        <f t="shared" si="42"/>
        <v>-1.2180301574026455</v>
      </c>
      <c r="X220">
        <f t="shared" si="43"/>
        <v>-0.19603016999789413</v>
      </c>
      <c r="Y220">
        <f t="shared" si="44"/>
        <v>0.2180560317954103</v>
      </c>
      <c r="Z220">
        <f t="shared" si="45"/>
        <v>1.1960042956051293</v>
      </c>
      <c r="AA220">
        <f t="shared" si="46"/>
        <v>-1.2180301574026455</v>
      </c>
      <c r="AB220">
        <f>IFERROR(V144+MATCH(AA220,V220:Z220,0)-1,"")</f>
        <v>2013</v>
      </c>
    </row>
    <row r="221" spans="1:28" x14ac:dyDescent="0.3">
      <c r="A221" s="1">
        <v>18</v>
      </c>
      <c r="B221" t="s">
        <v>6303</v>
      </c>
      <c r="C221" t="s">
        <v>6864</v>
      </c>
      <c r="D221" t="s">
        <v>631</v>
      </c>
      <c r="E221" t="s">
        <v>4409</v>
      </c>
      <c r="F221" t="s">
        <v>6865</v>
      </c>
      <c r="G221" t="s">
        <v>6866</v>
      </c>
      <c r="I221" t="str">
        <f t="shared" si="31"/>
        <v>N/A</v>
      </c>
      <c r="J221">
        <f t="shared" si="32"/>
        <v>39620000</v>
      </c>
      <c r="K221">
        <f t="shared" si="33"/>
        <v>39050000</v>
      </c>
      <c r="L221">
        <f t="shared" si="34"/>
        <v>46660000</v>
      </c>
      <c r="M221">
        <f t="shared" si="35"/>
        <v>74890000</v>
      </c>
      <c r="N221">
        <f t="shared" si="36"/>
        <v>68330000</v>
      </c>
      <c r="P221">
        <f t="shared" si="37"/>
        <v>74890000</v>
      </c>
      <c r="Q221">
        <f>IFERROR(J144+MATCH(P221,J221:N221,0)-1,"")</f>
        <v>2015</v>
      </c>
      <c r="R221">
        <f t="shared" si="38"/>
        <v>39050000</v>
      </c>
      <c r="S221" t="str">
        <f>IFERROR(J144+MATCH(R221,J221:N221)-1,"")</f>
        <v/>
      </c>
      <c r="T221">
        <f t="shared" si="39"/>
        <v>53710000</v>
      </c>
      <c r="U221">
        <f t="shared" si="40"/>
        <v>16774109.51436767</v>
      </c>
      <c r="V221">
        <f t="shared" si="41"/>
        <v>-0.83998497732063648</v>
      </c>
      <c r="W221">
        <f t="shared" si="42"/>
        <v>-0.873965916786411</v>
      </c>
      <c r="X221">
        <f t="shared" si="43"/>
        <v>-0.42029056707668472</v>
      </c>
      <c r="Y221">
        <f t="shared" si="44"/>
        <v>1.2626601717282526</v>
      </c>
      <c r="Z221">
        <f t="shared" si="45"/>
        <v>0.87158128945547941</v>
      </c>
      <c r="AA221">
        <f t="shared" si="46"/>
        <v>1.2626601717282526</v>
      </c>
      <c r="AB221">
        <f>IFERROR(V144+MATCH(AA221,V221:Z221,0)-1,"")</f>
        <v>2015</v>
      </c>
    </row>
    <row r="222" spans="1:28" x14ac:dyDescent="0.3">
      <c r="A222" s="1">
        <v>19</v>
      </c>
      <c r="B222" t="s">
        <v>6867</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20</v>
      </c>
      <c r="B223" t="s">
        <v>6868</v>
      </c>
      <c r="C223" t="s">
        <v>6869</v>
      </c>
      <c r="D223" t="s">
        <v>6870</v>
      </c>
      <c r="E223" t="s">
        <v>2710</v>
      </c>
      <c r="F223" t="s">
        <v>6261</v>
      </c>
      <c r="G223" t="s">
        <v>6871</v>
      </c>
      <c r="I223" t="str">
        <f t="shared" si="31"/>
        <v>N/A</v>
      </c>
      <c r="J223">
        <f t="shared" si="32"/>
        <v>18420000</v>
      </c>
      <c r="K223">
        <f t="shared" si="33"/>
        <v>19170000</v>
      </c>
      <c r="L223">
        <f t="shared" si="34"/>
        <v>19650000</v>
      </c>
      <c r="M223">
        <f t="shared" si="35"/>
        <v>20410000</v>
      </c>
      <c r="N223">
        <f t="shared" si="36"/>
        <v>19300000</v>
      </c>
      <c r="P223">
        <f t="shared" si="37"/>
        <v>20410000</v>
      </c>
      <c r="Q223">
        <f>IFERROR(J144+MATCH(P223,J223:N223,0)-1,"")</f>
        <v>2015</v>
      </c>
      <c r="R223">
        <f t="shared" si="38"/>
        <v>18420000</v>
      </c>
      <c r="S223">
        <f>IFERROR(J144+MATCH(R223,J223:N223)-1,"")</f>
        <v>2012</v>
      </c>
      <c r="T223">
        <f t="shared" si="39"/>
        <v>19390000</v>
      </c>
      <c r="U223">
        <f t="shared" si="40"/>
        <v>725499.82770501054</v>
      </c>
      <c r="V223">
        <f t="shared" si="41"/>
        <v>-1.3370092768573387</v>
      </c>
      <c r="W223">
        <f t="shared" si="42"/>
        <v>-0.30323921743156135</v>
      </c>
      <c r="X223">
        <f t="shared" si="43"/>
        <v>0.35837362060093614</v>
      </c>
      <c r="Y223">
        <f t="shared" si="44"/>
        <v>1.4059272808190573</v>
      </c>
      <c r="Z223">
        <f t="shared" si="45"/>
        <v>-0.12405240713109329</v>
      </c>
      <c r="AA223">
        <f t="shared" si="46"/>
        <v>1.4059272808190573</v>
      </c>
      <c r="AB223">
        <f>IFERROR(V144+MATCH(AA223,V223:Z223,0)-1,"")</f>
        <v>2015</v>
      </c>
    </row>
    <row r="224" spans="1:28" x14ac:dyDescent="0.3">
      <c r="A224" s="1">
        <v>21</v>
      </c>
      <c r="B224" t="s">
        <v>632</v>
      </c>
      <c r="C224" t="s">
        <v>4649</v>
      </c>
      <c r="D224" t="s">
        <v>6872</v>
      </c>
      <c r="E224" t="s">
        <v>6873</v>
      </c>
      <c r="F224" t="s">
        <v>6874</v>
      </c>
      <c r="G224" t="s">
        <v>6875</v>
      </c>
      <c r="I224" t="str">
        <f t="shared" si="31"/>
        <v>N/A</v>
      </c>
      <c r="J224">
        <f t="shared" si="32"/>
        <v>21200000</v>
      </c>
      <c r="K224">
        <f t="shared" si="33"/>
        <v>19880000</v>
      </c>
      <c r="L224">
        <f t="shared" si="34"/>
        <v>27010000</v>
      </c>
      <c r="M224">
        <f t="shared" si="35"/>
        <v>54470000</v>
      </c>
      <c r="N224">
        <f t="shared" si="36"/>
        <v>49030000</v>
      </c>
      <c r="P224">
        <f t="shared" si="37"/>
        <v>54470000</v>
      </c>
      <c r="Q224">
        <f>IFERROR(J144+MATCH(P224,J224:N224,0)-1,"")</f>
        <v>2015</v>
      </c>
      <c r="R224">
        <f t="shared" si="38"/>
        <v>19880000</v>
      </c>
      <c r="S224" t="str">
        <f>IFERROR(J144+MATCH(R224,J224:N224)-1,"")</f>
        <v/>
      </c>
      <c r="T224">
        <f t="shared" si="39"/>
        <v>34318000</v>
      </c>
      <c r="U224">
        <f t="shared" si="40"/>
        <v>16251851.279162014</v>
      </c>
      <c r="V224">
        <f t="shared" si="41"/>
        <v>-0.80716958177064968</v>
      </c>
      <c r="W224">
        <f t="shared" si="42"/>
        <v>-0.88839109785063575</v>
      </c>
      <c r="X224">
        <f t="shared" si="43"/>
        <v>-0.44967184811555932</v>
      </c>
      <c r="Y224">
        <f t="shared" si="44"/>
        <v>1.2399818121544544</v>
      </c>
      <c r="Z224">
        <f t="shared" si="45"/>
        <v>0.90525071558239045</v>
      </c>
      <c r="AA224">
        <f t="shared" si="46"/>
        <v>1.2399818121544544</v>
      </c>
      <c r="AB224">
        <f>IFERROR(V144+MATCH(AA224,V224:Z224,0)-1,"")</f>
        <v>2015</v>
      </c>
    </row>
    <row r="225" spans="1:28" x14ac:dyDescent="0.3">
      <c r="A225" s="1">
        <v>22</v>
      </c>
      <c r="B225" t="s">
        <v>608</v>
      </c>
      <c r="C225" t="s">
        <v>254</v>
      </c>
      <c r="D225" t="s">
        <v>254</v>
      </c>
      <c r="E225" t="s">
        <v>254</v>
      </c>
      <c r="F225" t="s">
        <v>254</v>
      </c>
      <c r="G225" t="s">
        <v>254</v>
      </c>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1:28" x14ac:dyDescent="0.3">
      <c r="A226" s="1">
        <v>23</v>
      </c>
      <c r="B226" t="s">
        <v>635</v>
      </c>
      <c r="C226" t="s">
        <v>5690</v>
      </c>
      <c r="D226" t="s">
        <v>1507</v>
      </c>
      <c r="E226" t="s">
        <v>6876</v>
      </c>
      <c r="F226" t="s">
        <v>1408</v>
      </c>
      <c r="G226" t="s">
        <v>1434</v>
      </c>
      <c r="I226" t="str">
        <f t="shared" si="31"/>
        <v>pos_trend</v>
      </c>
      <c r="J226">
        <f t="shared" si="32"/>
        <v>1230000000</v>
      </c>
      <c r="K226">
        <f t="shared" si="33"/>
        <v>1340000000</v>
      </c>
      <c r="L226">
        <f t="shared" si="34"/>
        <v>1470000000</v>
      </c>
      <c r="M226">
        <f t="shared" si="35"/>
        <v>1510000000</v>
      </c>
      <c r="N226">
        <f t="shared" si="36"/>
        <v>1530000000</v>
      </c>
      <c r="P226">
        <f t="shared" si="37"/>
        <v>1530000000</v>
      </c>
      <c r="Q226">
        <f>IFERROR(J144+MATCH(P226,J226:N226,0)-1,"")</f>
        <v>2016</v>
      </c>
      <c r="R226">
        <f t="shared" si="38"/>
        <v>1230000000</v>
      </c>
      <c r="S226">
        <f>IFERROR(J144+MATCH(R226,J226:N226)-1,"")</f>
        <v>2012</v>
      </c>
      <c r="T226">
        <f t="shared" si="39"/>
        <v>1416000000</v>
      </c>
      <c r="U226">
        <f t="shared" si="40"/>
        <v>127593103.26189265</v>
      </c>
      <c r="V226">
        <f t="shared" si="41"/>
        <v>-1.4577590421813287</v>
      </c>
      <c r="W226">
        <f t="shared" si="42"/>
        <v>-0.59564347960097308</v>
      </c>
      <c r="X226">
        <f t="shared" si="43"/>
        <v>0.42322036708490191</v>
      </c>
      <c r="Y226">
        <f t="shared" si="44"/>
        <v>0.7367169352959404</v>
      </c>
      <c r="Z226">
        <f t="shared" si="45"/>
        <v>0.89346521940145962</v>
      </c>
      <c r="AA226">
        <f t="shared" si="46"/>
        <v>-1.4577590421813287</v>
      </c>
      <c r="AB226">
        <f>IFERROR(V144+MATCH(AA226,V226:Z226,0)-1,"")</f>
        <v>2012</v>
      </c>
    </row>
    <row r="227" spans="1:28" x14ac:dyDescent="0.3">
      <c r="A227" s="1">
        <v>24</v>
      </c>
      <c r="B227" t="s">
        <v>6877</v>
      </c>
      <c r="C227" t="s">
        <v>254</v>
      </c>
      <c r="D227" t="s">
        <v>6878</v>
      </c>
      <c r="E227" t="s">
        <v>6879</v>
      </c>
      <c r="F227" t="s">
        <v>6880</v>
      </c>
      <c r="G227" t="s">
        <v>6881</v>
      </c>
      <c r="I227" t="str">
        <f t="shared" si="31"/>
        <v>N/A</v>
      </c>
      <c r="J227" t="str">
        <f t="shared" si="32"/>
        <v>N/A</v>
      </c>
      <c r="K227">
        <f t="shared" si="33"/>
        <v>8.3400000000000002E-2</v>
      </c>
      <c r="L227">
        <f t="shared" si="34"/>
        <v>9.8900000000000002E-2</v>
      </c>
      <c r="M227">
        <f t="shared" si="35"/>
        <v>3.0299999999999997E-2</v>
      </c>
      <c r="N227">
        <f t="shared" si="36"/>
        <v>9.300000000000001E-3</v>
      </c>
      <c r="P227">
        <f t="shared" si="37"/>
        <v>9.8900000000000002E-2</v>
      </c>
      <c r="Q227">
        <f>IFERROR(J144+MATCH(P227,J227:N227,0)-1,"")</f>
        <v>2014</v>
      </c>
      <c r="R227">
        <f t="shared" si="38"/>
        <v>9.300000000000001E-3</v>
      </c>
      <c r="S227" t="str">
        <f>IFERROR(J144+MATCH(R227,J227:N227)-1,"")</f>
        <v/>
      </c>
      <c r="T227">
        <f t="shared" si="39"/>
        <v>5.5475000000000003E-2</v>
      </c>
      <c r="U227">
        <f t="shared" si="40"/>
        <v>4.2549764981724643E-2</v>
      </c>
      <c r="V227" t="str">
        <f t="shared" si="41"/>
        <v/>
      </c>
      <c r="W227">
        <f t="shared" si="42"/>
        <v>0.65629034642127726</v>
      </c>
      <c r="X227">
        <f t="shared" si="43"/>
        <v>1.0205696792603032</v>
      </c>
      <c r="Y227">
        <f t="shared" si="44"/>
        <v>-0.59166014220790186</v>
      </c>
      <c r="Z227">
        <f t="shared" si="45"/>
        <v>-1.0851998834736787</v>
      </c>
      <c r="AA227">
        <f t="shared" si="46"/>
        <v>-1.0851998834736787</v>
      </c>
      <c r="AB227">
        <f>IFERROR(V144+MATCH(AA227,V227:Z227,0)-1,"")</f>
        <v>2016</v>
      </c>
    </row>
    <row r="228" spans="1:28" x14ac:dyDescent="0.3">
      <c r="A228" s="1">
        <v>25</v>
      </c>
      <c r="B228" t="s">
        <v>6312</v>
      </c>
      <c r="C228" t="s">
        <v>254</v>
      </c>
      <c r="D228" t="s">
        <v>254</v>
      </c>
      <c r="E228" t="s">
        <v>254</v>
      </c>
      <c r="F228" t="s">
        <v>254</v>
      </c>
      <c r="G228" t="s">
        <v>6882</v>
      </c>
      <c r="I228" t="str">
        <f t="shared" si="31"/>
        <v>N/A</v>
      </c>
      <c r="J228" t="str">
        <f t="shared" si="32"/>
        <v>N/A</v>
      </c>
      <c r="K228" t="str">
        <f t="shared" si="33"/>
        <v>N/A</v>
      </c>
      <c r="L228" t="str">
        <f t="shared" si="34"/>
        <v>N/A</v>
      </c>
      <c r="M228" t="str">
        <f t="shared" si="35"/>
        <v>N/A</v>
      </c>
      <c r="N228">
        <f t="shared" si="36"/>
        <v>5.1200000000000002E-2</v>
      </c>
      <c r="P228">
        <f t="shared" si="37"/>
        <v>5.1200000000000002E-2</v>
      </c>
      <c r="Q228">
        <f>IFERROR(J144+MATCH(P228,J228:N228,0)-1,"")</f>
        <v>2016</v>
      </c>
      <c r="R228">
        <f t="shared" si="38"/>
        <v>5.1200000000000002E-2</v>
      </c>
      <c r="S228">
        <f>IFERROR(J144+MATCH(R228,J228:N228)-1,"")</f>
        <v>2016</v>
      </c>
      <c r="T228">
        <f t="shared" si="39"/>
        <v>5.1200000000000002E-2</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1: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1:28" x14ac:dyDescent="0.3">
      <c r="B230" s="1" t="s">
        <v>307</v>
      </c>
      <c r="C230" s="1" t="s">
        <v>242</v>
      </c>
      <c r="D230" s="1" t="s">
        <v>243</v>
      </c>
      <c r="E230" s="1" t="s">
        <v>244</v>
      </c>
      <c r="F230" s="1" t="s">
        <v>245</v>
      </c>
      <c r="G230" s="1" t="s">
        <v>246</v>
      </c>
      <c r="H230" s="1" t="s">
        <v>247</v>
      </c>
      <c r="I230" t="str">
        <f t="shared" si="31"/>
        <v>pos_trend</v>
      </c>
      <c r="J230">
        <f t="shared" si="32"/>
        <v>2012</v>
      </c>
      <c r="K230">
        <f t="shared" si="33"/>
        <v>2013</v>
      </c>
      <c r="L230">
        <f t="shared" si="34"/>
        <v>2014</v>
      </c>
      <c r="M230">
        <f t="shared" si="35"/>
        <v>2015</v>
      </c>
      <c r="N230">
        <f t="shared" si="36"/>
        <v>2016</v>
      </c>
      <c r="P230">
        <f t="shared" si="37"/>
        <v>2016</v>
      </c>
      <c r="Q230">
        <f>IFERROR(J144+MATCH(P230,J230:N230,0)-1,"")</f>
        <v>2016</v>
      </c>
      <c r="R230">
        <f t="shared" si="38"/>
        <v>2012</v>
      </c>
      <c r="S230">
        <f>IFERROR(J144+MATCH(R230,J230:N230)-1,"")</f>
        <v>2012</v>
      </c>
      <c r="T230">
        <f t="shared" si="39"/>
        <v>2014</v>
      </c>
      <c r="U230">
        <f t="shared" si="40"/>
        <v>1.5811388300841898</v>
      </c>
      <c r="V230">
        <f t="shared" si="41"/>
        <v>-1.2649110640673518</v>
      </c>
      <c r="W230">
        <f t="shared" si="42"/>
        <v>-0.63245553203367588</v>
      </c>
      <c r="X230">
        <f t="shared" si="43"/>
        <v>0</v>
      </c>
      <c r="Y230">
        <f t="shared" si="44"/>
        <v>0.63245553203367588</v>
      </c>
      <c r="Z230">
        <f t="shared" si="45"/>
        <v>1.2649110640673518</v>
      </c>
      <c r="AA230">
        <f t="shared" si="46"/>
        <v>-1.2649110640673518</v>
      </c>
      <c r="AB230">
        <f>IFERROR(V144+MATCH(AA230,V230:Z230,0)-1,"")</f>
        <v>2012</v>
      </c>
    </row>
    <row r="231" spans="1:28" x14ac:dyDescent="0.3">
      <c r="A231" s="1">
        <v>0</v>
      </c>
      <c r="B231" t="s">
        <v>6883</v>
      </c>
      <c r="C231" t="s">
        <v>6884</v>
      </c>
      <c r="D231" t="s">
        <v>6885</v>
      </c>
      <c r="E231" t="s">
        <v>6886</v>
      </c>
      <c r="F231" t="s">
        <v>6887</v>
      </c>
      <c r="G231" t="s">
        <v>6888</v>
      </c>
      <c r="I231" t="str">
        <f t="shared" si="31"/>
        <v>pos_trend</v>
      </c>
      <c r="J231">
        <f t="shared" si="32"/>
        <v>750070000</v>
      </c>
      <c r="K231">
        <f t="shared" si="33"/>
        <v>823470000</v>
      </c>
      <c r="L231">
        <f t="shared" si="34"/>
        <v>904900000</v>
      </c>
      <c r="M231">
        <f t="shared" si="35"/>
        <v>934400000</v>
      </c>
      <c r="N231">
        <f t="shared" si="36"/>
        <v>953930000</v>
      </c>
      <c r="P231">
        <f t="shared" si="37"/>
        <v>953930000</v>
      </c>
      <c r="Q231">
        <f>IFERROR(J144+MATCH(P231,J231:N231,0)-1,"")</f>
        <v>2016</v>
      </c>
      <c r="R231">
        <f t="shared" si="38"/>
        <v>750070000</v>
      </c>
      <c r="S231">
        <f>IFERROR(J144+MATCH(R231,J231:N231)-1,"")</f>
        <v>2012</v>
      </c>
      <c r="T231">
        <f t="shared" si="39"/>
        <v>873354000</v>
      </c>
      <c r="U231">
        <f t="shared" si="40"/>
        <v>85002373.672739282</v>
      </c>
      <c r="V231">
        <f t="shared" si="41"/>
        <v>-1.4503594978964434</v>
      </c>
      <c r="W231">
        <f t="shared" si="42"/>
        <v>-0.58685420000215904</v>
      </c>
      <c r="X231">
        <f t="shared" si="43"/>
        <v>0.37111904805685408</v>
      </c>
      <c r="Y231">
        <f t="shared" si="44"/>
        <v>0.71816818004433891</v>
      </c>
      <c r="Z231">
        <f t="shared" si="45"/>
        <v>0.94792646979740935</v>
      </c>
      <c r="AA231">
        <f t="shared" si="46"/>
        <v>-1.4503594978964434</v>
      </c>
      <c r="AB231">
        <f>IFERROR(V144+MATCH(AA231,V231:Z231,0)-1,"")</f>
        <v>2012</v>
      </c>
    </row>
    <row r="232" spans="1:28" x14ac:dyDescent="0.3">
      <c r="A232" s="1">
        <v>1</v>
      </c>
      <c r="B232" t="s">
        <v>6889</v>
      </c>
      <c r="C232" t="s">
        <v>6890</v>
      </c>
      <c r="D232" t="s">
        <v>6891</v>
      </c>
      <c r="E232" t="s">
        <v>6892</v>
      </c>
      <c r="F232" t="s">
        <v>6893</v>
      </c>
      <c r="G232" t="s">
        <v>6894</v>
      </c>
      <c r="I232" t="str">
        <f t="shared" si="31"/>
        <v>N/A</v>
      </c>
      <c r="J232">
        <f t="shared" si="32"/>
        <v>140530000</v>
      </c>
      <c r="K232">
        <f t="shared" si="33"/>
        <v>164300000</v>
      </c>
      <c r="L232">
        <f t="shared" si="34"/>
        <v>168580000</v>
      </c>
      <c r="M232">
        <f t="shared" si="35"/>
        <v>167980000</v>
      </c>
      <c r="N232">
        <f t="shared" si="36"/>
        <v>162030000</v>
      </c>
      <c r="P232">
        <f t="shared" si="37"/>
        <v>168580000</v>
      </c>
      <c r="Q232">
        <f>IFERROR(J144+MATCH(P232,J232:N232,0)-1,"")</f>
        <v>2014</v>
      </c>
      <c r="R232">
        <f t="shared" si="38"/>
        <v>140530000</v>
      </c>
      <c r="S232">
        <f>IFERROR(J144+MATCH(R232,J232:N232)-1,"")</f>
        <v>2012</v>
      </c>
      <c r="T232">
        <f t="shared" si="39"/>
        <v>160684000</v>
      </c>
      <c r="U232">
        <f t="shared" si="40"/>
        <v>11582846.368660856</v>
      </c>
      <c r="V232">
        <f t="shared" si="41"/>
        <v>-1.7399868183117491</v>
      </c>
      <c r="W232">
        <f t="shared" si="42"/>
        <v>0.31218578619704695</v>
      </c>
      <c r="X232">
        <f t="shared" si="43"/>
        <v>0.6816977233993039</v>
      </c>
      <c r="Y232">
        <f t="shared" si="44"/>
        <v>0.62989698453917442</v>
      </c>
      <c r="Z232">
        <f t="shared" si="45"/>
        <v>0.1162063241762238</v>
      </c>
      <c r="AA232">
        <f t="shared" si="46"/>
        <v>-1.7399868183117491</v>
      </c>
      <c r="AB232">
        <f>IFERROR(V144+MATCH(AA232,V232:Z232,0)-1,"")</f>
        <v>2012</v>
      </c>
    </row>
    <row r="233" spans="1:28" x14ac:dyDescent="0.3">
      <c r="A233" s="1">
        <v>2</v>
      </c>
      <c r="B233" t="s">
        <v>6895</v>
      </c>
      <c r="C233" t="s">
        <v>6896</v>
      </c>
      <c r="D233" t="s">
        <v>6897</v>
      </c>
      <c r="E233" t="s">
        <v>6898</v>
      </c>
      <c r="F233" t="s">
        <v>6899</v>
      </c>
      <c r="G233" t="s">
        <v>6900</v>
      </c>
      <c r="I233" t="str">
        <f t="shared" si="31"/>
        <v>pos_trend</v>
      </c>
      <c r="J233">
        <f t="shared" si="32"/>
        <v>570450000</v>
      </c>
      <c r="K233">
        <f t="shared" si="33"/>
        <v>614560000</v>
      </c>
      <c r="L233">
        <f t="shared" si="34"/>
        <v>687600000</v>
      </c>
      <c r="M233">
        <f t="shared" si="35"/>
        <v>718030000</v>
      </c>
      <c r="N233">
        <f t="shared" si="36"/>
        <v>742780000</v>
      </c>
      <c r="P233">
        <f t="shared" si="37"/>
        <v>742780000</v>
      </c>
      <c r="Q233">
        <f>IFERROR(J144+MATCH(P233,J233:N233,0)-1,"")</f>
        <v>2016</v>
      </c>
      <c r="R233">
        <f t="shared" si="38"/>
        <v>570450000</v>
      </c>
      <c r="S233">
        <f>IFERROR(J144+MATCH(R233,J233:N233)-1,"")</f>
        <v>2012</v>
      </c>
      <c r="T233">
        <f t="shared" si="39"/>
        <v>666684000</v>
      </c>
      <c r="U233">
        <f t="shared" si="40"/>
        <v>72184461.83216995</v>
      </c>
      <c r="V233">
        <f t="shared" si="41"/>
        <v>-1.3331677975759606</v>
      </c>
      <c r="W233">
        <f t="shared" si="42"/>
        <v>-0.72209446017882839</v>
      </c>
      <c r="X233">
        <f t="shared" si="43"/>
        <v>0.28975764962589928</v>
      </c>
      <c r="Y233">
        <f t="shared" si="44"/>
        <v>0.71131651738819202</v>
      </c>
      <c r="Z233">
        <f t="shared" si="45"/>
        <v>1.0541880907406975</v>
      </c>
      <c r="AA233">
        <f t="shared" si="46"/>
        <v>-1.3331677975759606</v>
      </c>
      <c r="AB233">
        <f>IFERROR(V144+MATCH(AA233,V233:Z233,0)-1,"")</f>
        <v>2012</v>
      </c>
    </row>
    <row r="234" spans="1:28" x14ac:dyDescent="0.3">
      <c r="A234" s="1">
        <v>3</v>
      </c>
      <c r="B234" t="s">
        <v>6901</v>
      </c>
      <c r="C234" t="s">
        <v>254</v>
      </c>
      <c r="D234" t="s">
        <v>254</v>
      </c>
      <c r="E234" t="s">
        <v>254</v>
      </c>
      <c r="F234" t="s">
        <v>254</v>
      </c>
      <c r="G234" t="s">
        <v>254</v>
      </c>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1:28" x14ac:dyDescent="0.3">
      <c r="A235" s="1">
        <v>4</v>
      </c>
      <c r="B235" t="s">
        <v>6314</v>
      </c>
      <c r="C235" t="s">
        <v>254</v>
      </c>
      <c r="D235" t="s">
        <v>254</v>
      </c>
      <c r="E235" t="s">
        <v>6902</v>
      </c>
      <c r="F235" t="s">
        <v>6903</v>
      </c>
      <c r="G235" t="s">
        <v>4500</v>
      </c>
      <c r="I235" t="str">
        <f t="shared" si="31"/>
        <v>N/A</v>
      </c>
      <c r="J235" t="str">
        <f t="shared" si="32"/>
        <v>N/A</v>
      </c>
      <c r="K235" t="str">
        <f t="shared" si="33"/>
        <v>N/A</v>
      </c>
      <c r="L235">
        <f t="shared" si="34"/>
        <v>106000</v>
      </c>
      <c r="M235">
        <f t="shared" si="35"/>
        <v>67000</v>
      </c>
      <c r="N235">
        <f t="shared" si="36"/>
        <v>182000</v>
      </c>
      <c r="P235">
        <f t="shared" si="37"/>
        <v>182000</v>
      </c>
      <c r="Q235">
        <f>IFERROR(J144+MATCH(P235,J235:N235,0)-1,"")</f>
        <v>2016</v>
      </c>
      <c r="R235">
        <f t="shared" si="38"/>
        <v>67000</v>
      </c>
      <c r="S235" t="str">
        <f>IFERROR(J144+MATCH(R235,J235:N235)-1,"")</f>
        <v/>
      </c>
      <c r="T235">
        <f t="shared" si="39"/>
        <v>118333.33333333333</v>
      </c>
      <c r="U235">
        <f t="shared" si="40"/>
        <v>58483.615939281081</v>
      </c>
      <c r="V235" t="str">
        <f t="shared" si="41"/>
        <v/>
      </c>
      <c r="W235" t="str">
        <f t="shared" si="42"/>
        <v/>
      </c>
      <c r="X235">
        <f t="shared" si="43"/>
        <v>-0.21088527334113633</v>
      </c>
      <c r="Y235">
        <f t="shared" si="44"/>
        <v>-0.87773870525770281</v>
      </c>
      <c r="Z235">
        <f t="shared" si="45"/>
        <v>1.0886239785988394</v>
      </c>
      <c r="AA235">
        <f t="shared" si="46"/>
        <v>1.0886239785988394</v>
      </c>
      <c r="AB235">
        <f>IFERROR(V144+MATCH(AA235,V235:Z235,0)-1,"")</f>
        <v>2016</v>
      </c>
    </row>
    <row r="236" spans="1:28" x14ac:dyDescent="0.3">
      <c r="A236" s="1">
        <v>5</v>
      </c>
      <c r="B236" t="s">
        <v>6904</v>
      </c>
      <c r="C236" t="s">
        <v>254</v>
      </c>
      <c r="D236" t="s">
        <v>254</v>
      </c>
      <c r="E236" t="s">
        <v>6905</v>
      </c>
      <c r="F236" t="s">
        <v>6906</v>
      </c>
      <c r="G236" t="s">
        <v>6907</v>
      </c>
      <c r="I236" t="str">
        <f t="shared" si="31"/>
        <v>N/A</v>
      </c>
      <c r="J236" t="str">
        <f t="shared" si="32"/>
        <v>N/A</v>
      </c>
      <c r="K236" t="str">
        <f t="shared" si="33"/>
        <v>N/A</v>
      </c>
      <c r="L236">
        <f t="shared" si="34"/>
        <v>38000</v>
      </c>
      <c r="M236">
        <f t="shared" si="35"/>
        <v>39000</v>
      </c>
      <c r="N236">
        <f t="shared" si="36"/>
        <v>56000</v>
      </c>
      <c r="P236">
        <f t="shared" si="37"/>
        <v>56000</v>
      </c>
      <c r="Q236">
        <f>IFERROR(J144+MATCH(P236,J236:N236,0)-1,"")</f>
        <v>2016</v>
      </c>
      <c r="R236">
        <f t="shared" si="38"/>
        <v>38000</v>
      </c>
      <c r="S236">
        <f>IFERROR(J144+MATCH(R236,J236:N236)-1,"")</f>
        <v>2014</v>
      </c>
      <c r="T236">
        <f t="shared" si="39"/>
        <v>44333.333333333336</v>
      </c>
      <c r="U236">
        <f t="shared" si="40"/>
        <v>10115.993936995686</v>
      </c>
      <c r="V236" t="str">
        <f t="shared" si="41"/>
        <v/>
      </c>
      <c r="W236" t="str">
        <f t="shared" si="42"/>
        <v/>
      </c>
      <c r="X236">
        <f t="shared" si="43"/>
        <v>-0.62607128600298967</v>
      </c>
      <c r="Y236">
        <f t="shared" si="44"/>
        <v>-0.52721792505514919</v>
      </c>
      <c r="Z236">
        <f t="shared" si="45"/>
        <v>1.1532892110581381</v>
      </c>
      <c r="AA236">
        <f t="shared" si="46"/>
        <v>1.1532892110581381</v>
      </c>
      <c r="AB236">
        <f>IFERROR(V144+MATCH(AA236,V236:Z236,0)-1,"")</f>
        <v>2016</v>
      </c>
    </row>
    <row r="237" spans="1:28" x14ac:dyDescent="0.3">
      <c r="A237" s="1">
        <v>6</v>
      </c>
      <c r="B237" t="s">
        <v>651</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7</v>
      </c>
      <c r="B238" t="s">
        <v>6908</v>
      </c>
      <c r="C238" t="s">
        <v>254</v>
      </c>
      <c r="D238" t="s">
        <v>254</v>
      </c>
      <c r="E238" t="s">
        <v>6905</v>
      </c>
      <c r="F238" t="s">
        <v>6906</v>
      </c>
      <c r="G238" t="s">
        <v>6907</v>
      </c>
      <c r="I238" t="str">
        <f t="shared" si="31"/>
        <v>N/A</v>
      </c>
      <c r="J238" t="str">
        <f t="shared" si="32"/>
        <v>N/A</v>
      </c>
      <c r="K238" t="str">
        <f t="shared" si="33"/>
        <v>N/A</v>
      </c>
      <c r="L238">
        <f t="shared" si="34"/>
        <v>38000</v>
      </c>
      <c r="M238">
        <f t="shared" si="35"/>
        <v>39000</v>
      </c>
      <c r="N238">
        <f t="shared" si="36"/>
        <v>56000</v>
      </c>
      <c r="P238">
        <f t="shared" si="37"/>
        <v>56000</v>
      </c>
      <c r="Q238">
        <f>IFERROR(J144+MATCH(P238,J238:N238,0)-1,"")</f>
        <v>2016</v>
      </c>
      <c r="R238">
        <f t="shared" si="38"/>
        <v>38000</v>
      </c>
      <c r="S238">
        <f>IFERROR(J144+MATCH(R238,J238:N238)-1,"")</f>
        <v>2014</v>
      </c>
      <c r="T238">
        <f t="shared" si="39"/>
        <v>44333.333333333336</v>
      </c>
      <c r="U238">
        <f t="shared" si="40"/>
        <v>10115.993936995686</v>
      </c>
      <c r="V238" t="str">
        <f t="shared" si="41"/>
        <v/>
      </c>
      <c r="W238" t="str">
        <f t="shared" si="42"/>
        <v/>
      </c>
      <c r="X238">
        <f t="shared" si="43"/>
        <v>-0.62607128600298967</v>
      </c>
      <c r="Y238">
        <f t="shared" si="44"/>
        <v>-0.52721792505514919</v>
      </c>
      <c r="Z238">
        <f t="shared" si="45"/>
        <v>1.1532892110581381</v>
      </c>
      <c r="AA238">
        <f t="shared" si="46"/>
        <v>1.1532892110581381</v>
      </c>
      <c r="AB238">
        <f>IFERROR(V144+MATCH(AA238,V238:Z238,0)-1,"")</f>
        <v>2016</v>
      </c>
    </row>
    <row r="239" spans="1:28" x14ac:dyDescent="0.3">
      <c r="A239" s="1">
        <v>8</v>
      </c>
      <c r="B239" t="s">
        <v>695</v>
      </c>
      <c r="C239" t="s">
        <v>254</v>
      </c>
      <c r="D239" t="s">
        <v>254</v>
      </c>
      <c r="E239" t="s">
        <v>6909</v>
      </c>
      <c r="F239" t="s">
        <v>5157</v>
      </c>
      <c r="G239" t="s">
        <v>6910</v>
      </c>
      <c r="I239" t="str">
        <f t="shared" si="31"/>
        <v>N/A</v>
      </c>
      <c r="J239" t="str">
        <f t="shared" si="32"/>
        <v>N/A</v>
      </c>
      <c r="K239" t="str">
        <f t="shared" si="33"/>
        <v>N/A</v>
      </c>
      <c r="L239">
        <f t="shared" si="34"/>
        <v>68000</v>
      </c>
      <c r="M239">
        <f t="shared" si="35"/>
        <v>28000</v>
      </c>
      <c r="N239">
        <f t="shared" si="36"/>
        <v>126000</v>
      </c>
      <c r="P239">
        <f t="shared" si="37"/>
        <v>126000</v>
      </c>
      <c r="Q239">
        <f>IFERROR(J144+MATCH(P239,J239:N239,0)-1,"")</f>
        <v>2016</v>
      </c>
      <c r="R239">
        <f t="shared" si="38"/>
        <v>28000</v>
      </c>
      <c r="S239" t="str">
        <f>IFERROR(J144+MATCH(R239,J239:N239)-1,"")</f>
        <v/>
      </c>
      <c r="T239">
        <f t="shared" si="39"/>
        <v>74000</v>
      </c>
      <c r="U239">
        <f t="shared" si="40"/>
        <v>49274.73997901968</v>
      </c>
      <c r="V239" t="str">
        <f t="shared" si="41"/>
        <v/>
      </c>
      <c r="W239" t="str">
        <f t="shared" si="42"/>
        <v/>
      </c>
      <c r="X239">
        <f t="shared" si="43"/>
        <v>-0.12176624377022983</v>
      </c>
      <c r="Y239">
        <f t="shared" si="44"/>
        <v>-0.93354120223842874</v>
      </c>
      <c r="Z239">
        <f t="shared" si="45"/>
        <v>1.0553074460086587</v>
      </c>
      <c r="AA239">
        <f t="shared" si="46"/>
        <v>1.0553074460086587</v>
      </c>
      <c r="AB239">
        <f>IFERROR(V144+MATCH(AA239,V239:Z239,0)-1,"")</f>
        <v>2016</v>
      </c>
    </row>
    <row r="240" spans="1:28" x14ac:dyDescent="0.3">
      <c r="A240" s="1">
        <v>9</v>
      </c>
      <c r="B240" t="s">
        <v>6911</v>
      </c>
      <c r="C240" t="s">
        <v>254</v>
      </c>
      <c r="D240" t="s">
        <v>254</v>
      </c>
      <c r="E240" t="s">
        <v>6909</v>
      </c>
      <c r="F240" t="s">
        <v>254</v>
      </c>
      <c r="G240" t="s">
        <v>254</v>
      </c>
      <c r="I240" t="str">
        <f t="shared" si="31"/>
        <v>N/A</v>
      </c>
      <c r="J240" t="str">
        <f t="shared" si="32"/>
        <v>N/A</v>
      </c>
      <c r="K240" t="str">
        <f t="shared" si="33"/>
        <v>N/A</v>
      </c>
      <c r="L240">
        <f t="shared" si="34"/>
        <v>68000</v>
      </c>
      <c r="M240" t="str">
        <f t="shared" si="35"/>
        <v>N/A</v>
      </c>
      <c r="N240" t="str">
        <f t="shared" si="36"/>
        <v>N/A</v>
      </c>
      <c r="P240">
        <f t="shared" si="37"/>
        <v>68000</v>
      </c>
      <c r="Q240">
        <f>IFERROR(J144+MATCH(P240,J240:N240,0)-1,"")</f>
        <v>2014</v>
      </c>
      <c r="R240">
        <f t="shared" si="38"/>
        <v>68000</v>
      </c>
      <c r="S240">
        <f>IFERROR(J144+MATCH(R240,J240:N240)-1,"")</f>
        <v>2014</v>
      </c>
      <c r="T240">
        <f t="shared" si="39"/>
        <v>68000</v>
      </c>
      <c r="U240" t="str">
        <f t="shared" si="40"/>
        <v/>
      </c>
      <c r="V240" t="str">
        <f t="shared" si="41"/>
        <v/>
      </c>
      <c r="W240" t="str">
        <f t="shared" si="42"/>
        <v/>
      </c>
      <c r="X240" t="e">
        <f t="shared" si="43"/>
        <v>#VALUE!</v>
      </c>
      <c r="Y240" t="str">
        <f t="shared" si="44"/>
        <v/>
      </c>
      <c r="Z240" t="str">
        <f t="shared" si="45"/>
        <v/>
      </c>
      <c r="AA240" t="e">
        <f t="shared" si="46"/>
        <v>#VALUE!</v>
      </c>
      <c r="AB240" t="str">
        <f>IFERROR(V144+MATCH(AA240,V240:Z240,0)-1,"")</f>
        <v/>
      </c>
    </row>
    <row r="241" spans="1:28" x14ac:dyDescent="0.3">
      <c r="A241" s="1">
        <v>10</v>
      </c>
      <c r="B241" t="s">
        <v>6316</v>
      </c>
      <c r="C241" t="s">
        <v>254</v>
      </c>
      <c r="D241" t="s">
        <v>254</v>
      </c>
      <c r="E241" t="s">
        <v>254</v>
      </c>
      <c r="F241" t="s">
        <v>6912</v>
      </c>
      <c r="G241" t="s">
        <v>6913</v>
      </c>
      <c r="I241" t="str">
        <f t="shared" si="31"/>
        <v>N/A</v>
      </c>
      <c r="J241" t="str">
        <f t="shared" si="32"/>
        <v>N/A</v>
      </c>
      <c r="K241" t="str">
        <f t="shared" si="33"/>
        <v>N/A</v>
      </c>
      <c r="L241" t="str">
        <f t="shared" si="34"/>
        <v>N/A</v>
      </c>
      <c r="M241">
        <f t="shared" si="35"/>
        <v>-0.3679</v>
      </c>
      <c r="N241">
        <f t="shared" si="36"/>
        <v>1.7163999999999999</v>
      </c>
      <c r="P241">
        <f t="shared" si="37"/>
        <v>1.7163999999999999</v>
      </c>
      <c r="Q241">
        <f>IFERROR(J144+MATCH(P241,J241:N241,0)-1,"")</f>
        <v>2016</v>
      </c>
      <c r="R241">
        <f t="shared" si="38"/>
        <v>-0.3679</v>
      </c>
      <c r="S241">
        <f>IFERROR(J144+MATCH(R241,J241:N241)-1,"")</f>
        <v>2015</v>
      </c>
      <c r="T241">
        <f t="shared" si="39"/>
        <v>0.67425000000000002</v>
      </c>
      <c r="U241">
        <f t="shared" si="40"/>
        <v>1.4738226640271208</v>
      </c>
      <c r="V241" t="str">
        <f t="shared" si="41"/>
        <v/>
      </c>
      <c r="W241" t="str">
        <f t="shared" si="42"/>
        <v/>
      </c>
      <c r="X241" t="str">
        <f t="shared" si="43"/>
        <v/>
      </c>
      <c r="Y241">
        <f t="shared" si="44"/>
        <v>-0.70710678118654757</v>
      </c>
      <c r="Z241">
        <f t="shared" si="45"/>
        <v>0.70710678118654757</v>
      </c>
      <c r="AA241">
        <f t="shared" si="46"/>
        <v>-0.70710678118654757</v>
      </c>
      <c r="AB241">
        <f>IFERROR(V144+MATCH(AA241,V241:Z241,0)-1,"")</f>
        <v>2015</v>
      </c>
    </row>
    <row r="242" spans="1:28" x14ac:dyDescent="0.3">
      <c r="A242" s="1">
        <v>11</v>
      </c>
      <c r="B242" t="s">
        <v>6317</v>
      </c>
      <c r="C242" t="s">
        <v>254</v>
      </c>
      <c r="D242" t="s">
        <v>254</v>
      </c>
      <c r="E242" t="s">
        <v>1224</v>
      </c>
      <c r="F242" t="s">
        <v>6280</v>
      </c>
      <c r="G242" t="s">
        <v>1224</v>
      </c>
      <c r="I242" t="str">
        <f t="shared" si="31"/>
        <v>N/A</v>
      </c>
      <c r="J242" t="str">
        <f t="shared" si="32"/>
        <v>N/A</v>
      </c>
      <c r="K242" t="str">
        <f t="shared" si="33"/>
        <v>N/A</v>
      </c>
      <c r="L242">
        <f t="shared" si="34"/>
        <v>1E-4</v>
      </c>
      <c r="M242">
        <f t="shared" si="35"/>
        <v>0</v>
      </c>
      <c r="N242">
        <f t="shared" si="36"/>
        <v>1E-4</v>
      </c>
      <c r="P242">
        <f t="shared" si="37"/>
        <v>1E-4</v>
      </c>
      <c r="Q242">
        <f>IFERROR(J144+MATCH(P242,J242:N242,0)-1,"")</f>
        <v>2014</v>
      </c>
      <c r="R242">
        <f t="shared" si="38"/>
        <v>0</v>
      </c>
      <c r="S242" t="str">
        <f>IFERROR(J144+MATCH(R242,J242:N242)-1,"")</f>
        <v/>
      </c>
      <c r="T242">
        <f t="shared" si="39"/>
        <v>6.666666666666667E-5</v>
      </c>
      <c r="U242">
        <f t="shared" si="40"/>
        <v>5.7735026918962585E-5</v>
      </c>
      <c r="V242" t="str">
        <f t="shared" si="41"/>
        <v/>
      </c>
      <c r="W242" t="str">
        <f t="shared" si="42"/>
        <v/>
      </c>
      <c r="X242">
        <f t="shared" si="43"/>
        <v>0.57735026918962573</v>
      </c>
      <c r="Y242">
        <f t="shared" si="44"/>
        <v>-1.1547005383792515</v>
      </c>
      <c r="Z242">
        <f t="shared" si="45"/>
        <v>0.57735026918962573</v>
      </c>
      <c r="AA242">
        <f t="shared" si="46"/>
        <v>-1.1547005383792515</v>
      </c>
      <c r="AB242">
        <f>IFERROR(V144+MATCH(AA242,V242:Z242,0)-1,"")</f>
        <v>2015</v>
      </c>
    </row>
    <row r="243" spans="1:28" x14ac:dyDescent="0.3">
      <c r="A243" s="1">
        <v>12</v>
      </c>
      <c r="B243" t="s">
        <v>706</v>
      </c>
      <c r="C243" t="s">
        <v>254</v>
      </c>
      <c r="D243" t="s">
        <v>254</v>
      </c>
      <c r="E243" t="s">
        <v>254</v>
      </c>
      <c r="F243" t="s">
        <v>5157</v>
      </c>
      <c r="G243" t="s">
        <v>6910</v>
      </c>
      <c r="I243" t="str">
        <f t="shared" si="31"/>
        <v>N/A</v>
      </c>
      <c r="J243" t="str">
        <f t="shared" si="32"/>
        <v>N/A</v>
      </c>
      <c r="K243" t="str">
        <f t="shared" si="33"/>
        <v>N/A</v>
      </c>
      <c r="L243" t="str">
        <f t="shared" si="34"/>
        <v>N/A</v>
      </c>
      <c r="M243">
        <f t="shared" si="35"/>
        <v>28000</v>
      </c>
      <c r="N243">
        <f t="shared" si="36"/>
        <v>126000</v>
      </c>
      <c r="P243">
        <f t="shared" si="37"/>
        <v>126000</v>
      </c>
      <c r="Q243">
        <f>IFERROR(J144+MATCH(P243,J243:N243,0)-1,"")</f>
        <v>2016</v>
      </c>
      <c r="R243">
        <f t="shared" si="38"/>
        <v>28000</v>
      </c>
      <c r="S243">
        <f>IFERROR(J144+MATCH(R243,J243:N243)-1,"")</f>
        <v>2015</v>
      </c>
      <c r="T243">
        <f t="shared" si="39"/>
        <v>77000</v>
      </c>
      <c r="U243">
        <f t="shared" si="40"/>
        <v>69296.464556281659</v>
      </c>
      <c r="V243" t="str">
        <f t="shared" si="41"/>
        <v/>
      </c>
      <c r="W243" t="str">
        <f t="shared" si="42"/>
        <v/>
      </c>
      <c r="X243" t="str">
        <f t="shared" si="43"/>
        <v/>
      </c>
      <c r="Y243">
        <f t="shared" si="44"/>
        <v>-0.70710678118654746</v>
      </c>
      <c r="Z243">
        <f t="shared" si="45"/>
        <v>0.70710678118654746</v>
      </c>
      <c r="AA243">
        <f t="shared" si="46"/>
        <v>-0.70710678118654746</v>
      </c>
      <c r="AB243">
        <f>IFERROR(V144+MATCH(AA243,V243:Z243,0)-1,"")</f>
        <v>2015</v>
      </c>
    </row>
    <row r="244" spans="1:28" x14ac:dyDescent="0.3">
      <c r="A244" s="1">
        <v>13</v>
      </c>
      <c r="B244" t="s">
        <v>709</v>
      </c>
      <c r="C244" t="s">
        <v>254</v>
      </c>
      <c r="D244" t="s">
        <v>254</v>
      </c>
      <c r="E244" t="s">
        <v>254</v>
      </c>
      <c r="F244" t="s">
        <v>254</v>
      </c>
      <c r="G244" t="s">
        <v>254</v>
      </c>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1:28" x14ac:dyDescent="0.3">
      <c r="A245" s="1">
        <v>14</v>
      </c>
      <c r="B245" t="s">
        <v>714</v>
      </c>
      <c r="C245" t="s">
        <v>6914</v>
      </c>
      <c r="D245" t="s">
        <v>5468</v>
      </c>
      <c r="E245" t="s">
        <v>6915</v>
      </c>
      <c r="F245" t="s">
        <v>6916</v>
      </c>
      <c r="G245" t="s">
        <v>6917</v>
      </c>
      <c r="I245" t="str">
        <f t="shared" si="31"/>
        <v>N/A</v>
      </c>
      <c r="J245">
        <f t="shared" si="32"/>
        <v>-29520000</v>
      </c>
      <c r="K245">
        <f t="shared" si="33"/>
        <v>-33650000</v>
      </c>
      <c r="L245">
        <f t="shared" si="34"/>
        <v>-31230000</v>
      </c>
      <c r="M245">
        <f t="shared" si="35"/>
        <v>-29910000</v>
      </c>
      <c r="N245">
        <f t="shared" si="36"/>
        <v>-33810000</v>
      </c>
      <c r="P245">
        <f t="shared" si="37"/>
        <v>-29520000</v>
      </c>
      <c r="Q245">
        <f>IFERROR(J144+MATCH(P245,J245:N245,0)-1,"")</f>
        <v>2012</v>
      </c>
      <c r="R245">
        <f t="shared" si="38"/>
        <v>-33810000</v>
      </c>
      <c r="S245" t="str">
        <f>IFERROR(J144+MATCH(R245,J245:N245)-1,"")</f>
        <v/>
      </c>
      <c r="T245">
        <f t="shared" si="39"/>
        <v>-31624000</v>
      </c>
      <c r="U245">
        <f t="shared" si="40"/>
        <v>2025038.2712432868</v>
      </c>
      <c r="V245">
        <f t="shared" si="41"/>
        <v>1.0389927093616034</v>
      </c>
      <c r="W245">
        <f t="shared" si="42"/>
        <v>-1.0004749188054223</v>
      </c>
      <c r="X245">
        <f t="shared" si="43"/>
        <v>0.19456422409147897</v>
      </c>
      <c r="Y245">
        <f t="shared" si="44"/>
        <v>0.84640375658069777</v>
      </c>
      <c r="Z245">
        <f t="shared" si="45"/>
        <v>-1.0794857712283579</v>
      </c>
      <c r="AA245">
        <f t="shared" si="46"/>
        <v>-1.0794857712283579</v>
      </c>
      <c r="AB245">
        <f>IFERROR(V144+MATCH(AA245,V245:Z245,0)-1,"")</f>
        <v>2016</v>
      </c>
    </row>
    <row r="246" spans="1:28" x14ac:dyDescent="0.3">
      <c r="A246" s="1">
        <v>15</v>
      </c>
      <c r="B246" t="s">
        <v>720</v>
      </c>
      <c r="C246" t="s">
        <v>6918</v>
      </c>
      <c r="D246" t="s">
        <v>6919</v>
      </c>
      <c r="E246" t="s">
        <v>6920</v>
      </c>
      <c r="F246" t="s">
        <v>6921</v>
      </c>
      <c r="G246" t="s">
        <v>738</v>
      </c>
      <c r="I246" t="str">
        <f t="shared" si="31"/>
        <v>N/A</v>
      </c>
      <c r="J246">
        <f t="shared" si="32"/>
        <v>12910000</v>
      </c>
      <c r="K246">
        <f t="shared" si="33"/>
        <v>7740000</v>
      </c>
      <c r="L246">
        <f t="shared" si="34"/>
        <v>11730000</v>
      </c>
      <c r="M246">
        <f t="shared" si="35"/>
        <v>11370000</v>
      </c>
      <c r="N246">
        <f t="shared" si="36"/>
        <v>8660000</v>
      </c>
      <c r="P246">
        <f t="shared" si="37"/>
        <v>12910000</v>
      </c>
      <c r="Q246">
        <f>IFERROR(J144+MATCH(P246,J246:N246,0)-1,"")</f>
        <v>2012</v>
      </c>
      <c r="R246">
        <f t="shared" si="38"/>
        <v>7740000</v>
      </c>
      <c r="S246" t="str">
        <f>IFERROR(J144+MATCH(R246,J246:N246)-1,"")</f>
        <v/>
      </c>
      <c r="T246">
        <f t="shared" si="39"/>
        <v>10482000</v>
      </c>
      <c r="U246">
        <f t="shared" si="40"/>
        <v>2184003.2051258534</v>
      </c>
      <c r="V246">
        <f t="shared" si="41"/>
        <v>1.1117199802186584</v>
      </c>
      <c r="W246">
        <f t="shared" si="42"/>
        <v>-1.2554926629981717</v>
      </c>
      <c r="X246">
        <f t="shared" si="43"/>
        <v>0.57142773283067771</v>
      </c>
      <c r="Y246">
        <f t="shared" si="44"/>
        <v>0.40659280989875146</v>
      </c>
      <c r="Z246">
        <f t="shared" si="45"/>
        <v>-0.83424785994991568</v>
      </c>
      <c r="AA246">
        <f t="shared" si="46"/>
        <v>-1.2554926629981717</v>
      </c>
      <c r="AB246">
        <f>IFERROR(V144+MATCH(AA246,V246:Z246,0)-1,"")</f>
        <v>2013</v>
      </c>
    </row>
    <row r="247" spans="1:28" x14ac:dyDescent="0.3">
      <c r="A247" s="1">
        <v>16</v>
      </c>
      <c r="B247" t="s">
        <v>725</v>
      </c>
      <c r="C247" t="s">
        <v>6922</v>
      </c>
      <c r="D247" t="s">
        <v>6923</v>
      </c>
      <c r="E247" t="s">
        <v>6924</v>
      </c>
      <c r="F247" t="s">
        <v>4629</v>
      </c>
      <c r="G247" t="s">
        <v>6925</v>
      </c>
      <c r="I247" t="str">
        <f t="shared" si="31"/>
        <v>N/A</v>
      </c>
      <c r="J247">
        <f t="shared" si="32"/>
        <v>42430000</v>
      </c>
      <c r="K247">
        <f t="shared" si="33"/>
        <v>41380000</v>
      </c>
      <c r="L247">
        <f t="shared" si="34"/>
        <v>42960000</v>
      </c>
      <c r="M247">
        <f t="shared" si="35"/>
        <v>41270000</v>
      </c>
      <c r="N247">
        <f t="shared" si="36"/>
        <v>42470000</v>
      </c>
      <c r="P247">
        <f t="shared" si="37"/>
        <v>42960000</v>
      </c>
      <c r="Q247">
        <f>IFERROR(J144+MATCH(P247,J247:N247,0)-1,"")</f>
        <v>2014</v>
      </c>
      <c r="R247">
        <f t="shared" si="38"/>
        <v>41270000</v>
      </c>
      <c r="S247" t="str">
        <f>IFERROR(J144+MATCH(R247,J247:N247)-1,"")</f>
        <v/>
      </c>
      <c r="T247">
        <f t="shared" si="39"/>
        <v>42102000</v>
      </c>
      <c r="U247">
        <f t="shared" si="40"/>
        <v>740385.03496491606</v>
      </c>
      <c r="V247">
        <f t="shared" si="41"/>
        <v>0.44301273595507318</v>
      </c>
      <c r="W247">
        <f t="shared" si="42"/>
        <v>-0.97516827853525256</v>
      </c>
      <c r="X247">
        <f t="shared" si="43"/>
        <v>1.1588564861263806</v>
      </c>
      <c r="Y247">
        <f t="shared" si="44"/>
        <v>-1.1237396229104295</v>
      </c>
      <c r="Z247">
        <f t="shared" si="45"/>
        <v>0.49703867936422846</v>
      </c>
      <c r="AA247">
        <f t="shared" si="46"/>
        <v>1.1588564861263806</v>
      </c>
      <c r="AB247">
        <f>IFERROR(V144+MATCH(AA247,V247:Z247,0)-1,"")</f>
        <v>2014</v>
      </c>
    </row>
    <row r="248" spans="1:28" x14ac:dyDescent="0.3">
      <c r="A248" s="1">
        <v>17</v>
      </c>
      <c r="B248" t="s">
        <v>730</v>
      </c>
      <c r="C248" t="s">
        <v>6926</v>
      </c>
      <c r="D248" t="s">
        <v>6927</v>
      </c>
      <c r="E248" t="s">
        <v>6928</v>
      </c>
      <c r="F248" t="s">
        <v>1448</v>
      </c>
      <c r="G248" t="s">
        <v>6929</v>
      </c>
      <c r="I248" t="str">
        <f t="shared" si="31"/>
        <v>N/A</v>
      </c>
      <c r="J248">
        <f t="shared" si="32"/>
        <v>89660000</v>
      </c>
      <c r="K248">
        <f t="shared" si="33"/>
        <v>88710000</v>
      </c>
      <c r="L248">
        <f t="shared" si="34"/>
        <v>105250000</v>
      </c>
      <c r="M248">
        <f t="shared" si="35"/>
        <v>113600000</v>
      </c>
      <c r="N248">
        <f t="shared" si="36"/>
        <v>108590000</v>
      </c>
      <c r="P248">
        <f t="shared" si="37"/>
        <v>113600000</v>
      </c>
      <c r="Q248">
        <f>IFERROR(J144+MATCH(P248,J248:N248,0)-1,"")</f>
        <v>2015</v>
      </c>
      <c r="R248">
        <f t="shared" si="38"/>
        <v>88710000</v>
      </c>
      <c r="S248" t="str">
        <f>IFERROR(J144+MATCH(R248,J248:N248)-1,"")</f>
        <v/>
      </c>
      <c r="T248">
        <f t="shared" si="39"/>
        <v>101162000</v>
      </c>
      <c r="U248">
        <f t="shared" si="40"/>
        <v>11335112.262346588</v>
      </c>
      <c r="V248">
        <f t="shared" si="41"/>
        <v>-1.0147230776185416</v>
      </c>
      <c r="W248">
        <f t="shared" si="42"/>
        <v>-1.0985334517915215</v>
      </c>
      <c r="X248">
        <f t="shared" si="43"/>
        <v>0.36064927328330709</v>
      </c>
      <c r="Y248">
        <f t="shared" si="44"/>
        <v>1.0972983515405512</v>
      </c>
      <c r="Z248">
        <f t="shared" si="45"/>
        <v>0.65530890458620472</v>
      </c>
      <c r="AA248">
        <f t="shared" si="46"/>
        <v>-1.0985334517915215</v>
      </c>
      <c r="AB248">
        <f>IFERROR(V144+MATCH(AA248,V248:Z248,0)-1,"")</f>
        <v>2013</v>
      </c>
    </row>
    <row r="249" spans="1:28" x14ac:dyDescent="0.3">
      <c r="A249" s="1">
        <v>18</v>
      </c>
      <c r="B249" t="s">
        <v>735</v>
      </c>
      <c r="C249" t="s">
        <v>6926</v>
      </c>
      <c r="D249" t="s">
        <v>6927</v>
      </c>
      <c r="E249" t="s">
        <v>6928</v>
      </c>
      <c r="F249" t="s">
        <v>1448</v>
      </c>
      <c r="G249" t="s">
        <v>6929</v>
      </c>
      <c r="I249" t="str">
        <f t="shared" si="31"/>
        <v>N/A</v>
      </c>
      <c r="J249">
        <f t="shared" si="32"/>
        <v>89660000</v>
      </c>
      <c r="K249">
        <f t="shared" si="33"/>
        <v>88710000</v>
      </c>
      <c r="L249">
        <f t="shared" si="34"/>
        <v>105250000</v>
      </c>
      <c r="M249">
        <f t="shared" si="35"/>
        <v>113600000</v>
      </c>
      <c r="N249">
        <f t="shared" si="36"/>
        <v>108590000</v>
      </c>
      <c r="P249">
        <f t="shared" si="37"/>
        <v>113600000</v>
      </c>
      <c r="Q249">
        <f>IFERROR(J144+MATCH(P249,J249:N249,0)-1,"")</f>
        <v>2015</v>
      </c>
      <c r="R249">
        <f t="shared" si="38"/>
        <v>88710000</v>
      </c>
      <c r="S249" t="str">
        <f>IFERROR(J144+MATCH(R249,J249:N249)-1,"")</f>
        <v/>
      </c>
      <c r="T249">
        <f t="shared" si="39"/>
        <v>101162000</v>
      </c>
      <c r="U249">
        <f t="shared" si="40"/>
        <v>11335112.262346588</v>
      </c>
      <c r="V249">
        <f t="shared" si="41"/>
        <v>-1.0147230776185416</v>
      </c>
      <c r="W249">
        <f t="shared" si="42"/>
        <v>-1.0985334517915215</v>
      </c>
      <c r="X249">
        <f t="shared" si="43"/>
        <v>0.36064927328330709</v>
      </c>
      <c r="Y249">
        <f t="shared" si="44"/>
        <v>1.0972983515405512</v>
      </c>
      <c r="Z249">
        <f t="shared" si="45"/>
        <v>0.65530890458620472</v>
      </c>
      <c r="AA249">
        <f t="shared" si="46"/>
        <v>-1.0985334517915215</v>
      </c>
      <c r="AB249">
        <f>IFERROR(V144+MATCH(AA249,V249:Z249,0)-1,"")</f>
        <v>2013</v>
      </c>
    </row>
    <row r="250" spans="1:28" x14ac:dyDescent="0.3">
      <c r="A250" s="1">
        <v>19</v>
      </c>
      <c r="B250" t="s">
        <v>741</v>
      </c>
      <c r="C250" t="s">
        <v>254</v>
      </c>
      <c r="D250" t="s">
        <v>254</v>
      </c>
      <c r="E250" t="s">
        <v>254</v>
      </c>
      <c r="F250" t="s">
        <v>254</v>
      </c>
      <c r="G250" t="s">
        <v>254</v>
      </c>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1:28" x14ac:dyDescent="0.3">
      <c r="A251" s="1">
        <v>20</v>
      </c>
      <c r="B251" t="s">
        <v>747</v>
      </c>
      <c r="C251" t="s">
        <v>6930</v>
      </c>
      <c r="D251" t="s">
        <v>6931</v>
      </c>
      <c r="E251" t="s">
        <v>51</v>
      </c>
      <c r="F251" t="s">
        <v>52</v>
      </c>
      <c r="G251" t="s">
        <v>59</v>
      </c>
      <c r="I251" t="str">
        <f t="shared" si="31"/>
        <v>pos_trend</v>
      </c>
      <c r="J251">
        <f t="shared" si="32"/>
        <v>852630000</v>
      </c>
      <c r="K251">
        <f t="shared" si="33"/>
        <v>919930000</v>
      </c>
      <c r="L251">
        <f t="shared" si="34"/>
        <v>1020000000</v>
      </c>
      <c r="M251">
        <f t="shared" si="35"/>
        <v>1060000000</v>
      </c>
      <c r="N251">
        <f t="shared" si="36"/>
        <v>1070000000.0000001</v>
      </c>
      <c r="P251">
        <f t="shared" si="37"/>
        <v>1070000000.0000001</v>
      </c>
      <c r="Q251">
        <f>IFERROR(J144+MATCH(P251,J251:N251,0)-1,"")</f>
        <v>2016</v>
      </c>
      <c r="R251">
        <f t="shared" si="38"/>
        <v>852630000</v>
      </c>
      <c r="S251">
        <f>IFERROR(J144+MATCH(R251,J251:N251)-1,"")</f>
        <v>2012</v>
      </c>
      <c r="T251">
        <f t="shared" si="39"/>
        <v>984512000</v>
      </c>
      <c r="U251">
        <f t="shared" si="40"/>
        <v>94643714.899617106</v>
      </c>
      <c r="V251">
        <f t="shared" si="41"/>
        <v>-1.3934575596475614</v>
      </c>
      <c r="W251">
        <f t="shared" si="42"/>
        <v>-0.68236966467871896</v>
      </c>
      <c r="X251">
        <f t="shared" si="43"/>
        <v>0.37496414883587342</v>
      </c>
      <c r="Y251">
        <f t="shared" si="44"/>
        <v>0.797601827866389</v>
      </c>
      <c r="Z251">
        <f t="shared" si="45"/>
        <v>0.90326124762401916</v>
      </c>
      <c r="AA251">
        <f t="shared" si="46"/>
        <v>-1.3934575596475614</v>
      </c>
      <c r="AB251">
        <f>IFERROR(V144+MATCH(AA251,V251:Z251,0)-1,"")</f>
        <v>2012</v>
      </c>
    </row>
    <row r="252" spans="1:28" x14ac:dyDescent="0.3">
      <c r="A252" s="1">
        <v>21</v>
      </c>
      <c r="B252" t="s">
        <v>6322</v>
      </c>
      <c r="C252" t="s">
        <v>254</v>
      </c>
      <c r="D252" t="s">
        <v>6932</v>
      </c>
      <c r="E252" t="s">
        <v>6933</v>
      </c>
      <c r="F252" t="s">
        <v>6934</v>
      </c>
      <c r="G252" t="s">
        <v>6935</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7.8899999999999998E-2</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0.1109</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3.6600000000000001E-2</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1.1299999999999999E-2</v>
      </c>
      <c r="P252">
        <f t="shared" si="37"/>
        <v>0.1109</v>
      </c>
      <c r="Q252">
        <f>IFERROR(J144+MATCH(P252,J252:N252,0)-1,"")</f>
        <v>2014</v>
      </c>
      <c r="R252">
        <f t="shared" si="38"/>
        <v>1.1299999999999999E-2</v>
      </c>
      <c r="S252" t="str">
        <f>IFERROR(J144+MATCH(R252,J252:N252)-1,"")</f>
        <v/>
      </c>
      <c r="T252">
        <f t="shared" si="39"/>
        <v>5.9424999999999999E-2</v>
      </c>
      <c r="U252">
        <f t="shared" si="40"/>
        <v>4.4218953326976583E-2</v>
      </c>
      <c r="V252" t="str">
        <f t="shared" si="41"/>
        <v/>
      </c>
      <c r="W252">
        <f t="shared" si="42"/>
        <v>0.44042200311690594</v>
      </c>
      <c r="X252">
        <f t="shared" si="43"/>
        <v>1.1640935871857629</v>
      </c>
      <c r="Y252">
        <f t="shared" si="44"/>
        <v>-0.51618137207411441</v>
      </c>
      <c r="Z252">
        <f t="shared" si="45"/>
        <v>-1.0883342182285545</v>
      </c>
      <c r="AA252">
        <f t="shared" si="46"/>
        <v>1.1640935871857629</v>
      </c>
      <c r="AB252">
        <f>IFERROR(V144+MATCH(AA252,V252:Z252,0)-1,"")</f>
        <v>2014</v>
      </c>
    </row>
    <row r="253" spans="1:28" x14ac:dyDescent="0.3">
      <c r="A253" s="1">
        <v>22</v>
      </c>
      <c r="B253" t="s">
        <v>753</v>
      </c>
      <c r="C253" t="s">
        <v>254</v>
      </c>
      <c r="D253" t="s">
        <v>254</v>
      </c>
      <c r="E253" t="s">
        <v>254</v>
      </c>
      <c r="F253" t="s">
        <v>254</v>
      </c>
      <c r="G253" t="s">
        <v>254</v>
      </c>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1:28" x14ac:dyDescent="0.3">
      <c r="A254" s="1">
        <v>23</v>
      </c>
      <c r="B254" t="s">
        <v>760</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24</v>
      </c>
      <c r="B255" t="s">
        <v>761</v>
      </c>
      <c r="C255" t="s">
        <v>254</v>
      </c>
      <c r="D255" t="s">
        <v>254</v>
      </c>
      <c r="E255" t="s">
        <v>254</v>
      </c>
      <c r="F255" t="s">
        <v>254</v>
      </c>
      <c r="G255" t="s">
        <v>254</v>
      </c>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1:28" x14ac:dyDescent="0.3">
      <c r="A256" s="1">
        <v>25</v>
      </c>
      <c r="B256" t="s">
        <v>762</v>
      </c>
      <c r="C256" t="s">
        <v>254</v>
      </c>
      <c r="D256" t="s">
        <v>254</v>
      </c>
      <c r="E256" t="s">
        <v>254</v>
      </c>
      <c r="F256" t="s">
        <v>254</v>
      </c>
      <c r="G256" t="s">
        <v>254</v>
      </c>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1:28" x14ac:dyDescent="0.3">
      <c r="A257" s="1">
        <v>26</v>
      </c>
      <c r="B257" t="s">
        <v>763</v>
      </c>
      <c r="C257" t="s">
        <v>6936</v>
      </c>
      <c r="D257" t="s">
        <v>6937</v>
      </c>
      <c r="E257" t="s">
        <v>6938</v>
      </c>
      <c r="F257" t="s">
        <v>6939</v>
      </c>
      <c r="G257" t="s">
        <v>6940</v>
      </c>
      <c r="I257" t="str">
        <f t="shared" si="47"/>
        <v>pos_trend</v>
      </c>
      <c r="J257">
        <f t="shared" si="48"/>
        <v>381220000</v>
      </c>
      <c r="K257">
        <f t="shared" si="49"/>
        <v>416810000</v>
      </c>
      <c r="L257">
        <f t="shared" si="50"/>
        <v>446970000</v>
      </c>
      <c r="M257">
        <f t="shared" si="51"/>
        <v>453980000</v>
      </c>
      <c r="N257">
        <f t="shared" si="52"/>
        <v>456150000</v>
      </c>
      <c r="P257">
        <f t="shared" si="37"/>
        <v>456150000</v>
      </c>
      <c r="Q257">
        <f>IFERROR(J144+MATCH(P257,J257:N257,0)-1,"")</f>
        <v>2016</v>
      </c>
      <c r="R257">
        <f t="shared" si="38"/>
        <v>381220000</v>
      </c>
      <c r="S257">
        <f>IFERROR(J144+MATCH(R257,J257:N257)-1,"")</f>
        <v>2012</v>
      </c>
      <c r="T257">
        <f t="shared" si="39"/>
        <v>431026000</v>
      </c>
      <c r="U257">
        <f t="shared" si="40"/>
        <v>31996269.001244504</v>
      </c>
      <c r="V257">
        <f t="shared" si="41"/>
        <v>-1.5566189919850586</v>
      </c>
      <c r="W257">
        <f t="shared" si="42"/>
        <v>-0.44430180279604053</v>
      </c>
      <c r="X257">
        <f t="shared" si="43"/>
        <v>0.49830809959060707</v>
      </c>
      <c r="Y257">
        <f t="shared" si="44"/>
        <v>0.71739614387875028</v>
      </c>
      <c r="Z257">
        <f t="shared" si="45"/>
        <v>0.78521655131174184</v>
      </c>
      <c r="AA257">
        <f t="shared" si="46"/>
        <v>-1.5566189919850586</v>
      </c>
      <c r="AB257">
        <f>IFERROR(V144+MATCH(AA257,V257:Z257,0)-1,"")</f>
        <v>2012</v>
      </c>
    </row>
    <row r="258" spans="1:28" x14ac:dyDescent="0.3">
      <c r="A258" s="1">
        <v>27</v>
      </c>
      <c r="B258" t="s">
        <v>769</v>
      </c>
      <c r="C258" t="s">
        <v>6941</v>
      </c>
      <c r="D258" t="s">
        <v>6942</v>
      </c>
      <c r="E258" t="s">
        <v>6943</v>
      </c>
      <c r="F258" t="s">
        <v>6944</v>
      </c>
      <c r="G258" t="s">
        <v>6945</v>
      </c>
      <c r="I258" t="str">
        <f t="shared" si="47"/>
        <v>pos_trend</v>
      </c>
      <c r="J258">
        <f t="shared" si="48"/>
        <v>195000</v>
      </c>
      <c r="K258">
        <f t="shared" si="49"/>
        <v>198000</v>
      </c>
      <c r="L258">
        <f t="shared" si="50"/>
        <v>201000</v>
      </c>
      <c r="M258">
        <f t="shared" si="51"/>
        <v>203000</v>
      </c>
      <c r="N258">
        <f t="shared" si="52"/>
        <v>204000</v>
      </c>
      <c r="P258">
        <f t="shared" si="37"/>
        <v>204000</v>
      </c>
      <c r="Q258">
        <f>IFERROR(J144+MATCH(P258,J258:N258,0)-1,"")</f>
        <v>2016</v>
      </c>
      <c r="R258">
        <f t="shared" si="38"/>
        <v>195000</v>
      </c>
      <c r="S258">
        <f>IFERROR(J144+MATCH(R258,J258:N258)-1,"")</f>
        <v>2012</v>
      </c>
      <c r="T258">
        <f t="shared" si="39"/>
        <v>200200</v>
      </c>
      <c r="U258">
        <f t="shared" si="40"/>
        <v>3701.3511046643494</v>
      </c>
      <c r="V258">
        <f t="shared" si="41"/>
        <v>-1.404892390091578</v>
      </c>
      <c r="W258">
        <f t="shared" si="42"/>
        <v>-0.59437754965412914</v>
      </c>
      <c r="X258">
        <f t="shared" si="43"/>
        <v>0.21613729078331967</v>
      </c>
      <c r="Y258">
        <f t="shared" si="44"/>
        <v>0.75648051774161884</v>
      </c>
      <c r="Z258">
        <f t="shared" si="45"/>
        <v>1.0266521312207686</v>
      </c>
      <c r="AA258">
        <f t="shared" si="46"/>
        <v>-1.404892390091578</v>
      </c>
      <c r="AB258">
        <f>IFERROR(V144+MATCH(AA258,V258:Z258,0)-1,"")</f>
        <v>2012</v>
      </c>
    </row>
    <row r="259" spans="1:28" x14ac:dyDescent="0.3">
      <c r="A259" s="1">
        <v>28</v>
      </c>
      <c r="B259" t="s">
        <v>6328</v>
      </c>
      <c r="C259" t="s">
        <v>6946</v>
      </c>
      <c r="D259" t="s">
        <v>6947</v>
      </c>
      <c r="E259" t="s">
        <v>6948</v>
      </c>
      <c r="F259" t="s">
        <v>6949</v>
      </c>
      <c r="G259" t="s">
        <v>6950</v>
      </c>
      <c r="I259" t="str">
        <f t="shared" si="47"/>
        <v>pos_trend</v>
      </c>
      <c r="J259">
        <f t="shared" si="48"/>
        <v>187400000</v>
      </c>
      <c r="K259">
        <f t="shared" si="49"/>
        <v>192540000</v>
      </c>
      <c r="L259">
        <f t="shared" si="50"/>
        <v>199140000</v>
      </c>
      <c r="M259">
        <f t="shared" si="51"/>
        <v>204690000</v>
      </c>
      <c r="N259">
        <f t="shared" si="52"/>
        <v>208390000</v>
      </c>
      <c r="P259">
        <f t="shared" si="37"/>
        <v>208390000</v>
      </c>
      <c r="Q259">
        <f>IFERROR(J144+MATCH(P259,J259:N259,0)-1,"")</f>
        <v>2016</v>
      </c>
      <c r="R259">
        <f t="shared" si="38"/>
        <v>187400000</v>
      </c>
      <c r="S259">
        <f>IFERROR(J144+MATCH(R259,J259:N259)-1,"")</f>
        <v>2012</v>
      </c>
      <c r="T259">
        <f t="shared" si="39"/>
        <v>198432000</v>
      </c>
      <c r="U259">
        <f t="shared" si="40"/>
        <v>8591366.0147848427</v>
      </c>
      <c r="V259">
        <f t="shared" si="41"/>
        <v>-1.2840798519135468</v>
      </c>
      <c r="W259">
        <f t="shared" si="42"/>
        <v>-0.68580479400603866</v>
      </c>
      <c r="X259">
        <f t="shared" si="43"/>
        <v>8.2408315369361052E-2</v>
      </c>
      <c r="Y259">
        <f t="shared" si="44"/>
        <v>0.72840570279867445</v>
      </c>
      <c r="Z259">
        <f t="shared" si="45"/>
        <v>1.1590706277515499</v>
      </c>
      <c r="AA259">
        <f t="shared" si="46"/>
        <v>-1.2840798519135468</v>
      </c>
      <c r="AB259">
        <f>IFERROR(V144+MATCH(AA259,V259:Z259,0)-1,"")</f>
        <v>2012</v>
      </c>
    </row>
    <row r="260" spans="1:28" x14ac:dyDescent="0.3">
      <c r="A260" s="1">
        <v>29</v>
      </c>
      <c r="B260" t="s">
        <v>773</v>
      </c>
      <c r="C260" t="s">
        <v>6951</v>
      </c>
      <c r="D260" t="s">
        <v>6952</v>
      </c>
      <c r="E260" t="s">
        <v>6953</v>
      </c>
      <c r="F260" t="s">
        <v>6954</v>
      </c>
      <c r="G260" t="s">
        <v>6955</v>
      </c>
      <c r="I260" t="str">
        <f t="shared" si="47"/>
        <v>pos_trend</v>
      </c>
      <c r="J260">
        <f t="shared" si="48"/>
        <v>213020000</v>
      </c>
      <c r="K260">
        <f t="shared" si="49"/>
        <v>250740000</v>
      </c>
      <c r="L260">
        <f t="shared" si="50"/>
        <v>267190000</v>
      </c>
      <c r="M260">
        <f t="shared" si="51"/>
        <v>268870000</v>
      </c>
      <c r="N260">
        <f t="shared" si="52"/>
        <v>270420000</v>
      </c>
      <c r="P260">
        <f t="shared" si="37"/>
        <v>270420000</v>
      </c>
      <c r="Q260">
        <f>IFERROR(J144+MATCH(P260,J260:N260,0)-1,"")</f>
        <v>2016</v>
      </c>
      <c r="R260">
        <f t="shared" si="38"/>
        <v>213020000</v>
      </c>
      <c r="S260">
        <f>IFERROR(J144+MATCH(R260,J260:N260)-1,"")</f>
        <v>2012</v>
      </c>
      <c r="T260">
        <f t="shared" si="39"/>
        <v>254048000</v>
      </c>
      <c r="U260">
        <f t="shared" si="40"/>
        <v>24262552.833533406</v>
      </c>
      <c r="V260">
        <f t="shared" si="41"/>
        <v>-1.6910009544953974</v>
      </c>
      <c r="W260">
        <f t="shared" si="42"/>
        <v>-0.13634179481014855</v>
      </c>
      <c r="X260">
        <f t="shared" si="43"/>
        <v>0.54165775918832293</v>
      </c>
      <c r="Y260">
        <f t="shared" si="44"/>
        <v>0.61090026683072007</v>
      </c>
      <c r="Z260">
        <f t="shared" si="45"/>
        <v>0.67478472328650307</v>
      </c>
      <c r="AA260">
        <f t="shared" si="46"/>
        <v>-1.6910009544953974</v>
      </c>
      <c r="AB260">
        <f>IFERROR(V144+MATCH(AA260,V260:Z260,0)-1,"")</f>
        <v>2012</v>
      </c>
    </row>
    <row r="261" spans="1:28" x14ac:dyDescent="0.3">
      <c r="A261" s="1">
        <v>30</v>
      </c>
      <c r="B261" t="s">
        <v>779</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31</v>
      </c>
      <c r="B262" t="s">
        <v>780</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32</v>
      </c>
      <c r="B263" t="s">
        <v>788</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33</v>
      </c>
      <c r="B264" t="s">
        <v>6329</v>
      </c>
      <c r="C264" t="s">
        <v>6956</v>
      </c>
      <c r="D264" t="s">
        <v>254</v>
      </c>
      <c r="E264" t="s">
        <v>254</v>
      </c>
      <c r="F264" t="s">
        <v>254</v>
      </c>
      <c r="G264" t="s">
        <v>254</v>
      </c>
      <c r="I264" t="str">
        <f t="shared" si="47"/>
        <v>N/A</v>
      </c>
      <c r="J264">
        <f t="shared" si="48"/>
        <v>2980000</v>
      </c>
      <c r="K264" t="str">
        <f t="shared" si="49"/>
        <v>N/A</v>
      </c>
      <c r="L264" t="str">
        <f t="shared" si="50"/>
        <v>N/A</v>
      </c>
      <c r="M264" t="str">
        <f t="shared" si="51"/>
        <v>N/A</v>
      </c>
      <c r="N264" t="str">
        <f t="shared" si="52"/>
        <v>N/A</v>
      </c>
      <c r="P264">
        <f t="shared" si="37"/>
        <v>2980000</v>
      </c>
      <c r="Q264">
        <f>IFERROR(J144+MATCH(P264,J264:N264,0)-1,"")</f>
        <v>2012</v>
      </c>
      <c r="R264">
        <f t="shared" si="38"/>
        <v>2980000</v>
      </c>
      <c r="S264">
        <f>IFERROR(J144+MATCH(R264,J264:N264)-1,"")</f>
        <v>2012</v>
      </c>
      <c r="T264">
        <f t="shared" si="39"/>
        <v>2980000</v>
      </c>
      <c r="U264" t="str">
        <f t="shared" si="40"/>
        <v/>
      </c>
      <c r="V264" t="e">
        <f t="shared" si="41"/>
        <v>#VALUE!</v>
      </c>
      <c r="W264" t="str">
        <f t="shared" si="42"/>
        <v/>
      </c>
      <c r="X264" t="str">
        <f t="shared" si="43"/>
        <v/>
      </c>
      <c r="Y264" t="str">
        <f t="shared" si="44"/>
        <v/>
      </c>
      <c r="Z264" t="str">
        <f t="shared" si="45"/>
        <v/>
      </c>
      <c r="AA264" t="e">
        <f t="shared" si="46"/>
        <v>#VALUE!</v>
      </c>
      <c r="AB264" t="str">
        <f>IFERROR(V144+MATCH(AA264,V264:Z264,0)-1,"")</f>
        <v/>
      </c>
    </row>
    <row r="265" spans="1:28" x14ac:dyDescent="0.3">
      <c r="A265" s="1">
        <v>34</v>
      </c>
      <c r="B265" t="s">
        <v>789</v>
      </c>
      <c r="C265" t="s">
        <v>6957</v>
      </c>
      <c r="D265" t="s">
        <v>6957</v>
      </c>
      <c r="E265" t="s">
        <v>6957</v>
      </c>
      <c r="F265" t="s">
        <v>6957</v>
      </c>
      <c r="G265" t="s">
        <v>6957</v>
      </c>
      <c r="I265" t="str">
        <f t="shared" si="47"/>
        <v>N/A</v>
      </c>
      <c r="J265">
        <f t="shared" si="48"/>
        <v>-22370000</v>
      </c>
      <c r="K265">
        <f t="shared" si="49"/>
        <v>-22370000</v>
      </c>
      <c r="L265">
        <f t="shared" si="50"/>
        <v>-22370000</v>
      </c>
      <c r="M265">
        <f t="shared" si="51"/>
        <v>-22370000</v>
      </c>
      <c r="N265">
        <f t="shared" si="52"/>
        <v>-22370000</v>
      </c>
      <c r="P265">
        <f t="shared" si="37"/>
        <v>-22370000</v>
      </c>
      <c r="Q265">
        <f>IFERROR(J144+MATCH(P265,J265:N265,0)-1,"")</f>
        <v>2012</v>
      </c>
      <c r="R265">
        <f t="shared" si="38"/>
        <v>-22370000</v>
      </c>
      <c r="S265">
        <f>IFERROR(J144+MATCH(R265,J265:N265)-1,"")</f>
        <v>2016</v>
      </c>
      <c r="T265">
        <f t="shared" si="39"/>
        <v>-22370000</v>
      </c>
      <c r="U265">
        <f t="shared" si="40"/>
        <v>0</v>
      </c>
      <c r="V265" t="e">
        <f t="shared" si="41"/>
        <v>#DIV/0!</v>
      </c>
      <c r="W265" t="e">
        <f t="shared" si="42"/>
        <v>#DIV/0!</v>
      </c>
      <c r="X265" t="e">
        <f t="shared" si="43"/>
        <v>#DIV/0!</v>
      </c>
      <c r="Y265" t="e">
        <f t="shared" si="44"/>
        <v>#DIV/0!</v>
      </c>
      <c r="Z265" t="str">
        <f t="shared" si="45"/>
        <v/>
      </c>
      <c r="AA265" t="e">
        <f t="shared" si="46"/>
        <v>#DIV/0!</v>
      </c>
      <c r="AB265" t="str">
        <f>IFERROR(V144+MATCH(AA265,V265:Z265,0)-1,"")</f>
        <v/>
      </c>
    </row>
    <row r="266" spans="1:28" x14ac:dyDescent="0.3">
      <c r="A266" s="1">
        <v>35</v>
      </c>
      <c r="B266" t="s">
        <v>795</v>
      </c>
      <c r="C266" t="s">
        <v>6958</v>
      </c>
      <c r="D266" t="s">
        <v>6959</v>
      </c>
      <c r="E266" t="s">
        <v>6960</v>
      </c>
      <c r="F266" t="s">
        <v>3184</v>
      </c>
      <c r="G266" t="s">
        <v>6961</v>
      </c>
      <c r="I266" t="str">
        <f t="shared" si="47"/>
        <v>N/A</v>
      </c>
      <c r="J266">
        <f t="shared" si="48"/>
        <v>0.309</v>
      </c>
      <c r="K266">
        <f t="shared" si="49"/>
        <v>0.31180000000000002</v>
      </c>
      <c r="L266">
        <f t="shared" si="50"/>
        <v>0.30430000000000001</v>
      </c>
      <c r="M266">
        <f t="shared" si="51"/>
        <v>0.3</v>
      </c>
      <c r="N266">
        <f t="shared" si="52"/>
        <v>0.29859999999999998</v>
      </c>
      <c r="P266">
        <f t="shared" si="37"/>
        <v>0.31180000000000002</v>
      </c>
      <c r="Q266">
        <f>IFERROR(J144+MATCH(P266,J266:N266,0)-1,"")</f>
        <v>2013</v>
      </c>
      <c r="R266">
        <f t="shared" si="38"/>
        <v>0.29859999999999998</v>
      </c>
      <c r="S266" t="str">
        <f>IFERROR(J144+MATCH(R266,J266:N266)-1,"")</f>
        <v/>
      </c>
      <c r="T266">
        <f t="shared" si="39"/>
        <v>0.30474000000000001</v>
      </c>
      <c r="U266">
        <f t="shared" si="40"/>
        <v>5.6646270839306066E-3</v>
      </c>
      <c r="V266">
        <f t="shared" si="41"/>
        <v>0.75203538324433372</v>
      </c>
      <c r="W266">
        <f t="shared" si="42"/>
        <v>1.2463309403063429</v>
      </c>
      <c r="X266">
        <f t="shared" si="43"/>
        <v>-7.7675016109742923E-2</v>
      </c>
      <c r="Y266">
        <f t="shared" si="44"/>
        <v>-0.83677176445496948</v>
      </c>
      <c r="Z266">
        <f t="shared" si="45"/>
        <v>-1.083919542985974</v>
      </c>
      <c r="AA266">
        <f t="shared" si="46"/>
        <v>1.2463309403063429</v>
      </c>
      <c r="AB266">
        <f>IFERROR(V144+MATCH(AA266,V266:Z266,0)-1,"")</f>
        <v>2013</v>
      </c>
    </row>
    <row r="267" spans="1:28" x14ac:dyDescent="0.3">
      <c r="A267" s="1">
        <v>36</v>
      </c>
      <c r="B267" t="s">
        <v>801</v>
      </c>
      <c r="C267" t="s">
        <v>6936</v>
      </c>
      <c r="D267" t="s">
        <v>6937</v>
      </c>
      <c r="E267" t="s">
        <v>6938</v>
      </c>
      <c r="F267" t="s">
        <v>6939</v>
      </c>
      <c r="G267" t="s">
        <v>6940</v>
      </c>
      <c r="I267" t="str">
        <f t="shared" si="47"/>
        <v>pos_trend</v>
      </c>
      <c r="J267">
        <f t="shared" si="48"/>
        <v>381220000</v>
      </c>
      <c r="K267">
        <f t="shared" si="49"/>
        <v>416810000</v>
      </c>
      <c r="L267">
        <f t="shared" si="50"/>
        <v>446970000</v>
      </c>
      <c r="M267">
        <f t="shared" si="51"/>
        <v>453980000</v>
      </c>
      <c r="N267">
        <f t="shared" si="52"/>
        <v>456150000</v>
      </c>
      <c r="P267">
        <f t="shared" si="37"/>
        <v>456150000</v>
      </c>
      <c r="Q267">
        <f>IFERROR(J144+MATCH(P267,J267:N267,0)-1,"")</f>
        <v>2016</v>
      </c>
      <c r="R267">
        <f t="shared" si="38"/>
        <v>381220000</v>
      </c>
      <c r="S267">
        <f>IFERROR(J144+MATCH(R267,J267:N267)-1,"")</f>
        <v>2012</v>
      </c>
      <c r="T267">
        <f t="shared" si="39"/>
        <v>431026000</v>
      </c>
      <c r="U267">
        <f t="shared" si="40"/>
        <v>31996269.001244504</v>
      </c>
      <c r="V267">
        <f t="shared" si="41"/>
        <v>-1.5566189919850586</v>
      </c>
      <c r="W267">
        <f t="shared" si="42"/>
        <v>-0.44430180279604053</v>
      </c>
      <c r="X267">
        <f t="shared" si="43"/>
        <v>0.49830809959060707</v>
      </c>
      <c r="Y267">
        <f t="shared" si="44"/>
        <v>0.71739614387875028</v>
      </c>
      <c r="Z267">
        <f t="shared" si="45"/>
        <v>0.78521655131174184</v>
      </c>
      <c r="AA267">
        <f t="shared" si="46"/>
        <v>-1.5566189919850586</v>
      </c>
      <c r="AB267">
        <f>IFERROR(V144+MATCH(AA267,V267:Z267,0)-1,"")</f>
        <v>2012</v>
      </c>
    </row>
    <row r="268" spans="1:28" x14ac:dyDescent="0.3">
      <c r="A268" s="1">
        <v>37</v>
      </c>
      <c r="B268" t="s">
        <v>802</v>
      </c>
      <c r="C268" t="s">
        <v>6958</v>
      </c>
      <c r="D268" t="s">
        <v>6959</v>
      </c>
      <c r="E268" t="s">
        <v>6960</v>
      </c>
      <c r="F268" t="s">
        <v>3184</v>
      </c>
      <c r="G268" t="s">
        <v>6961</v>
      </c>
      <c r="I268" t="str">
        <f t="shared" si="47"/>
        <v>N/A</v>
      </c>
      <c r="J268">
        <f t="shared" si="48"/>
        <v>0.309</v>
      </c>
      <c r="K268">
        <f t="shared" si="49"/>
        <v>0.31180000000000002</v>
      </c>
      <c r="L268">
        <f t="shared" si="50"/>
        <v>0.30430000000000001</v>
      </c>
      <c r="M268">
        <f t="shared" si="51"/>
        <v>0.3</v>
      </c>
      <c r="N268">
        <f t="shared" si="52"/>
        <v>0.29859999999999998</v>
      </c>
      <c r="P268">
        <f t="shared" si="37"/>
        <v>0.31180000000000002</v>
      </c>
      <c r="Q268">
        <f>IFERROR(J144+MATCH(P268,J268:N268,0)-1,"")</f>
        <v>2013</v>
      </c>
      <c r="R268">
        <f t="shared" si="38"/>
        <v>0.29859999999999998</v>
      </c>
      <c r="S268" t="str">
        <f>IFERROR(J144+MATCH(R268,J268:N268)-1,"")</f>
        <v/>
      </c>
      <c r="T268">
        <f t="shared" si="39"/>
        <v>0.30474000000000001</v>
      </c>
      <c r="U268">
        <f t="shared" si="40"/>
        <v>5.6646270839306066E-3</v>
      </c>
      <c r="V268">
        <f t="shared" si="41"/>
        <v>0.75203538324433372</v>
      </c>
      <c r="W268">
        <f t="shared" si="42"/>
        <v>1.2463309403063429</v>
      </c>
      <c r="X268">
        <f t="shared" si="43"/>
        <v>-7.7675016109742923E-2</v>
      </c>
      <c r="Y268">
        <f t="shared" si="44"/>
        <v>-0.83677176445496948</v>
      </c>
      <c r="Z268">
        <f t="shared" si="45"/>
        <v>-1.083919542985974</v>
      </c>
      <c r="AA268">
        <f t="shared" si="46"/>
        <v>1.2463309403063429</v>
      </c>
      <c r="AB268">
        <f>IFERROR(V144+MATCH(AA268,V268:Z268,0)-1,"")</f>
        <v>2013</v>
      </c>
    </row>
    <row r="269" spans="1:28" x14ac:dyDescent="0.3">
      <c r="A269" s="1">
        <v>38</v>
      </c>
      <c r="B269" t="s">
        <v>6341</v>
      </c>
      <c r="C269" t="s">
        <v>254</v>
      </c>
      <c r="D269" t="s">
        <v>254</v>
      </c>
      <c r="E269" t="s">
        <v>254</v>
      </c>
      <c r="F269" t="s">
        <v>254</v>
      </c>
      <c r="G269" t="s">
        <v>6962</v>
      </c>
      <c r="I269" t="str">
        <f t="shared" si="47"/>
        <v>N/A</v>
      </c>
      <c r="J269" t="str">
        <f t="shared" si="48"/>
        <v>N/A</v>
      </c>
      <c r="K269" t="str">
        <f t="shared" si="49"/>
        <v>N/A</v>
      </c>
      <c r="L269" t="str">
        <f t="shared" si="50"/>
        <v>N/A</v>
      </c>
      <c r="M269" t="str">
        <f t="shared" si="51"/>
        <v>N/A</v>
      </c>
      <c r="N269">
        <f t="shared" si="52"/>
        <v>0.1711</v>
      </c>
      <c r="P269">
        <f t="shared" si="37"/>
        <v>0.1711</v>
      </c>
      <c r="Q269">
        <f>IFERROR(J144+MATCH(P269,J269:N269,0)-1,"")</f>
        <v>2016</v>
      </c>
      <c r="R269">
        <f t="shared" si="38"/>
        <v>0.1711</v>
      </c>
      <c r="S269">
        <f>IFERROR(J144+MATCH(R269,J269:N269)-1,"")</f>
        <v>2016</v>
      </c>
      <c r="T269">
        <f t="shared" si="39"/>
        <v>0.1711</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39</v>
      </c>
      <c r="B270" t="s">
        <v>803</v>
      </c>
      <c r="C270" t="s">
        <v>254</v>
      </c>
      <c r="D270" t="s">
        <v>254</v>
      </c>
      <c r="E270" t="s">
        <v>254</v>
      </c>
      <c r="F270" t="s">
        <v>254</v>
      </c>
      <c r="G270" t="s">
        <v>254</v>
      </c>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1:28" x14ac:dyDescent="0.3">
      <c r="A271" s="1">
        <v>40</v>
      </c>
      <c r="B271" t="s">
        <v>804</v>
      </c>
      <c r="C271" t="s">
        <v>6936</v>
      </c>
      <c r="D271" t="s">
        <v>6937</v>
      </c>
      <c r="E271" t="s">
        <v>6938</v>
      </c>
      <c r="F271" t="s">
        <v>6939</v>
      </c>
      <c r="G271" t="s">
        <v>6940</v>
      </c>
      <c r="I271" t="str">
        <f t="shared" si="47"/>
        <v>pos_trend</v>
      </c>
      <c r="J271">
        <f t="shared" si="48"/>
        <v>381220000</v>
      </c>
      <c r="K271">
        <f t="shared" si="49"/>
        <v>416810000</v>
      </c>
      <c r="L271">
        <f t="shared" si="50"/>
        <v>446970000</v>
      </c>
      <c r="M271">
        <f t="shared" si="51"/>
        <v>453980000</v>
      </c>
      <c r="N271">
        <f t="shared" si="52"/>
        <v>456150000</v>
      </c>
      <c r="P271">
        <f t="shared" si="37"/>
        <v>456150000</v>
      </c>
      <c r="Q271">
        <f>IFERROR(J144+MATCH(P271,J271:N271,0)-1,"")</f>
        <v>2016</v>
      </c>
      <c r="R271">
        <f t="shared" si="38"/>
        <v>381220000</v>
      </c>
      <c r="S271">
        <f>IFERROR(J144+MATCH(R271,J271:N271)-1,"")</f>
        <v>2012</v>
      </c>
      <c r="T271">
        <f t="shared" si="39"/>
        <v>431026000</v>
      </c>
      <c r="U271">
        <f t="shared" si="40"/>
        <v>31996269.001244504</v>
      </c>
      <c r="V271">
        <f t="shared" si="41"/>
        <v>-1.5566189919850586</v>
      </c>
      <c r="W271">
        <f t="shared" si="42"/>
        <v>-0.44430180279604053</v>
      </c>
      <c r="X271">
        <f t="shared" si="43"/>
        <v>0.49830809959060707</v>
      </c>
      <c r="Y271">
        <f t="shared" si="44"/>
        <v>0.71739614387875028</v>
      </c>
      <c r="Z271">
        <f t="shared" si="45"/>
        <v>0.78521655131174184</v>
      </c>
      <c r="AA271">
        <f t="shared" si="46"/>
        <v>-1.5566189919850586</v>
      </c>
      <c r="AB271">
        <f>IFERROR(V144+MATCH(AA271,V271:Z271,0)-1,"")</f>
        <v>2012</v>
      </c>
    </row>
    <row r="272" spans="1:28" x14ac:dyDescent="0.3">
      <c r="A272" s="1">
        <v>41</v>
      </c>
      <c r="B272" t="s">
        <v>805</v>
      </c>
      <c r="C272" t="s">
        <v>5690</v>
      </c>
      <c r="D272" t="s">
        <v>1507</v>
      </c>
      <c r="E272" t="s">
        <v>6876</v>
      </c>
      <c r="F272" t="s">
        <v>1408</v>
      </c>
      <c r="G272" t="s">
        <v>1434</v>
      </c>
      <c r="I272" t="str">
        <f t="shared" si="47"/>
        <v>pos_trend</v>
      </c>
      <c r="J272">
        <f t="shared" si="48"/>
        <v>1230000000</v>
      </c>
      <c r="K272">
        <f t="shared" si="49"/>
        <v>1340000000</v>
      </c>
      <c r="L272">
        <f t="shared" si="50"/>
        <v>1470000000</v>
      </c>
      <c r="M272">
        <f t="shared" si="51"/>
        <v>1510000000</v>
      </c>
      <c r="N272">
        <f t="shared" si="52"/>
        <v>1530000000</v>
      </c>
      <c r="P272">
        <f t="shared" si="37"/>
        <v>1530000000</v>
      </c>
      <c r="Q272">
        <f>IFERROR(J144+MATCH(P272,J272:N272,0)-1,"")</f>
        <v>2016</v>
      </c>
      <c r="R272">
        <f t="shared" si="38"/>
        <v>1230000000</v>
      </c>
      <c r="S272">
        <f>IFERROR(J144+MATCH(R272,J272:N272)-1,"")</f>
        <v>2012</v>
      </c>
      <c r="T272">
        <f t="shared" si="39"/>
        <v>1416000000</v>
      </c>
      <c r="U272">
        <f t="shared" si="40"/>
        <v>127593103.26189265</v>
      </c>
      <c r="V272">
        <f t="shared" si="41"/>
        <v>-1.4577590421813287</v>
      </c>
      <c r="W272">
        <f t="shared" si="42"/>
        <v>-0.59564347960097308</v>
      </c>
      <c r="X272">
        <f t="shared" si="43"/>
        <v>0.42322036708490191</v>
      </c>
      <c r="Y272">
        <f t="shared" si="44"/>
        <v>0.7367169352959404</v>
      </c>
      <c r="Z272">
        <f t="shared" si="45"/>
        <v>0.89346521940145962</v>
      </c>
      <c r="AA272">
        <f t="shared" si="46"/>
        <v>-1.4577590421813287</v>
      </c>
      <c r="AB272">
        <f>IFERROR(V144+MATCH(AA272,V272:Z272,0)-1,"")</f>
        <v>2012</v>
      </c>
    </row>
    <row r="273" spans="1: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B274" s="1" t="s">
        <v>307</v>
      </c>
      <c r="C274" s="1" t="s">
        <v>242</v>
      </c>
      <c r="D274" s="1" t="s">
        <v>243</v>
      </c>
      <c r="E274" s="1" t="s">
        <v>244</v>
      </c>
      <c r="F274" s="1" t="s">
        <v>245</v>
      </c>
      <c r="G274" s="1" t="s">
        <v>246</v>
      </c>
      <c r="H274" s="1" t="s">
        <v>247</v>
      </c>
      <c r="I274" t="str">
        <f t="shared" si="47"/>
        <v>pos_trend</v>
      </c>
      <c r="J274">
        <f t="shared" si="48"/>
        <v>2012</v>
      </c>
      <c r="K274">
        <f t="shared" si="49"/>
        <v>2013</v>
      </c>
      <c r="L274">
        <f t="shared" si="50"/>
        <v>2014</v>
      </c>
      <c r="M274">
        <f t="shared" si="51"/>
        <v>2015</v>
      </c>
      <c r="N274">
        <f t="shared" si="52"/>
        <v>2016</v>
      </c>
      <c r="P274">
        <f t="shared" si="53"/>
        <v>2016</v>
      </c>
      <c r="Q274">
        <f>IFERROR(J144+MATCH(P274,J274:N274,0)-1,"")</f>
        <v>2016</v>
      </c>
      <c r="R274">
        <f t="shared" si="54"/>
        <v>2012</v>
      </c>
      <c r="S274">
        <f>IFERROR(J144+MATCH(R274,J274:N274)-1,"")</f>
        <v>2012</v>
      </c>
      <c r="T274">
        <f t="shared" si="55"/>
        <v>2014</v>
      </c>
      <c r="U274">
        <f t="shared" si="56"/>
        <v>1.5811388300841898</v>
      </c>
      <c r="V274">
        <f t="shared" si="57"/>
        <v>-1.2649110640673518</v>
      </c>
      <c r="W274">
        <f t="shared" si="58"/>
        <v>-0.63245553203367588</v>
      </c>
      <c r="X274">
        <f t="shared" si="59"/>
        <v>0</v>
      </c>
      <c r="Y274">
        <f t="shared" si="60"/>
        <v>0.63245553203367588</v>
      </c>
      <c r="Z274">
        <f t="shared" si="61"/>
        <v>1.2649110640673518</v>
      </c>
      <c r="AA274">
        <f t="shared" si="62"/>
        <v>-1.2649110640673518</v>
      </c>
      <c r="AB274">
        <f>IFERROR(V144+MATCH(AA274,V274:Z274,0)-1,"")</f>
        <v>2012</v>
      </c>
    </row>
    <row r="275" spans="1:28" x14ac:dyDescent="0.3">
      <c r="A275" s="1">
        <v>0</v>
      </c>
      <c r="B275" t="s">
        <v>870</v>
      </c>
      <c r="C275" t="s">
        <v>345</v>
      </c>
      <c r="D275" t="s">
        <v>6963</v>
      </c>
      <c r="E275" t="s">
        <v>6964</v>
      </c>
      <c r="F275" t="s">
        <v>6965</v>
      </c>
      <c r="G275" t="s">
        <v>6966</v>
      </c>
      <c r="I275" t="str">
        <f t="shared" si="47"/>
        <v>N/A</v>
      </c>
      <c r="J275">
        <f t="shared" si="48"/>
        <v>-1200000</v>
      </c>
      <c r="K275">
        <f t="shared" si="49"/>
        <v>-1140000</v>
      </c>
      <c r="L275">
        <f t="shared" si="50"/>
        <v>-989000</v>
      </c>
      <c r="M275">
        <f t="shared" si="51"/>
        <v>-953000</v>
      </c>
      <c r="N275">
        <f t="shared" si="52"/>
        <v>-1640000</v>
      </c>
      <c r="P275">
        <f t="shared" si="53"/>
        <v>-953000</v>
      </c>
      <c r="Q275">
        <f>IFERROR(J144+MATCH(P275,J275:N275,0)-1,"")</f>
        <v>2015</v>
      </c>
      <c r="R275">
        <f t="shared" si="54"/>
        <v>-1640000</v>
      </c>
      <c r="S275" t="str">
        <f>IFERROR(J144+MATCH(R275,J275:N275)-1,"")</f>
        <v/>
      </c>
      <c r="T275">
        <f t="shared" si="55"/>
        <v>-1184400</v>
      </c>
      <c r="U275">
        <f t="shared" si="56"/>
        <v>274551.08814207965</v>
      </c>
      <c r="V275">
        <f t="shared" si="57"/>
        <v>-5.6820026121794244E-2</v>
      </c>
      <c r="W275">
        <f t="shared" si="58"/>
        <v>0.16171853588510671</v>
      </c>
      <c r="X275">
        <f t="shared" si="59"/>
        <v>0.71170725026914072</v>
      </c>
      <c r="Y275">
        <f t="shared" si="60"/>
        <v>0.84283038747328132</v>
      </c>
      <c r="Z275">
        <f t="shared" si="61"/>
        <v>-1.6594361475057344</v>
      </c>
      <c r="AA275">
        <f t="shared" si="62"/>
        <v>-1.6594361475057344</v>
      </c>
      <c r="AB275">
        <f>IFERROR(V144+MATCH(AA275,V275:Z275,0)-1,"")</f>
        <v>2016</v>
      </c>
    </row>
    <row r="276" spans="1:28" x14ac:dyDescent="0.3">
      <c r="A276" s="1">
        <v>1</v>
      </c>
      <c r="B276" t="s">
        <v>876</v>
      </c>
      <c r="C276" t="s">
        <v>345</v>
      </c>
      <c r="D276" t="s">
        <v>6963</v>
      </c>
      <c r="E276" t="s">
        <v>6964</v>
      </c>
      <c r="F276" t="s">
        <v>6965</v>
      </c>
      <c r="G276" t="s">
        <v>6966</v>
      </c>
      <c r="I276" t="str">
        <f t="shared" si="47"/>
        <v>N/A</v>
      </c>
      <c r="J276">
        <f t="shared" si="48"/>
        <v>-1200000</v>
      </c>
      <c r="K276">
        <f t="shared" si="49"/>
        <v>-1140000</v>
      </c>
      <c r="L276">
        <f t="shared" si="50"/>
        <v>-989000</v>
      </c>
      <c r="M276">
        <f t="shared" si="51"/>
        <v>-953000</v>
      </c>
      <c r="N276">
        <f t="shared" si="52"/>
        <v>-1640000</v>
      </c>
      <c r="P276">
        <f t="shared" si="53"/>
        <v>-953000</v>
      </c>
      <c r="Q276">
        <f>IFERROR(J144+MATCH(P276,J276:N276,0)-1,"")</f>
        <v>2015</v>
      </c>
      <c r="R276">
        <f t="shared" si="54"/>
        <v>-1640000</v>
      </c>
      <c r="S276" t="str">
        <f>IFERROR(J144+MATCH(R276,J276:N276)-1,"")</f>
        <v/>
      </c>
      <c r="T276">
        <f t="shared" si="55"/>
        <v>-1184400</v>
      </c>
      <c r="U276">
        <f t="shared" si="56"/>
        <v>274551.08814207965</v>
      </c>
      <c r="V276">
        <f t="shared" si="57"/>
        <v>-5.6820026121794244E-2</v>
      </c>
      <c r="W276">
        <f t="shared" si="58"/>
        <v>0.16171853588510671</v>
      </c>
      <c r="X276">
        <f t="shared" si="59"/>
        <v>0.71170725026914072</v>
      </c>
      <c r="Y276">
        <f t="shared" si="60"/>
        <v>0.84283038747328132</v>
      </c>
      <c r="Z276">
        <f t="shared" si="61"/>
        <v>-1.6594361475057344</v>
      </c>
      <c r="AA276">
        <f t="shared" si="62"/>
        <v>-1.6594361475057344</v>
      </c>
      <c r="AB276">
        <f>IFERROR(V144+MATCH(AA276,V276:Z276,0)-1,"")</f>
        <v>2016</v>
      </c>
    </row>
    <row r="277" spans="1:28" x14ac:dyDescent="0.3">
      <c r="A277" s="1">
        <v>2</v>
      </c>
      <c r="B277" t="s">
        <v>882</v>
      </c>
      <c r="C277" t="s">
        <v>254</v>
      </c>
      <c r="D277" t="s">
        <v>254</v>
      </c>
      <c r="E277" t="s">
        <v>254</v>
      </c>
      <c r="F277" t="s">
        <v>254</v>
      </c>
      <c r="G277" t="s">
        <v>254</v>
      </c>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1:28" x14ac:dyDescent="0.3">
      <c r="A278" s="1">
        <v>3</v>
      </c>
      <c r="B278" t="s">
        <v>888</v>
      </c>
      <c r="C278" t="s">
        <v>254</v>
      </c>
      <c r="D278" t="s">
        <v>6967</v>
      </c>
      <c r="E278" t="s">
        <v>6968</v>
      </c>
      <c r="F278" t="s">
        <v>6969</v>
      </c>
      <c r="G278" t="s">
        <v>6970</v>
      </c>
      <c r="I278" t="str">
        <f t="shared" si="47"/>
        <v>N/A</v>
      </c>
      <c r="J278" t="str">
        <f t="shared" si="48"/>
        <v>N/A</v>
      </c>
      <c r="K278">
        <f t="shared" si="49"/>
        <v>4.6800000000000001E-2</v>
      </c>
      <c r="L278">
        <f t="shared" si="50"/>
        <v>0.13250000000000001</v>
      </c>
      <c r="M278">
        <f t="shared" si="51"/>
        <v>3.6400000000000002E-2</v>
      </c>
      <c r="N278">
        <f t="shared" si="52"/>
        <v>-0.71879999999999999</v>
      </c>
      <c r="P278">
        <f t="shared" si="53"/>
        <v>0.13250000000000001</v>
      </c>
      <c r="Q278">
        <f>IFERROR(J144+MATCH(P278,J278:N278,0)-1,"")</f>
        <v>2014</v>
      </c>
      <c r="R278">
        <f t="shared" si="54"/>
        <v>-0.71879999999999999</v>
      </c>
      <c r="S278" t="str">
        <f>IFERROR(J144+MATCH(R278,J278:N278)-1,"")</f>
        <v/>
      </c>
      <c r="T278">
        <f t="shared" si="55"/>
        <v>-0.125775</v>
      </c>
      <c r="U278">
        <f t="shared" si="56"/>
        <v>0.39768810538745897</v>
      </c>
      <c r="V278" t="str">
        <f t="shared" si="57"/>
        <v/>
      </c>
      <c r="W278">
        <f t="shared" si="58"/>
        <v>0.43394559118599713</v>
      </c>
      <c r="X278">
        <f t="shared" si="59"/>
        <v>0.6494410984416249</v>
      </c>
      <c r="Y278">
        <f t="shared" si="60"/>
        <v>0.40779444444785795</v>
      </c>
      <c r="Z278">
        <f t="shared" si="61"/>
        <v>-1.4911811340754799</v>
      </c>
      <c r="AA278">
        <f t="shared" si="62"/>
        <v>-1.4911811340754799</v>
      </c>
      <c r="AB278">
        <f>IFERROR(V144+MATCH(AA278,V278:Z278,0)-1,"")</f>
        <v>2016</v>
      </c>
    </row>
    <row r="279" spans="1:28" x14ac:dyDescent="0.3">
      <c r="A279" s="1">
        <v>4</v>
      </c>
      <c r="B279" t="s">
        <v>899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5</v>
      </c>
      <c r="B280" t="s">
        <v>904</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6</v>
      </c>
      <c r="B281" t="s">
        <v>906</v>
      </c>
      <c r="C281" t="s">
        <v>6971</v>
      </c>
      <c r="D281" t="s">
        <v>6972</v>
      </c>
      <c r="E281" t="s">
        <v>6973</v>
      </c>
      <c r="F281" t="s">
        <v>6974</v>
      </c>
      <c r="G281" t="s">
        <v>6975</v>
      </c>
      <c r="I281" t="str">
        <f t="shared" si="47"/>
        <v>N/A</v>
      </c>
      <c r="J281">
        <f t="shared" si="48"/>
        <v>-8130000.0000000009</v>
      </c>
      <c r="K281">
        <f t="shared" si="49"/>
        <v>-95820000</v>
      </c>
      <c r="L281">
        <f t="shared" si="50"/>
        <v>-140020000</v>
      </c>
      <c r="M281">
        <f t="shared" si="51"/>
        <v>-48870000</v>
      </c>
      <c r="N281">
        <f t="shared" si="52"/>
        <v>-48840000</v>
      </c>
      <c r="P281">
        <f t="shared" si="53"/>
        <v>-8130000.0000000009</v>
      </c>
      <c r="Q281">
        <f>IFERROR(J144+MATCH(P281,J281:N281,0)-1,"")</f>
        <v>2012</v>
      </c>
      <c r="R281">
        <f t="shared" si="54"/>
        <v>-140020000</v>
      </c>
      <c r="S281">
        <f>IFERROR(J144+MATCH(R281,J281:N281)-1,"")</f>
        <v>2014</v>
      </c>
      <c r="T281">
        <f t="shared" si="55"/>
        <v>-68336000</v>
      </c>
      <c r="U281">
        <f t="shared" si="56"/>
        <v>50689613.630407564</v>
      </c>
      <c r="V281">
        <f t="shared" si="57"/>
        <v>1.1877383883605648</v>
      </c>
      <c r="W281">
        <f t="shared" si="58"/>
        <v>-0.54220180489821224</v>
      </c>
      <c r="X281">
        <f t="shared" si="59"/>
        <v>-1.4141753086276905</v>
      </c>
      <c r="Y281">
        <f t="shared" si="60"/>
        <v>0.38402344397280597</v>
      </c>
      <c r="Z281">
        <f t="shared" si="61"/>
        <v>0.38461528119253185</v>
      </c>
      <c r="AA281">
        <f t="shared" si="62"/>
        <v>-1.4141753086276905</v>
      </c>
      <c r="AB281">
        <f>IFERROR(V144+MATCH(AA281,V281:Z281,0)-1,"")</f>
        <v>2014</v>
      </c>
    </row>
    <row r="282" spans="1:28" x14ac:dyDescent="0.3">
      <c r="A282" s="1">
        <v>7</v>
      </c>
      <c r="B282" t="s">
        <v>908</v>
      </c>
      <c r="C282" t="s">
        <v>6976</v>
      </c>
      <c r="D282" t="s">
        <v>6977</v>
      </c>
      <c r="E282" t="s">
        <v>6978</v>
      </c>
      <c r="F282" t="s">
        <v>6979</v>
      </c>
      <c r="G282" t="s">
        <v>6980</v>
      </c>
      <c r="I282" t="str">
        <f t="shared" si="47"/>
        <v>N/A</v>
      </c>
      <c r="J282">
        <f t="shared" si="48"/>
        <v>-267750000</v>
      </c>
      <c r="K282">
        <f t="shared" si="49"/>
        <v>-355650000</v>
      </c>
      <c r="L282">
        <f t="shared" si="50"/>
        <v>-455200000</v>
      </c>
      <c r="M282">
        <f t="shared" si="51"/>
        <v>-326170000</v>
      </c>
      <c r="N282">
        <f t="shared" si="52"/>
        <v>-354590000</v>
      </c>
      <c r="P282">
        <f t="shared" si="53"/>
        <v>-267750000</v>
      </c>
      <c r="Q282">
        <f>IFERROR(J144+MATCH(P282,J282:N282,0)-1,"")</f>
        <v>2012</v>
      </c>
      <c r="R282">
        <f t="shared" si="54"/>
        <v>-455200000</v>
      </c>
      <c r="S282">
        <f>IFERROR(J144+MATCH(R282,J282:N282)-1,"")</f>
        <v>2014</v>
      </c>
      <c r="T282">
        <f t="shared" si="55"/>
        <v>-351872000</v>
      </c>
      <c r="U282">
        <f t="shared" si="56"/>
        <v>67888585.343929499</v>
      </c>
      <c r="V282">
        <f t="shared" si="57"/>
        <v>1.23911846997298</v>
      </c>
      <c r="W282">
        <f t="shared" si="58"/>
        <v>-5.5650003323243845E-2</v>
      </c>
      <c r="X282">
        <f t="shared" si="59"/>
        <v>-1.5220231718856909</v>
      </c>
      <c r="Y282">
        <f t="shared" si="60"/>
        <v>0.37859089079248631</v>
      </c>
      <c r="Z282">
        <f t="shared" si="61"/>
        <v>-4.0036185556531705E-2</v>
      </c>
      <c r="AA282">
        <f t="shared" si="62"/>
        <v>-1.5220231718856909</v>
      </c>
      <c r="AB282">
        <f>IFERROR(V144+MATCH(AA282,V282:Z282,0)-1,"")</f>
        <v>2014</v>
      </c>
    </row>
    <row r="283" spans="1:28" x14ac:dyDescent="0.3">
      <c r="A283" s="1">
        <v>8</v>
      </c>
      <c r="B283" t="s">
        <v>909</v>
      </c>
      <c r="C283" t="s">
        <v>6981</v>
      </c>
      <c r="D283" t="s">
        <v>6982</v>
      </c>
      <c r="E283" t="s">
        <v>6983</v>
      </c>
      <c r="F283" t="s">
        <v>6984</v>
      </c>
      <c r="G283" t="s">
        <v>6985</v>
      </c>
      <c r="I283" t="str">
        <f t="shared" si="47"/>
        <v>N/A</v>
      </c>
      <c r="J283">
        <f t="shared" si="48"/>
        <v>259610000</v>
      </c>
      <c r="K283">
        <f t="shared" si="49"/>
        <v>259829999.99999997</v>
      </c>
      <c r="L283">
        <f t="shared" si="50"/>
        <v>315180000</v>
      </c>
      <c r="M283">
        <f t="shared" si="51"/>
        <v>277300000</v>
      </c>
      <c r="N283">
        <f t="shared" si="52"/>
        <v>305750000</v>
      </c>
      <c r="P283">
        <f t="shared" si="53"/>
        <v>315180000</v>
      </c>
      <c r="Q283">
        <f>IFERROR(J144+MATCH(P283,J283:N283,0)-1,"")</f>
        <v>2014</v>
      </c>
      <c r="R283">
        <f t="shared" si="54"/>
        <v>259610000</v>
      </c>
      <c r="S283">
        <f>IFERROR(J144+MATCH(R283,J283:N283)-1,"")</f>
        <v>2012</v>
      </c>
      <c r="T283">
        <f t="shared" si="55"/>
        <v>283534000</v>
      </c>
      <c r="U283">
        <f t="shared" si="56"/>
        <v>25826924.516868059</v>
      </c>
      <c r="V283">
        <f t="shared" si="57"/>
        <v>-0.92632012705867395</v>
      </c>
      <c r="W283">
        <f t="shared" si="58"/>
        <v>-0.91780188479346403</v>
      </c>
      <c r="X283">
        <f t="shared" si="59"/>
        <v>1.2253104305675804</v>
      </c>
      <c r="Y283">
        <f t="shared" si="60"/>
        <v>-0.24137601036966114</v>
      </c>
      <c r="Z283">
        <f t="shared" si="61"/>
        <v>0.86018759165421754</v>
      </c>
      <c r="AA283">
        <f t="shared" si="62"/>
        <v>1.2253104305675804</v>
      </c>
      <c r="AB283">
        <f>IFERROR(V144+MATCH(AA283,V283:Z283,0)-1,"")</f>
        <v>2014</v>
      </c>
    </row>
    <row r="284" spans="1:28" x14ac:dyDescent="0.3">
      <c r="A284" s="1">
        <v>9</v>
      </c>
      <c r="B284" t="s">
        <v>910</v>
      </c>
      <c r="C284" t="s">
        <v>254</v>
      </c>
      <c r="D284" t="s">
        <v>254</v>
      </c>
      <c r="E284" t="s">
        <v>254</v>
      </c>
      <c r="F284" t="s">
        <v>254</v>
      </c>
      <c r="G284" t="s">
        <v>254</v>
      </c>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1:28" x14ac:dyDescent="0.3">
      <c r="A285" s="1">
        <v>10</v>
      </c>
      <c r="B285" t="s">
        <v>914</v>
      </c>
      <c r="C285" t="s">
        <v>254</v>
      </c>
      <c r="D285" t="s">
        <v>254</v>
      </c>
      <c r="E285" t="s">
        <v>254</v>
      </c>
      <c r="F285" t="s">
        <v>254</v>
      </c>
      <c r="G285" t="s">
        <v>254</v>
      </c>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1:28" x14ac:dyDescent="0.3">
      <c r="A286" s="1">
        <v>11</v>
      </c>
      <c r="B286" t="s">
        <v>915</v>
      </c>
      <c r="C286" t="s">
        <v>6986</v>
      </c>
      <c r="D286" t="s">
        <v>6987</v>
      </c>
      <c r="E286" t="s">
        <v>6988</v>
      </c>
      <c r="F286" t="s">
        <v>6989</v>
      </c>
      <c r="G286" t="s">
        <v>6990</v>
      </c>
      <c r="I286" t="str">
        <f t="shared" si="47"/>
        <v>N/A</v>
      </c>
      <c r="J286">
        <f t="shared" si="48"/>
        <v>-9330000</v>
      </c>
      <c r="K286">
        <f t="shared" si="49"/>
        <v>-96960000</v>
      </c>
      <c r="L286">
        <f t="shared" si="50"/>
        <v>-141010000</v>
      </c>
      <c r="M286">
        <f t="shared" si="51"/>
        <v>-49820000</v>
      </c>
      <c r="N286">
        <f t="shared" si="52"/>
        <v>-50480000</v>
      </c>
      <c r="P286">
        <f t="shared" si="53"/>
        <v>-9330000</v>
      </c>
      <c r="Q286">
        <f>IFERROR(J144+MATCH(P286,J286:N286,0)-1,"")</f>
        <v>2012</v>
      </c>
      <c r="R286">
        <f t="shared" si="54"/>
        <v>-141010000</v>
      </c>
      <c r="S286">
        <f>IFERROR(J144+MATCH(R286,J286:N286)-1,"")</f>
        <v>2014</v>
      </c>
      <c r="T286">
        <f t="shared" si="55"/>
        <v>-69520000</v>
      </c>
      <c r="U286">
        <f t="shared" si="56"/>
        <v>50589577.483904727</v>
      </c>
      <c r="V286">
        <f t="shared" si="57"/>
        <v>1.1897707589898272</v>
      </c>
      <c r="W286">
        <f t="shared" si="58"/>
        <v>-0.54240421376774972</v>
      </c>
      <c r="X286">
        <f t="shared" si="59"/>
        <v>-1.413136925738208</v>
      </c>
      <c r="Y286">
        <f t="shared" si="60"/>
        <v>0.38940827300381453</v>
      </c>
      <c r="Z286">
        <f t="shared" si="61"/>
        <v>0.37636210751231619</v>
      </c>
      <c r="AA286">
        <f t="shared" si="62"/>
        <v>-1.413136925738208</v>
      </c>
      <c r="AB286">
        <f>IFERROR(V144+MATCH(AA286,V286:Z286,0)-1,"")</f>
        <v>2014</v>
      </c>
    </row>
    <row r="287" spans="1:28" x14ac:dyDescent="0.3">
      <c r="A287" s="1">
        <v>12</v>
      </c>
      <c r="B287" t="s">
        <v>921</v>
      </c>
      <c r="C287" t="s">
        <v>254</v>
      </c>
      <c r="D287" t="s">
        <v>6991</v>
      </c>
      <c r="E287" t="s">
        <v>6992</v>
      </c>
      <c r="F287" t="s">
        <v>6993</v>
      </c>
      <c r="G287" t="s">
        <v>6994</v>
      </c>
      <c r="I287" t="str">
        <f t="shared" si="47"/>
        <v>N/A</v>
      </c>
      <c r="J287" t="str">
        <f t="shared" si="48"/>
        <v>N/A</v>
      </c>
      <c r="K287">
        <f t="shared" si="49"/>
        <v>-9.3923000000000005</v>
      </c>
      <c r="L287">
        <f t="shared" si="50"/>
        <v>-0.45429999999999998</v>
      </c>
      <c r="M287">
        <f t="shared" si="51"/>
        <v>0.64670000000000005</v>
      </c>
      <c r="N287">
        <f t="shared" si="52"/>
        <v>-1.3200000000000002E-2</v>
      </c>
      <c r="P287">
        <f t="shared" si="53"/>
        <v>0.64670000000000005</v>
      </c>
      <c r="Q287">
        <f>IFERROR(J144+MATCH(P287,J287:N287,0)-1,"")</f>
        <v>2015</v>
      </c>
      <c r="R287">
        <f t="shared" si="54"/>
        <v>-9.3923000000000005</v>
      </c>
      <c r="S287">
        <f>IFERROR(J144+MATCH(R287,J287:N287)-1,"")</f>
        <v>2013</v>
      </c>
      <c r="T287">
        <f t="shared" si="55"/>
        <v>-2.3032749999999997</v>
      </c>
      <c r="U287">
        <f t="shared" si="56"/>
        <v>4.747623265294612</v>
      </c>
      <c r="V287" t="str">
        <f t="shared" si="57"/>
        <v/>
      </c>
      <c r="W287">
        <f t="shared" si="58"/>
        <v>-1.4931734478220218</v>
      </c>
      <c r="X287">
        <f t="shared" si="59"/>
        <v>0.38945276334710655</v>
      </c>
      <c r="Y287">
        <f t="shared" si="60"/>
        <v>0.6213582744790388</v>
      </c>
      <c r="Z287">
        <f t="shared" si="61"/>
        <v>0.48236240999587615</v>
      </c>
      <c r="AA287">
        <f t="shared" si="62"/>
        <v>-1.4931734478220218</v>
      </c>
      <c r="AB287">
        <f>IFERROR(V144+MATCH(AA287,V287:Z287,0)-1,"")</f>
        <v>2013</v>
      </c>
    </row>
    <row r="288" spans="1: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1:28" x14ac:dyDescent="0.3">
      <c r="B289" s="1" t="s">
        <v>307</v>
      </c>
      <c r="C289" s="1" t="s">
        <v>242</v>
      </c>
      <c r="D289" s="1" t="s">
        <v>243</v>
      </c>
      <c r="E289" s="1" t="s">
        <v>244</v>
      </c>
      <c r="F289" s="1" t="s">
        <v>245</v>
      </c>
      <c r="G289" s="1" t="s">
        <v>246</v>
      </c>
      <c r="H289" s="1" t="s">
        <v>247</v>
      </c>
      <c r="I289" t="str">
        <f t="shared" si="47"/>
        <v>pos_trend</v>
      </c>
      <c r="J289">
        <f t="shared" si="48"/>
        <v>2012</v>
      </c>
      <c r="K289">
        <f t="shared" si="49"/>
        <v>2013</v>
      </c>
      <c r="L289">
        <f t="shared" si="50"/>
        <v>2014</v>
      </c>
      <c r="M289">
        <f t="shared" si="51"/>
        <v>2015</v>
      </c>
      <c r="N289">
        <f t="shared" si="52"/>
        <v>2016</v>
      </c>
      <c r="P289">
        <f t="shared" si="53"/>
        <v>2016</v>
      </c>
      <c r="Q289">
        <f>IFERROR(J144+MATCH(P289,J289:N289,0)-1,"")</f>
        <v>2016</v>
      </c>
      <c r="R289">
        <f t="shared" si="54"/>
        <v>2012</v>
      </c>
      <c r="S289">
        <f>IFERROR(J144+MATCH(R289,J289:N289)-1,"")</f>
        <v>2012</v>
      </c>
      <c r="T289">
        <f t="shared" si="55"/>
        <v>2014</v>
      </c>
      <c r="U289">
        <f t="shared" si="56"/>
        <v>1.5811388300841898</v>
      </c>
      <c r="V289">
        <f t="shared" si="57"/>
        <v>-1.2649110640673518</v>
      </c>
      <c r="W289">
        <f t="shared" si="58"/>
        <v>-0.63245553203367588</v>
      </c>
      <c r="X289">
        <f t="shared" si="59"/>
        <v>0</v>
      </c>
      <c r="Y289">
        <f t="shared" si="60"/>
        <v>0.63245553203367588</v>
      </c>
      <c r="Z289">
        <f t="shared" si="61"/>
        <v>1.2649110640673518</v>
      </c>
      <c r="AA289">
        <f t="shared" si="62"/>
        <v>-1.2649110640673518</v>
      </c>
      <c r="AB289">
        <f>IFERROR(V144+MATCH(AA289,V289:Z289,0)-1,"")</f>
        <v>2012</v>
      </c>
    </row>
    <row r="290" spans="1:28" x14ac:dyDescent="0.3">
      <c r="A290" s="1">
        <v>0</v>
      </c>
      <c r="B290" t="s">
        <v>932</v>
      </c>
      <c r="C290" t="s">
        <v>254</v>
      </c>
      <c r="D290" t="s">
        <v>6348</v>
      </c>
      <c r="E290" t="s">
        <v>6995</v>
      </c>
      <c r="F290" t="s">
        <v>6996</v>
      </c>
      <c r="G290" t="s">
        <v>6997</v>
      </c>
      <c r="I290" t="str">
        <f t="shared" si="47"/>
        <v>neg_trend</v>
      </c>
      <c r="J290" t="str">
        <f t="shared" si="48"/>
        <v>N/A</v>
      </c>
      <c r="K290">
        <f t="shared" si="49"/>
        <v>-5910000</v>
      </c>
      <c r="L290">
        <f t="shared" si="50"/>
        <v>-37070000</v>
      </c>
      <c r="M290">
        <f t="shared" si="51"/>
        <v>-68560000</v>
      </c>
      <c r="N290">
        <f t="shared" si="52"/>
        <v>-76110000</v>
      </c>
      <c r="P290">
        <f t="shared" si="53"/>
        <v>-5910000</v>
      </c>
      <c r="Q290">
        <f>IFERROR(J144+MATCH(P290,J290:N290,0)-1,"")</f>
        <v>2013</v>
      </c>
      <c r="R290">
        <f t="shared" si="54"/>
        <v>-76110000</v>
      </c>
      <c r="S290" t="str">
        <f>IFERROR(J144+MATCH(R290,J290:N290)-1,"")</f>
        <v/>
      </c>
      <c r="T290">
        <f t="shared" si="55"/>
        <v>-46912500</v>
      </c>
      <c r="U290">
        <f t="shared" si="56"/>
        <v>32141292.625945624</v>
      </c>
      <c r="V290" t="str">
        <f t="shared" si="57"/>
        <v/>
      </c>
      <c r="W290">
        <f t="shared" si="58"/>
        <v>1.2756954263532414</v>
      </c>
      <c r="X290">
        <f t="shared" si="59"/>
        <v>0.30622601631319502</v>
      </c>
      <c r="Y290">
        <f t="shared" si="60"/>
        <v>-0.67351056013613309</v>
      </c>
      <c r="Z290">
        <f t="shared" si="61"/>
        <v>-0.90841088253030344</v>
      </c>
      <c r="AA290">
        <f t="shared" si="62"/>
        <v>1.2756954263532414</v>
      </c>
      <c r="AB290">
        <f>IFERROR(V144+MATCH(AA290,V290:Z290,0)-1,"")</f>
        <v>2013</v>
      </c>
    </row>
    <row r="291" spans="1:28" x14ac:dyDescent="0.3">
      <c r="A291" s="1">
        <v>1</v>
      </c>
      <c r="B291" t="s">
        <v>933</v>
      </c>
      <c r="C291" t="s">
        <v>254</v>
      </c>
      <c r="D291" t="s">
        <v>6348</v>
      </c>
      <c r="E291" t="s">
        <v>6995</v>
      </c>
      <c r="F291" t="s">
        <v>6996</v>
      </c>
      <c r="G291" t="s">
        <v>6997</v>
      </c>
      <c r="I291" t="str">
        <f t="shared" si="47"/>
        <v>neg_trend</v>
      </c>
      <c r="J291" t="str">
        <f t="shared" si="48"/>
        <v>N/A</v>
      </c>
      <c r="K291">
        <f t="shared" si="49"/>
        <v>-5910000</v>
      </c>
      <c r="L291">
        <f t="shared" si="50"/>
        <v>-37070000</v>
      </c>
      <c r="M291">
        <f t="shared" si="51"/>
        <v>-68560000</v>
      </c>
      <c r="N291">
        <f t="shared" si="52"/>
        <v>-76110000</v>
      </c>
      <c r="P291">
        <f t="shared" si="53"/>
        <v>-5910000</v>
      </c>
      <c r="Q291">
        <f>IFERROR(J144+MATCH(P291,J291:N291,0)-1,"")</f>
        <v>2013</v>
      </c>
      <c r="R291">
        <f t="shared" si="54"/>
        <v>-76110000</v>
      </c>
      <c r="S291" t="str">
        <f>IFERROR(J144+MATCH(R291,J291:N291)-1,"")</f>
        <v/>
      </c>
      <c r="T291">
        <f t="shared" si="55"/>
        <v>-46912500</v>
      </c>
      <c r="U291">
        <f t="shared" si="56"/>
        <v>32141292.625945624</v>
      </c>
      <c r="V291" t="str">
        <f t="shared" si="57"/>
        <v/>
      </c>
      <c r="W291">
        <f t="shared" si="58"/>
        <v>1.2756954263532414</v>
      </c>
      <c r="X291">
        <f t="shared" si="59"/>
        <v>0.30622601631319502</v>
      </c>
      <c r="Y291">
        <f t="shared" si="60"/>
        <v>-0.67351056013613309</v>
      </c>
      <c r="Z291">
        <f t="shared" si="61"/>
        <v>-0.90841088253030344</v>
      </c>
      <c r="AA291">
        <f t="shared" si="62"/>
        <v>1.2756954263532414</v>
      </c>
      <c r="AB291">
        <f>IFERROR(V144+MATCH(AA291,V291:Z291,0)-1,"")</f>
        <v>2013</v>
      </c>
    </row>
    <row r="292" spans="1:28" x14ac:dyDescent="0.3">
      <c r="A292" s="1">
        <v>2</v>
      </c>
      <c r="B292" t="s">
        <v>436</v>
      </c>
      <c r="C292" t="s">
        <v>254</v>
      </c>
      <c r="D292" t="s">
        <v>254</v>
      </c>
      <c r="E292" t="s">
        <v>254</v>
      </c>
      <c r="F292" t="s">
        <v>254</v>
      </c>
      <c r="G292" t="s">
        <v>254</v>
      </c>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1:28" x14ac:dyDescent="0.3">
      <c r="A293" s="1">
        <v>3</v>
      </c>
      <c r="B293" t="s">
        <v>6354</v>
      </c>
      <c r="C293" t="s">
        <v>254</v>
      </c>
      <c r="D293" t="s">
        <v>254</v>
      </c>
      <c r="E293" t="s">
        <v>6998</v>
      </c>
      <c r="F293" t="s">
        <v>6999</v>
      </c>
      <c r="G293" t="s">
        <v>7000</v>
      </c>
      <c r="I293" t="str">
        <f t="shared" si="47"/>
        <v>N/A</v>
      </c>
      <c r="J293" t="str">
        <f t="shared" si="48"/>
        <v>N/A</v>
      </c>
      <c r="K293" t="str">
        <f t="shared" si="49"/>
        <v>N/A</v>
      </c>
      <c r="L293">
        <f t="shared" si="50"/>
        <v>-5.2721000000000009</v>
      </c>
      <c r="M293">
        <f t="shared" si="51"/>
        <v>-0.84959999999999991</v>
      </c>
      <c r="N293">
        <f t="shared" si="52"/>
        <v>-0.1101</v>
      </c>
      <c r="P293">
        <f t="shared" si="53"/>
        <v>-0.1101</v>
      </c>
      <c r="Q293">
        <f>IFERROR(J144+MATCH(P293,J293:N293,0)-1,"")</f>
        <v>2016</v>
      </c>
      <c r="R293">
        <f t="shared" si="54"/>
        <v>-5.2721000000000009</v>
      </c>
      <c r="S293">
        <f>IFERROR(J144+MATCH(R293,J293:N293)-1,"")</f>
        <v>2014</v>
      </c>
      <c r="T293">
        <f t="shared" si="55"/>
        <v>-2.077266666666667</v>
      </c>
      <c r="U293">
        <f t="shared" si="56"/>
        <v>2.791403783642441</v>
      </c>
      <c r="V293" t="str">
        <f t="shared" si="57"/>
        <v/>
      </c>
      <c r="W293" t="str">
        <f t="shared" si="58"/>
        <v/>
      </c>
      <c r="X293">
        <f t="shared" si="59"/>
        <v>-1.1445256870593141</v>
      </c>
      <c r="Y293">
        <f t="shared" si="60"/>
        <v>0.43980260894563666</v>
      </c>
      <c r="Z293">
        <f t="shared" si="61"/>
        <v>0.70472307811367751</v>
      </c>
      <c r="AA293">
        <f t="shared" si="62"/>
        <v>-1.1445256870593141</v>
      </c>
      <c r="AB293">
        <f>IFERROR(V144+MATCH(AA293,V293:Z293,0)-1,"")</f>
        <v>2014</v>
      </c>
    </row>
    <row r="294" spans="1:28" x14ac:dyDescent="0.3">
      <c r="A294" s="1">
        <v>4</v>
      </c>
      <c r="B294" t="s">
        <v>934</v>
      </c>
      <c r="C294" t="s">
        <v>7001</v>
      </c>
      <c r="D294" t="s">
        <v>7002</v>
      </c>
      <c r="E294" t="s">
        <v>2387</v>
      </c>
      <c r="F294" t="s">
        <v>2922</v>
      </c>
      <c r="G294" t="s">
        <v>7003</v>
      </c>
      <c r="I294" t="str">
        <f t="shared" si="47"/>
        <v>N/A</v>
      </c>
      <c r="J294">
        <f t="shared" si="48"/>
        <v>781000</v>
      </c>
      <c r="K294">
        <f t="shared" si="49"/>
        <v>2340000</v>
      </c>
      <c r="L294">
        <f t="shared" si="50"/>
        <v>2670000</v>
      </c>
      <c r="M294">
        <f t="shared" si="51"/>
        <v>1840000</v>
      </c>
      <c r="N294">
        <f t="shared" si="52"/>
        <v>837000</v>
      </c>
      <c r="P294">
        <f t="shared" si="53"/>
        <v>2670000</v>
      </c>
      <c r="Q294">
        <f>IFERROR(J144+MATCH(P294,J294:N294,0)-1,"")</f>
        <v>2014</v>
      </c>
      <c r="R294">
        <f t="shared" si="54"/>
        <v>781000</v>
      </c>
      <c r="S294">
        <f>IFERROR(J144+MATCH(R294,J294:N294)-1,"")</f>
        <v>2012</v>
      </c>
      <c r="T294">
        <f t="shared" si="55"/>
        <v>1693600</v>
      </c>
      <c r="U294">
        <f t="shared" si="56"/>
        <v>860119.93349764892</v>
      </c>
      <c r="V294">
        <f t="shared" si="57"/>
        <v>-1.0610148241640474</v>
      </c>
      <c r="W294">
        <f t="shared" si="58"/>
        <v>0.7515231014021917</v>
      </c>
      <c r="X294">
        <f t="shared" si="59"/>
        <v>1.1351905263135829</v>
      </c>
      <c r="Y294">
        <f t="shared" si="60"/>
        <v>0.17020882123341718</v>
      </c>
      <c r="Z294">
        <f t="shared" si="61"/>
        <v>-0.9959076247851445</v>
      </c>
      <c r="AA294">
        <f t="shared" si="62"/>
        <v>1.1351905263135829</v>
      </c>
      <c r="AB294">
        <f>IFERROR(V144+MATCH(AA294,V294:Z294,0)-1,"")</f>
        <v>2014</v>
      </c>
    </row>
    <row r="295" spans="1:28" x14ac:dyDescent="0.3">
      <c r="A295" s="1">
        <v>5</v>
      </c>
      <c r="B295" t="s">
        <v>940</v>
      </c>
      <c r="C295" t="s">
        <v>254</v>
      </c>
      <c r="D295" t="s">
        <v>254</v>
      </c>
      <c r="E295" t="s">
        <v>254</v>
      </c>
      <c r="F295" t="s">
        <v>254</v>
      </c>
      <c r="G295" t="s">
        <v>254</v>
      </c>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1:28" x14ac:dyDescent="0.3">
      <c r="A296" s="1">
        <v>6</v>
      </c>
      <c r="B296" t="s">
        <v>946</v>
      </c>
      <c r="C296" t="s">
        <v>7001</v>
      </c>
      <c r="D296" t="s">
        <v>7002</v>
      </c>
      <c r="E296" t="s">
        <v>2387</v>
      </c>
      <c r="F296" t="s">
        <v>2922</v>
      </c>
      <c r="G296" t="s">
        <v>7003</v>
      </c>
      <c r="I296" t="str">
        <f t="shared" si="47"/>
        <v>N/A</v>
      </c>
      <c r="J296">
        <f t="shared" si="48"/>
        <v>781000</v>
      </c>
      <c r="K296">
        <f t="shared" si="49"/>
        <v>2340000</v>
      </c>
      <c r="L296">
        <f t="shared" si="50"/>
        <v>2670000</v>
      </c>
      <c r="M296">
        <f t="shared" si="51"/>
        <v>1840000</v>
      </c>
      <c r="N296">
        <f t="shared" si="52"/>
        <v>837000</v>
      </c>
      <c r="P296">
        <f t="shared" si="53"/>
        <v>2670000</v>
      </c>
      <c r="Q296">
        <f>IFERROR(J144+MATCH(P296,J296:N296,0)-1,"")</f>
        <v>2014</v>
      </c>
      <c r="R296">
        <f t="shared" si="54"/>
        <v>781000</v>
      </c>
      <c r="S296">
        <f>IFERROR(J144+MATCH(R296,J296:N296)-1,"")</f>
        <v>2012</v>
      </c>
      <c r="T296">
        <f t="shared" si="55"/>
        <v>1693600</v>
      </c>
      <c r="U296">
        <f t="shared" si="56"/>
        <v>860119.93349764892</v>
      </c>
      <c r="V296">
        <f t="shared" si="57"/>
        <v>-1.0610148241640474</v>
      </c>
      <c r="W296">
        <f t="shared" si="58"/>
        <v>0.7515231014021917</v>
      </c>
      <c r="X296">
        <f t="shared" si="59"/>
        <v>1.1351905263135829</v>
      </c>
      <c r="Y296">
        <f t="shared" si="60"/>
        <v>0.17020882123341718</v>
      </c>
      <c r="Z296">
        <f t="shared" si="61"/>
        <v>-0.9959076247851445</v>
      </c>
      <c r="AA296">
        <f t="shared" si="62"/>
        <v>1.1351905263135829</v>
      </c>
      <c r="AB296">
        <f>IFERROR(V144+MATCH(AA296,V296:Z296,0)-1,"")</f>
        <v>2014</v>
      </c>
    </row>
    <row r="297" spans="1:28" x14ac:dyDescent="0.3">
      <c r="A297" s="1">
        <v>7</v>
      </c>
      <c r="B297" t="s">
        <v>952</v>
      </c>
      <c r="C297" t="s">
        <v>254</v>
      </c>
      <c r="D297" t="s">
        <v>254</v>
      </c>
      <c r="E297" t="s">
        <v>254</v>
      </c>
      <c r="F297" t="s">
        <v>254</v>
      </c>
      <c r="G297" t="s">
        <v>254</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1:28" x14ac:dyDescent="0.3">
      <c r="A298" s="1">
        <v>8</v>
      </c>
      <c r="B298" t="s">
        <v>958</v>
      </c>
      <c r="C298" t="s">
        <v>7001</v>
      </c>
      <c r="D298" t="s">
        <v>7002</v>
      </c>
      <c r="E298" t="s">
        <v>2387</v>
      </c>
      <c r="F298" t="s">
        <v>2922</v>
      </c>
      <c r="G298" t="s">
        <v>7003</v>
      </c>
      <c r="I298" t="str">
        <f t="shared" si="47"/>
        <v>N/A</v>
      </c>
      <c r="J298">
        <f t="shared" si="48"/>
        <v>781000</v>
      </c>
      <c r="K298">
        <f t="shared" si="49"/>
        <v>2340000</v>
      </c>
      <c r="L298">
        <f t="shared" si="50"/>
        <v>2670000</v>
      </c>
      <c r="M298">
        <f t="shared" si="51"/>
        <v>1840000</v>
      </c>
      <c r="N298">
        <f t="shared" si="52"/>
        <v>837000</v>
      </c>
      <c r="P298">
        <f t="shared" si="53"/>
        <v>2670000</v>
      </c>
      <c r="Q298">
        <f>IFERROR(J144+MATCH(P298,J298:N298,0)-1,"")</f>
        <v>2014</v>
      </c>
      <c r="R298">
        <f t="shared" si="54"/>
        <v>781000</v>
      </c>
      <c r="S298">
        <f>IFERROR(J144+MATCH(R298,J298:N298)-1,"")</f>
        <v>2012</v>
      </c>
      <c r="T298">
        <f t="shared" si="55"/>
        <v>1693600</v>
      </c>
      <c r="U298">
        <f t="shared" si="56"/>
        <v>860119.93349764892</v>
      </c>
      <c r="V298">
        <f t="shared" si="57"/>
        <v>-1.0610148241640474</v>
      </c>
      <c r="W298">
        <f t="shared" si="58"/>
        <v>0.7515231014021917</v>
      </c>
      <c r="X298">
        <f t="shared" si="59"/>
        <v>1.1351905263135829</v>
      </c>
      <c r="Y298">
        <f t="shared" si="60"/>
        <v>0.17020882123341718</v>
      </c>
      <c r="Z298">
        <f t="shared" si="61"/>
        <v>-0.9959076247851445</v>
      </c>
      <c r="AA298">
        <f t="shared" si="62"/>
        <v>1.1351905263135829</v>
      </c>
      <c r="AB298">
        <f>IFERROR(V144+MATCH(AA298,V298:Z298,0)-1,"")</f>
        <v>2014</v>
      </c>
    </row>
    <row r="299" spans="1:28" x14ac:dyDescent="0.3">
      <c r="A299" s="1">
        <v>9</v>
      </c>
      <c r="B299" t="s">
        <v>964</v>
      </c>
      <c r="C299" t="s">
        <v>7004</v>
      </c>
      <c r="D299" t="s">
        <v>254</v>
      </c>
      <c r="E299" t="s">
        <v>254</v>
      </c>
      <c r="F299" t="s">
        <v>254</v>
      </c>
      <c r="G299" t="s">
        <v>254</v>
      </c>
      <c r="I299" t="str">
        <f t="shared" si="47"/>
        <v>N/A</v>
      </c>
      <c r="J299">
        <f t="shared" si="48"/>
        <v>-25780000</v>
      </c>
      <c r="K299" t="str">
        <f t="shared" si="49"/>
        <v>N/A</v>
      </c>
      <c r="L299" t="str">
        <f t="shared" si="50"/>
        <v>N/A</v>
      </c>
      <c r="M299" t="str">
        <f t="shared" si="51"/>
        <v>N/A</v>
      </c>
      <c r="N299" t="str">
        <f t="shared" si="52"/>
        <v>N/A</v>
      </c>
      <c r="P299">
        <f t="shared" si="53"/>
        <v>-25780000</v>
      </c>
      <c r="Q299">
        <f>IFERROR(J144+MATCH(P299,J299:N299,0)-1,"")</f>
        <v>2012</v>
      </c>
      <c r="R299">
        <f t="shared" si="54"/>
        <v>-25780000</v>
      </c>
      <c r="S299">
        <f>IFERROR(J144+MATCH(R299,J299:N299)-1,"")</f>
        <v>2012</v>
      </c>
      <c r="T299">
        <f t="shared" si="55"/>
        <v>-25780000</v>
      </c>
      <c r="U299" t="str">
        <f t="shared" si="56"/>
        <v/>
      </c>
      <c r="V299" t="e">
        <f t="shared" si="57"/>
        <v>#VALUE!</v>
      </c>
      <c r="W299" t="str">
        <f t="shared" si="58"/>
        <v/>
      </c>
      <c r="X299" t="str">
        <f t="shared" si="59"/>
        <v/>
      </c>
      <c r="Y299" t="str">
        <f t="shared" si="60"/>
        <v/>
      </c>
      <c r="Z299" t="str">
        <f t="shared" si="61"/>
        <v/>
      </c>
      <c r="AA299" t="e">
        <f t="shared" si="62"/>
        <v>#VALUE!</v>
      </c>
      <c r="AB299" t="str">
        <f>IFERROR(V144+MATCH(AA299,V299:Z299,0)-1,"")</f>
        <v/>
      </c>
    </row>
    <row r="300" spans="1:28" x14ac:dyDescent="0.3">
      <c r="A300" s="1">
        <v>10</v>
      </c>
      <c r="B300" t="s">
        <v>970</v>
      </c>
      <c r="C300" t="s">
        <v>254</v>
      </c>
      <c r="D300" t="s">
        <v>254</v>
      </c>
      <c r="E300" t="s">
        <v>254</v>
      </c>
      <c r="F300" t="s">
        <v>254</v>
      </c>
      <c r="G300" t="s">
        <v>254</v>
      </c>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1:28" x14ac:dyDescent="0.3">
      <c r="A301" s="1">
        <v>11</v>
      </c>
      <c r="B301" t="s">
        <v>971</v>
      </c>
      <c r="C301" t="s">
        <v>7004</v>
      </c>
      <c r="D301" t="s">
        <v>254</v>
      </c>
      <c r="E301" t="s">
        <v>254</v>
      </c>
      <c r="F301" t="s">
        <v>254</v>
      </c>
      <c r="G301" t="s">
        <v>254</v>
      </c>
      <c r="I301" t="str">
        <f t="shared" si="47"/>
        <v>N/A</v>
      </c>
      <c r="J301">
        <f t="shared" si="48"/>
        <v>-25780000</v>
      </c>
      <c r="K301" t="str">
        <f t="shared" si="49"/>
        <v>N/A</v>
      </c>
      <c r="L301" t="str">
        <f t="shared" si="50"/>
        <v>N/A</v>
      </c>
      <c r="M301" t="str">
        <f t="shared" si="51"/>
        <v>N/A</v>
      </c>
      <c r="N301" t="str">
        <f t="shared" si="52"/>
        <v>N/A</v>
      </c>
      <c r="P301">
        <f t="shared" si="53"/>
        <v>-25780000</v>
      </c>
      <c r="Q301">
        <f>IFERROR(J144+MATCH(P301,J301:N301,0)-1,"")</f>
        <v>2012</v>
      </c>
      <c r="R301">
        <f t="shared" si="54"/>
        <v>-25780000</v>
      </c>
      <c r="S301">
        <f>IFERROR(J144+MATCH(R301,J301:N301)-1,"")</f>
        <v>2012</v>
      </c>
      <c r="T301">
        <f t="shared" si="55"/>
        <v>-25780000</v>
      </c>
      <c r="U301" t="str">
        <f t="shared" si="56"/>
        <v/>
      </c>
      <c r="V301" t="e">
        <f t="shared" si="57"/>
        <v>#VALUE!</v>
      </c>
      <c r="W301" t="str">
        <f t="shared" si="58"/>
        <v/>
      </c>
      <c r="X301" t="str">
        <f t="shared" si="59"/>
        <v/>
      </c>
      <c r="Y301" t="str">
        <f t="shared" si="60"/>
        <v/>
      </c>
      <c r="Z301" t="str">
        <f t="shared" si="61"/>
        <v/>
      </c>
      <c r="AA301" t="e">
        <f t="shared" si="62"/>
        <v>#VALUE!</v>
      </c>
      <c r="AB301" t="str">
        <f>IFERROR(V144+MATCH(AA301,V301:Z301,0)-1,"")</f>
        <v/>
      </c>
    </row>
    <row r="302" spans="1:28" x14ac:dyDescent="0.3">
      <c r="A302" s="1">
        <v>12</v>
      </c>
      <c r="B302" t="s">
        <v>972</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13</v>
      </c>
      <c r="B303" t="s">
        <v>978</v>
      </c>
      <c r="C303" t="s">
        <v>7004</v>
      </c>
      <c r="D303" t="s">
        <v>254</v>
      </c>
      <c r="E303" t="s">
        <v>254</v>
      </c>
      <c r="F303" t="s">
        <v>254</v>
      </c>
      <c r="G303" t="s">
        <v>254</v>
      </c>
      <c r="I303" t="str">
        <f t="shared" si="47"/>
        <v>N/A</v>
      </c>
      <c r="J303">
        <f t="shared" si="48"/>
        <v>-25780000</v>
      </c>
      <c r="K303" t="str">
        <f t="shared" si="49"/>
        <v>N/A</v>
      </c>
      <c r="L303" t="str">
        <f t="shared" si="50"/>
        <v>N/A</v>
      </c>
      <c r="M303" t="str">
        <f t="shared" si="51"/>
        <v>N/A</v>
      </c>
      <c r="N303" t="str">
        <f t="shared" si="52"/>
        <v>N/A</v>
      </c>
      <c r="P303">
        <f t="shared" si="53"/>
        <v>-25780000</v>
      </c>
      <c r="Q303">
        <f>IFERROR(J144+MATCH(P303,J303:N303,0)-1,"")</f>
        <v>2012</v>
      </c>
      <c r="R303">
        <f t="shared" si="54"/>
        <v>-25780000</v>
      </c>
      <c r="S303">
        <f>IFERROR(J144+MATCH(R303,J303:N303)-1,"")</f>
        <v>2012</v>
      </c>
      <c r="T303">
        <f t="shared" si="55"/>
        <v>-25780000</v>
      </c>
      <c r="U303" t="str">
        <f t="shared" si="56"/>
        <v/>
      </c>
      <c r="V303" t="e">
        <f t="shared" si="57"/>
        <v>#VALUE!</v>
      </c>
      <c r="W303" t="str">
        <f t="shared" si="58"/>
        <v/>
      </c>
      <c r="X303" t="str">
        <f t="shared" si="59"/>
        <v/>
      </c>
      <c r="Y303" t="str">
        <f t="shared" si="60"/>
        <v/>
      </c>
      <c r="Z303" t="str">
        <f t="shared" si="61"/>
        <v/>
      </c>
      <c r="AA303" t="e">
        <f t="shared" si="62"/>
        <v>#VALUE!</v>
      </c>
      <c r="AB303" t="str">
        <f>IFERROR(V144+MATCH(AA303,V303:Z303,0)-1,"")</f>
        <v/>
      </c>
    </row>
    <row r="304" spans="1:28" x14ac:dyDescent="0.3">
      <c r="A304" s="1">
        <v>14</v>
      </c>
      <c r="B304" t="s">
        <v>817</v>
      </c>
      <c r="C304" t="s">
        <v>7005</v>
      </c>
      <c r="D304" t="s">
        <v>3442</v>
      </c>
      <c r="E304" t="s">
        <v>3464</v>
      </c>
      <c r="F304" t="s">
        <v>4087</v>
      </c>
      <c r="G304" t="s">
        <v>7006</v>
      </c>
      <c r="I304" t="str">
        <f t="shared" si="47"/>
        <v>N/A</v>
      </c>
      <c r="J304">
        <f t="shared" si="48"/>
        <v>421000</v>
      </c>
      <c r="K304">
        <f t="shared" si="49"/>
        <v>2020000</v>
      </c>
      <c r="L304">
        <f t="shared" si="50"/>
        <v>2840000</v>
      </c>
      <c r="M304">
        <f t="shared" si="51"/>
        <v>2200000</v>
      </c>
      <c r="N304">
        <f t="shared" si="52"/>
        <v>995000</v>
      </c>
      <c r="P304">
        <f t="shared" si="53"/>
        <v>2840000</v>
      </c>
      <c r="Q304">
        <f>IFERROR(J144+MATCH(P304,J304:N304,0)-1,"")</f>
        <v>2014</v>
      </c>
      <c r="R304">
        <f t="shared" si="54"/>
        <v>421000</v>
      </c>
      <c r="S304">
        <f>IFERROR(J144+MATCH(R304,J304:N304)-1,"")</f>
        <v>2012</v>
      </c>
      <c r="T304">
        <f t="shared" si="55"/>
        <v>1695200</v>
      </c>
      <c r="U304">
        <f t="shared" si="56"/>
        <v>972721.79989964247</v>
      </c>
      <c r="V304">
        <f t="shared" si="57"/>
        <v>-1.309932603681198</v>
      </c>
      <c r="W304">
        <f t="shared" si="58"/>
        <v>0.333908420715471</v>
      </c>
      <c r="X304">
        <f t="shared" si="59"/>
        <v>1.176903817841968</v>
      </c>
      <c r="Y304">
        <f t="shared" si="60"/>
        <v>0.51895619081640931</v>
      </c>
      <c r="Z304">
        <f t="shared" si="61"/>
        <v>-0.71983582569265014</v>
      </c>
      <c r="AA304">
        <f t="shared" si="62"/>
        <v>-1.309932603681198</v>
      </c>
      <c r="AB304">
        <f>IFERROR(V144+MATCH(AA304,V304:Z304,0)-1,"")</f>
        <v>2012</v>
      </c>
    </row>
    <row r="305" spans="1:28" x14ac:dyDescent="0.3">
      <c r="A305" s="1">
        <v>15</v>
      </c>
      <c r="B305" t="s">
        <v>910</v>
      </c>
      <c r="C305" t="s">
        <v>254</v>
      </c>
      <c r="D305" t="s">
        <v>254</v>
      </c>
      <c r="E305" t="s">
        <v>254</v>
      </c>
      <c r="F305" t="s">
        <v>254</v>
      </c>
      <c r="G305" t="s">
        <v>254</v>
      </c>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1:28" x14ac:dyDescent="0.3">
      <c r="A306" s="1">
        <v>16</v>
      </c>
      <c r="B306" t="s">
        <v>914</v>
      </c>
      <c r="C306" t="s">
        <v>7005</v>
      </c>
      <c r="D306" t="s">
        <v>3442</v>
      </c>
      <c r="E306" t="s">
        <v>3464</v>
      </c>
      <c r="F306" t="s">
        <v>4087</v>
      </c>
      <c r="G306" t="s">
        <v>7006</v>
      </c>
      <c r="I306" t="str">
        <f t="shared" si="47"/>
        <v>N/A</v>
      </c>
      <c r="J306">
        <f t="shared" si="48"/>
        <v>421000</v>
      </c>
      <c r="K306">
        <f t="shared" si="49"/>
        <v>2020000</v>
      </c>
      <c r="L306">
        <f t="shared" si="50"/>
        <v>2840000</v>
      </c>
      <c r="M306">
        <f t="shared" si="51"/>
        <v>2200000</v>
      </c>
      <c r="N306">
        <f t="shared" si="52"/>
        <v>995000</v>
      </c>
      <c r="P306">
        <f t="shared" si="53"/>
        <v>2840000</v>
      </c>
      <c r="Q306">
        <f>IFERROR(J144+MATCH(P306,J306:N306,0)-1,"")</f>
        <v>2014</v>
      </c>
      <c r="R306">
        <f t="shared" si="54"/>
        <v>421000</v>
      </c>
      <c r="S306">
        <f>IFERROR(J144+MATCH(R306,J306:N306)-1,"")</f>
        <v>2012</v>
      </c>
      <c r="T306">
        <f t="shared" si="55"/>
        <v>1695200</v>
      </c>
      <c r="U306">
        <f t="shared" si="56"/>
        <v>972721.79989964247</v>
      </c>
      <c r="V306">
        <f t="shared" si="57"/>
        <v>-1.309932603681198</v>
      </c>
      <c r="W306">
        <f t="shared" si="58"/>
        <v>0.333908420715471</v>
      </c>
      <c r="X306">
        <f t="shared" si="59"/>
        <v>1.176903817841968</v>
      </c>
      <c r="Y306">
        <f t="shared" si="60"/>
        <v>0.51895619081640931</v>
      </c>
      <c r="Z306">
        <f t="shared" si="61"/>
        <v>-0.71983582569265014</v>
      </c>
      <c r="AA306">
        <f t="shared" si="62"/>
        <v>-1.309932603681198</v>
      </c>
      <c r="AB306">
        <f>IFERROR(V144+MATCH(AA306,V306:Z306,0)-1,"")</f>
        <v>2012</v>
      </c>
    </row>
    <row r="307" spans="1:28" x14ac:dyDescent="0.3">
      <c r="A307" s="1">
        <v>17</v>
      </c>
      <c r="B307" t="s">
        <v>990</v>
      </c>
      <c r="C307" t="s">
        <v>7007</v>
      </c>
      <c r="D307" t="s">
        <v>7008</v>
      </c>
      <c r="E307" t="s">
        <v>7009</v>
      </c>
      <c r="F307" t="s">
        <v>7010</v>
      </c>
      <c r="G307" t="s">
        <v>7011</v>
      </c>
      <c r="I307" t="str">
        <f t="shared" si="47"/>
        <v>N/A</v>
      </c>
      <c r="J307">
        <f t="shared" si="48"/>
        <v>-24580000</v>
      </c>
      <c r="K307">
        <f t="shared" si="49"/>
        <v>-1540000</v>
      </c>
      <c r="L307">
        <f t="shared" si="50"/>
        <v>-31550000</v>
      </c>
      <c r="M307">
        <f t="shared" si="51"/>
        <v>-64510000.000000007</v>
      </c>
      <c r="N307">
        <f t="shared" si="52"/>
        <v>-74280000</v>
      </c>
      <c r="P307">
        <f t="shared" si="53"/>
        <v>-1540000</v>
      </c>
      <c r="Q307">
        <f>IFERROR(J144+MATCH(P307,J307:N307,0)-1,"")</f>
        <v>2013</v>
      </c>
      <c r="R307">
        <f t="shared" si="54"/>
        <v>-74280000</v>
      </c>
      <c r="S307" t="str">
        <f>IFERROR(J144+MATCH(R307,J307:N307)-1,"")</f>
        <v/>
      </c>
      <c r="T307">
        <f t="shared" si="55"/>
        <v>-39292000</v>
      </c>
      <c r="U307">
        <f t="shared" si="56"/>
        <v>29840001.172922228</v>
      </c>
      <c r="V307">
        <f t="shared" si="57"/>
        <v>0.49302947123709029</v>
      </c>
      <c r="W307">
        <f t="shared" si="58"/>
        <v>1.2651474033539039</v>
      </c>
      <c r="X307">
        <f t="shared" si="59"/>
        <v>0.25945039194654385</v>
      </c>
      <c r="Y307">
        <f t="shared" si="60"/>
        <v>-0.84510720538723128</v>
      </c>
      <c r="Z307">
        <f t="shared" si="61"/>
        <v>-1.1725200611503068</v>
      </c>
      <c r="AA307">
        <f t="shared" si="62"/>
        <v>1.2651474033539039</v>
      </c>
      <c r="AB307">
        <f>IFERROR(V144+MATCH(AA307,V307:Z307,0)-1,"")</f>
        <v>2013</v>
      </c>
    </row>
    <row r="308" spans="1:28" x14ac:dyDescent="0.3">
      <c r="A308" s="1">
        <v>18</v>
      </c>
      <c r="B308" t="s">
        <v>996</v>
      </c>
      <c r="C308" t="s">
        <v>254</v>
      </c>
      <c r="D308" t="s">
        <v>7012</v>
      </c>
      <c r="E308" t="s">
        <v>7013</v>
      </c>
      <c r="F308" t="s">
        <v>7014</v>
      </c>
      <c r="G308" t="s">
        <v>7015</v>
      </c>
      <c r="I308" t="str">
        <f t="shared" si="47"/>
        <v>N/A</v>
      </c>
      <c r="J308" t="str">
        <f t="shared" si="48"/>
        <v>N/A</v>
      </c>
      <c r="K308">
        <f t="shared" si="49"/>
        <v>0.93730000000000002</v>
      </c>
      <c r="L308">
        <f t="shared" si="50"/>
        <v>-19.462399999999999</v>
      </c>
      <c r="M308">
        <f t="shared" si="51"/>
        <v>-1.0446</v>
      </c>
      <c r="N308">
        <f t="shared" si="52"/>
        <v>-0.15140000000000001</v>
      </c>
      <c r="P308">
        <f t="shared" si="53"/>
        <v>0.93730000000000002</v>
      </c>
      <c r="Q308">
        <f>IFERROR(J144+MATCH(P308,J308:N308,0)-1,"")</f>
        <v>2013</v>
      </c>
      <c r="R308">
        <f t="shared" si="54"/>
        <v>-19.462399999999999</v>
      </c>
      <c r="S308">
        <f>IFERROR(J144+MATCH(R308,J308:N308)-1,"")</f>
        <v>2014</v>
      </c>
      <c r="T308">
        <f t="shared" si="55"/>
        <v>-4.9302749999999991</v>
      </c>
      <c r="U308">
        <f t="shared" si="56"/>
        <v>9.721920418441</v>
      </c>
      <c r="V308" t="str">
        <f t="shared" si="57"/>
        <v/>
      </c>
      <c r="W308">
        <f t="shared" si="58"/>
        <v>0.60354073551868459</v>
      </c>
      <c r="X308">
        <f t="shared" si="59"/>
        <v>-1.4947792590890558</v>
      </c>
      <c r="Y308">
        <f t="shared" si="60"/>
        <v>0.39968183576461563</v>
      </c>
      <c r="Z308">
        <f t="shared" si="61"/>
        <v>0.49155668780575518</v>
      </c>
      <c r="AA308">
        <f t="shared" si="62"/>
        <v>-1.4947792590890558</v>
      </c>
      <c r="AB308">
        <f>IFERROR(V144+MATCH(AA308,V308:Z308,0)-1,"")</f>
        <v>2014</v>
      </c>
    </row>
    <row r="309" spans="1:28" x14ac:dyDescent="0.3">
      <c r="A309" s="1">
        <v>19</v>
      </c>
      <c r="B309" t="s">
        <v>1013</v>
      </c>
      <c r="C309" t="s">
        <v>1014</v>
      </c>
      <c r="D309" t="s">
        <v>1014</v>
      </c>
      <c r="E309" t="s">
        <v>1014</v>
      </c>
      <c r="F309" t="s">
        <v>1014</v>
      </c>
      <c r="G309" t="s">
        <v>254</v>
      </c>
      <c r="I309" t="str">
        <f t="shared" si="47"/>
        <v>N/A</v>
      </c>
      <c r="J309">
        <f t="shared" si="48"/>
        <v>0</v>
      </c>
      <c r="K309">
        <f t="shared" si="49"/>
        <v>0</v>
      </c>
      <c r="L309">
        <f t="shared" si="50"/>
        <v>0</v>
      </c>
      <c r="M309">
        <f t="shared" si="51"/>
        <v>0</v>
      </c>
      <c r="N309" t="str">
        <f t="shared" si="52"/>
        <v>N/A</v>
      </c>
      <c r="P309">
        <f t="shared" si="53"/>
        <v>0</v>
      </c>
      <c r="Q309">
        <f>IFERROR(J144+MATCH(P309,J309:N309,0)-1,"")</f>
        <v>2012</v>
      </c>
      <c r="R309">
        <f t="shared" si="54"/>
        <v>0</v>
      </c>
      <c r="S309">
        <f>IFERROR(J144+MATCH(R309,J309:N309)-1,"")</f>
        <v>2015</v>
      </c>
      <c r="T309">
        <f t="shared" si="55"/>
        <v>0</v>
      </c>
      <c r="U309">
        <f t="shared" si="56"/>
        <v>0</v>
      </c>
      <c r="V309" t="e">
        <f t="shared" si="57"/>
        <v>#DIV/0!</v>
      </c>
      <c r="W309" t="e">
        <f t="shared" si="58"/>
        <v>#DIV/0!</v>
      </c>
      <c r="X309" t="e">
        <f t="shared" si="59"/>
        <v>#DIV/0!</v>
      </c>
      <c r="Y309" t="e">
        <f t="shared" si="60"/>
        <v>#DIV/0!</v>
      </c>
      <c r="Z309" t="str">
        <f t="shared" si="61"/>
        <v/>
      </c>
      <c r="AA309" t="e">
        <f t="shared" si="62"/>
        <v>#DIV/0!</v>
      </c>
      <c r="AB309" t="str">
        <f>IFERROR(V144+MATCH(AA309,V309:Z309,0)-1,"")</f>
        <v/>
      </c>
    </row>
    <row r="310" spans="1:28" x14ac:dyDescent="0.3">
      <c r="A310" s="1">
        <v>20</v>
      </c>
      <c r="B310" t="s">
        <v>1015</v>
      </c>
      <c r="C310" t="s">
        <v>3254</v>
      </c>
      <c r="D310" t="s">
        <v>7016</v>
      </c>
      <c r="E310" t="s">
        <v>7017</v>
      </c>
      <c r="F310" t="s">
        <v>7018</v>
      </c>
      <c r="G310" t="s">
        <v>7019</v>
      </c>
      <c r="I310" t="str">
        <f t="shared" si="47"/>
        <v>N/A</v>
      </c>
      <c r="J310">
        <f t="shared" si="48"/>
        <v>47140000</v>
      </c>
      <c r="K310">
        <f t="shared" si="49"/>
        <v>30400000</v>
      </c>
      <c r="L310">
        <f t="shared" si="50"/>
        <v>-32119999.999999996</v>
      </c>
      <c r="M310">
        <f t="shared" si="51"/>
        <v>-21480000</v>
      </c>
      <c r="N310">
        <f t="shared" si="52"/>
        <v>-10550000</v>
      </c>
      <c r="P310">
        <f t="shared" si="53"/>
        <v>47140000</v>
      </c>
      <c r="Q310">
        <f>IFERROR(J144+MATCH(P310,J310:N310,0)-1,"")</f>
        <v>2012</v>
      </c>
      <c r="R310">
        <f t="shared" si="54"/>
        <v>-32119999.999999996</v>
      </c>
      <c r="S310">
        <f>IFERROR(J144+MATCH(R310,J310:N310)-1,"")</f>
        <v>2014</v>
      </c>
      <c r="T310">
        <f t="shared" si="55"/>
        <v>2678000</v>
      </c>
      <c r="U310">
        <f t="shared" si="56"/>
        <v>34332449.956273146</v>
      </c>
      <c r="V310">
        <f t="shared" si="57"/>
        <v>1.2950430294554613</v>
      </c>
      <c r="W310">
        <f t="shared" si="58"/>
        <v>0.80745766862858848</v>
      </c>
      <c r="X310">
        <f t="shared" si="59"/>
        <v>-1.0135600589040337</v>
      </c>
      <c r="Y310">
        <f t="shared" si="60"/>
        <v>-0.70364917245254455</v>
      </c>
      <c r="Z310">
        <f t="shared" si="61"/>
        <v>-0.38529146672747167</v>
      </c>
      <c r="AA310">
        <f t="shared" si="62"/>
        <v>1.2950430294554613</v>
      </c>
      <c r="AB310">
        <f>IFERROR(V144+MATCH(AA310,V310:Z310,0)-1,"")</f>
        <v>2012</v>
      </c>
    </row>
    <row r="311" spans="1:28" x14ac:dyDescent="0.3">
      <c r="A311" s="1">
        <v>21</v>
      </c>
      <c r="B311" t="s">
        <v>1021</v>
      </c>
      <c r="C311" t="s">
        <v>7020</v>
      </c>
      <c r="D311" t="s">
        <v>7021</v>
      </c>
      <c r="E311" t="s">
        <v>7022</v>
      </c>
      <c r="F311" t="s">
        <v>7023</v>
      </c>
      <c r="G311" t="s">
        <v>7024</v>
      </c>
      <c r="I311" t="str">
        <f t="shared" si="47"/>
        <v>N/A</v>
      </c>
      <c r="J311">
        <f t="shared" si="48"/>
        <v>79850000</v>
      </c>
      <c r="K311">
        <f t="shared" si="49"/>
        <v>127760000</v>
      </c>
      <c r="L311">
        <f t="shared" si="50"/>
        <v>139450000</v>
      </c>
      <c r="M311">
        <f t="shared" si="51"/>
        <v>91910000</v>
      </c>
      <c r="N311">
        <f t="shared" si="52"/>
        <v>112570000</v>
      </c>
      <c r="P311">
        <f t="shared" si="53"/>
        <v>139450000</v>
      </c>
      <c r="Q311">
        <f>IFERROR(J144+MATCH(P311,J311:N311,0)-1,"")</f>
        <v>2014</v>
      </c>
      <c r="R311">
        <f t="shared" si="54"/>
        <v>79850000</v>
      </c>
      <c r="S311">
        <f>IFERROR(J144+MATCH(R311,J311:N311)-1,"")</f>
        <v>2012</v>
      </c>
      <c r="T311">
        <f t="shared" si="55"/>
        <v>110308000</v>
      </c>
      <c r="U311">
        <f t="shared" si="56"/>
        <v>24622760.202706762</v>
      </c>
      <c r="V311">
        <f t="shared" si="57"/>
        <v>-1.2369856080006731</v>
      </c>
      <c r="W311">
        <f t="shared" si="58"/>
        <v>0.70877512741571169</v>
      </c>
      <c r="X311">
        <f t="shared" si="59"/>
        <v>1.1835391223440677</v>
      </c>
      <c r="Y311">
        <f t="shared" si="60"/>
        <v>-0.74719486558527759</v>
      </c>
      <c r="Z311">
        <f t="shared" si="61"/>
        <v>9.1866223826171198E-2</v>
      </c>
      <c r="AA311">
        <f t="shared" si="62"/>
        <v>-1.2369856080006731</v>
      </c>
      <c r="AB311">
        <f>IFERROR(V144+MATCH(AA311,V311:Z311,0)-1,"")</f>
        <v>2012</v>
      </c>
    </row>
    <row r="312" spans="1:28" x14ac:dyDescent="0.3">
      <c r="A312" s="1">
        <v>22</v>
      </c>
      <c r="B312" t="s">
        <v>1027</v>
      </c>
      <c r="C312" t="s">
        <v>254</v>
      </c>
      <c r="D312" t="s">
        <v>7025</v>
      </c>
      <c r="E312" t="s">
        <v>7026</v>
      </c>
      <c r="F312" t="s">
        <v>7027</v>
      </c>
      <c r="G312" t="s">
        <v>2668</v>
      </c>
      <c r="I312" t="str">
        <f t="shared" si="47"/>
        <v>N/A</v>
      </c>
      <c r="J312" t="str">
        <f t="shared" si="48"/>
        <v>N/A</v>
      </c>
      <c r="K312">
        <f t="shared" si="49"/>
        <v>0.6</v>
      </c>
      <c r="L312">
        <f t="shared" si="50"/>
        <v>9.1500000000000012E-2</v>
      </c>
      <c r="M312">
        <f t="shared" si="51"/>
        <v>-0.34090000000000004</v>
      </c>
      <c r="N312">
        <f t="shared" si="52"/>
        <v>0.22489999999999999</v>
      </c>
      <c r="P312">
        <f t="shared" si="53"/>
        <v>0.6</v>
      </c>
      <c r="Q312">
        <f>IFERROR(J144+MATCH(P312,J312:N312,0)-1,"")</f>
        <v>2013</v>
      </c>
      <c r="R312">
        <f t="shared" si="54"/>
        <v>-0.34090000000000004</v>
      </c>
      <c r="S312" t="str">
        <f>IFERROR(J144+MATCH(R312,J312:N312)-1,"")</f>
        <v/>
      </c>
      <c r="T312">
        <f t="shared" si="55"/>
        <v>0.14387499999999998</v>
      </c>
      <c r="U312">
        <f t="shared" si="56"/>
        <v>0.38831473810986544</v>
      </c>
      <c r="V312" t="str">
        <f t="shared" si="57"/>
        <v/>
      </c>
      <c r="W312">
        <f t="shared" si="58"/>
        <v>1.1746270621099864</v>
      </c>
      <c r="X312">
        <f t="shared" si="59"/>
        <v>-0.13487770321295806</v>
      </c>
      <c r="Y312">
        <f t="shared" si="60"/>
        <v>-1.2484074190942585</v>
      </c>
      <c r="Z312">
        <f t="shared" si="61"/>
        <v>0.20865806019723027</v>
      </c>
      <c r="AA312">
        <f t="shared" si="62"/>
        <v>-1.2484074190942585</v>
      </c>
      <c r="AB312">
        <f>IFERROR(V144+MATCH(AA312,V312:Z312,0)-1,"")</f>
        <v>2015</v>
      </c>
    </row>
    <row r="313" spans="1:28" x14ac:dyDescent="0.3">
      <c r="A313" s="1">
        <v>23</v>
      </c>
      <c r="B313" t="s">
        <v>1032</v>
      </c>
      <c r="C313" t="s">
        <v>254</v>
      </c>
      <c r="D313" t="s">
        <v>254</v>
      </c>
      <c r="E313" t="s">
        <v>254</v>
      </c>
      <c r="F313" t="s">
        <v>254</v>
      </c>
      <c r="G313" t="s">
        <v>7028</v>
      </c>
      <c r="I313" t="str">
        <f t="shared" si="47"/>
        <v>N/A</v>
      </c>
      <c r="J313" t="str">
        <f t="shared" si="48"/>
        <v>N/A</v>
      </c>
      <c r="K313" t="str">
        <f t="shared" si="49"/>
        <v>N/A</v>
      </c>
      <c r="L313" t="str">
        <f t="shared" si="50"/>
        <v>N/A</v>
      </c>
      <c r="M313" t="str">
        <f t="shared" si="51"/>
        <v>N/A</v>
      </c>
      <c r="N313">
        <f t="shared" si="52"/>
        <v>3.0499999999999999E-2</v>
      </c>
      <c r="P313">
        <f t="shared" si="53"/>
        <v>3.0499999999999999E-2</v>
      </c>
      <c r="Q313">
        <f>IFERROR(J144+MATCH(P313,J313:N313,0)-1,"")</f>
        <v>2016</v>
      </c>
      <c r="R313">
        <f t="shared" si="54"/>
        <v>3.0499999999999999E-2</v>
      </c>
      <c r="S313">
        <f>IFERROR(J144+MATCH(R313,J313:N313)-1,"")</f>
        <v>2016</v>
      </c>
      <c r="T313">
        <f t="shared" si="55"/>
        <v>3.0499999999999999E-2</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1: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0</v>
      </c>
      <c r="B315" t="s">
        <v>7029</v>
      </c>
      <c r="C315" t="s">
        <v>7030</v>
      </c>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e">
        <f t="shared" si="57"/>
        <v>#VALUE!</v>
      </c>
      <c r="W315" t="str">
        <f t="shared" si="58"/>
        <v/>
      </c>
      <c r="X315" t="str">
        <f t="shared" si="59"/>
        <v/>
      </c>
      <c r="Y315" t="str">
        <f t="shared" si="60"/>
        <v/>
      </c>
      <c r="Z315" t="str">
        <f t="shared" si="61"/>
        <v/>
      </c>
      <c r="AA315" t="e">
        <f t="shared" si="62"/>
        <v>#VALUE!</v>
      </c>
      <c r="AB315" t="str">
        <f>IFERROR(V144+MATCH(AA315,V315:Z315,0)-1,"")</f>
        <v/>
      </c>
    </row>
    <row r="316" spans="1:28" x14ac:dyDescent="0.3">
      <c r="A316" s="1">
        <v>1</v>
      </c>
      <c r="B316" t="s">
        <v>7031</v>
      </c>
      <c r="C316" t="s">
        <v>7032</v>
      </c>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e">
        <f t="shared" si="57"/>
        <v>#VALUE!</v>
      </c>
      <c r="W316" t="str">
        <f t="shared" si="58"/>
        <v/>
      </c>
      <c r="X316" t="str">
        <f t="shared" si="59"/>
        <v/>
      </c>
      <c r="Y316" t="str">
        <f t="shared" si="60"/>
        <v/>
      </c>
      <c r="Z316" t="str">
        <f t="shared" si="61"/>
        <v/>
      </c>
      <c r="AA316" t="e">
        <f t="shared" si="62"/>
        <v>#VALUE!</v>
      </c>
      <c r="AB316" t="str">
        <f>IFERROR(V144+MATCH(AA316,V316:Z316,0)-1,"")</f>
        <v/>
      </c>
    </row>
    <row r="317" spans="1:28" x14ac:dyDescent="0.3">
      <c r="A317" s="1">
        <v>2</v>
      </c>
      <c r="B317" t="s">
        <v>7033</v>
      </c>
      <c r="C317" t="s">
        <v>7034</v>
      </c>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e">
        <f t="shared" si="57"/>
        <v>#VALUE!</v>
      </c>
      <c r="W317" t="str">
        <f t="shared" si="58"/>
        <v/>
      </c>
      <c r="X317" t="str">
        <f t="shared" si="59"/>
        <v/>
      </c>
      <c r="Y317" t="str">
        <f t="shared" si="60"/>
        <v/>
      </c>
      <c r="Z317" t="str">
        <f t="shared" si="61"/>
        <v/>
      </c>
      <c r="AA317" t="e">
        <f t="shared" si="62"/>
        <v>#VALUE!</v>
      </c>
      <c r="AB317" t="str">
        <f>IFERROR(V144+MATCH(AA317,V317:Z317,0)-1,"")</f>
        <v/>
      </c>
    </row>
    <row r="318" spans="1:28" x14ac:dyDescent="0.3">
      <c r="A318" s="1">
        <v>3</v>
      </c>
      <c r="B318" t="s">
        <v>7035</v>
      </c>
      <c r="C318" t="s">
        <v>7036</v>
      </c>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e">
        <f t="shared" si="57"/>
        <v>#VALUE!</v>
      </c>
      <c r="W318" t="str">
        <f t="shared" si="58"/>
        <v/>
      </c>
      <c r="X318" t="str">
        <f t="shared" si="59"/>
        <v/>
      </c>
      <c r="Y318" t="str">
        <f t="shared" si="60"/>
        <v/>
      </c>
      <c r="Z318" t="str">
        <f t="shared" si="61"/>
        <v/>
      </c>
      <c r="AA318" t="e">
        <f t="shared" si="62"/>
        <v>#VALUE!</v>
      </c>
      <c r="AB318" t="str">
        <f>IFERROR(V144+MATCH(AA318,V318:Z318,0)-1,"")</f>
        <v/>
      </c>
    </row>
    <row r="319" spans="1:28" x14ac:dyDescent="0.3">
      <c r="A319" s="1">
        <v>4</v>
      </c>
      <c r="B319" t="s">
        <v>7037</v>
      </c>
      <c r="C319" t="s">
        <v>7038</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e">
        <f t="shared" si="57"/>
        <v>#VALUE!</v>
      </c>
      <c r="W319" t="str">
        <f t="shared" si="58"/>
        <v/>
      </c>
      <c r="X319" t="str">
        <f t="shared" si="59"/>
        <v/>
      </c>
      <c r="Y319" t="str">
        <f t="shared" si="60"/>
        <v/>
      </c>
      <c r="Z319" t="str">
        <f t="shared" si="61"/>
        <v/>
      </c>
      <c r="AA319" t="e">
        <f t="shared" si="62"/>
        <v>#VALUE!</v>
      </c>
      <c r="AB319" t="str">
        <f>IFERROR(V144+MATCH(AA319,V319:Z319,0)-1,"")</f>
        <v/>
      </c>
    </row>
    <row r="320" spans="1:28" x14ac:dyDescent="0.3">
      <c r="A320" s="1">
        <v>5</v>
      </c>
      <c r="B320" t="s">
        <v>7039</v>
      </c>
      <c r="C320" t="s">
        <v>7040</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e">
        <f t="shared" si="57"/>
        <v>#VALUE!</v>
      </c>
      <c r="W320" t="str">
        <f t="shared" si="58"/>
        <v/>
      </c>
      <c r="X320" t="str">
        <f t="shared" si="59"/>
        <v/>
      </c>
      <c r="Y320" t="str">
        <f t="shared" si="60"/>
        <v/>
      </c>
      <c r="Z320" t="str">
        <f t="shared" si="61"/>
        <v/>
      </c>
      <c r="AA320" t="e">
        <f t="shared" si="62"/>
        <v>#VALUE!</v>
      </c>
      <c r="AB320" t="str">
        <f>IFERROR(V144+MATCH(AA320,V320:Z320,0)-1,"")</f>
        <v/>
      </c>
    </row>
    <row r="321" spans="1: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0</v>
      </c>
      <c r="B323" t="s">
        <v>121</v>
      </c>
      <c r="C323" t="s">
        <v>7041</v>
      </c>
      <c r="I323" t="str">
        <f t="shared" si="63"/>
        <v>N/A</v>
      </c>
      <c r="J323">
        <f t="shared" si="64"/>
        <v>2990000000</v>
      </c>
      <c r="K323" t="str">
        <f t="shared" si="65"/>
        <v>N/A</v>
      </c>
      <c r="L323" t="str">
        <f t="shared" si="66"/>
        <v>N/A</v>
      </c>
      <c r="M323" t="str">
        <f t="shared" si="67"/>
        <v>N/A</v>
      </c>
      <c r="N323" t="str">
        <f t="shared" si="68"/>
        <v>N/A</v>
      </c>
      <c r="P323">
        <f t="shared" si="53"/>
        <v>2990000000</v>
      </c>
      <c r="Q323">
        <f>IFERROR(J144+MATCH(P323,J323:N323,0)-1,"")</f>
        <v>2012</v>
      </c>
      <c r="R323">
        <f t="shared" si="54"/>
        <v>2990000000</v>
      </c>
      <c r="S323">
        <f>IFERROR(J144+MATCH(R323,J323:N323)-1,"")</f>
        <v>2012</v>
      </c>
      <c r="T323">
        <f t="shared" si="55"/>
        <v>2990000000</v>
      </c>
      <c r="U323" t="str">
        <f t="shared" si="56"/>
        <v/>
      </c>
      <c r="V323" t="e">
        <f t="shared" si="57"/>
        <v>#VALUE!</v>
      </c>
      <c r="W323" t="str">
        <f t="shared" si="58"/>
        <v/>
      </c>
      <c r="X323" t="str">
        <f t="shared" si="59"/>
        <v/>
      </c>
      <c r="Y323" t="str">
        <f t="shared" si="60"/>
        <v/>
      </c>
      <c r="Z323" t="str">
        <f t="shared" si="61"/>
        <v/>
      </c>
      <c r="AA323" t="e">
        <f t="shared" si="62"/>
        <v>#VALUE!</v>
      </c>
      <c r="AB323" t="str">
        <f>IFERROR(V144+MATCH(AA323,V323:Z323,0)-1,"")</f>
        <v/>
      </c>
    </row>
    <row r="324" spans="1:28" x14ac:dyDescent="0.3">
      <c r="A324" s="1">
        <v>1</v>
      </c>
      <c r="B324" t="s">
        <v>122</v>
      </c>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e">
        <f t="shared" si="57"/>
        <v>#VALUE!</v>
      </c>
      <c r="W324" t="str">
        <f t="shared" si="58"/>
        <v/>
      </c>
      <c r="X324" t="str">
        <f t="shared" si="59"/>
        <v/>
      </c>
      <c r="Y324" t="str">
        <f t="shared" si="60"/>
        <v/>
      </c>
      <c r="Z324" t="str">
        <f t="shared" si="61"/>
        <v/>
      </c>
      <c r="AA324" t="e">
        <f t="shared" si="62"/>
        <v>#VALUE!</v>
      </c>
      <c r="AB324" t="str">
        <f>IFERROR(V144+MATCH(AA324,V324:Z324,0)-1,"")</f>
        <v/>
      </c>
    </row>
    <row r="325" spans="1:28" x14ac:dyDescent="0.3">
      <c r="A325" s="1">
        <v>2</v>
      </c>
      <c r="B325" t="s">
        <v>123</v>
      </c>
      <c r="C325" t="s">
        <v>7042</v>
      </c>
      <c r="I325" t="str">
        <f t="shared" si="63"/>
        <v>N/A</v>
      </c>
      <c r="J325">
        <f t="shared" si="64"/>
        <v>17.57</v>
      </c>
      <c r="K325" t="str">
        <f t="shared" si="65"/>
        <v>N/A</v>
      </c>
      <c r="L325" t="str">
        <f t="shared" si="66"/>
        <v>N/A</v>
      </c>
      <c r="M325" t="str">
        <f t="shared" si="67"/>
        <v>N/A</v>
      </c>
      <c r="N325" t="str">
        <f t="shared" si="68"/>
        <v>N/A</v>
      </c>
      <c r="P325">
        <f t="shared" si="53"/>
        <v>17.57</v>
      </c>
      <c r="Q325">
        <f>IFERROR(J144+MATCH(P325,J325:N325,0)-1,"")</f>
        <v>2012</v>
      </c>
      <c r="R325">
        <f t="shared" si="54"/>
        <v>17.57</v>
      </c>
      <c r="S325">
        <f>IFERROR(J144+MATCH(R325,J325:N325)-1,"")</f>
        <v>2012</v>
      </c>
      <c r="T325">
        <f t="shared" si="55"/>
        <v>17.57</v>
      </c>
      <c r="U325" t="str">
        <f t="shared" si="56"/>
        <v/>
      </c>
      <c r="V325" t="e">
        <f t="shared" si="57"/>
        <v>#VALUE!</v>
      </c>
      <c r="W325" t="str">
        <f t="shared" si="58"/>
        <v/>
      </c>
      <c r="X325" t="str">
        <f t="shared" si="59"/>
        <v/>
      </c>
      <c r="Y325" t="str">
        <f t="shared" si="60"/>
        <v/>
      </c>
      <c r="Z325" t="str">
        <f t="shared" si="61"/>
        <v/>
      </c>
      <c r="AA325" t="e">
        <f t="shared" si="62"/>
        <v>#VALUE!</v>
      </c>
      <c r="AB325" t="str">
        <f>IFERROR(V144+MATCH(AA325,V325:Z325,0)-1,"")</f>
        <v/>
      </c>
    </row>
    <row r="326" spans="1:28" x14ac:dyDescent="0.3">
      <c r="A326" s="1">
        <v>3</v>
      </c>
      <c r="B326" t="s">
        <v>124</v>
      </c>
      <c r="C326" t="s">
        <v>7043</v>
      </c>
      <c r="I326" t="str">
        <f t="shared" si="63"/>
        <v>N/A</v>
      </c>
      <c r="J326">
        <f t="shared" si="64"/>
        <v>16.29</v>
      </c>
      <c r="K326" t="str">
        <f t="shared" si="65"/>
        <v>N/A</v>
      </c>
      <c r="L326" t="str">
        <f t="shared" si="66"/>
        <v>N/A</v>
      </c>
      <c r="M326" t="str">
        <f t="shared" si="67"/>
        <v>N/A</v>
      </c>
      <c r="N326" t="str">
        <f t="shared" si="68"/>
        <v>N/A</v>
      </c>
      <c r="P326">
        <f t="shared" si="53"/>
        <v>16.29</v>
      </c>
      <c r="Q326">
        <f>IFERROR(J144+MATCH(P326,J326:N326,0)-1,"")</f>
        <v>2012</v>
      </c>
      <c r="R326">
        <f t="shared" si="54"/>
        <v>16.29</v>
      </c>
      <c r="S326">
        <f>IFERROR(J144+MATCH(R326,J326:N326)-1,"")</f>
        <v>2012</v>
      </c>
      <c r="T326">
        <f t="shared" si="55"/>
        <v>16.29</v>
      </c>
      <c r="U326" t="str">
        <f t="shared" si="56"/>
        <v/>
      </c>
      <c r="V326" t="e">
        <f t="shared" si="57"/>
        <v>#VALUE!</v>
      </c>
      <c r="W326" t="str">
        <f t="shared" si="58"/>
        <v/>
      </c>
      <c r="X326" t="str">
        <f t="shared" si="59"/>
        <v/>
      </c>
      <c r="Y326" t="str">
        <f t="shared" si="60"/>
        <v/>
      </c>
      <c r="Z326" t="str">
        <f t="shared" si="61"/>
        <v/>
      </c>
      <c r="AA326" t="e">
        <f t="shared" si="62"/>
        <v>#VALUE!</v>
      </c>
      <c r="AB326" t="str">
        <f>IFERROR(V144+MATCH(AA326,V326:Z326,0)-1,"")</f>
        <v/>
      </c>
    </row>
    <row r="327" spans="1:28" x14ac:dyDescent="0.3">
      <c r="A327" s="1">
        <v>4</v>
      </c>
      <c r="B327" t="s">
        <v>126</v>
      </c>
      <c r="C327" t="s">
        <v>3947</v>
      </c>
      <c r="I327" t="str">
        <f t="shared" si="63"/>
        <v>N/A</v>
      </c>
      <c r="J327">
        <f t="shared" si="64"/>
        <v>1.65</v>
      </c>
      <c r="K327" t="str">
        <f t="shared" si="65"/>
        <v>N/A</v>
      </c>
      <c r="L327" t="str">
        <f t="shared" si="66"/>
        <v>N/A</v>
      </c>
      <c r="M327" t="str">
        <f t="shared" si="67"/>
        <v>N/A</v>
      </c>
      <c r="N327" t="str">
        <f t="shared" si="68"/>
        <v>N/A</v>
      </c>
      <c r="P327">
        <f t="shared" si="53"/>
        <v>1.65</v>
      </c>
      <c r="Q327">
        <f>IFERROR(J144+MATCH(P327,J327:N327,0)-1,"")</f>
        <v>2012</v>
      </c>
      <c r="R327">
        <f t="shared" si="54"/>
        <v>1.65</v>
      </c>
      <c r="S327">
        <f>IFERROR(J144+MATCH(R327,J327:N327)-1,"")</f>
        <v>2012</v>
      </c>
      <c r="T327">
        <f t="shared" si="55"/>
        <v>1.65</v>
      </c>
      <c r="U327" t="str">
        <f t="shared" si="56"/>
        <v/>
      </c>
      <c r="V327" t="e">
        <f t="shared" si="57"/>
        <v>#VALUE!</v>
      </c>
      <c r="W327" t="str">
        <f t="shared" si="58"/>
        <v/>
      </c>
      <c r="X327" t="str">
        <f t="shared" si="59"/>
        <v/>
      </c>
      <c r="Y327" t="str">
        <f t="shared" si="60"/>
        <v/>
      </c>
      <c r="Z327" t="str">
        <f t="shared" si="61"/>
        <v/>
      </c>
      <c r="AA327" t="e">
        <f t="shared" si="62"/>
        <v>#VALUE!</v>
      </c>
      <c r="AB327" t="str">
        <f>IFERROR(V144+MATCH(AA327,V327:Z327,0)-1,"")</f>
        <v/>
      </c>
    </row>
    <row r="328" spans="1:28" x14ac:dyDescent="0.3">
      <c r="A328" s="1">
        <v>5</v>
      </c>
      <c r="B328" t="s">
        <v>128</v>
      </c>
      <c r="C328" t="s">
        <v>4333</v>
      </c>
      <c r="I328" t="str">
        <f t="shared" si="63"/>
        <v>N/A</v>
      </c>
      <c r="J328">
        <f t="shared" si="64"/>
        <v>1.28</v>
      </c>
      <c r="K328" t="str">
        <f t="shared" si="65"/>
        <v>N/A</v>
      </c>
      <c r="L328" t="str">
        <f t="shared" si="66"/>
        <v>N/A</v>
      </c>
      <c r="M328" t="str">
        <f t="shared" si="67"/>
        <v>N/A</v>
      </c>
      <c r="N328" t="str">
        <f t="shared" si="68"/>
        <v>N/A</v>
      </c>
      <c r="P328">
        <f t="shared" si="53"/>
        <v>1.28</v>
      </c>
      <c r="Q328">
        <f>IFERROR(J144+MATCH(P328,J328:N328,0)-1,"")</f>
        <v>2012</v>
      </c>
      <c r="R328">
        <f t="shared" si="54"/>
        <v>1.28</v>
      </c>
      <c r="S328">
        <f>IFERROR(J144+MATCH(R328,J328:N328)-1,"")</f>
        <v>2012</v>
      </c>
      <c r="T328">
        <f t="shared" si="55"/>
        <v>1.28</v>
      </c>
      <c r="U328" t="str">
        <f t="shared" si="56"/>
        <v/>
      </c>
      <c r="V328" t="e">
        <f t="shared" si="57"/>
        <v>#VALUE!</v>
      </c>
      <c r="W328" t="str">
        <f t="shared" si="58"/>
        <v/>
      </c>
      <c r="X328" t="str">
        <f t="shared" si="59"/>
        <v/>
      </c>
      <c r="Y328" t="str">
        <f t="shared" si="60"/>
        <v/>
      </c>
      <c r="Z328" t="str">
        <f t="shared" si="61"/>
        <v/>
      </c>
      <c r="AA328" t="e">
        <f t="shared" si="62"/>
        <v>#VALUE!</v>
      </c>
      <c r="AB328" t="str">
        <f>IFERROR(V144+MATCH(AA328,V328:Z328,0)-1,"")</f>
        <v/>
      </c>
    </row>
    <row r="329" spans="1:28" x14ac:dyDescent="0.3">
      <c r="A329" s="1">
        <v>6</v>
      </c>
      <c r="B329" t="s">
        <v>130</v>
      </c>
      <c r="C329" t="s">
        <v>7044</v>
      </c>
      <c r="I329" t="str">
        <f t="shared" si="63"/>
        <v>N/A</v>
      </c>
      <c r="J329">
        <f t="shared" si="64"/>
        <v>1.88</v>
      </c>
      <c r="K329" t="str">
        <f t="shared" si="65"/>
        <v>N/A</v>
      </c>
      <c r="L329" t="str">
        <f t="shared" si="66"/>
        <v>N/A</v>
      </c>
      <c r="M329" t="str">
        <f t="shared" si="67"/>
        <v>N/A</v>
      </c>
      <c r="N329" t="str">
        <f t="shared" si="68"/>
        <v>N/A</v>
      </c>
      <c r="P329">
        <f t="shared" si="53"/>
        <v>1.88</v>
      </c>
      <c r="Q329">
        <f>IFERROR(J144+MATCH(P329,J329:N329,0)-1,"")</f>
        <v>2012</v>
      </c>
      <c r="R329">
        <f t="shared" si="54"/>
        <v>1.88</v>
      </c>
      <c r="S329">
        <f>IFERROR(J144+MATCH(R329,J329:N329)-1,"")</f>
        <v>2012</v>
      </c>
      <c r="T329">
        <f t="shared" si="55"/>
        <v>1.88</v>
      </c>
      <c r="U329" t="str">
        <f t="shared" si="56"/>
        <v/>
      </c>
      <c r="V329" t="e">
        <f t="shared" si="57"/>
        <v>#VALUE!</v>
      </c>
      <c r="W329" t="str">
        <f t="shared" si="58"/>
        <v/>
      </c>
      <c r="X329" t="str">
        <f t="shared" si="59"/>
        <v/>
      </c>
      <c r="Y329" t="str">
        <f t="shared" si="60"/>
        <v/>
      </c>
      <c r="Z329" t="str">
        <f t="shared" si="61"/>
        <v/>
      </c>
      <c r="AA329" t="e">
        <f t="shared" si="62"/>
        <v>#VALUE!</v>
      </c>
      <c r="AB329" t="str">
        <f>IFERROR(V144+MATCH(AA329,V329:Z329,0)-1,"")</f>
        <v/>
      </c>
    </row>
    <row r="330" spans="1:28" x14ac:dyDescent="0.3">
      <c r="A330" s="1">
        <v>7</v>
      </c>
      <c r="B330" t="s">
        <v>132</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e">
        <f t="shared" si="57"/>
        <v>#VALUE!</v>
      </c>
      <c r="W330" t="str">
        <f t="shared" si="58"/>
        <v/>
      </c>
      <c r="X330" t="str">
        <f t="shared" si="59"/>
        <v/>
      </c>
      <c r="Y330" t="str">
        <f t="shared" si="60"/>
        <v/>
      </c>
      <c r="Z330" t="str">
        <f t="shared" si="61"/>
        <v/>
      </c>
      <c r="AA330" t="e">
        <f t="shared" si="62"/>
        <v>#VALUE!</v>
      </c>
      <c r="AB330" t="str">
        <f>IFERROR(V144+MATCH(AA330,V330:Z330,0)-1,"")</f>
        <v/>
      </c>
    </row>
    <row r="331" spans="1:28" x14ac:dyDescent="0.3">
      <c r="A331" s="1">
        <v>8</v>
      </c>
      <c r="B331" t="s">
        <v>133</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e">
        <f t="shared" si="57"/>
        <v>#VALUE!</v>
      </c>
      <c r="W331" t="str">
        <f t="shared" si="58"/>
        <v/>
      </c>
      <c r="X331" t="str">
        <f t="shared" si="59"/>
        <v/>
      </c>
      <c r="Y331" t="str">
        <f t="shared" si="60"/>
        <v/>
      </c>
      <c r="Z331" t="str">
        <f t="shared" si="61"/>
        <v/>
      </c>
      <c r="AA331" t="e">
        <f t="shared" si="62"/>
        <v>#VALUE!</v>
      </c>
      <c r="AB331" t="str">
        <f>IFERROR(V144+MATCH(AA331,V331:Z331,0)-1,"")</f>
        <v/>
      </c>
    </row>
    <row r="332" spans="1: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1: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0</v>
      </c>
      <c r="B334" t="s">
        <v>121</v>
      </c>
      <c r="C334" t="s">
        <v>610</v>
      </c>
      <c r="I334" t="str">
        <f t="shared" si="63"/>
        <v>N/A</v>
      </c>
      <c r="J334">
        <f t="shared" si="64"/>
        <v>1100000000</v>
      </c>
      <c r="K334" t="str">
        <f t="shared" si="65"/>
        <v>N/A</v>
      </c>
      <c r="L334" t="str">
        <f t="shared" si="66"/>
        <v>N/A</v>
      </c>
      <c r="M334" t="str">
        <f t="shared" si="67"/>
        <v>N/A</v>
      </c>
      <c r="N334" t="str">
        <f t="shared" si="68"/>
        <v>N/A</v>
      </c>
      <c r="P334">
        <f t="shared" si="53"/>
        <v>1100000000</v>
      </c>
      <c r="Q334">
        <f>IFERROR(J144+MATCH(P334,J334:N334,0)-1,"")</f>
        <v>2012</v>
      </c>
      <c r="R334">
        <f t="shared" si="54"/>
        <v>1100000000</v>
      </c>
      <c r="S334">
        <f>IFERROR(J144+MATCH(R334,J334:N334)-1,"")</f>
        <v>2012</v>
      </c>
      <c r="T334">
        <f t="shared" si="55"/>
        <v>1100000000</v>
      </c>
      <c r="U334" t="str">
        <f t="shared" si="56"/>
        <v/>
      </c>
      <c r="V334" t="e">
        <f t="shared" si="57"/>
        <v>#VALUE!</v>
      </c>
      <c r="W334" t="str">
        <f t="shared" si="58"/>
        <v/>
      </c>
      <c r="X334" t="str">
        <f t="shared" si="59"/>
        <v/>
      </c>
      <c r="Y334" t="str">
        <f t="shared" si="60"/>
        <v/>
      </c>
      <c r="Z334" t="str">
        <f t="shared" si="61"/>
        <v/>
      </c>
      <c r="AA334" t="e">
        <f t="shared" si="62"/>
        <v>#VALUE!</v>
      </c>
      <c r="AB334" t="str">
        <f>IFERROR(V144+MATCH(AA334,V334:Z334,0)-1,"")</f>
        <v/>
      </c>
    </row>
    <row r="335" spans="1:28" x14ac:dyDescent="0.3">
      <c r="A335" s="1">
        <v>1</v>
      </c>
      <c r="B335" t="s">
        <v>122</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e">
        <f t="shared" si="57"/>
        <v>#VALUE!</v>
      </c>
      <c r="W335" t="str">
        <f t="shared" si="58"/>
        <v/>
      </c>
      <c r="X335" t="str">
        <f t="shared" si="59"/>
        <v/>
      </c>
      <c r="Y335" t="str">
        <f t="shared" si="60"/>
        <v/>
      </c>
      <c r="Z335" t="str">
        <f t="shared" si="61"/>
        <v/>
      </c>
      <c r="AA335" t="e">
        <f t="shared" si="62"/>
        <v>#VALUE!</v>
      </c>
      <c r="AB335" t="str">
        <f>IFERROR(V144+MATCH(AA335,V335:Z335,0)-1,"")</f>
        <v/>
      </c>
    </row>
    <row r="336" spans="1:28" x14ac:dyDescent="0.3">
      <c r="A336" s="1">
        <v>2</v>
      </c>
      <c r="B336" t="s">
        <v>123</v>
      </c>
      <c r="C336" t="s">
        <v>7045</v>
      </c>
      <c r="I336" t="str">
        <f t="shared" si="63"/>
        <v>N/A</v>
      </c>
      <c r="J336">
        <f t="shared" si="64"/>
        <v>23.95</v>
      </c>
      <c r="K336" t="str">
        <f t="shared" si="65"/>
        <v>N/A</v>
      </c>
      <c r="L336" t="str">
        <f t="shared" si="66"/>
        <v>N/A</v>
      </c>
      <c r="M336" t="str">
        <f t="shared" si="67"/>
        <v>N/A</v>
      </c>
      <c r="N336" t="str">
        <f t="shared" si="68"/>
        <v>N/A</v>
      </c>
      <c r="P336">
        <f t="shared" si="53"/>
        <v>23.95</v>
      </c>
      <c r="Q336">
        <f>IFERROR(J144+MATCH(P336,J336:N336,0)-1,"")</f>
        <v>2012</v>
      </c>
      <c r="R336">
        <f t="shared" si="54"/>
        <v>23.95</v>
      </c>
      <c r="S336">
        <f>IFERROR(J144+MATCH(R336,J336:N336)-1,"")</f>
        <v>2012</v>
      </c>
      <c r="T336">
        <f t="shared" si="55"/>
        <v>23.95</v>
      </c>
      <c r="U336" t="str">
        <f t="shared" si="56"/>
        <v/>
      </c>
      <c r="V336" t="e">
        <f t="shared" si="57"/>
        <v>#VALUE!</v>
      </c>
      <c r="W336" t="str">
        <f t="shared" si="58"/>
        <v/>
      </c>
      <c r="X336" t="str">
        <f t="shared" si="59"/>
        <v/>
      </c>
      <c r="Y336" t="str">
        <f t="shared" si="60"/>
        <v/>
      </c>
      <c r="Z336" t="str">
        <f t="shared" si="61"/>
        <v/>
      </c>
      <c r="AA336" t="e">
        <f t="shared" si="62"/>
        <v>#VALUE!</v>
      </c>
      <c r="AB336" t="str">
        <f>IFERROR(V144+MATCH(AA336,V336:Z336,0)-1,"")</f>
        <v/>
      </c>
    </row>
    <row r="337" spans="1:28" x14ac:dyDescent="0.3">
      <c r="A337" s="1">
        <v>3</v>
      </c>
      <c r="B337" t="s">
        <v>124</v>
      </c>
      <c r="C337" t="s">
        <v>7046</v>
      </c>
      <c r="I337" t="str">
        <f t="shared" si="63"/>
        <v>N/A</v>
      </c>
      <c r="J337">
        <f t="shared" si="64"/>
        <v>19.88</v>
      </c>
      <c r="K337" t="str">
        <f t="shared" si="65"/>
        <v>N/A</v>
      </c>
      <c r="L337" t="str">
        <f t="shared" si="66"/>
        <v>N/A</v>
      </c>
      <c r="M337" t="str">
        <f t="shared" si="67"/>
        <v>N/A</v>
      </c>
      <c r="N337" t="str">
        <f t="shared" si="68"/>
        <v>N/A</v>
      </c>
      <c r="P337">
        <f t="shared" ref="P337:P353" si="69">MAX(J337:N337)</f>
        <v>19.88</v>
      </c>
      <c r="Q337">
        <f>IFERROR(J144+MATCH(P337,J337:N337,0)-1,"")</f>
        <v>2012</v>
      </c>
      <c r="R337">
        <f t="shared" ref="R337:R400" si="70">IF(Q337="","",MIN(J337:N337))</f>
        <v>19.88</v>
      </c>
      <c r="S337">
        <f>IFERROR(J144+MATCH(R337,J337:N337)-1,"")</f>
        <v>2012</v>
      </c>
      <c r="T337">
        <f t="shared" ref="T337:T353" si="71">IFERROR(AVERAGE(J337:N337),"")</f>
        <v>19.88</v>
      </c>
      <c r="U337" t="str">
        <f t="shared" ref="U337:U353" si="72">IFERROR(STDEV(J337:N337),"")</f>
        <v/>
      </c>
      <c r="V337" t="e">
        <f t="shared" ref="V337:V400" si="73">IF(C337="-","",IF(ISBLANK(B337),"",IF(OR(ISNUMBER(FIND("Growth",B337)),ISNUMBER(FIND("Margin",B337))),"",(J337-T337)/U337)))</f>
        <v>#VALUE!</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t="e">
        <f t="shared" ref="AA337:AA400" si="78">IF(MAX(MAX(V337:Z337),ABS(MIN(V337:Z337)))=ABS(MIN(V337:Z337)),MIN(V337:Z337),MAX(V337:Z337))</f>
        <v>#VALUE!</v>
      </c>
      <c r="AB337" t="str">
        <f>IFERROR(V144+MATCH(AA337,V337:Z337,0)-1,"")</f>
        <v/>
      </c>
    </row>
    <row r="338" spans="1:28" x14ac:dyDescent="0.3">
      <c r="A338" s="1">
        <v>4</v>
      </c>
      <c r="B338" t="s">
        <v>126</v>
      </c>
      <c r="C338" t="s">
        <v>7047</v>
      </c>
      <c r="I338" t="str">
        <f t="shared" si="63"/>
        <v>N/A</v>
      </c>
      <c r="J338">
        <f t="shared" si="64"/>
        <v>2.56</v>
      </c>
      <c r="K338" t="str">
        <f t="shared" si="65"/>
        <v>N/A</v>
      </c>
      <c r="L338" t="str">
        <f t="shared" si="66"/>
        <v>N/A</v>
      </c>
      <c r="M338" t="str">
        <f t="shared" si="67"/>
        <v>N/A</v>
      </c>
      <c r="N338" t="str">
        <f t="shared" si="68"/>
        <v>N/A</v>
      </c>
      <c r="P338">
        <f t="shared" si="69"/>
        <v>2.56</v>
      </c>
      <c r="Q338">
        <f>IFERROR(J144+MATCH(P338,J338:N338,0)-1,"")</f>
        <v>2012</v>
      </c>
      <c r="R338">
        <f t="shared" si="70"/>
        <v>2.56</v>
      </c>
      <c r="S338">
        <f>IFERROR(J144+MATCH(R338,J338:N338)-1,"")</f>
        <v>2012</v>
      </c>
      <c r="T338">
        <f t="shared" si="71"/>
        <v>2.56</v>
      </c>
      <c r="U338" t="str">
        <f t="shared" si="72"/>
        <v/>
      </c>
      <c r="V338" t="e">
        <f t="shared" si="73"/>
        <v>#VALUE!</v>
      </c>
      <c r="W338" t="str">
        <f t="shared" si="74"/>
        <v/>
      </c>
      <c r="X338" t="str">
        <f t="shared" si="75"/>
        <v/>
      </c>
      <c r="Y338" t="str">
        <f t="shared" si="76"/>
        <v/>
      </c>
      <c r="Z338" t="str">
        <f t="shared" si="77"/>
        <v/>
      </c>
      <c r="AA338" t="e">
        <f t="shared" si="78"/>
        <v>#VALUE!</v>
      </c>
      <c r="AB338" t="str">
        <f>IFERROR(V144+MATCH(AA338,V338:Z338,0)-1,"")</f>
        <v/>
      </c>
    </row>
    <row r="339" spans="1:28" x14ac:dyDescent="0.3">
      <c r="A339" s="1">
        <v>5</v>
      </c>
      <c r="B339" t="s">
        <v>128</v>
      </c>
      <c r="C339" t="s">
        <v>1110</v>
      </c>
      <c r="I339" t="str">
        <f t="shared" si="63"/>
        <v>N/A</v>
      </c>
      <c r="J339">
        <f t="shared" si="64"/>
        <v>0.71</v>
      </c>
      <c r="K339" t="str">
        <f t="shared" si="65"/>
        <v>N/A</v>
      </c>
      <c r="L339" t="str">
        <f t="shared" si="66"/>
        <v>N/A</v>
      </c>
      <c r="M339" t="str">
        <f t="shared" si="67"/>
        <v>N/A</v>
      </c>
      <c r="N339" t="str">
        <f t="shared" si="68"/>
        <v>N/A</v>
      </c>
      <c r="P339">
        <f t="shared" si="69"/>
        <v>0.71</v>
      </c>
      <c r="Q339">
        <f>IFERROR(J144+MATCH(P339,J339:N339,0)-1,"")</f>
        <v>2012</v>
      </c>
      <c r="R339">
        <f t="shared" si="70"/>
        <v>0.71</v>
      </c>
      <c r="S339">
        <f>IFERROR(J144+MATCH(R339,J339:N339)-1,"")</f>
        <v>2012</v>
      </c>
      <c r="T339">
        <f t="shared" si="71"/>
        <v>0.71</v>
      </c>
      <c r="U339" t="str">
        <f t="shared" si="72"/>
        <v/>
      </c>
      <c r="V339" t="e">
        <f t="shared" si="73"/>
        <v>#VALUE!</v>
      </c>
      <c r="W339" t="str">
        <f t="shared" si="74"/>
        <v/>
      </c>
      <c r="X339" t="str">
        <f t="shared" si="75"/>
        <v/>
      </c>
      <c r="Y339" t="str">
        <f t="shared" si="76"/>
        <v/>
      </c>
      <c r="Z339" t="str">
        <f t="shared" si="77"/>
        <v/>
      </c>
      <c r="AA339" t="e">
        <f t="shared" si="78"/>
        <v>#VALUE!</v>
      </c>
      <c r="AB339" t="str">
        <f>IFERROR(V144+MATCH(AA339,V339:Z339,0)-1,"")</f>
        <v/>
      </c>
    </row>
    <row r="340" spans="1:28" x14ac:dyDescent="0.3">
      <c r="A340" s="1">
        <v>6</v>
      </c>
      <c r="B340" t="s">
        <v>130</v>
      </c>
      <c r="C340" t="s">
        <v>1145</v>
      </c>
      <c r="I340" t="str">
        <f t="shared" si="63"/>
        <v>N/A</v>
      </c>
      <c r="J340">
        <f t="shared" si="64"/>
        <v>1.55</v>
      </c>
      <c r="K340" t="str">
        <f t="shared" si="65"/>
        <v>N/A</v>
      </c>
      <c r="L340" t="str">
        <f t="shared" si="66"/>
        <v>N/A</v>
      </c>
      <c r="M340" t="str">
        <f t="shared" si="67"/>
        <v>N/A</v>
      </c>
      <c r="N340" t="str">
        <f t="shared" si="68"/>
        <v>N/A</v>
      </c>
      <c r="P340">
        <f t="shared" si="69"/>
        <v>1.55</v>
      </c>
      <c r="Q340">
        <f>IFERROR(J144+MATCH(P340,J340:N340,0)-1,"")</f>
        <v>2012</v>
      </c>
      <c r="R340">
        <f t="shared" si="70"/>
        <v>1.55</v>
      </c>
      <c r="S340">
        <f>IFERROR(J144+MATCH(R340,J340:N340)-1,"")</f>
        <v>2012</v>
      </c>
      <c r="T340">
        <f t="shared" si="71"/>
        <v>1.55</v>
      </c>
      <c r="U340" t="str">
        <f t="shared" si="72"/>
        <v/>
      </c>
      <c r="V340" t="e">
        <f t="shared" si="73"/>
        <v>#VALUE!</v>
      </c>
      <c r="W340" t="str">
        <f t="shared" si="74"/>
        <v/>
      </c>
      <c r="X340" t="str">
        <f t="shared" si="75"/>
        <v/>
      </c>
      <c r="Y340" t="str">
        <f t="shared" si="76"/>
        <v/>
      </c>
      <c r="Z340" t="str">
        <f t="shared" si="77"/>
        <v/>
      </c>
      <c r="AA340" t="e">
        <f t="shared" si="78"/>
        <v>#VALUE!</v>
      </c>
      <c r="AB340" t="str">
        <f>IFERROR(V144+MATCH(AA340,V340:Z340,0)-1,"")</f>
        <v/>
      </c>
    </row>
    <row r="341" spans="1:28" x14ac:dyDescent="0.3">
      <c r="A341" s="1">
        <v>7</v>
      </c>
      <c r="B341" t="s">
        <v>132</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e">
        <f t="shared" si="73"/>
        <v>#VALUE!</v>
      </c>
      <c r="W341" t="str">
        <f t="shared" si="74"/>
        <v/>
      </c>
      <c r="X341" t="str">
        <f t="shared" si="75"/>
        <v/>
      </c>
      <c r="Y341" t="str">
        <f t="shared" si="76"/>
        <v/>
      </c>
      <c r="Z341" t="str">
        <f t="shared" si="77"/>
        <v/>
      </c>
      <c r="AA341" t="e">
        <f t="shared" si="78"/>
        <v>#VALUE!</v>
      </c>
      <c r="AB341" t="str">
        <f>IFERROR(V144+MATCH(AA341,V341:Z341,0)-1,"")</f>
        <v/>
      </c>
    </row>
    <row r="342" spans="1:28" x14ac:dyDescent="0.3">
      <c r="A342" s="1">
        <v>8</v>
      </c>
      <c r="B342" t="s">
        <v>133</v>
      </c>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e">
        <f t="shared" si="73"/>
        <v>#VALUE!</v>
      </c>
      <c r="W342" t="str">
        <f t="shared" si="74"/>
        <v/>
      </c>
      <c r="X342" t="str">
        <f t="shared" si="75"/>
        <v/>
      </c>
      <c r="Y342" t="str">
        <f t="shared" si="76"/>
        <v/>
      </c>
      <c r="Z342" t="str">
        <f t="shared" si="77"/>
        <v/>
      </c>
      <c r="AA342" t="e">
        <f t="shared" si="78"/>
        <v>#VALUE!</v>
      </c>
      <c r="AB342" t="str">
        <f>IFERROR(V144+MATCH(AA342,V342:Z342,0)-1,"")</f>
        <v/>
      </c>
    </row>
    <row r="343" spans="1: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A345" s="1">
        <v>0</v>
      </c>
      <c r="B345" t="s">
        <v>121</v>
      </c>
      <c r="C345" t="s">
        <v>7048</v>
      </c>
      <c r="I345" t="str">
        <f t="shared" si="63"/>
        <v>N/A</v>
      </c>
      <c r="J345">
        <f t="shared" si="64"/>
        <v>3710000000</v>
      </c>
      <c r="K345" t="str">
        <f t="shared" si="65"/>
        <v>N/A</v>
      </c>
      <c r="L345" t="str">
        <f t="shared" si="66"/>
        <v>N/A</v>
      </c>
      <c r="M345" t="str">
        <f t="shared" si="67"/>
        <v>N/A</v>
      </c>
      <c r="N345" t="str">
        <f t="shared" si="68"/>
        <v>N/A</v>
      </c>
      <c r="P345">
        <f t="shared" si="69"/>
        <v>3710000000</v>
      </c>
      <c r="Q345">
        <f>IFERROR(J144+MATCH(P345,J345:N345,0)-1,"")</f>
        <v>2012</v>
      </c>
      <c r="R345">
        <f t="shared" si="70"/>
        <v>3710000000</v>
      </c>
      <c r="S345">
        <f>IFERROR(J144+MATCH(R345,J345:N345)-1,"")</f>
        <v>2012</v>
      </c>
      <c r="T345">
        <f t="shared" si="71"/>
        <v>3710000000</v>
      </c>
      <c r="U345" t="str">
        <f t="shared" si="72"/>
        <v/>
      </c>
      <c r="V345" t="e">
        <f t="shared" si="73"/>
        <v>#VALUE!</v>
      </c>
      <c r="W345" t="str">
        <f t="shared" si="74"/>
        <v/>
      </c>
      <c r="X345" t="str">
        <f t="shared" si="75"/>
        <v/>
      </c>
      <c r="Y345" t="str">
        <f t="shared" si="76"/>
        <v/>
      </c>
      <c r="Z345" t="str">
        <f t="shared" si="77"/>
        <v/>
      </c>
      <c r="AA345" t="e">
        <f t="shared" si="78"/>
        <v>#VALUE!</v>
      </c>
      <c r="AB345" t="str">
        <f>IFERROR(V144+MATCH(AA345,V345:Z345,0)-1,"")</f>
        <v/>
      </c>
    </row>
    <row r="346" spans="1:28" x14ac:dyDescent="0.3">
      <c r="A346" s="1">
        <v>1</v>
      </c>
      <c r="B346" t="s">
        <v>122</v>
      </c>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e">
        <f t="shared" si="73"/>
        <v>#VALUE!</v>
      </c>
      <c r="W346" t="str">
        <f t="shared" si="74"/>
        <v/>
      </c>
      <c r="X346" t="str">
        <f t="shared" si="75"/>
        <v/>
      </c>
      <c r="Y346" t="str">
        <f t="shared" si="76"/>
        <v/>
      </c>
      <c r="Z346" t="str">
        <f t="shared" si="77"/>
        <v/>
      </c>
      <c r="AA346" t="e">
        <f t="shared" si="78"/>
        <v>#VALUE!</v>
      </c>
      <c r="AB346" t="str">
        <f>IFERROR(V144+MATCH(AA346,V346:Z346,0)-1,"")</f>
        <v/>
      </c>
    </row>
    <row r="347" spans="1:28" x14ac:dyDescent="0.3">
      <c r="A347" s="1">
        <v>2</v>
      </c>
      <c r="B347" t="s">
        <v>123</v>
      </c>
      <c r="C347" t="s">
        <v>7049</v>
      </c>
      <c r="I347" t="str">
        <f t="shared" si="63"/>
        <v>N/A</v>
      </c>
      <c r="J347">
        <f t="shared" si="64"/>
        <v>12.07</v>
      </c>
      <c r="K347" t="str">
        <f t="shared" si="65"/>
        <v>N/A</v>
      </c>
      <c r="L347" t="str">
        <f t="shared" si="66"/>
        <v>N/A</v>
      </c>
      <c r="M347" t="str">
        <f t="shared" si="67"/>
        <v>N/A</v>
      </c>
      <c r="N347" t="str">
        <f t="shared" si="68"/>
        <v>N/A</v>
      </c>
      <c r="P347">
        <f t="shared" si="69"/>
        <v>12.07</v>
      </c>
      <c r="Q347">
        <f>IFERROR(J144+MATCH(P347,J347:N347,0)-1,"")</f>
        <v>2012</v>
      </c>
      <c r="R347">
        <f t="shared" si="70"/>
        <v>12.07</v>
      </c>
      <c r="S347">
        <f>IFERROR(J144+MATCH(R347,J347:N347)-1,"")</f>
        <v>2012</v>
      </c>
      <c r="T347">
        <f t="shared" si="71"/>
        <v>12.07</v>
      </c>
      <c r="U347" t="str">
        <f t="shared" si="72"/>
        <v/>
      </c>
      <c r="V347" t="e">
        <f t="shared" si="73"/>
        <v>#VALUE!</v>
      </c>
      <c r="W347" t="str">
        <f t="shared" si="74"/>
        <v/>
      </c>
      <c r="X347" t="str">
        <f t="shared" si="75"/>
        <v/>
      </c>
      <c r="Y347" t="str">
        <f t="shared" si="76"/>
        <v/>
      </c>
      <c r="Z347" t="str">
        <f t="shared" si="77"/>
        <v/>
      </c>
      <c r="AA347" t="e">
        <f t="shared" si="78"/>
        <v>#VALUE!</v>
      </c>
      <c r="AB347" t="str">
        <f>IFERROR(V144+MATCH(AA347,V347:Z347,0)-1,"")</f>
        <v/>
      </c>
    </row>
    <row r="348" spans="1:28" x14ac:dyDescent="0.3">
      <c r="A348" s="1">
        <v>3</v>
      </c>
      <c r="B348" t="s">
        <v>124</v>
      </c>
      <c r="C348" t="s">
        <v>7050</v>
      </c>
      <c r="I348" t="str">
        <f t="shared" si="63"/>
        <v>N/A</v>
      </c>
      <c r="J348">
        <f t="shared" si="64"/>
        <v>9.07</v>
      </c>
      <c r="K348" t="str">
        <f t="shared" si="65"/>
        <v>N/A</v>
      </c>
      <c r="L348" t="str">
        <f t="shared" si="66"/>
        <v>N/A</v>
      </c>
      <c r="M348" t="str">
        <f t="shared" si="67"/>
        <v>N/A</v>
      </c>
      <c r="N348" t="str">
        <f t="shared" si="68"/>
        <v>N/A</v>
      </c>
      <c r="P348">
        <f t="shared" si="69"/>
        <v>9.07</v>
      </c>
      <c r="Q348">
        <f>IFERROR(J144+MATCH(P348,J348:N348,0)-1,"")</f>
        <v>2012</v>
      </c>
      <c r="R348">
        <f t="shared" si="70"/>
        <v>9.07</v>
      </c>
      <c r="S348">
        <f>IFERROR(J144+MATCH(R348,J348:N348)-1,"")</f>
        <v>2012</v>
      </c>
      <c r="T348">
        <f t="shared" si="71"/>
        <v>9.07</v>
      </c>
      <c r="U348" t="str">
        <f t="shared" si="72"/>
        <v/>
      </c>
      <c r="V348" t="e">
        <f t="shared" si="73"/>
        <v>#VALUE!</v>
      </c>
      <c r="W348" t="str">
        <f t="shared" si="74"/>
        <v/>
      </c>
      <c r="X348" t="str">
        <f t="shared" si="75"/>
        <v/>
      </c>
      <c r="Y348" t="str">
        <f t="shared" si="76"/>
        <v/>
      </c>
      <c r="Z348" t="str">
        <f t="shared" si="77"/>
        <v/>
      </c>
      <c r="AA348" t="e">
        <f t="shared" si="78"/>
        <v>#VALUE!</v>
      </c>
      <c r="AB348" t="str">
        <f>IFERROR(V144+MATCH(AA348,V348:Z348,0)-1,"")</f>
        <v/>
      </c>
    </row>
    <row r="349" spans="1:28" x14ac:dyDescent="0.3">
      <c r="A349" s="1">
        <v>4</v>
      </c>
      <c r="B349" t="s">
        <v>126</v>
      </c>
      <c r="C349" t="s">
        <v>5604</v>
      </c>
      <c r="I349" t="str">
        <f t="shared" si="63"/>
        <v>N/A</v>
      </c>
      <c r="J349">
        <f t="shared" si="64"/>
        <v>1.22</v>
      </c>
      <c r="K349" t="str">
        <f t="shared" si="65"/>
        <v>N/A</v>
      </c>
      <c r="L349" t="str">
        <f t="shared" si="66"/>
        <v>N/A</v>
      </c>
      <c r="M349" t="str">
        <f t="shared" si="67"/>
        <v>N/A</v>
      </c>
      <c r="N349" t="str">
        <f t="shared" si="68"/>
        <v>N/A</v>
      </c>
      <c r="P349">
        <f t="shared" si="69"/>
        <v>1.22</v>
      </c>
      <c r="Q349">
        <f>IFERROR(J144+MATCH(P349,J349:N349,0)-1,"")</f>
        <v>2012</v>
      </c>
      <c r="R349">
        <f t="shared" si="70"/>
        <v>1.22</v>
      </c>
      <c r="S349">
        <f>IFERROR(J144+MATCH(R349,J349:N349)-1,"")</f>
        <v>2012</v>
      </c>
      <c r="T349">
        <f t="shared" si="71"/>
        <v>1.22</v>
      </c>
      <c r="U349" t="str">
        <f t="shared" si="72"/>
        <v/>
      </c>
      <c r="V349" t="e">
        <f t="shared" si="73"/>
        <v>#VALUE!</v>
      </c>
      <c r="W349" t="str">
        <f t="shared" si="74"/>
        <v/>
      </c>
      <c r="X349" t="str">
        <f t="shared" si="75"/>
        <v/>
      </c>
      <c r="Y349" t="str">
        <f t="shared" si="76"/>
        <v/>
      </c>
      <c r="Z349" t="str">
        <f t="shared" si="77"/>
        <v/>
      </c>
      <c r="AA349" t="e">
        <f t="shared" si="78"/>
        <v>#VALUE!</v>
      </c>
      <c r="AB349" t="str">
        <f>IFERROR(V144+MATCH(AA349,V349:Z349,0)-1,"")</f>
        <v/>
      </c>
    </row>
    <row r="350" spans="1:28" x14ac:dyDescent="0.3">
      <c r="A350" s="1">
        <v>5</v>
      </c>
      <c r="B350" t="s">
        <v>128</v>
      </c>
      <c r="C350" t="s">
        <v>3125</v>
      </c>
      <c r="I350" t="str">
        <f t="shared" si="63"/>
        <v>N/A</v>
      </c>
      <c r="J350">
        <f t="shared" si="64"/>
        <v>3.05</v>
      </c>
      <c r="K350" t="str">
        <f t="shared" si="65"/>
        <v>N/A</v>
      </c>
      <c r="L350" t="str">
        <f t="shared" si="66"/>
        <v>N/A</v>
      </c>
      <c r="M350" t="str">
        <f t="shared" si="67"/>
        <v>N/A</v>
      </c>
      <c r="N350" t="str">
        <f t="shared" si="68"/>
        <v>N/A</v>
      </c>
      <c r="P350">
        <f t="shared" si="69"/>
        <v>3.05</v>
      </c>
      <c r="Q350">
        <f>IFERROR(J144+MATCH(P350,J350:N350,0)-1,"")</f>
        <v>2012</v>
      </c>
      <c r="R350">
        <f t="shared" si="70"/>
        <v>3.05</v>
      </c>
      <c r="S350">
        <f>IFERROR(J144+MATCH(R350,J350:N350)-1,"")</f>
        <v>2012</v>
      </c>
      <c r="T350">
        <f t="shared" si="71"/>
        <v>3.05</v>
      </c>
      <c r="U350" t="str">
        <f t="shared" si="72"/>
        <v/>
      </c>
      <c r="V350" t="e">
        <f t="shared" si="73"/>
        <v>#VALUE!</v>
      </c>
      <c r="W350" t="str">
        <f t="shared" si="74"/>
        <v/>
      </c>
      <c r="X350" t="str">
        <f t="shared" si="75"/>
        <v/>
      </c>
      <c r="Y350" t="str">
        <f t="shared" si="76"/>
        <v/>
      </c>
      <c r="Z350" t="str">
        <f t="shared" si="77"/>
        <v/>
      </c>
      <c r="AA350" t="e">
        <f t="shared" si="78"/>
        <v>#VALUE!</v>
      </c>
      <c r="AB350" t="str">
        <f>IFERROR(V144+MATCH(AA350,V350:Z350,0)-1,"")</f>
        <v/>
      </c>
    </row>
    <row r="351" spans="1:28" x14ac:dyDescent="0.3">
      <c r="A351" s="1">
        <v>6</v>
      </c>
      <c r="B351" t="s">
        <v>130</v>
      </c>
      <c r="C351" t="s">
        <v>7051</v>
      </c>
      <c r="I351" t="str">
        <f t="shared" si="63"/>
        <v>N/A</v>
      </c>
      <c r="J351">
        <f t="shared" si="64"/>
        <v>1.27</v>
      </c>
      <c r="K351" t="str">
        <f t="shared" si="65"/>
        <v>N/A</v>
      </c>
      <c r="L351" t="str">
        <f t="shared" si="66"/>
        <v>N/A</v>
      </c>
      <c r="M351" t="str">
        <f t="shared" si="67"/>
        <v>N/A</v>
      </c>
      <c r="N351" t="str">
        <f t="shared" si="68"/>
        <v>N/A</v>
      </c>
      <c r="P351">
        <f t="shared" si="69"/>
        <v>1.27</v>
      </c>
      <c r="Q351">
        <f>IFERROR(J144+MATCH(P351,J351:N351,0)-1,"")</f>
        <v>2012</v>
      </c>
      <c r="R351">
        <f t="shared" si="70"/>
        <v>1.27</v>
      </c>
      <c r="S351">
        <f>IFERROR(J144+MATCH(R351,J351:N351)-1,"")</f>
        <v>2012</v>
      </c>
      <c r="T351">
        <f t="shared" si="71"/>
        <v>1.27</v>
      </c>
      <c r="U351" t="str">
        <f t="shared" si="72"/>
        <v/>
      </c>
      <c r="V351" t="e">
        <f t="shared" si="73"/>
        <v>#VALUE!</v>
      </c>
      <c r="W351" t="str">
        <f t="shared" si="74"/>
        <v/>
      </c>
      <c r="X351" t="str">
        <f t="shared" si="75"/>
        <v/>
      </c>
      <c r="Y351" t="str">
        <f t="shared" si="76"/>
        <v/>
      </c>
      <c r="Z351" t="str">
        <f t="shared" si="77"/>
        <v/>
      </c>
      <c r="AA351" t="e">
        <f t="shared" si="78"/>
        <v>#VALUE!</v>
      </c>
      <c r="AB351" t="str">
        <f>IFERROR(V144+MATCH(AA351,V351:Z351,0)-1,"")</f>
        <v/>
      </c>
    </row>
    <row r="352" spans="1:28" x14ac:dyDescent="0.3">
      <c r="A352" s="1">
        <v>7</v>
      </c>
      <c r="B352" t="s">
        <v>132</v>
      </c>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e">
        <f t="shared" si="73"/>
        <v>#VALUE!</v>
      </c>
      <c r="W352" t="str">
        <f t="shared" si="74"/>
        <v/>
      </c>
      <c r="X352" t="str">
        <f t="shared" si="75"/>
        <v/>
      </c>
      <c r="Y352" t="str">
        <f t="shared" si="76"/>
        <v/>
      </c>
      <c r="Z352" t="str">
        <f t="shared" si="77"/>
        <v/>
      </c>
      <c r="AA352" t="e">
        <f t="shared" si="78"/>
        <v>#VALUE!</v>
      </c>
      <c r="AB352" t="str">
        <f>IFERROR(V144+MATCH(AA352,V352:Z352,0)-1,"")</f>
        <v/>
      </c>
    </row>
    <row r="353" spans="1:28" x14ac:dyDescent="0.3">
      <c r="A353" s="1">
        <v>8</v>
      </c>
      <c r="B353" t="s">
        <v>133</v>
      </c>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e">
        <f t="shared" si="73"/>
        <v>#VALUE!</v>
      </c>
      <c r="W353" t="str">
        <f t="shared" si="74"/>
        <v/>
      </c>
      <c r="X353" t="str">
        <f t="shared" si="75"/>
        <v/>
      </c>
      <c r="Y353" t="str">
        <f t="shared" si="76"/>
        <v/>
      </c>
      <c r="Z353" t="str">
        <f t="shared" si="77"/>
        <v/>
      </c>
      <c r="AA353" t="e">
        <f t="shared" si="78"/>
        <v>#VALUE!</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I355" t="str">
        <f t="shared" si="63"/>
        <v>N/A</v>
      </c>
      <c r="J355" t="str">
        <f t="shared" si="64"/>
        <v>N/A</v>
      </c>
      <c r="K355" t="str">
        <f t="shared" si="65"/>
        <v>N/A</v>
      </c>
      <c r="L355" t="str">
        <f t="shared" si="66"/>
        <v>N/A</v>
      </c>
      <c r="M355" t="str">
        <f t="shared" si="67"/>
        <v>N/A</v>
      </c>
      <c r="N355" t="str">
        <f t="shared" si="68"/>
        <v>N/A</v>
      </c>
    </row>
    <row r="356" spans="1:28" x14ac:dyDescent="0.3">
      <c r="A356" s="1">
        <v>0</v>
      </c>
      <c r="B356" t="s">
        <v>121</v>
      </c>
      <c r="C356" t="s">
        <v>7052</v>
      </c>
      <c r="I356" t="str">
        <f t="shared" si="63"/>
        <v>N/A</v>
      </c>
      <c r="J356">
        <f t="shared" si="64"/>
        <v>9010000000</v>
      </c>
      <c r="K356" t="str">
        <f t="shared" si="65"/>
        <v>N/A</v>
      </c>
      <c r="L356" t="str">
        <f t="shared" si="66"/>
        <v>N/A</v>
      </c>
      <c r="M356" t="str">
        <f t="shared" si="67"/>
        <v>N/A</v>
      </c>
      <c r="N356" t="str">
        <f t="shared" si="68"/>
        <v>N/A</v>
      </c>
    </row>
    <row r="357" spans="1:28" x14ac:dyDescent="0.3">
      <c r="A357" s="1">
        <v>1</v>
      </c>
      <c r="B357" t="s">
        <v>122</v>
      </c>
      <c r="I357" t="str">
        <f t="shared" si="63"/>
        <v>N/A</v>
      </c>
      <c r="J357" t="str">
        <f t="shared" si="64"/>
        <v>N/A</v>
      </c>
      <c r="K357" t="str">
        <f t="shared" si="65"/>
        <v>N/A</v>
      </c>
      <c r="L357" t="str">
        <f t="shared" si="66"/>
        <v>N/A</v>
      </c>
      <c r="M357" t="str">
        <f t="shared" si="67"/>
        <v>N/A</v>
      </c>
      <c r="N357" t="str">
        <f t="shared" si="68"/>
        <v>N/A</v>
      </c>
    </row>
    <row r="358" spans="1:28" x14ac:dyDescent="0.3">
      <c r="A358" s="1">
        <v>2</v>
      </c>
      <c r="B358" t="s">
        <v>123</v>
      </c>
      <c r="C358" t="s">
        <v>7053</v>
      </c>
      <c r="I358" t="str">
        <f t="shared" si="63"/>
        <v>N/A</v>
      </c>
      <c r="J358">
        <f t="shared" si="64"/>
        <v>13</v>
      </c>
      <c r="K358" t="str">
        <f t="shared" si="65"/>
        <v>N/A</v>
      </c>
      <c r="L358" t="str">
        <f t="shared" si="66"/>
        <v>N/A</v>
      </c>
      <c r="M358" t="str">
        <f t="shared" si="67"/>
        <v>N/A</v>
      </c>
      <c r="N358" t="str">
        <f t="shared" si="68"/>
        <v>N/A</v>
      </c>
    </row>
    <row r="359" spans="1:28" x14ac:dyDescent="0.3">
      <c r="A359" s="1">
        <v>3</v>
      </c>
      <c r="B359" t="s">
        <v>124</v>
      </c>
      <c r="C359" t="s">
        <v>7054</v>
      </c>
      <c r="I359" t="str">
        <f t="shared" si="63"/>
        <v>N/A</v>
      </c>
      <c r="J359">
        <f t="shared" si="64"/>
        <v>15.16</v>
      </c>
      <c r="K359" t="str">
        <f t="shared" si="65"/>
        <v>N/A</v>
      </c>
      <c r="L359" t="str">
        <f t="shared" si="66"/>
        <v>N/A</v>
      </c>
      <c r="M359" t="str">
        <f t="shared" si="67"/>
        <v>N/A</v>
      </c>
      <c r="N359" t="str">
        <f t="shared" si="68"/>
        <v>N/A</v>
      </c>
    </row>
    <row r="360" spans="1:28" x14ac:dyDescent="0.3">
      <c r="A360" s="1">
        <v>4</v>
      </c>
      <c r="B360" t="s">
        <v>126</v>
      </c>
      <c r="C360" t="s">
        <v>7055</v>
      </c>
      <c r="I360" t="str">
        <f t="shared" si="63"/>
        <v>N/A</v>
      </c>
      <c r="J360">
        <f t="shared" si="64"/>
        <v>2.92</v>
      </c>
      <c r="K360" t="str">
        <f t="shared" si="65"/>
        <v>N/A</v>
      </c>
      <c r="L360" t="str">
        <f t="shared" si="66"/>
        <v>N/A</v>
      </c>
      <c r="M360" t="str">
        <f t="shared" si="67"/>
        <v>N/A</v>
      </c>
      <c r="N360" t="str">
        <f t="shared" si="68"/>
        <v>N/A</v>
      </c>
    </row>
    <row r="361" spans="1:28" x14ac:dyDescent="0.3">
      <c r="A361" s="1">
        <v>5</v>
      </c>
      <c r="B361" t="s">
        <v>128</v>
      </c>
      <c r="C361" t="s">
        <v>7056</v>
      </c>
      <c r="I361" t="str">
        <f t="shared" si="63"/>
        <v>N/A</v>
      </c>
      <c r="J361">
        <f t="shared" si="64"/>
        <v>1.4</v>
      </c>
      <c r="K361" t="str">
        <f t="shared" si="65"/>
        <v>N/A</v>
      </c>
      <c r="L361" t="str">
        <f t="shared" si="66"/>
        <v>N/A</v>
      </c>
      <c r="M361" t="str">
        <f t="shared" si="67"/>
        <v>N/A</v>
      </c>
      <c r="N361" t="str">
        <f t="shared" si="68"/>
        <v>N/A</v>
      </c>
    </row>
    <row r="362" spans="1:28" x14ac:dyDescent="0.3">
      <c r="A362" s="1">
        <v>6</v>
      </c>
      <c r="B362" t="s">
        <v>130</v>
      </c>
      <c r="C362" t="s">
        <v>1773</v>
      </c>
      <c r="I362" t="str">
        <f t="shared" si="63"/>
        <v>N/A</v>
      </c>
      <c r="J362">
        <f t="shared" si="64"/>
        <v>1.73</v>
      </c>
      <c r="K362" t="str">
        <f t="shared" si="65"/>
        <v>N/A</v>
      </c>
      <c r="L362" t="str">
        <f t="shared" si="66"/>
        <v>N/A</v>
      </c>
      <c r="M362" t="str">
        <f t="shared" si="67"/>
        <v>N/A</v>
      </c>
      <c r="N362" t="str">
        <f t="shared" si="68"/>
        <v>N/A</v>
      </c>
    </row>
    <row r="363" spans="1:28" x14ac:dyDescent="0.3">
      <c r="A363" s="1">
        <v>7</v>
      </c>
      <c r="B363" t="s">
        <v>132</v>
      </c>
      <c r="I363" t="str">
        <f t="shared" si="63"/>
        <v>N/A</v>
      </c>
      <c r="J363" t="str">
        <f t="shared" si="64"/>
        <v>N/A</v>
      </c>
      <c r="K363" t="str">
        <f t="shared" si="65"/>
        <v>N/A</v>
      </c>
      <c r="L363" t="str">
        <f t="shared" si="66"/>
        <v>N/A</v>
      </c>
      <c r="M363" t="str">
        <f t="shared" si="67"/>
        <v>N/A</v>
      </c>
      <c r="N363" t="str">
        <f t="shared" si="68"/>
        <v>N/A</v>
      </c>
    </row>
    <row r="364" spans="1:28" x14ac:dyDescent="0.3">
      <c r="A364" s="1">
        <v>8</v>
      </c>
      <c r="B364" t="s">
        <v>133</v>
      </c>
      <c r="I364" t="str">
        <f t="shared" si="63"/>
        <v>N/A</v>
      </c>
      <c r="J364" t="str">
        <f t="shared" si="64"/>
        <v>N/A</v>
      </c>
      <c r="K364" t="str">
        <f t="shared" si="65"/>
        <v>N/A</v>
      </c>
      <c r="L364" t="str">
        <f t="shared" si="66"/>
        <v>N/A</v>
      </c>
      <c r="M364" t="str">
        <f t="shared" si="67"/>
        <v>N/A</v>
      </c>
      <c r="N364" t="str">
        <f t="shared" si="68"/>
        <v>N/A</v>
      </c>
    </row>
    <row r="365" spans="1:28" x14ac:dyDescent="0.3">
      <c r="I365" t="str">
        <f t="shared" si="63"/>
        <v>N/A</v>
      </c>
      <c r="J365" t="str">
        <f t="shared" si="64"/>
        <v>N/A</v>
      </c>
      <c r="K365" t="str">
        <f t="shared" si="65"/>
        <v>N/A</v>
      </c>
      <c r="L365" t="str">
        <f t="shared" si="66"/>
        <v>N/A</v>
      </c>
      <c r="M365" t="str">
        <f t="shared" si="67"/>
        <v>N/A</v>
      </c>
      <c r="N365" t="str">
        <f t="shared" si="68"/>
        <v>N/A</v>
      </c>
    </row>
    <row r="366" spans="1:28" x14ac:dyDescent="0.3">
      <c r="I366" t="str">
        <f t="shared" si="63"/>
        <v>N/A</v>
      </c>
      <c r="J366" t="str">
        <f t="shared" si="64"/>
        <v>N/A</v>
      </c>
      <c r="K366" t="str">
        <f t="shared" si="65"/>
        <v>N/A</v>
      </c>
      <c r="L366" t="str">
        <f t="shared" si="66"/>
        <v>N/A</v>
      </c>
      <c r="M366" t="str">
        <f t="shared" si="67"/>
        <v>N/A</v>
      </c>
      <c r="N366" t="str">
        <f t="shared" si="68"/>
        <v>N/A</v>
      </c>
    </row>
    <row r="367" spans="1:28" x14ac:dyDescent="0.3">
      <c r="I367" t="str">
        <f t="shared" si="63"/>
        <v>N/A</v>
      </c>
      <c r="J367" t="str">
        <f t="shared" si="64"/>
        <v>N/A</v>
      </c>
      <c r="K367" t="str">
        <f t="shared" si="65"/>
        <v>N/A</v>
      </c>
      <c r="L367" t="str">
        <f t="shared" si="66"/>
        <v>N/A</v>
      </c>
      <c r="M367" t="str">
        <f t="shared" si="67"/>
        <v>N/A</v>
      </c>
      <c r="N367" t="str">
        <f t="shared" si="68"/>
        <v>N/A</v>
      </c>
    </row>
    <row r="368" spans="1: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f ca="1">(INDIRECT("J" &amp; MATCH("Net Property, Plant &amp; Equipment",B145:B403,0) +144))/(INDIRECT("J" &amp; MATCH("Sales/Revenue",B145:B403,0) +144))</f>
        <v>2.4E-2</v>
      </c>
      <c r="Y491">
        <f ca="1">(INDIRECT("K" &amp; MATCH("Net Property, Plant &amp; Equipment",B145:B403,0) +144))/(INDIRECT("K" &amp; MATCH("Sales/Revenue",B145:B403,0) +144))</f>
        <v>2.1103533094812166E-2</v>
      </c>
      <c r="Z491">
        <f ca="1">(INDIRECT("L" &amp; MATCH("Net Property, Plant &amp; Equipment",B145:B403,0) +144))/(INDIRECT("L" &amp; MATCH("Sales/Revenue",B145:B403,0) +144))</f>
        <v>1.7981769863149789E-2</v>
      </c>
      <c r="AA491">
        <f ca="1">(INDIRECT("M" &amp; MATCH("Net Property, Plant &amp; Equipment",B145:B403,0) +144))/(INDIRECT("M" &amp; MATCH("Sales/Revenue",B145:B403,0) +144))</f>
        <v>1.5315605561200466E-2</v>
      </c>
      <c r="AB491">
        <f ca="1">(INDIRECT("N" &amp; MATCH("Net Property, Plant &amp; Equipment",B145:B403,0) +144))/(INDIRECT("N" &amp; MATCH("Sales/Revenue",B145:B403,0) +144))</f>
        <v>1.6805871931156669E-2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f ca="1">MAX(X491:AB491)</f>
        <v>2.4E-2</v>
      </c>
      <c r="AE492" t="e">
        <f ca="1">R490-Q490</f>
        <v>#N/A</v>
      </c>
      <c r="AF492" t="e">
        <f ca="1">S490-R490</f>
        <v>#N/A</v>
      </c>
      <c r="AG492" t="e">
        <f ca="1">T490-S490</f>
        <v>#N/A</v>
      </c>
      <c r="AH492" t="e">
        <f ca="1">U490-T490</f>
        <v>#N/A</v>
      </c>
      <c r="AK492">
        <f ca="1">Y491-X491</f>
        <v>-2.8964669051878347E-3</v>
      </c>
      <c r="AL492">
        <f ca="1">Z491-Y491</f>
        <v>-3.1217632316623764E-3</v>
      </c>
      <c r="AM492">
        <f ca="1">AA491-Z491</f>
        <v>-2.6661643019493236E-3</v>
      </c>
      <c r="AN492">
        <f ca="1">AB491-AA491</f>
        <v>1.4902663699562033E-3</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f ca="1">VALUE(X490)+MATCH(Y492,X491:AB491,0)-1</f>
        <v>2012</v>
      </c>
      <c r="AE493" t="str">
        <f>"Max " &amp; AE490</f>
        <v>Max Change in Invested Capital / Sales</v>
      </c>
      <c r="AF493" t="e">
        <f ca="1">MAX(AE492:AH492)</f>
        <v>#N/A</v>
      </c>
      <c r="AK493" t="str">
        <f>"Max " &amp; AK490</f>
        <v>Max Change in PPE / Sales</v>
      </c>
      <c r="AL493">
        <f ca="1">MAX(AK492:AN492)</f>
        <v>1.4902663699562033E-3</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f ca="1">MIN(X491:AB491)</f>
        <v>1.5315605561200466E-2</v>
      </c>
      <c r="AE494" t="str">
        <f>AE493 &amp; " Year"</f>
        <v>Max Change in Invested Capital / Sales Year</v>
      </c>
      <c r="AF494" t="e">
        <f ca="1">IF(MATCH(AF493,AE492:AH492,0)=1,AE491,IF(MATCH(AF493,AE492:AH492,0)=2,AF491,IF(MATCH(AF493,AE492:AH492,0)=3,AG491,AH491)))</f>
        <v>#N/A</v>
      </c>
      <c r="AK494" t="str">
        <f>AK493 &amp; " Year"</f>
        <v>Max Change in PPE / Sales Year</v>
      </c>
      <c r="AL494" t="str">
        <f ca="1">IF(MATCH(AL493,AK492:AN492,0)=1,AK491,IF(MATCH(AL493,AK492:AN492,0)=2,AL491,IF(MATCH(AL493,AK492:AN492,0)=3,AM491,AN491)))</f>
        <v>15-16</v>
      </c>
    </row>
    <row r="495" spans="4:40" x14ac:dyDescent="0.3">
      <c r="S495" t="str">
        <f>"PPE Effect on Min"</f>
        <v>PPE Effect on Min</v>
      </c>
      <c r="T495" t="e">
        <f ca="1">IF(R494=Y495,"Min IC in same year as Min PPE","Inconclusive Effect")</f>
        <v>#N/A</v>
      </c>
      <c r="X495" t="str">
        <f>X494 &amp; " Year"</f>
        <v>Min PPE / Sales Year</v>
      </c>
      <c r="Y495">
        <f ca="1">VALUE(X490)+MATCH(Y494,X491:AB491,0)-1</f>
        <v>2015</v>
      </c>
      <c r="AE495" t="str">
        <f>"Min " &amp; AE490</f>
        <v>Min Change in Invested Capital / Sales</v>
      </c>
      <c r="AF495" t="e">
        <f ca="1">MIN(AE492:AH492)</f>
        <v>#N/A</v>
      </c>
      <c r="AK495" t="str">
        <f>"Min " &amp; AK490</f>
        <v>Min Change in PPE / Sales</v>
      </c>
      <c r="AL495">
        <f ca="1">MIN(AK492:AN492)</f>
        <v>-3.1217632316623764E-3</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X500" t="str">
        <f>"Max " &amp; X497</f>
        <v>Max Intangibles / Sales</v>
      </c>
      <c r="Y500" t="e">
        <f ca="1">MAX(X499:AB499)</f>
        <v>#VALUE!</v>
      </c>
      <c r="AK500" t="e">
        <f ca="1">Y499-X499</f>
        <v>#VALUE!</v>
      </c>
      <c r="AL500" t="e">
        <f ca="1">Z499-Y499</f>
        <v>#VALUE!</v>
      </c>
      <c r="AM500" t="e">
        <f ca="1">AA499-Z499</f>
        <v>#VALUE!</v>
      </c>
      <c r="AN500" t="e">
        <f ca="1">AB499-AA499</f>
        <v>#VALUE!</v>
      </c>
    </row>
    <row r="501" spans="3:40" x14ac:dyDescent="0.3">
      <c r="X501" t="str">
        <f>X500 &amp; " Year"</f>
        <v>Max Intangibles / Sales Year</v>
      </c>
      <c r="Y501" t="e">
        <f ca="1">VALUE(X498)+MATCH(Y500,X499:AB499,0)-1</f>
        <v>#VALUE!</v>
      </c>
      <c r="AK501" t="str">
        <f>"Max " &amp; AK498</f>
        <v>Max Change in Intagibles / Sales</v>
      </c>
      <c r="AL501" t="e">
        <f ca="1">MAX(AK500:AN500)</f>
        <v>#VALUE!</v>
      </c>
    </row>
    <row r="502" spans="3:40" x14ac:dyDescent="0.3">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X503" t="str">
        <f>X502 &amp; " Year"</f>
        <v>Min Intangibles / Sales Year</v>
      </c>
      <c r="Y503" t="e">
        <f ca="1">VALUE(X498)+MATCH(Y502,X499:AB499,0)-1</f>
        <v>#VALUE!</v>
      </c>
      <c r="AK503" t="str">
        <f>"Min " &amp; AK498</f>
        <v>Min Change in Intagibles / Sales</v>
      </c>
      <c r="AL503" t="e">
        <f ca="1">MIN(AK500:AN500)</f>
        <v>#VALUE!</v>
      </c>
    </row>
    <row r="504" spans="3:40" x14ac:dyDescent="0.3">
      <c r="AK504" t="str">
        <f>AK503 &amp; " Year"</f>
        <v>Min Change in Intagibles / Sales Year</v>
      </c>
      <c r="AL504" t="e">
        <f ca="1">IF(MATCH(AL503,AK500:AN500,0)=1,AK499,IF(MATCH(AL503,AK500:AN500,0)=2,AL499,IF(MATCH(AL503,AK500:AN500,0)=3,AM499,AN499)))</f>
        <v>#VALUE!</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f ca="1">X491</f>
        <v>2.4E-2</v>
      </c>
      <c r="E517">
        <f ca="1">Y491</f>
        <v>2.1103533094812166E-2</v>
      </c>
      <c r="F517">
        <f ca="1">Z491</f>
        <v>1.7981769863149789E-2</v>
      </c>
      <c r="G517">
        <f ca="1">AA491</f>
        <v>1.5315605561200466E-2</v>
      </c>
      <c r="H517">
        <f ca="1">AB491</f>
        <v>1.6805871931156669E-2</v>
      </c>
      <c r="I517">
        <f t="shared" ca="1" si="86"/>
        <v>1.904135609006382E-2</v>
      </c>
      <c r="J517">
        <f t="shared" ca="1" si="87"/>
        <v>3.4943544763223551E-3</v>
      </c>
      <c r="K517">
        <f t="shared" ca="1" si="88"/>
        <v>1.4190443309446161</v>
      </c>
      <c r="L517">
        <f t="shared" ca="1" si="89"/>
        <v>0.59014533835121696</v>
      </c>
      <c r="M517">
        <f t="shared" ca="1" si="90"/>
        <v>-0.30322803084053324</v>
      </c>
      <c r="N517">
        <f t="shared" ca="1" si="91"/>
        <v>-1.0662199711302709</v>
      </c>
      <c r="O517">
        <f t="shared" ca="1" si="92"/>
        <v>-0.63974166732503146</v>
      </c>
      <c r="P517">
        <f ca="1">K507 + MATCH(IF(MAX(MAX(K517:O517),ABS(MIN(K517:O517)))=ABS(MIN(K517:O517)), MIN(K517:O517),MAX(K517:O517)),K517:O517,0) - 1</f>
        <v>2012</v>
      </c>
    </row>
    <row r="518" spans="3:16" x14ac:dyDescent="0.3">
      <c r="C518" t="str">
        <f>X497</f>
        <v>Intangibles / Sales</v>
      </c>
      <c r="D518" t="e">
        <f ca="1">X499</f>
        <v>#VALUE!</v>
      </c>
      <c r="E518" t="e">
        <f ca="1">Y499</f>
        <v>#VALUE!</v>
      </c>
      <c r="F518" t="e">
        <f ca="1">Z499</f>
        <v>#VALUE!</v>
      </c>
      <c r="G518" t="e">
        <f ca="1">AA499</f>
        <v>#VALUE!</v>
      </c>
      <c r="H518" t="e">
        <f ca="1">AB499</f>
        <v>#VALUE!</v>
      </c>
      <c r="I518" t="e">
        <f t="shared" ca="1" si="86"/>
        <v>#VALUE!</v>
      </c>
      <c r="J518" t="e">
        <f t="shared" ca="1" si="87"/>
        <v>#VALUE!</v>
      </c>
      <c r="K518" t="e">
        <f t="shared" ca="1" si="88"/>
        <v>#VALUE!</v>
      </c>
      <c r="L518" t="e">
        <f t="shared" ca="1" si="89"/>
        <v>#VALUE!</v>
      </c>
      <c r="M518" t="e">
        <f t="shared" ca="1" si="90"/>
        <v>#VALUE!</v>
      </c>
      <c r="N518" t="e">
        <f t="shared" ca="1" si="91"/>
        <v>#VALUE!</v>
      </c>
      <c r="O518" t="e">
        <f t="shared" ca="1" si="92"/>
        <v>#VALUE!</v>
      </c>
      <c r="P518" t="e">
        <f ca="1">K507 + MATCH(IF(MAX(MAX(K518:O518),ABS(MIN(K518:O518)))=ABS(MIN(K518:O518)), MIN(K518:O518),MAX(K518:O518)),K518:O518,0) - 1</f>
        <v>#VALUE!</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7057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Apartment Investment and Management</v>
      </c>
    </row>
    <row r="2" spans="1:16" x14ac:dyDescent="0.3">
      <c r="B2" t="s">
        <v>2</v>
      </c>
      <c r="C2" t="s">
        <v>7058</v>
      </c>
      <c r="K2" t="str">
        <f>LEFT(C1,FIND("(",C1) - 2)</f>
        <v>Apartment Investment and Management Company</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$43.43, down .57%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$43.43, down .57% after opening up a fraction over yesterday's closing price</v>
      </c>
    </row>
    <row r="5" spans="1:16" x14ac:dyDescent="0.3">
      <c r="J5">
        <f ca="1">RANDBETWEEN(1,2)</f>
        <v>1</v>
      </c>
      <c r="K5" t="str">
        <f>"The one year target estimate for " &amp; D1 &amp; " is " &amp; TEXT(C23,"$####.00")</f>
        <v>The one year target estimate for Apartment Investment and Management is $46.79</v>
      </c>
      <c r="L5" t="str">
        <f>D1 &amp; " is expected to be trading at " &amp; TEXT(C23, "$####.00") &amp; ", based on target estimates"</f>
        <v>Apartment Investment and Management is expected to be trading at $46.79, based on target estimates</v>
      </c>
    </row>
    <row r="6" spans="1:16" x14ac:dyDescent="0.3">
      <c r="K6" t="str">
        <f>" which would be " &amp; IF(OR(LEFT(ABS((C23-C2)/C2*100),1)="8",LEFT(ABS((C23-C2)/C2*100),2)="18"), "an ", "a ")  &amp;TEXT(ABS((C23-C2)/C2),"####.00%")&amp;IF((C23-C2)&gt;0," increase over"," decrease from")&amp;" the current price"</f>
        <v xml:space="preserve"> which would be a 7.74% increase over the current price</v>
      </c>
    </row>
    <row r="7" spans="1:16" x14ac:dyDescent="0.3">
      <c r="A7" s="1">
        <v>0</v>
      </c>
      <c r="B7" t="s">
        <v>5</v>
      </c>
      <c r="C7" t="s">
        <v>7059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8.33% over last quarter based on the average of 4 analyst estimates (Yahoo Finance)</v>
      </c>
    </row>
    <row r="8" spans="1:16" x14ac:dyDescent="0.3">
      <c r="A8" s="1">
        <v>1</v>
      </c>
      <c r="B8" t="s">
        <v>7</v>
      </c>
      <c r="C8" t="s">
        <v>7060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7061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$0.03 in the 2 months leading up to the earnings report</v>
      </c>
    </row>
    <row r="11" spans="1:16" x14ac:dyDescent="0.3">
      <c r="A11" s="1">
        <v>4</v>
      </c>
      <c r="B11" t="s">
        <v>13</v>
      </c>
      <c r="C11" t="s">
        <v>7062</v>
      </c>
      <c r="K11" t="str">
        <f>IF(B145="Interest Income",U42, K42)</f>
        <v>Apartment Investment and Management has managed to increase and fiscal year is january-december. all values usd millions. each year since 2012</v>
      </c>
    </row>
    <row r="12" spans="1:16" x14ac:dyDescent="0.3">
      <c r="A12" s="1">
        <v>5</v>
      </c>
      <c r="B12" t="s">
        <v>15</v>
      </c>
      <c r="C12" t="s">
        <v>7063</v>
      </c>
      <c r="D12" t="str">
        <f>LEFT(C12,FIND("-",C12)-2)</f>
        <v>39.66</v>
      </c>
      <c r="E12" t="str">
        <f>TRIM(RIGHT(C12,FIND("-",C12)-1))</f>
        <v>47.91</v>
      </c>
      <c r="K12" t="str">
        <f ca="1">D78</f>
        <v>There are some indications that Apartment Investment and Management may be overvalued. The company has a higher trailing p/e, forward p/e, peg ratio, and price/book than the comparable average</v>
      </c>
    </row>
    <row r="13" spans="1:16" x14ac:dyDescent="0.3">
      <c r="A13" s="1">
        <v>6</v>
      </c>
      <c r="B13" t="s">
        <v>17</v>
      </c>
      <c r="C13" t="s">
        <v>7064</v>
      </c>
      <c r="K13" t="str">
        <f ca="1">D89</f>
        <v>There are some indications that Apartment Investment and Management may be undervalued. The company has a lower price/sales than the comparable average</v>
      </c>
    </row>
    <row r="14" spans="1:16" x14ac:dyDescent="0.3">
      <c r="A14" s="1">
        <v>7</v>
      </c>
      <c r="B14" t="s">
        <v>19</v>
      </c>
      <c r="C14" t="s">
        <v>7065</v>
      </c>
    </row>
    <row r="16" spans="1:16" x14ac:dyDescent="0.3">
      <c r="A16" s="1">
        <v>0</v>
      </c>
      <c r="B16" t="s">
        <v>21</v>
      </c>
      <c r="C16" t="s">
        <v>7066</v>
      </c>
    </row>
    <row r="17" spans="1:23" x14ac:dyDescent="0.3">
      <c r="A17" s="1">
        <v>1</v>
      </c>
      <c r="B17" t="s">
        <v>23</v>
      </c>
      <c r="C17" t="s">
        <v>1081</v>
      </c>
      <c r="K17" t="str">
        <f ca="1">K2 &amp; IF(J3=1, K3,IF(J3=2,L3,IF(J3=3,M3,IF(J3=4,N3,IF(J3=5,O3,IF(J3=6,P3)))))) &amp; ". " &amp; IF(J4=1,K4,IF(J4=2,L4)) &amp; ". " &amp; IF(J5=1,K5,IF(J5=2,L5)) &amp; K6 &amp; ". " &amp; K7 &amp; ". " &amp; K8 &amp; ". " &amp; K9 &amp; "."</f>
        <v>Apartment Investment and Management Company will report earnings on Jul 27, 2017. The current stock price is $43.43, down .57% after opening up a fraction over yesterday's closing price. The one year target estimate for Apartment Investment and Management is $46.79 which would be a 7.74% increase over the current price. Earnings are expected to increase by 8.33% over last quarter based on the average of 4 analyst estimates (Yahoo Finance). The stock is trading near the middle of its 52 week range. Over the last 4 quarters, there have been positive earnings surprises 2 times, and a negative earnings surprise 2 times.</v>
      </c>
    </row>
    <row r="18" spans="1:23" x14ac:dyDescent="0.3">
      <c r="A18" s="1">
        <v>2</v>
      </c>
      <c r="B18" t="s">
        <v>25</v>
      </c>
      <c r="C18" t="s">
        <v>7067</v>
      </c>
    </row>
    <row r="19" spans="1:23" x14ac:dyDescent="0.3">
      <c r="A19" s="1">
        <v>3</v>
      </c>
      <c r="B19" t="s">
        <v>27</v>
      </c>
      <c r="C19" t="s">
        <v>7068</v>
      </c>
    </row>
    <row r="20" spans="1:23" x14ac:dyDescent="0.3">
      <c r="A20" s="1">
        <v>4</v>
      </c>
      <c r="B20" t="s">
        <v>29</v>
      </c>
      <c r="C20" t="s">
        <v>30</v>
      </c>
    </row>
    <row r="21" spans="1:23" x14ac:dyDescent="0.3">
      <c r="A21" s="1">
        <v>5</v>
      </c>
      <c r="B21" t="s">
        <v>31</v>
      </c>
      <c r="C21" t="s">
        <v>7069</v>
      </c>
    </row>
    <row r="22" spans="1:23" x14ac:dyDescent="0.3">
      <c r="A22" s="1">
        <v>6</v>
      </c>
      <c r="B22" t="s">
        <v>33</v>
      </c>
      <c r="C22" t="s">
        <v>7070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7071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4</v>
      </c>
      <c r="D27">
        <v>4</v>
      </c>
      <c r="E27">
        <v>5</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0.12</v>
      </c>
      <c r="D28">
        <v>0.13</v>
      </c>
      <c r="E28">
        <v>0.5</v>
      </c>
      <c r="F28">
        <v>0.51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0.08</v>
      </c>
      <c r="D29">
        <v>7.0000000000000007E-2</v>
      </c>
      <c r="E29">
        <v>0.37</v>
      </c>
      <c r="F29">
        <v>0.35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0.15</v>
      </c>
      <c r="D30">
        <v>0.19</v>
      </c>
      <c r="E30">
        <v>0.68</v>
      </c>
      <c r="F30">
        <v>0.74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1.41</v>
      </c>
      <c r="D31">
        <v>7.0000000000000007E-2</v>
      </c>
      <c r="E31">
        <v>2.67</v>
      </c>
      <c r="F31">
        <v>0.5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fiscal year is january-december. all values usd millions.</v>
      </c>
      <c r="T33">
        <f>IF(U33 &lt;&gt; "",12, 0)</f>
        <v>0</v>
      </c>
      <c r="U33" t="str">
        <f>IF(I231="pos_trend",B231,"")</f>
        <v/>
      </c>
      <c r="V33" t="str">
        <f t="shared" si="1"/>
        <v/>
      </c>
      <c r="W33" t="str">
        <f t="shared" si="3"/>
        <v/>
      </c>
    </row>
    <row r="34" spans="1:23" x14ac:dyDescent="0.3">
      <c r="A34" s="1">
        <v>0</v>
      </c>
      <c r="B34" t="s">
        <v>41</v>
      </c>
      <c r="C34" t="s">
        <v>2500</v>
      </c>
      <c r="D34" t="s">
        <v>2500</v>
      </c>
      <c r="E34" t="s">
        <v>5610</v>
      </c>
      <c r="F34" t="s">
        <v>7072</v>
      </c>
      <c r="J34">
        <f>IF(K34 &lt;&gt; "",13, 0)</f>
        <v>0</v>
      </c>
      <c r="K34" t="str">
        <f>IF(I196="pos_trend",B196,"")</f>
        <v/>
      </c>
      <c r="L34" t="str">
        <f t="shared" si="0"/>
        <v/>
      </c>
      <c r="M34" t="str">
        <f t="shared" si="2"/>
        <v>, fiscal year is january-december. all values usd millions.</v>
      </c>
      <c r="T34">
        <f>IF(U34 &lt;&gt; "",13, 0)</f>
        <v>0</v>
      </c>
      <c r="U34" t="str">
        <f>IF(I251="pos_trend",B251,"")</f>
        <v/>
      </c>
      <c r="V34" t="str">
        <f t="shared" si="1"/>
        <v/>
      </c>
      <c r="W34" t="str">
        <f t="shared" si="3"/>
        <v/>
      </c>
    </row>
    <row r="35" spans="1:23" x14ac:dyDescent="0.3">
      <c r="A35" s="1">
        <v>1</v>
      </c>
      <c r="B35" t="s">
        <v>42</v>
      </c>
      <c r="C35" t="s">
        <v>7073</v>
      </c>
      <c r="D35" t="s">
        <v>7074</v>
      </c>
      <c r="E35" t="s">
        <v>7075</v>
      </c>
      <c r="F35" t="s">
        <v>7076</v>
      </c>
      <c r="J35">
        <f>IF(K35 &lt;&gt; "",14, 0)</f>
        <v>0</v>
      </c>
      <c r="K35" t="str">
        <f>IF(I201="pos_trend",B201,"")</f>
        <v/>
      </c>
      <c r="L35" t="str">
        <f t="shared" si="0"/>
        <v/>
      </c>
      <c r="M35" t="str">
        <f t="shared" si="2"/>
        <v>, fiscal year is january-december. all values usd millions.</v>
      </c>
      <c r="T35">
        <f>IF(U35 &lt;&gt; "",14, 0)</f>
        <v>0</v>
      </c>
      <c r="U35" t="str">
        <f>IF(I279="pos_trend",B279,"")</f>
        <v/>
      </c>
      <c r="V35" t="str">
        <f t="shared" si="1"/>
        <v/>
      </c>
      <c r="W35" t="str">
        <f t="shared" si="3"/>
        <v/>
      </c>
    </row>
    <row r="36" spans="1:23" x14ac:dyDescent="0.3">
      <c r="A36" s="1">
        <v>2</v>
      </c>
      <c r="B36" t="s">
        <v>43</v>
      </c>
      <c r="C36" t="s">
        <v>7077</v>
      </c>
      <c r="D36" t="s">
        <v>7078</v>
      </c>
      <c r="E36" t="s">
        <v>7079</v>
      </c>
      <c r="F36" t="s">
        <v>7080</v>
      </c>
      <c r="J36">
        <f>IF(K36 &lt;&gt; "",15, 0)</f>
        <v>0</v>
      </c>
      <c r="K36" t="str">
        <f>IF(I202="pos_trend",B202,"")</f>
        <v/>
      </c>
      <c r="L36" t="str">
        <f t="shared" si="0"/>
        <v/>
      </c>
      <c r="M36" t="str">
        <f t="shared" si="2"/>
        <v>, fiscal year is january-december. all values usd millions.</v>
      </c>
      <c r="T36">
        <f>IF(U36 &lt;&gt; "",15, 0)</f>
        <v>0</v>
      </c>
      <c r="U36" t="str">
        <f>IF(I336="pos_trend",B336,"")</f>
        <v/>
      </c>
      <c r="V36" t="str">
        <f t="shared" si="1"/>
        <v/>
      </c>
      <c r="W36" t="str">
        <f t="shared" si="3"/>
        <v/>
      </c>
    </row>
    <row r="37" spans="1:23" x14ac:dyDescent="0.3">
      <c r="A37" s="1">
        <v>3</v>
      </c>
      <c r="B37" t="s">
        <v>44</v>
      </c>
      <c r="C37" t="s">
        <v>7081</v>
      </c>
      <c r="D37" t="s">
        <v>7082</v>
      </c>
      <c r="E37" t="s">
        <v>1420</v>
      </c>
      <c r="F37" t="s">
        <v>52</v>
      </c>
      <c r="J37">
        <f>IF(K37 &lt;&gt; "",16, 0)</f>
        <v>0</v>
      </c>
      <c r="K37" t="str">
        <f>IF(I203="pos_trend",B203,"")</f>
        <v/>
      </c>
      <c r="L37" t="str">
        <f t="shared" si="0"/>
        <v/>
      </c>
      <c r="M37" t="str">
        <f t="shared" si="2"/>
        <v>, fiscal year is january-december. all values usd millions.</v>
      </c>
      <c r="T37">
        <f>IF(U37 &lt;&gt; "",16, 0)</f>
        <v>0</v>
      </c>
      <c r="U37" t="str">
        <f>IF(I235="pos_trend",B235,"")</f>
        <v/>
      </c>
      <c r="V37" t="str">
        <f t="shared" si="1"/>
        <v/>
      </c>
      <c r="W37" t="str">
        <f t="shared" si="3"/>
        <v/>
      </c>
    </row>
    <row r="38" spans="1:23" x14ac:dyDescent="0.3">
      <c r="A38" s="1">
        <v>4</v>
      </c>
      <c r="B38" t="s">
        <v>60</v>
      </c>
      <c r="C38" t="s">
        <v>7083</v>
      </c>
      <c r="D38" t="s">
        <v>7084</v>
      </c>
      <c r="E38" t="s">
        <v>7085</v>
      </c>
      <c r="F38" t="s">
        <v>7075</v>
      </c>
      <c r="J38">
        <f>IF(K38 &lt;&gt; "",17, 0)</f>
        <v>0</v>
      </c>
      <c r="K38" t="str">
        <f>IF(I351="pos_trend",B351,"")</f>
        <v/>
      </c>
      <c r="L38" t="str">
        <f t="shared" si="0"/>
        <v/>
      </c>
      <c r="M38" t="str">
        <f t="shared" si="2"/>
        <v>, fiscal year is january-december. all values usd millions.</v>
      </c>
      <c r="T38">
        <f>IF(U38 &lt;&gt; "",17, 0)</f>
        <v>17</v>
      </c>
      <c r="U38" t="str">
        <f>IF(I236="pos_trend",B236,"")</f>
        <v>Retained Earnings</v>
      </c>
      <c r="V38" t="str">
        <f t="shared" si="1"/>
        <v>retained earnings</v>
      </c>
      <c r="W38" t="str">
        <f t="shared" si="3"/>
        <v>, retained earnings</v>
      </c>
    </row>
    <row r="39" spans="1:23" x14ac:dyDescent="0.3">
      <c r="A39" s="1">
        <v>5</v>
      </c>
      <c r="B39" t="s">
        <v>63</v>
      </c>
      <c r="D39" t="s">
        <v>66</v>
      </c>
      <c r="E39" t="s">
        <v>3773</v>
      </c>
      <c r="F39" t="s">
        <v>64</v>
      </c>
      <c r="K39" t="str">
        <f>IF(I352="pos_trend",B352,"")</f>
        <v/>
      </c>
      <c r="M39" t="str">
        <f t="shared" si="2"/>
        <v>, fiscal year is january-december. all values usd millions.</v>
      </c>
      <c r="W39" t="str">
        <f t="shared" si="3"/>
        <v>, retained earnings</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 and fiscal year is january-december. all values usd millions.</v>
      </c>
      <c r="T40">
        <f>MAX(T22:T39)</f>
        <v>17</v>
      </c>
      <c r="U40" t="str">
        <f>VLOOKUP(T40,T22:U39,2,FALSE)</f>
        <v>Retained Earnings</v>
      </c>
      <c r="W40" t="str">
        <f>IF(IFERROR(FIND(",",W39),TRUE)=TRUE,W39,IF(NOT(EXACT(U40,UPPER(U40))),SUBSTITUTE(W39,LOWER(U40),"and "&amp;LOWER(U40)),SUBSTITUTE(W39,U40,"and "&amp;U40)))</f>
        <v>, and retained earnings</v>
      </c>
    </row>
    <row r="41" spans="1:23" x14ac:dyDescent="0.3">
      <c r="B41" s="1" t="s">
        <v>68</v>
      </c>
      <c r="C41" s="1" t="s">
        <v>69</v>
      </c>
      <c r="D41" s="1" t="s">
        <v>70</v>
      </c>
      <c r="E41" s="1" t="s">
        <v>71</v>
      </c>
      <c r="F41" s="1" t="s">
        <v>72</v>
      </c>
    </row>
    <row r="42" spans="1:23" x14ac:dyDescent="0.3">
      <c r="A42" s="1">
        <v>0</v>
      </c>
      <c r="B42" t="s">
        <v>73</v>
      </c>
      <c r="C42" t="s">
        <v>3171</v>
      </c>
      <c r="D42" t="s">
        <v>75</v>
      </c>
      <c r="E42" t="s">
        <v>7086</v>
      </c>
      <c r="F42" t="s">
        <v>86</v>
      </c>
      <c r="K42" t="str">
        <f>SUBSTITUTE(IF(M40&lt;&gt;"", D1 &amp; " has managed to increase " &amp; M40 &amp; " each year since " &amp; C144, "No positive trends")," , "," ")</f>
        <v>Apartment Investment and Management has managed to increase and fiscal year is january-december. all values usd millions. each year since 2012</v>
      </c>
      <c r="U42" t="str">
        <f>SUBSTITUTE(IF(W40&lt;&gt;"", D1 &amp; " has managed to increase " &amp; W40 &amp; " each year since " &amp; C144, "No positive trends")," , "," ")</f>
        <v>Apartment Investment and Management has managed to increase and retained earnings each year since 2012</v>
      </c>
    </row>
    <row r="43" spans="1:23" x14ac:dyDescent="0.3">
      <c r="A43" s="1">
        <v>1</v>
      </c>
      <c r="B43" t="s">
        <v>78</v>
      </c>
      <c r="C43" t="s">
        <v>7087</v>
      </c>
      <c r="D43" t="s">
        <v>3948</v>
      </c>
      <c r="E43" t="s">
        <v>7088</v>
      </c>
      <c r="F43" t="s">
        <v>3948</v>
      </c>
    </row>
    <row r="44" spans="1:23" x14ac:dyDescent="0.3">
      <c r="A44" s="1">
        <v>2</v>
      </c>
      <c r="B44" t="s">
        <v>82</v>
      </c>
      <c r="C44" t="s">
        <v>5578</v>
      </c>
      <c r="D44" t="s">
        <v>83</v>
      </c>
      <c r="E44" t="s">
        <v>5630</v>
      </c>
      <c r="F44" t="s">
        <v>3766</v>
      </c>
    </row>
    <row r="45" spans="1:23" x14ac:dyDescent="0.3">
      <c r="A45" s="1">
        <v>3</v>
      </c>
      <c r="B45" t="s">
        <v>87</v>
      </c>
      <c r="C45" t="s">
        <v>7089</v>
      </c>
      <c r="D45" t="s">
        <v>7090</v>
      </c>
      <c r="E45" t="s">
        <v>7091</v>
      </c>
      <c r="F45" t="s">
        <v>7092</v>
      </c>
    </row>
    <row r="47" spans="1:23" x14ac:dyDescent="0.3">
      <c r="B47" s="1" t="s">
        <v>92</v>
      </c>
      <c r="C47" s="1" t="s">
        <v>37</v>
      </c>
      <c r="D47" s="1" t="s">
        <v>38</v>
      </c>
      <c r="E47" s="1" t="s">
        <v>39</v>
      </c>
      <c r="F47" s="1" t="s">
        <v>40</v>
      </c>
    </row>
    <row r="48" spans="1:23" x14ac:dyDescent="0.3">
      <c r="A48" s="1">
        <v>0</v>
      </c>
      <c r="B48" t="s">
        <v>93</v>
      </c>
      <c r="C48">
        <v>0.12</v>
      </c>
      <c r="D48">
        <v>0.13</v>
      </c>
      <c r="E48">
        <v>0.5</v>
      </c>
      <c r="F48">
        <v>0.51</v>
      </c>
    </row>
    <row r="49" spans="1:14" x14ac:dyDescent="0.3">
      <c r="A49" s="1">
        <v>1</v>
      </c>
      <c r="B49" t="s">
        <v>94</v>
      </c>
      <c r="C49">
        <v>0.12</v>
      </c>
      <c r="D49">
        <v>0.13</v>
      </c>
      <c r="E49">
        <v>0.5</v>
      </c>
      <c r="F49">
        <v>0.51</v>
      </c>
    </row>
    <row r="50" spans="1:14" x14ac:dyDescent="0.3">
      <c r="A50" s="1">
        <v>2</v>
      </c>
      <c r="B50" t="s">
        <v>95</v>
      </c>
      <c r="C50">
        <v>0.12</v>
      </c>
      <c r="D50">
        <v>0.15</v>
      </c>
      <c r="E50">
        <v>0.53</v>
      </c>
      <c r="F50">
        <v>0.6</v>
      </c>
    </row>
    <row r="51" spans="1:14" x14ac:dyDescent="0.3">
      <c r="A51" s="1">
        <v>3</v>
      </c>
      <c r="B51" t="s">
        <v>96</v>
      </c>
      <c r="C51">
        <v>0.12</v>
      </c>
      <c r="D51">
        <v>0.15</v>
      </c>
      <c r="E51">
        <v>0.5</v>
      </c>
      <c r="F51">
        <v>0.56999999999999995</v>
      </c>
    </row>
    <row r="52" spans="1:14" x14ac:dyDescent="0.3">
      <c r="A52" s="1">
        <v>4</v>
      </c>
      <c r="B52" t="s">
        <v>97</v>
      </c>
      <c r="C52">
        <v>0.12</v>
      </c>
      <c r="D52">
        <v>0.12</v>
      </c>
      <c r="E52">
        <v>0.49</v>
      </c>
      <c r="F52">
        <v>0.54</v>
      </c>
    </row>
    <row r="54" spans="1:14" x14ac:dyDescent="0.3">
      <c r="B54" s="1" t="s">
        <v>98</v>
      </c>
      <c r="C54" s="1" t="s">
        <v>37</v>
      </c>
      <c r="D54" s="1" t="s">
        <v>38</v>
      </c>
      <c r="E54" s="1" t="s">
        <v>39</v>
      </c>
      <c r="F54" s="1" t="s">
        <v>40</v>
      </c>
    </row>
    <row r="55" spans="1:14" x14ac:dyDescent="0.3">
      <c r="A55" s="1">
        <v>0</v>
      </c>
      <c r="B55" t="s">
        <v>99</v>
      </c>
      <c r="D55">
        <v>1</v>
      </c>
      <c r="E55">
        <v>1</v>
      </c>
    </row>
    <row r="56" spans="1:14" x14ac:dyDescent="0.3">
      <c r="A56" s="1">
        <v>1</v>
      </c>
      <c r="B56" t="s">
        <v>100</v>
      </c>
      <c r="D56">
        <v>1</v>
      </c>
      <c r="E56">
        <v>1</v>
      </c>
    </row>
    <row r="57" spans="1:14" x14ac:dyDescent="0.3">
      <c r="A57" s="1">
        <v>2</v>
      </c>
      <c r="B57" t="s">
        <v>101</v>
      </c>
      <c r="C57">
        <v>1</v>
      </c>
    </row>
    <row r="58" spans="1:14" x14ac:dyDescent="0.3">
      <c r="A58" s="1">
        <v>3</v>
      </c>
      <c r="B58" t="s">
        <v>102</v>
      </c>
    </row>
    <row r="60" spans="1:14" x14ac:dyDescent="0.3">
      <c r="B60" s="1" t="s">
        <v>103</v>
      </c>
      <c r="C60" s="1" t="s">
        <v>7093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7094</v>
      </c>
      <c r="F61">
        <v>0.19</v>
      </c>
      <c r="I61" t="str">
        <f t="shared" si="4"/>
        <v>N/A</v>
      </c>
      <c r="J61">
        <f t="shared" si="5"/>
        <v>-0.91500000000000004</v>
      </c>
      <c r="K61" t="str">
        <f t="shared" si="6"/>
        <v>N/A</v>
      </c>
      <c r="L61" t="str">
        <f t="shared" si="7"/>
        <v>N/A</v>
      </c>
      <c r="M61">
        <f t="shared" si="8"/>
        <v>0.19</v>
      </c>
      <c r="N61" t="str">
        <f t="shared" si="9"/>
        <v>N/A</v>
      </c>
    </row>
    <row r="62" spans="1:14" x14ac:dyDescent="0.3">
      <c r="A62" s="1">
        <v>1</v>
      </c>
      <c r="B62" t="s">
        <v>110</v>
      </c>
      <c r="C62" t="s">
        <v>7095</v>
      </c>
      <c r="F62">
        <v>0.22</v>
      </c>
      <c r="I62" t="str">
        <f t="shared" si="4"/>
        <v>N/A</v>
      </c>
      <c r="J62">
        <f t="shared" si="5"/>
        <v>0.8570000000000001</v>
      </c>
      <c r="K62" t="str">
        <f t="shared" si="6"/>
        <v>N/A</v>
      </c>
      <c r="L62" t="str">
        <f t="shared" si="7"/>
        <v>N/A</v>
      </c>
      <c r="M62">
        <f t="shared" si="8"/>
        <v>0.22</v>
      </c>
      <c r="N62" t="str">
        <f t="shared" si="9"/>
        <v>N/A</v>
      </c>
    </row>
    <row r="63" spans="1:14" x14ac:dyDescent="0.3">
      <c r="A63" s="1">
        <v>2</v>
      </c>
      <c r="B63" t="s">
        <v>112</v>
      </c>
      <c r="C63" t="s">
        <v>7096</v>
      </c>
      <c r="F63">
        <v>0.08</v>
      </c>
      <c r="I63" t="str">
        <f t="shared" si="4"/>
        <v>N/A</v>
      </c>
      <c r="J63">
        <f t="shared" si="5"/>
        <v>-0.81299999999999994</v>
      </c>
      <c r="K63" t="str">
        <f t="shared" si="6"/>
        <v>N/A</v>
      </c>
      <c r="L63" t="str">
        <f t="shared" si="7"/>
        <v>N/A</v>
      </c>
      <c r="M63">
        <f t="shared" si="8"/>
        <v>0.08</v>
      </c>
      <c r="N63" t="str">
        <f t="shared" si="9"/>
        <v>N/A</v>
      </c>
    </row>
    <row r="64" spans="1:14" x14ac:dyDescent="0.3">
      <c r="A64" s="1">
        <v>3</v>
      </c>
      <c r="B64" t="s">
        <v>114</v>
      </c>
      <c r="C64" t="s">
        <v>7097</v>
      </c>
      <c r="F64">
        <v>0.12</v>
      </c>
      <c r="I64" t="str">
        <f t="shared" si="4"/>
        <v>N/A</v>
      </c>
      <c r="J64">
        <f t="shared" si="5"/>
        <v>0.02</v>
      </c>
      <c r="K64" t="str">
        <f t="shared" si="6"/>
        <v>N/A</v>
      </c>
      <c r="L64" t="str">
        <f t="shared" si="7"/>
        <v>N/A</v>
      </c>
      <c r="M64">
        <f t="shared" si="8"/>
        <v>0.12</v>
      </c>
      <c r="N64" t="str">
        <f t="shared" si="9"/>
        <v>N/A</v>
      </c>
    </row>
    <row r="65" spans="1:14" x14ac:dyDescent="0.3">
      <c r="A65" s="1">
        <v>4</v>
      </c>
      <c r="B65" t="s">
        <v>116</v>
      </c>
      <c r="C65" t="s">
        <v>2519</v>
      </c>
      <c r="F65">
        <v>0.09</v>
      </c>
      <c r="I65" t="str">
        <f t="shared" si="4"/>
        <v>N/A</v>
      </c>
      <c r="J65">
        <f t="shared" si="5"/>
        <v>7.0999999999999994E-2</v>
      </c>
      <c r="K65" t="str">
        <f t="shared" si="6"/>
        <v>N/A</v>
      </c>
      <c r="L65" t="str">
        <f t="shared" si="7"/>
        <v>N/A</v>
      </c>
      <c r="M65">
        <f t="shared" si="8"/>
        <v>0.09</v>
      </c>
      <c r="N65" t="str">
        <f t="shared" si="9"/>
        <v>N/A</v>
      </c>
    </row>
    <row r="66" spans="1:14" x14ac:dyDescent="0.3">
      <c r="A66" s="1">
        <v>5</v>
      </c>
      <c r="B66" t="s">
        <v>118</v>
      </c>
      <c r="C66" t="s">
        <v>7098</v>
      </c>
      <c r="I66" t="str">
        <f t="shared" si="4"/>
        <v>N/A</v>
      </c>
      <c r="J66">
        <f t="shared" si="5"/>
        <v>6.6200000000000009E-2</v>
      </c>
      <c r="K66" t="str">
        <f t="shared" si="6"/>
        <v>N/A</v>
      </c>
      <c r="L66" t="str">
        <f t="shared" si="7"/>
        <v>N/A</v>
      </c>
      <c r="M66" t="str">
        <f t="shared" si="8"/>
        <v>N/A</v>
      </c>
      <c r="N66" t="str">
        <f t="shared" si="9"/>
        <v>N/A</v>
      </c>
    </row>
    <row r="67" spans="1:14" x14ac:dyDescent="0.3">
      <c r="D67" t="s">
        <v>120</v>
      </c>
      <c r="E67" t="str">
        <f>C1</f>
        <v>Apartment Investment and Management Company (AIV)</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7066</v>
      </c>
      <c r="D68">
        <f ca="1">IFERROR(AVERAGE(VALUE(INDIRECT("J"&amp;(MATCH(B68,B69:B500,0)+68))),VALUE(INDIRECT("J"&amp;(MATCH(B68,B69:B500,0)+79))),VALUE(INDIRECT("J"&amp;(MATCH(B68,B69:B500,0)+90))),VALUE(INDIRECT("J"&amp;(MATCH(B68,B69:B500,0)+101)))),"")</f>
        <v>10975000000</v>
      </c>
      <c r="E68" t="str">
        <f t="shared" ref="E68:E76" ca="1" si="10">IFERROR(IF(AND(C68&lt;&gt;"",D68&lt;&gt;0),IF(VALUE(J68)&gt;VALUE(K68),"above average","below average"),"no data"),"no data")</f>
        <v>below average</v>
      </c>
      <c r="I68" t="str">
        <f t="shared" ca="1" si="4"/>
        <v>N/A</v>
      </c>
      <c r="J68">
        <f t="shared" si="5"/>
        <v>7150000000</v>
      </c>
      <c r="K68">
        <f t="shared" ca="1" si="6"/>
        <v>10975000000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7067</v>
      </c>
      <c r="D70">
        <f ca="1">IFERROR(AVERAGE(VALUE(INDIRECT("J"&amp;(MATCH(B70,B71:B502,0)+70))),VALUE(INDIRECT("J"&amp;(MATCH(B70,B71:B502,0)+81))),VALUE(INDIRECT("J"&amp;(MATCH(B70,B71:B502,0)+92))),VALUE(INDIRECT("J"&amp;(MATCH(B70,B71:B502,0)+103)))),"")</f>
        <v>12.475000000000001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16.78</v>
      </c>
      <c r="K70">
        <f t="shared" ca="1" si="6"/>
        <v>12.475</v>
      </c>
      <c r="L70" t="str">
        <f t="shared" ca="1" si="7"/>
        <v>N/A</v>
      </c>
      <c r="M70" t="str">
        <f t="shared" ca="1" si="8"/>
        <v>N/A</v>
      </c>
      <c r="N70" t="str">
        <f t="shared" ca="1" si="9"/>
        <v>N/A</v>
      </c>
    </row>
    <row r="71" spans="1:14" x14ac:dyDescent="0.3">
      <c r="A71" s="1">
        <v>3</v>
      </c>
      <c r="B71" t="s">
        <v>124</v>
      </c>
      <c r="C71" t="s">
        <v>7099</v>
      </c>
      <c r="D71">
        <f ca="1">IFERROR(AVERAGE(VALUE(INDIRECT("J"&amp;(MATCH(B71,B72:B503,0)+71))),VALUE(INDIRECT("J"&amp;(MATCH(B71,B72:B503,0)+82))),VALUE(INDIRECT("J"&amp;(MATCH(B71,B72:B503,0)+93))),VALUE(INDIRECT("J"&amp;(MATCH(B71,B72:B503,0)+104)))),"")</f>
        <v>27.932499999999997</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85.16</v>
      </c>
      <c r="K71">
        <f t="shared" ca="1" si="6"/>
        <v>27.932500000000001</v>
      </c>
      <c r="L71" t="str">
        <f t="shared" ca="1" si="7"/>
        <v>N/A</v>
      </c>
      <c r="M71" t="str">
        <f t="shared" ca="1" si="8"/>
        <v>N/A</v>
      </c>
      <c r="N71" t="str">
        <f t="shared" ca="1" si="9"/>
        <v>N/A</v>
      </c>
    </row>
    <row r="72" spans="1:14" x14ac:dyDescent="0.3">
      <c r="A72" s="1">
        <v>4</v>
      </c>
      <c r="B72" t="s">
        <v>126</v>
      </c>
      <c r="C72" t="s">
        <v>7100</v>
      </c>
      <c r="D72">
        <f ca="1">IFERROR(AVERAGE(VALUE(INDIRECT("J"&amp;(MATCH(B72,B73:B504,0)+72))),VALUE(INDIRECT("J"&amp;(MATCH(B72,B73:B504,0)+83))),VALUE(INDIRECT("J"&amp;(MATCH(B72,B73:B504,0)+94))),VALUE(INDIRECT("J"&amp;(MATCH(B72,B73:B504,0)+105)))),"")</f>
        <v>4.5774999999999997</v>
      </c>
      <c r="E72" t="str">
        <f t="shared" ca="1" si="10"/>
        <v>above average</v>
      </c>
      <c r="F72" t="str">
        <f t="shared" ca="1" si="11"/>
        <v>peg ratio (5 yr expected)</v>
      </c>
      <c r="G72" t="str">
        <f t="shared" ca="1" si="12"/>
        <v>trailing p/e, forward p/e, peg ratio</v>
      </c>
      <c r="I72" t="str">
        <f t="shared" ca="1" si="4"/>
        <v>N/A</v>
      </c>
      <c r="J72">
        <f t="shared" si="5"/>
        <v>12.3</v>
      </c>
      <c r="K72">
        <f t="shared" ca="1" si="6"/>
        <v>4.5774999999999997</v>
      </c>
      <c r="L72" t="str">
        <f t="shared" ca="1" si="7"/>
        <v>N/A</v>
      </c>
      <c r="M72" t="str">
        <f t="shared" ca="1" si="8"/>
        <v>N/A</v>
      </c>
      <c r="N72" t="str">
        <f t="shared" ca="1" si="9"/>
        <v>N/A</v>
      </c>
    </row>
    <row r="73" spans="1:14" x14ac:dyDescent="0.3">
      <c r="A73" s="1">
        <v>5</v>
      </c>
      <c r="B73" t="s">
        <v>128</v>
      </c>
      <c r="C73" t="s">
        <v>7101</v>
      </c>
      <c r="D73">
        <f ca="1">IFERROR(AVERAGE(VALUE(INDIRECT("J"&amp;(MATCH(B73,B74:B505,0)+73))),VALUE(INDIRECT("J"&amp;(MATCH(B73,B74:B505,0)+84))),VALUE(INDIRECT("J"&amp;(MATCH(B73,B74:B505,0)+95))),VALUE(INDIRECT("J"&amp;(MATCH(B73,B74:B505,0)+106)))),"")</f>
        <v>7.3249999999999993</v>
      </c>
      <c r="E73" t="str">
        <f t="shared" ca="1" si="10"/>
        <v>below average</v>
      </c>
      <c r="F73" t="str">
        <f t="shared" ca="1" si="11"/>
        <v/>
      </c>
      <c r="G73" t="str">
        <f t="shared" ca="1" si="12"/>
        <v>trailing p/e, forward p/e, peg ratio</v>
      </c>
      <c r="I73" t="str">
        <f t="shared" ca="1" si="4"/>
        <v>N/A</v>
      </c>
      <c r="J73">
        <f t="shared" si="5"/>
        <v>7.32</v>
      </c>
      <c r="K73">
        <f t="shared" ca="1" si="6"/>
        <v>7.3250000000000002</v>
      </c>
      <c r="L73" t="str">
        <f t="shared" ca="1" si="7"/>
        <v>N/A</v>
      </c>
      <c r="M73" t="str">
        <f t="shared" ca="1" si="8"/>
        <v>N/A</v>
      </c>
      <c r="N73" t="str">
        <f t="shared" ca="1" si="9"/>
        <v>N/A</v>
      </c>
    </row>
    <row r="74" spans="1:14" x14ac:dyDescent="0.3">
      <c r="A74" s="1">
        <v>6</v>
      </c>
      <c r="B74" t="s">
        <v>130</v>
      </c>
      <c r="C74" t="s">
        <v>1354</v>
      </c>
      <c r="D74">
        <f ca="1">IFERROR(AVERAGE(VALUE(INDIRECT("J"&amp;(MATCH(B74,B75:B506,0)+74))),VALUE(INDIRECT("J"&amp;(MATCH(B74,B75:B506,0)+85))),VALUE(INDIRECT("J"&amp;(MATCH(B74,B75:B506,0)+96))),VALUE(INDIRECT("J"&amp;(MATCH(B74,B75:B506,0)+107)))),"")</f>
        <v>1.7275</v>
      </c>
      <c r="E74" t="str">
        <f t="shared" ca="1" si="10"/>
        <v>above average</v>
      </c>
      <c r="F74" t="str">
        <f t="shared" ca="1" si="11"/>
        <v>price/book (mrq)</v>
      </c>
      <c r="G74" t="str">
        <f t="shared" ca="1" si="12"/>
        <v>trailing p/e, forward p/e, peg ratio, price/book</v>
      </c>
      <c r="I74" t="str">
        <f t="shared" ca="1" si="4"/>
        <v>N/A</v>
      </c>
      <c r="J74">
        <f t="shared" si="5"/>
        <v>4.3600000000000003</v>
      </c>
      <c r="K74">
        <f t="shared" ca="1" si="6"/>
        <v>1.7275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peg ratio,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peg ratio,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trailing p/e, forward p/e, peg ratio, and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Apartment Investment and Management may be overvalued. The company has a higher trailing p/e, forward p/e, peg ratio, and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1840</v>
      </c>
      <c r="F81" t="str">
        <f t="shared" ref="F81:F87" ca="1" si="13">IF(E70="below average",LOWER(TRIM(IF(ISNUMBER(VALUE(RIGHT(B70,1))),REPLACE(B70,LEN(B70),1,""),B70))),"")</f>
        <v/>
      </c>
      <c r="G81" t="str">
        <f ca="1">IFERROR(LEFT(F81,FIND("(",F81) - 2),F81)</f>
        <v/>
      </c>
      <c r="I81" t="str">
        <f t="shared" ca="1" si="4"/>
        <v>N/A</v>
      </c>
      <c r="J81">
        <f t="shared" si="5"/>
        <v>0.42799999999999999</v>
      </c>
      <c r="K81" t="str">
        <f t="shared" si="6"/>
        <v>N/A</v>
      </c>
      <c r="L81" t="str">
        <f t="shared" si="7"/>
        <v>N/A</v>
      </c>
      <c r="M81" t="str">
        <f t="shared" ca="1" si="8"/>
        <v>N/A</v>
      </c>
      <c r="N81" t="str">
        <f t="shared" ca="1" si="9"/>
        <v>N/A</v>
      </c>
    </row>
    <row r="82" spans="1:14" x14ac:dyDescent="0.3">
      <c r="A82" s="1">
        <v>1</v>
      </c>
      <c r="B82" t="s">
        <v>140</v>
      </c>
      <c r="C82" t="s">
        <v>7102</v>
      </c>
      <c r="F82" t="str">
        <f t="shared" ca="1" si="13"/>
        <v/>
      </c>
      <c r="G82" t="str">
        <f t="shared" ref="G82:G87" ca="1" si="14">IF(F82&lt;&gt;"", G81 &amp; ", " &amp; IFERROR(LEFT(F82,FIND("(",F82) - 2),F82),G81)</f>
        <v/>
      </c>
      <c r="I82" t="str">
        <f t="shared" ca="1" si="4"/>
        <v>N/A</v>
      </c>
      <c r="J82">
        <f t="shared" si="5"/>
        <v>0.24679999999999999</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7103</v>
      </c>
      <c r="F84" t="str">
        <f t="shared" ca="1" si="13"/>
        <v>price/sales (ttm)</v>
      </c>
      <c r="G84" t="str">
        <f t="shared" ca="1" si="14"/>
        <v>, price/sales</v>
      </c>
      <c r="I84" t="str">
        <f t="shared" ca="1" si="4"/>
        <v>N/A</v>
      </c>
      <c r="J84">
        <f t="shared" si="5"/>
        <v>2.4400000000000002E-2</v>
      </c>
      <c r="K84" t="str">
        <f t="shared" si="6"/>
        <v>N/A</v>
      </c>
      <c r="L84" t="str">
        <f t="shared" si="7"/>
        <v>N/A</v>
      </c>
      <c r="M84" t="str">
        <f t="shared" ca="1" si="8"/>
        <v>N/A</v>
      </c>
      <c r="N84" t="str">
        <f t="shared" ca="1" si="9"/>
        <v>N/A</v>
      </c>
    </row>
    <row r="85" spans="1:14" x14ac:dyDescent="0.3">
      <c r="A85" s="1">
        <v>1</v>
      </c>
      <c r="B85" t="s">
        <v>144</v>
      </c>
      <c r="C85" t="s">
        <v>7104</v>
      </c>
      <c r="F85" t="str">
        <f t="shared" ca="1" si="13"/>
        <v/>
      </c>
      <c r="G85" t="str">
        <f t="shared" ca="1" si="14"/>
        <v>, price/sales</v>
      </c>
      <c r="I85" t="str">
        <f t="shared" ca="1" si="4"/>
        <v>N/A</v>
      </c>
      <c r="J85">
        <f t="shared" si="5"/>
        <v>0.25030000000000002</v>
      </c>
      <c r="K85" t="str">
        <f t="shared" si="6"/>
        <v>N/A</v>
      </c>
      <c r="L85" t="str">
        <f t="shared" si="7"/>
        <v>N/A</v>
      </c>
      <c r="M85" t="str">
        <f t="shared" ca="1" si="8"/>
        <v>N/A</v>
      </c>
      <c r="N85" t="str">
        <f t="shared" ca="1" si="9"/>
        <v>N/A</v>
      </c>
    </row>
    <row r="86" spans="1:14" x14ac:dyDescent="0.3">
      <c r="F86" t="str">
        <f t="shared" ca="1" si="13"/>
        <v/>
      </c>
      <c r="G86" t="str">
        <f t="shared" ca="1" si="14"/>
        <v>, price/sales</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7105</v>
      </c>
      <c r="F87" t="str">
        <f t="shared" ca="1" si="13"/>
        <v/>
      </c>
      <c r="G87" t="str">
        <f t="shared" ca="1" si="14"/>
        <v>, price/sales</v>
      </c>
      <c r="I87" t="str">
        <f t="shared" ca="1" si="4"/>
        <v>N/A</v>
      </c>
      <c r="J87">
        <f t="shared" si="5"/>
        <v>976840000</v>
      </c>
      <c r="K87" t="str">
        <f t="shared" si="6"/>
        <v>N/A</v>
      </c>
      <c r="L87" t="str">
        <f t="shared" si="7"/>
        <v>N/A</v>
      </c>
      <c r="M87" t="str">
        <f t="shared" ca="1" si="8"/>
        <v>N/A</v>
      </c>
      <c r="N87" t="str">
        <f t="shared" ca="1" si="9"/>
        <v>N/A</v>
      </c>
    </row>
    <row r="88" spans="1:14" x14ac:dyDescent="0.3">
      <c r="A88" s="1">
        <v>1</v>
      </c>
      <c r="B88" t="s">
        <v>147</v>
      </c>
      <c r="C88" t="s">
        <v>7106</v>
      </c>
      <c r="F88" t="str">
        <f ca="1">IF(F87="",IF(F86="",IF(F85="",IF(F84="",IF(F83="",IF(F82="",IFERROR(LEFT(F81,FIND("(",F81) - 2),F81),IFERROR(LEFT(F82,FIND("(",F82) - 2),F82)),IFERROR(LEFT(F83,FIND("(",F83) - 2),F83)),IFERROR(LEFT(F84,FIND("(",F84) - 2),F84)),IFERROR(LEFT(F85,FIND("(",F85) - 2),F85)),IFERROR(LEFT(F86,FIND("(",F86) - 2),F86)),IFERROR(LEFT(F87,FIND("(",F87) - 2),F87))</f>
        <v>price/sales</v>
      </c>
      <c r="G88" t="str">
        <f ca="1">TRIM(IF(LEFT(G87,1)=",",REPLACE(G87,1,1,""),SUBSTITUTE(G87,F88, "and " &amp; F88)))</f>
        <v>price/sales</v>
      </c>
      <c r="I88" t="str">
        <f t="shared" ca="1" si="4"/>
        <v>N/A</v>
      </c>
      <c r="J88">
        <f t="shared" si="5"/>
        <v>6.26</v>
      </c>
      <c r="K88" t="str">
        <f t="shared" si="6"/>
        <v>N/A</v>
      </c>
      <c r="L88" t="str">
        <f t="shared" si="7"/>
        <v>N/A</v>
      </c>
      <c r="M88" t="str">
        <f t="shared" ca="1" si="8"/>
        <v>N/A</v>
      </c>
      <c r="N88" t="str">
        <f t="shared" ca="1" si="9"/>
        <v>N/A</v>
      </c>
    </row>
    <row r="89" spans="1:14" x14ac:dyDescent="0.3">
      <c r="A89" s="1">
        <v>2</v>
      </c>
      <c r="B89" t="s">
        <v>149</v>
      </c>
      <c r="C89" t="s">
        <v>3101</v>
      </c>
      <c r="D89" t="str">
        <f ca="1">IF(COUNTIF(E70:E76,"=below average")&gt;0,"There are some indications that "&amp;D1&amp;" may be undervalued. The company has a lower " &amp; G88 &amp; " than the comparable average", "Inconclusive")</f>
        <v>There are some indications that Apartment Investment and Management may be undervalued. The company has a lower price/sales than the comparable average</v>
      </c>
      <c r="I89" t="str">
        <f t="shared" ca="1" si="4"/>
        <v>N/A</v>
      </c>
      <c r="J89">
        <f t="shared" si="5"/>
        <v>0.01</v>
      </c>
      <c r="K89" t="str">
        <f t="shared" ca="1" si="6"/>
        <v>N/A</v>
      </c>
      <c r="L89" t="str">
        <f t="shared" si="7"/>
        <v>N/A</v>
      </c>
      <c r="M89" t="str">
        <f t="shared" si="8"/>
        <v>N/A</v>
      </c>
      <c r="N89" t="str">
        <f t="shared" si="9"/>
        <v>N/A</v>
      </c>
    </row>
    <row r="90" spans="1:14" x14ac:dyDescent="0.3">
      <c r="A90" s="1">
        <v>3</v>
      </c>
      <c r="B90" t="s">
        <v>151</v>
      </c>
      <c r="C90" t="s">
        <v>7107</v>
      </c>
      <c r="I90" t="str">
        <f t="shared" si="4"/>
        <v>N/A</v>
      </c>
      <c r="J90">
        <f t="shared" si="5"/>
        <v>639090000</v>
      </c>
      <c r="K90" t="str">
        <f t="shared" si="6"/>
        <v>N/A</v>
      </c>
      <c r="L90" t="str">
        <f t="shared" si="7"/>
        <v>N/A</v>
      </c>
      <c r="M90" t="str">
        <f t="shared" si="8"/>
        <v>N/A</v>
      </c>
      <c r="N90" t="str">
        <f t="shared" si="9"/>
        <v>N/A</v>
      </c>
    </row>
    <row r="91" spans="1:14" x14ac:dyDescent="0.3">
      <c r="A91" s="1">
        <v>4</v>
      </c>
      <c r="B91" t="s">
        <v>153</v>
      </c>
      <c r="C91" t="s">
        <v>7108</v>
      </c>
      <c r="I91" t="str">
        <f t="shared" si="4"/>
        <v>N/A</v>
      </c>
      <c r="J91">
        <f t="shared" si="5"/>
        <v>572560000</v>
      </c>
      <c r="K91" t="str">
        <f t="shared" si="6"/>
        <v>N/A</v>
      </c>
      <c r="L91" t="str">
        <f t="shared" si="7"/>
        <v>N/A</v>
      </c>
      <c r="M91" t="str">
        <f t="shared" si="8"/>
        <v>N/A</v>
      </c>
      <c r="N91" t="str">
        <f t="shared" si="9"/>
        <v>N/A</v>
      </c>
    </row>
    <row r="92" spans="1:14" x14ac:dyDescent="0.3">
      <c r="A92" s="1">
        <v>5</v>
      </c>
      <c r="B92" t="s">
        <v>155</v>
      </c>
      <c r="C92" t="s">
        <v>7109</v>
      </c>
      <c r="I92" t="str">
        <f t="shared" si="4"/>
        <v>N/A</v>
      </c>
      <c r="J92">
        <f t="shared" si="5"/>
        <v>406050000</v>
      </c>
      <c r="K92" t="str">
        <f t="shared" si="6"/>
        <v>N/A</v>
      </c>
      <c r="L92" t="str">
        <f t="shared" si="7"/>
        <v>N/A</v>
      </c>
      <c r="M92" t="str">
        <f t="shared" si="8"/>
        <v>N/A</v>
      </c>
      <c r="N92" t="str">
        <f t="shared" si="9"/>
        <v>N/A</v>
      </c>
    </row>
    <row r="93" spans="1:14" x14ac:dyDescent="0.3">
      <c r="A93" s="1">
        <v>6</v>
      </c>
      <c r="B93" t="s">
        <v>157</v>
      </c>
      <c r="C93" t="s">
        <v>7068</v>
      </c>
      <c r="I93" t="str">
        <f t="shared" si="4"/>
        <v>N/A</v>
      </c>
      <c r="J93">
        <f t="shared" si="5"/>
        <v>2.59</v>
      </c>
      <c r="K93" t="str">
        <f t="shared" si="6"/>
        <v>N/A</v>
      </c>
      <c r="L93" t="str">
        <f t="shared" si="7"/>
        <v>N/A</v>
      </c>
      <c r="M93" t="str">
        <f t="shared" si="8"/>
        <v>N/A</v>
      </c>
      <c r="N93" t="str">
        <f t="shared" si="9"/>
        <v>N/A</v>
      </c>
    </row>
    <row r="94" spans="1:14" x14ac:dyDescent="0.3">
      <c r="A94" s="1">
        <v>7</v>
      </c>
      <c r="B94" t="s">
        <v>158</v>
      </c>
      <c r="C94" t="s">
        <v>7110</v>
      </c>
      <c r="I94" t="str">
        <f t="shared" si="4"/>
        <v>N/A</v>
      </c>
      <c r="J94">
        <f t="shared" si="5"/>
        <v>-0.47399999999999998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7111</v>
      </c>
      <c r="I96" t="str">
        <f t="shared" si="4"/>
        <v>N/A</v>
      </c>
      <c r="J96">
        <f t="shared" si="5"/>
        <v>65069999.999999993</v>
      </c>
      <c r="K96" t="str">
        <f t="shared" si="6"/>
        <v>N/A</v>
      </c>
      <c r="L96" t="str">
        <f t="shared" si="7"/>
        <v>N/A</v>
      </c>
      <c r="M96" t="str">
        <f t="shared" si="8"/>
        <v>N/A</v>
      </c>
      <c r="N96" t="str">
        <f t="shared" si="9"/>
        <v>N/A</v>
      </c>
    </row>
    <row r="97" spans="1:14" x14ac:dyDescent="0.3">
      <c r="A97" s="1">
        <v>1</v>
      </c>
      <c r="B97" t="s">
        <v>161</v>
      </c>
      <c r="C97" t="s">
        <v>456</v>
      </c>
      <c r="I97" t="str">
        <f t="shared" si="4"/>
        <v>N/A</v>
      </c>
      <c r="J97">
        <f t="shared" si="5"/>
        <v>0.41</v>
      </c>
      <c r="K97" t="str">
        <f t="shared" si="6"/>
        <v>N/A</v>
      </c>
      <c r="L97" t="str">
        <f t="shared" si="7"/>
        <v>N/A</v>
      </c>
      <c r="M97" t="str">
        <f t="shared" si="8"/>
        <v>N/A</v>
      </c>
      <c r="N97" t="str">
        <f t="shared" si="9"/>
        <v>N/A</v>
      </c>
    </row>
    <row r="98" spans="1:14" x14ac:dyDescent="0.3">
      <c r="A98" s="1">
        <v>2</v>
      </c>
      <c r="B98" t="s">
        <v>163</v>
      </c>
      <c r="C98" t="s">
        <v>7112</v>
      </c>
      <c r="I98" t="str">
        <f t="shared" si="4"/>
        <v>N/A</v>
      </c>
      <c r="J98">
        <f t="shared" si="5"/>
        <v>3970000000</v>
      </c>
      <c r="K98" t="str">
        <f t="shared" si="6"/>
        <v>N/A</v>
      </c>
      <c r="L98" t="str">
        <f t="shared" si="7"/>
        <v>N/A</v>
      </c>
      <c r="M98" t="str">
        <f t="shared" si="8"/>
        <v>N/A</v>
      </c>
      <c r="N98" t="str">
        <f t="shared" si="9"/>
        <v>N/A</v>
      </c>
    </row>
    <row r="99" spans="1:14" x14ac:dyDescent="0.3">
      <c r="A99" s="1">
        <v>3</v>
      </c>
      <c r="B99" t="s">
        <v>165</v>
      </c>
      <c r="C99" t="s">
        <v>7113</v>
      </c>
      <c r="I99" t="str">
        <f t="shared" si="4"/>
        <v>N/A</v>
      </c>
      <c r="J99">
        <f t="shared" si="5"/>
        <v>205.05</v>
      </c>
      <c r="K99" t="str">
        <f t="shared" si="6"/>
        <v>N/A</v>
      </c>
      <c r="L99" t="str">
        <f t="shared" si="7"/>
        <v>N/A</v>
      </c>
      <c r="M99" t="str">
        <f t="shared" si="8"/>
        <v>N/A</v>
      </c>
      <c r="N99" t="str">
        <f t="shared" si="9"/>
        <v>N/A</v>
      </c>
    </row>
    <row r="100" spans="1:14" x14ac:dyDescent="0.3">
      <c r="A100" s="1">
        <v>4</v>
      </c>
      <c r="B100" t="s">
        <v>167</v>
      </c>
      <c r="C100" t="s">
        <v>439</v>
      </c>
      <c r="I100" t="str">
        <f t="shared" si="4"/>
        <v>N/A</v>
      </c>
      <c r="J100">
        <f t="shared" si="5"/>
        <v>0.42</v>
      </c>
      <c r="K100" t="str">
        <f t="shared" si="6"/>
        <v>N/A</v>
      </c>
      <c r="L100" t="str">
        <f t="shared" si="7"/>
        <v>N/A</v>
      </c>
      <c r="M100" t="str">
        <f t="shared" si="8"/>
        <v>N/A</v>
      </c>
      <c r="N100" t="str">
        <f t="shared" si="9"/>
        <v>N/A</v>
      </c>
    </row>
    <row r="101" spans="1:14" x14ac:dyDescent="0.3">
      <c r="A101" s="1">
        <v>5</v>
      </c>
      <c r="B101" t="s">
        <v>169</v>
      </c>
      <c r="C101" t="s">
        <v>4622</v>
      </c>
      <c r="I101" t="str">
        <f t="shared" si="4"/>
        <v>N/A</v>
      </c>
      <c r="J101">
        <f t="shared" si="5"/>
        <v>9.9499999999999993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7114</v>
      </c>
      <c r="I103" t="str">
        <f t="shared" si="4"/>
        <v>N/A</v>
      </c>
      <c r="J103">
        <f t="shared" si="5"/>
        <v>372290000</v>
      </c>
      <c r="K103" t="str">
        <f t="shared" si="6"/>
        <v>N/A</v>
      </c>
      <c r="L103" t="str">
        <f t="shared" si="7"/>
        <v>N/A</v>
      </c>
      <c r="M103" t="str">
        <f t="shared" si="8"/>
        <v>N/A</v>
      </c>
      <c r="N103" t="str">
        <f t="shared" si="9"/>
        <v>N/A</v>
      </c>
    </row>
    <row r="104" spans="1:14" x14ac:dyDescent="0.3">
      <c r="A104" s="1">
        <v>1</v>
      </c>
      <c r="B104" t="s">
        <v>173</v>
      </c>
      <c r="C104" t="s">
        <v>7115</v>
      </c>
      <c r="I104" t="str">
        <f t="shared" si="4"/>
        <v>N/A</v>
      </c>
      <c r="J104">
        <f t="shared" si="5"/>
        <v>-41490000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1081</v>
      </c>
      <c r="I106" t="str">
        <f t="shared" si="4"/>
        <v>N/A</v>
      </c>
      <c r="J106">
        <f t="shared" si="5"/>
        <v>0.69</v>
      </c>
      <c r="K106" t="str">
        <f t="shared" si="6"/>
        <v>N/A</v>
      </c>
      <c r="L106" t="str">
        <f t="shared" si="7"/>
        <v>N/A</v>
      </c>
      <c r="M106" t="str">
        <f t="shared" si="8"/>
        <v>N/A</v>
      </c>
      <c r="N106" t="str">
        <f t="shared" si="9"/>
        <v>N/A</v>
      </c>
    </row>
    <row r="107" spans="1:14" x14ac:dyDescent="0.3">
      <c r="A107" s="1">
        <v>1</v>
      </c>
      <c r="B107" t="s">
        <v>175</v>
      </c>
      <c r="C107" t="s">
        <v>7116</v>
      </c>
      <c r="I107" t="str">
        <f t="shared" si="4"/>
        <v>N/A</v>
      </c>
      <c r="J107">
        <f t="shared" si="5"/>
        <v>-1.8000000000000002E-2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7117</v>
      </c>
      <c r="I109" t="str">
        <f t="shared" si="4"/>
        <v>N/A</v>
      </c>
      <c r="J109">
        <f t="shared" si="5"/>
        <v>47.91</v>
      </c>
      <c r="K109" t="str">
        <f t="shared" si="6"/>
        <v>N/A</v>
      </c>
      <c r="L109" t="str">
        <f t="shared" si="7"/>
        <v>N/A</v>
      </c>
      <c r="M109" t="str">
        <f t="shared" si="8"/>
        <v>N/A</v>
      </c>
      <c r="N109" t="str">
        <f t="shared" si="9"/>
        <v>N/A</v>
      </c>
    </row>
    <row r="110" spans="1:14" x14ac:dyDescent="0.3">
      <c r="A110" s="1">
        <v>4</v>
      </c>
      <c r="B110" t="s">
        <v>181</v>
      </c>
      <c r="C110" t="s">
        <v>7118</v>
      </c>
      <c r="I110" t="str">
        <f t="shared" si="4"/>
        <v>N/A</v>
      </c>
      <c r="J110">
        <f t="shared" si="5"/>
        <v>39.659999999999997</v>
      </c>
      <c r="K110" t="str">
        <f t="shared" si="6"/>
        <v>N/A</v>
      </c>
      <c r="L110" t="str">
        <f t="shared" si="7"/>
        <v>N/A</v>
      </c>
      <c r="M110" t="str">
        <f t="shared" si="8"/>
        <v>N/A</v>
      </c>
      <c r="N110" t="str">
        <f t="shared" si="9"/>
        <v>N/A</v>
      </c>
    </row>
    <row r="111" spans="1:14" x14ac:dyDescent="0.3">
      <c r="A111" s="1">
        <v>5</v>
      </c>
      <c r="B111" t="s">
        <v>183</v>
      </c>
      <c r="C111" t="s">
        <v>7119</v>
      </c>
      <c r="I111" t="str">
        <f t="shared" si="4"/>
        <v>N/A</v>
      </c>
      <c r="J111">
        <f t="shared" si="5"/>
        <v>43.64</v>
      </c>
      <c r="K111" t="str">
        <f t="shared" si="6"/>
        <v>N/A</v>
      </c>
      <c r="L111" t="str">
        <f t="shared" si="7"/>
        <v>N/A</v>
      </c>
      <c r="M111" t="str">
        <f t="shared" si="8"/>
        <v>N/A</v>
      </c>
      <c r="N111" t="str">
        <f t="shared" si="9"/>
        <v>N/A</v>
      </c>
    </row>
    <row r="112" spans="1:14" x14ac:dyDescent="0.3">
      <c r="A112" s="1">
        <v>6</v>
      </c>
      <c r="B112" t="s">
        <v>185</v>
      </c>
      <c r="C112" t="s">
        <v>7120</v>
      </c>
      <c r="I112" t="str">
        <f t="shared" si="4"/>
        <v>N/A</v>
      </c>
      <c r="J112">
        <f t="shared" si="5"/>
        <v>44.13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7121</v>
      </c>
      <c r="I114" t="str">
        <f t="shared" si="4"/>
        <v>N/A</v>
      </c>
      <c r="J114">
        <f t="shared" si="5"/>
        <v>1250000</v>
      </c>
      <c r="K114" t="str">
        <f t="shared" si="6"/>
        <v>N/A</v>
      </c>
      <c r="L114" t="str">
        <f t="shared" si="7"/>
        <v>N/A</v>
      </c>
      <c r="M114" t="str">
        <f t="shared" si="8"/>
        <v>N/A</v>
      </c>
      <c r="N114" t="str">
        <f t="shared" si="9"/>
        <v>N/A</v>
      </c>
    </row>
    <row r="115" spans="1:14" x14ac:dyDescent="0.3">
      <c r="A115" s="1">
        <v>1</v>
      </c>
      <c r="B115" t="s">
        <v>189</v>
      </c>
      <c r="C115" t="s">
        <v>2413</v>
      </c>
      <c r="I115" t="str">
        <f t="shared" si="4"/>
        <v>N/A</v>
      </c>
      <c r="J115">
        <f t="shared" si="5"/>
        <v>1060000</v>
      </c>
      <c r="K115" t="str">
        <f t="shared" si="6"/>
        <v>N/A</v>
      </c>
      <c r="L115" t="str">
        <f t="shared" si="7"/>
        <v>N/A</v>
      </c>
      <c r="M115" t="str">
        <f t="shared" si="8"/>
        <v>N/A</v>
      </c>
      <c r="N115" t="str">
        <f t="shared" si="9"/>
        <v>N/A</v>
      </c>
    </row>
    <row r="116" spans="1:14" x14ac:dyDescent="0.3">
      <c r="A116" s="1">
        <v>2</v>
      </c>
      <c r="B116" t="s">
        <v>191</v>
      </c>
      <c r="C116" t="s">
        <v>7122</v>
      </c>
      <c r="I116" t="str">
        <f t="shared" si="4"/>
        <v>N/A</v>
      </c>
      <c r="J116">
        <f t="shared" si="5"/>
        <v>157020000</v>
      </c>
      <c r="K116" t="str">
        <f t="shared" si="6"/>
        <v>N/A</v>
      </c>
      <c r="L116" t="str">
        <f t="shared" si="7"/>
        <v>N/A</v>
      </c>
      <c r="M116" t="str">
        <f t="shared" si="8"/>
        <v>N/A</v>
      </c>
      <c r="N116" t="str">
        <f t="shared" si="9"/>
        <v>N/A</v>
      </c>
    </row>
    <row r="117" spans="1:14" x14ac:dyDescent="0.3">
      <c r="A117" s="1">
        <v>3</v>
      </c>
      <c r="B117" t="s">
        <v>193</v>
      </c>
      <c r="C117" t="s">
        <v>7123</v>
      </c>
      <c r="I117" t="str">
        <f t="shared" si="4"/>
        <v>N/A</v>
      </c>
      <c r="J117">
        <f t="shared" si="5"/>
        <v>155670000</v>
      </c>
      <c r="K117" t="str">
        <f t="shared" si="6"/>
        <v>N/A</v>
      </c>
      <c r="L117" t="str">
        <f t="shared" si="7"/>
        <v>N/A</v>
      </c>
      <c r="M117" t="str">
        <f t="shared" si="8"/>
        <v>N/A</v>
      </c>
      <c r="N117" t="str">
        <f t="shared" si="9"/>
        <v>N/A</v>
      </c>
    </row>
    <row r="118" spans="1:14" x14ac:dyDescent="0.3">
      <c r="A118" s="1">
        <v>4</v>
      </c>
      <c r="B118" t="s">
        <v>195</v>
      </c>
      <c r="C118" t="s">
        <v>7124</v>
      </c>
      <c r="I118" t="str">
        <f t="shared" si="4"/>
        <v>N/A</v>
      </c>
      <c r="J118">
        <f t="shared" si="5"/>
        <v>9.1000000000000004E-3</v>
      </c>
      <c r="K118" t="str">
        <f t="shared" si="6"/>
        <v>N/A</v>
      </c>
      <c r="L118" t="str">
        <f t="shared" si="7"/>
        <v>N/A</v>
      </c>
      <c r="M118" t="str">
        <f t="shared" si="8"/>
        <v>N/A</v>
      </c>
      <c r="N118" t="str">
        <f t="shared" si="9"/>
        <v>N/A</v>
      </c>
    </row>
    <row r="119" spans="1:14" x14ac:dyDescent="0.3">
      <c r="A119" s="1">
        <v>5</v>
      </c>
      <c r="B119" t="s">
        <v>197</v>
      </c>
      <c r="C119" t="s">
        <v>7125</v>
      </c>
      <c r="I119" t="str">
        <f t="shared" si="4"/>
        <v>N/A</v>
      </c>
      <c r="J119">
        <f t="shared" si="5"/>
        <v>1.0290000000000001</v>
      </c>
      <c r="K119" t="str">
        <f t="shared" si="6"/>
        <v>N/A</v>
      </c>
      <c r="L119" t="str">
        <f t="shared" si="7"/>
        <v>N/A</v>
      </c>
      <c r="M119" t="str">
        <f t="shared" si="8"/>
        <v>N/A</v>
      </c>
      <c r="N119" t="str">
        <f t="shared" si="9"/>
        <v>N/A</v>
      </c>
    </row>
    <row r="120" spans="1:14" x14ac:dyDescent="0.3">
      <c r="A120" s="1">
        <v>6</v>
      </c>
      <c r="B120" t="s">
        <v>199</v>
      </c>
      <c r="C120" t="s">
        <v>7126</v>
      </c>
      <c r="I120" t="str">
        <f t="shared" si="4"/>
        <v>N/A</v>
      </c>
      <c r="J120">
        <f t="shared" si="5"/>
        <v>4470000</v>
      </c>
      <c r="K120" t="str">
        <f t="shared" si="6"/>
        <v>N/A</v>
      </c>
      <c r="L120" t="str">
        <f t="shared" si="7"/>
        <v>N/A</v>
      </c>
      <c r="M120" t="str">
        <f t="shared" si="8"/>
        <v>N/A</v>
      </c>
      <c r="N120" t="str">
        <f t="shared" si="9"/>
        <v>N/A</v>
      </c>
    </row>
    <row r="121" spans="1:14" x14ac:dyDescent="0.3">
      <c r="A121" s="1">
        <v>7</v>
      </c>
      <c r="B121" t="s">
        <v>201</v>
      </c>
      <c r="C121" t="s">
        <v>7127</v>
      </c>
      <c r="I121" t="str">
        <f t="shared" si="4"/>
        <v>N/A</v>
      </c>
      <c r="J121">
        <f t="shared" si="5"/>
        <v>3.7</v>
      </c>
      <c r="K121" t="str">
        <f t="shared" si="6"/>
        <v>N/A</v>
      </c>
      <c r="L121" t="str">
        <f t="shared" si="7"/>
        <v>N/A</v>
      </c>
      <c r="M121" t="str">
        <f t="shared" si="8"/>
        <v>N/A</v>
      </c>
      <c r="N121" t="str">
        <f t="shared" si="9"/>
        <v>N/A</v>
      </c>
    </row>
    <row r="122" spans="1:14" x14ac:dyDescent="0.3">
      <c r="A122" s="1">
        <v>8</v>
      </c>
      <c r="B122" t="s">
        <v>203</v>
      </c>
      <c r="C122" t="s">
        <v>7128</v>
      </c>
      <c r="I122" t="str">
        <f t="shared" si="4"/>
        <v>N/A</v>
      </c>
      <c r="J122">
        <f t="shared" si="5"/>
        <v>4.0599999999999997E-2</v>
      </c>
      <c r="K122" t="str">
        <f t="shared" si="6"/>
        <v>N/A</v>
      </c>
      <c r="L122" t="str">
        <f t="shared" si="7"/>
        <v>N/A</v>
      </c>
      <c r="M122" t="str">
        <f t="shared" si="8"/>
        <v>N/A</v>
      </c>
      <c r="N122" t="str">
        <f t="shared" si="9"/>
        <v>N/A</v>
      </c>
    </row>
    <row r="123" spans="1:14" x14ac:dyDescent="0.3">
      <c r="A123" s="1">
        <v>9</v>
      </c>
      <c r="B123" t="s">
        <v>205</v>
      </c>
      <c r="C123" t="s">
        <v>7129</v>
      </c>
      <c r="I123" t="str">
        <f t="shared" si="4"/>
        <v>N/A</v>
      </c>
      <c r="J123">
        <f t="shared" si="5"/>
        <v>4690000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2493</v>
      </c>
      <c r="I125" t="str">
        <f t="shared" si="15"/>
        <v>N/A</v>
      </c>
      <c r="J125">
        <f t="shared" si="16"/>
        <v>1.44</v>
      </c>
      <c r="K125" t="str">
        <f t="shared" si="17"/>
        <v>N/A</v>
      </c>
      <c r="L125" t="str">
        <f t="shared" si="18"/>
        <v>N/A</v>
      </c>
      <c r="M125" t="str">
        <f t="shared" si="19"/>
        <v>N/A</v>
      </c>
      <c r="N125" t="str">
        <f t="shared" si="20"/>
        <v>N/A</v>
      </c>
    </row>
    <row r="126" spans="1:14" x14ac:dyDescent="0.3">
      <c r="A126" s="1">
        <v>1</v>
      </c>
      <c r="B126" t="s">
        <v>208</v>
      </c>
      <c r="C126" t="s">
        <v>7130</v>
      </c>
      <c r="I126" t="str">
        <f t="shared" si="15"/>
        <v>N/A</v>
      </c>
      <c r="J126">
        <f t="shared" si="16"/>
        <v>3.2599999999999997E-2</v>
      </c>
      <c r="K126" t="str">
        <f t="shared" si="17"/>
        <v>N/A</v>
      </c>
      <c r="L126" t="str">
        <f t="shared" si="18"/>
        <v>N/A</v>
      </c>
      <c r="M126" t="str">
        <f t="shared" si="19"/>
        <v>N/A</v>
      </c>
      <c r="N126" t="str">
        <f t="shared" si="20"/>
        <v>N/A</v>
      </c>
    </row>
    <row r="127" spans="1:14" x14ac:dyDescent="0.3">
      <c r="A127" s="1">
        <v>2</v>
      </c>
      <c r="B127" t="s">
        <v>209</v>
      </c>
      <c r="C127" t="s">
        <v>6448</v>
      </c>
      <c r="I127" t="str">
        <f t="shared" si="15"/>
        <v>N/A</v>
      </c>
      <c r="J127">
        <f t="shared" si="16"/>
        <v>1.38</v>
      </c>
      <c r="K127" t="str">
        <f t="shared" si="17"/>
        <v>N/A</v>
      </c>
      <c r="L127" t="str">
        <f t="shared" si="18"/>
        <v>N/A</v>
      </c>
      <c r="M127" t="str">
        <f t="shared" si="19"/>
        <v>N/A</v>
      </c>
      <c r="N127" t="str">
        <f t="shared" si="20"/>
        <v>N/A</v>
      </c>
    </row>
    <row r="128" spans="1:14" x14ac:dyDescent="0.3">
      <c r="A128" s="1">
        <v>3</v>
      </c>
      <c r="B128" t="s">
        <v>210</v>
      </c>
      <c r="C128" t="s">
        <v>7131</v>
      </c>
      <c r="I128" t="str">
        <f t="shared" si="15"/>
        <v>N/A</v>
      </c>
      <c r="J128">
        <f t="shared" si="16"/>
        <v>3.1600000000000003E-2</v>
      </c>
      <c r="K128" t="str">
        <f t="shared" si="17"/>
        <v>N/A</v>
      </c>
      <c r="L128" t="str">
        <f t="shared" si="18"/>
        <v>N/A</v>
      </c>
      <c r="M128" t="str">
        <f t="shared" si="19"/>
        <v>N/A</v>
      </c>
      <c r="N128" t="str">
        <f t="shared" si="20"/>
        <v>N/A</v>
      </c>
    </row>
    <row r="129" spans="1:28" x14ac:dyDescent="0.3">
      <c r="A129" s="1">
        <v>4</v>
      </c>
      <c r="B129" t="s">
        <v>211</v>
      </c>
      <c r="C129" t="s">
        <v>7132</v>
      </c>
      <c r="I129" t="str">
        <f t="shared" si="15"/>
        <v>N/A</v>
      </c>
      <c r="J129">
        <f t="shared" si="16"/>
        <v>2.98</v>
      </c>
      <c r="K129" t="str">
        <f t="shared" si="17"/>
        <v>N/A</v>
      </c>
      <c r="L129" t="str">
        <f t="shared" si="18"/>
        <v>N/A</v>
      </c>
      <c r="M129" t="str">
        <f t="shared" si="19"/>
        <v>N/A</v>
      </c>
      <c r="N129" t="str">
        <f t="shared" si="20"/>
        <v>N/A</v>
      </c>
    </row>
    <row r="130" spans="1:28" x14ac:dyDescent="0.3">
      <c r="A130" s="1">
        <v>5</v>
      </c>
      <c r="B130" t="s">
        <v>212</v>
      </c>
      <c r="C130" t="s">
        <v>7133</v>
      </c>
      <c r="I130" t="str">
        <f t="shared" si="15"/>
        <v>N/A</v>
      </c>
      <c r="J130">
        <f t="shared" si="16"/>
        <v>11.240599999999999</v>
      </c>
      <c r="K130" t="str">
        <f t="shared" si="17"/>
        <v>N/A</v>
      </c>
      <c r="L130" t="str">
        <f t="shared" si="18"/>
        <v>N/A</v>
      </c>
      <c r="M130" t="str">
        <f t="shared" si="19"/>
        <v>N/A</v>
      </c>
      <c r="N130" t="str">
        <f t="shared" si="20"/>
        <v>N/A</v>
      </c>
    </row>
    <row r="131" spans="1:28" x14ac:dyDescent="0.3">
      <c r="A131" s="1">
        <v>6</v>
      </c>
      <c r="B131" t="s">
        <v>213</v>
      </c>
      <c r="C131" t="s">
        <v>7134</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7135</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7136</v>
      </c>
      <c r="I133" t="str">
        <f t="shared" si="15"/>
        <v>N/A</v>
      </c>
      <c r="J133">
        <f t="shared" si="16"/>
        <v>42859</v>
      </c>
      <c r="K133" t="str">
        <f t="shared" si="17"/>
        <v>N/A</v>
      </c>
      <c r="L133" t="str">
        <f t="shared" si="18"/>
        <v>N/A</v>
      </c>
      <c r="M133" t="str">
        <f t="shared" si="19"/>
        <v>N/A</v>
      </c>
      <c r="N133" t="str">
        <f t="shared" si="20"/>
        <v>N/A</v>
      </c>
    </row>
    <row r="134" spans="1:28" x14ac:dyDescent="0.3">
      <c r="A134" s="1">
        <v>9</v>
      </c>
      <c r="B134" t="s">
        <v>217</v>
      </c>
      <c r="C134" t="s">
        <v>7137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7138</v>
      </c>
      <c r="C138" t="s">
        <v>2571</v>
      </c>
      <c r="D138" t="s">
        <v>7139</v>
      </c>
      <c r="E138" t="s">
        <v>7140</v>
      </c>
      <c r="F138">
        <v>69</v>
      </c>
      <c r="I138" t="str">
        <f t="shared" si="15"/>
        <v>N/A</v>
      </c>
      <c r="J138" t="str">
        <f t="shared" si="16"/>
        <v>N/A</v>
      </c>
      <c r="K138">
        <f t="shared" si="17"/>
        <v>2069999.9999999998</v>
      </c>
      <c r="L138">
        <f t="shared" si="18"/>
        <v>10740000</v>
      </c>
      <c r="M138">
        <f t="shared" si="19"/>
        <v>69</v>
      </c>
      <c r="N138" t="str">
        <f t="shared" si="20"/>
        <v>N/A</v>
      </c>
    </row>
    <row r="139" spans="1:28" x14ac:dyDescent="0.3">
      <c r="A139" s="1">
        <v>1</v>
      </c>
      <c r="B139" t="s">
        <v>7141</v>
      </c>
      <c r="C139" t="s">
        <v>7142</v>
      </c>
      <c r="D139" t="s">
        <v>7143</v>
      </c>
      <c r="F139">
        <v>43</v>
      </c>
      <c r="I139" t="str">
        <f t="shared" si="15"/>
        <v>N/A</v>
      </c>
      <c r="J139" t="str">
        <f t="shared" si="16"/>
        <v>N/A</v>
      </c>
      <c r="K139">
        <f t="shared" si="17"/>
        <v>830470</v>
      </c>
      <c r="L139" t="str">
        <f t="shared" si="18"/>
        <v>N/A</v>
      </c>
      <c r="M139">
        <f t="shared" si="19"/>
        <v>43</v>
      </c>
      <c r="N139" t="str">
        <f t="shared" si="20"/>
        <v>N/A</v>
      </c>
    </row>
    <row r="140" spans="1:28" x14ac:dyDescent="0.3">
      <c r="A140" s="1">
        <v>2</v>
      </c>
      <c r="B140" t="s">
        <v>7144</v>
      </c>
      <c r="C140" t="s">
        <v>7145</v>
      </c>
      <c r="D140" t="s">
        <v>2924</v>
      </c>
      <c r="F140">
        <v>54</v>
      </c>
      <c r="I140" t="str">
        <f t="shared" si="15"/>
        <v>N/A</v>
      </c>
      <c r="J140" t="str">
        <f t="shared" si="16"/>
        <v>N/A</v>
      </c>
      <c r="K140">
        <f t="shared" si="17"/>
        <v>1310000</v>
      </c>
      <c r="L140" t="str">
        <f t="shared" si="18"/>
        <v>N/A</v>
      </c>
      <c r="M140">
        <f t="shared" si="19"/>
        <v>54</v>
      </c>
      <c r="N140" t="str">
        <f t="shared" si="20"/>
        <v>N/A</v>
      </c>
    </row>
    <row r="141" spans="1:28" x14ac:dyDescent="0.3">
      <c r="A141" s="1">
        <v>3</v>
      </c>
      <c r="B141" t="s">
        <v>7146</v>
      </c>
      <c r="C141" t="s">
        <v>3823</v>
      </c>
      <c r="D141" t="s">
        <v>3802</v>
      </c>
      <c r="E141" t="s">
        <v>7147</v>
      </c>
      <c r="F141">
        <v>48</v>
      </c>
      <c r="I141" t="str">
        <f t="shared" si="15"/>
        <v>N/A</v>
      </c>
      <c r="J141" t="str">
        <f t="shared" si="16"/>
        <v>N/A</v>
      </c>
      <c r="K141">
        <f t="shared" si="17"/>
        <v>1080000</v>
      </c>
      <c r="L141">
        <f t="shared" si="18"/>
        <v>138300</v>
      </c>
      <c r="M141">
        <f t="shared" si="19"/>
        <v>48</v>
      </c>
      <c r="N141" t="str">
        <f t="shared" si="20"/>
        <v>N/A</v>
      </c>
    </row>
    <row r="142" spans="1:28" x14ac:dyDescent="0.3">
      <c r="A142" s="1">
        <v>4</v>
      </c>
      <c r="B142" t="s">
        <v>7148</v>
      </c>
      <c r="C142" t="s">
        <v>7149</v>
      </c>
      <c r="D142" t="s">
        <v>4419</v>
      </c>
      <c r="F142">
        <v>45</v>
      </c>
      <c r="I142" t="str">
        <f t="shared" si="15"/>
        <v>N/A</v>
      </c>
      <c r="J142" t="str">
        <f t="shared" si="16"/>
        <v>N/A</v>
      </c>
      <c r="K142">
        <f t="shared" si="17"/>
        <v>1030000</v>
      </c>
      <c r="L142" t="str">
        <f t="shared" si="18"/>
        <v>N/A</v>
      </c>
      <c r="M142">
        <f t="shared" si="19"/>
        <v>45</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251</v>
      </c>
      <c r="D145" t="s">
        <v>7150</v>
      </c>
      <c r="E145" t="s">
        <v>7151</v>
      </c>
      <c r="F145" t="s">
        <v>7152</v>
      </c>
      <c r="G145" t="s">
        <v>7153</v>
      </c>
      <c r="I145" t="str">
        <f t="shared" si="15"/>
        <v>N/A</v>
      </c>
      <c r="J145">
        <f t="shared" si="16"/>
        <v>1030000000</v>
      </c>
      <c r="K145">
        <f t="shared" si="17"/>
        <v>972830000</v>
      </c>
      <c r="L145">
        <f t="shared" si="18"/>
        <v>984750000</v>
      </c>
      <c r="M145">
        <f t="shared" si="19"/>
        <v>977930000</v>
      </c>
      <c r="N145">
        <f t="shared" si="20"/>
        <v>992570000</v>
      </c>
      <c r="P145">
        <f t="shared" ref="P145:P208" si="21">MAX(J145:N145)</f>
        <v>1030000000</v>
      </c>
      <c r="Q145">
        <f>IFERROR(J144+MATCH(P145,J145:N145,0)-1,"")</f>
        <v>2012</v>
      </c>
      <c r="R145">
        <f t="shared" ref="R145:R208" si="22">IF(Q145="","",MIN(J145:N145))</f>
        <v>972830000</v>
      </c>
      <c r="S145" t="str">
        <f>IFERROR(J144+MATCH(R145,J145:N145)-1,"")</f>
        <v/>
      </c>
      <c r="T145">
        <f t="shared" ref="T145:T208" si="23">IFERROR(AVERAGE(J145:N145),"")</f>
        <v>991616000</v>
      </c>
      <c r="U145">
        <f t="shared" ref="U145:U208" si="24">IFERROR(STDEV(J145:N145),"")</f>
        <v>22702444.361786243</v>
      </c>
      <c r="V145">
        <f t="shared" ref="V145:V208" si="25">IF(C145="-","",IF(ISBLANK(B145),"",IF(OR(ISNUMBER(FIND("Growth",B145)),ISNUMBER(FIND("Margin",B145))),"",(J145-T145)/U145)))</f>
        <v>1.6907430490000295</v>
      </c>
      <c r="W145">
        <f t="shared" ref="W145:W208" si="26">IF(OR(D145="-",ISBLANK(D145)),"",(K145-T145)/U145)</f>
        <v>-0.82748798766451004</v>
      </c>
      <c r="X145">
        <f t="shared" ref="X145:X208" si="27">IF(OR(E145="-",ISBLANK(E145)),"",(L145-T145)/U145)</f>
        <v>-0.30243439387333793</v>
      </c>
      <c r="Y145">
        <f t="shared" ref="Y145:Y208" si="28">IF(OR(F145="-",ISBLANK(F145)),"",(M145-T145)/U145)</f>
        <v>-0.60284257421358911</v>
      </c>
      <c r="Z145">
        <f t="shared" ref="Z145:Z208" si="29">IFERROR(IF(OR(G145="-",ISBLANK(G145)),"",(N145-T145)/U145),"")</f>
        <v>4.2021906751407566E-2</v>
      </c>
      <c r="AA145">
        <f t="shared" ref="AA145:AA208" si="30">IF(MAX(MAX(V145:Z145),ABS(MIN(V145:Z145)))=ABS(MIN(V145:Z145)),MIN(V145:Z145),MAX(V145:Z145))</f>
        <v>1.6907430490000295</v>
      </c>
      <c r="AB145">
        <f>IFERROR(V144+MATCH(AA145,V145:Z145,0)-1,"")</f>
        <v>2012</v>
      </c>
    </row>
    <row r="146" spans="1:28" x14ac:dyDescent="0.3">
      <c r="A146" s="1">
        <v>1</v>
      </c>
      <c r="B146" t="s">
        <v>6240</v>
      </c>
      <c r="C146" t="s">
        <v>254</v>
      </c>
      <c r="D146" t="s">
        <v>254</v>
      </c>
      <c r="E146" t="s">
        <v>254</v>
      </c>
      <c r="F146" t="s">
        <v>254</v>
      </c>
      <c r="G146" t="s">
        <v>254</v>
      </c>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1:28" x14ac:dyDescent="0.3">
      <c r="A147" s="1">
        <v>2</v>
      </c>
      <c r="B147" t="s">
        <v>6241</v>
      </c>
      <c r="C147" t="s">
        <v>254</v>
      </c>
      <c r="D147" t="s">
        <v>7154</v>
      </c>
      <c r="E147" t="s">
        <v>7155</v>
      </c>
      <c r="F147" t="s">
        <v>7156</v>
      </c>
      <c r="G147" t="s">
        <v>4869</v>
      </c>
      <c r="I147" t="str">
        <f t="shared" si="15"/>
        <v>N/A</v>
      </c>
      <c r="J147" t="str">
        <f t="shared" si="16"/>
        <v>N/A</v>
      </c>
      <c r="K147">
        <f t="shared" si="17"/>
        <v>1680000</v>
      </c>
      <c r="L147">
        <f t="shared" si="18"/>
        <v>1690000</v>
      </c>
      <c r="M147">
        <f t="shared" si="19"/>
        <v>-1680000</v>
      </c>
      <c r="N147">
        <f t="shared" si="20"/>
        <v>-1590000</v>
      </c>
      <c r="P147">
        <f t="shared" si="21"/>
        <v>1690000</v>
      </c>
      <c r="Q147">
        <f>IFERROR(J144+MATCH(P147,J147:N147,0)-1,"")</f>
        <v>2014</v>
      </c>
      <c r="R147">
        <f t="shared" si="22"/>
        <v>-1680000</v>
      </c>
      <c r="S147" t="str">
        <f>IFERROR(J144+MATCH(R147,J147:N147)-1,"")</f>
        <v/>
      </c>
      <c r="T147">
        <f t="shared" si="23"/>
        <v>25000</v>
      </c>
      <c r="U147">
        <f t="shared" si="24"/>
        <v>1917159.3569654035</v>
      </c>
      <c r="V147" t="str">
        <f t="shared" si="25"/>
        <v/>
      </c>
      <c r="W147">
        <f t="shared" si="26"/>
        <v>0.8632563558094799</v>
      </c>
      <c r="X147">
        <f t="shared" si="27"/>
        <v>0.86847240629775468</v>
      </c>
      <c r="Y147">
        <f t="shared" si="28"/>
        <v>-0.88933660825085392</v>
      </c>
      <c r="Z147">
        <f t="shared" si="29"/>
        <v>-0.84239215385638067</v>
      </c>
      <c r="AA147">
        <f t="shared" si="30"/>
        <v>-0.88933660825085392</v>
      </c>
      <c r="AB147">
        <f>IFERROR(V144+MATCH(AA147,V147:Z147,0)-1,"")</f>
        <v>2015</v>
      </c>
    </row>
    <row r="148" spans="1:28" x14ac:dyDescent="0.3">
      <c r="A148" s="1">
        <v>3</v>
      </c>
      <c r="B148" t="s">
        <v>6242</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1:28" x14ac:dyDescent="0.3">
      <c r="A149" s="1">
        <v>4</v>
      </c>
      <c r="B149" t="s">
        <v>6243</v>
      </c>
      <c r="C149" t="s">
        <v>7157</v>
      </c>
      <c r="D149" t="s">
        <v>7158</v>
      </c>
      <c r="E149" t="s">
        <v>3478</v>
      </c>
      <c r="F149" t="s">
        <v>3403</v>
      </c>
      <c r="G149" t="s">
        <v>7159</v>
      </c>
      <c r="I149" t="str">
        <f t="shared" si="15"/>
        <v>neg_trend</v>
      </c>
      <c r="J149">
        <f t="shared" si="16"/>
        <v>41770000</v>
      </c>
      <c r="K149">
        <f t="shared" si="17"/>
        <v>34820000</v>
      </c>
      <c r="L149">
        <f t="shared" si="18"/>
        <v>31530000</v>
      </c>
      <c r="M149">
        <f t="shared" si="19"/>
        <v>24360000</v>
      </c>
      <c r="N149">
        <f t="shared" si="20"/>
        <v>21320000</v>
      </c>
      <c r="P149">
        <f t="shared" si="21"/>
        <v>41770000</v>
      </c>
      <c r="Q149">
        <f>IFERROR(J144+MATCH(P149,J149:N149,0)-1,"")</f>
        <v>2012</v>
      </c>
      <c r="R149">
        <f t="shared" si="22"/>
        <v>21320000</v>
      </c>
      <c r="S149" t="str">
        <f>IFERROR(J144+MATCH(R149,J149:N149)-1,"")</f>
        <v/>
      </c>
      <c r="T149">
        <f t="shared" si="23"/>
        <v>30760000</v>
      </c>
      <c r="U149">
        <f t="shared" si="24"/>
        <v>8191004.2119388515</v>
      </c>
      <c r="V149">
        <f t="shared" si="25"/>
        <v>1.3441575312526763</v>
      </c>
      <c r="W149">
        <f t="shared" si="26"/>
        <v>0.4956657199714683</v>
      </c>
      <c r="X149">
        <f t="shared" si="27"/>
        <v>9.4005567580795715E-2</v>
      </c>
      <c r="Y149">
        <f t="shared" si="28"/>
        <v>-0.78134497729492536</v>
      </c>
      <c r="Z149">
        <f t="shared" si="29"/>
        <v>-1.1524838415100149</v>
      </c>
      <c r="AA149">
        <f t="shared" si="30"/>
        <v>1.3441575312526763</v>
      </c>
      <c r="AB149">
        <f>IFERROR(V144+MATCH(AA149,V149:Z149,0)-1,"")</f>
        <v>2012</v>
      </c>
    </row>
    <row r="150" spans="1:28" x14ac:dyDescent="0.3">
      <c r="A150" s="1">
        <v>5</v>
      </c>
      <c r="B150" t="s">
        <v>6244</v>
      </c>
      <c r="C150" t="s">
        <v>7157</v>
      </c>
      <c r="D150" t="s">
        <v>7158</v>
      </c>
      <c r="E150" t="s">
        <v>3478</v>
      </c>
      <c r="F150" t="s">
        <v>3403</v>
      </c>
      <c r="G150" t="s">
        <v>7159</v>
      </c>
      <c r="I150" t="str">
        <f t="shared" si="15"/>
        <v>neg_trend</v>
      </c>
      <c r="J150">
        <f t="shared" si="16"/>
        <v>41770000</v>
      </c>
      <c r="K150">
        <f t="shared" si="17"/>
        <v>34820000</v>
      </c>
      <c r="L150">
        <f t="shared" si="18"/>
        <v>31530000</v>
      </c>
      <c r="M150">
        <f t="shared" si="19"/>
        <v>24360000</v>
      </c>
      <c r="N150">
        <f t="shared" si="20"/>
        <v>21320000</v>
      </c>
      <c r="P150">
        <f t="shared" si="21"/>
        <v>41770000</v>
      </c>
      <c r="Q150">
        <f>IFERROR(J144+MATCH(P150,J150:N150,0)-1,"")</f>
        <v>2012</v>
      </c>
      <c r="R150">
        <f t="shared" si="22"/>
        <v>21320000</v>
      </c>
      <c r="S150" t="str">
        <f>IFERROR(J144+MATCH(R150,J150:N150)-1,"")</f>
        <v/>
      </c>
      <c r="T150">
        <f t="shared" si="23"/>
        <v>30760000</v>
      </c>
      <c r="U150">
        <f t="shared" si="24"/>
        <v>8191004.2119388515</v>
      </c>
      <c r="V150">
        <f t="shared" si="25"/>
        <v>1.3441575312526763</v>
      </c>
      <c r="W150">
        <f t="shared" si="26"/>
        <v>0.4956657199714683</v>
      </c>
      <c r="X150">
        <f t="shared" si="27"/>
        <v>9.4005567580795715E-2</v>
      </c>
      <c r="Y150">
        <f t="shared" si="28"/>
        <v>-0.78134497729492536</v>
      </c>
      <c r="Z150">
        <f t="shared" si="29"/>
        <v>-1.1524838415100149</v>
      </c>
      <c r="AA150">
        <f t="shared" si="30"/>
        <v>1.3441575312526763</v>
      </c>
      <c r="AB150">
        <f>IFERROR(V144+MATCH(AA150,V150:Z150,0)-1,"")</f>
        <v>2012</v>
      </c>
    </row>
    <row r="151" spans="1:28" x14ac:dyDescent="0.3">
      <c r="A151" s="1">
        <v>6</v>
      </c>
      <c r="B151" t="s">
        <v>253</v>
      </c>
      <c r="C151" t="s">
        <v>254</v>
      </c>
      <c r="D151" t="s">
        <v>7160</v>
      </c>
      <c r="E151" t="s">
        <v>7161</v>
      </c>
      <c r="F151" t="s">
        <v>7162</v>
      </c>
      <c r="G151" t="s">
        <v>7163</v>
      </c>
      <c r="I151" t="str">
        <f t="shared" si="15"/>
        <v>N/A</v>
      </c>
      <c r="J151" t="str">
        <f t="shared" si="16"/>
        <v>N/A</v>
      </c>
      <c r="K151">
        <f t="shared" si="17"/>
        <v>-5.5400000000000005E-2</v>
      </c>
      <c r="L151">
        <f t="shared" si="18"/>
        <v>1.2200000000000001E-2</v>
      </c>
      <c r="M151">
        <f t="shared" si="19"/>
        <v>-6.8999999999999999E-3</v>
      </c>
      <c r="N151">
        <f t="shared" si="20"/>
        <v>1.4999999999999999E-2</v>
      </c>
      <c r="P151">
        <f t="shared" si="21"/>
        <v>1.4999999999999999E-2</v>
      </c>
      <c r="Q151">
        <f>IFERROR(J144+MATCH(P151,J151:N151,0)-1,"")</f>
        <v>2016</v>
      </c>
      <c r="R151">
        <f t="shared" si="22"/>
        <v>-5.5400000000000005E-2</v>
      </c>
      <c r="S151">
        <f>IFERROR(J144+MATCH(R151,J151:N151)-1,"")</f>
        <v>2013</v>
      </c>
      <c r="T151">
        <f t="shared" si="23"/>
        <v>-8.7750000000000015E-3</v>
      </c>
      <c r="U151">
        <f t="shared" si="24"/>
        <v>3.2570986578037003E-2</v>
      </c>
      <c r="V151" t="str">
        <f t="shared" si="25"/>
        <v/>
      </c>
      <c r="W151">
        <f t="shared" si="26"/>
        <v>-1.4314887235082949</v>
      </c>
      <c r="X151">
        <f t="shared" si="27"/>
        <v>0.64397803700989786</v>
      </c>
      <c r="Y151">
        <f t="shared" si="28"/>
        <v>5.7566570650467677E-2</v>
      </c>
      <c r="Z151">
        <f t="shared" si="29"/>
        <v>0.72994411584792951</v>
      </c>
      <c r="AA151">
        <f t="shared" si="30"/>
        <v>-1.4314887235082949</v>
      </c>
      <c r="AB151">
        <f>IFERROR(V144+MATCH(AA151,V151:Z151,0)-1,"")</f>
        <v>2013</v>
      </c>
    </row>
    <row r="152" spans="1:28" x14ac:dyDescent="0.3">
      <c r="A152" s="1">
        <v>7</v>
      </c>
      <c r="B152" t="s">
        <v>6245</v>
      </c>
      <c r="C152" t="s">
        <v>4672</v>
      </c>
      <c r="D152" t="s">
        <v>7164</v>
      </c>
      <c r="E152" t="s">
        <v>7165</v>
      </c>
      <c r="F152" t="s">
        <v>7166</v>
      </c>
      <c r="G152" t="s">
        <v>7167</v>
      </c>
      <c r="I152" t="str">
        <f t="shared" si="15"/>
        <v>N/A</v>
      </c>
      <c r="J152">
        <f t="shared" si="16"/>
        <v>1080000000</v>
      </c>
      <c r="K152">
        <f t="shared" si="17"/>
        <v>960860000</v>
      </c>
      <c r="L152">
        <f t="shared" si="18"/>
        <v>941550000</v>
      </c>
      <c r="M152">
        <f t="shared" si="19"/>
        <v>921400000</v>
      </c>
      <c r="N152">
        <f t="shared" si="20"/>
        <v>942160000</v>
      </c>
      <c r="P152">
        <f t="shared" si="21"/>
        <v>1080000000</v>
      </c>
      <c r="Q152">
        <f>IFERROR(J144+MATCH(P152,J152:N152,0)-1,"")</f>
        <v>2012</v>
      </c>
      <c r="R152">
        <f t="shared" si="22"/>
        <v>921400000</v>
      </c>
      <c r="S152" t="str">
        <f>IFERROR(J144+MATCH(R152,J152:N152)-1,"")</f>
        <v/>
      </c>
      <c r="T152">
        <f t="shared" si="23"/>
        <v>969194000</v>
      </c>
      <c r="U152">
        <f t="shared" si="24"/>
        <v>63495510.707450807</v>
      </c>
      <c r="V152">
        <f t="shared" si="25"/>
        <v>1.7450997521781897</v>
      </c>
      <c r="W152">
        <f t="shared" si="26"/>
        <v>-0.13125337377626695</v>
      </c>
      <c r="X152">
        <f t="shared" si="27"/>
        <v>-0.43536936221155786</v>
      </c>
      <c r="Y152">
        <f t="shared" si="28"/>
        <v>-0.7527146323809577</v>
      </c>
      <c r="Z152">
        <f t="shared" si="29"/>
        <v>-0.42576238380940729</v>
      </c>
      <c r="AA152">
        <f t="shared" si="30"/>
        <v>1.7450997521781897</v>
      </c>
      <c r="AB152">
        <f>IFERROR(V144+MATCH(AA152,V152:Z152,0)-1,"")</f>
        <v>2012</v>
      </c>
    </row>
    <row r="153" spans="1:28" x14ac:dyDescent="0.3">
      <c r="A153" s="1">
        <v>8</v>
      </c>
      <c r="B153" t="s">
        <v>6246</v>
      </c>
      <c r="C153" t="s">
        <v>7168</v>
      </c>
      <c r="D153" t="s">
        <v>7169</v>
      </c>
      <c r="E153" t="s">
        <v>4474</v>
      </c>
      <c r="F153" t="s">
        <v>7170</v>
      </c>
      <c r="G153" t="s">
        <v>7171</v>
      </c>
      <c r="I153" t="str">
        <f t="shared" si="15"/>
        <v>neg_trend</v>
      </c>
      <c r="J153">
        <f t="shared" si="16"/>
        <v>262310000</v>
      </c>
      <c r="K153">
        <f t="shared" si="17"/>
        <v>238680000</v>
      </c>
      <c r="L153">
        <f t="shared" si="18"/>
        <v>222610000</v>
      </c>
      <c r="M153">
        <f t="shared" si="19"/>
        <v>197960000</v>
      </c>
      <c r="N153">
        <f t="shared" si="20"/>
        <v>194760000</v>
      </c>
      <c r="P153">
        <f t="shared" si="21"/>
        <v>262310000</v>
      </c>
      <c r="Q153">
        <f>IFERROR(J144+MATCH(P153,J153:N153,0)-1,"")</f>
        <v>2012</v>
      </c>
      <c r="R153">
        <f t="shared" si="22"/>
        <v>194760000</v>
      </c>
      <c r="S153" t="str">
        <f>IFERROR(J144+MATCH(R153,J153:N153)-1,"")</f>
        <v/>
      </c>
      <c r="T153">
        <f t="shared" si="23"/>
        <v>223264000</v>
      </c>
      <c r="U153">
        <f t="shared" si="24"/>
        <v>28352430.759989522</v>
      </c>
      <c r="V153">
        <f t="shared" si="25"/>
        <v>1.3771658709101253</v>
      </c>
      <c r="W153">
        <f t="shared" si="26"/>
        <v>0.54372763063951479</v>
      </c>
      <c r="X153">
        <f t="shared" si="27"/>
        <v>-2.3066805295682582E-2</v>
      </c>
      <c r="Y153">
        <f t="shared" si="28"/>
        <v>-0.89248079694488081</v>
      </c>
      <c r="Z153">
        <f t="shared" si="29"/>
        <v>-1.0053458993090769</v>
      </c>
      <c r="AA153">
        <f t="shared" si="30"/>
        <v>1.3771658709101253</v>
      </c>
      <c r="AB153">
        <f>IFERROR(V144+MATCH(AA153,V153:Z153,0)-1,"")</f>
        <v>2012</v>
      </c>
    </row>
    <row r="154" spans="1:28" x14ac:dyDescent="0.3">
      <c r="A154" s="1">
        <v>9</v>
      </c>
      <c r="B154" t="s">
        <v>271</v>
      </c>
      <c r="C154" t="s">
        <v>7172</v>
      </c>
      <c r="D154" t="s">
        <v>7173</v>
      </c>
      <c r="E154" t="s">
        <v>7174</v>
      </c>
      <c r="F154" t="s">
        <v>7175</v>
      </c>
      <c r="G154" t="s">
        <v>7176</v>
      </c>
      <c r="I154" t="str">
        <f t="shared" si="15"/>
        <v>N/A</v>
      </c>
      <c r="J154">
        <f t="shared" si="16"/>
        <v>341780000</v>
      </c>
      <c r="K154">
        <f t="shared" si="17"/>
        <v>289010000</v>
      </c>
      <c r="L154">
        <f t="shared" si="18"/>
        <v>281310000</v>
      </c>
      <c r="M154">
        <f t="shared" si="19"/>
        <v>304600000</v>
      </c>
      <c r="N154">
        <f t="shared" si="20"/>
        <v>331370000</v>
      </c>
      <c r="P154">
        <f t="shared" si="21"/>
        <v>341780000</v>
      </c>
      <c r="Q154">
        <f>IFERROR(J144+MATCH(P154,J154:N154,0)-1,"")</f>
        <v>2012</v>
      </c>
      <c r="R154">
        <f t="shared" si="22"/>
        <v>281310000</v>
      </c>
      <c r="S154">
        <f>IFERROR(J144+MATCH(R154,J154:N154)-1,"")</f>
        <v>2014</v>
      </c>
      <c r="T154">
        <f t="shared" si="23"/>
        <v>309614000</v>
      </c>
      <c r="U154">
        <f t="shared" si="24"/>
        <v>26261933.097165562</v>
      </c>
      <c r="V154">
        <f t="shared" si="25"/>
        <v>1.2248146349695659</v>
      </c>
      <c r="W154">
        <f t="shared" si="26"/>
        <v>-0.78455763038341531</v>
      </c>
      <c r="X154">
        <f t="shared" si="27"/>
        <v>-1.077757676682789</v>
      </c>
      <c r="Y154">
        <f t="shared" si="28"/>
        <v>-0.19092273144741043</v>
      </c>
      <c r="Z154">
        <f t="shared" si="29"/>
        <v>0.82842340354404886</v>
      </c>
      <c r="AA154">
        <f t="shared" si="30"/>
        <v>1.2248146349695659</v>
      </c>
      <c r="AB154">
        <f>IFERROR(V144+MATCH(AA154,V154:Z154,0)-1,"")</f>
        <v>2012</v>
      </c>
    </row>
    <row r="155" spans="1:28" x14ac:dyDescent="0.3">
      <c r="A155" s="1">
        <v>10</v>
      </c>
      <c r="B155" t="s">
        <v>331</v>
      </c>
      <c r="C155" t="s">
        <v>2051</v>
      </c>
      <c r="D155" t="s">
        <v>7177</v>
      </c>
      <c r="E155" t="s">
        <v>7178</v>
      </c>
      <c r="F155" t="s">
        <v>7179</v>
      </c>
      <c r="G155" t="s">
        <v>7180</v>
      </c>
      <c r="I155" t="str">
        <f t="shared" si="15"/>
        <v>N/A</v>
      </c>
      <c r="J155">
        <f t="shared" si="16"/>
        <v>15820000</v>
      </c>
      <c r="K155">
        <f t="shared" si="17"/>
        <v>7450000</v>
      </c>
      <c r="L155">
        <f t="shared" si="18"/>
        <v>12810000</v>
      </c>
      <c r="M155">
        <f t="shared" si="19"/>
        <v>10410000</v>
      </c>
      <c r="N155">
        <f t="shared" si="20"/>
        <v>14340000</v>
      </c>
      <c r="P155">
        <f t="shared" si="21"/>
        <v>15820000</v>
      </c>
      <c r="Q155">
        <f>IFERROR(J144+MATCH(P155,J155:N155,0)-1,"")</f>
        <v>2012</v>
      </c>
      <c r="R155">
        <f t="shared" si="22"/>
        <v>7450000</v>
      </c>
      <c r="S155" t="str">
        <f>IFERROR(J144+MATCH(R155,J155:N155)-1,"")</f>
        <v/>
      </c>
      <c r="T155">
        <f t="shared" si="23"/>
        <v>12166000</v>
      </c>
      <c r="U155">
        <f t="shared" si="24"/>
        <v>3309717.5106041906</v>
      </c>
      <c r="V155">
        <f t="shared" si="25"/>
        <v>1.1040217143284112</v>
      </c>
      <c r="W155">
        <f t="shared" si="26"/>
        <v>-1.4248950204632695</v>
      </c>
      <c r="X155">
        <f t="shared" si="27"/>
        <v>0.19457853969006481</v>
      </c>
      <c r="Y155">
        <f t="shared" si="28"/>
        <v>-0.5305588753039655</v>
      </c>
      <c r="Z155">
        <f t="shared" si="29"/>
        <v>0.65685364174875915</v>
      </c>
      <c r="AA155">
        <f t="shared" si="30"/>
        <v>-1.4248950204632695</v>
      </c>
      <c r="AB155">
        <f>IFERROR(V144+MATCH(AA155,V155:Z155,0)-1,"")</f>
        <v>2013</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6247</v>
      </c>
      <c r="C158" t="s">
        <v>7181</v>
      </c>
      <c r="D158" t="s">
        <v>3513</v>
      </c>
      <c r="E158" t="s">
        <v>7182</v>
      </c>
      <c r="F158" t="s">
        <v>2271</v>
      </c>
      <c r="G158" t="s">
        <v>7183</v>
      </c>
      <c r="I158" t="str">
        <f t="shared" si="15"/>
        <v>N/A</v>
      </c>
      <c r="J158">
        <f t="shared" si="16"/>
        <v>-53850000</v>
      </c>
      <c r="K158">
        <f t="shared" si="17"/>
        <v>11970000</v>
      </c>
      <c r="L158">
        <f t="shared" si="18"/>
        <v>43200000</v>
      </c>
      <c r="M158">
        <f t="shared" si="19"/>
        <v>56530000</v>
      </c>
      <c r="N158">
        <f t="shared" si="20"/>
        <v>50410000</v>
      </c>
      <c r="P158">
        <f t="shared" si="21"/>
        <v>56530000</v>
      </c>
      <c r="Q158">
        <f>IFERROR(J144+MATCH(P158,J158:N158,0)-1,"")</f>
        <v>2015</v>
      </c>
      <c r="R158">
        <f t="shared" si="22"/>
        <v>-53850000</v>
      </c>
      <c r="S158">
        <f>IFERROR(J144+MATCH(R158,J158:N158)-1,"")</f>
        <v>2012</v>
      </c>
      <c r="T158">
        <f t="shared" si="23"/>
        <v>21652000</v>
      </c>
      <c r="U158">
        <f t="shared" si="24"/>
        <v>45557949.031974651</v>
      </c>
      <c r="V158">
        <f t="shared" si="25"/>
        <v>-1.657273902892539</v>
      </c>
      <c r="W158">
        <f t="shared" si="26"/>
        <v>-0.21252054154599298</v>
      </c>
      <c r="X158">
        <f t="shared" si="27"/>
        <v>0.47298002780758697</v>
      </c>
      <c r="Y158">
        <f t="shared" si="28"/>
        <v>0.76557441107634205</v>
      </c>
      <c r="Z158">
        <f t="shared" si="29"/>
        <v>0.63124000555460302</v>
      </c>
      <c r="AA158">
        <f t="shared" si="30"/>
        <v>-1.657273902892539</v>
      </c>
      <c r="AB158">
        <f>IFERROR(V144+MATCH(AA158,V158:Z158,0)-1,"")</f>
        <v>2012</v>
      </c>
    </row>
    <row r="159" spans="1:28" x14ac:dyDescent="0.3">
      <c r="A159" s="1">
        <v>1</v>
      </c>
      <c r="B159" t="s">
        <v>6248</v>
      </c>
      <c r="C159" t="s">
        <v>254</v>
      </c>
      <c r="D159" t="s">
        <v>7184</v>
      </c>
      <c r="E159" t="s">
        <v>7185</v>
      </c>
      <c r="F159" t="s">
        <v>7186</v>
      </c>
      <c r="G159" t="s">
        <v>7187</v>
      </c>
      <c r="I159" t="str">
        <f t="shared" si="15"/>
        <v>N/A</v>
      </c>
      <c r="J159" t="str">
        <f t="shared" si="16"/>
        <v>N/A</v>
      </c>
      <c r="K159">
        <f t="shared" si="17"/>
        <v>1.2223000000000002</v>
      </c>
      <c r="L159">
        <f t="shared" si="18"/>
        <v>2.6086</v>
      </c>
      <c r="M159">
        <f t="shared" si="19"/>
        <v>0.30859999999999999</v>
      </c>
      <c r="N159">
        <f t="shared" si="20"/>
        <v>-0.10830000000000001</v>
      </c>
      <c r="P159">
        <f t="shared" si="21"/>
        <v>2.6086</v>
      </c>
      <c r="Q159">
        <f>IFERROR(J144+MATCH(P159,J159:N159,0)-1,"")</f>
        <v>2014</v>
      </c>
      <c r="R159">
        <f t="shared" si="22"/>
        <v>-0.10830000000000001</v>
      </c>
      <c r="S159" t="str">
        <f>IFERROR(J144+MATCH(R159,J159:N159)-1,"")</f>
        <v/>
      </c>
      <c r="T159">
        <f t="shared" si="23"/>
        <v>1.0078</v>
      </c>
      <c r="U159">
        <f t="shared" si="24"/>
        <v>1.203208313911879</v>
      </c>
      <c r="V159" t="str">
        <f t="shared" si="25"/>
        <v/>
      </c>
      <c r="W159">
        <f t="shared" si="26"/>
        <v>0.17827336922449968</v>
      </c>
      <c r="X159">
        <f t="shared" si="27"/>
        <v>1.3304429345201816</v>
      </c>
      <c r="Y159">
        <f t="shared" si="28"/>
        <v>-0.58111300588237813</v>
      </c>
      <c r="Z159">
        <f t="shared" si="29"/>
        <v>-0.927603297862303</v>
      </c>
      <c r="AA159">
        <f t="shared" si="30"/>
        <v>1.3304429345201816</v>
      </c>
      <c r="AB159">
        <f>IFERROR(V144+MATCH(AA159,V159:Z159,0)-1,"")</f>
        <v>2014</v>
      </c>
    </row>
    <row r="160" spans="1:28" x14ac:dyDescent="0.3">
      <c r="A160" s="1">
        <v>2</v>
      </c>
      <c r="B160" t="s">
        <v>6249</v>
      </c>
      <c r="C160" t="s">
        <v>7188</v>
      </c>
      <c r="D160" t="s">
        <v>7189</v>
      </c>
      <c r="E160" t="s">
        <v>7190</v>
      </c>
      <c r="F160" t="s">
        <v>2607</v>
      </c>
      <c r="G160" t="s">
        <v>7191</v>
      </c>
      <c r="I160" t="str">
        <f t="shared" si="15"/>
        <v>N/A</v>
      </c>
      <c r="J160">
        <f t="shared" si="16"/>
        <v>27390000</v>
      </c>
      <c r="K160">
        <f t="shared" si="17"/>
        <v>18780000</v>
      </c>
      <c r="L160">
        <f t="shared" si="18"/>
        <v>6050000</v>
      </c>
      <c r="M160">
        <f t="shared" si="19"/>
        <v>7340000</v>
      </c>
      <c r="N160">
        <f t="shared" si="20"/>
        <v>13870000</v>
      </c>
      <c r="P160">
        <f t="shared" si="21"/>
        <v>27390000</v>
      </c>
      <c r="Q160">
        <f>IFERROR(J144+MATCH(P160,J160:N160,0)-1,"")</f>
        <v>2012</v>
      </c>
      <c r="R160">
        <f t="shared" si="22"/>
        <v>6050000</v>
      </c>
      <c r="S160">
        <f>IFERROR(J144+MATCH(R160,J160:N160)-1,"")</f>
        <v>2014</v>
      </c>
      <c r="T160">
        <f t="shared" si="23"/>
        <v>14686000</v>
      </c>
      <c r="U160">
        <f t="shared" si="24"/>
        <v>8765878.7351867929</v>
      </c>
      <c r="V160">
        <f t="shared" si="25"/>
        <v>1.4492557316593189</v>
      </c>
      <c r="W160">
        <f t="shared" si="26"/>
        <v>0.46703817422963251</v>
      </c>
      <c r="X160">
        <f t="shared" si="27"/>
        <v>-0.98518360347999667</v>
      </c>
      <c r="Y160">
        <f t="shared" si="28"/>
        <v>-0.8380220879069078</v>
      </c>
      <c r="Z160">
        <f t="shared" si="29"/>
        <v>-9.3088214502046934E-2</v>
      </c>
      <c r="AA160">
        <f t="shared" si="30"/>
        <v>1.4492557316593189</v>
      </c>
      <c r="AB160">
        <f>IFERROR(V144+MATCH(AA160,V160:Z160,0)-1,"")</f>
        <v>2012</v>
      </c>
    </row>
    <row r="161" spans="1:28" x14ac:dyDescent="0.3">
      <c r="A161" s="1">
        <v>3</v>
      </c>
      <c r="B161" t="s">
        <v>350</v>
      </c>
      <c r="C161" t="s">
        <v>3230</v>
      </c>
      <c r="D161" t="s">
        <v>2674</v>
      </c>
      <c r="E161" t="s">
        <v>7192</v>
      </c>
      <c r="F161" t="s">
        <v>7193</v>
      </c>
      <c r="G161" t="s">
        <v>403</v>
      </c>
      <c r="I161" t="str">
        <f t="shared" si="15"/>
        <v>N/A</v>
      </c>
      <c r="J161">
        <f t="shared" si="16"/>
        <v>9910000</v>
      </c>
      <c r="K161">
        <f t="shared" si="17"/>
        <v>16059999.999999998</v>
      </c>
      <c r="L161">
        <f t="shared" si="18"/>
        <v>6880000</v>
      </c>
      <c r="M161">
        <f t="shared" si="19"/>
        <v>6950000</v>
      </c>
      <c r="N161">
        <f t="shared" si="20"/>
        <v>7800000</v>
      </c>
      <c r="P161">
        <f t="shared" si="21"/>
        <v>16059999.999999998</v>
      </c>
      <c r="Q161">
        <f>IFERROR(J144+MATCH(P161,J161:N161,0)-1,"")</f>
        <v>2013</v>
      </c>
      <c r="R161">
        <f t="shared" si="22"/>
        <v>6880000</v>
      </c>
      <c r="S161">
        <f>IFERROR(J144+MATCH(R161,J161:N161)-1,"")</f>
        <v>2014</v>
      </c>
      <c r="T161">
        <f t="shared" si="23"/>
        <v>9520000</v>
      </c>
      <c r="U161">
        <f t="shared" si="24"/>
        <v>3855405.2964636525</v>
      </c>
      <c r="V161">
        <f t="shared" si="25"/>
        <v>0.10115668004028661</v>
      </c>
      <c r="W161">
        <f t="shared" si="26"/>
        <v>1.6963197114448056</v>
      </c>
      <c r="X161">
        <f t="shared" si="27"/>
        <v>-0.68475291104194003</v>
      </c>
      <c r="Y161">
        <f t="shared" si="28"/>
        <v>-0.66659658385522191</v>
      </c>
      <c r="Z161">
        <f t="shared" si="29"/>
        <v>-0.44612689658793064</v>
      </c>
      <c r="AA161">
        <f t="shared" si="30"/>
        <v>1.6963197114448056</v>
      </c>
      <c r="AB161">
        <f>IFERROR(V144+MATCH(AA161,V161:Z161,0)-1,"")</f>
        <v>2013</v>
      </c>
    </row>
    <row r="162" spans="1:28" x14ac:dyDescent="0.3">
      <c r="A162" s="1">
        <v>4</v>
      </c>
      <c r="B162" t="s">
        <v>6255</v>
      </c>
      <c r="C162" t="s">
        <v>7194</v>
      </c>
      <c r="D162" t="s">
        <v>7195</v>
      </c>
      <c r="E162" t="s">
        <v>7196</v>
      </c>
      <c r="F162" t="s">
        <v>7197</v>
      </c>
      <c r="G162" t="s">
        <v>7198</v>
      </c>
      <c r="I162" t="str">
        <f t="shared" si="15"/>
        <v>N/A</v>
      </c>
      <c r="J162">
        <f t="shared" si="16"/>
        <v>21890000</v>
      </c>
      <c r="K162">
        <f t="shared" si="17"/>
        <v>1800000</v>
      </c>
      <c r="L162">
        <f t="shared" si="18"/>
        <v>-829000</v>
      </c>
      <c r="M162">
        <f t="shared" si="19"/>
        <v>387000</v>
      </c>
      <c r="N162">
        <f t="shared" si="20"/>
        <v>6070000</v>
      </c>
      <c r="P162">
        <f t="shared" si="21"/>
        <v>21890000</v>
      </c>
      <c r="Q162">
        <f>IFERROR(J144+MATCH(P162,J162:N162,0)-1,"")</f>
        <v>2012</v>
      </c>
      <c r="R162">
        <f t="shared" si="22"/>
        <v>-829000</v>
      </c>
      <c r="S162">
        <f>IFERROR(J144+MATCH(R162,J162:N162)-1,"")</f>
        <v>2014</v>
      </c>
      <c r="T162">
        <f t="shared" si="23"/>
        <v>5863600</v>
      </c>
      <c r="U162">
        <f t="shared" si="24"/>
        <v>9329857.7856256738</v>
      </c>
      <c r="V162">
        <f t="shared" si="25"/>
        <v>1.7177539431192141</v>
      </c>
      <c r="W162">
        <f t="shared" si="26"/>
        <v>-0.435547903662659</v>
      </c>
      <c r="X162">
        <f t="shared" si="27"/>
        <v>-0.71733140566313403</v>
      </c>
      <c r="Y162">
        <f t="shared" si="28"/>
        <v>-0.58699715749555037</v>
      </c>
      <c r="Z162">
        <f t="shared" si="29"/>
        <v>2.2122523702129349E-2</v>
      </c>
      <c r="AA162">
        <f t="shared" si="30"/>
        <v>1.7177539431192141</v>
      </c>
      <c r="AB162">
        <f>IFERROR(V144+MATCH(AA162,V162:Z162,0)-1,"")</f>
        <v>2012</v>
      </c>
    </row>
    <row r="163" spans="1:28" x14ac:dyDescent="0.3">
      <c r="A163" s="1">
        <v>5</v>
      </c>
      <c r="B163" t="s">
        <v>356</v>
      </c>
      <c r="C163" t="s">
        <v>7199</v>
      </c>
      <c r="D163" t="s">
        <v>7200</v>
      </c>
      <c r="E163" t="s">
        <v>254</v>
      </c>
      <c r="F163" t="s">
        <v>254</v>
      </c>
      <c r="G163" t="s">
        <v>254</v>
      </c>
      <c r="I163" t="str">
        <f t="shared" si="15"/>
        <v>N/A</v>
      </c>
      <c r="J163">
        <f t="shared" si="16"/>
        <v>-4410000</v>
      </c>
      <c r="K163">
        <f t="shared" si="17"/>
        <v>926000</v>
      </c>
      <c r="L163" t="str">
        <f t="shared" si="18"/>
        <v>N/A</v>
      </c>
      <c r="M163" t="str">
        <f t="shared" si="19"/>
        <v>N/A</v>
      </c>
      <c r="N163" t="str">
        <f t="shared" si="20"/>
        <v>N/A</v>
      </c>
      <c r="P163">
        <f t="shared" si="21"/>
        <v>926000</v>
      </c>
      <c r="Q163">
        <f>IFERROR(J144+MATCH(P163,J163:N163,0)-1,"")</f>
        <v>2013</v>
      </c>
      <c r="R163">
        <f t="shared" si="22"/>
        <v>-4410000</v>
      </c>
      <c r="S163">
        <f>IFERROR(J144+MATCH(R163,J163:N163)-1,"")</f>
        <v>2012</v>
      </c>
      <c r="T163">
        <f t="shared" si="23"/>
        <v>-1742000</v>
      </c>
      <c r="U163">
        <f t="shared" si="24"/>
        <v>3773121.7844114178</v>
      </c>
      <c r="V163">
        <f t="shared" si="25"/>
        <v>-0.70710678118654746</v>
      </c>
      <c r="W163">
        <f t="shared" si="26"/>
        <v>0.70710678118654746</v>
      </c>
      <c r="X163" t="str">
        <f t="shared" si="27"/>
        <v/>
      </c>
      <c r="Y163" t="str">
        <f t="shared" si="28"/>
        <v/>
      </c>
      <c r="Z163" t="str">
        <f t="shared" si="29"/>
        <v/>
      </c>
      <c r="AA163">
        <f t="shared" si="30"/>
        <v>-0.70710678118654746</v>
      </c>
      <c r="AB163">
        <f>IFERROR(V144+MATCH(AA163,V163:Z163,0)-1,"")</f>
        <v>2012</v>
      </c>
    </row>
    <row r="164" spans="1:28" x14ac:dyDescent="0.3">
      <c r="A164" s="1">
        <v>6</v>
      </c>
      <c r="B164" t="s">
        <v>332</v>
      </c>
      <c r="C164" t="s">
        <v>7201</v>
      </c>
      <c r="D164" t="s">
        <v>7202</v>
      </c>
      <c r="E164" t="s">
        <v>7203</v>
      </c>
      <c r="F164" t="s">
        <v>254</v>
      </c>
      <c r="G164" t="s">
        <v>254</v>
      </c>
      <c r="I164" t="str">
        <f t="shared" si="15"/>
        <v>N/A</v>
      </c>
      <c r="J164">
        <f t="shared" si="16"/>
        <v>-10630000</v>
      </c>
      <c r="K164">
        <f t="shared" si="17"/>
        <v>-1880000</v>
      </c>
      <c r="L164">
        <f t="shared" si="18"/>
        <v>1820000</v>
      </c>
      <c r="M164" t="str">
        <f t="shared" si="19"/>
        <v>N/A</v>
      </c>
      <c r="N164" t="str">
        <f t="shared" si="20"/>
        <v>N/A</v>
      </c>
      <c r="P164">
        <f t="shared" si="21"/>
        <v>1820000</v>
      </c>
      <c r="Q164">
        <f>IFERROR(J144+MATCH(P164,J164:N164,0)-1,"")</f>
        <v>2014</v>
      </c>
      <c r="R164">
        <f t="shared" si="22"/>
        <v>-10630000</v>
      </c>
      <c r="S164">
        <f>IFERROR(J144+MATCH(R164,J164:N164)-1,"")</f>
        <v>2012</v>
      </c>
      <c r="T164">
        <f t="shared" si="23"/>
        <v>-3563333.3333333335</v>
      </c>
      <c r="U164">
        <f t="shared" si="24"/>
        <v>6393421.0977639602</v>
      </c>
      <c r="V164">
        <f t="shared" si="25"/>
        <v>-1.1053028665886198</v>
      </c>
      <c r="W164">
        <f t="shared" si="26"/>
        <v>0.26329148472983638</v>
      </c>
      <c r="X164">
        <f t="shared" si="27"/>
        <v>0.84201138185878366</v>
      </c>
      <c r="Y164" t="str">
        <f t="shared" si="28"/>
        <v/>
      </c>
      <c r="Z164" t="str">
        <f t="shared" si="29"/>
        <v/>
      </c>
      <c r="AA164">
        <f t="shared" si="30"/>
        <v>-1.1053028665886198</v>
      </c>
      <c r="AB164">
        <f>IFERROR(V144+MATCH(AA164,V164:Z164,0)-1,"")</f>
        <v>2012</v>
      </c>
    </row>
    <row r="165" spans="1:28" x14ac:dyDescent="0.3">
      <c r="A165" s="1">
        <v>7</v>
      </c>
      <c r="B165" t="s">
        <v>370</v>
      </c>
      <c r="C165" t="s">
        <v>7204</v>
      </c>
      <c r="D165" t="s">
        <v>7205</v>
      </c>
      <c r="E165" t="s">
        <v>7206</v>
      </c>
      <c r="F165" t="s">
        <v>418</v>
      </c>
      <c r="G165" t="s">
        <v>7207</v>
      </c>
      <c r="I165" t="str">
        <f t="shared" si="15"/>
        <v>pos_trend</v>
      </c>
      <c r="J165">
        <f t="shared" si="16"/>
        <v>-15840000</v>
      </c>
      <c r="K165">
        <f t="shared" si="17"/>
        <v>32640000</v>
      </c>
      <c r="L165">
        <f t="shared" si="18"/>
        <v>47430000</v>
      </c>
      <c r="M165">
        <f t="shared" si="19"/>
        <v>63870000</v>
      </c>
      <c r="N165">
        <f t="shared" si="20"/>
        <v>64280000</v>
      </c>
      <c r="P165">
        <f t="shared" si="21"/>
        <v>64280000</v>
      </c>
      <c r="Q165">
        <f>IFERROR(J144+MATCH(P165,J165:N165,0)-1,"")</f>
        <v>2016</v>
      </c>
      <c r="R165">
        <f t="shared" si="22"/>
        <v>-15840000</v>
      </c>
      <c r="S165">
        <f>IFERROR(J144+MATCH(R165,J165:N165)-1,"")</f>
        <v>2012</v>
      </c>
      <c r="T165">
        <f t="shared" si="23"/>
        <v>38476000</v>
      </c>
      <c r="U165">
        <f t="shared" si="24"/>
        <v>33072505.650464404</v>
      </c>
      <c r="V165">
        <f t="shared" si="25"/>
        <v>-1.6423309613747785</v>
      </c>
      <c r="W165">
        <f t="shared" si="26"/>
        <v>-0.17646077565695573</v>
      </c>
      <c r="X165">
        <f t="shared" si="27"/>
        <v>0.27073848273344442</v>
      </c>
      <c r="Y165">
        <f t="shared" si="28"/>
        <v>0.7678281249199338</v>
      </c>
      <c r="Z165">
        <f t="shared" si="29"/>
        <v>0.78022512937835597</v>
      </c>
      <c r="AA165">
        <f t="shared" si="30"/>
        <v>-1.6423309613747785</v>
      </c>
      <c r="AB165">
        <f>IFERROR(V144+MATCH(AA165,V165:Z165,0)-1,"")</f>
        <v>2012</v>
      </c>
    </row>
    <row r="166" spans="1:28" x14ac:dyDescent="0.3">
      <c r="A166" s="1">
        <v>8</v>
      </c>
      <c r="B166" t="s">
        <v>376</v>
      </c>
      <c r="C166" t="s">
        <v>254</v>
      </c>
      <c r="D166" t="s">
        <v>7208</v>
      </c>
      <c r="E166" t="s">
        <v>7209</v>
      </c>
      <c r="F166" t="s">
        <v>7210</v>
      </c>
      <c r="G166" t="s">
        <v>7211</v>
      </c>
      <c r="I166" t="str">
        <f t="shared" si="15"/>
        <v>neg_trend</v>
      </c>
      <c r="J166" t="str">
        <f t="shared" si="16"/>
        <v>N/A</v>
      </c>
      <c r="K166">
        <f t="shared" si="17"/>
        <v>3.0611000000000002</v>
      </c>
      <c r="L166">
        <f t="shared" si="18"/>
        <v>0.45319999999999999</v>
      </c>
      <c r="M166">
        <f t="shared" si="19"/>
        <v>0.34659999999999996</v>
      </c>
      <c r="N166">
        <f t="shared" si="20"/>
        <v>6.4000000000000003E-3</v>
      </c>
      <c r="P166">
        <f t="shared" si="21"/>
        <v>3.0611000000000002</v>
      </c>
      <c r="Q166">
        <f>IFERROR(J144+MATCH(P166,J166:N166,0)-1,"")</f>
        <v>2013</v>
      </c>
      <c r="R166">
        <f t="shared" si="22"/>
        <v>6.4000000000000003E-3</v>
      </c>
      <c r="S166" t="str">
        <f>IFERROR(J144+MATCH(R166,J166:N166)-1,"")</f>
        <v/>
      </c>
      <c r="T166">
        <f t="shared" si="23"/>
        <v>0.96682500000000005</v>
      </c>
      <c r="U166">
        <f t="shared" si="24"/>
        <v>1.4091242726719788</v>
      </c>
      <c r="V166" t="str">
        <f t="shared" si="25"/>
        <v/>
      </c>
      <c r="W166">
        <f t="shared" si="26"/>
        <v>1.4862244875172292</v>
      </c>
      <c r="X166">
        <f t="shared" si="27"/>
        <v>-0.36449943412447594</v>
      </c>
      <c r="Y166">
        <f t="shared" si="28"/>
        <v>-0.44014925583811748</v>
      </c>
      <c r="Z166">
        <f t="shared" si="29"/>
        <v>-0.68157579755463582</v>
      </c>
      <c r="AA166">
        <f t="shared" si="30"/>
        <v>1.4862244875172292</v>
      </c>
      <c r="AB166">
        <f>IFERROR(V144+MATCH(AA166,V166:Z166,0)-1,"")</f>
        <v>2013</v>
      </c>
    </row>
    <row r="167" spans="1:28" x14ac:dyDescent="0.3">
      <c r="A167" s="1">
        <v>9</v>
      </c>
      <c r="B167" t="s">
        <v>381</v>
      </c>
      <c r="C167" t="s">
        <v>254</v>
      </c>
      <c r="D167" t="s">
        <v>254</v>
      </c>
      <c r="E167" t="s">
        <v>254</v>
      </c>
      <c r="F167" t="s">
        <v>254</v>
      </c>
      <c r="G167" t="s">
        <v>7212</v>
      </c>
      <c r="I167" t="str">
        <f t="shared" si="15"/>
        <v>N/A</v>
      </c>
      <c r="J167" t="str">
        <f t="shared" si="16"/>
        <v>N/A</v>
      </c>
      <c r="K167" t="str">
        <f t="shared" si="17"/>
        <v>N/A</v>
      </c>
      <c r="L167" t="str">
        <f t="shared" si="18"/>
        <v>N/A</v>
      </c>
      <c r="M167" t="str">
        <f t="shared" si="19"/>
        <v>N/A</v>
      </c>
      <c r="N167">
        <f t="shared" si="20"/>
        <v>6.480000000000001E-2</v>
      </c>
      <c r="P167">
        <f t="shared" si="21"/>
        <v>6.480000000000001E-2</v>
      </c>
      <c r="Q167">
        <f>IFERROR(J144+MATCH(P167,J167:N167,0)-1,"")</f>
        <v>2016</v>
      </c>
      <c r="R167">
        <f t="shared" si="22"/>
        <v>6.480000000000001E-2</v>
      </c>
      <c r="S167">
        <f>IFERROR(J144+MATCH(R167,J167:N167)-1,"")</f>
        <v>2016</v>
      </c>
      <c r="T167">
        <f t="shared" si="23"/>
        <v>6.480000000000001E-2</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6259</v>
      </c>
      <c r="C168" t="s">
        <v>7213</v>
      </c>
      <c r="D168" t="s">
        <v>7214</v>
      </c>
      <c r="E168" t="s">
        <v>7215</v>
      </c>
      <c r="F168" t="s">
        <v>7216</v>
      </c>
      <c r="G168" t="s">
        <v>7217</v>
      </c>
      <c r="I168" t="str">
        <f t="shared" si="15"/>
        <v>N/A</v>
      </c>
      <c r="J168">
        <f t="shared" si="16"/>
        <v>-929000</v>
      </c>
      <c r="K168">
        <f t="shared" si="17"/>
        <v>-1960000</v>
      </c>
      <c r="L168">
        <f t="shared" si="18"/>
        <v>-20050000</v>
      </c>
      <c r="M168">
        <f t="shared" si="19"/>
        <v>-27520000</v>
      </c>
      <c r="N168">
        <f t="shared" si="20"/>
        <v>-25210000</v>
      </c>
      <c r="P168">
        <f t="shared" si="21"/>
        <v>-929000</v>
      </c>
      <c r="Q168">
        <f>IFERROR(J144+MATCH(P168,J168:N168,0)-1,"")</f>
        <v>2012</v>
      </c>
      <c r="R168">
        <f t="shared" si="22"/>
        <v>-27520000</v>
      </c>
      <c r="S168" t="str">
        <f>IFERROR(J144+MATCH(R168,J168:N168)-1,"")</f>
        <v/>
      </c>
      <c r="T168">
        <f t="shared" si="23"/>
        <v>-15133800</v>
      </c>
      <c r="U168">
        <f t="shared" si="24"/>
        <v>12791033.273352079</v>
      </c>
      <c r="V168">
        <f t="shared" si="25"/>
        <v>1.1105279531711689</v>
      </c>
      <c r="W168">
        <f t="shared" si="26"/>
        <v>1.029924613474765</v>
      </c>
      <c r="X168">
        <f t="shared" si="27"/>
        <v>-0.38434737014108611</v>
      </c>
      <c r="Y168">
        <f t="shared" si="28"/>
        <v>-0.96835022904713419</v>
      </c>
      <c r="Z168">
        <f t="shared" si="29"/>
        <v>-0.78775496745771367</v>
      </c>
      <c r="AA168">
        <f t="shared" si="30"/>
        <v>1.1105279531711689</v>
      </c>
      <c r="AB168">
        <f>IFERROR(V144+MATCH(AA168,V168:Z168,0)-1,"")</f>
        <v>2012</v>
      </c>
    </row>
    <row r="169" spans="1:28" x14ac:dyDescent="0.3">
      <c r="A169" s="1">
        <v>11</v>
      </c>
      <c r="B169" t="s">
        <v>6263</v>
      </c>
      <c r="C169" t="s">
        <v>254</v>
      </c>
      <c r="D169" t="s">
        <v>254</v>
      </c>
      <c r="E169" t="s">
        <v>254</v>
      </c>
      <c r="F169" t="s">
        <v>2387</v>
      </c>
      <c r="G169" t="s">
        <v>7218</v>
      </c>
      <c r="I169" t="str">
        <f t="shared" si="15"/>
        <v>N/A</v>
      </c>
      <c r="J169" t="str">
        <f t="shared" si="16"/>
        <v>N/A</v>
      </c>
      <c r="K169" t="str">
        <f t="shared" si="17"/>
        <v>N/A</v>
      </c>
      <c r="L169" t="str">
        <f t="shared" si="18"/>
        <v>N/A</v>
      </c>
      <c r="M169">
        <f t="shared" si="19"/>
        <v>2670000</v>
      </c>
      <c r="N169">
        <f t="shared" si="20"/>
        <v>7950000</v>
      </c>
      <c r="P169">
        <f t="shared" si="21"/>
        <v>7950000</v>
      </c>
      <c r="Q169">
        <f>IFERROR(J144+MATCH(P169,J169:N169,0)-1,"")</f>
        <v>2016</v>
      </c>
      <c r="R169">
        <f t="shared" si="22"/>
        <v>2670000</v>
      </c>
      <c r="S169">
        <f>IFERROR(J144+MATCH(R169,J169:N169)-1,"")</f>
        <v>2015</v>
      </c>
      <c r="T169">
        <f t="shared" si="23"/>
        <v>5310000</v>
      </c>
      <c r="U169">
        <f t="shared" si="24"/>
        <v>3733523.8046649708</v>
      </c>
      <c r="V169" t="str">
        <f t="shared" si="25"/>
        <v/>
      </c>
      <c r="W169" t="str">
        <f t="shared" si="26"/>
        <v/>
      </c>
      <c r="X169" t="str">
        <f t="shared" si="27"/>
        <v/>
      </c>
      <c r="Y169">
        <f t="shared" si="28"/>
        <v>-0.70710678118654757</v>
      </c>
      <c r="Z169">
        <f t="shared" si="29"/>
        <v>0.70710678118654757</v>
      </c>
      <c r="AA169">
        <f t="shared" si="30"/>
        <v>-0.70710678118654757</v>
      </c>
      <c r="AB169">
        <f>IFERROR(V144+MATCH(AA169,V169:Z169,0)-1,"")</f>
        <v>2015</v>
      </c>
    </row>
    <row r="170" spans="1:28" x14ac:dyDescent="0.3">
      <c r="A170" s="1">
        <v>12</v>
      </c>
      <c r="B170" t="s">
        <v>6264</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A171" s="1">
        <v>13</v>
      </c>
      <c r="B171" t="s">
        <v>6265</v>
      </c>
      <c r="C171" t="s">
        <v>254</v>
      </c>
      <c r="D171" t="s">
        <v>254</v>
      </c>
      <c r="E171" t="s">
        <v>254</v>
      </c>
      <c r="F171" t="s">
        <v>7219</v>
      </c>
      <c r="G171" t="s">
        <v>1594</v>
      </c>
      <c r="I171" t="str">
        <f t="shared" si="15"/>
        <v>N/A</v>
      </c>
      <c r="J171" t="str">
        <f t="shared" si="16"/>
        <v>N/A</v>
      </c>
      <c r="K171" t="str">
        <f t="shared" si="17"/>
        <v>N/A</v>
      </c>
      <c r="L171" t="str">
        <f t="shared" si="18"/>
        <v>N/A</v>
      </c>
      <c r="M171">
        <f t="shared" si="19"/>
        <v>-28430000</v>
      </c>
      <c r="N171">
        <f t="shared" si="20"/>
        <v>-26800000</v>
      </c>
      <c r="P171">
        <f t="shared" si="21"/>
        <v>-26800000</v>
      </c>
      <c r="Q171">
        <f>IFERROR(J144+MATCH(P171,J171:N171,0)-1,"")</f>
        <v>2016</v>
      </c>
      <c r="R171">
        <f t="shared" si="22"/>
        <v>-28430000</v>
      </c>
      <c r="S171">
        <f>IFERROR(J144+MATCH(R171,J171:N171)-1,"")</f>
        <v>2015</v>
      </c>
      <c r="T171">
        <f t="shared" si="23"/>
        <v>-27615000</v>
      </c>
      <c r="U171">
        <f t="shared" si="24"/>
        <v>1152584.0533340725</v>
      </c>
      <c r="V171" t="str">
        <f t="shared" si="25"/>
        <v/>
      </c>
      <c r="W171" t="str">
        <f t="shared" si="26"/>
        <v/>
      </c>
      <c r="X171" t="str">
        <f t="shared" si="27"/>
        <v/>
      </c>
      <c r="Y171">
        <f t="shared" si="28"/>
        <v>-0.70710678118654757</v>
      </c>
      <c r="Z171">
        <f t="shared" si="29"/>
        <v>0.70710678118654757</v>
      </c>
      <c r="AA171">
        <f t="shared" si="30"/>
        <v>-0.70710678118654757</v>
      </c>
      <c r="AB171">
        <f>IFERROR(V144+MATCH(AA171,V171:Z171,0)-1,"")</f>
        <v>2015</v>
      </c>
    </row>
    <row r="172" spans="1:28" x14ac:dyDescent="0.3">
      <c r="A172" s="1">
        <v>14</v>
      </c>
      <c r="B172" t="s">
        <v>6266</v>
      </c>
      <c r="C172" t="s">
        <v>254</v>
      </c>
      <c r="D172" t="s">
        <v>254</v>
      </c>
      <c r="E172" t="s">
        <v>254</v>
      </c>
      <c r="F172" t="s">
        <v>254</v>
      </c>
      <c r="G172" t="s">
        <v>254</v>
      </c>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1:28" x14ac:dyDescent="0.3">
      <c r="A173" s="1">
        <v>15</v>
      </c>
      <c r="B173" t="s">
        <v>413</v>
      </c>
      <c r="C173" t="s">
        <v>254</v>
      </c>
      <c r="D173" t="s">
        <v>254</v>
      </c>
      <c r="E173" t="s">
        <v>254</v>
      </c>
      <c r="F173" t="s">
        <v>7220</v>
      </c>
      <c r="G173" t="s">
        <v>7221</v>
      </c>
      <c r="I173" t="str">
        <f t="shared" si="15"/>
        <v>N/A</v>
      </c>
      <c r="J173" t="str">
        <f t="shared" si="16"/>
        <v>N/A</v>
      </c>
      <c r="K173" t="str">
        <f t="shared" si="17"/>
        <v>N/A</v>
      </c>
      <c r="L173" t="str">
        <f t="shared" si="18"/>
        <v>N/A</v>
      </c>
      <c r="M173">
        <f t="shared" si="19"/>
        <v>1760000</v>
      </c>
      <c r="N173">
        <f t="shared" si="20"/>
        <v>6370000</v>
      </c>
      <c r="P173">
        <f t="shared" si="21"/>
        <v>6370000</v>
      </c>
      <c r="Q173">
        <f>IFERROR(J144+MATCH(P173,J173:N173,0)-1,"")</f>
        <v>2016</v>
      </c>
      <c r="R173">
        <f t="shared" si="22"/>
        <v>1760000</v>
      </c>
      <c r="S173">
        <f>IFERROR(J144+MATCH(R173,J173:N173)-1,"")</f>
        <v>2015</v>
      </c>
      <c r="T173">
        <f t="shared" si="23"/>
        <v>4065000</v>
      </c>
      <c r="U173">
        <f t="shared" si="24"/>
        <v>3259762.2612699843</v>
      </c>
      <c r="V173" t="str">
        <f t="shared" si="25"/>
        <v/>
      </c>
      <c r="W173" t="str">
        <f t="shared" si="26"/>
        <v/>
      </c>
      <c r="X173" t="str">
        <f t="shared" si="27"/>
        <v/>
      </c>
      <c r="Y173">
        <f t="shared" si="28"/>
        <v>-0.70710678118654746</v>
      </c>
      <c r="Z173">
        <f t="shared" si="29"/>
        <v>0.70710678118654746</v>
      </c>
      <c r="AA173">
        <f t="shared" si="30"/>
        <v>-0.70710678118654746</v>
      </c>
      <c r="AB173">
        <f>IFERROR(V144+MATCH(AA173,V173:Z173,0)-1,"")</f>
        <v>2015</v>
      </c>
    </row>
    <row r="174" spans="1:28" x14ac:dyDescent="0.3">
      <c r="A174" s="1">
        <v>16</v>
      </c>
      <c r="B174" t="s">
        <v>414</v>
      </c>
      <c r="C174" t="s">
        <v>254</v>
      </c>
      <c r="D174" t="s">
        <v>254</v>
      </c>
      <c r="E174" t="s">
        <v>254</v>
      </c>
      <c r="F174" t="s">
        <v>254</v>
      </c>
      <c r="G174" t="s">
        <v>254</v>
      </c>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415</v>
      </c>
      <c r="C175" t="s">
        <v>7222</v>
      </c>
      <c r="D175" t="s">
        <v>7223</v>
      </c>
      <c r="E175" t="s">
        <v>3930</v>
      </c>
      <c r="F175" t="s">
        <v>7224</v>
      </c>
      <c r="G175" t="s">
        <v>7225</v>
      </c>
      <c r="I175" t="str">
        <f t="shared" si="15"/>
        <v>N/A</v>
      </c>
      <c r="J175">
        <f t="shared" si="16"/>
        <v>-422000</v>
      </c>
      <c r="K175">
        <f t="shared" si="17"/>
        <v>-813000</v>
      </c>
      <c r="L175">
        <f t="shared" si="18"/>
        <v>-1080000</v>
      </c>
      <c r="M175">
        <f t="shared" si="19"/>
        <v>-950000</v>
      </c>
      <c r="N175">
        <f t="shared" si="20"/>
        <v>-635000</v>
      </c>
      <c r="P175">
        <f t="shared" si="21"/>
        <v>-422000</v>
      </c>
      <c r="Q175">
        <f>IFERROR(J144+MATCH(P175,J175:N175,0)-1,"")</f>
        <v>2012</v>
      </c>
      <c r="R175">
        <f t="shared" si="22"/>
        <v>-1080000</v>
      </c>
      <c r="S175">
        <f>IFERROR(J144+MATCH(R175,J175:N175)-1,"")</f>
        <v>2014</v>
      </c>
      <c r="T175">
        <f t="shared" si="23"/>
        <v>-780000</v>
      </c>
      <c r="U175">
        <f t="shared" si="24"/>
        <v>259411.83473388411</v>
      </c>
      <c r="V175">
        <f t="shared" si="25"/>
        <v>1.3800449789318667</v>
      </c>
      <c r="W175">
        <f t="shared" si="26"/>
        <v>-0.12721085001327265</v>
      </c>
      <c r="X175">
        <f t="shared" si="27"/>
        <v>-1.156462272847933</v>
      </c>
      <c r="Y175">
        <f t="shared" si="28"/>
        <v>-0.6553286212804954</v>
      </c>
      <c r="Z175">
        <f t="shared" si="29"/>
        <v>0.55895676520983428</v>
      </c>
      <c r="AA175">
        <f t="shared" si="30"/>
        <v>1.3800449789318667</v>
      </c>
      <c r="AB175">
        <f>IFERROR(V144+MATCH(AA175,V175:Z175,0)-1,"")</f>
        <v>2012</v>
      </c>
    </row>
    <row r="176" spans="1:28" x14ac:dyDescent="0.3">
      <c r="A176" s="1">
        <v>18</v>
      </c>
      <c r="B176" t="s">
        <v>416</v>
      </c>
      <c r="C176" t="s">
        <v>7226</v>
      </c>
      <c r="D176" t="s">
        <v>7227</v>
      </c>
      <c r="E176" t="s">
        <v>5299</v>
      </c>
      <c r="F176" t="s">
        <v>7228</v>
      </c>
      <c r="G176" t="s">
        <v>7229</v>
      </c>
      <c r="I176" t="str">
        <f t="shared" si="15"/>
        <v>N/A</v>
      </c>
      <c r="J176">
        <f t="shared" si="16"/>
        <v>-15330000</v>
      </c>
      <c r="K176">
        <f t="shared" si="17"/>
        <v>33780000</v>
      </c>
      <c r="L176">
        <f t="shared" si="18"/>
        <v>66390000</v>
      </c>
      <c r="M176">
        <f t="shared" si="19"/>
        <v>90440000</v>
      </c>
      <c r="N176">
        <f t="shared" si="20"/>
        <v>88850000</v>
      </c>
      <c r="P176">
        <f t="shared" si="21"/>
        <v>90440000</v>
      </c>
      <c r="Q176">
        <f>IFERROR(J144+MATCH(P176,J176:N176,0)-1,"")</f>
        <v>2015</v>
      </c>
      <c r="R176">
        <f t="shared" si="22"/>
        <v>-15330000</v>
      </c>
      <c r="S176">
        <f>IFERROR(J144+MATCH(R176,J176:N176)-1,"")</f>
        <v>2012</v>
      </c>
      <c r="T176">
        <f t="shared" si="23"/>
        <v>52826000</v>
      </c>
      <c r="U176">
        <f t="shared" si="24"/>
        <v>44453667.227800228</v>
      </c>
      <c r="V176">
        <f t="shared" si="25"/>
        <v>-1.5331918433351865</v>
      </c>
      <c r="W176">
        <f t="shared" si="26"/>
        <v>-0.42844609202655615</v>
      </c>
      <c r="X176">
        <f t="shared" si="27"/>
        <v>0.30512668236103158</v>
      </c>
      <c r="Y176">
        <f t="shared" si="28"/>
        <v>0.84613941538836934</v>
      </c>
      <c r="Z176">
        <f t="shared" si="29"/>
        <v>0.81037183761234166</v>
      </c>
      <c r="AA176">
        <f t="shared" si="30"/>
        <v>-1.5331918433351865</v>
      </c>
      <c r="AB176">
        <f>IFERROR(V144+MATCH(AA176,V176:Z176,0)-1,"")</f>
        <v>2012</v>
      </c>
    </row>
    <row r="177" spans="1:28" x14ac:dyDescent="0.3">
      <c r="A177" s="1">
        <v>19</v>
      </c>
      <c r="B177" t="s">
        <v>422</v>
      </c>
      <c r="C177" t="s">
        <v>4650</v>
      </c>
      <c r="D177" t="s">
        <v>7230</v>
      </c>
      <c r="E177" t="s">
        <v>7231</v>
      </c>
      <c r="F177" t="s">
        <v>2168</v>
      </c>
      <c r="G177" t="s">
        <v>7232</v>
      </c>
      <c r="I177" t="str">
        <f t="shared" si="15"/>
        <v>N/A</v>
      </c>
      <c r="J177">
        <f t="shared" si="16"/>
        <v>13730000</v>
      </c>
      <c r="K177">
        <f t="shared" si="17"/>
        <v>-10560000</v>
      </c>
      <c r="L177">
        <f t="shared" si="18"/>
        <v>46860000</v>
      </c>
      <c r="M177">
        <f t="shared" si="19"/>
        <v>23270000</v>
      </c>
      <c r="N177">
        <f t="shared" si="20"/>
        <v>52860000</v>
      </c>
      <c r="P177">
        <f t="shared" si="21"/>
        <v>52860000</v>
      </c>
      <c r="Q177">
        <f>IFERROR(J144+MATCH(P177,J177:N177,0)-1,"")</f>
        <v>2016</v>
      </c>
      <c r="R177">
        <f t="shared" si="22"/>
        <v>-10560000</v>
      </c>
      <c r="S177" t="str">
        <f>IFERROR(J144+MATCH(R177,J177:N177)-1,"")</f>
        <v/>
      </c>
      <c r="T177">
        <f t="shared" si="23"/>
        <v>25232000</v>
      </c>
      <c r="U177">
        <f t="shared" si="24"/>
        <v>25730766.992066134</v>
      </c>
      <c r="V177">
        <f t="shared" si="25"/>
        <v>-0.44701349180716399</v>
      </c>
      <c r="W177">
        <f t="shared" si="26"/>
        <v>-1.3910195530135641</v>
      </c>
      <c r="X177">
        <f t="shared" si="27"/>
        <v>0.84055014787040017</v>
      </c>
      <c r="Y177">
        <f t="shared" si="28"/>
        <v>-7.6251127710455197E-2</v>
      </c>
      <c r="Z177">
        <f t="shared" si="29"/>
        <v>1.0737340246607829</v>
      </c>
      <c r="AA177">
        <f t="shared" si="30"/>
        <v>-1.3910195530135641</v>
      </c>
      <c r="AB177">
        <f>IFERROR(V144+MATCH(AA177,V177:Z177,0)-1,"")</f>
        <v>2013</v>
      </c>
    </row>
    <row r="178" spans="1:28" x14ac:dyDescent="0.3">
      <c r="A178" s="1">
        <v>20</v>
      </c>
      <c r="B178" t="s">
        <v>423</v>
      </c>
      <c r="C178" t="s">
        <v>7233</v>
      </c>
      <c r="D178" t="s">
        <v>7234</v>
      </c>
      <c r="E178" t="s">
        <v>5528</v>
      </c>
      <c r="F178" t="s">
        <v>7235</v>
      </c>
      <c r="G178" t="s">
        <v>7236</v>
      </c>
      <c r="I178" t="str">
        <f t="shared" si="15"/>
        <v>N/A</v>
      </c>
      <c r="J178">
        <f t="shared" si="16"/>
        <v>-29060000</v>
      </c>
      <c r="K178">
        <f t="shared" si="17"/>
        <v>44340000</v>
      </c>
      <c r="L178">
        <f t="shared" si="18"/>
        <v>19530000</v>
      </c>
      <c r="M178">
        <f t="shared" si="19"/>
        <v>67170000</v>
      </c>
      <c r="N178">
        <f t="shared" si="20"/>
        <v>35990000</v>
      </c>
      <c r="P178">
        <f t="shared" si="21"/>
        <v>67170000</v>
      </c>
      <c r="Q178">
        <f>IFERROR(J144+MATCH(P178,J178:N178,0)-1,"")</f>
        <v>2015</v>
      </c>
      <c r="R178">
        <f t="shared" si="22"/>
        <v>-29060000</v>
      </c>
      <c r="S178">
        <f>IFERROR(J144+MATCH(R178,J178:N178)-1,"")</f>
        <v>2012</v>
      </c>
      <c r="T178">
        <f t="shared" si="23"/>
        <v>27594000</v>
      </c>
      <c r="U178">
        <f t="shared" si="24"/>
        <v>36027367.791721895</v>
      </c>
      <c r="V178">
        <f t="shared" si="25"/>
        <v>-1.5725267615309255</v>
      </c>
      <c r="W178">
        <f t="shared" si="26"/>
        <v>0.46481330794995723</v>
      </c>
      <c r="X178">
        <f t="shared" si="27"/>
        <v>-0.22382984087593785</v>
      </c>
      <c r="Y178">
        <f t="shared" si="28"/>
        <v>1.098498236917921</v>
      </c>
      <c r="Z178">
        <f t="shared" si="29"/>
        <v>0.23304505753898488</v>
      </c>
      <c r="AA178">
        <f t="shared" si="30"/>
        <v>-1.5725267615309255</v>
      </c>
      <c r="AB178">
        <f>IFERROR(V144+MATCH(AA178,V178:Z178,0)-1,"")</f>
        <v>2012</v>
      </c>
    </row>
    <row r="179" spans="1:28" x14ac:dyDescent="0.3">
      <c r="A179" s="1">
        <v>21</v>
      </c>
      <c r="B179" t="s">
        <v>424</v>
      </c>
      <c r="C179" t="s">
        <v>254</v>
      </c>
      <c r="D179" t="s">
        <v>7237</v>
      </c>
      <c r="E179" t="s">
        <v>7238</v>
      </c>
      <c r="F179" t="s">
        <v>7239</v>
      </c>
      <c r="G179" t="s">
        <v>7240</v>
      </c>
      <c r="I179" t="str">
        <f t="shared" si="15"/>
        <v>N/A</v>
      </c>
      <c r="J179" t="str">
        <f t="shared" si="16"/>
        <v>N/A</v>
      </c>
      <c r="K179">
        <f t="shared" si="17"/>
        <v>2.5257000000000001</v>
      </c>
      <c r="L179">
        <f t="shared" si="18"/>
        <v>-0.5595</v>
      </c>
      <c r="M179">
        <f t="shared" si="19"/>
        <v>2.4390000000000001</v>
      </c>
      <c r="N179">
        <f t="shared" si="20"/>
        <v>-0.4642</v>
      </c>
      <c r="P179">
        <f t="shared" si="21"/>
        <v>2.5257000000000001</v>
      </c>
      <c r="Q179">
        <f>IFERROR(J144+MATCH(P179,J179:N179,0)-1,"")</f>
        <v>2013</v>
      </c>
      <c r="R179">
        <f t="shared" si="22"/>
        <v>-0.5595</v>
      </c>
      <c r="S179">
        <f>IFERROR(J144+MATCH(R179,J179:N179)-1,"")</f>
        <v>2014</v>
      </c>
      <c r="T179">
        <f t="shared" si="23"/>
        <v>0.98525000000000018</v>
      </c>
      <c r="U179">
        <f t="shared" si="24"/>
        <v>1.7295021566913409</v>
      </c>
      <c r="V179" t="str">
        <f t="shared" si="25"/>
        <v/>
      </c>
      <c r="W179">
        <f t="shared" si="26"/>
        <v>0.89068984044922439</v>
      </c>
      <c r="X179">
        <f t="shared" si="27"/>
        <v>-0.89317610505627543</v>
      </c>
      <c r="Y179">
        <f t="shared" si="28"/>
        <v>0.84055980755821991</v>
      </c>
      <c r="Z179">
        <f t="shared" si="29"/>
        <v>-0.83807354295116909</v>
      </c>
      <c r="AA179">
        <f t="shared" si="30"/>
        <v>-0.89317610505627543</v>
      </c>
      <c r="AB179">
        <f>IFERROR(V144+MATCH(AA179,V179:Z179,0)-1,"")</f>
        <v>2014</v>
      </c>
    </row>
    <row r="180" spans="1:28" x14ac:dyDescent="0.3">
      <c r="A180" s="1">
        <v>22</v>
      </c>
      <c r="B180" t="s">
        <v>6274</v>
      </c>
      <c r="C180" t="s">
        <v>254</v>
      </c>
      <c r="D180" t="s">
        <v>254</v>
      </c>
      <c r="E180" t="s">
        <v>254</v>
      </c>
      <c r="F180" t="s">
        <v>254</v>
      </c>
      <c r="G180" t="s">
        <v>7241</v>
      </c>
      <c r="I180" t="str">
        <f t="shared" si="15"/>
        <v>N/A</v>
      </c>
      <c r="J180" t="str">
        <f t="shared" si="16"/>
        <v>N/A</v>
      </c>
      <c r="K180" t="str">
        <f t="shared" si="17"/>
        <v>N/A</v>
      </c>
      <c r="L180" t="str">
        <f t="shared" si="18"/>
        <v>N/A</v>
      </c>
      <c r="M180" t="str">
        <f t="shared" si="19"/>
        <v>N/A</v>
      </c>
      <c r="N180">
        <f t="shared" si="20"/>
        <v>3.6299999999999999E-2</v>
      </c>
      <c r="P180">
        <f t="shared" si="21"/>
        <v>3.6299999999999999E-2</v>
      </c>
      <c r="Q180">
        <f>IFERROR(J144+MATCH(P180,J180:N180,0)-1,"")</f>
        <v>2016</v>
      </c>
      <c r="R180">
        <f t="shared" si="22"/>
        <v>3.6299999999999999E-2</v>
      </c>
      <c r="S180">
        <f>IFERROR(J144+MATCH(R180,J180:N180)-1,"")</f>
        <v>2016</v>
      </c>
      <c r="T180">
        <f t="shared" si="23"/>
        <v>3.6299999999999999E-2</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431</v>
      </c>
      <c r="C181" t="s">
        <v>7242</v>
      </c>
      <c r="D181" t="s">
        <v>7243</v>
      </c>
      <c r="E181" t="s">
        <v>7244</v>
      </c>
      <c r="F181" t="s">
        <v>7245</v>
      </c>
      <c r="G181" t="s">
        <v>7246</v>
      </c>
      <c r="I181" t="str">
        <f t="shared" si="15"/>
        <v>N/A</v>
      </c>
      <c r="J181">
        <f t="shared" si="16"/>
        <v>161100000</v>
      </c>
      <c r="K181">
        <f t="shared" si="17"/>
        <v>162140000</v>
      </c>
      <c r="L181">
        <f t="shared" si="18"/>
        <v>288640000</v>
      </c>
      <c r="M181">
        <f t="shared" si="19"/>
        <v>180590000</v>
      </c>
      <c r="N181">
        <f t="shared" si="20"/>
        <v>393790000</v>
      </c>
      <c r="P181">
        <f t="shared" si="21"/>
        <v>393790000</v>
      </c>
      <c r="Q181">
        <f>IFERROR(J144+MATCH(P181,J181:N181,0)-1,"")</f>
        <v>2016</v>
      </c>
      <c r="R181">
        <f t="shared" si="22"/>
        <v>161100000</v>
      </c>
      <c r="S181">
        <f>IFERROR(J144+MATCH(R181,J181:N181)-1,"")</f>
        <v>2012</v>
      </c>
      <c r="T181">
        <f t="shared" si="23"/>
        <v>237252000</v>
      </c>
      <c r="U181">
        <f t="shared" si="24"/>
        <v>102220831.87882987</v>
      </c>
      <c r="V181">
        <f t="shared" si="25"/>
        <v>-0.74497534993912751</v>
      </c>
      <c r="W181">
        <f t="shared" si="26"/>
        <v>-0.73480129851649001</v>
      </c>
      <c r="X181">
        <f t="shared" si="27"/>
        <v>0.50271553317932405</v>
      </c>
      <c r="Y181">
        <f t="shared" si="28"/>
        <v>-0.55430971318219935</v>
      </c>
      <c r="Z181">
        <f t="shared" si="29"/>
        <v>1.5313708284584928</v>
      </c>
      <c r="AA181">
        <f t="shared" si="30"/>
        <v>1.5313708284584928</v>
      </c>
      <c r="AB181">
        <f>IFERROR(V144+MATCH(AA181,V181:Z181,0)-1,"")</f>
        <v>2016</v>
      </c>
    </row>
    <row r="182" spans="1:28" x14ac:dyDescent="0.3">
      <c r="A182" s="1">
        <v>24</v>
      </c>
      <c r="B182" t="s">
        <v>432</v>
      </c>
      <c r="C182" t="s">
        <v>254</v>
      </c>
      <c r="D182" t="s">
        <v>7247</v>
      </c>
      <c r="E182" t="s">
        <v>7244</v>
      </c>
      <c r="F182" t="s">
        <v>7245</v>
      </c>
      <c r="G182" t="s">
        <v>7246</v>
      </c>
      <c r="I182" t="str">
        <f t="shared" si="15"/>
        <v>N/A</v>
      </c>
      <c r="J182" t="str">
        <f t="shared" si="16"/>
        <v>N/A</v>
      </c>
      <c r="K182">
        <f t="shared" si="17"/>
        <v>200600000</v>
      </c>
      <c r="L182">
        <f t="shared" si="18"/>
        <v>288640000</v>
      </c>
      <c r="M182">
        <f t="shared" si="19"/>
        <v>180590000</v>
      </c>
      <c r="N182">
        <f t="shared" si="20"/>
        <v>393790000</v>
      </c>
      <c r="P182">
        <f t="shared" si="21"/>
        <v>393790000</v>
      </c>
      <c r="Q182">
        <f>IFERROR(J144+MATCH(P182,J182:N182,0)-1,"")</f>
        <v>2016</v>
      </c>
      <c r="R182">
        <f t="shared" si="22"/>
        <v>180590000</v>
      </c>
      <c r="S182" t="str">
        <f>IFERROR(J144+MATCH(R182,J182:N182)-1,"")</f>
        <v/>
      </c>
      <c r="T182">
        <f t="shared" si="23"/>
        <v>265905000</v>
      </c>
      <c r="U182">
        <f t="shared" si="24"/>
        <v>97322223.738123313</v>
      </c>
      <c r="V182" t="str">
        <f t="shared" si="25"/>
        <v/>
      </c>
      <c r="W182">
        <f t="shared" si="26"/>
        <v>-0.67101837064187997</v>
      </c>
      <c r="X182">
        <f t="shared" si="27"/>
        <v>0.23360543077165824</v>
      </c>
      <c r="Y182">
        <f t="shared" si="28"/>
        <v>-0.87662403018623369</v>
      </c>
      <c r="Z182">
        <f t="shared" si="29"/>
        <v>1.3140369700564554</v>
      </c>
      <c r="AA182">
        <f t="shared" si="30"/>
        <v>1.3140369700564554</v>
      </c>
      <c r="AB182">
        <f>IFERROR(V144+MATCH(AA182,V182:Z182,0)-1,"")</f>
        <v>2016</v>
      </c>
    </row>
    <row r="183" spans="1:28" x14ac:dyDescent="0.3">
      <c r="A183" s="1">
        <v>25</v>
      </c>
      <c r="B183" t="s">
        <v>433</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1:28" x14ac:dyDescent="0.3">
      <c r="A184" s="1">
        <v>26</v>
      </c>
      <c r="B184" t="s">
        <v>434</v>
      </c>
      <c r="C184" t="s">
        <v>7242</v>
      </c>
      <c r="D184" t="s">
        <v>7248</v>
      </c>
      <c r="E184" t="s">
        <v>254</v>
      </c>
      <c r="F184" t="s">
        <v>254</v>
      </c>
      <c r="G184" t="s">
        <v>254</v>
      </c>
      <c r="I184" t="str">
        <f t="shared" si="15"/>
        <v>N/A</v>
      </c>
      <c r="J184">
        <f t="shared" si="16"/>
        <v>161100000</v>
      </c>
      <c r="K184">
        <f t="shared" si="17"/>
        <v>-38460000</v>
      </c>
      <c r="L184" t="str">
        <f t="shared" si="18"/>
        <v>N/A</v>
      </c>
      <c r="M184" t="str">
        <f t="shared" si="19"/>
        <v>N/A</v>
      </c>
      <c r="N184" t="str">
        <f t="shared" si="20"/>
        <v>N/A</v>
      </c>
      <c r="P184">
        <f t="shared" si="21"/>
        <v>161100000</v>
      </c>
      <c r="Q184">
        <f>IFERROR(J144+MATCH(P184,J184:N184,0)-1,"")</f>
        <v>2012</v>
      </c>
      <c r="R184">
        <f t="shared" si="22"/>
        <v>-38460000</v>
      </c>
      <c r="S184" t="str">
        <f>IFERROR(J144+MATCH(R184,J184:N184)-1,"")</f>
        <v/>
      </c>
      <c r="T184">
        <f t="shared" si="23"/>
        <v>61320000</v>
      </c>
      <c r="U184">
        <f t="shared" si="24"/>
        <v>141110229.25358742</v>
      </c>
      <c r="V184">
        <f t="shared" si="25"/>
        <v>0.70710678118654757</v>
      </c>
      <c r="W184">
        <f t="shared" si="26"/>
        <v>-0.70710678118654757</v>
      </c>
      <c r="X184" t="str">
        <f t="shared" si="27"/>
        <v/>
      </c>
      <c r="Y184" t="str">
        <f t="shared" si="28"/>
        <v/>
      </c>
      <c r="Z184" t="str">
        <f t="shared" si="29"/>
        <v/>
      </c>
      <c r="AA184">
        <f t="shared" si="30"/>
        <v>-0.70710678118654757</v>
      </c>
      <c r="AB184">
        <f>IFERROR(V144+MATCH(AA184,V184:Z184,0)-1,"")</f>
        <v>2013</v>
      </c>
    </row>
    <row r="185" spans="1:28" x14ac:dyDescent="0.3">
      <c r="A185" s="1">
        <v>27</v>
      </c>
      <c r="B185" t="s">
        <v>435</v>
      </c>
      <c r="C185" t="s">
        <v>7249</v>
      </c>
      <c r="D185" t="s">
        <v>7250</v>
      </c>
      <c r="E185" t="s">
        <v>7251</v>
      </c>
      <c r="F185" t="s">
        <v>7252</v>
      </c>
      <c r="G185" t="s">
        <v>7253</v>
      </c>
      <c r="I185" t="str">
        <f t="shared" si="15"/>
        <v>N/A</v>
      </c>
      <c r="J185">
        <f t="shared" si="16"/>
        <v>-190160000</v>
      </c>
      <c r="K185">
        <f t="shared" si="17"/>
        <v>-117800000</v>
      </c>
      <c r="L185">
        <f t="shared" si="18"/>
        <v>-269110000</v>
      </c>
      <c r="M185">
        <f t="shared" si="19"/>
        <v>-113430000</v>
      </c>
      <c r="N185">
        <f t="shared" si="20"/>
        <v>-357810000</v>
      </c>
      <c r="P185">
        <f t="shared" si="21"/>
        <v>-113430000</v>
      </c>
      <c r="Q185">
        <f>IFERROR(J144+MATCH(P185,J185:N185,0)-1,"")</f>
        <v>2015</v>
      </c>
      <c r="R185">
        <f t="shared" si="22"/>
        <v>-357810000</v>
      </c>
      <c r="S185" t="str">
        <f>IFERROR(J144+MATCH(R185,J185:N185)-1,"")</f>
        <v/>
      </c>
      <c r="T185">
        <f t="shared" si="23"/>
        <v>-209662000</v>
      </c>
      <c r="U185">
        <f t="shared" si="24"/>
        <v>104356896.60966352</v>
      </c>
      <c r="V185">
        <f t="shared" si="25"/>
        <v>0.18687792214581919</v>
      </c>
      <c r="W185">
        <f t="shared" si="26"/>
        <v>0.88026764865958573</v>
      </c>
      <c r="X185">
        <f t="shared" si="27"/>
        <v>-0.56966048178262019</v>
      </c>
      <c r="Y185">
        <f t="shared" si="28"/>
        <v>0.9221431752608179</v>
      </c>
      <c r="Z185">
        <f t="shared" si="29"/>
        <v>-1.4196282642836027</v>
      </c>
      <c r="AA185">
        <f t="shared" si="30"/>
        <v>-1.4196282642836027</v>
      </c>
      <c r="AB185">
        <f>IFERROR(V144+MATCH(AA185,V185:Z185,0)-1,"")</f>
        <v>2016</v>
      </c>
    </row>
    <row r="186" spans="1:28" x14ac:dyDescent="0.3">
      <c r="A186" s="1">
        <v>28</v>
      </c>
      <c r="B186" t="s">
        <v>436</v>
      </c>
      <c r="C186" t="s">
        <v>7254</v>
      </c>
      <c r="D186" t="s">
        <v>1657</v>
      </c>
      <c r="E186" t="s">
        <v>7218</v>
      </c>
      <c r="F186" t="s">
        <v>1988</v>
      </c>
      <c r="G186" t="s">
        <v>7255</v>
      </c>
      <c r="I186" t="str">
        <f t="shared" si="15"/>
        <v>N/A</v>
      </c>
      <c r="J186">
        <f t="shared" si="16"/>
        <v>49890000</v>
      </c>
      <c r="K186">
        <f t="shared" si="17"/>
        <v>2800000</v>
      </c>
      <c r="L186">
        <f t="shared" si="18"/>
        <v>7950000</v>
      </c>
      <c r="M186">
        <f t="shared" si="19"/>
        <v>11790000</v>
      </c>
      <c r="N186">
        <f t="shared" si="20"/>
        <v>11990000</v>
      </c>
      <c r="P186">
        <f t="shared" si="21"/>
        <v>49890000</v>
      </c>
      <c r="Q186">
        <f>IFERROR(J144+MATCH(P186,J186:N186,0)-1,"")</f>
        <v>2012</v>
      </c>
      <c r="R186">
        <f t="shared" si="22"/>
        <v>2800000</v>
      </c>
      <c r="S186" t="str">
        <f>IFERROR(J144+MATCH(R186,J186:N186)-1,"")</f>
        <v/>
      </c>
      <c r="T186">
        <f t="shared" si="23"/>
        <v>16884000</v>
      </c>
      <c r="U186">
        <f t="shared" si="24"/>
        <v>18824661.484340165</v>
      </c>
      <c r="V186">
        <f t="shared" si="25"/>
        <v>1.7533383018577513</v>
      </c>
      <c r="W186">
        <f t="shared" si="26"/>
        <v>-0.74816750419210354</v>
      </c>
      <c r="X186">
        <f t="shared" si="27"/>
        <v>-0.47459020750157999</v>
      </c>
      <c r="Y186">
        <f t="shared" si="28"/>
        <v>-0.27060247560029649</v>
      </c>
      <c r="Z186">
        <f t="shared" si="29"/>
        <v>-0.25997811456377129</v>
      </c>
      <c r="AA186">
        <f t="shared" si="30"/>
        <v>1.7533383018577513</v>
      </c>
      <c r="AB186">
        <f>IFERROR(V144+MATCH(AA186,V186:Z186,0)-1,"")</f>
        <v>2012</v>
      </c>
    </row>
    <row r="187" spans="1:28" x14ac:dyDescent="0.3">
      <c r="A187" s="1">
        <v>29</v>
      </c>
      <c r="B187" t="s">
        <v>437</v>
      </c>
      <c r="C187" t="s">
        <v>7256</v>
      </c>
      <c r="D187" t="s">
        <v>7257</v>
      </c>
      <c r="E187" t="s">
        <v>7258</v>
      </c>
      <c r="F187" t="s">
        <v>7259</v>
      </c>
      <c r="G187" t="s">
        <v>7260</v>
      </c>
      <c r="I187" t="str">
        <f t="shared" si="15"/>
        <v>N/A</v>
      </c>
      <c r="J187">
        <f t="shared" si="16"/>
        <v>82150000</v>
      </c>
      <c r="K187">
        <f t="shared" si="17"/>
        <v>3070000</v>
      </c>
      <c r="L187">
        <f t="shared" si="18"/>
        <v>11580000</v>
      </c>
      <c r="M187">
        <f t="shared" si="19"/>
        <v>55370000</v>
      </c>
      <c r="N187">
        <f t="shared" si="20"/>
        <v>23990000</v>
      </c>
      <c r="P187">
        <f t="shared" si="21"/>
        <v>82150000</v>
      </c>
      <c r="Q187">
        <f>IFERROR(J144+MATCH(P187,J187:N187,0)-1,"")</f>
        <v>2012</v>
      </c>
      <c r="R187">
        <f t="shared" si="22"/>
        <v>3070000</v>
      </c>
      <c r="S187" t="str">
        <f>IFERROR(J144+MATCH(R187,J187:N187)-1,"")</f>
        <v/>
      </c>
      <c r="T187">
        <f t="shared" si="23"/>
        <v>35232000</v>
      </c>
      <c r="U187">
        <f t="shared" si="24"/>
        <v>32890088.476621646</v>
      </c>
      <c r="V187">
        <f t="shared" si="25"/>
        <v>1.4265087803989773</v>
      </c>
      <c r="W187">
        <f t="shared" si="26"/>
        <v>-0.97786298212182754</v>
      </c>
      <c r="X187">
        <f t="shared" si="27"/>
        <v>-0.71912241941251998</v>
      </c>
      <c r="Y187">
        <f t="shared" si="28"/>
        <v>0.61228172172033346</v>
      </c>
      <c r="Z187">
        <f t="shared" si="29"/>
        <v>-0.34180510058496316</v>
      </c>
      <c r="AA187">
        <f t="shared" si="30"/>
        <v>1.4265087803989773</v>
      </c>
      <c r="AB187">
        <f>IFERROR(V144+MATCH(AA187,V187:Z187,0)-1,"")</f>
        <v>2012</v>
      </c>
    </row>
    <row r="188" spans="1:28" x14ac:dyDescent="0.3">
      <c r="A188" s="1">
        <v>30</v>
      </c>
      <c r="B188" t="s">
        <v>438</v>
      </c>
      <c r="C188" t="s">
        <v>3764</v>
      </c>
      <c r="D188" t="s">
        <v>81</v>
      </c>
      <c r="E188" t="s">
        <v>1810</v>
      </c>
      <c r="F188" t="s">
        <v>1109</v>
      </c>
      <c r="G188" t="s">
        <v>1115</v>
      </c>
      <c r="I188" t="str">
        <f t="shared" ref="I188:I251" si="31">IF(AND(K188&gt; J188, L188&gt; K188, M188&gt; L188, N188&gt; M188), "pos_trend", IF(AND(K188&lt; J188, L188&lt; K188, M188&lt; L188, N188&lt; M188), "neg_trend", "N/A"))</f>
        <v>N/A</v>
      </c>
      <c r="J188">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0.61</v>
      </c>
      <c r="K188">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0.02</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0.08</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0.36</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0.15</v>
      </c>
      <c r="P188">
        <f t="shared" si="21"/>
        <v>0.61</v>
      </c>
      <c r="Q188">
        <f>IFERROR(J144+MATCH(P188,J188:N188,0)-1,"")</f>
        <v>2012</v>
      </c>
      <c r="R188">
        <f t="shared" si="22"/>
        <v>0.02</v>
      </c>
      <c r="S188" t="str">
        <f>IFERROR(J144+MATCH(R188,J188:N188)-1,"")</f>
        <v/>
      </c>
      <c r="T188">
        <f t="shared" si="23"/>
        <v>0.24399999999999994</v>
      </c>
      <c r="U188">
        <f t="shared" si="24"/>
        <v>0.24151604501564697</v>
      </c>
      <c r="V188">
        <f t="shared" si="25"/>
        <v>1.5154272668562794</v>
      </c>
      <c r="W188">
        <f t="shared" si="26"/>
        <v>-0.92747461140930731</v>
      </c>
      <c r="X188">
        <f t="shared" si="27"/>
        <v>-0.67904391192467128</v>
      </c>
      <c r="Y188">
        <f t="shared" si="28"/>
        <v>0.48029935233696303</v>
      </c>
      <c r="Z188">
        <f t="shared" si="29"/>
        <v>-0.38920809585926275</v>
      </c>
      <c r="AA188">
        <f t="shared" si="30"/>
        <v>1.5154272668562794</v>
      </c>
      <c r="AB188">
        <f>IFERROR(V144+MATCH(AA188,V188:Z188,0)-1,"")</f>
        <v>2012</v>
      </c>
    </row>
    <row r="189" spans="1:28" x14ac:dyDescent="0.3">
      <c r="A189" s="1">
        <v>31</v>
      </c>
      <c r="B189" t="s">
        <v>6277</v>
      </c>
      <c r="C189" t="s">
        <v>254</v>
      </c>
      <c r="D189" t="s">
        <v>7261</v>
      </c>
      <c r="E189" t="s">
        <v>7262</v>
      </c>
      <c r="F189" t="s">
        <v>7263</v>
      </c>
      <c r="G189" t="s">
        <v>7264</v>
      </c>
      <c r="I189" t="str">
        <f t="shared" si="31"/>
        <v>N/A</v>
      </c>
      <c r="J189" t="str">
        <f t="shared" si="32"/>
        <v>N/A</v>
      </c>
      <c r="K189">
        <f t="shared" si="33"/>
        <v>-0.96519999999999995</v>
      </c>
      <c r="L189">
        <f t="shared" si="34"/>
        <v>2.75</v>
      </c>
      <c r="M189">
        <f t="shared" si="35"/>
        <v>3.4881000000000002</v>
      </c>
      <c r="N189">
        <f t="shared" si="36"/>
        <v>-0.56890000000000007</v>
      </c>
      <c r="P189">
        <f t="shared" si="21"/>
        <v>3.4881000000000002</v>
      </c>
      <c r="Q189">
        <f>IFERROR(J144+MATCH(P189,J189:N189,0)-1,"")</f>
        <v>2015</v>
      </c>
      <c r="R189">
        <f t="shared" si="22"/>
        <v>-0.96519999999999995</v>
      </c>
      <c r="S189">
        <f>IFERROR(J144+MATCH(R189,J189:N189)-1,"")</f>
        <v>2013</v>
      </c>
      <c r="T189">
        <f t="shared" si="23"/>
        <v>1.1759999999999999</v>
      </c>
      <c r="U189">
        <f t="shared" si="24"/>
        <v>2.269559124587857</v>
      </c>
      <c r="V189" t="str">
        <f t="shared" si="25"/>
        <v/>
      </c>
      <c r="W189">
        <f t="shared" si="26"/>
        <v>-0.94344314576463539</v>
      </c>
      <c r="X189">
        <f t="shared" si="27"/>
        <v>0.69352676603471708</v>
      </c>
      <c r="Y189">
        <f t="shared" si="28"/>
        <v>1.0187441141987734</v>
      </c>
      <c r="Z189">
        <f t="shared" si="29"/>
        <v>-0.768827734468855</v>
      </c>
      <c r="AA189">
        <f t="shared" si="30"/>
        <v>1.0187441141987734</v>
      </c>
      <c r="AB189">
        <f>IFERROR(V144+MATCH(AA189,V189:Z189,0)-1,"")</f>
        <v>2015</v>
      </c>
    </row>
    <row r="190" spans="1:28" x14ac:dyDescent="0.3">
      <c r="A190" s="1">
        <v>32</v>
      </c>
      <c r="B190" t="s">
        <v>449</v>
      </c>
      <c r="C190" t="s">
        <v>7265</v>
      </c>
      <c r="D190" t="s">
        <v>7266</v>
      </c>
      <c r="E190" t="s">
        <v>7267</v>
      </c>
      <c r="F190" t="s">
        <v>7268</v>
      </c>
      <c r="G190" t="s">
        <v>7269</v>
      </c>
      <c r="I190" t="str">
        <f t="shared" si="31"/>
        <v>pos_trend</v>
      </c>
      <c r="J190">
        <f t="shared" si="32"/>
        <v>134480000</v>
      </c>
      <c r="K190">
        <f t="shared" si="33"/>
        <v>145290000</v>
      </c>
      <c r="L190">
        <f t="shared" si="34"/>
        <v>145640000</v>
      </c>
      <c r="M190">
        <f t="shared" si="35"/>
        <v>155180000</v>
      </c>
      <c r="N190">
        <f t="shared" si="36"/>
        <v>156000000</v>
      </c>
      <c r="P190">
        <f t="shared" si="21"/>
        <v>156000000</v>
      </c>
      <c r="Q190">
        <f>IFERROR(J144+MATCH(P190,J190:N190,0)-1,"")</f>
        <v>2016</v>
      </c>
      <c r="R190">
        <f t="shared" si="22"/>
        <v>134480000</v>
      </c>
      <c r="S190">
        <f>IFERROR(J144+MATCH(R190,J190:N190)-1,"")</f>
        <v>2012</v>
      </c>
      <c r="T190">
        <f t="shared" si="23"/>
        <v>147318000</v>
      </c>
      <c r="U190">
        <f t="shared" si="24"/>
        <v>8788214.8357900307</v>
      </c>
      <c r="V190">
        <f t="shared" si="25"/>
        <v>-1.4608200004075012</v>
      </c>
      <c r="W190">
        <f t="shared" si="26"/>
        <v>-0.23076358940850694</v>
      </c>
      <c r="X190">
        <f t="shared" si="27"/>
        <v>-0.19093752614766996</v>
      </c>
      <c r="Y190">
        <f t="shared" si="28"/>
        <v>0.89460716959057285</v>
      </c>
      <c r="Z190">
        <f t="shared" si="29"/>
        <v>0.98791394637310526</v>
      </c>
      <c r="AA190">
        <f t="shared" si="30"/>
        <v>-1.4608200004075012</v>
      </c>
      <c r="AB190">
        <f>IFERROR(V144+MATCH(AA190,V190:Z190,0)-1,"")</f>
        <v>2012</v>
      </c>
    </row>
    <row r="191" spans="1:28" x14ac:dyDescent="0.3">
      <c r="A191" s="1">
        <v>33</v>
      </c>
      <c r="B191" t="s">
        <v>455</v>
      </c>
      <c r="C191" t="s">
        <v>3764</v>
      </c>
      <c r="D191" t="s">
        <v>81</v>
      </c>
      <c r="E191" t="s">
        <v>1810</v>
      </c>
      <c r="F191" t="s">
        <v>1109</v>
      </c>
      <c r="G191" t="s">
        <v>1115</v>
      </c>
      <c r="I191" t="str">
        <f t="shared" si="31"/>
        <v>N/A</v>
      </c>
      <c r="J191">
        <f t="shared" si="32"/>
        <v>0.61</v>
      </c>
      <c r="K191">
        <f t="shared" si="33"/>
        <v>0.02</v>
      </c>
      <c r="L191">
        <f t="shared" si="34"/>
        <v>0.08</v>
      </c>
      <c r="M191">
        <f t="shared" si="35"/>
        <v>0.36</v>
      </c>
      <c r="N191">
        <f t="shared" si="36"/>
        <v>0.15</v>
      </c>
      <c r="P191">
        <f t="shared" si="21"/>
        <v>0.61</v>
      </c>
      <c r="Q191">
        <f>IFERROR(J144+MATCH(P191,J191:N191,0)-1,"")</f>
        <v>2012</v>
      </c>
      <c r="R191">
        <f t="shared" si="22"/>
        <v>0.02</v>
      </c>
      <c r="S191" t="str">
        <f>IFERROR(J144+MATCH(R191,J191:N191)-1,"")</f>
        <v/>
      </c>
      <c r="T191">
        <f t="shared" si="23"/>
        <v>0.24399999999999994</v>
      </c>
      <c r="U191">
        <f t="shared" si="24"/>
        <v>0.24151604501564697</v>
      </c>
      <c r="V191">
        <f t="shared" si="25"/>
        <v>1.5154272668562794</v>
      </c>
      <c r="W191">
        <f t="shared" si="26"/>
        <v>-0.92747461140930731</v>
      </c>
      <c r="X191">
        <f t="shared" si="27"/>
        <v>-0.67904391192467128</v>
      </c>
      <c r="Y191">
        <f t="shared" si="28"/>
        <v>0.48029935233696303</v>
      </c>
      <c r="Z191">
        <f t="shared" si="29"/>
        <v>-0.38920809585926275</v>
      </c>
      <c r="AA191">
        <f t="shared" si="30"/>
        <v>1.5154272668562794</v>
      </c>
      <c r="AB191">
        <f>IFERROR(V144+MATCH(AA191,V191:Z191,0)-1,"")</f>
        <v>2012</v>
      </c>
    </row>
    <row r="192" spans="1:28" x14ac:dyDescent="0.3">
      <c r="A192" s="1">
        <v>34</v>
      </c>
      <c r="B192" t="s">
        <v>461</v>
      </c>
      <c r="C192" t="s">
        <v>254</v>
      </c>
      <c r="D192" t="s">
        <v>7270</v>
      </c>
      <c r="E192" t="s">
        <v>7271</v>
      </c>
      <c r="F192" t="s">
        <v>7272</v>
      </c>
      <c r="G192" t="s">
        <v>7273</v>
      </c>
      <c r="I192" t="str">
        <f t="shared" si="31"/>
        <v>N/A</v>
      </c>
      <c r="J192" t="str">
        <f t="shared" si="32"/>
        <v>N/A</v>
      </c>
      <c r="K192">
        <f t="shared" si="33"/>
        <v>-0.96540000000000004</v>
      </c>
      <c r="L192">
        <f t="shared" si="34"/>
        <v>2.7582999999999998</v>
      </c>
      <c r="M192">
        <f t="shared" si="35"/>
        <v>3.488</v>
      </c>
      <c r="N192">
        <f t="shared" si="36"/>
        <v>-0.56899999999999995</v>
      </c>
      <c r="P192">
        <f t="shared" si="21"/>
        <v>3.488</v>
      </c>
      <c r="Q192">
        <f>IFERROR(J144+MATCH(P192,J192:N192,0)-1,"")</f>
        <v>2015</v>
      </c>
      <c r="R192">
        <f t="shared" si="22"/>
        <v>-0.96540000000000004</v>
      </c>
      <c r="S192">
        <f>IFERROR(J144+MATCH(R192,J192:N192)-1,"")</f>
        <v>2013</v>
      </c>
      <c r="T192">
        <f t="shared" si="23"/>
        <v>1.177975</v>
      </c>
      <c r="U192">
        <f t="shared" si="24"/>
        <v>2.2715355047118826</v>
      </c>
      <c r="V192" t="str">
        <f t="shared" si="25"/>
        <v/>
      </c>
      <c r="W192">
        <f t="shared" si="26"/>
        <v>-0.94357979241529033</v>
      </c>
      <c r="X192">
        <f t="shared" si="27"/>
        <v>0.69570781382105018</v>
      </c>
      <c r="Y192">
        <f t="shared" si="28"/>
        <v>1.0169442631243395</v>
      </c>
      <c r="Z192">
        <f t="shared" si="29"/>
        <v>-0.76907228453009946</v>
      </c>
      <c r="AA192">
        <f t="shared" si="30"/>
        <v>1.0169442631243395</v>
      </c>
      <c r="AB192">
        <f>IFERROR(V144+MATCH(AA192,V192:Z192,0)-1,"")</f>
        <v>2015</v>
      </c>
    </row>
    <row r="193" spans="1:28" x14ac:dyDescent="0.3">
      <c r="A193" s="1">
        <v>35</v>
      </c>
      <c r="B193" t="s">
        <v>466</v>
      </c>
      <c r="C193" t="s">
        <v>7265</v>
      </c>
      <c r="D193" t="s">
        <v>7274</v>
      </c>
      <c r="E193" t="s">
        <v>7275</v>
      </c>
      <c r="F193" t="s">
        <v>349</v>
      </c>
      <c r="G193" t="s">
        <v>7276</v>
      </c>
      <c r="I193" t="str">
        <f t="shared" si="31"/>
        <v>pos_trend</v>
      </c>
      <c r="J193">
        <f t="shared" si="32"/>
        <v>134480000</v>
      </c>
      <c r="K193">
        <f t="shared" si="33"/>
        <v>145530000</v>
      </c>
      <c r="L193">
        <f t="shared" si="34"/>
        <v>146000000</v>
      </c>
      <c r="M193">
        <f t="shared" si="35"/>
        <v>155570000</v>
      </c>
      <c r="N193">
        <f t="shared" si="36"/>
        <v>156390000</v>
      </c>
      <c r="P193">
        <f t="shared" si="21"/>
        <v>156390000</v>
      </c>
      <c r="Q193">
        <f>IFERROR(J144+MATCH(P193,J193:N193,0)-1,"")</f>
        <v>2016</v>
      </c>
      <c r="R193">
        <f t="shared" si="22"/>
        <v>134480000</v>
      </c>
      <c r="S193">
        <f>IFERROR(J144+MATCH(R193,J193:N193)-1,"")</f>
        <v>2012</v>
      </c>
      <c r="T193">
        <f t="shared" si="23"/>
        <v>147594000</v>
      </c>
      <c r="U193">
        <f t="shared" si="24"/>
        <v>8940974.7790719103</v>
      </c>
      <c r="V193">
        <f t="shared" si="25"/>
        <v>-1.4667304543455224</v>
      </c>
      <c r="W193">
        <f t="shared" si="26"/>
        <v>-0.23084731262537428</v>
      </c>
      <c r="X193">
        <f t="shared" si="27"/>
        <v>-0.17828033736668925</v>
      </c>
      <c r="Y193">
        <f t="shared" si="28"/>
        <v>0.89207275460270608</v>
      </c>
      <c r="Z193">
        <f t="shared" si="29"/>
        <v>0.98378534973487997</v>
      </c>
      <c r="AA193">
        <f t="shared" si="30"/>
        <v>-1.4667304543455224</v>
      </c>
      <c r="AB193">
        <f>IFERROR(V144+MATCH(AA193,V193:Z193,0)-1,"")</f>
        <v>2012</v>
      </c>
    </row>
    <row r="194" spans="1: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1:28" x14ac:dyDescent="0.3">
      <c r="B195" s="1" t="s">
        <v>241</v>
      </c>
      <c r="C195" s="1" t="s">
        <v>242</v>
      </c>
      <c r="D195" s="1" t="s">
        <v>243</v>
      </c>
      <c r="E195" s="1" t="s">
        <v>244</v>
      </c>
      <c r="F195" s="1" t="s">
        <v>245</v>
      </c>
      <c r="G195" s="1" t="s">
        <v>246</v>
      </c>
      <c r="H195" s="1" t="s">
        <v>247</v>
      </c>
      <c r="I195" t="str">
        <f t="shared" si="31"/>
        <v>pos_trend</v>
      </c>
      <c r="J195">
        <f t="shared" si="32"/>
        <v>2012</v>
      </c>
      <c r="K195">
        <f t="shared" si="33"/>
        <v>2013</v>
      </c>
      <c r="L195">
        <f t="shared" si="34"/>
        <v>2014</v>
      </c>
      <c r="M195">
        <f t="shared" si="35"/>
        <v>2015</v>
      </c>
      <c r="N195">
        <f t="shared" si="36"/>
        <v>2016</v>
      </c>
      <c r="P195">
        <f t="shared" si="21"/>
        <v>2016</v>
      </c>
      <c r="Q195">
        <f>IFERROR(J144+MATCH(P195,J195:N195,0)-1,"")</f>
        <v>2016</v>
      </c>
      <c r="R195">
        <f t="shared" si="22"/>
        <v>2012</v>
      </c>
      <c r="S195">
        <f>IFERROR(J144+MATCH(R195,J195:N195)-1,"")</f>
        <v>2012</v>
      </c>
      <c r="T195">
        <f t="shared" si="23"/>
        <v>2014</v>
      </c>
      <c r="U195">
        <f t="shared" si="24"/>
        <v>1.5811388300841898</v>
      </c>
      <c r="V195">
        <f t="shared" si="25"/>
        <v>-1.2649110640673518</v>
      </c>
      <c r="W195">
        <f t="shared" si="26"/>
        <v>-0.63245553203367588</v>
      </c>
      <c r="X195">
        <f t="shared" si="27"/>
        <v>0</v>
      </c>
      <c r="Y195">
        <f t="shared" si="28"/>
        <v>0.63245553203367588</v>
      </c>
      <c r="Z195">
        <f t="shared" si="29"/>
        <v>1.2649110640673518</v>
      </c>
      <c r="AA195">
        <f t="shared" si="30"/>
        <v>-1.2649110640673518</v>
      </c>
      <c r="AB195">
        <f>IFERROR(V144+MATCH(AA195,V195:Z195,0)-1,"")</f>
        <v>2012</v>
      </c>
    </row>
    <row r="196" spans="1:28" x14ac:dyDescent="0.3">
      <c r="A196" s="1">
        <v>0</v>
      </c>
      <c r="B196" t="s">
        <v>484</v>
      </c>
      <c r="C196" t="s">
        <v>7277</v>
      </c>
      <c r="D196" t="s">
        <v>7278</v>
      </c>
      <c r="E196" t="s">
        <v>7279</v>
      </c>
      <c r="F196" t="s">
        <v>7280</v>
      </c>
      <c r="G196" t="s">
        <v>7281</v>
      </c>
      <c r="I196" t="str">
        <f t="shared" si="31"/>
        <v>N/A</v>
      </c>
      <c r="J196">
        <f t="shared" si="32"/>
        <v>231270000</v>
      </c>
      <c r="K196">
        <f t="shared" si="33"/>
        <v>182790000</v>
      </c>
      <c r="L196">
        <f t="shared" si="34"/>
        <v>120420000</v>
      </c>
      <c r="M196">
        <f t="shared" si="35"/>
        <v>137750000</v>
      </c>
      <c r="N196">
        <f t="shared" si="36"/>
        <v>131150000</v>
      </c>
      <c r="P196">
        <f t="shared" si="21"/>
        <v>231270000</v>
      </c>
      <c r="Q196">
        <f>IFERROR(J144+MATCH(P196,J196:N196,0)-1,"")</f>
        <v>2012</v>
      </c>
      <c r="R196">
        <f t="shared" si="22"/>
        <v>120420000</v>
      </c>
      <c r="S196">
        <f>IFERROR(J144+MATCH(R196,J196:N196)-1,"")</f>
        <v>2014</v>
      </c>
      <c r="T196">
        <f t="shared" si="23"/>
        <v>160676000</v>
      </c>
      <c r="U196">
        <f t="shared" si="24"/>
        <v>46071882.7485919</v>
      </c>
      <c r="V196">
        <f t="shared" si="25"/>
        <v>1.5322577630530536</v>
      </c>
      <c r="W196">
        <f t="shared" si="26"/>
        <v>0.47998906666508812</v>
      </c>
      <c r="X196">
        <f t="shared" si="27"/>
        <v>-0.87376502973997405</v>
      </c>
      <c r="Y196">
        <f t="shared" si="28"/>
        <v>-0.49761369912109116</v>
      </c>
      <c r="Z196">
        <f t="shared" si="29"/>
        <v>-0.64086810085707657</v>
      </c>
      <c r="AA196">
        <f t="shared" si="30"/>
        <v>1.5322577630530536</v>
      </c>
      <c r="AB196">
        <f>IFERROR(V144+MATCH(AA196,V196:Z196,0)-1,"")</f>
        <v>2012</v>
      </c>
    </row>
    <row r="197" spans="1:28" x14ac:dyDescent="0.3">
      <c r="A197" s="1">
        <v>1</v>
      </c>
      <c r="B197" t="s">
        <v>490</v>
      </c>
      <c r="C197" t="s">
        <v>7277</v>
      </c>
      <c r="D197" t="s">
        <v>7278</v>
      </c>
      <c r="E197" t="s">
        <v>7279</v>
      </c>
      <c r="F197" t="s">
        <v>7280</v>
      </c>
      <c r="G197" t="s">
        <v>7281</v>
      </c>
      <c r="I197" t="str">
        <f t="shared" si="31"/>
        <v>N/A</v>
      </c>
      <c r="J197">
        <f t="shared" si="32"/>
        <v>231270000</v>
      </c>
      <c r="K197">
        <f t="shared" si="33"/>
        <v>182790000</v>
      </c>
      <c r="L197">
        <f t="shared" si="34"/>
        <v>120420000</v>
      </c>
      <c r="M197">
        <f t="shared" si="35"/>
        <v>137750000</v>
      </c>
      <c r="N197">
        <f t="shared" si="36"/>
        <v>131150000</v>
      </c>
      <c r="P197">
        <f t="shared" si="21"/>
        <v>231270000</v>
      </c>
      <c r="Q197">
        <f>IFERROR(J144+MATCH(P197,J197:N197,0)-1,"")</f>
        <v>2012</v>
      </c>
      <c r="R197">
        <f t="shared" si="22"/>
        <v>120420000</v>
      </c>
      <c r="S197">
        <f>IFERROR(J144+MATCH(R197,J197:N197)-1,"")</f>
        <v>2014</v>
      </c>
      <c r="T197">
        <f t="shared" si="23"/>
        <v>160676000</v>
      </c>
      <c r="U197">
        <f t="shared" si="24"/>
        <v>46071882.7485919</v>
      </c>
      <c r="V197">
        <f t="shared" si="25"/>
        <v>1.5322577630530536</v>
      </c>
      <c r="W197">
        <f t="shared" si="26"/>
        <v>0.47998906666508812</v>
      </c>
      <c r="X197">
        <f t="shared" si="27"/>
        <v>-0.87376502973997405</v>
      </c>
      <c r="Y197">
        <f t="shared" si="28"/>
        <v>-0.49761369912109116</v>
      </c>
      <c r="Z197">
        <f t="shared" si="29"/>
        <v>-0.64086810085707657</v>
      </c>
      <c r="AA197">
        <f t="shared" si="30"/>
        <v>1.5322577630530536</v>
      </c>
      <c r="AB197">
        <f>IFERROR(V144+MATCH(AA197,V197:Z197,0)-1,"")</f>
        <v>2012</v>
      </c>
    </row>
    <row r="198" spans="1:28" x14ac:dyDescent="0.3">
      <c r="A198" s="1">
        <v>2</v>
      </c>
      <c r="B198" t="s">
        <v>6295</v>
      </c>
      <c r="C198" t="s">
        <v>254</v>
      </c>
      <c r="D198" t="s">
        <v>254</v>
      </c>
      <c r="E198" t="s">
        <v>254</v>
      </c>
      <c r="F198" t="s">
        <v>254</v>
      </c>
      <c r="G198" t="s">
        <v>254</v>
      </c>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1:28" x14ac:dyDescent="0.3">
      <c r="A199" s="1">
        <v>3</v>
      </c>
      <c r="B199" t="s">
        <v>492</v>
      </c>
      <c r="C199" t="s">
        <v>254</v>
      </c>
      <c r="D199" t="s">
        <v>7282</v>
      </c>
      <c r="E199" t="s">
        <v>7283</v>
      </c>
      <c r="F199" t="s">
        <v>7284</v>
      </c>
      <c r="G199" t="s">
        <v>7285</v>
      </c>
      <c r="I199" t="str">
        <f t="shared" si="31"/>
        <v>N/A</v>
      </c>
      <c r="J199" t="str">
        <f t="shared" si="32"/>
        <v>N/A</v>
      </c>
      <c r="K199">
        <f t="shared" si="33"/>
        <v>-0.20960000000000001</v>
      </c>
      <c r="L199">
        <f t="shared" si="34"/>
        <v>-0.3412</v>
      </c>
      <c r="M199">
        <f t="shared" si="35"/>
        <v>0.1439</v>
      </c>
      <c r="N199">
        <f t="shared" si="36"/>
        <v>-4.7899999999999998E-2</v>
      </c>
      <c r="P199">
        <f t="shared" si="21"/>
        <v>0.1439</v>
      </c>
      <c r="Q199">
        <f>IFERROR(J144+MATCH(P199,J199:N199,0)-1,"")</f>
        <v>2015</v>
      </c>
      <c r="R199">
        <f t="shared" si="22"/>
        <v>-0.3412</v>
      </c>
      <c r="S199">
        <f>IFERROR(J144+MATCH(R199,J199:N199)-1,"")</f>
        <v>2014</v>
      </c>
      <c r="T199">
        <f t="shared" si="23"/>
        <v>-0.11369999999999998</v>
      </c>
      <c r="U199">
        <f t="shared" si="24"/>
        <v>0.20947590155751411</v>
      </c>
      <c r="V199" t="str">
        <f t="shared" si="25"/>
        <v/>
      </c>
      <c r="W199">
        <f t="shared" si="26"/>
        <v>-0.45780922429241599</v>
      </c>
      <c r="X199">
        <f t="shared" si="27"/>
        <v>-1.0860437802557312</v>
      </c>
      <c r="Y199">
        <f t="shared" si="28"/>
        <v>1.2297357265664892</v>
      </c>
      <c r="Z199">
        <f t="shared" si="29"/>
        <v>0.31411727798165751</v>
      </c>
      <c r="AA199">
        <f t="shared" si="30"/>
        <v>1.2297357265664892</v>
      </c>
      <c r="AB199">
        <f>IFERROR(V144+MATCH(AA199,V199:Z199,0)-1,"")</f>
        <v>2015</v>
      </c>
    </row>
    <row r="200" spans="1:28" x14ac:dyDescent="0.3">
      <c r="A200" s="1">
        <v>4</v>
      </c>
      <c r="B200" t="s">
        <v>6296</v>
      </c>
      <c r="C200" t="s">
        <v>7286</v>
      </c>
      <c r="D200" t="s">
        <v>254</v>
      </c>
      <c r="E200" t="s">
        <v>254</v>
      </c>
      <c r="F200" t="s">
        <v>254</v>
      </c>
      <c r="G200" t="s">
        <v>254</v>
      </c>
      <c r="I200" t="str">
        <f t="shared" si="31"/>
        <v>N/A</v>
      </c>
      <c r="J200">
        <f t="shared" si="32"/>
        <v>38420000</v>
      </c>
      <c r="K200" t="str">
        <f t="shared" si="33"/>
        <v>N/A</v>
      </c>
      <c r="L200" t="str">
        <f t="shared" si="34"/>
        <v>N/A</v>
      </c>
      <c r="M200" t="str">
        <f t="shared" si="35"/>
        <v>N/A</v>
      </c>
      <c r="N200" t="str">
        <f t="shared" si="36"/>
        <v>N/A</v>
      </c>
      <c r="P200">
        <f t="shared" si="21"/>
        <v>38420000</v>
      </c>
      <c r="Q200">
        <f>IFERROR(J144+MATCH(P200,J200:N200,0)-1,"")</f>
        <v>2012</v>
      </c>
      <c r="R200">
        <f t="shared" si="22"/>
        <v>38420000</v>
      </c>
      <c r="S200">
        <f>IFERROR(J144+MATCH(R200,J200:N200)-1,"")</f>
        <v>2012</v>
      </c>
      <c r="T200">
        <f t="shared" si="23"/>
        <v>38420000</v>
      </c>
      <c r="U200" t="str">
        <f t="shared" si="24"/>
        <v/>
      </c>
      <c r="V200" t="e">
        <f t="shared" si="25"/>
        <v>#VALUE!</v>
      </c>
      <c r="W200" t="str">
        <f t="shared" si="26"/>
        <v/>
      </c>
      <c r="X200" t="str">
        <f t="shared" si="27"/>
        <v/>
      </c>
      <c r="Y200" t="str">
        <f t="shared" si="28"/>
        <v/>
      </c>
      <c r="Z200" t="str">
        <f t="shared" si="29"/>
        <v/>
      </c>
      <c r="AA200" t="e">
        <f t="shared" si="30"/>
        <v>#VALUE!</v>
      </c>
      <c r="AB200" t="str">
        <f>IFERROR(V144+MATCH(AA200,V200:Z200,0)-1,"")</f>
        <v/>
      </c>
    </row>
    <row r="201" spans="1:28" x14ac:dyDescent="0.3">
      <c r="A201" s="1">
        <v>5</v>
      </c>
      <c r="B201" t="s">
        <v>6297</v>
      </c>
      <c r="C201" t="s">
        <v>254</v>
      </c>
      <c r="D201" t="s">
        <v>254</v>
      </c>
      <c r="E201" t="s">
        <v>254</v>
      </c>
      <c r="F201" t="s">
        <v>254</v>
      </c>
      <c r="G201" t="s">
        <v>254</v>
      </c>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1:28" x14ac:dyDescent="0.3">
      <c r="A202" s="1">
        <v>6</v>
      </c>
      <c r="B202" t="s">
        <v>6298</v>
      </c>
      <c r="C202" t="s">
        <v>254</v>
      </c>
      <c r="D202" t="s">
        <v>254</v>
      </c>
      <c r="E202" t="s">
        <v>254</v>
      </c>
      <c r="F202" t="s">
        <v>254</v>
      </c>
      <c r="G202" t="s">
        <v>254</v>
      </c>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1:28" x14ac:dyDescent="0.3">
      <c r="A203" s="1">
        <v>7</v>
      </c>
      <c r="B203" t="s">
        <v>6299</v>
      </c>
      <c r="C203" t="s">
        <v>254</v>
      </c>
      <c r="D203" t="s">
        <v>254</v>
      </c>
      <c r="E203" t="s">
        <v>254</v>
      </c>
      <c r="F203" t="s">
        <v>254</v>
      </c>
      <c r="G203" t="s">
        <v>254</v>
      </c>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A204" s="1">
        <v>8</v>
      </c>
      <c r="B204" t="s">
        <v>6300</v>
      </c>
      <c r="C204" t="s">
        <v>254</v>
      </c>
      <c r="D204" t="s">
        <v>254</v>
      </c>
      <c r="E204" t="s">
        <v>254</v>
      </c>
      <c r="F204" t="s">
        <v>254</v>
      </c>
      <c r="G204" t="s">
        <v>254</v>
      </c>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A205" s="1">
        <v>9</v>
      </c>
      <c r="B205" t="s">
        <v>6301</v>
      </c>
      <c r="C205" t="s">
        <v>254</v>
      </c>
      <c r="D205" t="s">
        <v>254</v>
      </c>
      <c r="E205" t="s">
        <v>254</v>
      </c>
      <c r="F205" t="s">
        <v>254</v>
      </c>
      <c r="G205" t="s">
        <v>254</v>
      </c>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1:28" x14ac:dyDescent="0.3">
      <c r="A206" s="1">
        <v>10</v>
      </c>
      <c r="B206" t="s">
        <v>6302</v>
      </c>
      <c r="C206" t="s">
        <v>254</v>
      </c>
      <c r="D206" t="s">
        <v>7287</v>
      </c>
      <c r="E206" t="s">
        <v>7288</v>
      </c>
      <c r="F206" t="s">
        <v>7289</v>
      </c>
      <c r="G206" t="s">
        <v>7290</v>
      </c>
      <c r="I206" t="str">
        <f t="shared" si="31"/>
        <v>N/A</v>
      </c>
      <c r="J206" t="str">
        <f t="shared" si="32"/>
        <v>N/A</v>
      </c>
      <c r="K206">
        <f t="shared" si="33"/>
        <v>58410000</v>
      </c>
      <c r="L206">
        <f t="shared" si="34"/>
        <v>61040000</v>
      </c>
      <c r="M206">
        <f t="shared" si="35"/>
        <v>65500000</v>
      </c>
      <c r="N206">
        <f t="shared" si="36"/>
        <v>76060000</v>
      </c>
      <c r="P206">
        <f t="shared" si="21"/>
        <v>76060000</v>
      </c>
      <c r="Q206">
        <f>IFERROR(J144+MATCH(P206,J206:N206,0)-1,"")</f>
        <v>2016</v>
      </c>
      <c r="R206">
        <f t="shared" si="22"/>
        <v>58410000</v>
      </c>
      <c r="S206">
        <f>IFERROR(J144+MATCH(R206,J206:N206)-1,"")</f>
        <v>2013</v>
      </c>
      <c r="T206">
        <f t="shared" si="23"/>
        <v>65252500</v>
      </c>
      <c r="U206">
        <f t="shared" si="24"/>
        <v>7776637.5553105641</v>
      </c>
      <c r="V206" t="str">
        <f t="shared" si="25"/>
        <v/>
      </c>
      <c r="W206">
        <f t="shared" si="26"/>
        <v>-0.87987899028769134</v>
      </c>
      <c r="X206">
        <f t="shared" si="27"/>
        <v>-0.54168655412303979</v>
      </c>
      <c r="Y206">
        <f t="shared" si="28"/>
        <v>3.1826094277852192E-2</v>
      </c>
      <c r="Z206">
        <f t="shared" si="29"/>
        <v>1.389739450132879</v>
      </c>
      <c r="AA206">
        <f t="shared" si="30"/>
        <v>1.389739450132879</v>
      </c>
      <c r="AB206">
        <f>IFERROR(V144+MATCH(AA206,V206:Z206,0)-1,"")</f>
        <v>2016</v>
      </c>
    </row>
    <row r="207" spans="1:28" x14ac:dyDescent="0.3">
      <c r="A207" s="1">
        <v>11</v>
      </c>
      <c r="B207" t="s">
        <v>567</v>
      </c>
      <c r="C207" t="s">
        <v>254</v>
      </c>
      <c r="D207" t="s">
        <v>254</v>
      </c>
      <c r="E207" t="s">
        <v>254</v>
      </c>
      <c r="F207" t="s">
        <v>254</v>
      </c>
      <c r="G207" t="s">
        <v>254</v>
      </c>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1:28" x14ac:dyDescent="0.3">
      <c r="A208" s="1">
        <v>12</v>
      </c>
      <c r="B208" t="s">
        <v>6303</v>
      </c>
      <c r="C208" t="s">
        <v>7291</v>
      </c>
      <c r="D208" t="s">
        <v>7292</v>
      </c>
      <c r="E208" t="s">
        <v>7293</v>
      </c>
      <c r="F208" t="s">
        <v>7294</v>
      </c>
      <c r="G208" t="s">
        <v>7295</v>
      </c>
      <c r="I208" t="str">
        <f t="shared" si="31"/>
        <v>N/A</v>
      </c>
      <c r="J208">
        <f t="shared" si="32"/>
        <v>511140000</v>
      </c>
      <c r="K208">
        <f t="shared" si="33"/>
        <v>232730000</v>
      </c>
      <c r="L208">
        <f t="shared" si="34"/>
        <v>265360000</v>
      </c>
      <c r="M208">
        <f t="shared" si="35"/>
        <v>344460000</v>
      </c>
      <c r="N208">
        <f t="shared" si="36"/>
        <v>250140000</v>
      </c>
      <c r="P208">
        <f t="shared" si="21"/>
        <v>511140000</v>
      </c>
      <c r="Q208">
        <f>IFERROR(J144+MATCH(P208,J208:N208,0)-1,"")</f>
        <v>2012</v>
      </c>
      <c r="R208">
        <f t="shared" si="22"/>
        <v>232730000</v>
      </c>
      <c r="S208" t="str">
        <f>IFERROR(J144+MATCH(R208,J208:N208)-1,"")</f>
        <v/>
      </c>
      <c r="T208">
        <f t="shared" si="23"/>
        <v>320766000</v>
      </c>
      <c r="U208">
        <f t="shared" si="24"/>
        <v>114686376.17433038</v>
      </c>
      <c r="V208">
        <f t="shared" si="25"/>
        <v>1.6599530506624409</v>
      </c>
      <c r="W208">
        <f t="shared" si="26"/>
        <v>-0.76762387073927452</v>
      </c>
      <c r="X208">
        <f t="shared" si="27"/>
        <v>-0.48310882118883464</v>
      </c>
      <c r="Y208">
        <f t="shared" si="28"/>
        <v>0.20659820974710766</v>
      </c>
      <c r="Z208">
        <f t="shared" si="29"/>
        <v>-0.61581856848143945</v>
      </c>
      <c r="AA208">
        <f t="shared" si="30"/>
        <v>1.6599530506624409</v>
      </c>
      <c r="AB208">
        <f>IFERROR(V144+MATCH(AA208,V208:Z208,0)-1,"")</f>
        <v>2012</v>
      </c>
    </row>
    <row r="209" spans="1:28" x14ac:dyDescent="0.3">
      <c r="A209" s="1">
        <v>13</v>
      </c>
      <c r="B209" t="s">
        <v>626</v>
      </c>
      <c r="C209" t="s">
        <v>7296</v>
      </c>
      <c r="D209" t="s">
        <v>7297</v>
      </c>
      <c r="E209" t="s">
        <v>7298</v>
      </c>
      <c r="F209" t="s">
        <v>7299</v>
      </c>
      <c r="G209" t="s">
        <v>7300</v>
      </c>
      <c r="I209" t="str">
        <f t="shared" si="31"/>
        <v>N/A</v>
      </c>
      <c r="J209">
        <f t="shared" si="32"/>
        <v>429140000</v>
      </c>
      <c r="K209">
        <f t="shared" si="33"/>
        <v>161730000</v>
      </c>
      <c r="L209">
        <f t="shared" si="34"/>
        <v>196220000</v>
      </c>
      <c r="M209">
        <f t="shared" si="35"/>
        <v>282610000</v>
      </c>
      <c r="N209">
        <f t="shared" si="36"/>
        <v>196870000</v>
      </c>
      <c r="P209">
        <f t="shared" ref="P209:P272" si="37">MAX(J209:N209)</f>
        <v>429140000</v>
      </c>
      <c r="Q209">
        <f>IFERROR(J144+MATCH(P209,J209:N209,0)-1,"")</f>
        <v>2012</v>
      </c>
      <c r="R209">
        <f t="shared" ref="R209:R272" si="38">IF(Q209="","",MIN(J209:N209))</f>
        <v>161730000</v>
      </c>
      <c r="S209" t="str">
        <f>IFERROR(J144+MATCH(R209,J209:N209)-1,"")</f>
        <v/>
      </c>
      <c r="T209">
        <f t="shared" ref="T209:T272" si="39">IFERROR(AVERAGE(J209:N209),"")</f>
        <v>253314000</v>
      </c>
      <c r="U209">
        <f t="shared" ref="U209:U272" si="40">IFERROR(STDEV(J209:N209),"")</f>
        <v>107942481.11841787</v>
      </c>
      <c r="V209">
        <f t="shared" ref="V209:V272" si="41">IF(C209="-","",IF(ISBLANK(B209),"",IF(OR(ISNUMBER(FIND("Growth",B209)),ISNUMBER(FIND("Margin",B209))),"",(J209-T209)/U209)))</f>
        <v>1.6288860342862674</v>
      </c>
      <c r="W209">
        <f t="shared" ref="W209:W272" si="42">IF(OR(D209="-",ISBLANK(D209)),"",(K209-T209)/U209)</f>
        <v>-0.8484518703950128</v>
      </c>
      <c r="X209">
        <f t="shared" ref="X209:X272" si="43">IF(OR(E209="-",ISBLANK(E209)),"",(L209-T209)/U209)</f>
        <v>-0.52892984678909916</v>
      </c>
      <c r="Y209">
        <f t="shared" ref="Y209:Y272" si="44">IF(OR(F209="-",ISBLANK(F209)),"",(M209-T209)/U209)</f>
        <v>0.27140380410434461</v>
      </c>
      <c r="Z209">
        <f t="shared" ref="Z209:Z272" si="45">IFERROR(IF(OR(G209="-",ISBLANK(G209)),"",(N209-T209)/U209),"")</f>
        <v>-0.5229081212065001</v>
      </c>
      <c r="AA209">
        <f t="shared" ref="AA209:AA272" si="46">IF(MAX(MAX(V209:Z209),ABS(MIN(V209:Z209)))=ABS(MIN(V209:Z209)),MIN(V209:Z209),MAX(V209:Z209))</f>
        <v>1.6288860342862674</v>
      </c>
      <c r="AB209">
        <f>IFERROR(V144+MATCH(AA209,V209:Z209,0)-1,"")</f>
        <v>2012</v>
      </c>
    </row>
    <row r="210" spans="1:28" x14ac:dyDescent="0.3">
      <c r="A210" s="1">
        <v>14</v>
      </c>
      <c r="B210" t="s">
        <v>608</v>
      </c>
      <c r="C210" t="s">
        <v>5900</v>
      </c>
      <c r="D210" t="s">
        <v>7301</v>
      </c>
      <c r="E210" t="s">
        <v>7302</v>
      </c>
      <c r="F210" t="s">
        <v>7303</v>
      </c>
      <c r="G210" t="s">
        <v>7304</v>
      </c>
      <c r="I210" t="str">
        <f t="shared" si="31"/>
        <v>neg_trend</v>
      </c>
      <c r="J210">
        <f t="shared" si="32"/>
        <v>82000000</v>
      </c>
      <c r="K210">
        <f t="shared" si="33"/>
        <v>71000000</v>
      </c>
      <c r="L210">
        <f t="shared" si="34"/>
        <v>69140000</v>
      </c>
      <c r="M210">
        <f t="shared" si="35"/>
        <v>61850000</v>
      </c>
      <c r="N210">
        <f t="shared" si="36"/>
        <v>53270000</v>
      </c>
      <c r="P210">
        <f t="shared" si="37"/>
        <v>82000000</v>
      </c>
      <c r="Q210">
        <f>IFERROR(J144+MATCH(P210,J210:N210,0)-1,"")</f>
        <v>2012</v>
      </c>
      <c r="R210">
        <f t="shared" si="38"/>
        <v>53270000</v>
      </c>
      <c r="S210" t="str">
        <f>IFERROR(J144+MATCH(R210,J210:N210)-1,"")</f>
        <v/>
      </c>
      <c r="T210">
        <f t="shared" si="39"/>
        <v>67452000</v>
      </c>
      <c r="U210">
        <f t="shared" si="40"/>
        <v>10719065.724213095</v>
      </c>
      <c r="V210">
        <f t="shared" si="41"/>
        <v>1.3572078364197169</v>
      </c>
      <c r="W210">
        <f t="shared" si="42"/>
        <v>0.33099899667426141</v>
      </c>
      <c r="X210">
        <f t="shared" si="43"/>
        <v>0.15747641104457533</v>
      </c>
      <c r="Y210">
        <f t="shared" si="44"/>
        <v>-0.52262017456854915</v>
      </c>
      <c r="Z210">
        <f t="shared" si="45"/>
        <v>-1.3230630695700043</v>
      </c>
      <c r="AA210">
        <f t="shared" si="46"/>
        <v>1.3572078364197169</v>
      </c>
      <c r="AB210">
        <f>IFERROR(V144+MATCH(AA210,V210:Z210,0)-1,"")</f>
        <v>2012</v>
      </c>
    </row>
    <row r="211" spans="1:28" x14ac:dyDescent="0.3">
      <c r="A211" s="1">
        <v>15</v>
      </c>
      <c r="B211" t="s">
        <v>635</v>
      </c>
      <c r="C211" t="s">
        <v>7305</v>
      </c>
      <c r="D211" t="s">
        <v>7306</v>
      </c>
      <c r="E211" t="s">
        <v>7307</v>
      </c>
      <c r="F211" t="s">
        <v>7308</v>
      </c>
      <c r="G211" t="s">
        <v>7309</v>
      </c>
      <c r="I211" t="str">
        <f t="shared" si="31"/>
        <v>N/A</v>
      </c>
      <c r="J211">
        <f t="shared" si="32"/>
        <v>6400000000</v>
      </c>
      <c r="K211">
        <f t="shared" si="33"/>
        <v>6080000000</v>
      </c>
      <c r="L211">
        <f t="shared" si="34"/>
        <v>6100000000</v>
      </c>
      <c r="M211">
        <f t="shared" si="35"/>
        <v>6120000000</v>
      </c>
      <c r="N211">
        <f t="shared" si="36"/>
        <v>6230000000</v>
      </c>
      <c r="P211">
        <f t="shared" si="37"/>
        <v>6400000000</v>
      </c>
      <c r="Q211">
        <f>IFERROR(J144+MATCH(P211,J211:N211,0)-1,"")</f>
        <v>2012</v>
      </c>
      <c r="R211">
        <f t="shared" si="38"/>
        <v>6080000000</v>
      </c>
      <c r="S211" t="str">
        <f>IFERROR(J144+MATCH(R211,J211:N211)-1,"")</f>
        <v/>
      </c>
      <c r="T211">
        <f t="shared" si="39"/>
        <v>6186000000</v>
      </c>
      <c r="U211">
        <f t="shared" si="40"/>
        <v>132966161.10875729</v>
      </c>
      <c r="V211">
        <f t="shared" si="41"/>
        <v>1.6094320405697999</v>
      </c>
      <c r="W211">
        <f t="shared" si="42"/>
        <v>-0.79719530981494757</v>
      </c>
      <c r="X211">
        <f t="shared" si="43"/>
        <v>-0.64678110041590087</v>
      </c>
      <c r="Y211">
        <f t="shared" si="44"/>
        <v>-0.49636689101685416</v>
      </c>
      <c r="Z211">
        <f t="shared" si="45"/>
        <v>0.33091126067790277</v>
      </c>
      <c r="AA211">
        <f t="shared" si="46"/>
        <v>1.6094320405697999</v>
      </c>
      <c r="AB211">
        <f>IFERROR(V144+MATCH(AA211,V211:Z211,0)-1,"")</f>
        <v>2012</v>
      </c>
    </row>
    <row r="212" spans="1:28" x14ac:dyDescent="0.3">
      <c r="A212" s="1">
        <v>16</v>
      </c>
      <c r="B212" t="s">
        <v>6308</v>
      </c>
      <c r="C212" t="s">
        <v>254</v>
      </c>
      <c r="D212" t="s">
        <v>2427</v>
      </c>
      <c r="E212" t="s">
        <v>7310</v>
      </c>
      <c r="F212" t="s">
        <v>7311</v>
      </c>
      <c r="G212" t="s">
        <v>4411</v>
      </c>
      <c r="I212" t="str">
        <f t="shared" si="31"/>
        <v>N/A</v>
      </c>
      <c r="J212" t="str">
        <f t="shared" si="32"/>
        <v>N/A</v>
      </c>
      <c r="K212">
        <f t="shared" si="33"/>
        <v>-5.0300000000000004E-2</v>
      </c>
      <c r="L212">
        <f t="shared" si="34"/>
        <v>2.8999999999999998E-3</v>
      </c>
      <c r="M212">
        <f t="shared" si="35"/>
        <v>3.5999999999999999E-3</v>
      </c>
      <c r="N212">
        <f t="shared" si="36"/>
        <v>1.8700000000000001E-2</v>
      </c>
      <c r="P212">
        <f t="shared" si="37"/>
        <v>1.8700000000000001E-2</v>
      </c>
      <c r="Q212">
        <f>IFERROR(J144+MATCH(P212,J212:N212,0)-1,"")</f>
        <v>2016</v>
      </c>
      <c r="R212">
        <f t="shared" si="38"/>
        <v>-5.0300000000000004E-2</v>
      </c>
      <c r="S212">
        <f>IFERROR(J144+MATCH(R212,J212:N212)-1,"")</f>
        <v>2013</v>
      </c>
      <c r="T212">
        <f t="shared" si="39"/>
        <v>-6.2750000000000011E-3</v>
      </c>
      <c r="U212">
        <f t="shared" si="40"/>
        <v>3.0241513961220042E-2</v>
      </c>
      <c r="V212" t="str">
        <f t="shared" si="41"/>
        <v/>
      </c>
      <c r="W212">
        <f t="shared" si="42"/>
        <v>-1.4557802911737521</v>
      </c>
      <c r="X212">
        <f t="shared" si="43"/>
        <v>0.30339089543484782</v>
      </c>
      <c r="Y212">
        <f t="shared" si="44"/>
        <v>0.32653788473232942</v>
      </c>
      <c r="Z212">
        <f t="shared" si="45"/>
        <v>0.82585151100657495</v>
      </c>
      <c r="AA212">
        <f t="shared" si="46"/>
        <v>-1.4557802911737521</v>
      </c>
      <c r="AB212">
        <f>IFERROR(V144+MATCH(AA212,V212:Z212,0)-1,"")</f>
        <v>2013</v>
      </c>
    </row>
    <row r="213" spans="1:28" x14ac:dyDescent="0.3">
      <c r="A213" s="1">
        <v>17</v>
      </c>
      <c r="B213" t="s">
        <v>6312</v>
      </c>
      <c r="C213" t="s">
        <v>254</v>
      </c>
      <c r="D213" t="s">
        <v>254</v>
      </c>
      <c r="E213" t="s">
        <v>254</v>
      </c>
      <c r="F213" t="s">
        <v>254</v>
      </c>
      <c r="G213" t="s">
        <v>7312</v>
      </c>
      <c r="I213" t="str">
        <f t="shared" si="31"/>
        <v>N/A</v>
      </c>
      <c r="J213" t="str">
        <f t="shared" si="32"/>
        <v>N/A</v>
      </c>
      <c r="K213" t="str">
        <f t="shared" si="33"/>
        <v>N/A</v>
      </c>
      <c r="L213" t="str">
        <f t="shared" si="34"/>
        <v>N/A</v>
      </c>
      <c r="M213" t="str">
        <f t="shared" si="35"/>
        <v>N/A</v>
      </c>
      <c r="N213">
        <f t="shared" si="36"/>
        <v>5.7999999999999996E-3</v>
      </c>
      <c r="P213">
        <f t="shared" si="37"/>
        <v>5.7999999999999996E-3</v>
      </c>
      <c r="Q213">
        <f>IFERROR(J144+MATCH(P213,J213:N213,0)-1,"")</f>
        <v>2016</v>
      </c>
      <c r="R213">
        <f t="shared" si="38"/>
        <v>5.7999999999999996E-3</v>
      </c>
      <c r="S213">
        <f>IFERROR(J144+MATCH(R213,J213:N213)-1,"")</f>
        <v>2016</v>
      </c>
      <c r="T213">
        <f t="shared" si="39"/>
        <v>5.7999999999999996E-3</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1: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1:28" x14ac:dyDescent="0.3">
      <c r="B215" s="1" t="s">
        <v>307</v>
      </c>
      <c r="C215" s="1" t="s">
        <v>242</v>
      </c>
      <c r="D215" s="1" t="s">
        <v>243</v>
      </c>
      <c r="E215" s="1" t="s">
        <v>244</v>
      </c>
      <c r="F215" s="1" t="s">
        <v>245</v>
      </c>
      <c r="G215" s="1" t="s">
        <v>246</v>
      </c>
      <c r="H215" s="1" t="s">
        <v>247</v>
      </c>
      <c r="I215" t="str">
        <f t="shared" si="31"/>
        <v>pos_trend</v>
      </c>
      <c r="J215">
        <f t="shared" si="32"/>
        <v>2012</v>
      </c>
      <c r="K215">
        <f t="shared" si="33"/>
        <v>2013</v>
      </c>
      <c r="L215">
        <f t="shared" si="34"/>
        <v>2014</v>
      </c>
      <c r="M215">
        <f t="shared" si="35"/>
        <v>2015</v>
      </c>
      <c r="N215">
        <f t="shared" si="36"/>
        <v>2016</v>
      </c>
      <c r="P215">
        <f t="shared" si="37"/>
        <v>2016</v>
      </c>
      <c r="Q215">
        <f>IFERROR(J144+MATCH(P215,J215:N215,0)-1,"")</f>
        <v>2016</v>
      </c>
      <c r="R215">
        <f t="shared" si="38"/>
        <v>2012</v>
      </c>
      <c r="S215">
        <f>IFERROR(J144+MATCH(R215,J215:N215)-1,"")</f>
        <v>2012</v>
      </c>
      <c r="T215">
        <f t="shared" si="39"/>
        <v>2014</v>
      </c>
      <c r="U215">
        <f t="shared" si="40"/>
        <v>1.5811388300841898</v>
      </c>
      <c r="V215">
        <f t="shared" si="41"/>
        <v>-1.2649110640673518</v>
      </c>
      <c r="W215">
        <f t="shared" si="42"/>
        <v>-0.63245553203367588</v>
      </c>
      <c r="X215">
        <f t="shared" si="43"/>
        <v>0</v>
      </c>
      <c r="Y215">
        <f t="shared" si="44"/>
        <v>0.63245553203367588</v>
      </c>
      <c r="Z215">
        <f t="shared" si="45"/>
        <v>1.2649110640673518</v>
      </c>
      <c r="AA215">
        <f t="shared" si="46"/>
        <v>-1.2649110640673518</v>
      </c>
      <c r="AB215">
        <f>IFERROR(V144+MATCH(AA215,V215:Z215,0)-1,"")</f>
        <v>2012</v>
      </c>
    </row>
    <row r="216" spans="1:28" x14ac:dyDescent="0.3">
      <c r="A216" s="1">
        <v>0</v>
      </c>
      <c r="B216" t="s">
        <v>6314</v>
      </c>
      <c r="C216" t="s">
        <v>7313</v>
      </c>
      <c r="D216" t="s">
        <v>1548</v>
      </c>
      <c r="E216" t="s">
        <v>7314</v>
      </c>
      <c r="F216" t="s">
        <v>7315</v>
      </c>
      <c r="G216" t="s">
        <v>7316</v>
      </c>
      <c r="I216" t="str">
        <f t="shared" si="31"/>
        <v>N/A</v>
      </c>
      <c r="J216">
        <f t="shared" si="32"/>
        <v>4690000000</v>
      </c>
      <c r="K216">
        <f t="shared" si="33"/>
        <v>4390000000</v>
      </c>
      <c r="L216">
        <f t="shared" si="34"/>
        <v>4139999999.9999995</v>
      </c>
      <c r="M216">
        <f t="shared" si="35"/>
        <v>3850000000</v>
      </c>
      <c r="N216">
        <f t="shared" si="36"/>
        <v>3880000000</v>
      </c>
      <c r="P216">
        <f t="shared" si="37"/>
        <v>4690000000</v>
      </c>
      <c r="Q216">
        <f>IFERROR(J144+MATCH(P216,J216:N216,0)-1,"")</f>
        <v>2012</v>
      </c>
      <c r="R216">
        <f t="shared" si="38"/>
        <v>3850000000</v>
      </c>
      <c r="S216" t="str">
        <f>IFERROR(J144+MATCH(R216,J216:N216)-1,"")</f>
        <v/>
      </c>
      <c r="T216">
        <f t="shared" si="39"/>
        <v>4190000000</v>
      </c>
      <c r="U216">
        <f t="shared" si="40"/>
        <v>355035209.52153468</v>
      </c>
      <c r="V216">
        <f t="shared" si="41"/>
        <v>1.4083110254721722</v>
      </c>
      <c r="W216">
        <f t="shared" si="42"/>
        <v>0.56332441018886881</v>
      </c>
      <c r="X216">
        <f t="shared" si="43"/>
        <v>-0.14083110254721856</v>
      </c>
      <c r="Y216">
        <f t="shared" si="44"/>
        <v>-0.95765149732107702</v>
      </c>
      <c r="Z216">
        <f t="shared" si="45"/>
        <v>-0.87315283579274672</v>
      </c>
      <c r="AA216">
        <f t="shared" si="46"/>
        <v>1.4083110254721722</v>
      </c>
      <c r="AB216">
        <f>IFERROR(V144+MATCH(AA216,V216:Z216,0)-1,"")</f>
        <v>2012</v>
      </c>
    </row>
    <row r="217" spans="1:28" x14ac:dyDescent="0.3">
      <c r="A217" s="1">
        <v>1</v>
      </c>
      <c r="B217" t="s">
        <v>645</v>
      </c>
      <c r="C217" t="s">
        <v>7317</v>
      </c>
      <c r="D217" t="s">
        <v>5858</v>
      </c>
      <c r="E217" t="s">
        <v>7318</v>
      </c>
      <c r="F217" t="s">
        <v>254</v>
      </c>
      <c r="G217" t="s">
        <v>254</v>
      </c>
      <c r="I217" t="str">
        <f t="shared" si="31"/>
        <v>N/A</v>
      </c>
      <c r="J217">
        <f t="shared" si="32"/>
        <v>268600000</v>
      </c>
      <c r="K217">
        <f t="shared" si="33"/>
        <v>220600000</v>
      </c>
      <c r="L217">
        <f t="shared" si="34"/>
        <v>328270000</v>
      </c>
      <c r="M217" t="str">
        <f t="shared" si="35"/>
        <v>N/A</v>
      </c>
      <c r="N217" t="str">
        <f t="shared" si="36"/>
        <v>N/A</v>
      </c>
      <c r="P217">
        <f t="shared" si="37"/>
        <v>328270000</v>
      </c>
      <c r="Q217">
        <f>IFERROR(J144+MATCH(P217,J217:N217,0)-1,"")</f>
        <v>2014</v>
      </c>
      <c r="R217">
        <f t="shared" si="38"/>
        <v>220600000</v>
      </c>
      <c r="S217" t="str">
        <f>IFERROR(J144+MATCH(R217,J217:N217)-1,"")</f>
        <v/>
      </c>
      <c r="T217">
        <f t="shared" si="39"/>
        <v>272490000</v>
      </c>
      <c r="U217">
        <f t="shared" si="40"/>
        <v>53940303.113720082</v>
      </c>
      <c r="V217">
        <f t="shared" si="41"/>
        <v>-7.2116761965517251E-2</v>
      </c>
      <c r="W217">
        <f t="shared" si="42"/>
        <v>-0.96198940318526738</v>
      </c>
      <c r="X217">
        <f t="shared" si="43"/>
        <v>1.0341061651507846</v>
      </c>
      <c r="Y217" t="str">
        <f t="shared" si="44"/>
        <v/>
      </c>
      <c r="Z217" t="str">
        <f t="shared" si="45"/>
        <v/>
      </c>
      <c r="AA217">
        <f t="shared" si="46"/>
        <v>1.0341061651507846</v>
      </c>
      <c r="AB217">
        <f>IFERROR(V144+MATCH(AA217,V217:Z217,0)-1,"")</f>
        <v>2014</v>
      </c>
    </row>
    <row r="218" spans="1:28" x14ac:dyDescent="0.3">
      <c r="A218" s="1">
        <v>2</v>
      </c>
      <c r="B218" t="s">
        <v>651</v>
      </c>
      <c r="C218" t="s">
        <v>254</v>
      </c>
      <c r="D218" t="s">
        <v>7319</v>
      </c>
      <c r="E218" t="s">
        <v>7320</v>
      </c>
      <c r="F218" t="s">
        <v>254</v>
      </c>
      <c r="G218" t="s">
        <v>254</v>
      </c>
      <c r="I218" t="str">
        <f t="shared" si="31"/>
        <v>N/A</v>
      </c>
      <c r="J218" t="str">
        <f t="shared" si="32"/>
        <v>N/A</v>
      </c>
      <c r="K218">
        <f t="shared" si="33"/>
        <v>50400000</v>
      </c>
      <c r="L218">
        <f t="shared" si="34"/>
        <v>112330000</v>
      </c>
      <c r="M218" t="str">
        <f t="shared" si="35"/>
        <v>N/A</v>
      </c>
      <c r="N218" t="str">
        <f t="shared" si="36"/>
        <v>N/A</v>
      </c>
      <c r="P218">
        <f t="shared" si="37"/>
        <v>112330000</v>
      </c>
      <c r="Q218">
        <f>IFERROR(J144+MATCH(P218,J218:N218,0)-1,"")</f>
        <v>2014</v>
      </c>
      <c r="R218">
        <f t="shared" si="38"/>
        <v>50400000</v>
      </c>
      <c r="S218">
        <f>IFERROR(J144+MATCH(R218,J218:N218)-1,"")</f>
        <v>2013</v>
      </c>
      <c r="T218">
        <f t="shared" si="39"/>
        <v>81365000</v>
      </c>
      <c r="U218">
        <f t="shared" si="40"/>
        <v>43791122.958882891</v>
      </c>
      <c r="V218" t="str">
        <f t="shared" si="41"/>
        <v/>
      </c>
      <c r="W218">
        <f t="shared" si="42"/>
        <v>-0.70710678118654746</v>
      </c>
      <c r="X218">
        <f t="shared" si="43"/>
        <v>0.70710678118654746</v>
      </c>
      <c r="Y218" t="str">
        <f t="shared" si="44"/>
        <v/>
      </c>
      <c r="Z218" t="str">
        <f t="shared" si="45"/>
        <v/>
      </c>
      <c r="AA218">
        <f t="shared" si="46"/>
        <v>-0.70710678118654746</v>
      </c>
      <c r="AB218">
        <f>IFERROR(V144+MATCH(AA218,V218:Z218,0)-1,"")</f>
        <v>2013</v>
      </c>
    </row>
    <row r="219" spans="1:28" x14ac:dyDescent="0.3">
      <c r="A219" s="1">
        <v>3</v>
      </c>
      <c r="B219" t="s">
        <v>653</v>
      </c>
      <c r="C219" t="s">
        <v>7317</v>
      </c>
      <c r="D219" t="s">
        <v>7321</v>
      </c>
      <c r="E219" t="s">
        <v>54</v>
      </c>
      <c r="F219" t="s">
        <v>254</v>
      </c>
      <c r="G219" t="s">
        <v>254</v>
      </c>
      <c r="I219" t="str">
        <f t="shared" si="31"/>
        <v>N/A</v>
      </c>
      <c r="J219">
        <f t="shared" si="32"/>
        <v>268600000</v>
      </c>
      <c r="K219">
        <f t="shared" si="33"/>
        <v>170200000</v>
      </c>
      <c r="L219">
        <f t="shared" si="34"/>
        <v>215940000</v>
      </c>
      <c r="M219" t="str">
        <f t="shared" si="35"/>
        <v>N/A</v>
      </c>
      <c r="N219" t="str">
        <f t="shared" si="36"/>
        <v>N/A</v>
      </c>
      <c r="P219">
        <f t="shared" si="37"/>
        <v>268600000</v>
      </c>
      <c r="Q219">
        <f>IFERROR(J144+MATCH(P219,J219:N219,0)-1,"")</f>
        <v>2012</v>
      </c>
      <c r="R219">
        <f t="shared" si="38"/>
        <v>170200000</v>
      </c>
      <c r="S219" t="str">
        <f>IFERROR(J144+MATCH(R219,J219:N219)-1,"")</f>
        <v/>
      </c>
      <c r="T219">
        <f t="shared" si="39"/>
        <v>218246666.66666666</v>
      </c>
      <c r="U219">
        <f t="shared" si="40"/>
        <v>49240537.500451148</v>
      </c>
      <c r="V219">
        <f t="shared" si="41"/>
        <v>1.0225991812715691</v>
      </c>
      <c r="W219">
        <f t="shared" si="42"/>
        <v>-0.9757543094696407</v>
      </c>
      <c r="X219">
        <f t="shared" si="43"/>
        <v>-4.6844871801927888E-2</v>
      </c>
      <c r="Y219" t="str">
        <f t="shared" si="44"/>
        <v/>
      </c>
      <c r="Z219" t="str">
        <f t="shared" si="45"/>
        <v/>
      </c>
      <c r="AA219">
        <f t="shared" si="46"/>
        <v>1.0225991812715691</v>
      </c>
      <c r="AB219">
        <f>IFERROR(V144+MATCH(AA219,V219:Z219,0)-1,"")</f>
        <v>2012</v>
      </c>
    </row>
    <row r="220" spans="1:28" x14ac:dyDescent="0.3">
      <c r="A220" s="1">
        <v>4</v>
      </c>
      <c r="B220" t="s">
        <v>695</v>
      </c>
      <c r="C220" t="s">
        <v>7322</v>
      </c>
      <c r="D220" t="s">
        <v>7323</v>
      </c>
      <c r="E220" t="s">
        <v>7324</v>
      </c>
      <c r="F220" t="s">
        <v>7315</v>
      </c>
      <c r="G220" t="s">
        <v>7316</v>
      </c>
      <c r="I220" t="str">
        <f t="shared" si="31"/>
        <v>N/A</v>
      </c>
      <c r="J220">
        <f t="shared" si="32"/>
        <v>4420000000</v>
      </c>
      <c r="K220">
        <f t="shared" si="33"/>
        <v>4170000000</v>
      </c>
      <c r="L220">
        <f t="shared" si="34"/>
        <v>3810000000</v>
      </c>
      <c r="M220">
        <f t="shared" si="35"/>
        <v>3850000000</v>
      </c>
      <c r="N220">
        <f t="shared" si="36"/>
        <v>3880000000</v>
      </c>
      <c r="P220">
        <f t="shared" si="37"/>
        <v>4420000000</v>
      </c>
      <c r="Q220">
        <f>IFERROR(J144+MATCH(P220,J220:N220,0)-1,"")</f>
        <v>2012</v>
      </c>
      <c r="R220">
        <f t="shared" si="38"/>
        <v>3810000000</v>
      </c>
      <c r="S220">
        <f>IFERROR(J144+MATCH(R220,J220:N220)-1,"")</f>
        <v>2014</v>
      </c>
      <c r="T220">
        <f t="shared" si="39"/>
        <v>4026000000</v>
      </c>
      <c r="U220">
        <f t="shared" si="40"/>
        <v>262164070.76485518</v>
      </c>
      <c r="V220">
        <f t="shared" si="41"/>
        <v>1.5028756566470676</v>
      </c>
      <c r="W220">
        <f t="shared" si="42"/>
        <v>0.54927435166796379</v>
      </c>
      <c r="X220">
        <f t="shared" si="43"/>
        <v>-0.82391152750194563</v>
      </c>
      <c r="Y220">
        <f t="shared" si="44"/>
        <v>-0.67133531870528906</v>
      </c>
      <c r="Z220">
        <f t="shared" si="45"/>
        <v>-0.55690316210779656</v>
      </c>
      <c r="AA220">
        <f t="shared" si="46"/>
        <v>1.5028756566470676</v>
      </c>
      <c r="AB220">
        <f>IFERROR(V144+MATCH(AA220,V220:Z220,0)-1,"")</f>
        <v>2012</v>
      </c>
    </row>
    <row r="221" spans="1:28" x14ac:dyDescent="0.3">
      <c r="A221" s="1">
        <v>5</v>
      </c>
      <c r="B221" t="s">
        <v>6315</v>
      </c>
      <c r="C221" t="s">
        <v>7322</v>
      </c>
      <c r="D221" t="s">
        <v>7323</v>
      </c>
      <c r="E221" t="s">
        <v>7324</v>
      </c>
      <c r="F221" t="s">
        <v>7315</v>
      </c>
      <c r="G221" t="s">
        <v>7316</v>
      </c>
      <c r="I221" t="str">
        <f t="shared" si="31"/>
        <v>N/A</v>
      </c>
      <c r="J221">
        <f t="shared" si="32"/>
        <v>4420000000</v>
      </c>
      <c r="K221">
        <f t="shared" si="33"/>
        <v>4170000000</v>
      </c>
      <c r="L221">
        <f t="shared" si="34"/>
        <v>3810000000</v>
      </c>
      <c r="M221">
        <f t="shared" si="35"/>
        <v>3850000000</v>
      </c>
      <c r="N221">
        <f t="shared" si="36"/>
        <v>3880000000</v>
      </c>
      <c r="P221">
        <f t="shared" si="37"/>
        <v>4420000000</v>
      </c>
      <c r="Q221">
        <f>IFERROR(J144+MATCH(P221,J221:N221,0)-1,"")</f>
        <v>2012</v>
      </c>
      <c r="R221">
        <f t="shared" si="38"/>
        <v>3810000000</v>
      </c>
      <c r="S221">
        <f>IFERROR(J144+MATCH(R221,J221:N221)-1,"")</f>
        <v>2014</v>
      </c>
      <c r="T221">
        <f t="shared" si="39"/>
        <v>4026000000</v>
      </c>
      <c r="U221">
        <f t="shared" si="40"/>
        <v>262164070.76485518</v>
      </c>
      <c r="V221">
        <f t="shared" si="41"/>
        <v>1.5028756566470676</v>
      </c>
      <c r="W221">
        <f t="shared" si="42"/>
        <v>0.54927435166796379</v>
      </c>
      <c r="X221">
        <f t="shared" si="43"/>
        <v>-0.82391152750194563</v>
      </c>
      <c r="Y221">
        <f t="shared" si="44"/>
        <v>-0.67133531870528906</v>
      </c>
      <c r="Z221">
        <f t="shared" si="45"/>
        <v>-0.55690316210779656</v>
      </c>
      <c r="AA221">
        <f t="shared" si="46"/>
        <v>1.5028756566470676</v>
      </c>
      <c r="AB221">
        <f>IFERROR(V144+MATCH(AA221,V221:Z221,0)-1,"")</f>
        <v>2012</v>
      </c>
    </row>
    <row r="222" spans="1:28" x14ac:dyDescent="0.3">
      <c r="A222" s="1">
        <v>6</v>
      </c>
      <c r="B222" t="s">
        <v>706</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7</v>
      </c>
      <c r="B223" t="s">
        <v>6316</v>
      </c>
      <c r="C223" t="s">
        <v>254</v>
      </c>
      <c r="D223" t="s">
        <v>7325</v>
      </c>
      <c r="E223" t="s">
        <v>7326</v>
      </c>
      <c r="F223" t="s">
        <v>5509</v>
      </c>
      <c r="G223" t="s">
        <v>7327</v>
      </c>
      <c r="I223" t="str">
        <f t="shared" si="31"/>
        <v>N/A</v>
      </c>
      <c r="J223" t="str">
        <f t="shared" si="32"/>
        <v>N/A</v>
      </c>
      <c r="K223">
        <f t="shared" si="33"/>
        <v>-6.4000000000000001E-2</v>
      </c>
      <c r="L223">
        <f t="shared" si="34"/>
        <v>-5.7699999999999994E-2</v>
      </c>
      <c r="M223">
        <f t="shared" si="35"/>
        <v>-6.9199999999999998E-2</v>
      </c>
      <c r="N223">
        <f t="shared" si="36"/>
        <v>9.1999999999999998E-3</v>
      </c>
      <c r="P223">
        <f t="shared" si="37"/>
        <v>9.1999999999999998E-3</v>
      </c>
      <c r="Q223">
        <f>IFERROR(J144+MATCH(P223,J223:N223,0)-1,"")</f>
        <v>2016</v>
      </c>
      <c r="R223">
        <f t="shared" si="38"/>
        <v>-6.9199999999999998E-2</v>
      </c>
      <c r="S223" t="str">
        <f>IFERROR(J144+MATCH(R223,J223:N223)-1,"")</f>
        <v/>
      </c>
      <c r="T223">
        <f t="shared" si="39"/>
        <v>-4.5425000000000007E-2</v>
      </c>
      <c r="U223">
        <f t="shared" si="40"/>
        <v>3.6718966488723484E-2</v>
      </c>
      <c r="V223" t="str">
        <f t="shared" si="41"/>
        <v/>
      </c>
      <c r="W223">
        <f t="shared" si="42"/>
        <v>-0.5058693578890473</v>
      </c>
      <c r="X223">
        <f t="shared" si="43"/>
        <v>-0.33429590137755322</v>
      </c>
      <c r="Y223">
        <f t="shared" si="44"/>
        <v>-0.64748554421599447</v>
      </c>
      <c r="Z223">
        <f t="shared" si="45"/>
        <v>1.4876508034825959</v>
      </c>
      <c r="AA223">
        <f t="shared" si="46"/>
        <v>1.4876508034825959</v>
      </c>
      <c r="AB223">
        <f>IFERROR(V144+MATCH(AA223,V223:Z223,0)-1,"")</f>
        <v>2016</v>
      </c>
    </row>
    <row r="224" spans="1:28" x14ac:dyDescent="0.3">
      <c r="A224" s="1">
        <v>8</v>
      </c>
      <c r="B224" t="s">
        <v>6317</v>
      </c>
      <c r="C224" t="s">
        <v>7328</v>
      </c>
      <c r="D224" t="s">
        <v>7329</v>
      </c>
      <c r="E224" t="s">
        <v>7330</v>
      </c>
      <c r="F224" t="s">
        <v>7331</v>
      </c>
      <c r="G224" t="s">
        <v>7332</v>
      </c>
      <c r="I224" t="str">
        <f t="shared" si="31"/>
        <v>neg_trend</v>
      </c>
      <c r="J224">
        <f t="shared" si="32"/>
        <v>0.73239999999999994</v>
      </c>
      <c r="K224">
        <f t="shared" si="33"/>
        <v>0.72180000000000011</v>
      </c>
      <c r="L224">
        <f t="shared" si="34"/>
        <v>0.67819999999999991</v>
      </c>
      <c r="M224">
        <f t="shared" si="35"/>
        <v>0.62909999999999999</v>
      </c>
      <c r="N224">
        <f t="shared" si="36"/>
        <v>0.62329999999999997</v>
      </c>
      <c r="P224">
        <f t="shared" si="37"/>
        <v>0.73239999999999994</v>
      </c>
      <c r="Q224">
        <f>IFERROR(J144+MATCH(P224,J224:N224,0)-1,"")</f>
        <v>2012</v>
      </c>
      <c r="R224">
        <f t="shared" si="38"/>
        <v>0.62329999999999997</v>
      </c>
      <c r="S224" t="str">
        <f>IFERROR(J144+MATCH(R224,J224:N224)-1,"")</f>
        <v/>
      </c>
      <c r="T224">
        <f t="shared" si="39"/>
        <v>0.67696000000000001</v>
      </c>
      <c r="U224">
        <f t="shared" si="40"/>
        <v>5.0635294015143252E-2</v>
      </c>
      <c r="V224">
        <f t="shared" si="41"/>
        <v>1.0948884780528727</v>
      </c>
      <c r="W224">
        <f t="shared" si="42"/>
        <v>0.88554832893021262</v>
      </c>
      <c r="X224">
        <f t="shared" si="43"/>
        <v>2.4488847633215422E-2</v>
      </c>
      <c r="Y224">
        <f t="shared" si="44"/>
        <v>-0.94519052235949796</v>
      </c>
      <c r="Z224">
        <f t="shared" si="45"/>
        <v>-1.0597351322568049</v>
      </c>
      <c r="AA224">
        <f t="shared" si="46"/>
        <v>1.0948884780528727</v>
      </c>
      <c r="AB224">
        <f>IFERROR(V144+MATCH(AA224,V224:Z224,0)-1,"")</f>
        <v>2012</v>
      </c>
    </row>
    <row r="225" spans="1:28" x14ac:dyDescent="0.3">
      <c r="A225" s="1">
        <v>9</v>
      </c>
      <c r="B225" t="s">
        <v>714</v>
      </c>
      <c r="C225" t="s">
        <v>254</v>
      </c>
      <c r="D225" t="s">
        <v>7333</v>
      </c>
      <c r="E225" t="s">
        <v>7334</v>
      </c>
      <c r="F225" t="s">
        <v>7335</v>
      </c>
      <c r="G225" t="s">
        <v>4814</v>
      </c>
      <c r="I225" t="str">
        <f t="shared" si="31"/>
        <v>N/A</v>
      </c>
      <c r="J225" t="str">
        <f t="shared" si="32"/>
        <v>N/A</v>
      </c>
      <c r="K225">
        <f t="shared" si="33"/>
        <v>-30350000</v>
      </c>
      <c r="L225">
        <f t="shared" si="34"/>
        <v>-252000</v>
      </c>
      <c r="M225">
        <f t="shared" si="35"/>
        <v>-26120000</v>
      </c>
      <c r="N225">
        <f t="shared" si="36"/>
        <v>-5080000</v>
      </c>
      <c r="P225">
        <f t="shared" si="37"/>
        <v>-252000</v>
      </c>
      <c r="Q225">
        <f>IFERROR(J144+MATCH(P225,J225:N225,0)-1,"")</f>
        <v>2014</v>
      </c>
      <c r="R225">
        <f t="shared" si="38"/>
        <v>-30350000</v>
      </c>
      <c r="S225">
        <f>IFERROR(J144+MATCH(R225,J225:N225)-1,"")</f>
        <v>2013</v>
      </c>
      <c r="T225">
        <f t="shared" si="39"/>
        <v>-15450500</v>
      </c>
      <c r="U225">
        <f t="shared" si="40"/>
        <v>14993053.980649395</v>
      </c>
      <c r="V225" t="str">
        <f t="shared" si="41"/>
        <v/>
      </c>
      <c r="W225">
        <f t="shared" si="42"/>
        <v>-0.99376017849531262</v>
      </c>
      <c r="X225">
        <f t="shared" si="43"/>
        <v>1.0137027465929065</v>
      </c>
      <c r="Y225">
        <f t="shared" si="44"/>
        <v>-0.71162953283370167</v>
      </c>
      <c r="Z225">
        <f t="shared" si="45"/>
        <v>0.69168696473610791</v>
      </c>
      <c r="AA225">
        <f t="shared" si="46"/>
        <v>1.0137027465929065</v>
      </c>
      <c r="AB225">
        <f>IFERROR(V144+MATCH(AA225,V225:Z225,0)-1,"")</f>
        <v>2014</v>
      </c>
    </row>
    <row r="226" spans="1:28" x14ac:dyDescent="0.3">
      <c r="A226" s="1">
        <v>10</v>
      </c>
      <c r="B226" t="s">
        <v>730</v>
      </c>
      <c r="C226" t="s">
        <v>7336</v>
      </c>
      <c r="D226" t="s">
        <v>7337</v>
      </c>
      <c r="E226" t="s">
        <v>7338</v>
      </c>
      <c r="F226" t="s">
        <v>7339</v>
      </c>
      <c r="G226" t="s">
        <v>7340</v>
      </c>
      <c r="I226" t="str">
        <f t="shared" si="31"/>
        <v>neg_trend</v>
      </c>
      <c r="J226">
        <f t="shared" si="32"/>
        <v>477990000</v>
      </c>
      <c r="K226">
        <f t="shared" si="33"/>
        <v>438530000</v>
      </c>
      <c r="L226">
        <f t="shared" si="34"/>
        <v>431850000</v>
      </c>
      <c r="M226">
        <f t="shared" si="35"/>
        <v>417710000</v>
      </c>
      <c r="N226">
        <f t="shared" si="36"/>
        <v>300020000</v>
      </c>
      <c r="P226">
        <f t="shared" si="37"/>
        <v>477990000</v>
      </c>
      <c r="Q226">
        <f>IFERROR(J144+MATCH(P226,J226:N226,0)-1,"")</f>
        <v>2012</v>
      </c>
      <c r="R226">
        <f t="shared" si="38"/>
        <v>300020000</v>
      </c>
      <c r="S226" t="str">
        <f>IFERROR(J144+MATCH(R226,J226:N226)-1,"")</f>
        <v/>
      </c>
      <c r="T226">
        <f t="shared" si="39"/>
        <v>413220000</v>
      </c>
      <c r="U226">
        <f t="shared" si="40"/>
        <v>67114130.404855877</v>
      </c>
      <c r="V226">
        <f t="shared" si="41"/>
        <v>0.96507247593442302</v>
      </c>
      <c r="W226">
        <f t="shared" si="42"/>
        <v>0.37711879521229341</v>
      </c>
      <c r="X226">
        <f t="shared" si="43"/>
        <v>0.27758684926136018</v>
      </c>
      <c r="Y226">
        <f t="shared" si="44"/>
        <v>6.690096367061231E-2</v>
      </c>
      <c r="Z226">
        <f t="shared" si="45"/>
        <v>-1.6866790840786889</v>
      </c>
      <c r="AA226">
        <f t="shared" si="46"/>
        <v>-1.6866790840786889</v>
      </c>
      <c r="AB226">
        <f>IFERROR(V144+MATCH(AA226,V226:Z226,0)-1,"")</f>
        <v>2016</v>
      </c>
    </row>
    <row r="227" spans="1:28" x14ac:dyDescent="0.3">
      <c r="A227" s="1">
        <v>11</v>
      </c>
      <c r="B227" t="s">
        <v>735</v>
      </c>
      <c r="C227" t="s">
        <v>7341</v>
      </c>
      <c r="D227" t="s">
        <v>7342</v>
      </c>
      <c r="E227" t="s">
        <v>7343</v>
      </c>
      <c r="F227" t="s">
        <v>7344</v>
      </c>
      <c r="G227" t="s">
        <v>7345</v>
      </c>
      <c r="I227" t="str">
        <f t="shared" si="31"/>
        <v>N/A</v>
      </c>
      <c r="J227">
        <f t="shared" si="32"/>
        <v>349420000</v>
      </c>
      <c r="K227">
        <f t="shared" si="33"/>
        <v>330760000</v>
      </c>
      <c r="L227">
        <f t="shared" si="34"/>
        <v>349970000</v>
      </c>
      <c r="M227">
        <f t="shared" si="35"/>
        <v>353660000</v>
      </c>
      <c r="N227">
        <f t="shared" si="36"/>
        <v>250650000</v>
      </c>
      <c r="P227">
        <f t="shared" si="37"/>
        <v>353660000</v>
      </c>
      <c r="Q227">
        <f>IFERROR(J144+MATCH(P227,J227:N227,0)-1,"")</f>
        <v>2015</v>
      </c>
      <c r="R227">
        <f t="shared" si="38"/>
        <v>250650000</v>
      </c>
      <c r="S227" t="str">
        <f>IFERROR(J144+MATCH(R227,J227:N227)-1,"")</f>
        <v/>
      </c>
      <c r="T227">
        <f t="shared" si="39"/>
        <v>326892000</v>
      </c>
      <c r="U227">
        <f t="shared" si="40"/>
        <v>43544329.94087749</v>
      </c>
      <c r="V227">
        <f t="shared" si="41"/>
        <v>0.51735782892026339</v>
      </c>
      <c r="W227">
        <f t="shared" si="42"/>
        <v>8.8829016435705732E-2</v>
      </c>
      <c r="X227">
        <f t="shared" si="43"/>
        <v>0.52998863529038698</v>
      </c>
      <c r="Y227">
        <f t="shared" si="44"/>
        <v>0.61472986348267089</v>
      </c>
      <c r="Z227">
        <f t="shared" si="45"/>
        <v>-1.7509053441290272</v>
      </c>
      <c r="AA227">
        <f t="shared" si="46"/>
        <v>-1.7509053441290272</v>
      </c>
      <c r="AB227">
        <f>IFERROR(V144+MATCH(AA227,V227:Z227,0)-1,"")</f>
        <v>2016</v>
      </c>
    </row>
    <row r="228" spans="1:28" x14ac:dyDescent="0.3">
      <c r="A228" s="1">
        <v>12</v>
      </c>
      <c r="B228" t="s">
        <v>747</v>
      </c>
      <c r="C228" t="s">
        <v>7346</v>
      </c>
      <c r="D228" t="s">
        <v>6430</v>
      </c>
      <c r="E228" t="s">
        <v>7347</v>
      </c>
      <c r="F228" t="s">
        <v>7348</v>
      </c>
      <c r="G228" t="s">
        <v>7349</v>
      </c>
      <c r="I228" t="str">
        <f t="shared" si="31"/>
        <v>neg_trend</v>
      </c>
      <c r="J228">
        <f t="shared" si="32"/>
        <v>5170000000</v>
      </c>
      <c r="K228">
        <f t="shared" si="33"/>
        <v>4830000000</v>
      </c>
      <c r="L228">
        <f t="shared" si="34"/>
        <v>4570000000</v>
      </c>
      <c r="M228">
        <f t="shared" si="35"/>
        <v>4269999999.9999995</v>
      </c>
      <c r="N228">
        <f t="shared" si="36"/>
        <v>4179999999.9999995</v>
      </c>
      <c r="P228">
        <f t="shared" si="37"/>
        <v>5170000000</v>
      </c>
      <c r="Q228">
        <f>IFERROR(J144+MATCH(P228,J228:N228,0)-1,"")</f>
        <v>2012</v>
      </c>
      <c r="R228">
        <f t="shared" si="38"/>
        <v>4179999999.9999995</v>
      </c>
      <c r="S228" t="str">
        <f>IFERROR(J144+MATCH(R228,J228:N228)-1,"")</f>
        <v/>
      </c>
      <c r="T228">
        <f t="shared" si="39"/>
        <v>4604000000</v>
      </c>
      <c r="U228">
        <f t="shared" si="40"/>
        <v>407406430.97526109</v>
      </c>
      <c r="V228">
        <f t="shared" si="41"/>
        <v>1.3892760569466052</v>
      </c>
      <c r="W228">
        <f t="shared" si="42"/>
        <v>0.55472860224369747</v>
      </c>
      <c r="X228">
        <f t="shared" si="43"/>
        <v>-8.3454745470290775E-2</v>
      </c>
      <c r="Y228">
        <f t="shared" si="44"/>
        <v>-0.81982014667873992</v>
      </c>
      <c r="Z228">
        <f t="shared" si="45"/>
        <v>-1.0407297670412743</v>
      </c>
      <c r="AA228">
        <f t="shared" si="46"/>
        <v>1.3892760569466052</v>
      </c>
      <c r="AB228">
        <f>IFERROR(V144+MATCH(AA228,V228:Z228,0)-1,"")</f>
        <v>2012</v>
      </c>
    </row>
    <row r="229" spans="1:28" x14ac:dyDescent="0.3">
      <c r="A229" s="1">
        <v>13</v>
      </c>
      <c r="B229" t="s">
        <v>6322</v>
      </c>
      <c r="C229" t="s">
        <v>254</v>
      </c>
      <c r="D229" t="s">
        <v>7350</v>
      </c>
      <c r="E229" t="s">
        <v>7351</v>
      </c>
      <c r="F229" t="s">
        <v>7352</v>
      </c>
      <c r="G229" t="s">
        <v>7353</v>
      </c>
      <c r="I229" t="str">
        <f t="shared" si="31"/>
        <v>N/A</v>
      </c>
      <c r="J229" t="str">
        <f t="shared" si="32"/>
        <v>N/A</v>
      </c>
      <c r="K229">
        <f t="shared" si="33"/>
        <v>-6.5799999999999997E-2</v>
      </c>
      <c r="L229">
        <f t="shared" si="34"/>
        <v>-5.3800000000000001E-2</v>
      </c>
      <c r="M229">
        <f t="shared" si="35"/>
        <v>-6.5700000000000008E-2</v>
      </c>
      <c r="N229">
        <f t="shared" si="36"/>
        <v>-1.9300000000000001E-2</v>
      </c>
      <c r="P229">
        <f t="shared" si="37"/>
        <v>-1.9300000000000001E-2</v>
      </c>
      <c r="Q229">
        <f>IFERROR(J144+MATCH(P229,J229:N229,0)-1,"")</f>
        <v>2016</v>
      </c>
      <c r="R229">
        <f t="shared" si="38"/>
        <v>-6.5799999999999997E-2</v>
      </c>
      <c r="S229">
        <f>IFERROR(J144+MATCH(R229,J229:N229)-1,"")</f>
        <v>2013</v>
      </c>
      <c r="T229">
        <f t="shared" si="39"/>
        <v>-5.1150000000000008E-2</v>
      </c>
      <c r="U229">
        <f t="shared" si="40"/>
        <v>2.1967931172506859E-2</v>
      </c>
      <c r="V229" t="str">
        <f t="shared" si="41"/>
        <v/>
      </c>
      <c r="W229">
        <f t="shared" si="42"/>
        <v>-0.66688118626002657</v>
      </c>
      <c r="X229">
        <f t="shared" si="43"/>
        <v>-0.12063038522792263</v>
      </c>
      <c r="Y229">
        <f t="shared" si="44"/>
        <v>-0.66232909625142611</v>
      </c>
      <c r="Z229">
        <f t="shared" si="45"/>
        <v>1.4498406677393763</v>
      </c>
      <c r="AA229">
        <f t="shared" si="46"/>
        <v>1.4498406677393763</v>
      </c>
      <c r="AB229">
        <f>IFERROR(V144+MATCH(AA229,V229:Z229,0)-1,"")</f>
        <v>2016</v>
      </c>
    </row>
    <row r="230" spans="1:28" x14ac:dyDescent="0.3">
      <c r="A230" s="1">
        <v>14</v>
      </c>
      <c r="B230" t="s">
        <v>760</v>
      </c>
      <c r="C230" t="s">
        <v>7354</v>
      </c>
      <c r="D230" t="s">
        <v>7354</v>
      </c>
      <c r="E230" t="s">
        <v>7355</v>
      </c>
      <c r="F230" t="s">
        <v>7356</v>
      </c>
      <c r="G230" t="s">
        <v>7357</v>
      </c>
      <c r="I230" t="str">
        <f t="shared" si="31"/>
        <v>N/A</v>
      </c>
      <c r="J230">
        <f t="shared" si="32"/>
        <v>68110000</v>
      </c>
      <c r="K230">
        <f t="shared" si="33"/>
        <v>68110000</v>
      </c>
      <c r="L230">
        <f t="shared" si="34"/>
        <v>186130000</v>
      </c>
      <c r="M230">
        <f t="shared" si="35"/>
        <v>159130000</v>
      </c>
      <c r="N230">
        <f t="shared" si="36"/>
        <v>125000000</v>
      </c>
      <c r="P230">
        <f t="shared" si="37"/>
        <v>186130000</v>
      </c>
      <c r="Q230">
        <f>IFERROR(J144+MATCH(P230,J230:N230,0)-1,"")</f>
        <v>2014</v>
      </c>
      <c r="R230">
        <f t="shared" si="38"/>
        <v>68110000</v>
      </c>
      <c r="S230">
        <f>IFERROR(J144+MATCH(R230,J230:N230)-1,"")</f>
        <v>2013</v>
      </c>
      <c r="T230">
        <f t="shared" si="39"/>
        <v>121296000</v>
      </c>
      <c r="U230">
        <f t="shared" si="40"/>
        <v>53165025.909896821</v>
      </c>
      <c r="V230">
        <f t="shared" si="41"/>
        <v>-1.0003945091673372</v>
      </c>
      <c r="W230">
        <f t="shared" si="42"/>
        <v>-1.0003945091673372</v>
      </c>
      <c r="X230">
        <f t="shared" si="43"/>
        <v>1.219485909964185</v>
      </c>
      <c r="Y230">
        <f t="shared" si="44"/>
        <v>0.71163324671599748</v>
      </c>
      <c r="Z230">
        <f t="shared" si="45"/>
        <v>6.9669861654492113E-2</v>
      </c>
      <c r="AA230">
        <f t="shared" si="46"/>
        <v>1.219485909964185</v>
      </c>
      <c r="AB230">
        <f>IFERROR(V144+MATCH(AA230,V230:Z230,0)-1,"")</f>
        <v>2014</v>
      </c>
    </row>
    <row r="231" spans="1:28" x14ac:dyDescent="0.3">
      <c r="A231" s="1">
        <v>15</v>
      </c>
      <c r="B231" t="s">
        <v>761</v>
      </c>
      <c r="C231" t="s">
        <v>7354</v>
      </c>
      <c r="D231" t="s">
        <v>7354</v>
      </c>
      <c r="E231" t="s">
        <v>7355</v>
      </c>
      <c r="F231" t="s">
        <v>7356</v>
      </c>
      <c r="G231" t="s">
        <v>7357</v>
      </c>
      <c r="I231" t="str">
        <f t="shared" si="31"/>
        <v>N/A</v>
      </c>
      <c r="J231">
        <f t="shared" si="32"/>
        <v>68110000</v>
      </c>
      <c r="K231">
        <f t="shared" si="33"/>
        <v>68110000</v>
      </c>
      <c r="L231">
        <f t="shared" si="34"/>
        <v>186130000</v>
      </c>
      <c r="M231">
        <f t="shared" si="35"/>
        <v>159130000</v>
      </c>
      <c r="N231">
        <f t="shared" si="36"/>
        <v>125000000</v>
      </c>
      <c r="P231">
        <f t="shared" si="37"/>
        <v>186130000</v>
      </c>
      <c r="Q231">
        <f>IFERROR(J144+MATCH(P231,J231:N231,0)-1,"")</f>
        <v>2014</v>
      </c>
      <c r="R231">
        <f t="shared" si="38"/>
        <v>68110000</v>
      </c>
      <c r="S231">
        <f>IFERROR(J144+MATCH(R231,J231:N231)-1,"")</f>
        <v>2013</v>
      </c>
      <c r="T231">
        <f t="shared" si="39"/>
        <v>121296000</v>
      </c>
      <c r="U231">
        <f t="shared" si="40"/>
        <v>53165025.909896821</v>
      </c>
      <c r="V231">
        <f t="shared" si="41"/>
        <v>-1.0003945091673372</v>
      </c>
      <c r="W231">
        <f t="shared" si="42"/>
        <v>-1.0003945091673372</v>
      </c>
      <c r="X231">
        <f t="shared" si="43"/>
        <v>1.219485909964185</v>
      </c>
      <c r="Y231">
        <f t="shared" si="44"/>
        <v>0.71163324671599748</v>
      </c>
      <c r="Z231">
        <f t="shared" si="45"/>
        <v>6.9669861654492113E-2</v>
      </c>
      <c r="AA231">
        <f t="shared" si="46"/>
        <v>1.219485909964185</v>
      </c>
      <c r="AB231">
        <f>IFERROR(V144+MATCH(AA231,V231:Z231,0)-1,"")</f>
        <v>2014</v>
      </c>
    </row>
    <row r="232" spans="1:28" x14ac:dyDescent="0.3">
      <c r="A232" s="1">
        <v>16</v>
      </c>
      <c r="B232" t="s">
        <v>762</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17</v>
      </c>
      <c r="B233" t="s">
        <v>763</v>
      </c>
      <c r="C233" t="s">
        <v>7358</v>
      </c>
      <c r="D233" t="s">
        <v>7359</v>
      </c>
      <c r="E233" t="s">
        <v>56</v>
      </c>
      <c r="F233" t="s">
        <v>1228</v>
      </c>
      <c r="G233" t="s">
        <v>6327</v>
      </c>
      <c r="I233" t="str">
        <f t="shared" si="31"/>
        <v>pos_trend</v>
      </c>
      <c r="J233">
        <f t="shared" si="32"/>
        <v>847310000</v>
      </c>
      <c r="K233">
        <f t="shared" si="33"/>
        <v>899340000</v>
      </c>
      <c r="L233">
        <f t="shared" si="34"/>
        <v>1040000000</v>
      </c>
      <c r="M233">
        <f t="shared" si="35"/>
        <v>1460000000</v>
      </c>
      <c r="N233">
        <f t="shared" si="36"/>
        <v>1670000000</v>
      </c>
      <c r="P233">
        <f t="shared" si="37"/>
        <v>1670000000</v>
      </c>
      <c r="Q233">
        <f>IFERROR(J144+MATCH(P233,J233:N233,0)-1,"")</f>
        <v>2016</v>
      </c>
      <c r="R233">
        <f t="shared" si="38"/>
        <v>847310000</v>
      </c>
      <c r="S233">
        <f>IFERROR(J144+MATCH(R233,J233:N233)-1,"")</f>
        <v>2012</v>
      </c>
      <c r="T233">
        <f t="shared" si="39"/>
        <v>1183330000</v>
      </c>
      <c r="U233">
        <f t="shared" si="40"/>
        <v>363145021.71997344</v>
      </c>
      <c r="V233">
        <f t="shared" si="41"/>
        <v>-0.92530526346884645</v>
      </c>
      <c r="W233">
        <f t="shared" si="42"/>
        <v>-0.78202917020569518</v>
      </c>
      <c r="X233">
        <f t="shared" si="43"/>
        <v>-0.39469080237185217</v>
      </c>
      <c r="Y233">
        <f t="shared" si="44"/>
        <v>0.76187193394418706</v>
      </c>
      <c r="Z233">
        <f t="shared" si="45"/>
        <v>1.3401533021022067</v>
      </c>
      <c r="AA233">
        <f t="shared" si="46"/>
        <v>1.3401533021022067</v>
      </c>
      <c r="AB233">
        <f>IFERROR(V144+MATCH(AA233,V233:Z233,0)-1,"")</f>
        <v>2016</v>
      </c>
    </row>
    <row r="234" spans="1:28" x14ac:dyDescent="0.3">
      <c r="A234" s="1">
        <v>18</v>
      </c>
      <c r="B234" t="s">
        <v>769</v>
      </c>
      <c r="C234" t="s">
        <v>2927</v>
      </c>
      <c r="D234" t="s">
        <v>2927</v>
      </c>
      <c r="E234" t="s">
        <v>2927</v>
      </c>
      <c r="F234" t="s">
        <v>2913</v>
      </c>
      <c r="G234" t="s">
        <v>1953</v>
      </c>
      <c r="I234" t="str">
        <f t="shared" si="31"/>
        <v>N/A</v>
      </c>
      <c r="J234">
        <f t="shared" si="32"/>
        <v>1460000</v>
      </c>
      <c r="K234">
        <f t="shared" si="33"/>
        <v>1460000</v>
      </c>
      <c r="L234">
        <f t="shared" si="34"/>
        <v>1460000</v>
      </c>
      <c r="M234">
        <f t="shared" si="35"/>
        <v>1560000</v>
      </c>
      <c r="N234">
        <f t="shared" si="36"/>
        <v>1570000</v>
      </c>
      <c r="P234">
        <f t="shared" si="37"/>
        <v>1570000</v>
      </c>
      <c r="Q234">
        <f>IFERROR(J144+MATCH(P234,J234:N234,0)-1,"")</f>
        <v>2016</v>
      </c>
      <c r="R234">
        <f t="shared" si="38"/>
        <v>1460000</v>
      </c>
      <c r="S234">
        <f>IFERROR(J144+MATCH(R234,J234:N234)-1,"")</f>
        <v>2014</v>
      </c>
      <c r="T234">
        <f t="shared" si="39"/>
        <v>1502000</v>
      </c>
      <c r="U234">
        <f t="shared" si="40"/>
        <v>57619.441163551732</v>
      </c>
      <c r="V234">
        <f t="shared" si="41"/>
        <v>-0.72892064122565448</v>
      </c>
      <c r="W234">
        <f t="shared" si="42"/>
        <v>-0.72892064122565448</v>
      </c>
      <c r="X234">
        <f t="shared" si="43"/>
        <v>-0.72892064122565448</v>
      </c>
      <c r="Y234">
        <f t="shared" si="44"/>
        <v>1.0066046950259038</v>
      </c>
      <c r="Z234">
        <f t="shared" si="45"/>
        <v>1.1801572286510598</v>
      </c>
      <c r="AA234">
        <f t="shared" si="46"/>
        <v>1.1801572286510598</v>
      </c>
      <c r="AB234">
        <f>IFERROR(V144+MATCH(AA234,V234:Z234,0)-1,"")</f>
        <v>2016</v>
      </c>
    </row>
    <row r="235" spans="1:28" x14ac:dyDescent="0.3">
      <c r="A235" s="1">
        <v>19</v>
      </c>
      <c r="B235" t="s">
        <v>6328</v>
      </c>
      <c r="C235" t="s">
        <v>7048</v>
      </c>
      <c r="D235" t="s">
        <v>7360</v>
      </c>
      <c r="E235" t="s">
        <v>7360</v>
      </c>
      <c r="F235" t="s">
        <v>7361</v>
      </c>
      <c r="G235" t="s">
        <v>7362</v>
      </c>
      <c r="I235" t="str">
        <f t="shared" si="31"/>
        <v>N/A</v>
      </c>
      <c r="J235">
        <f t="shared" si="32"/>
        <v>3710000000</v>
      </c>
      <c r="K235">
        <f t="shared" si="33"/>
        <v>3700000000</v>
      </c>
      <c r="L235">
        <f t="shared" si="34"/>
        <v>3700000000</v>
      </c>
      <c r="M235">
        <f t="shared" si="35"/>
        <v>4059999999.9999995</v>
      </c>
      <c r="N235">
        <f t="shared" si="36"/>
        <v>4050000000</v>
      </c>
      <c r="P235">
        <f t="shared" si="37"/>
        <v>4059999999.9999995</v>
      </c>
      <c r="Q235">
        <f>IFERROR(J144+MATCH(P235,J235:N235,0)-1,"")</f>
        <v>2015</v>
      </c>
      <c r="R235">
        <f t="shared" si="38"/>
        <v>3700000000</v>
      </c>
      <c r="S235">
        <f>IFERROR(J144+MATCH(R235,J235:N235)-1,"")</f>
        <v>2014</v>
      </c>
      <c r="T235">
        <f t="shared" si="39"/>
        <v>3844000000</v>
      </c>
      <c r="U235">
        <f t="shared" si="40"/>
        <v>192691463.22554082</v>
      </c>
      <c r="V235">
        <f t="shared" si="41"/>
        <v>-0.69541222925457868</v>
      </c>
      <c r="W235">
        <f t="shared" si="42"/>
        <v>-0.74730866427357701</v>
      </c>
      <c r="X235">
        <f t="shared" si="43"/>
        <v>-0.74730866427357701</v>
      </c>
      <c r="Y235">
        <f t="shared" si="44"/>
        <v>1.1209629964103631</v>
      </c>
      <c r="Z235">
        <f t="shared" si="45"/>
        <v>1.0690665613913672</v>
      </c>
      <c r="AA235">
        <f t="shared" si="46"/>
        <v>1.1209629964103631</v>
      </c>
      <c r="AB235">
        <f>IFERROR(V144+MATCH(AA235,V235:Z235,0)-1,"")</f>
        <v>2015</v>
      </c>
    </row>
    <row r="236" spans="1:28" x14ac:dyDescent="0.3">
      <c r="A236" s="1">
        <v>20</v>
      </c>
      <c r="B236" t="s">
        <v>773</v>
      </c>
      <c r="C236" t="s">
        <v>7363</v>
      </c>
      <c r="D236" t="s">
        <v>7364</v>
      </c>
      <c r="E236" t="s">
        <v>7365</v>
      </c>
      <c r="F236" t="s">
        <v>7366</v>
      </c>
      <c r="G236" t="s">
        <v>7367</v>
      </c>
      <c r="I236" t="str">
        <f t="shared" si="31"/>
        <v>pos_trend</v>
      </c>
      <c r="J236">
        <f t="shared" si="32"/>
        <v>-2860000000</v>
      </c>
      <c r="K236">
        <f t="shared" si="33"/>
        <v>-2800000000</v>
      </c>
      <c r="L236">
        <f t="shared" si="34"/>
        <v>-2650000000</v>
      </c>
      <c r="M236">
        <f t="shared" si="35"/>
        <v>-2600000000</v>
      </c>
      <c r="N236">
        <f t="shared" si="36"/>
        <v>-2390000000</v>
      </c>
      <c r="P236">
        <f t="shared" si="37"/>
        <v>-2390000000</v>
      </c>
      <c r="Q236">
        <f>IFERROR(J144+MATCH(P236,J236:N236,0)-1,"")</f>
        <v>2016</v>
      </c>
      <c r="R236">
        <f t="shared" si="38"/>
        <v>-2860000000</v>
      </c>
      <c r="S236">
        <f>IFERROR(J144+MATCH(R236,J236:N236)-1,"")</f>
        <v>2012</v>
      </c>
      <c r="T236">
        <f t="shared" si="39"/>
        <v>-2660000000</v>
      </c>
      <c r="U236">
        <f t="shared" si="40"/>
        <v>184526420.87245935</v>
      </c>
      <c r="V236">
        <f t="shared" si="41"/>
        <v>-1.0838556292068096</v>
      </c>
      <c r="W236">
        <f t="shared" si="42"/>
        <v>-0.75869894044476671</v>
      </c>
      <c r="X236">
        <f t="shared" si="43"/>
        <v>5.4192781460340483E-2</v>
      </c>
      <c r="Y236">
        <f t="shared" si="44"/>
        <v>0.3251566887620429</v>
      </c>
      <c r="Z236">
        <f t="shared" si="45"/>
        <v>1.463205099429193</v>
      </c>
      <c r="AA236">
        <f t="shared" si="46"/>
        <v>1.463205099429193</v>
      </c>
      <c r="AB236">
        <f>IFERROR(V144+MATCH(AA236,V236:Z236,0)-1,"")</f>
        <v>2016</v>
      </c>
    </row>
    <row r="237" spans="1:28" x14ac:dyDescent="0.3">
      <c r="A237" s="1">
        <v>21</v>
      </c>
      <c r="B237" t="s">
        <v>779</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22</v>
      </c>
      <c r="B238" t="s">
        <v>780</v>
      </c>
      <c r="C238" t="s">
        <v>254</v>
      </c>
      <c r="D238" t="s">
        <v>254</v>
      </c>
      <c r="E238" t="s">
        <v>254</v>
      </c>
      <c r="F238" t="s">
        <v>254</v>
      </c>
      <c r="G238" t="s">
        <v>254</v>
      </c>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1:28" x14ac:dyDescent="0.3">
      <c r="A239" s="1">
        <v>23</v>
      </c>
      <c r="B239" t="s">
        <v>786</v>
      </c>
      <c r="C239" t="s">
        <v>254</v>
      </c>
      <c r="D239" t="s">
        <v>254</v>
      </c>
      <c r="E239" t="s">
        <v>254</v>
      </c>
      <c r="F239" t="s">
        <v>254</v>
      </c>
      <c r="G239" t="s">
        <v>254</v>
      </c>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1:28" x14ac:dyDescent="0.3">
      <c r="A240" s="1">
        <v>24</v>
      </c>
      <c r="B240" t="s">
        <v>788</v>
      </c>
      <c r="C240" t="s">
        <v>254</v>
      </c>
      <c r="D240" t="s">
        <v>254</v>
      </c>
      <c r="E240" t="s">
        <v>254</v>
      </c>
      <c r="F240" t="s">
        <v>254</v>
      </c>
      <c r="G240" t="s">
        <v>254</v>
      </c>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1:28" x14ac:dyDescent="0.3">
      <c r="A241" s="1">
        <v>25</v>
      </c>
      <c r="B241" t="s">
        <v>6329</v>
      </c>
      <c r="C241" t="s">
        <v>7368</v>
      </c>
      <c r="D241" t="s">
        <v>1727</v>
      </c>
      <c r="E241" t="s">
        <v>7369</v>
      </c>
      <c r="F241" t="s">
        <v>7370</v>
      </c>
      <c r="G241" t="s">
        <v>1954</v>
      </c>
      <c r="I241" t="str">
        <f t="shared" si="31"/>
        <v>N/A</v>
      </c>
      <c r="J241">
        <f t="shared" si="32"/>
        <v>-3540000</v>
      </c>
      <c r="K241">
        <f t="shared" si="33"/>
        <v>-4600000</v>
      </c>
      <c r="L241">
        <f t="shared" si="34"/>
        <v>-6460000</v>
      </c>
      <c r="M241">
        <f t="shared" si="35"/>
        <v>-6040000</v>
      </c>
      <c r="N241">
        <f t="shared" si="36"/>
        <v>1010000</v>
      </c>
      <c r="P241">
        <f t="shared" si="37"/>
        <v>1010000</v>
      </c>
      <c r="Q241">
        <f>IFERROR(J144+MATCH(P241,J241:N241,0)-1,"")</f>
        <v>2016</v>
      </c>
      <c r="R241">
        <f t="shared" si="38"/>
        <v>-6460000</v>
      </c>
      <c r="S241">
        <f>IFERROR(J144+MATCH(R241,J241:N241)-1,"")</f>
        <v>2014</v>
      </c>
      <c r="T241">
        <f t="shared" si="39"/>
        <v>-3926000</v>
      </c>
      <c r="U241">
        <f t="shared" si="40"/>
        <v>2994057.4476786512</v>
      </c>
      <c r="V241">
        <f t="shared" si="41"/>
        <v>0.12892204199330679</v>
      </c>
      <c r="W241">
        <f t="shared" si="42"/>
        <v>-0.22511258109712118</v>
      </c>
      <c r="X241">
        <f t="shared" si="43"/>
        <v>-0.8463431461425891</v>
      </c>
      <c r="Y241">
        <f t="shared" si="44"/>
        <v>-0.70606527661619312</v>
      </c>
      <c r="Z241">
        <f t="shared" si="45"/>
        <v>1.6485989618625967</v>
      </c>
      <c r="AA241">
        <f t="shared" si="46"/>
        <v>1.6485989618625967</v>
      </c>
      <c r="AB241">
        <f>IFERROR(V144+MATCH(AA241,V241:Z241,0)-1,"")</f>
        <v>2016</v>
      </c>
    </row>
    <row r="242" spans="1:28" x14ac:dyDescent="0.3">
      <c r="A242" s="1">
        <v>26</v>
      </c>
      <c r="B242" t="s">
        <v>6335</v>
      </c>
      <c r="C242" t="s">
        <v>254</v>
      </c>
      <c r="D242" t="s">
        <v>254</v>
      </c>
      <c r="E242" t="s">
        <v>254</v>
      </c>
      <c r="F242" t="s">
        <v>254</v>
      </c>
      <c r="G242" t="s">
        <v>254</v>
      </c>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1:28" x14ac:dyDescent="0.3">
      <c r="A243" s="1">
        <v>27</v>
      </c>
      <c r="B243" t="s">
        <v>789</v>
      </c>
      <c r="C243" t="s">
        <v>254</v>
      </c>
      <c r="D243" t="s">
        <v>254</v>
      </c>
      <c r="E243" t="s">
        <v>254</v>
      </c>
      <c r="F243" t="s">
        <v>254</v>
      </c>
      <c r="G243" t="s">
        <v>254</v>
      </c>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1:28" x14ac:dyDescent="0.3">
      <c r="A244" s="1">
        <v>28</v>
      </c>
      <c r="B244" t="s">
        <v>795</v>
      </c>
      <c r="C244" t="s">
        <v>7371</v>
      </c>
      <c r="D244" t="s">
        <v>379</v>
      </c>
      <c r="E244" t="s">
        <v>4591</v>
      </c>
      <c r="F244" t="s">
        <v>7372</v>
      </c>
      <c r="G244" t="s">
        <v>7373</v>
      </c>
      <c r="I244" t="str">
        <f t="shared" si="31"/>
        <v>pos_trend</v>
      </c>
      <c r="J244">
        <f t="shared" si="32"/>
        <v>0.13240000000000002</v>
      </c>
      <c r="K244">
        <f t="shared" si="33"/>
        <v>0.1479</v>
      </c>
      <c r="L244">
        <f t="shared" si="34"/>
        <v>0.17079999999999998</v>
      </c>
      <c r="M244">
        <f t="shared" si="35"/>
        <v>0.23910000000000001</v>
      </c>
      <c r="N244">
        <f t="shared" si="36"/>
        <v>0.26780000000000004</v>
      </c>
      <c r="P244">
        <f t="shared" si="37"/>
        <v>0.26780000000000004</v>
      </c>
      <c r="Q244">
        <f>IFERROR(J144+MATCH(P244,J244:N244,0)-1,"")</f>
        <v>2016</v>
      </c>
      <c r="R244">
        <f t="shared" si="38"/>
        <v>0.13240000000000002</v>
      </c>
      <c r="S244">
        <f>IFERROR(J144+MATCH(R244,J244:N244)-1,"")</f>
        <v>2012</v>
      </c>
      <c r="T244">
        <f t="shared" si="39"/>
        <v>0.19159999999999999</v>
      </c>
      <c r="U244">
        <f t="shared" si="40"/>
        <v>5.8969610817776338E-2</v>
      </c>
      <c r="V244">
        <f t="shared" si="41"/>
        <v>-1.0039069137311347</v>
      </c>
      <c r="W244">
        <f t="shared" si="42"/>
        <v>-0.74105966435896264</v>
      </c>
      <c r="X244">
        <f t="shared" si="43"/>
        <v>-0.35272405077039903</v>
      </c>
      <c r="Y244">
        <f t="shared" si="44"/>
        <v>0.805499635172786</v>
      </c>
      <c r="Z244">
        <f t="shared" si="45"/>
        <v>1.2921909936877118</v>
      </c>
      <c r="AA244">
        <f t="shared" si="46"/>
        <v>1.2921909936877118</v>
      </c>
      <c r="AB244">
        <f>IFERROR(V144+MATCH(AA244,V244:Z244,0)-1,"")</f>
        <v>2016</v>
      </c>
    </row>
    <row r="245" spans="1:28" x14ac:dyDescent="0.3">
      <c r="A245" s="1">
        <v>29</v>
      </c>
      <c r="B245" t="s">
        <v>801</v>
      </c>
      <c r="C245" t="s">
        <v>7374</v>
      </c>
      <c r="D245" t="s">
        <v>7375</v>
      </c>
      <c r="E245" t="s">
        <v>5690</v>
      </c>
      <c r="F245" t="s">
        <v>1465</v>
      </c>
      <c r="G245" t="s">
        <v>1094</v>
      </c>
      <c r="I245" t="str">
        <f t="shared" si="31"/>
        <v>pos_trend</v>
      </c>
      <c r="J245">
        <f t="shared" si="32"/>
        <v>915430000</v>
      </c>
      <c r="K245">
        <f t="shared" si="33"/>
        <v>967460000</v>
      </c>
      <c r="L245">
        <f t="shared" si="34"/>
        <v>1230000000</v>
      </c>
      <c r="M245">
        <f t="shared" si="35"/>
        <v>1620000000</v>
      </c>
      <c r="N245">
        <f t="shared" si="36"/>
        <v>1790000000</v>
      </c>
      <c r="P245">
        <f t="shared" si="37"/>
        <v>1790000000</v>
      </c>
      <c r="Q245">
        <f>IFERROR(J144+MATCH(P245,J245:N245,0)-1,"")</f>
        <v>2016</v>
      </c>
      <c r="R245">
        <f t="shared" si="38"/>
        <v>915430000</v>
      </c>
      <c r="S245">
        <f>IFERROR(J144+MATCH(R245,J245:N245)-1,"")</f>
        <v>2012</v>
      </c>
      <c r="T245">
        <f t="shared" si="39"/>
        <v>1304578000</v>
      </c>
      <c r="U245">
        <f t="shared" si="40"/>
        <v>389156827.66720152</v>
      </c>
      <c r="V245">
        <f t="shared" si="41"/>
        <v>-0.99997731591334416</v>
      </c>
      <c r="W245">
        <f t="shared" si="42"/>
        <v>-0.86627800421966639</v>
      </c>
      <c r="X245">
        <f t="shared" si="43"/>
        <v>-0.19163996285779544</v>
      </c>
      <c r="Y245">
        <f t="shared" si="44"/>
        <v>0.81052670176904118</v>
      </c>
      <c r="Z245">
        <f t="shared" si="45"/>
        <v>1.2473685812217647</v>
      </c>
      <c r="AA245">
        <f t="shared" si="46"/>
        <v>1.2473685812217647</v>
      </c>
      <c r="AB245">
        <f>IFERROR(V144+MATCH(AA245,V245:Z245,0)-1,"")</f>
        <v>2016</v>
      </c>
    </row>
    <row r="246" spans="1:28" x14ac:dyDescent="0.3">
      <c r="A246" s="1">
        <v>30</v>
      </c>
      <c r="B246" t="s">
        <v>802</v>
      </c>
      <c r="C246" t="s">
        <v>7376</v>
      </c>
      <c r="D246" t="s">
        <v>7377</v>
      </c>
      <c r="E246" t="s">
        <v>7378</v>
      </c>
      <c r="F246" t="s">
        <v>7379</v>
      </c>
      <c r="G246" t="s">
        <v>7380</v>
      </c>
      <c r="I246" t="str">
        <f t="shared" si="31"/>
        <v>pos_trend</v>
      </c>
      <c r="J246">
        <f t="shared" si="32"/>
        <v>0.14300000000000002</v>
      </c>
      <c r="K246">
        <f t="shared" si="33"/>
        <v>0.15909999999999999</v>
      </c>
      <c r="L246">
        <f t="shared" si="34"/>
        <v>0.20140000000000002</v>
      </c>
      <c r="M246">
        <f t="shared" si="35"/>
        <v>0.26519999999999999</v>
      </c>
      <c r="N246">
        <f t="shared" si="36"/>
        <v>0.2878</v>
      </c>
      <c r="P246">
        <f t="shared" si="37"/>
        <v>0.2878</v>
      </c>
      <c r="Q246">
        <f>IFERROR(J144+MATCH(P246,J246:N246,0)-1,"")</f>
        <v>2016</v>
      </c>
      <c r="R246">
        <f t="shared" si="38"/>
        <v>0.14300000000000002</v>
      </c>
      <c r="S246">
        <f>IFERROR(J144+MATCH(R246,J246:N246)-1,"")</f>
        <v>2012</v>
      </c>
      <c r="T246">
        <f t="shared" si="39"/>
        <v>0.21129999999999999</v>
      </c>
      <c r="U246">
        <f t="shared" si="40"/>
        <v>6.3728329650164256E-2</v>
      </c>
      <c r="V246">
        <f t="shared" si="41"/>
        <v>-1.0717368613759664</v>
      </c>
      <c r="W246">
        <f t="shared" si="42"/>
        <v>-0.81910196433126592</v>
      </c>
      <c r="X246">
        <f t="shared" si="43"/>
        <v>-0.1553469242697223</v>
      </c>
      <c r="Y246">
        <f t="shared" si="44"/>
        <v>0.84577769880182452</v>
      </c>
      <c r="Z246">
        <f t="shared" si="45"/>
        <v>1.2004080511751314</v>
      </c>
      <c r="AA246">
        <f t="shared" si="46"/>
        <v>1.2004080511751314</v>
      </c>
      <c r="AB246">
        <f>IFERROR(V144+MATCH(AA246,V246:Z246,0)-1,"")</f>
        <v>2016</v>
      </c>
    </row>
    <row r="247" spans="1:28" x14ac:dyDescent="0.3">
      <c r="A247" s="1">
        <v>31</v>
      </c>
      <c r="B247" t="s">
        <v>6341</v>
      </c>
      <c r="C247" t="s">
        <v>254</v>
      </c>
      <c r="D247" t="s">
        <v>254</v>
      </c>
      <c r="E247" t="s">
        <v>254</v>
      </c>
      <c r="F247" t="s">
        <v>254</v>
      </c>
      <c r="G247" t="s">
        <v>7381</v>
      </c>
      <c r="I247" t="str">
        <f t="shared" si="31"/>
        <v>N/A</v>
      </c>
      <c r="J247" t="str">
        <f t="shared" si="32"/>
        <v>N/A</v>
      </c>
      <c r="K247" t="str">
        <f t="shared" si="33"/>
        <v>N/A</v>
      </c>
      <c r="L247" t="str">
        <f t="shared" si="34"/>
        <v>N/A</v>
      </c>
      <c r="M247" t="str">
        <f t="shared" si="35"/>
        <v>N/A</v>
      </c>
      <c r="N247">
        <f t="shared" si="36"/>
        <v>2.1100000000000001E-2</v>
      </c>
      <c r="P247">
        <f t="shared" si="37"/>
        <v>2.1100000000000001E-2</v>
      </c>
      <c r="Q247">
        <f>IFERROR(J144+MATCH(P247,J247:N247,0)-1,"")</f>
        <v>2016</v>
      </c>
      <c r="R247">
        <f t="shared" si="38"/>
        <v>2.1100000000000001E-2</v>
      </c>
      <c r="S247">
        <f>IFERROR(J144+MATCH(R247,J247:N247)-1,"")</f>
        <v>2016</v>
      </c>
      <c r="T247">
        <f t="shared" si="39"/>
        <v>2.1100000000000001E-2</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32</v>
      </c>
      <c r="B248" t="s">
        <v>803</v>
      </c>
      <c r="C248" t="s">
        <v>7382</v>
      </c>
      <c r="D248" t="s">
        <v>7383</v>
      </c>
      <c r="E248" t="s">
        <v>7384</v>
      </c>
      <c r="F248" t="s">
        <v>7385</v>
      </c>
      <c r="G248" t="s">
        <v>7386</v>
      </c>
      <c r="I248" t="str">
        <f t="shared" si="31"/>
        <v>N/A</v>
      </c>
      <c r="J248">
        <f t="shared" si="32"/>
        <v>319520000</v>
      </c>
      <c r="K248">
        <f t="shared" si="33"/>
        <v>285240000</v>
      </c>
      <c r="L248">
        <f t="shared" si="34"/>
        <v>302310000</v>
      </c>
      <c r="M248">
        <f t="shared" si="35"/>
        <v>229440000</v>
      </c>
      <c r="N248">
        <f t="shared" si="36"/>
        <v>254260000</v>
      </c>
      <c r="P248">
        <f t="shared" si="37"/>
        <v>319520000</v>
      </c>
      <c r="Q248">
        <f>IFERROR(J144+MATCH(P248,J248:N248,0)-1,"")</f>
        <v>2012</v>
      </c>
      <c r="R248">
        <f t="shared" si="38"/>
        <v>229440000</v>
      </c>
      <c r="S248" t="str">
        <f>IFERROR(J144+MATCH(R248,J248:N248)-1,"")</f>
        <v/>
      </c>
      <c r="T248">
        <f t="shared" si="39"/>
        <v>278154000</v>
      </c>
      <c r="U248">
        <f t="shared" si="40"/>
        <v>36362228.75457444</v>
      </c>
      <c r="V248">
        <f t="shared" si="41"/>
        <v>1.1376090359916697</v>
      </c>
      <c r="W248">
        <f t="shared" si="42"/>
        <v>0.19487254336984411</v>
      </c>
      <c r="X248">
        <f t="shared" si="43"/>
        <v>0.6643157151625676</v>
      </c>
      <c r="Y248">
        <f t="shared" si="44"/>
        <v>-1.3396868582724506</v>
      </c>
      <c r="Z248">
        <f t="shared" si="45"/>
        <v>-0.65711043625163068</v>
      </c>
      <c r="AA248">
        <f t="shared" si="46"/>
        <v>-1.3396868582724506</v>
      </c>
      <c r="AB248">
        <f>IFERROR(V144+MATCH(AA248,V248:Z248,0)-1,"")</f>
        <v>2015</v>
      </c>
    </row>
    <row r="249" spans="1:28" x14ac:dyDescent="0.3">
      <c r="A249" s="1">
        <v>33</v>
      </c>
      <c r="B249" t="s">
        <v>804</v>
      </c>
      <c r="C249" t="s">
        <v>5690</v>
      </c>
      <c r="D249" t="s">
        <v>611</v>
      </c>
      <c r="E249" t="s">
        <v>1434</v>
      </c>
      <c r="F249" t="s">
        <v>637</v>
      </c>
      <c r="G249" t="s">
        <v>3838</v>
      </c>
      <c r="I249" t="str">
        <f t="shared" si="31"/>
        <v>pos_trend</v>
      </c>
      <c r="J249">
        <f t="shared" si="32"/>
        <v>1230000000</v>
      </c>
      <c r="K249">
        <f t="shared" si="33"/>
        <v>1250000000</v>
      </c>
      <c r="L249">
        <f t="shared" si="34"/>
        <v>1530000000</v>
      </c>
      <c r="M249">
        <f t="shared" si="35"/>
        <v>1850000000</v>
      </c>
      <c r="N249">
        <f t="shared" si="36"/>
        <v>2049999999.9999998</v>
      </c>
      <c r="P249">
        <f t="shared" si="37"/>
        <v>2049999999.9999998</v>
      </c>
      <c r="Q249">
        <f>IFERROR(J144+MATCH(P249,J249:N249,0)-1,"")</f>
        <v>2016</v>
      </c>
      <c r="R249">
        <f t="shared" si="38"/>
        <v>1230000000</v>
      </c>
      <c r="S249">
        <f>IFERROR(J144+MATCH(R249,J249:N249)-1,"")</f>
        <v>2012</v>
      </c>
      <c r="T249">
        <f t="shared" si="39"/>
        <v>1582000000</v>
      </c>
      <c r="U249">
        <f t="shared" si="40"/>
        <v>363207929.42886037</v>
      </c>
      <c r="V249">
        <f t="shared" si="41"/>
        <v>-0.96914183716615254</v>
      </c>
      <c r="W249">
        <f t="shared" si="42"/>
        <v>-0.91407696005443928</v>
      </c>
      <c r="X249">
        <f t="shared" si="43"/>
        <v>-0.14316868049045434</v>
      </c>
      <c r="Y249">
        <f t="shared" si="44"/>
        <v>0.73786935329695702</v>
      </c>
      <c r="Z249">
        <f t="shared" si="45"/>
        <v>1.2885181244140884</v>
      </c>
      <c r="AA249">
        <f t="shared" si="46"/>
        <v>1.2885181244140884</v>
      </c>
      <c r="AB249">
        <f>IFERROR(V144+MATCH(AA249,V249:Z249,0)-1,"")</f>
        <v>2016</v>
      </c>
    </row>
    <row r="250" spans="1:28" x14ac:dyDescent="0.3">
      <c r="A250" s="1">
        <v>34</v>
      </c>
      <c r="B250" t="s">
        <v>805</v>
      </c>
      <c r="C250" t="s">
        <v>7305</v>
      </c>
      <c r="D250" t="s">
        <v>7306</v>
      </c>
      <c r="E250" t="s">
        <v>7307</v>
      </c>
      <c r="F250" t="s">
        <v>7308</v>
      </c>
      <c r="G250" t="s">
        <v>7309</v>
      </c>
      <c r="I250" t="str">
        <f t="shared" si="31"/>
        <v>N/A</v>
      </c>
      <c r="J250">
        <f t="shared" si="32"/>
        <v>6400000000</v>
      </c>
      <c r="K250">
        <f t="shared" si="33"/>
        <v>6080000000</v>
      </c>
      <c r="L250">
        <f t="shared" si="34"/>
        <v>6100000000</v>
      </c>
      <c r="M250">
        <f t="shared" si="35"/>
        <v>6120000000</v>
      </c>
      <c r="N250">
        <f t="shared" si="36"/>
        <v>6230000000</v>
      </c>
      <c r="P250">
        <f t="shared" si="37"/>
        <v>6400000000</v>
      </c>
      <c r="Q250">
        <f>IFERROR(J144+MATCH(P250,J250:N250,0)-1,"")</f>
        <v>2012</v>
      </c>
      <c r="R250">
        <f t="shared" si="38"/>
        <v>6080000000</v>
      </c>
      <c r="S250" t="str">
        <f>IFERROR(J144+MATCH(R250,J250:N250)-1,"")</f>
        <v/>
      </c>
      <c r="T250">
        <f t="shared" si="39"/>
        <v>6186000000</v>
      </c>
      <c r="U250">
        <f t="shared" si="40"/>
        <v>132966161.10875729</v>
      </c>
      <c r="V250">
        <f t="shared" si="41"/>
        <v>1.6094320405697999</v>
      </c>
      <c r="W250">
        <f t="shared" si="42"/>
        <v>-0.79719530981494757</v>
      </c>
      <c r="X250">
        <f t="shared" si="43"/>
        <v>-0.64678110041590087</v>
      </c>
      <c r="Y250">
        <f t="shared" si="44"/>
        <v>-0.49636689101685416</v>
      </c>
      <c r="Z250">
        <f t="shared" si="45"/>
        <v>0.33091126067790277</v>
      </c>
      <c r="AA250">
        <f t="shared" si="46"/>
        <v>1.6094320405697999</v>
      </c>
      <c r="AB250">
        <f>IFERROR(V144+MATCH(AA250,V250:Z250,0)-1,"")</f>
        <v>2012</v>
      </c>
    </row>
    <row r="251" spans="1: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1:28" x14ac:dyDescent="0.3">
      <c r="B252" s="1" t="s">
        <v>307</v>
      </c>
      <c r="C252" s="1" t="s">
        <v>242</v>
      </c>
      <c r="D252" s="1" t="s">
        <v>243</v>
      </c>
      <c r="E252" s="1" t="s">
        <v>244</v>
      </c>
      <c r="F252" s="1" t="s">
        <v>245</v>
      </c>
      <c r="G252" s="1" t="s">
        <v>246</v>
      </c>
      <c r="H252" s="1" t="s">
        <v>247</v>
      </c>
      <c r="I252" t="str">
        <f t="shared" ref="I252:I315" si="47">IF(AND(K252&gt; J252, L252&gt; K252, M252&gt; L252, N252&gt; M252), "pos_trend", IF(AND(K252&lt; J252, L252&lt; K252, M252&lt; L252, N252&lt; M252), "neg_trend", "N/A"))</f>
        <v>pos_trend</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c r="P252">
        <f t="shared" si="37"/>
        <v>2016</v>
      </c>
      <c r="Q252">
        <f>IFERROR(J144+MATCH(P252,J252:N252,0)-1,"")</f>
        <v>2016</v>
      </c>
      <c r="R252">
        <f t="shared" si="38"/>
        <v>2012</v>
      </c>
      <c r="S252">
        <f>IFERROR(J144+MATCH(R252,J252:N252)-1,"")</f>
        <v>2012</v>
      </c>
      <c r="T252">
        <f t="shared" si="39"/>
        <v>2014</v>
      </c>
      <c r="U252">
        <f t="shared" si="40"/>
        <v>1.5811388300841898</v>
      </c>
      <c r="V252">
        <f t="shared" si="41"/>
        <v>-1.2649110640673518</v>
      </c>
      <c r="W252">
        <f t="shared" si="42"/>
        <v>-0.63245553203367588</v>
      </c>
      <c r="X252">
        <f t="shared" si="43"/>
        <v>0</v>
      </c>
      <c r="Y252">
        <f t="shared" si="44"/>
        <v>0.63245553203367588</v>
      </c>
      <c r="Z252">
        <f t="shared" si="45"/>
        <v>1.2649110640673518</v>
      </c>
      <c r="AA252">
        <f t="shared" si="46"/>
        <v>-1.2649110640673518</v>
      </c>
      <c r="AB252">
        <f>IFERROR(V144+MATCH(AA252,V252:Z252,0)-1,"")</f>
        <v>2012</v>
      </c>
    </row>
    <row r="253" spans="1:28" x14ac:dyDescent="0.3">
      <c r="A253" s="1">
        <v>0</v>
      </c>
      <c r="B253" t="s">
        <v>870</v>
      </c>
      <c r="C253" t="s">
        <v>7387</v>
      </c>
      <c r="D253" t="s">
        <v>7388</v>
      </c>
      <c r="E253" t="s">
        <v>7389</v>
      </c>
      <c r="F253" t="s">
        <v>7390</v>
      </c>
      <c r="G253" t="s">
        <v>7391</v>
      </c>
      <c r="I253" t="str">
        <f t="shared" si="47"/>
        <v>N/A</v>
      </c>
      <c r="J253">
        <f t="shared" si="48"/>
        <v>-270210000</v>
      </c>
      <c r="K253">
        <f t="shared" si="49"/>
        <v>-350340000</v>
      </c>
      <c r="L253">
        <f t="shared" si="50"/>
        <v>-367320000</v>
      </c>
      <c r="M253">
        <f t="shared" si="51"/>
        <v>-367180000</v>
      </c>
      <c r="N253">
        <f t="shared" si="52"/>
        <v>-346650000</v>
      </c>
      <c r="P253">
        <f t="shared" si="37"/>
        <v>-270210000</v>
      </c>
      <c r="Q253">
        <f>IFERROR(J144+MATCH(P253,J253:N253,0)-1,"")</f>
        <v>2012</v>
      </c>
      <c r="R253">
        <f t="shared" si="38"/>
        <v>-367320000</v>
      </c>
      <c r="S253">
        <f>IFERROR(J144+MATCH(R253,J253:N253)-1,"")</f>
        <v>2014</v>
      </c>
      <c r="T253">
        <f t="shared" si="39"/>
        <v>-340340000</v>
      </c>
      <c r="U253">
        <f t="shared" si="40"/>
        <v>40330940.35600955</v>
      </c>
      <c r="V253">
        <f t="shared" si="41"/>
        <v>1.7388634973781416</v>
      </c>
      <c r="W253">
        <f t="shared" si="42"/>
        <v>-0.24794859509170705</v>
      </c>
      <c r="X253">
        <f t="shared" si="43"/>
        <v>-0.66896530955742561</v>
      </c>
      <c r="Y253">
        <f t="shared" si="44"/>
        <v>-0.66549402922614176</v>
      </c>
      <c r="Z253">
        <f t="shared" si="45"/>
        <v>-0.15645556350286716</v>
      </c>
      <c r="AA253">
        <f t="shared" si="46"/>
        <v>1.7388634973781416</v>
      </c>
      <c r="AB253">
        <f>IFERROR(V144+MATCH(AA253,V253:Z253,0)-1,"")</f>
        <v>2012</v>
      </c>
    </row>
    <row r="254" spans="1:28" x14ac:dyDescent="0.3">
      <c r="A254" s="1">
        <v>1</v>
      </c>
      <c r="B254" t="s">
        <v>876</v>
      </c>
      <c r="C254" t="s">
        <v>7387</v>
      </c>
      <c r="D254" t="s">
        <v>7388</v>
      </c>
      <c r="E254" t="s">
        <v>7389</v>
      </c>
      <c r="F254" t="s">
        <v>7390</v>
      </c>
      <c r="G254" t="s">
        <v>7391</v>
      </c>
      <c r="I254" t="str">
        <f t="shared" si="47"/>
        <v>N/A</v>
      </c>
      <c r="J254">
        <f t="shared" si="48"/>
        <v>-270210000</v>
      </c>
      <c r="K254">
        <f t="shared" si="49"/>
        <v>-350340000</v>
      </c>
      <c r="L254">
        <f t="shared" si="50"/>
        <v>-367320000</v>
      </c>
      <c r="M254">
        <f t="shared" si="51"/>
        <v>-367180000</v>
      </c>
      <c r="N254">
        <f t="shared" si="52"/>
        <v>-346650000</v>
      </c>
      <c r="P254">
        <f t="shared" si="37"/>
        <v>-270210000</v>
      </c>
      <c r="Q254">
        <f>IFERROR(J144+MATCH(P254,J254:N254,0)-1,"")</f>
        <v>2012</v>
      </c>
      <c r="R254">
        <f t="shared" si="38"/>
        <v>-367320000</v>
      </c>
      <c r="S254">
        <f>IFERROR(J144+MATCH(R254,J254:N254)-1,"")</f>
        <v>2014</v>
      </c>
      <c r="T254">
        <f t="shared" si="39"/>
        <v>-340340000</v>
      </c>
      <c r="U254">
        <f t="shared" si="40"/>
        <v>40330940.35600955</v>
      </c>
      <c r="V254">
        <f t="shared" si="41"/>
        <v>1.7388634973781416</v>
      </c>
      <c r="W254">
        <f t="shared" si="42"/>
        <v>-0.24794859509170705</v>
      </c>
      <c r="X254">
        <f t="shared" si="43"/>
        <v>-0.66896530955742561</v>
      </c>
      <c r="Y254">
        <f t="shared" si="44"/>
        <v>-0.66549402922614176</v>
      </c>
      <c r="Z254">
        <f t="shared" si="45"/>
        <v>-0.15645556350286716</v>
      </c>
      <c r="AA254">
        <f t="shared" si="46"/>
        <v>1.7388634973781416</v>
      </c>
      <c r="AB254">
        <f>IFERROR(V144+MATCH(AA254,V254:Z254,0)-1,"")</f>
        <v>2012</v>
      </c>
    </row>
    <row r="255" spans="1:28" x14ac:dyDescent="0.3">
      <c r="A255" s="1">
        <v>2</v>
      </c>
      <c r="B255" t="s">
        <v>882</v>
      </c>
      <c r="C255" t="s">
        <v>254</v>
      </c>
      <c r="D255" t="s">
        <v>254</v>
      </c>
      <c r="E255" t="s">
        <v>254</v>
      </c>
      <c r="F255" t="s">
        <v>254</v>
      </c>
      <c r="G255" t="s">
        <v>254</v>
      </c>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1:28" x14ac:dyDescent="0.3">
      <c r="A256" s="1">
        <v>3</v>
      </c>
      <c r="B256" t="s">
        <v>888</v>
      </c>
      <c r="C256" t="s">
        <v>254</v>
      </c>
      <c r="D256" t="s">
        <v>7392</v>
      </c>
      <c r="E256" t="s">
        <v>7393</v>
      </c>
      <c r="F256" t="s">
        <v>7394</v>
      </c>
      <c r="G256" t="s">
        <v>7395</v>
      </c>
      <c r="I256" t="str">
        <f t="shared" si="47"/>
        <v>N/A</v>
      </c>
      <c r="J256" t="str">
        <f t="shared" si="48"/>
        <v>N/A</v>
      </c>
      <c r="K256">
        <f t="shared" si="49"/>
        <v>-0.29649999999999999</v>
      </c>
      <c r="L256">
        <f t="shared" si="50"/>
        <v>-4.8499999999999995E-2</v>
      </c>
      <c r="M256">
        <f t="shared" si="51"/>
        <v>4.0000000000000002E-4</v>
      </c>
      <c r="N256">
        <f t="shared" si="52"/>
        <v>5.5899999999999998E-2</v>
      </c>
      <c r="P256">
        <f t="shared" si="37"/>
        <v>5.5899999999999998E-2</v>
      </c>
      <c r="Q256">
        <f>IFERROR(J144+MATCH(P256,J256:N256,0)-1,"")</f>
        <v>2016</v>
      </c>
      <c r="R256">
        <f t="shared" si="38"/>
        <v>-0.29649999999999999</v>
      </c>
      <c r="S256">
        <f>IFERROR(J144+MATCH(R256,J256:N256)-1,"")</f>
        <v>2013</v>
      </c>
      <c r="T256">
        <f t="shared" si="39"/>
        <v>-7.2174999999999989E-2</v>
      </c>
      <c r="U256">
        <f t="shared" si="40"/>
        <v>0.15551264418046529</v>
      </c>
      <c r="V256" t="str">
        <f t="shared" si="41"/>
        <v/>
      </c>
      <c r="W256">
        <f t="shared" si="42"/>
        <v>-1.4424872085621612</v>
      </c>
      <c r="X256">
        <f t="shared" si="43"/>
        <v>0.15223842488670081</v>
      </c>
      <c r="Y256">
        <f t="shared" si="44"/>
        <v>0.46668230986915782</v>
      </c>
      <c r="Z256">
        <f t="shared" si="45"/>
        <v>0.82356647380630243</v>
      </c>
      <c r="AA256">
        <f t="shared" si="46"/>
        <v>-1.4424872085621612</v>
      </c>
      <c r="AB256">
        <f>IFERROR(V144+MATCH(AA256,V256:Z256,0)-1,"")</f>
        <v>2013</v>
      </c>
    </row>
    <row r="257" spans="1:28" x14ac:dyDescent="0.3">
      <c r="A257" s="1">
        <v>4</v>
      </c>
      <c r="B257" t="s">
        <v>899</v>
      </c>
      <c r="C257" t="s">
        <v>254</v>
      </c>
      <c r="D257" t="s">
        <v>254</v>
      </c>
      <c r="E257" t="s">
        <v>254</v>
      </c>
      <c r="F257" t="s">
        <v>254</v>
      </c>
      <c r="G257" t="s">
        <v>254</v>
      </c>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1:28" x14ac:dyDescent="0.3">
      <c r="A258" s="1">
        <v>5</v>
      </c>
      <c r="B258" t="s">
        <v>904</v>
      </c>
      <c r="C258" t="s">
        <v>254</v>
      </c>
      <c r="D258" t="s">
        <v>254</v>
      </c>
      <c r="E258" t="s">
        <v>254</v>
      </c>
      <c r="F258" t="s">
        <v>254</v>
      </c>
      <c r="G258" t="s">
        <v>254</v>
      </c>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1:28" x14ac:dyDescent="0.3">
      <c r="A259" s="1">
        <v>6</v>
      </c>
      <c r="B259" t="s">
        <v>906</v>
      </c>
      <c r="C259" t="s">
        <v>7396</v>
      </c>
      <c r="D259" t="s">
        <v>7397</v>
      </c>
      <c r="E259" t="s">
        <v>7398</v>
      </c>
      <c r="F259" t="s">
        <v>7399</v>
      </c>
      <c r="G259" t="s">
        <v>7400</v>
      </c>
      <c r="I259" t="str">
        <f t="shared" si="47"/>
        <v>N/A</v>
      </c>
      <c r="J259">
        <f t="shared" si="48"/>
        <v>395190000</v>
      </c>
      <c r="K259">
        <f t="shared" si="49"/>
        <v>306020000</v>
      </c>
      <c r="L259">
        <f t="shared" si="50"/>
        <v>356000000</v>
      </c>
      <c r="M259">
        <f t="shared" si="51"/>
        <v>186940000</v>
      </c>
      <c r="N259">
        <f t="shared" si="52"/>
        <v>210760000</v>
      </c>
      <c r="P259">
        <f t="shared" si="37"/>
        <v>395190000</v>
      </c>
      <c r="Q259">
        <f>IFERROR(J144+MATCH(P259,J259:N259,0)-1,"")</f>
        <v>2012</v>
      </c>
      <c r="R259">
        <f t="shared" si="38"/>
        <v>186940000</v>
      </c>
      <c r="S259" t="str">
        <f>IFERROR(J144+MATCH(R259,J259:N259)-1,"")</f>
        <v/>
      </c>
      <c r="T259">
        <f t="shared" si="39"/>
        <v>290982000</v>
      </c>
      <c r="U259">
        <f t="shared" si="40"/>
        <v>90240090.979564071</v>
      </c>
      <c r="V259">
        <f t="shared" si="41"/>
        <v>1.1547860697924066</v>
      </c>
      <c r="W259">
        <f t="shared" si="42"/>
        <v>0.16664433553602614</v>
      </c>
      <c r="X259">
        <f t="shared" si="43"/>
        <v>0.72050016011978635</v>
      </c>
      <c r="Y259">
        <f t="shared" si="44"/>
        <v>-1.1529465326399275</v>
      </c>
      <c r="Z259">
        <f t="shared" si="45"/>
        <v>-0.88898403280829152</v>
      </c>
      <c r="AA259">
        <f t="shared" si="46"/>
        <v>1.1547860697924066</v>
      </c>
      <c r="AB259">
        <f>IFERROR(V144+MATCH(AA259,V259:Z259,0)-1,"")</f>
        <v>2012</v>
      </c>
    </row>
    <row r="260" spans="1:28" x14ac:dyDescent="0.3">
      <c r="A260" s="1">
        <v>7</v>
      </c>
      <c r="B260" t="s">
        <v>908</v>
      </c>
      <c r="C260" t="s">
        <v>7401</v>
      </c>
      <c r="D260" t="s">
        <v>7402</v>
      </c>
      <c r="E260" t="s">
        <v>7403</v>
      </c>
      <c r="F260" t="s">
        <v>7404</v>
      </c>
      <c r="G260" t="s">
        <v>7405</v>
      </c>
      <c r="I260" t="str">
        <f t="shared" si="47"/>
        <v>N/A</v>
      </c>
      <c r="J260">
        <f t="shared" si="48"/>
        <v>-89720000</v>
      </c>
      <c r="K260">
        <f t="shared" si="49"/>
        <v>-51290000</v>
      </c>
      <c r="L260">
        <f t="shared" si="50"/>
        <v>-284040000</v>
      </c>
      <c r="M260">
        <f t="shared" si="51"/>
        <v>-180630000</v>
      </c>
      <c r="N260">
        <f t="shared" si="52"/>
        <v>-324750000</v>
      </c>
      <c r="P260">
        <f t="shared" si="37"/>
        <v>-51290000</v>
      </c>
      <c r="Q260">
        <f>IFERROR(J144+MATCH(P260,J260:N260,0)-1,"")</f>
        <v>2013</v>
      </c>
      <c r="R260">
        <f t="shared" si="38"/>
        <v>-324750000</v>
      </c>
      <c r="S260" t="str">
        <f>IFERROR(J144+MATCH(R260,J260:N260)-1,"")</f>
        <v/>
      </c>
      <c r="T260">
        <f t="shared" si="39"/>
        <v>-186086000</v>
      </c>
      <c r="U260">
        <f t="shared" si="40"/>
        <v>118647404.6492379</v>
      </c>
      <c r="V260">
        <f t="shared" si="41"/>
        <v>0.81220487110435058</v>
      </c>
      <c r="W260">
        <f t="shared" si="42"/>
        <v>1.1361057614239674</v>
      </c>
      <c r="X260">
        <f t="shared" si="43"/>
        <v>-0.82558906610376648</v>
      </c>
      <c r="Y260">
        <f t="shared" si="44"/>
        <v>4.5984992390940137E-2</v>
      </c>
      <c r="Z260">
        <f t="shared" si="45"/>
        <v>-1.1687065588154917</v>
      </c>
      <c r="AA260">
        <f t="shared" si="46"/>
        <v>-1.1687065588154917</v>
      </c>
      <c r="AB260">
        <f>IFERROR(V144+MATCH(AA260,V260:Z260,0)-1,"")</f>
        <v>2016</v>
      </c>
    </row>
    <row r="261" spans="1:28" x14ac:dyDescent="0.3">
      <c r="A261" s="1">
        <v>8</v>
      </c>
      <c r="B261" t="s">
        <v>909</v>
      </c>
      <c r="C261" t="s">
        <v>7406</v>
      </c>
      <c r="D261" t="s">
        <v>7407</v>
      </c>
      <c r="E261" t="s">
        <v>7408</v>
      </c>
      <c r="F261" t="s">
        <v>7409</v>
      </c>
      <c r="G261" t="s">
        <v>7410</v>
      </c>
      <c r="I261" t="str">
        <f t="shared" si="47"/>
        <v>N/A</v>
      </c>
      <c r="J261">
        <f t="shared" si="48"/>
        <v>484900000</v>
      </c>
      <c r="K261">
        <f t="shared" si="49"/>
        <v>357310000</v>
      </c>
      <c r="L261">
        <f t="shared" si="50"/>
        <v>640040000</v>
      </c>
      <c r="M261">
        <f t="shared" si="51"/>
        <v>367570000</v>
      </c>
      <c r="N261">
        <f t="shared" si="52"/>
        <v>535510000</v>
      </c>
      <c r="P261">
        <f t="shared" si="37"/>
        <v>640040000</v>
      </c>
      <c r="Q261">
        <f>IFERROR(J144+MATCH(P261,J261:N261,0)-1,"")</f>
        <v>2014</v>
      </c>
      <c r="R261">
        <f t="shared" si="38"/>
        <v>357310000</v>
      </c>
      <c r="S261" t="str">
        <f>IFERROR(J144+MATCH(R261,J261:N261)-1,"")</f>
        <v/>
      </c>
      <c r="T261">
        <f t="shared" si="39"/>
        <v>477066000</v>
      </c>
      <c r="U261">
        <f t="shared" si="40"/>
        <v>118710225.88639952</v>
      </c>
      <c r="V261">
        <f t="shared" si="41"/>
        <v>6.5992629880906761E-2</v>
      </c>
      <c r="W261">
        <f t="shared" si="42"/>
        <v>-1.0088094694942391</v>
      </c>
      <c r="X261">
        <f t="shared" si="43"/>
        <v>1.3728724613493615</v>
      </c>
      <c r="Y261">
        <f t="shared" si="44"/>
        <v>-0.92238052099052414</v>
      </c>
      <c r="Z261">
        <f t="shared" si="45"/>
        <v>0.49232489925449507</v>
      </c>
      <c r="AA261">
        <f t="shared" si="46"/>
        <v>1.3728724613493615</v>
      </c>
      <c r="AB261">
        <f>IFERROR(V144+MATCH(AA261,V261:Z261,0)-1,"")</f>
        <v>2014</v>
      </c>
    </row>
    <row r="262" spans="1:28" x14ac:dyDescent="0.3">
      <c r="A262" s="1">
        <v>9</v>
      </c>
      <c r="B262" t="s">
        <v>910</v>
      </c>
      <c r="C262" t="s">
        <v>7411</v>
      </c>
      <c r="D262" t="s">
        <v>2339</v>
      </c>
      <c r="E262" t="s">
        <v>7412</v>
      </c>
      <c r="F262" t="s">
        <v>254</v>
      </c>
      <c r="G262" t="s">
        <v>254</v>
      </c>
      <c r="I262" t="str">
        <f t="shared" si="47"/>
        <v>N/A</v>
      </c>
      <c r="J262">
        <f t="shared" si="48"/>
        <v>-44500000</v>
      </c>
      <c r="K262">
        <f t="shared" si="49"/>
        <v>-10860000</v>
      </c>
      <c r="L262">
        <f t="shared" si="50"/>
        <v>-8480000</v>
      </c>
      <c r="M262" t="str">
        <f t="shared" si="51"/>
        <v>N/A</v>
      </c>
      <c r="N262" t="str">
        <f t="shared" si="52"/>
        <v>N/A</v>
      </c>
      <c r="P262">
        <f t="shared" si="37"/>
        <v>-8480000</v>
      </c>
      <c r="Q262">
        <f>IFERROR(J144+MATCH(P262,J262:N262,0)-1,"")</f>
        <v>2014</v>
      </c>
      <c r="R262">
        <f t="shared" si="38"/>
        <v>-44500000</v>
      </c>
      <c r="S262">
        <f>IFERROR(J144+MATCH(R262,J262:N262)-1,"")</f>
        <v>2012</v>
      </c>
      <c r="T262">
        <f t="shared" si="39"/>
        <v>-21280000</v>
      </c>
      <c r="U262">
        <f t="shared" si="40"/>
        <v>20144289.513408013</v>
      </c>
      <c r="V262">
        <f t="shared" si="41"/>
        <v>-1.1526839894027932</v>
      </c>
      <c r="W262">
        <f t="shared" si="42"/>
        <v>0.51726818129100371</v>
      </c>
      <c r="X262">
        <f t="shared" si="43"/>
        <v>0.63541580811178955</v>
      </c>
      <c r="Y262" t="str">
        <f t="shared" si="44"/>
        <v/>
      </c>
      <c r="Z262" t="str">
        <f t="shared" si="45"/>
        <v/>
      </c>
      <c r="AA262">
        <f t="shared" si="46"/>
        <v>-1.1526839894027932</v>
      </c>
      <c r="AB262">
        <f>IFERROR(V144+MATCH(AA262,V262:Z262,0)-1,"")</f>
        <v>2012</v>
      </c>
    </row>
    <row r="263" spans="1:28" x14ac:dyDescent="0.3">
      <c r="A263" s="1">
        <v>10</v>
      </c>
      <c r="B263" t="s">
        <v>914</v>
      </c>
      <c r="C263" t="s">
        <v>7413</v>
      </c>
      <c r="D263" t="s">
        <v>7414</v>
      </c>
      <c r="E263" t="s">
        <v>7415</v>
      </c>
      <c r="F263" t="s">
        <v>4664</v>
      </c>
      <c r="G263" t="s">
        <v>7416</v>
      </c>
      <c r="I263" t="str">
        <f t="shared" si="47"/>
        <v>N/A</v>
      </c>
      <c r="J263">
        <f t="shared" si="48"/>
        <v>31190000</v>
      </c>
      <c r="K263">
        <f t="shared" si="49"/>
        <v>23950000</v>
      </c>
      <c r="L263">
        <f t="shared" si="50"/>
        <v>33479999.999999996</v>
      </c>
      <c r="M263">
        <f t="shared" si="51"/>
        <v>5250000</v>
      </c>
      <c r="N263">
        <f t="shared" si="52"/>
        <v>10250000</v>
      </c>
      <c r="P263">
        <f t="shared" si="37"/>
        <v>33479999.999999996</v>
      </c>
      <c r="Q263">
        <f>IFERROR(J144+MATCH(P263,J263:N263,0)-1,"")</f>
        <v>2014</v>
      </c>
      <c r="R263">
        <f t="shared" si="38"/>
        <v>5250000</v>
      </c>
      <c r="S263" t="str">
        <f>IFERROR(J144+MATCH(R263,J263:N263)-1,"")</f>
        <v/>
      </c>
      <c r="T263">
        <f t="shared" si="39"/>
        <v>20824000</v>
      </c>
      <c r="U263">
        <f t="shared" si="40"/>
        <v>12567409.43870295</v>
      </c>
      <c r="V263">
        <f t="shared" si="41"/>
        <v>0.82483188365587679</v>
      </c>
      <c r="W263">
        <f t="shared" si="42"/>
        <v>0.24873861357401802</v>
      </c>
      <c r="X263">
        <f t="shared" si="43"/>
        <v>1.0070492301320446</v>
      </c>
      <c r="Y263">
        <f t="shared" si="44"/>
        <v>-1.239237097825258</v>
      </c>
      <c r="Z263">
        <f t="shared" si="45"/>
        <v>-0.84138262953668164</v>
      </c>
      <c r="AA263">
        <f t="shared" si="46"/>
        <v>-1.239237097825258</v>
      </c>
      <c r="AB263">
        <f>IFERROR(V144+MATCH(AA263,V263:Z263,0)-1,"")</f>
        <v>2015</v>
      </c>
    </row>
    <row r="264" spans="1:28" x14ac:dyDescent="0.3">
      <c r="A264" s="1">
        <v>11</v>
      </c>
      <c r="B264" t="s">
        <v>915</v>
      </c>
      <c r="C264" t="s">
        <v>7417</v>
      </c>
      <c r="D264" t="s">
        <v>7418</v>
      </c>
      <c r="E264" t="s">
        <v>559</v>
      </c>
      <c r="F264" t="s">
        <v>7419</v>
      </c>
      <c r="G264" t="s">
        <v>7420</v>
      </c>
      <c r="I264" t="str">
        <f t="shared" si="47"/>
        <v>N/A</v>
      </c>
      <c r="J264">
        <f t="shared" si="48"/>
        <v>111670000</v>
      </c>
      <c r="K264">
        <f t="shared" si="49"/>
        <v>65190000</v>
      </c>
      <c r="L264">
        <f t="shared" si="50"/>
        <v>13680000</v>
      </c>
      <c r="M264">
        <f t="shared" si="51"/>
        <v>-174990000</v>
      </c>
      <c r="N264">
        <f t="shared" si="52"/>
        <v>-125630000</v>
      </c>
      <c r="P264">
        <f t="shared" si="37"/>
        <v>111670000</v>
      </c>
      <c r="Q264">
        <f>IFERROR(J144+MATCH(P264,J264:N264,0)-1,"")</f>
        <v>2012</v>
      </c>
      <c r="R264">
        <f t="shared" si="38"/>
        <v>-174990000</v>
      </c>
      <c r="S264" t="str">
        <f>IFERROR(J144+MATCH(R264,J264:N264)-1,"")</f>
        <v/>
      </c>
      <c r="T264">
        <f t="shared" si="39"/>
        <v>-22016000</v>
      </c>
      <c r="U264">
        <f t="shared" si="40"/>
        <v>123377411.95210734</v>
      </c>
      <c r="V264">
        <f t="shared" si="41"/>
        <v>1.0835532848743354</v>
      </c>
      <c r="W264">
        <f t="shared" si="42"/>
        <v>0.70682306120873761</v>
      </c>
      <c r="X264">
        <f t="shared" si="43"/>
        <v>0.2893236244399135</v>
      </c>
      <c r="Y264">
        <f t="shared" si="44"/>
        <v>-1.2398866014419354</v>
      </c>
      <c r="Z264">
        <f t="shared" si="45"/>
        <v>-0.83981336908105109</v>
      </c>
      <c r="AA264">
        <f t="shared" si="46"/>
        <v>-1.2398866014419354</v>
      </c>
      <c r="AB264">
        <f>IFERROR(V144+MATCH(AA264,V264:Z264,0)-1,"")</f>
        <v>2015</v>
      </c>
    </row>
    <row r="265" spans="1: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1:28" x14ac:dyDescent="0.3">
      <c r="B266" s="1" t="s">
        <v>307</v>
      </c>
      <c r="C266" s="1" t="s">
        <v>242</v>
      </c>
      <c r="D266" s="1" t="s">
        <v>243</v>
      </c>
      <c r="E266" s="1" t="s">
        <v>244</v>
      </c>
      <c r="F266" s="1" t="s">
        <v>245</v>
      </c>
      <c r="G266" s="1" t="s">
        <v>246</v>
      </c>
      <c r="H266" s="1" t="s">
        <v>247</v>
      </c>
      <c r="I266" t="str">
        <f t="shared" si="47"/>
        <v>pos_trend</v>
      </c>
      <c r="J266">
        <f t="shared" si="48"/>
        <v>2012</v>
      </c>
      <c r="K266">
        <f t="shared" si="49"/>
        <v>2013</v>
      </c>
      <c r="L266">
        <f t="shared" si="50"/>
        <v>2014</v>
      </c>
      <c r="M266">
        <f t="shared" si="51"/>
        <v>2015</v>
      </c>
      <c r="N266">
        <f t="shared" si="52"/>
        <v>2016</v>
      </c>
      <c r="P266">
        <f t="shared" si="37"/>
        <v>2016</v>
      </c>
      <c r="Q266">
        <f>IFERROR(J144+MATCH(P266,J266:N266,0)-1,"")</f>
        <v>2016</v>
      </c>
      <c r="R266">
        <f t="shared" si="38"/>
        <v>2012</v>
      </c>
      <c r="S266">
        <f>IFERROR(J144+MATCH(R266,J266:N266)-1,"")</f>
        <v>2012</v>
      </c>
      <c r="T266">
        <f t="shared" si="39"/>
        <v>2014</v>
      </c>
      <c r="U266">
        <f t="shared" si="40"/>
        <v>1.5811388300841898</v>
      </c>
      <c r="V266">
        <f t="shared" si="41"/>
        <v>-1.2649110640673518</v>
      </c>
      <c r="W266">
        <f t="shared" si="42"/>
        <v>-0.63245553203367588</v>
      </c>
      <c r="X266">
        <f t="shared" si="43"/>
        <v>0</v>
      </c>
      <c r="Y266">
        <f t="shared" si="44"/>
        <v>0.63245553203367588</v>
      </c>
      <c r="Z266">
        <f t="shared" si="45"/>
        <v>1.2649110640673518</v>
      </c>
      <c r="AA266">
        <f t="shared" si="46"/>
        <v>-1.2649110640673518</v>
      </c>
      <c r="AB266">
        <f>IFERROR(V144+MATCH(AA266,V266:Z266,0)-1,"")</f>
        <v>2012</v>
      </c>
    </row>
    <row r="267" spans="1:28" x14ac:dyDescent="0.3">
      <c r="A267" s="1">
        <v>0</v>
      </c>
      <c r="B267" t="s">
        <v>932</v>
      </c>
      <c r="C267" t="s">
        <v>7421</v>
      </c>
      <c r="D267" t="s">
        <v>7422</v>
      </c>
      <c r="E267" t="s">
        <v>7423</v>
      </c>
      <c r="F267" t="s">
        <v>7424</v>
      </c>
      <c r="G267" t="s">
        <v>7425</v>
      </c>
      <c r="I267" t="str">
        <f t="shared" si="47"/>
        <v>neg_trend</v>
      </c>
      <c r="J267">
        <f t="shared" si="48"/>
        <v>-141030000</v>
      </c>
      <c r="K267">
        <f t="shared" si="49"/>
        <v>-142860000</v>
      </c>
      <c r="L267">
        <f t="shared" si="50"/>
        <v>-159080000</v>
      </c>
      <c r="M267">
        <f t="shared" si="51"/>
        <v>-195180000</v>
      </c>
      <c r="N267">
        <f t="shared" si="52"/>
        <v>-216290000</v>
      </c>
      <c r="P267">
        <f t="shared" si="37"/>
        <v>-141030000</v>
      </c>
      <c r="Q267">
        <f>IFERROR(J144+MATCH(P267,J267:N267,0)-1,"")</f>
        <v>2012</v>
      </c>
      <c r="R267">
        <f t="shared" si="38"/>
        <v>-216290000</v>
      </c>
      <c r="S267" t="str">
        <f>IFERROR(J144+MATCH(R267,J267:N267)-1,"")</f>
        <v/>
      </c>
      <c r="T267">
        <f t="shared" si="39"/>
        <v>-170888000</v>
      </c>
      <c r="U267">
        <f t="shared" si="40"/>
        <v>33421328.070559971</v>
      </c>
      <c r="V267">
        <f t="shared" si="41"/>
        <v>0.89338161359007096</v>
      </c>
      <c r="W267">
        <f t="shared" si="42"/>
        <v>0.83862615934431339</v>
      </c>
      <c r="X267">
        <f t="shared" si="43"/>
        <v>0.3533073244447571</v>
      </c>
      <c r="Y267">
        <f t="shared" si="44"/>
        <v>-0.72684125384587062</v>
      </c>
      <c r="Z267">
        <f t="shared" si="45"/>
        <v>-1.3584738435332708</v>
      </c>
      <c r="AA267">
        <f t="shared" si="46"/>
        <v>-1.3584738435332708</v>
      </c>
      <c r="AB267">
        <f>IFERROR(V144+MATCH(AA267,V267:Z267,0)-1,"")</f>
        <v>2016</v>
      </c>
    </row>
    <row r="268" spans="1:28" x14ac:dyDescent="0.3">
      <c r="A268" s="1">
        <v>1</v>
      </c>
      <c r="B268" t="s">
        <v>933</v>
      </c>
      <c r="C268" t="s">
        <v>7426</v>
      </c>
      <c r="D268" t="s">
        <v>7427</v>
      </c>
      <c r="E268" t="s">
        <v>7428</v>
      </c>
      <c r="F268" t="s">
        <v>7429</v>
      </c>
      <c r="G268" t="s">
        <v>7430</v>
      </c>
      <c r="I268" t="str">
        <f t="shared" si="47"/>
        <v>neg_trend</v>
      </c>
      <c r="J268">
        <f t="shared" si="48"/>
        <v>-104010000</v>
      </c>
      <c r="K268">
        <f t="shared" si="49"/>
        <v>-140050000</v>
      </c>
      <c r="L268">
        <f t="shared" si="50"/>
        <v>-152000000</v>
      </c>
      <c r="M268">
        <f t="shared" si="51"/>
        <v>-184080000</v>
      </c>
      <c r="N268">
        <f t="shared" si="52"/>
        <v>-206280000</v>
      </c>
      <c r="P268">
        <f t="shared" si="37"/>
        <v>-104010000</v>
      </c>
      <c r="Q268">
        <f>IFERROR(J144+MATCH(P268,J268:N268,0)-1,"")</f>
        <v>2012</v>
      </c>
      <c r="R268">
        <f t="shared" si="38"/>
        <v>-206280000</v>
      </c>
      <c r="S268" t="str">
        <f>IFERROR(J144+MATCH(R268,J268:N268)-1,"")</f>
        <v/>
      </c>
      <c r="T268">
        <f t="shared" si="39"/>
        <v>-157284000</v>
      </c>
      <c r="U268">
        <f t="shared" si="40"/>
        <v>39628538.075482927</v>
      </c>
      <c r="V268">
        <f t="shared" si="41"/>
        <v>1.3443342244552579</v>
      </c>
      <c r="W268">
        <f t="shared" si="42"/>
        <v>0.4348886140380282</v>
      </c>
      <c r="X268">
        <f t="shared" si="43"/>
        <v>0.13333825209335853</v>
      </c>
      <c r="Y268">
        <f t="shared" si="44"/>
        <v>-0.67617937227358738</v>
      </c>
      <c r="Z268">
        <f t="shared" si="45"/>
        <v>-1.2363817183130574</v>
      </c>
      <c r="AA268">
        <f t="shared" si="46"/>
        <v>1.3443342244552579</v>
      </c>
      <c r="AB268">
        <f>IFERROR(V144+MATCH(AA268,V268:Z268,0)-1,"")</f>
        <v>2012</v>
      </c>
    </row>
    <row r="269" spans="1:28" x14ac:dyDescent="0.3">
      <c r="A269" s="1">
        <v>2</v>
      </c>
      <c r="B269" t="s">
        <v>436</v>
      </c>
      <c r="C269" t="s">
        <v>7431</v>
      </c>
      <c r="D269" t="s">
        <v>7432</v>
      </c>
      <c r="E269" t="s">
        <v>4810</v>
      </c>
      <c r="F269" t="s">
        <v>5790</v>
      </c>
      <c r="G269" t="s">
        <v>7433</v>
      </c>
      <c r="I269" t="str">
        <f t="shared" si="47"/>
        <v>N/A</v>
      </c>
      <c r="J269">
        <f t="shared" si="48"/>
        <v>-37020000</v>
      </c>
      <c r="K269">
        <f t="shared" si="49"/>
        <v>-2800000</v>
      </c>
      <c r="L269">
        <f t="shared" si="50"/>
        <v>-7070000</v>
      </c>
      <c r="M269">
        <f t="shared" si="51"/>
        <v>-11100000</v>
      </c>
      <c r="N269">
        <f t="shared" si="52"/>
        <v>-10010000</v>
      </c>
      <c r="P269">
        <f t="shared" si="37"/>
        <v>-2800000</v>
      </c>
      <c r="Q269">
        <f>IFERROR(J144+MATCH(P269,J269:N269,0)-1,"")</f>
        <v>2013</v>
      </c>
      <c r="R269">
        <f t="shared" si="38"/>
        <v>-37020000</v>
      </c>
      <c r="S269">
        <f>IFERROR(J144+MATCH(R269,J269:N269)-1,"")</f>
        <v>2012</v>
      </c>
      <c r="T269">
        <f t="shared" si="39"/>
        <v>-13600000</v>
      </c>
      <c r="U269">
        <f t="shared" si="40"/>
        <v>13480684.32981056</v>
      </c>
      <c r="V269">
        <f t="shared" si="41"/>
        <v>-1.7373005277046729</v>
      </c>
      <c r="W269">
        <f t="shared" si="42"/>
        <v>0.80114627238302594</v>
      </c>
      <c r="X269">
        <f t="shared" si="43"/>
        <v>0.48439677395010733</v>
      </c>
      <c r="Y269">
        <f t="shared" si="44"/>
        <v>0.18545052601458933</v>
      </c>
      <c r="Z269">
        <f t="shared" si="45"/>
        <v>0.26630695535695026</v>
      </c>
      <c r="AA269">
        <f t="shared" si="46"/>
        <v>-1.7373005277046729</v>
      </c>
      <c r="AB269">
        <f>IFERROR(V144+MATCH(AA269,V269:Z269,0)-1,"")</f>
        <v>2012</v>
      </c>
    </row>
    <row r="270" spans="1:28" x14ac:dyDescent="0.3">
      <c r="A270" s="1">
        <v>3</v>
      </c>
      <c r="B270" t="s">
        <v>6354</v>
      </c>
      <c r="C270" t="s">
        <v>254</v>
      </c>
      <c r="D270" t="s">
        <v>7434</v>
      </c>
      <c r="E270" t="s">
        <v>7435</v>
      </c>
      <c r="F270" t="s">
        <v>7436</v>
      </c>
      <c r="G270" t="s">
        <v>7437</v>
      </c>
      <c r="I270" t="str">
        <f t="shared" si="47"/>
        <v>N/A</v>
      </c>
      <c r="J270" t="str">
        <f t="shared" si="48"/>
        <v>N/A</v>
      </c>
      <c r="K270">
        <f t="shared" si="49"/>
        <v>-1.3000000000000001E-2</v>
      </c>
      <c r="L270">
        <f t="shared" si="50"/>
        <v>-0.1135</v>
      </c>
      <c r="M270">
        <f t="shared" si="51"/>
        <v>-0.22700000000000001</v>
      </c>
      <c r="N270">
        <f t="shared" si="52"/>
        <v>-0.1082</v>
      </c>
      <c r="P270">
        <f t="shared" si="37"/>
        <v>-1.3000000000000001E-2</v>
      </c>
      <c r="Q270">
        <f>IFERROR(J144+MATCH(P270,J270:N270,0)-1,"")</f>
        <v>2013</v>
      </c>
      <c r="R270">
        <f t="shared" si="38"/>
        <v>-0.22700000000000001</v>
      </c>
      <c r="S270" t="str">
        <f>IFERROR(J144+MATCH(R270,J270:N270)-1,"")</f>
        <v/>
      </c>
      <c r="T270">
        <f t="shared" si="39"/>
        <v>-0.11542500000000001</v>
      </c>
      <c r="U270">
        <f t="shared" si="40"/>
        <v>8.7551446780354994E-2</v>
      </c>
      <c r="V270" t="str">
        <f t="shared" si="41"/>
        <v/>
      </c>
      <c r="W270">
        <f t="shared" si="42"/>
        <v>1.1698835800733152</v>
      </c>
      <c r="X270">
        <f t="shared" si="43"/>
        <v>2.1987072410457827E-2</v>
      </c>
      <c r="Y270">
        <f t="shared" si="44"/>
        <v>-1.2743935606217243</v>
      </c>
      <c r="Z270">
        <f t="shared" si="45"/>
        <v>8.2522908137951781E-2</v>
      </c>
      <c r="AA270">
        <f t="shared" si="46"/>
        <v>-1.2743935606217243</v>
      </c>
      <c r="AB270">
        <f>IFERROR(V144+MATCH(AA270,V270:Z270,0)-1,"")</f>
        <v>2015</v>
      </c>
    </row>
    <row r="271" spans="1:28" x14ac:dyDescent="0.3">
      <c r="A271" s="1">
        <v>4</v>
      </c>
      <c r="B271" t="s">
        <v>934</v>
      </c>
      <c r="C271" t="s">
        <v>7438</v>
      </c>
      <c r="D271" t="s">
        <v>7439</v>
      </c>
      <c r="E271" t="s">
        <v>452</v>
      </c>
      <c r="F271" t="s">
        <v>7440</v>
      </c>
      <c r="G271" t="s">
        <v>6068</v>
      </c>
      <c r="I271" t="str">
        <f t="shared" si="47"/>
        <v>N/A</v>
      </c>
      <c r="J271">
        <f t="shared" si="48"/>
        <v>52170000</v>
      </c>
      <c r="K271">
        <f t="shared" si="49"/>
        <v>993000</v>
      </c>
      <c r="L271">
        <f t="shared" si="50"/>
        <v>114800000</v>
      </c>
      <c r="M271">
        <f t="shared" si="51"/>
        <v>339580000</v>
      </c>
      <c r="N271">
        <f t="shared" si="52"/>
        <v>-34800000</v>
      </c>
      <c r="P271">
        <f t="shared" si="37"/>
        <v>339580000</v>
      </c>
      <c r="Q271">
        <f>IFERROR(J144+MATCH(P271,J271:N271,0)-1,"")</f>
        <v>2015</v>
      </c>
      <c r="R271">
        <f t="shared" si="38"/>
        <v>-34800000</v>
      </c>
      <c r="S271" t="str">
        <f>IFERROR(J144+MATCH(R271,J271:N271)-1,"")</f>
        <v/>
      </c>
      <c r="T271">
        <f t="shared" si="39"/>
        <v>94548600</v>
      </c>
      <c r="U271">
        <f t="shared" si="40"/>
        <v>148096389.67510316</v>
      </c>
      <c r="V271">
        <f t="shared" si="41"/>
        <v>-0.28615552406760913</v>
      </c>
      <c r="W271">
        <f t="shared" si="42"/>
        <v>-0.63172100417332355</v>
      </c>
      <c r="X271">
        <f t="shared" si="43"/>
        <v>0.13674472446241215</v>
      </c>
      <c r="Y271">
        <f t="shared" si="44"/>
        <v>1.6545399961305931</v>
      </c>
      <c r="Z271">
        <f t="shared" si="45"/>
        <v>-0.87340819235207257</v>
      </c>
      <c r="AA271">
        <f t="shared" si="46"/>
        <v>1.6545399961305931</v>
      </c>
      <c r="AB271">
        <f>IFERROR(V144+MATCH(AA271,V271:Z271,0)-1,"")</f>
        <v>2015</v>
      </c>
    </row>
    <row r="272" spans="1:28" x14ac:dyDescent="0.3">
      <c r="A272" s="1">
        <v>5</v>
      </c>
      <c r="B272" t="s">
        <v>940</v>
      </c>
      <c r="C272" t="s">
        <v>7441</v>
      </c>
      <c r="D272" t="s">
        <v>254</v>
      </c>
      <c r="E272" t="s">
        <v>7442</v>
      </c>
      <c r="F272" t="s">
        <v>1303</v>
      </c>
      <c r="G272" t="s">
        <v>6068</v>
      </c>
      <c r="I272" t="str">
        <f t="shared" si="47"/>
        <v>N/A</v>
      </c>
      <c r="J272">
        <f t="shared" si="48"/>
        <v>-600940000</v>
      </c>
      <c r="K272" t="str">
        <f t="shared" si="49"/>
        <v>N/A</v>
      </c>
      <c r="L272">
        <f t="shared" si="50"/>
        <v>-9520000</v>
      </c>
      <c r="M272">
        <f t="shared" si="51"/>
        <v>-27000000</v>
      </c>
      <c r="N272">
        <f t="shared" si="52"/>
        <v>-34800000</v>
      </c>
      <c r="P272">
        <f t="shared" si="37"/>
        <v>-9520000</v>
      </c>
      <c r="Q272">
        <f>IFERROR(J144+MATCH(P272,J272:N272,0)-1,"")</f>
        <v>2014</v>
      </c>
      <c r="R272">
        <f t="shared" si="38"/>
        <v>-600940000</v>
      </c>
      <c r="S272">
        <f>IFERROR(J144+MATCH(R272,J272:N272)-1,"")</f>
        <v>2012</v>
      </c>
      <c r="T272">
        <f t="shared" si="39"/>
        <v>-168065000</v>
      </c>
      <c r="U272">
        <f t="shared" si="40"/>
        <v>288776832.5772227</v>
      </c>
      <c r="V272">
        <f t="shared" si="41"/>
        <v>-1.4989949025230185</v>
      </c>
      <c r="W272" t="str">
        <f t="shared" si="42"/>
        <v/>
      </c>
      <c r="X272">
        <f t="shared" si="43"/>
        <v>0.54902257423161882</v>
      </c>
      <c r="Y272">
        <f t="shared" si="44"/>
        <v>0.48849140265529223</v>
      </c>
      <c r="Z272">
        <f t="shared" si="45"/>
        <v>0.4614809256361076</v>
      </c>
      <c r="AA272">
        <f t="shared" si="46"/>
        <v>-1.4989949025230185</v>
      </c>
      <c r="AB272">
        <f>IFERROR(V144+MATCH(AA272,V272:Z272,0)-1,"")</f>
        <v>2012</v>
      </c>
    </row>
    <row r="273" spans="1:28" x14ac:dyDescent="0.3">
      <c r="A273" s="1">
        <v>6</v>
      </c>
      <c r="B273" t="s">
        <v>946</v>
      </c>
      <c r="C273" t="s">
        <v>7443</v>
      </c>
      <c r="D273" t="s">
        <v>7439</v>
      </c>
      <c r="E273" t="s">
        <v>7444</v>
      </c>
      <c r="F273" t="s">
        <v>7445</v>
      </c>
      <c r="G273" t="s">
        <v>254</v>
      </c>
      <c r="I273" t="str">
        <f t="shared" si="47"/>
        <v>N/A</v>
      </c>
      <c r="J273">
        <f t="shared" si="48"/>
        <v>653100000</v>
      </c>
      <c r="K273">
        <f t="shared" si="49"/>
        <v>993000</v>
      </c>
      <c r="L273">
        <f t="shared" si="50"/>
        <v>124320000</v>
      </c>
      <c r="M273">
        <f t="shared" si="51"/>
        <v>366580000</v>
      </c>
      <c r="N273" t="str">
        <f t="shared" si="52"/>
        <v>N/A</v>
      </c>
      <c r="P273">
        <f t="shared" ref="P273:P336" si="53">MAX(J273:N273)</f>
        <v>653100000</v>
      </c>
      <c r="Q273">
        <f>IFERROR(J144+MATCH(P273,J273:N273,0)-1,"")</f>
        <v>2012</v>
      </c>
      <c r="R273">
        <f t="shared" ref="R273:R336" si="54">IF(Q273="","",MIN(J273:N273))</f>
        <v>993000</v>
      </c>
      <c r="S273" t="str">
        <f>IFERROR(J144+MATCH(R273,J273:N273)-1,"")</f>
        <v/>
      </c>
      <c r="T273">
        <f t="shared" ref="T273:T336" si="55">IFERROR(AVERAGE(J273:N273),"")</f>
        <v>286248250</v>
      </c>
      <c r="U273">
        <f t="shared" ref="U273:U336" si="56">IFERROR(STDEV(J273:N273),"")</f>
        <v>287880016.86857319</v>
      </c>
      <c r="V273">
        <f t="shared" ref="V273:V336" si="57">IF(C273="-","",IF(ISBLANK(B273),"",IF(OR(ISNUMBER(FIND("Growth",B273)),ISNUMBER(FIND("Margin",B273))),"",(J273-T273)/U273)))</f>
        <v>1.2743216913436546</v>
      </c>
      <c r="W273">
        <f t="shared" ref="W273:W336" si="58">IF(OR(D273="-",ISBLANK(D273)),"",(K273-T273)/U273)</f>
        <v>-0.99088242769635693</v>
      </c>
      <c r="X273">
        <f t="shared" ref="X273:X336" si="59">IF(OR(E273="-",ISBLANK(E273)),"",(L273-T273)/U273)</f>
        <v>-0.56248520394496726</v>
      </c>
      <c r="Y273">
        <f t="shared" ref="Y273:Y336" si="60">IF(OR(F273="-",ISBLANK(F273)),"",(M273-T273)/U273)</f>
        <v>0.2790459402976696</v>
      </c>
      <c r="Z273" t="str">
        <f t="shared" ref="Z273:Z336" si="61">IFERROR(IF(OR(G273="-",ISBLANK(G273)),"",(N273-T273)/U273),"")</f>
        <v/>
      </c>
      <c r="AA273">
        <f t="shared" ref="AA273:AA336" si="62">IF(MAX(MAX(V273:Z273),ABS(MIN(V273:Z273)))=ABS(MIN(V273:Z273)),MIN(V273:Z273),MAX(V273:Z273))</f>
        <v>1.2743216913436546</v>
      </c>
      <c r="AB273">
        <f>IFERROR(V144+MATCH(AA273,V273:Z273,0)-1,"")</f>
        <v>2012</v>
      </c>
    </row>
    <row r="274" spans="1:28" x14ac:dyDescent="0.3">
      <c r="A274" s="1">
        <v>7</v>
      </c>
      <c r="B274" t="s">
        <v>952</v>
      </c>
      <c r="C274" t="s">
        <v>7446</v>
      </c>
      <c r="D274" t="s">
        <v>254</v>
      </c>
      <c r="E274" t="s">
        <v>967</v>
      </c>
      <c r="F274" t="s">
        <v>7445</v>
      </c>
      <c r="G274" t="s">
        <v>254</v>
      </c>
      <c r="I274" t="str">
        <f t="shared" si="47"/>
        <v>N/A</v>
      </c>
      <c r="J274">
        <f t="shared" si="48"/>
        <v>604200000</v>
      </c>
      <c r="K274" t="str">
        <f t="shared" si="49"/>
        <v>N/A</v>
      </c>
      <c r="L274">
        <f t="shared" si="50"/>
        <v>123550000</v>
      </c>
      <c r="M274">
        <f t="shared" si="51"/>
        <v>366580000</v>
      </c>
      <c r="N274" t="str">
        <f t="shared" si="52"/>
        <v>N/A</v>
      </c>
      <c r="P274">
        <f t="shared" si="53"/>
        <v>604200000</v>
      </c>
      <c r="Q274">
        <f>IFERROR(J144+MATCH(P274,J274:N274,0)-1,"")</f>
        <v>2012</v>
      </c>
      <c r="R274">
        <f t="shared" si="54"/>
        <v>123550000</v>
      </c>
      <c r="S274">
        <f>IFERROR(J144+MATCH(R274,J274:N274)-1,"")</f>
        <v>2014</v>
      </c>
      <c r="T274">
        <f t="shared" si="55"/>
        <v>364776666.66666669</v>
      </c>
      <c r="U274">
        <f t="shared" si="56"/>
        <v>240330074.34221241</v>
      </c>
      <c r="V274">
        <f t="shared" si="57"/>
        <v>0.99622710136731385</v>
      </c>
      <c r="W274" t="str">
        <f t="shared" si="58"/>
        <v/>
      </c>
      <c r="X274">
        <f t="shared" si="59"/>
        <v>-1.0037306705243123</v>
      </c>
      <c r="Y274">
        <f t="shared" si="60"/>
        <v>7.5035691569982164E-3</v>
      </c>
      <c r="Z274" t="str">
        <f t="shared" si="61"/>
        <v/>
      </c>
      <c r="AA274">
        <f t="shared" si="62"/>
        <v>-1.0037306705243123</v>
      </c>
      <c r="AB274">
        <f>IFERROR(V144+MATCH(AA274,V274:Z274,0)-1,"")</f>
        <v>2014</v>
      </c>
    </row>
    <row r="275" spans="1:28" x14ac:dyDescent="0.3">
      <c r="A275" s="1">
        <v>8</v>
      </c>
      <c r="B275" t="s">
        <v>958</v>
      </c>
      <c r="C275" t="s">
        <v>7447</v>
      </c>
      <c r="D275" t="s">
        <v>7439</v>
      </c>
      <c r="E275" t="s">
        <v>7448</v>
      </c>
      <c r="F275" t="s">
        <v>254</v>
      </c>
      <c r="G275" t="s">
        <v>254</v>
      </c>
      <c r="I275" t="str">
        <f t="shared" si="47"/>
        <v>N/A</v>
      </c>
      <c r="J275">
        <f t="shared" si="48"/>
        <v>48910000</v>
      </c>
      <c r="K275">
        <f t="shared" si="49"/>
        <v>993000</v>
      </c>
      <c r="L275">
        <f t="shared" si="50"/>
        <v>768000</v>
      </c>
      <c r="M275" t="str">
        <f t="shared" si="51"/>
        <v>N/A</v>
      </c>
      <c r="N275" t="str">
        <f t="shared" si="52"/>
        <v>N/A</v>
      </c>
      <c r="P275">
        <f t="shared" si="53"/>
        <v>48910000</v>
      </c>
      <c r="Q275">
        <f>IFERROR(J144+MATCH(P275,J275:N275,0)-1,"")</f>
        <v>2012</v>
      </c>
      <c r="R275">
        <f t="shared" si="54"/>
        <v>768000</v>
      </c>
      <c r="S275">
        <f>IFERROR(J144+MATCH(R275,J275:N275)-1,"")</f>
        <v>2014</v>
      </c>
      <c r="T275">
        <f t="shared" si="55"/>
        <v>16890333.333333332</v>
      </c>
      <c r="U275">
        <f t="shared" si="56"/>
        <v>27730072.959394343</v>
      </c>
      <c r="V275">
        <f t="shared" si="57"/>
        <v>1.1546910357413649</v>
      </c>
      <c r="W275">
        <f t="shared" si="58"/>
        <v>-0.57328855054265782</v>
      </c>
      <c r="X275">
        <f t="shared" si="59"/>
        <v>-0.58140248519870685</v>
      </c>
      <c r="Y275" t="str">
        <f t="shared" si="60"/>
        <v/>
      </c>
      <c r="Z275" t="str">
        <f t="shared" si="61"/>
        <v/>
      </c>
      <c r="AA275">
        <f t="shared" si="62"/>
        <v>1.1546910357413649</v>
      </c>
      <c r="AB275">
        <f>IFERROR(V144+MATCH(AA275,V275:Z275,0)-1,"")</f>
        <v>2012</v>
      </c>
    </row>
    <row r="276" spans="1:28" x14ac:dyDescent="0.3">
      <c r="A276" s="1">
        <v>9</v>
      </c>
      <c r="B276" t="s">
        <v>964</v>
      </c>
      <c r="C276" t="s">
        <v>7449</v>
      </c>
      <c r="D276" t="s">
        <v>7450</v>
      </c>
      <c r="E276" t="s">
        <v>7451</v>
      </c>
      <c r="F276" t="s">
        <v>7452</v>
      </c>
      <c r="G276" t="s">
        <v>7453</v>
      </c>
      <c r="I276" t="str">
        <f t="shared" si="47"/>
        <v>N/A</v>
      </c>
      <c r="J276">
        <f t="shared" si="48"/>
        <v>-204540000</v>
      </c>
      <c r="K276">
        <f t="shared" si="49"/>
        <v>-188910000</v>
      </c>
      <c r="L276">
        <f t="shared" si="50"/>
        <v>-263170000.00000003</v>
      </c>
      <c r="M276">
        <f t="shared" si="51"/>
        <v>-247020000</v>
      </c>
      <c r="N276">
        <f t="shared" si="52"/>
        <v>36700000</v>
      </c>
      <c r="P276">
        <f t="shared" si="53"/>
        <v>36700000</v>
      </c>
      <c r="Q276">
        <f>IFERROR(J144+MATCH(P276,J276:N276,0)-1,"")</f>
        <v>2016</v>
      </c>
      <c r="R276">
        <f t="shared" si="54"/>
        <v>-263170000.00000003</v>
      </c>
      <c r="S276">
        <f>IFERROR(J144+MATCH(R276,J276:N276)-1,"")</f>
        <v>2014</v>
      </c>
      <c r="T276">
        <f t="shared" si="55"/>
        <v>-173388000</v>
      </c>
      <c r="U276">
        <f t="shared" si="56"/>
        <v>121275333.72454599</v>
      </c>
      <c r="V276">
        <f t="shared" si="57"/>
        <v>-0.25687004144433762</v>
      </c>
      <c r="W276">
        <f t="shared" si="58"/>
        <v>-0.12798975293075912</v>
      </c>
      <c r="X276">
        <f t="shared" si="59"/>
        <v>-0.74031542311747323</v>
      </c>
      <c r="Y276">
        <f t="shared" si="60"/>
        <v>-0.60714737068661617</v>
      </c>
      <c r="Z276">
        <f t="shared" si="61"/>
        <v>1.7323225881791857</v>
      </c>
      <c r="AA276">
        <f t="shared" si="62"/>
        <v>1.7323225881791857</v>
      </c>
      <c r="AB276">
        <f>IFERROR(V144+MATCH(AA276,V276:Z276,0)-1,"")</f>
        <v>2016</v>
      </c>
    </row>
    <row r="277" spans="1:28" x14ac:dyDescent="0.3">
      <c r="A277" s="1">
        <v>10</v>
      </c>
      <c r="B277" t="s">
        <v>970</v>
      </c>
      <c r="C277" t="s">
        <v>254</v>
      </c>
      <c r="D277" t="s">
        <v>254</v>
      </c>
      <c r="E277" t="s">
        <v>7454</v>
      </c>
      <c r="F277" t="s">
        <v>254</v>
      </c>
      <c r="G277" t="s">
        <v>254</v>
      </c>
      <c r="I277" t="str">
        <f t="shared" si="47"/>
        <v>N/A</v>
      </c>
      <c r="J277" t="str">
        <f t="shared" si="48"/>
        <v>N/A</v>
      </c>
      <c r="K277" t="str">
        <f t="shared" si="49"/>
        <v>N/A</v>
      </c>
      <c r="L277">
        <f t="shared" si="50"/>
        <v>61930000</v>
      </c>
      <c r="M277" t="str">
        <f t="shared" si="51"/>
        <v>N/A</v>
      </c>
      <c r="N277" t="str">
        <f t="shared" si="52"/>
        <v>N/A</v>
      </c>
      <c r="P277">
        <f t="shared" si="53"/>
        <v>61930000</v>
      </c>
      <c r="Q277">
        <f>IFERROR(J144+MATCH(P277,J277:N277,0)-1,"")</f>
        <v>2014</v>
      </c>
      <c r="R277">
        <f t="shared" si="54"/>
        <v>61930000</v>
      </c>
      <c r="S277">
        <f>IFERROR(J144+MATCH(R277,J277:N277)-1,"")</f>
        <v>2014</v>
      </c>
      <c r="T277">
        <f t="shared" si="55"/>
        <v>61930000</v>
      </c>
      <c r="U277" t="str">
        <f t="shared" si="56"/>
        <v/>
      </c>
      <c r="V277" t="str">
        <f t="shared" si="57"/>
        <v/>
      </c>
      <c r="W277" t="str">
        <f t="shared" si="58"/>
        <v/>
      </c>
      <c r="X277" t="e">
        <f t="shared" si="59"/>
        <v>#VALUE!</v>
      </c>
      <c r="Y277" t="str">
        <f t="shared" si="60"/>
        <v/>
      </c>
      <c r="Z277" t="str">
        <f t="shared" si="61"/>
        <v/>
      </c>
      <c r="AA277" t="e">
        <f t="shared" si="62"/>
        <v>#VALUE!</v>
      </c>
      <c r="AB277" t="str">
        <f>IFERROR(V144+MATCH(AA277,V277:Z277,0)-1,"")</f>
        <v/>
      </c>
    </row>
    <row r="278" spans="1:28" x14ac:dyDescent="0.3">
      <c r="A278" s="1">
        <v>11</v>
      </c>
      <c r="B278" t="s">
        <v>971</v>
      </c>
      <c r="C278" t="s">
        <v>7449</v>
      </c>
      <c r="D278" t="s">
        <v>7450</v>
      </c>
      <c r="E278" t="s">
        <v>7455</v>
      </c>
      <c r="F278" t="s">
        <v>7452</v>
      </c>
      <c r="G278" t="s">
        <v>7453</v>
      </c>
      <c r="I278" t="str">
        <f t="shared" si="47"/>
        <v>N/A</v>
      </c>
      <c r="J278">
        <f t="shared" si="48"/>
        <v>-204540000</v>
      </c>
      <c r="K278">
        <f t="shared" si="49"/>
        <v>-188910000</v>
      </c>
      <c r="L278">
        <f t="shared" si="50"/>
        <v>-325100000</v>
      </c>
      <c r="M278">
        <f t="shared" si="51"/>
        <v>-247020000</v>
      </c>
      <c r="N278">
        <f t="shared" si="52"/>
        <v>36700000</v>
      </c>
      <c r="P278">
        <f t="shared" si="53"/>
        <v>36700000</v>
      </c>
      <c r="Q278">
        <f>IFERROR(J144+MATCH(P278,J278:N278,0)-1,"")</f>
        <v>2016</v>
      </c>
      <c r="R278">
        <f t="shared" si="54"/>
        <v>-325100000</v>
      </c>
      <c r="S278">
        <f>IFERROR(J144+MATCH(R278,J278:N278)-1,"")</f>
        <v>2014</v>
      </c>
      <c r="T278">
        <f t="shared" si="55"/>
        <v>-185774000</v>
      </c>
      <c r="U278">
        <f t="shared" si="56"/>
        <v>135110588.70421666</v>
      </c>
      <c r="V278">
        <f t="shared" si="57"/>
        <v>-0.1388936291372575</v>
      </c>
      <c r="W278">
        <f t="shared" si="58"/>
        <v>-2.3210616059599249E-2</v>
      </c>
      <c r="X278">
        <f t="shared" si="59"/>
        <v>-1.0311997108162387</v>
      </c>
      <c r="Y278">
        <f t="shared" si="60"/>
        <v>-0.45330273953642081</v>
      </c>
      <c r="Z278">
        <f t="shared" si="61"/>
        <v>1.6466066955495162</v>
      </c>
      <c r="AA278">
        <f t="shared" si="62"/>
        <v>1.6466066955495162</v>
      </c>
      <c r="AB278">
        <f>IFERROR(V144+MATCH(AA278,V278:Z278,0)-1,"")</f>
        <v>2016</v>
      </c>
    </row>
    <row r="279" spans="1:28" x14ac:dyDescent="0.3">
      <c r="A279" s="1">
        <v>12</v>
      </c>
      <c r="B279" t="s">
        <v>972</v>
      </c>
      <c r="C279" t="s">
        <v>7456</v>
      </c>
      <c r="D279" t="s">
        <v>7457</v>
      </c>
      <c r="E279" t="s">
        <v>7458</v>
      </c>
      <c r="F279" t="s">
        <v>7459</v>
      </c>
      <c r="G279" t="s">
        <v>7339</v>
      </c>
      <c r="I279" t="str">
        <f t="shared" si="47"/>
        <v>N/A</v>
      </c>
      <c r="J279">
        <f t="shared" si="48"/>
        <v>243250000</v>
      </c>
      <c r="K279">
        <f t="shared" si="49"/>
        <v>283370000</v>
      </c>
      <c r="L279">
        <f t="shared" si="50"/>
        <v>188500000</v>
      </c>
      <c r="M279">
        <f t="shared" si="51"/>
        <v>352600000</v>
      </c>
      <c r="N279">
        <f t="shared" si="52"/>
        <v>417710000</v>
      </c>
      <c r="P279">
        <f t="shared" si="53"/>
        <v>417710000</v>
      </c>
      <c r="Q279">
        <f>IFERROR(J144+MATCH(P279,J279:N279,0)-1,"")</f>
        <v>2016</v>
      </c>
      <c r="R279">
        <f t="shared" si="54"/>
        <v>188500000</v>
      </c>
      <c r="S279">
        <f>IFERROR(J144+MATCH(R279,J279:N279)-1,"")</f>
        <v>2014</v>
      </c>
      <c r="T279">
        <f t="shared" si="55"/>
        <v>297086000</v>
      </c>
      <c r="U279">
        <f t="shared" si="56"/>
        <v>90151700.649516314</v>
      </c>
      <c r="V279">
        <f t="shared" si="57"/>
        <v>-0.59717120822045022</v>
      </c>
      <c r="W279">
        <f t="shared" si="58"/>
        <v>-0.15214355249185851</v>
      </c>
      <c r="X279">
        <f t="shared" si="59"/>
        <v>-1.2044808829746974</v>
      </c>
      <c r="Y279">
        <f t="shared" si="60"/>
        <v>0.61578427916542966</v>
      </c>
      <c r="Z279">
        <f t="shared" si="61"/>
        <v>1.3380113645215763</v>
      </c>
      <c r="AA279">
        <f t="shared" si="62"/>
        <v>1.3380113645215763</v>
      </c>
      <c r="AB279">
        <f>IFERROR(V144+MATCH(AA279,V279:Z279,0)-1,"")</f>
        <v>2016</v>
      </c>
    </row>
    <row r="280" spans="1:28" x14ac:dyDescent="0.3">
      <c r="A280" s="1">
        <v>13</v>
      </c>
      <c r="B280" t="s">
        <v>978</v>
      </c>
      <c r="C280" t="s">
        <v>7460</v>
      </c>
      <c r="D280" t="s">
        <v>7461</v>
      </c>
      <c r="E280" t="s">
        <v>7462</v>
      </c>
      <c r="F280" t="s">
        <v>7463</v>
      </c>
      <c r="G280" t="s">
        <v>7464</v>
      </c>
      <c r="I280" t="str">
        <f t="shared" si="47"/>
        <v>N/A</v>
      </c>
      <c r="J280">
        <f t="shared" si="48"/>
        <v>-447790000</v>
      </c>
      <c r="K280">
        <f t="shared" si="49"/>
        <v>-472280000</v>
      </c>
      <c r="L280">
        <f t="shared" si="50"/>
        <v>-513600000</v>
      </c>
      <c r="M280">
        <f t="shared" si="51"/>
        <v>-599620000</v>
      </c>
      <c r="N280">
        <f t="shared" si="52"/>
        <v>-381020000</v>
      </c>
      <c r="P280">
        <f t="shared" si="53"/>
        <v>-381020000</v>
      </c>
      <c r="Q280">
        <f>IFERROR(J144+MATCH(P280,J280:N280,0)-1,"")</f>
        <v>2016</v>
      </c>
      <c r="R280">
        <f t="shared" si="54"/>
        <v>-599620000</v>
      </c>
      <c r="S280" t="str">
        <f>IFERROR(J144+MATCH(R280,J280:N280)-1,"")</f>
        <v/>
      </c>
      <c r="T280">
        <f t="shared" si="55"/>
        <v>-482862000</v>
      </c>
      <c r="U280">
        <f t="shared" si="56"/>
        <v>81072609.554645523</v>
      </c>
      <c r="V280">
        <f t="shared" si="57"/>
        <v>0.43259986563477215</v>
      </c>
      <c r="W280">
        <f t="shared" si="58"/>
        <v>0.13052497086414117</v>
      </c>
      <c r="X280">
        <f t="shared" si="59"/>
        <v>-0.37914161353448983</v>
      </c>
      <c r="Y280">
        <f t="shared" si="60"/>
        <v>-1.4401658049664898</v>
      </c>
      <c r="Z280">
        <f t="shared" si="61"/>
        <v>1.2561825820020662</v>
      </c>
      <c r="AA280">
        <f t="shared" si="62"/>
        <v>-1.4401658049664898</v>
      </c>
      <c r="AB280">
        <f>IFERROR(V144+MATCH(AA280,V280:Z280,0)-1,"")</f>
        <v>2015</v>
      </c>
    </row>
    <row r="281" spans="1:28" x14ac:dyDescent="0.3">
      <c r="A281" s="1">
        <v>14</v>
      </c>
      <c r="B281" t="s">
        <v>817</v>
      </c>
      <c r="C281" t="s">
        <v>7465</v>
      </c>
      <c r="D281" t="s">
        <v>7466</v>
      </c>
      <c r="E281" t="s">
        <v>7467</v>
      </c>
      <c r="F281" t="s">
        <v>7468</v>
      </c>
      <c r="G281" t="s">
        <v>7469</v>
      </c>
      <c r="I281" t="str">
        <f t="shared" si="47"/>
        <v>N/A</v>
      </c>
      <c r="J281">
        <f t="shared" si="48"/>
        <v>-141750000</v>
      </c>
      <c r="K281">
        <f t="shared" si="49"/>
        <v>-88680000</v>
      </c>
      <c r="L281">
        <f t="shared" si="50"/>
        <v>-54440000</v>
      </c>
      <c r="M281">
        <f t="shared" si="51"/>
        <v>-60040000</v>
      </c>
      <c r="N281">
        <f t="shared" si="52"/>
        <v>-28620000</v>
      </c>
      <c r="P281">
        <f t="shared" si="53"/>
        <v>-28620000</v>
      </c>
      <c r="Q281">
        <f>IFERROR(J144+MATCH(P281,J281:N281,0)-1,"")</f>
        <v>2016</v>
      </c>
      <c r="R281">
        <f t="shared" si="54"/>
        <v>-141750000</v>
      </c>
      <c r="S281">
        <f>IFERROR(J144+MATCH(R281,J281:N281)-1,"")</f>
        <v>2012</v>
      </c>
      <c r="T281">
        <f t="shared" si="55"/>
        <v>-74706000</v>
      </c>
      <c r="U281">
        <f t="shared" si="56"/>
        <v>43127405.208289541</v>
      </c>
      <c r="V281">
        <f t="shared" si="57"/>
        <v>-1.5545567760499868</v>
      </c>
      <c r="W281">
        <f t="shared" si="58"/>
        <v>-0.32401671124220682</v>
      </c>
      <c r="X281">
        <f t="shared" si="59"/>
        <v>0.46991002361775897</v>
      </c>
      <c r="Y281">
        <f t="shared" si="60"/>
        <v>0.34006219315000757</v>
      </c>
      <c r="Z281">
        <f t="shared" si="61"/>
        <v>1.0686012705244272</v>
      </c>
      <c r="AA281">
        <f t="shared" si="62"/>
        <v>-1.5545567760499868</v>
      </c>
      <c r="AB281">
        <f>IFERROR(V144+MATCH(AA281,V281:Z281,0)-1,"")</f>
        <v>2012</v>
      </c>
    </row>
    <row r="282" spans="1:28" x14ac:dyDescent="0.3">
      <c r="A282" s="1">
        <v>15</v>
      </c>
      <c r="B282" t="s">
        <v>910</v>
      </c>
      <c r="C282" t="s">
        <v>7465</v>
      </c>
      <c r="D282" t="s">
        <v>7466</v>
      </c>
      <c r="E282" t="s">
        <v>7467</v>
      </c>
      <c r="F282" t="s">
        <v>7468</v>
      </c>
      <c r="G282" t="s">
        <v>7470</v>
      </c>
      <c r="I282" t="str">
        <f t="shared" si="47"/>
        <v>N/A</v>
      </c>
      <c r="J282">
        <f t="shared" si="48"/>
        <v>-141750000</v>
      </c>
      <c r="K282">
        <f t="shared" si="49"/>
        <v>-88680000</v>
      </c>
      <c r="L282">
        <f t="shared" si="50"/>
        <v>-54440000</v>
      </c>
      <c r="M282">
        <f t="shared" si="51"/>
        <v>-60040000</v>
      </c>
      <c r="N282">
        <f t="shared" si="52"/>
        <v>-35710000</v>
      </c>
      <c r="P282">
        <f t="shared" si="53"/>
        <v>-35710000</v>
      </c>
      <c r="Q282">
        <f>IFERROR(J144+MATCH(P282,J282:N282,0)-1,"")</f>
        <v>2016</v>
      </c>
      <c r="R282">
        <f t="shared" si="54"/>
        <v>-141750000</v>
      </c>
      <c r="S282">
        <f>IFERROR(J144+MATCH(R282,J282:N282)-1,"")</f>
        <v>2012</v>
      </c>
      <c r="T282">
        <f t="shared" si="55"/>
        <v>-76124000</v>
      </c>
      <c r="U282">
        <f t="shared" si="56"/>
        <v>41311642.789896406</v>
      </c>
      <c r="V282">
        <f t="shared" si="57"/>
        <v>-1.5885594367128426</v>
      </c>
      <c r="W282">
        <f t="shared" si="58"/>
        <v>-0.30393368919889147</v>
      </c>
      <c r="X282">
        <f t="shared" si="59"/>
        <v>0.52488834952124586</v>
      </c>
      <c r="Y282">
        <f t="shared" si="60"/>
        <v>0.38933334318851309</v>
      </c>
      <c r="Z282">
        <f t="shared" si="61"/>
        <v>0.97827143320197518</v>
      </c>
      <c r="AA282">
        <f t="shared" si="62"/>
        <v>-1.5885594367128426</v>
      </c>
      <c r="AB282">
        <f>IFERROR(V144+MATCH(AA282,V282:Z282,0)-1,"")</f>
        <v>2012</v>
      </c>
    </row>
    <row r="283" spans="1:28" x14ac:dyDescent="0.3">
      <c r="A283" s="1">
        <v>16</v>
      </c>
      <c r="B283" t="s">
        <v>914</v>
      </c>
      <c r="C283" t="s">
        <v>254</v>
      </c>
      <c r="D283" t="s">
        <v>254</v>
      </c>
      <c r="E283" t="s">
        <v>254</v>
      </c>
      <c r="F283" t="s">
        <v>254</v>
      </c>
      <c r="G283" t="s">
        <v>7471</v>
      </c>
      <c r="I283" t="str">
        <f t="shared" si="47"/>
        <v>N/A</v>
      </c>
      <c r="J283" t="str">
        <f t="shared" si="48"/>
        <v>N/A</v>
      </c>
      <c r="K283" t="str">
        <f t="shared" si="49"/>
        <v>N/A</v>
      </c>
      <c r="L283" t="str">
        <f t="shared" si="50"/>
        <v>N/A</v>
      </c>
      <c r="M283" t="str">
        <f t="shared" si="51"/>
        <v>N/A</v>
      </c>
      <c r="N283">
        <f t="shared" si="52"/>
        <v>7090000</v>
      </c>
      <c r="P283">
        <f t="shared" si="53"/>
        <v>7090000</v>
      </c>
      <c r="Q283">
        <f>IFERROR(J144+MATCH(P283,J283:N283,0)-1,"")</f>
        <v>2016</v>
      </c>
      <c r="R283">
        <f t="shared" si="54"/>
        <v>7090000</v>
      </c>
      <c r="S283">
        <f>IFERROR(J144+MATCH(R283,J283:N283)-1,"")</f>
        <v>2016</v>
      </c>
      <c r="T283">
        <f t="shared" si="55"/>
        <v>7090000</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17</v>
      </c>
      <c r="B284" t="s">
        <v>990</v>
      </c>
      <c r="C284" t="s">
        <v>7472</v>
      </c>
      <c r="D284" t="s">
        <v>7473</v>
      </c>
      <c r="E284" t="s">
        <v>7474</v>
      </c>
      <c r="F284" t="s">
        <v>7475</v>
      </c>
      <c r="G284" t="s">
        <v>7476</v>
      </c>
      <c r="I284" t="str">
        <f t="shared" si="47"/>
        <v>N/A</v>
      </c>
      <c r="J284">
        <f t="shared" si="48"/>
        <v>-435150000</v>
      </c>
      <c r="K284">
        <f t="shared" si="49"/>
        <v>-419450000</v>
      </c>
      <c r="L284">
        <f t="shared" si="50"/>
        <v>-361880000</v>
      </c>
      <c r="M284">
        <f t="shared" si="51"/>
        <v>-162660000</v>
      </c>
      <c r="N284">
        <f t="shared" si="52"/>
        <v>-243010000</v>
      </c>
      <c r="P284">
        <f t="shared" si="53"/>
        <v>-162660000</v>
      </c>
      <c r="Q284">
        <f>IFERROR(J144+MATCH(P284,J284:N284,0)-1,"")</f>
        <v>2015</v>
      </c>
      <c r="R284">
        <f t="shared" si="54"/>
        <v>-435150000</v>
      </c>
      <c r="S284">
        <f>IFERROR(J144+MATCH(R284,J284:N284)-1,"")</f>
        <v>2012</v>
      </c>
      <c r="T284">
        <f t="shared" si="55"/>
        <v>-324430000</v>
      </c>
      <c r="U284">
        <f t="shared" si="56"/>
        <v>117780485.01343513</v>
      </c>
      <c r="V284">
        <f t="shared" si="57"/>
        <v>-0.94005386365466448</v>
      </c>
      <c r="W284">
        <f t="shared" si="58"/>
        <v>-0.80675504086403738</v>
      </c>
      <c r="X284">
        <f t="shared" si="59"/>
        <v>-0.31796438939547678</v>
      </c>
      <c r="Y284">
        <f t="shared" si="60"/>
        <v>1.3734872969961622</v>
      </c>
      <c r="Z284">
        <f t="shared" si="61"/>
        <v>0.69128599691801651</v>
      </c>
      <c r="AA284">
        <f t="shared" si="62"/>
        <v>1.3734872969961622</v>
      </c>
      <c r="AB284">
        <f>IFERROR(V144+MATCH(AA284,V284:Z284,0)-1,"")</f>
        <v>2015</v>
      </c>
    </row>
    <row r="285" spans="1:28" x14ac:dyDescent="0.3">
      <c r="A285" s="1">
        <v>18</v>
      </c>
      <c r="B285" t="s">
        <v>996</v>
      </c>
      <c r="C285" t="s">
        <v>254</v>
      </c>
      <c r="D285" t="s">
        <v>7477</v>
      </c>
      <c r="E285" t="s">
        <v>7478</v>
      </c>
      <c r="F285" t="s">
        <v>7479</v>
      </c>
      <c r="G285" t="s">
        <v>7480</v>
      </c>
      <c r="I285" t="str">
        <f t="shared" si="47"/>
        <v>N/A</v>
      </c>
      <c r="J285" t="str">
        <f t="shared" si="48"/>
        <v>N/A</v>
      </c>
      <c r="K285">
        <f t="shared" si="49"/>
        <v>3.61E-2</v>
      </c>
      <c r="L285">
        <f t="shared" si="50"/>
        <v>0.13720000000000002</v>
      </c>
      <c r="M285">
        <f t="shared" si="51"/>
        <v>0.55049999999999999</v>
      </c>
      <c r="N285">
        <f t="shared" si="52"/>
        <v>-0.49399999999999999</v>
      </c>
      <c r="P285">
        <f t="shared" si="53"/>
        <v>0.55049999999999999</v>
      </c>
      <c r="Q285">
        <f>IFERROR(J144+MATCH(P285,J285:N285,0)-1,"")</f>
        <v>2015</v>
      </c>
      <c r="R285">
        <f t="shared" si="54"/>
        <v>-0.49399999999999999</v>
      </c>
      <c r="S285" t="str">
        <f>IFERROR(J144+MATCH(R285,J285:N285)-1,"")</f>
        <v/>
      </c>
      <c r="T285">
        <f t="shared" si="55"/>
        <v>5.7450000000000001E-2</v>
      </c>
      <c r="U285">
        <f t="shared" si="56"/>
        <v>0.42973297522996762</v>
      </c>
      <c r="V285" t="str">
        <f t="shared" si="57"/>
        <v/>
      </c>
      <c r="W285">
        <f t="shared" si="58"/>
        <v>-4.9682014717569084E-2</v>
      </c>
      <c r="X285">
        <f t="shared" si="59"/>
        <v>0.1855803594251117</v>
      </c>
      <c r="Y285">
        <f t="shared" si="60"/>
        <v>1.147340391405032</v>
      </c>
      <c r="Z285">
        <f t="shared" si="61"/>
        <v>-1.2832387361125746</v>
      </c>
      <c r="AA285">
        <f t="shared" si="62"/>
        <v>-1.2832387361125746</v>
      </c>
      <c r="AB285">
        <f>IFERROR(V144+MATCH(AA285,V285:Z285,0)-1,"")</f>
        <v>2016</v>
      </c>
    </row>
    <row r="286" spans="1:28" x14ac:dyDescent="0.3">
      <c r="A286" s="1">
        <v>19</v>
      </c>
      <c r="B286" t="s">
        <v>1007</v>
      </c>
      <c r="C286" t="s">
        <v>254</v>
      </c>
      <c r="D286" t="s">
        <v>254</v>
      </c>
      <c r="E286" t="s">
        <v>254</v>
      </c>
      <c r="F286" t="s">
        <v>254</v>
      </c>
      <c r="G286" t="s">
        <v>254</v>
      </c>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1:28" x14ac:dyDescent="0.3">
      <c r="A287" s="1">
        <v>20</v>
      </c>
      <c r="B287" t="s">
        <v>1013</v>
      </c>
      <c r="C287" t="s">
        <v>1014</v>
      </c>
      <c r="D287" t="s">
        <v>254</v>
      </c>
      <c r="E287" t="s">
        <v>1014</v>
      </c>
      <c r="F287" t="s">
        <v>254</v>
      </c>
      <c r="G287" t="s">
        <v>1014</v>
      </c>
      <c r="I287" t="str">
        <f t="shared" si="47"/>
        <v>N/A</v>
      </c>
      <c r="J287">
        <f t="shared" si="48"/>
        <v>0</v>
      </c>
      <c r="K287" t="str">
        <f t="shared" si="49"/>
        <v>N/A</v>
      </c>
      <c r="L287">
        <f t="shared" si="50"/>
        <v>0</v>
      </c>
      <c r="M287" t="str">
        <f t="shared" si="51"/>
        <v>N/A</v>
      </c>
      <c r="N287">
        <f t="shared" si="52"/>
        <v>0</v>
      </c>
      <c r="P287">
        <f t="shared" si="53"/>
        <v>0</v>
      </c>
      <c r="Q287">
        <f>IFERROR(J144+MATCH(P287,J287:N287,0)-1,"")</f>
        <v>2012</v>
      </c>
      <c r="R287">
        <f t="shared" si="54"/>
        <v>0</v>
      </c>
      <c r="S287">
        <f>IFERROR(J144+MATCH(R287,J287:N287)-1,"")</f>
        <v>2014</v>
      </c>
      <c r="T287">
        <f t="shared" si="55"/>
        <v>0</v>
      </c>
      <c r="U287">
        <f t="shared" si="56"/>
        <v>0</v>
      </c>
      <c r="V287" t="e">
        <f t="shared" si="57"/>
        <v>#DIV/0!</v>
      </c>
      <c r="W287" t="str">
        <f t="shared" si="58"/>
        <v/>
      </c>
      <c r="X287" t="e">
        <f t="shared" si="59"/>
        <v>#DIV/0!</v>
      </c>
      <c r="Y287" t="str">
        <f t="shared" si="60"/>
        <v/>
      </c>
      <c r="Z287" t="str">
        <f t="shared" si="61"/>
        <v/>
      </c>
      <c r="AA287" t="e">
        <f t="shared" si="62"/>
        <v>#DIV/0!</v>
      </c>
      <c r="AB287" t="str">
        <f>IFERROR(V144+MATCH(AA287,V287:Z287,0)-1,"")</f>
        <v/>
      </c>
    </row>
    <row r="288" spans="1:28" x14ac:dyDescent="0.3">
      <c r="A288" s="1">
        <v>21</v>
      </c>
      <c r="B288" t="s">
        <v>1015</v>
      </c>
      <c r="C288" t="s">
        <v>2317</v>
      </c>
      <c r="D288" t="s">
        <v>7481</v>
      </c>
      <c r="E288" t="s">
        <v>7482</v>
      </c>
      <c r="F288" t="s">
        <v>7483</v>
      </c>
      <c r="G288" t="s">
        <v>7484</v>
      </c>
      <c r="I288" t="str">
        <f t="shared" si="47"/>
        <v>N/A</v>
      </c>
      <c r="J288">
        <f t="shared" si="48"/>
        <v>-6650000</v>
      </c>
      <c r="K288">
        <f t="shared" si="49"/>
        <v>-28660000</v>
      </c>
      <c r="L288">
        <f t="shared" si="50"/>
        <v>-26780000</v>
      </c>
      <c r="M288">
        <f t="shared" si="51"/>
        <v>22250000</v>
      </c>
      <c r="N288">
        <f t="shared" si="52"/>
        <v>9080000</v>
      </c>
      <c r="P288">
        <f t="shared" si="53"/>
        <v>22250000</v>
      </c>
      <c r="Q288">
        <f>IFERROR(J144+MATCH(P288,J288:N288,0)-1,"")</f>
        <v>2015</v>
      </c>
      <c r="R288">
        <f t="shared" si="54"/>
        <v>-28660000</v>
      </c>
      <c r="S288" t="str">
        <f>IFERROR(J144+MATCH(R288,J288:N288)-1,"")</f>
        <v/>
      </c>
      <c r="T288">
        <f t="shared" si="55"/>
        <v>-6152000</v>
      </c>
      <c r="U288">
        <f t="shared" si="56"/>
        <v>22198310.07081395</v>
      </c>
      <c r="V288">
        <f t="shared" si="57"/>
        <v>-2.2434140185056878E-2</v>
      </c>
      <c r="W288">
        <f t="shared" si="58"/>
        <v>-1.0139510588057434</v>
      </c>
      <c r="X288">
        <f t="shared" si="59"/>
        <v>-0.9292599271834403</v>
      </c>
      <c r="Y288">
        <f t="shared" si="60"/>
        <v>1.2794667661365169</v>
      </c>
      <c r="Z288">
        <f t="shared" si="61"/>
        <v>0.68617836003772359</v>
      </c>
      <c r="AA288">
        <f t="shared" si="62"/>
        <v>1.2794667661365169</v>
      </c>
      <c r="AB288">
        <f>IFERROR(V144+MATCH(AA288,V288:Z288,0)-1,"")</f>
        <v>2015</v>
      </c>
    </row>
    <row r="289" spans="1:28" x14ac:dyDescent="0.3">
      <c r="A289" s="1">
        <v>22</v>
      </c>
      <c r="B289" t="s">
        <v>1021</v>
      </c>
      <c r="C289" t="s">
        <v>2224</v>
      </c>
      <c r="D289" t="s">
        <v>7485</v>
      </c>
      <c r="E289" t="s">
        <v>7486</v>
      </c>
      <c r="F289" t="s">
        <v>7487</v>
      </c>
      <c r="G289" t="s">
        <v>7488</v>
      </c>
      <c r="I289" t="str">
        <f t="shared" si="47"/>
        <v>N/A</v>
      </c>
      <c r="J289">
        <f t="shared" si="48"/>
        <v>46620000</v>
      </c>
      <c r="K289">
        <f t="shared" si="49"/>
        <v>-24740000</v>
      </c>
      <c r="L289">
        <f t="shared" si="50"/>
        <v>-45900000</v>
      </c>
      <c r="M289">
        <f t="shared" si="51"/>
        <v>-7290000</v>
      </c>
      <c r="N289">
        <f t="shared" si="52"/>
        <v>31080000</v>
      </c>
      <c r="P289">
        <f t="shared" si="53"/>
        <v>46620000</v>
      </c>
      <c r="Q289">
        <f>IFERROR(J144+MATCH(P289,J289:N289,0)-1,"")</f>
        <v>2012</v>
      </c>
      <c r="R289">
        <f t="shared" si="54"/>
        <v>-45900000</v>
      </c>
      <c r="S289">
        <f>IFERROR(J144+MATCH(R289,J289:N289)-1,"")</f>
        <v>2014</v>
      </c>
      <c r="T289">
        <f t="shared" si="55"/>
        <v>-46000</v>
      </c>
      <c r="U289">
        <f t="shared" si="56"/>
        <v>38442820.91626472</v>
      </c>
      <c r="V289">
        <f t="shared" si="57"/>
        <v>1.2139067552208727</v>
      </c>
      <c r="W289">
        <f t="shared" si="58"/>
        <v>-0.64235660681061646</v>
      </c>
      <c r="X289">
        <f t="shared" si="59"/>
        <v>-1.1927844759331825</v>
      </c>
      <c r="Y289">
        <f t="shared" si="60"/>
        <v>-0.18843570339904858</v>
      </c>
      <c r="Z289">
        <f t="shared" si="61"/>
        <v>0.80967003092197487</v>
      </c>
      <c r="AA289">
        <f t="shared" si="62"/>
        <v>1.2139067552208727</v>
      </c>
      <c r="AB289">
        <f>IFERROR(V144+MATCH(AA289,V289:Z289,0)-1,"")</f>
        <v>2012</v>
      </c>
    </row>
    <row r="290" spans="1:28" x14ac:dyDescent="0.3">
      <c r="A290" s="1">
        <v>23</v>
      </c>
      <c r="B290" t="s">
        <v>1027</v>
      </c>
      <c r="C290" t="s">
        <v>254</v>
      </c>
      <c r="D290" t="s">
        <v>7489</v>
      </c>
      <c r="E290" t="s">
        <v>7490</v>
      </c>
      <c r="F290" t="s">
        <v>7491</v>
      </c>
      <c r="G290" t="s">
        <v>7492</v>
      </c>
      <c r="I290" t="str">
        <f t="shared" si="47"/>
        <v>N/A</v>
      </c>
      <c r="J290" t="str">
        <f t="shared" si="48"/>
        <v>N/A</v>
      </c>
      <c r="K290">
        <f t="shared" si="49"/>
        <v>-1.5308000000000002</v>
      </c>
      <c r="L290">
        <f t="shared" si="50"/>
        <v>-0.85510000000000008</v>
      </c>
      <c r="M290">
        <f t="shared" si="51"/>
        <v>0.84120000000000006</v>
      </c>
      <c r="N290">
        <f t="shared" si="52"/>
        <v>5.2637999999999998</v>
      </c>
      <c r="P290">
        <f t="shared" si="53"/>
        <v>5.2637999999999998</v>
      </c>
      <c r="Q290">
        <f>IFERROR(J144+MATCH(P290,J290:N290,0)-1,"")</f>
        <v>2016</v>
      </c>
      <c r="R290">
        <f t="shared" si="54"/>
        <v>-1.5308000000000002</v>
      </c>
      <c r="S290">
        <f>IFERROR(J144+MATCH(R290,J290:N290)-1,"")</f>
        <v>2013</v>
      </c>
      <c r="T290">
        <f t="shared" si="55"/>
        <v>0.92977499999999991</v>
      </c>
      <c r="U290">
        <f t="shared" si="56"/>
        <v>3.0567862387099733</v>
      </c>
      <c r="V290" t="str">
        <f t="shared" si="57"/>
        <v/>
      </c>
      <c r="W290">
        <f t="shared" si="58"/>
        <v>-0.80495488001097948</v>
      </c>
      <c r="X290">
        <f t="shared" si="59"/>
        <v>-0.58390572994507262</v>
      </c>
      <c r="Y290">
        <f t="shared" si="60"/>
        <v>-2.8976510976894583E-2</v>
      </c>
      <c r="Z290">
        <f t="shared" si="61"/>
        <v>1.4178371209329466</v>
      </c>
      <c r="AA290">
        <f t="shared" si="62"/>
        <v>1.4178371209329466</v>
      </c>
      <c r="AB290">
        <f>IFERROR(V144+MATCH(AA290,V290:Z290,0)-1,"")</f>
        <v>2016</v>
      </c>
    </row>
    <row r="291" spans="1:28" x14ac:dyDescent="0.3">
      <c r="A291" s="1">
        <v>24</v>
      </c>
      <c r="B291" t="s">
        <v>1032</v>
      </c>
      <c r="C291" t="s">
        <v>254</v>
      </c>
      <c r="D291" t="s">
        <v>254</v>
      </c>
      <c r="E291" t="s">
        <v>254</v>
      </c>
      <c r="F291" t="s">
        <v>254</v>
      </c>
      <c r="G291" t="s">
        <v>7493</v>
      </c>
      <c r="I291" t="str">
        <f t="shared" si="47"/>
        <v>N/A</v>
      </c>
      <c r="J291" t="str">
        <f t="shared" si="48"/>
        <v>N/A</v>
      </c>
      <c r="K291" t="str">
        <f t="shared" si="49"/>
        <v>N/A</v>
      </c>
      <c r="L291" t="str">
        <f t="shared" si="50"/>
        <v>N/A</v>
      </c>
      <c r="M291" t="str">
        <f t="shared" si="51"/>
        <v>N/A</v>
      </c>
      <c r="N291">
        <f t="shared" si="52"/>
        <v>-2.6099999999999998E-2</v>
      </c>
      <c r="P291">
        <f t="shared" si="53"/>
        <v>-2.6099999999999998E-2</v>
      </c>
      <c r="Q291">
        <f>IFERROR(J144+MATCH(P291,J291:N291,0)-1,"")</f>
        <v>2016</v>
      </c>
      <c r="R291">
        <f t="shared" si="54"/>
        <v>-2.6099999999999998E-2</v>
      </c>
      <c r="S291">
        <f>IFERROR(J144+MATCH(R291,J291:N291)-1,"")</f>
        <v>2016</v>
      </c>
      <c r="T291">
        <f t="shared" si="55"/>
        <v>-2.6099999999999998E-2</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1: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1:28" x14ac:dyDescent="0.3">
      <c r="A293" s="1">
        <v>0</v>
      </c>
      <c r="B293" t="s">
        <v>7494</v>
      </c>
      <c r="C293" t="s">
        <v>7495</v>
      </c>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e">
        <f t="shared" si="57"/>
        <v>#VALUE!</v>
      </c>
      <c r="W293" t="str">
        <f t="shared" si="58"/>
        <v/>
      </c>
      <c r="X293" t="str">
        <f t="shared" si="59"/>
        <v/>
      </c>
      <c r="Y293" t="str">
        <f t="shared" si="60"/>
        <v/>
      </c>
      <c r="Z293" t="str">
        <f t="shared" si="61"/>
        <v/>
      </c>
      <c r="AA293" t="e">
        <f t="shared" si="62"/>
        <v>#VALUE!</v>
      </c>
      <c r="AB293" t="str">
        <f>IFERROR(V144+MATCH(AA293,V293:Z293,0)-1,"")</f>
        <v/>
      </c>
    </row>
    <row r="294" spans="1:28" x14ac:dyDescent="0.3">
      <c r="A294" s="1">
        <v>1</v>
      </c>
      <c r="B294" t="s">
        <v>7496</v>
      </c>
      <c r="C294" t="s">
        <v>7497</v>
      </c>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e">
        <f t="shared" si="57"/>
        <v>#VALUE!</v>
      </c>
      <c r="W294" t="str">
        <f t="shared" si="58"/>
        <v/>
      </c>
      <c r="X294" t="str">
        <f t="shared" si="59"/>
        <v/>
      </c>
      <c r="Y294" t="str">
        <f t="shared" si="60"/>
        <v/>
      </c>
      <c r="Z294" t="str">
        <f t="shared" si="61"/>
        <v/>
      </c>
      <c r="AA294" t="e">
        <f t="shared" si="62"/>
        <v>#VALUE!</v>
      </c>
      <c r="AB294" t="str">
        <f>IFERROR(V144+MATCH(AA294,V294:Z294,0)-1,"")</f>
        <v/>
      </c>
    </row>
    <row r="295" spans="1:28" x14ac:dyDescent="0.3">
      <c r="A295" s="1">
        <v>2</v>
      </c>
      <c r="B295" t="s">
        <v>7498</v>
      </c>
      <c r="C295" t="s">
        <v>7499</v>
      </c>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e">
        <f t="shared" si="57"/>
        <v>#VALUE!</v>
      </c>
      <c r="W295" t="str">
        <f t="shared" si="58"/>
        <v/>
      </c>
      <c r="X295" t="str">
        <f t="shared" si="59"/>
        <v/>
      </c>
      <c r="Y295" t="str">
        <f t="shared" si="60"/>
        <v/>
      </c>
      <c r="Z295" t="str">
        <f t="shared" si="61"/>
        <v/>
      </c>
      <c r="AA295" t="e">
        <f t="shared" si="62"/>
        <v>#VALUE!</v>
      </c>
      <c r="AB295" t="str">
        <f>IFERROR(V144+MATCH(AA295,V295:Z295,0)-1,"")</f>
        <v/>
      </c>
    </row>
    <row r="296" spans="1:28" x14ac:dyDescent="0.3">
      <c r="A296" s="1">
        <v>3</v>
      </c>
      <c r="B296" t="s">
        <v>7500</v>
      </c>
      <c r="C296" t="s">
        <v>7501</v>
      </c>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e">
        <f t="shared" si="57"/>
        <v>#VALUE!</v>
      </c>
      <c r="W296" t="str">
        <f t="shared" si="58"/>
        <v/>
      </c>
      <c r="X296" t="str">
        <f t="shared" si="59"/>
        <v/>
      </c>
      <c r="Y296" t="str">
        <f t="shared" si="60"/>
        <v/>
      </c>
      <c r="Z296" t="str">
        <f t="shared" si="61"/>
        <v/>
      </c>
      <c r="AA296" t="e">
        <f t="shared" si="62"/>
        <v>#VALUE!</v>
      </c>
      <c r="AB296" t="str">
        <f>IFERROR(V144+MATCH(AA296,V296:Z296,0)-1,"")</f>
        <v/>
      </c>
    </row>
    <row r="297" spans="1:28" x14ac:dyDescent="0.3">
      <c r="A297" s="1">
        <v>4</v>
      </c>
      <c r="B297" t="s">
        <v>7502</v>
      </c>
      <c r="C297" t="s">
        <v>7503</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e">
        <f t="shared" si="57"/>
        <v>#VALUE!</v>
      </c>
      <c r="W297" t="str">
        <f t="shared" si="58"/>
        <v/>
      </c>
      <c r="X297" t="str">
        <f t="shared" si="59"/>
        <v/>
      </c>
      <c r="Y297" t="str">
        <f t="shared" si="60"/>
        <v/>
      </c>
      <c r="Z297" t="str">
        <f t="shared" si="61"/>
        <v/>
      </c>
      <c r="AA297" t="e">
        <f t="shared" si="62"/>
        <v>#VALUE!</v>
      </c>
      <c r="AB297" t="str">
        <f>IFERROR(V144+MATCH(AA297,V297:Z297,0)-1,"")</f>
        <v/>
      </c>
    </row>
    <row r="298" spans="1:28" x14ac:dyDescent="0.3">
      <c r="A298" s="1">
        <v>5</v>
      </c>
      <c r="B298" t="s">
        <v>7504</v>
      </c>
      <c r="C298" t="s">
        <v>7505</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e">
        <f t="shared" si="57"/>
        <v>#VALUE!</v>
      </c>
      <c r="W298" t="str">
        <f t="shared" si="58"/>
        <v/>
      </c>
      <c r="X298" t="str">
        <f t="shared" si="59"/>
        <v/>
      </c>
      <c r="Y298" t="str">
        <f t="shared" si="60"/>
        <v/>
      </c>
      <c r="Z298" t="str">
        <f t="shared" si="61"/>
        <v/>
      </c>
      <c r="AA298" t="e">
        <f t="shared" si="62"/>
        <v>#VALUE!</v>
      </c>
      <c r="AB298" t="str">
        <f>IFERROR(V144+MATCH(AA298,V298:Z298,0)-1,"")</f>
        <v/>
      </c>
    </row>
    <row r="299" spans="1: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1:28" x14ac:dyDescent="0.3">
      <c r="A301" s="1">
        <v>0</v>
      </c>
      <c r="B301" t="s">
        <v>121</v>
      </c>
      <c r="C301" t="s">
        <v>7506</v>
      </c>
      <c r="I301" t="str">
        <f t="shared" si="47"/>
        <v>N/A</v>
      </c>
      <c r="J301">
        <f t="shared" si="48"/>
        <v>7490000000</v>
      </c>
      <c r="K301" t="str">
        <f t="shared" si="49"/>
        <v>N/A</v>
      </c>
      <c r="L301" t="str">
        <f t="shared" si="50"/>
        <v>N/A</v>
      </c>
      <c r="M301" t="str">
        <f t="shared" si="51"/>
        <v>N/A</v>
      </c>
      <c r="N301" t="str">
        <f t="shared" si="52"/>
        <v>N/A</v>
      </c>
      <c r="P301">
        <f t="shared" si="53"/>
        <v>7490000000</v>
      </c>
      <c r="Q301">
        <f>IFERROR(J144+MATCH(P301,J301:N301,0)-1,"")</f>
        <v>2012</v>
      </c>
      <c r="R301">
        <f t="shared" si="54"/>
        <v>7490000000</v>
      </c>
      <c r="S301">
        <f>IFERROR(J144+MATCH(R301,J301:N301)-1,"")</f>
        <v>2012</v>
      </c>
      <c r="T301">
        <f t="shared" si="55"/>
        <v>7490000000</v>
      </c>
      <c r="U301" t="str">
        <f t="shared" si="56"/>
        <v/>
      </c>
      <c r="V301" t="e">
        <f t="shared" si="57"/>
        <v>#VALUE!</v>
      </c>
      <c r="W301" t="str">
        <f t="shared" si="58"/>
        <v/>
      </c>
      <c r="X301" t="str">
        <f t="shared" si="59"/>
        <v/>
      </c>
      <c r="Y301" t="str">
        <f t="shared" si="60"/>
        <v/>
      </c>
      <c r="Z301" t="str">
        <f t="shared" si="61"/>
        <v/>
      </c>
      <c r="AA301" t="e">
        <f t="shared" si="62"/>
        <v>#VALUE!</v>
      </c>
      <c r="AB301" t="str">
        <f>IFERROR(V144+MATCH(AA301,V301:Z301,0)-1,"")</f>
        <v/>
      </c>
    </row>
    <row r="302" spans="1:28" x14ac:dyDescent="0.3">
      <c r="A302" s="1">
        <v>1</v>
      </c>
      <c r="B302" t="s">
        <v>122</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e">
        <f t="shared" si="57"/>
        <v>#VALUE!</v>
      </c>
      <c r="W302" t="str">
        <f t="shared" si="58"/>
        <v/>
      </c>
      <c r="X302" t="str">
        <f t="shared" si="59"/>
        <v/>
      </c>
      <c r="Y302" t="str">
        <f t="shared" si="60"/>
        <v/>
      </c>
      <c r="Z302" t="str">
        <f t="shared" si="61"/>
        <v/>
      </c>
      <c r="AA302" t="e">
        <f t="shared" si="62"/>
        <v>#VALUE!</v>
      </c>
      <c r="AB302" t="str">
        <f>IFERROR(V144+MATCH(AA302,V302:Z302,0)-1,"")</f>
        <v/>
      </c>
    </row>
    <row r="303" spans="1:28" x14ac:dyDescent="0.3">
      <c r="A303" s="1">
        <v>2</v>
      </c>
      <c r="B303" t="s">
        <v>123</v>
      </c>
      <c r="C303" t="s">
        <v>7507</v>
      </c>
      <c r="I303" t="str">
        <f t="shared" si="47"/>
        <v>N/A</v>
      </c>
      <c r="J303">
        <f t="shared" si="48"/>
        <v>4.83</v>
      </c>
      <c r="K303" t="str">
        <f t="shared" si="49"/>
        <v>N/A</v>
      </c>
      <c r="L303" t="str">
        <f t="shared" si="50"/>
        <v>N/A</v>
      </c>
      <c r="M303" t="str">
        <f t="shared" si="51"/>
        <v>N/A</v>
      </c>
      <c r="N303" t="str">
        <f t="shared" si="52"/>
        <v>N/A</v>
      </c>
      <c r="P303">
        <f t="shared" si="53"/>
        <v>4.83</v>
      </c>
      <c r="Q303">
        <f>IFERROR(J144+MATCH(P303,J303:N303,0)-1,"")</f>
        <v>2012</v>
      </c>
      <c r="R303">
        <f t="shared" si="54"/>
        <v>4.83</v>
      </c>
      <c r="S303">
        <f>IFERROR(J144+MATCH(R303,J303:N303)-1,"")</f>
        <v>2012</v>
      </c>
      <c r="T303">
        <f t="shared" si="55"/>
        <v>4.83</v>
      </c>
      <c r="U303" t="str">
        <f t="shared" si="56"/>
        <v/>
      </c>
      <c r="V303" t="e">
        <f t="shared" si="57"/>
        <v>#VALUE!</v>
      </c>
      <c r="W303" t="str">
        <f t="shared" si="58"/>
        <v/>
      </c>
      <c r="X303" t="str">
        <f t="shared" si="59"/>
        <v/>
      </c>
      <c r="Y303" t="str">
        <f t="shared" si="60"/>
        <v/>
      </c>
      <c r="Z303" t="str">
        <f t="shared" si="61"/>
        <v/>
      </c>
      <c r="AA303" t="e">
        <f t="shared" si="62"/>
        <v>#VALUE!</v>
      </c>
      <c r="AB303" t="str">
        <f>IFERROR(V144+MATCH(AA303,V303:Z303,0)-1,"")</f>
        <v/>
      </c>
    </row>
    <row r="304" spans="1:28" x14ac:dyDescent="0.3">
      <c r="A304" s="1">
        <v>3</v>
      </c>
      <c r="B304" t="s">
        <v>124</v>
      </c>
      <c r="C304" t="s">
        <v>7508</v>
      </c>
      <c r="I304" t="str">
        <f t="shared" si="47"/>
        <v>N/A</v>
      </c>
      <c r="J304">
        <f t="shared" si="48"/>
        <v>8.81</v>
      </c>
      <c r="K304" t="str">
        <f t="shared" si="49"/>
        <v>N/A</v>
      </c>
      <c r="L304" t="str">
        <f t="shared" si="50"/>
        <v>N/A</v>
      </c>
      <c r="M304" t="str">
        <f t="shared" si="51"/>
        <v>N/A</v>
      </c>
      <c r="N304" t="str">
        <f t="shared" si="52"/>
        <v>N/A</v>
      </c>
      <c r="P304">
        <f t="shared" si="53"/>
        <v>8.81</v>
      </c>
      <c r="Q304">
        <f>IFERROR(J144+MATCH(P304,J304:N304,0)-1,"")</f>
        <v>2012</v>
      </c>
      <c r="R304">
        <f t="shared" si="54"/>
        <v>8.81</v>
      </c>
      <c r="S304">
        <f>IFERROR(J144+MATCH(R304,J304:N304)-1,"")</f>
        <v>2012</v>
      </c>
      <c r="T304">
        <f t="shared" si="55"/>
        <v>8.81</v>
      </c>
      <c r="U304" t="str">
        <f t="shared" si="56"/>
        <v/>
      </c>
      <c r="V304" t="e">
        <f t="shared" si="57"/>
        <v>#VALUE!</v>
      </c>
      <c r="W304" t="str">
        <f t="shared" si="58"/>
        <v/>
      </c>
      <c r="X304" t="str">
        <f t="shared" si="59"/>
        <v/>
      </c>
      <c r="Y304" t="str">
        <f t="shared" si="60"/>
        <v/>
      </c>
      <c r="Z304" t="str">
        <f t="shared" si="61"/>
        <v/>
      </c>
      <c r="AA304" t="e">
        <f t="shared" si="62"/>
        <v>#VALUE!</v>
      </c>
      <c r="AB304" t="str">
        <f>IFERROR(V144+MATCH(AA304,V304:Z304,0)-1,"")</f>
        <v/>
      </c>
    </row>
    <row r="305" spans="1:28" x14ac:dyDescent="0.3">
      <c r="A305" s="1">
        <v>4</v>
      </c>
      <c r="B305" t="s">
        <v>126</v>
      </c>
      <c r="C305" t="s">
        <v>7509</v>
      </c>
      <c r="I305" t="str">
        <f t="shared" si="47"/>
        <v>N/A</v>
      </c>
      <c r="J305">
        <f t="shared" si="48"/>
        <v>-9.4700000000000006</v>
      </c>
      <c r="K305" t="str">
        <f t="shared" si="49"/>
        <v>N/A</v>
      </c>
      <c r="L305" t="str">
        <f t="shared" si="50"/>
        <v>N/A</v>
      </c>
      <c r="M305" t="str">
        <f t="shared" si="51"/>
        <v>N/A</v>
      </c>
      <c r="N305" t="str">
        <f t="shared" si="52"/>
        <v>N/A</v>
      </c>
      <c r="P305">
        <f t="shared" si="53"/>
        <v>-9.4700000000000006</v>
      </c>
      <c r="Q305">
        <f>IFERROR(J144+MATCH(P305,J305:N305,0)-1,"")</f>
        <v>2012</v>
      </c>
      <c r="R305">
        <f t="shared" si="54"/>
        <v>-9.4700000000000006</v>
      </c>
      <c r="S305">
        <f>IFERROR(J144+MATCH(R305,J305:N305)-1,"")</f>
        <v>2012</v>
      </c>
      <c r="T305">
        <f t="shared" si="55"/>
        <v>-9.4700000000000006</v>
      </c>
      <c r="U305" t="str">
        <f t="shared" si="56"/>
        <v/>
      </c>
      <c r="V305" t="e">
        <f t="shared" si="57"/>
        <v>#VALUE!</v>
      </c>
      <c r="W305" t="str">
        <f t="shared" si="58"/>
        <v/>
      </c>
      <c r="X305" t="str">
        <f t="shared" si="59"/>
        <v/>
      </c>
      <c r="Y305" t="str">
        <f t="shared" si="60"/>
        <v/>
      </c>
      <c r="Z305" t="str">
        <f t="shared" si="61"/>
        <v/>
      </c>
      <c r="AA305" t="e">
        <f t="shared" si="62"/>
        <v>#VALUE!</v>
      </c>
      <c r="AB305" t="str">
        <f>IFERROR(V144+MATCH(AA305,V305:Z305,0)-1,"")</f>
        <v/>
      </c>
    </row>
    <row r="306" spans="1:28" x14ac:dyDescent="0.3">
      <c r="A306" s="1">
        <v>5</v>
      </c>
      <c r="B306" t="s">
        <v>128</v>
      </c>
      <c r="C306" t="s">
        <v>5851</v>
      </c>
      <c r="I306" t="str">
        <f t="shared" si="47"/>
        <v>N/A</v>
      </c>
      <c r="J306">
        <f t="shared" si="48"/>
        <v>4.8</v>
      </c>
      <c r="K306" t="str">
        <f t="shared" si="49"/>
        <v>N/A</v>
      </c>
      <c r="L306" t="str">
        <f t="shared" si="50"/>
        <v>N/A</v>
      </c>
      <c r="M306" t="str">
        <f t="shared" si="51"/>
        <v>N/A</v>
      </c>
      <c r="N306" t="str">
        <f t="shared" si="52"/>
        <v>N/A</v>
      </c>
      <c r="P306">
        <f t="shared" si="53"/>
        <v>4.8</v>
      </c>
      <c r="Q306">
        <f>IFERROR(J144+MATCH(P306,J306:N306,0)-1,"")</f>
        <v>2012</v>
      </c>
      <c r="R306">
        <f t="shared" si="54"/>
        <v>4.8</v>
      </c>
      <c r="S306">
        <f>IFERROR(J144+MATCH(R306,J306:N306)-1,"")</f>
        <v>2012</v>
      </c>
      <c r="T306">
        <f t="shared" si="55"/>
        <v>4.8</v>
      </c>
      <c r="U306" t="str">
        <f t="shared" si="56"/>
        <v/>
      </c>
      <c r="V306" t="e">
        <f t="shared" si="57"/>
        <v>#VALUE!</v>
      </c>
      <c r="W306" t="str">
        <f t="shared" si="58"/>
        <v/>
      </c>
      <c r="X306" t="str">
        <f t="shared" si="59"/>
        <v/>
      </c>
      <c r="Y306" t="str">
        <f t="shared" si="60"/>
        <v/>
      </c>
      <c r="Z306" t="str">
        <f t="shared" si="61"/>
        <v/>
      </c>
      <c r="AA306" t="e">
        <f t="shared" si="62"/>
        <v>#VALUE!</v>
      </c>
      <c r="AB306" t="str">
        <f>IFERROR(V144+MATCH(AA306,V306:Z306,0)-1,"")</f>
        <v/>
      </c>
    </row>
    <row r="307" spans="1:28" x14ac:dyDescent="0.3">
      <c r="A307" s="1">
        <v>6</v>
      </c>
      <c r="B307" t="s">
        <v>130</v>
      </c>
      <c r="C307" t="s">
        <v>3745</v>
      </c>
      <c r="I307" t="str">
        <f t="shared" si="47"/>
        <v>N/A</v>
      </c>
      <c r="J307">
        <f t="shared" si="48"/>
        <v>1</v>
      </c>
      <c r="K307" t="str">
        <f t="shared" si="49"/>
        <v>N/A</v>
      </c>
      <c r="L307" t="str">
        <f t="shared" si="50"/>
        <v>N/A</v>
      </c>
      <c r="M307" t="str">
        <f t="shared" si="51"/>
        <v>N/A</v>
      </c>
      <c r="N307" t="str">
        <f t="shared" si="52"/>
        <v>N/A</v>
      </c>
      <c r="P307">
        <f t="shared" si="53"/>
        <v>1</v>
      </c>
      <c r="Q307">
        <f>IFERROR(J144+MATCH(P307,J307:N307,0)-1,"")</f>
        <v>2012</v>
      </c>
      <c r="R307">
        <f t="shared" si="54"/>
        <v>1</v>
      </c>
      <c r="S307">
        <f>IFERROR(J144+MATCH(R307,J307:N307)-1,"")</f>
        <v>2012</v>
      </c>
      <c r="T307">
        <f t="shared" si="55"/>
        <v>1</v>
      </c>
      <c r="U307" t="str">
        <f t="shared" si="56"/>
        <v/>
      </c>
      <c r="V307" t="e">
        <f t="shared" si="57"/>
        <v>#VALUE!</v>
      </c>
      <c r="W307" t="str">
        <f t="shared" si="58"/>
        <v/>
      </c>
      <c r="X307" t="str">
        <f t="shared" si="59"/>
        <v/>
      </c>
      <c r="Y307" t="str">
        <f t="shared" si="60"/>
        <v/>
      </c>
      <c r="Z307" t="str">
        <f t="shared" si="61"/>
        <v/>
      </c>
      <c r="AA307" t="e">
        <f t="shared" si="62"/>
        <v>#VALUE!</v>
      </c>
      <c r="AB307" t="str">
        <f>IFERROR(V144+MATCH(AA307,V307:Z307,0)-1,"")</f>
        <v/>
      </c>
    </row>
    <row r="308" spans="1:28" x14ac:dyDescent="0.3">
      <c r="A308" s="1">
        <v>7</v>
      </c>
      <c r="B308" t="s">
        <v>132</v>
      </c>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e">
        <f t="shared" si="57"/>
        <v>#VALUE!</v>
      </c>
      <c r="W308" t="str">
        <f t="shared" si="58"/>
        <v/>
      </c>
      <c r="X308" t="str">
        <f t="shared" si="59"/>
        <v/>
      </c>
      <c r="Y308" t="str">
        <f t="shared" si="60"/>
        <v/>
      </c>
      <c r="Z308" t="str">
        <f t="shared" si="61"/>
        <v/>
      </c>
      <c r="AA308" t="e">
        <f t="shared" si="62"/>
        <v>#VALUE!</v>
      </c>
      <c r="AB308" t="str">
        <f>IFERROR(V144+MATCH(AA308,V308:Z308,0)-1,"")</f>
        <v/>
      </c>
    </row>
    <row r="309" spans="1:28" x14ac:dyDescent="0.3">
      <c r="A309" s="1">
        <v>8</v>
      </c>
      <c r="B309" t="s">
        <v>133</v>
      </c>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e">
        <f t="shared" si="57"/>
        <v>#VALUE!</v>
      </c>
      <c r="W309" t="str">
        <f t="shared" si="58"/>
        <v/>
      </c>
      <c r="X309" t="str">
        <f t="shared" si="59"/>
        <v/>
      </c>
      <c r="Y309" t="str">
        <f t="shared" si="60"/>
        <v/>
      </c>
      <c r="Z309" t="str">
        <f t="shared" si="61"/>
        <v/>
      </c>
      <c r="AA309" t="e">
        <f t="shared" si="62"/>
        <v>#VALUE!</v>
      </c>
      <c r="AB309" t="str">
        <f>IFERROR(V144+MATCH(AA309,V309:Z309,0)-1,"")</f>
        <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1:28" x14ac:dyDescent="0.3">
      <c r="A312" s="1">
        <v>0</v>
      </c>
      <c r="B312" t="s">
        <v>121</v>
      </c>
      <c r="C312" t="s">
        <v>7510</v>
      </c>
      <c r="I312" t="str">
        <f t="shared" si="47"/>
        <v>N/A</v>
      </c>
      <c r="J312">
        <f t="shared" si="48"/>
        <v>7860000000</v>
      </c>
      <c r="K312" t="str">
        <f t="shared" si="49"/>
        <v>N/A</v>
      </c>
      <c r="L312" t="str">
        <f t="shared" si="50"/>
        <v>N/A</v>
      </c>
      <c r="M312" t="str">
        <f t="shared" si="51"/>
        <v>N/A</v>
      </c>
      <c r="N312" t="str">
        <f t="shared" si="52"/>
        <v>N/A</v>
      </c>
      <c r="P312">
        <f t="shared" si="53"/>
        <v>7860000000</v>
      </c>
      <c r="Q312">
        <f>IFERROR(J144+MATCH(P312,J312:N312,0)-1,"")</f>
        <v>2012</v>
      </c>
      <c r="R312">
        <f t="shared" si="54"/>
        <v>7860000000</v>
      </c>
      <c r="S312">
        <f>IFERROR(J144+MATCH(R312,J312:N312)-1,"")</f>
        <v>2012</v>
      </c>
      <c r="T312">
        <f t="shared" si="55"/>
        <v>7860000000</v>
      </c>
      <c r="U312" t="str">
        <f t="shared" si="56"/>
        <v/>
      </c>
      <c r="V312" t="e">
        <f t="shared" si="57"/>
        <v>#VALUE!</v>
      </c>
      <c r="W312" t="str">
        <f t="shared" si="58"/>
        <v/>
      </c>
      <c r="X312" t="str">
        <f t="shared" si="59"/>
        <v/>
      </c>
      <c r="Y312" t="str">
        <f t="shared" si="60"/>
        <v/>
      </c>
      <c r="Z312" t="str">
        <f t="shared" si="61"/>
        <v/>
      </c>
      <c r="AA312" t="e">
        <f t="shared" si="62"/>
        <v>#VALUE!</v>
      </c>
      <c r="AB312" t="str">
        <f>IFERROR(V144+MATCH(AA312,V312:Z312,0)-1,"")</f>
        <v/>
      </c>
    </row>
    <row r="313" spans="1:28" x14ac:dyDescent="0.3">
      <c r="A313" s="1">
        <v>1</v>
      </c>
      <c r="B313" t="s">
        <v>122</v>
      </c>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e">
        <f t="shared" si="57"/>
        <v>#VALUE!</v>
      </c>
      <c r="W313" t="str">
        <f t="shared" si="58"/>
        <v/>
      </c>
      <c r="X313" t="str">
        <f t="shared" si="59"/>
        <v/>
      </c>
      <c r="Y313" t="str">
        <f t="shared" si="60"/>
        <v/>
      </c>
      <c r="Z313" t="str">
        <f t="shared" si="61"/>
        <v/>
      </c>
      <c r="AA313" t="e">
        <f t="shared" si="62"/>
        <v>#VALUE!</v>
      </c>
      <c r="AB313" t="str">
        <f>IFERROR(V144+MATCH(AA313,V313:Z313,0)-1,"")</f>
        <v/>
      </c>
    </row>
    <row r="314" spans="1:28" x14ac:dyDescent="0.3">
      <c r="A314" s="1">
        <v>2</v>
      </c>
      <c r="B314" t="s">
        <v>123</v>
      </c>
      <c r="C314" t="s">
        <v>7511</v>
      </c>
      <c r="I314" t="str">
        <f t="shared" si="47"/>
        <v>N/A</v>
      </c>
      <c r="J314">
        <f t="shared" si="48"/>
        <v>9.76</v>
      </c>
      <c r="K314" t="str">
        <f t="shared" si="49"/>
        <v>N/A</v>
      </c>
      <c r="L314" t="str">
        <f t="shared" si="50"/>
        <v>N/A</v>
      </c>
      <c r="M314" t="str">
        <f t="shared" si="51"/>
        <v>N/A</v>
      </c>
      <c r="N314" t="str">
        <f t="shared" si="52"/>
        <v>N/A</v>
      </c>
      <c r="P314">
        <f t="shared" si="53"/>
        <v>9.76</v>
      </c>
      <c r="Q314">
        <f>IFERROR(J144+MATCH(P314,J314:N314,0)-1,"")</f>
        <v>2012</v>
      </c>
      <c r="R314">
        <f t="shared" si="54"/>
        <v>9.76</v>
      </c>
      <c r="S314">
        <f>IFERROR(J144+MATCH(R314,J314:N314)-1,"")</f>
        <v>2012</v>
      </c>
      <c r="T314">
        <f t="shared" si="55"/>
        <v>9.76</v>
      </c>
      <c r="U314" t="str">
        <f t="shared" si="56"/>
        <v/>
      </c>
      <c r="V314" t="e">
        <f t="shared" si="57"/>
        <v>#VALUE!</v>
      </c>
      <c r="W314" t="str">
        <f t="shared" si="58"/>
        <v/>
      </c>
      <c r="X314" t="str">
        <f t="shared" si="59"/>
        <v/>
      </c>
      <c r="Y314" t="str">
        <f t="shared" si="60"/>
        <v/>
      </c>
      <c r="Z314" t="str">
        <f t="shared" si="61"/>
        <v/>
      </c>
      <c r="AA314" t="e">
        <f t="shared" si="62"/>
        <v>#VALUE!</v>
      </c>
      <c r="AB314" t="str">
        <f>IFERROR(V144+MATCH(AA314,V314:Z314,0)-1,"")</f>
        <v/>
      </c>
    </row>
    <row r="315" spans="1:28" x14ac:dyDescent="0.3">
      <c r="A315" s="1">
        <v>3</v>
      </c>
      <c r="B315" t="s">
        <v>124</v>
      </c>
      <c r="C315" t="s">
        <v>7512</v>
      </c>
      <c r="I315" t="str">
        <f t="shared" si="47"/>
        <v>N/A</v>
      </c>
      <c r="J315">
        <f t="shared" si="48"/>
        <v>45.55</v>
      </c>
      <c r="K315" t="str">
        <f t="shared" si="49"/>
        <v>N/A</v>
      </c>
      <c r="L315" t="str">
        <f t="shared" si="50"/>
        <v>N/A</v>
      </c>
      <c r="M315" t="str">
        <f t="shared" si="51"/>
        <v>N/A</v>
      </c>
      <c r="N315" t="str">
        <f t="shared" si="52"/>
        <v>N/A</v>
      </c>
      <c r="P315">
        <f t="shared" si="53"/>
        <v>45.55</v>
      </c>
      <c r="Q315">
        <f>IFERROR(J144+MATCH(P315,J315:N315,0)-1,"")</f>
        <v>2012</v>
      </c>
      <c r="R315">
        <f t="shared" si="54"/>
        <v>45.55</v>
      </c>
      <c r="S315">
        <f>IFERROR(J144+MATCH(R315,J315:N315)-1,"")</f>
        <v>2012</v>
      </c>
      <c r="T315">
        <f t="shared" si="55"/>
        <v>45.55</v>
      </c>
      <c r="U315" t="str">
        <f t="shared" si="56"/>
        <v/>
      </c>
      <c r="V315" t="e">
        <f t="shared" si="57"/>
        <v>#VALUE!</v>
      </c>
      <c r="W315" t="str">
        <f t="shared" si="58"/>
        <v/>
      </c>
      <c r="X315" t="str">
        <f t="shared" si="59"/>
        <v/>
      </c>
      <c r="Y315" t="str">
        <f t="shared" si="60"/>
        <v/>
      </c>
      <c r="Z315" t="str">
        <f t="shared" si="61"/>
        <v/>
      </c>
      <c r="AA315" t="e">
        <f t="shared" si="62"/>
        <v>#VALUE!</v>
      </c>
      <c r="AB315" t="str">
        <f>IFERROR(V144+MATCH(AA315,V315:Z315,0)-1,"")</f>
        <v/>
      </c>
    </row>
    <row r="316" spans="1:28" x14ac:dyDescent="0.3">
      <c r="A316" s="1">
        <v>4</v>
      </c>
      <c r="B316" t="s">
        <v>126</v>
      </c>
      <c r="C316" t="s">
        <v>7513</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8.0500000000000007</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8.0500000000000007</v>
      </c>
      <c r="Q316">
        <f>IFERROR(J144+MATCH(P316,J316:N316,0)-1,"")</f>
        <v>2012</v>
      </c>
      <c r="R316">
        <f t="shared" si="54"/>
        <v>8.0500000000000007</v>
      </c>
      <c r="S316">
        <f>IFERROR(J144+MATCH(R316,J316:N316)-1,"")</f>
        <v>2012</v>
      </c>
      <c r="T316">
        <f t="shared" si="55"/>
        <v>8.0500000000000007</v>
      </c>
      <c r="U316" t="str">
        <f t="shared" si="56"/>
        <v/>
      </c>
      <c r="V316" t="e">
        <f t="shared" si="57"/>
        <v>#VALUE!</v>
      </c>
      <c r="W316" t="str">
        <f t="shared" si="58"/>
        <v/>
      </c>
      <c r="X316" t="str">
        <f t="shared" si="59"/>
        <v/>
      </c>
      <c r="Y316" t="str">
        <f t="shared" si="60"/>
        <v/>
      </c>
      <c r="Z316" t="str">
        <f t="shared" si="61"/>
        <v/>
      </c>
      <c r="AA316" t="e">
        <f t="shared" si="62"/>
        <v>#VALUE!</v>
      </c>
      <c r="AB316" t="str">
        <f>IFERROR(V144+MATCH(AA316,V316:Z316,0)-1,"")</f>
        <v/>
      </c>
    </row>
    <row r="317" spans="1:28" x14ac:dyDescent="0.3">
      <c r="A317" s="1">
        <v>5</v>
      </c>
      <c r="B317" t="s">
        <v>128</v>
      </c>
      <c r="C317" t="s">
        <v>5042</v>
      </c>
      <c r="I317" t="str">
        <f t="shared" si="63"/>
        <v>N/A</v>
      </c>
      <c r="J317">
        <f t="shared" si="64"/>
        <v>8.77</v>
      </c>
      <c r="K317" t="str">
        <f t="shared" si="65"/>
        <v>N/A</v>
      </c>
      <c r="L317" t="str">
        <f t="shared" si="66"/>
        <v>N/A</v>
      </c>
      <c r="M317" t="str">
        <f t="shared" si="67"/>
        <v>N/A</v>
      </c>
      <c r="N317" t="str">
        <f t="shared" si="68"/>
        <v>N/A</v>
      </c>
      <c r="P317">
        <f t="shared" si="53"/>
        <v>8.77</v>
      </c>
      <c r="Q317">
        <f>IFERROR(J144+MATCH(P317,J317:N317,0)-1,"")</f>
        <v>2012</v>
      </c>
      <c r="R317">
        <f t="shared" si="54"/>
        <v>8.77</v>
      </c>
      <c r="S317">
        <f>IFERROR(J144+MATCH(R317,J317:N317)-1,"")</f>
        <v>2012</v>
      </c>
      <c r="T317">
        <f t="shared" si="55"/>
        <v>8.77</v>
      </c>
      <c r="U317" t="str">
        <f t="shared" si="56"/>
        <v/>
      </c>
      <c r="V317" t="e">
        <f t="shared" si="57"/>
        <v>#VALUE!</v>
      </c>
      <c r="W317" t="str">
        <f t="shared" si="58"/>
        <v/>
      </c>
      <c r="X317" t="str">
        <f t="shared" si="59"/>
        <v/>
      </c>
      <c r="Y317" t="str">
        <f t="shared" si="60"/>
        <v/>
      </c>
      <c r="Z317" t="str">
        <f t="shared" si="61"/>
        <v/>
      </c>
      <c r="AA317" t="e">
        <f t="shared" si="62"/>
        <v>#VALUE!</v>
      </c>
      <c r="AB317" t="str">
        <f>IFERROR(V144+MATCH(AA317,V317:Z317,0)-1,"")</f>
        <v/>
      </c>
    </row>
    <row r="318" spans="1:28" x14ac:dyDescent="0.3">
      <c r="A318" s="1">
        <v>6</v>
      </c>
      <c r="B318" t="s">
        <v>130</v>
      </c>
      <c r="C318" t="s">
        <v>7047</v>
      </c>
      <c r="I318" t="str">
        <f t="shared" si="63"/>
        <v>N/A</v>
      </c>
      <c r="J318">
        <f t="shared" si="64"/>
        <v>2.56</v>
      </c>
      <c r="K318" t="str">
        <f t="shared" si="65"/>
        <v>N/A</v>
      </c>
      <c r="L318" t="str">
        <f t="shared" si="66"/>
        <v>N/A</v>
      </c>
      <c r="M318" t="str">
        <f t="shared" si="67"/>
        <v>N/A</v>
      </c>
      <c r="N318" t="str">
        <f t="shared" si="68"/>
        <v>N/A</v>
      </c>
      <c r="P318">
        <f t="shared" si="53"/>
        <v>2.56</v>
      </c>
      <c r="Q318">
        <f>IFERROR(J144+MATCH(P318,J318:N318,0)-1,"")</f>
        <v>2012</v>
      </c>
      <c r="R318">
        <f t="shared" si="54"/>
        <v>2.56</v>
      </c>
      <c r="S318">
        <f>IFERROR(J144+MATCH(R318,J318:N318)-1,"")</f>
        <v>2012</v>
      </c>
      <c r="T318">
        <f t="shared" si="55"/>
        <v>2.56</v>
      </c>
      <c r="U318" t="str">
        <f t="shared" si="56"/>
        <v/>
      </c>
      <c r="V318" t="e">
        <f t="shared" si="57"/>
        <v>#VALUE!</v>
      </c>
      <c r="W318" t="str">
        <f t="shared" si="58"/>
        <v/>
      </c>
      <c r="X318" t="str">
        <f t="shared" si="59"/>
        <v/>
      </c>
      <c r="Y318" t="str">
        <f t="shared" si="60"/>
        <v/>
      </c>
      <c r="Z318" t="str">
        <f t="shared" si="61"/>
        <v/>
      </c>
      <c r="AA318" t="e">
        <f t="shared" si="62"/>
        <v>#VALUE!</v>
      </c>
      <c r="AB318" t="str">
        <f>IFERROR(V144+MATCH(AA318,V318:Z318,0)-1,"")</f>
        <v/>
      </c>
    </row>
    <row r="319" spans="1:28" x14ac:dyDescent="0.3">
      <c r="A319" s="1">
        <v>7</v>
      </c>
      <c r="B319" t="s">
        <v>132</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e">
        <f t="shared" si="57"/>
        <v>#VALUE!</v>
      </c>
      <c r="W319" t="str">
        <f t="shared" si="58"/>
        <v/>
      </c>
      <c r="X319" t="str">
        <f t="shared" si="59"/>
        <v/>
      </c>
      <c r="Y319" t="str">
        <f t="shared" si="60"/>
        <v/>
      </c>
      <c r="Z319" t="str">
        <f t="shared" si="61"/>
        <v/>
      </c>
      <c r="AA319" t="e">
        <f t="shared" si="62"/>
        <v>#VALUE!</v>
      </c>
      <c r="AB319" t="str">
        <f>IFERROR(V144+MATCH(AA319,V319:Z319,0)-1,"")</f>
        <v/>
      </c>
    </row>
    <row r="320" spans="1:28" x14ac:dyDescent="0.3">
      <c r="A320" s="1">
        <v>8</v>
      </c>
      <c r="B320" t="s">
        <v>133</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e">
        <f t="shared" si="57"/>
        <v>#VALUE!</v>
      </c>
      <c r="W320" t="str">
        <f t="shared" si="58"/>
        <v/>
      </c>
      <c r="X320" t="str">
        <f t="shared" si="59"/>
        <v/>
      </c>
      <c r="Y320" t="str">
        <f t="shared" si="60"/>
        <v/>
      </c>
      <c r="Z320" t="str">
        <f t="shared" si="61"/>
        <v/>
      </c>
      <c r="AA320" t="e">
        <f t="shared" si="62"/>
        <v>#VALUE!</v>
      </c>
      <c r="AB320" t="str">
        <f>IFERROR(V144+MATCH(AA320,V320:Z320,0)-1,"")</f>
        <v/>
      </c>
    </row>
    <row r="321" spans="1: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0</v>
      </c>
      <c r="B323" t="s">
        <v>121</v>
      </c>
      <c r="C323" t="s">
        <v>7514</v>
      </c>
      <c r="I323" t="str">
        <f t="shared" si="63"/>
        <v>N/A</v>
      </c>
      <c r="J323">
        <f t="shared" si="64"/>
        <v>3380000000</v>
      </c>
      <c r="K323" t="str">
        <f t="shared" si="65"/>
        <v>N/A</v>
      </c>
      <c r="L323" t="str">
        <f t="shared" si="66"/>
        <v>N/A</v>
      </c>
      <c r="M323" t="str">
        <f t="shared" si="67"/>
        <v>N/A</v>
      </c>
      <c r="N323" t="str">
        <f t="shared" si="68"/>
        <v>N/A</v>
      </c>
      <c r="P323">
        <f t="shared" si="53"/>
        <v>3380000000</v>
      </c>
      <c r="Q323">
        <f>IFERROR(J144+MATCH(P323,J323:N323,0)-1,"")</f>
        <v>2012</v>
      </c>
      <c r="R323">
        <f t="shared" si="54"/>
        <v>3380000000</v>
      </c>
      <c r="S323">
        <f>IFERROR(J144+MATCH(R323,J323:N323)-1,"")</f>
        <v>2012</v>
      </c>
      <c r="T323">
        <f t="shared" si="55"/>
        <v>3380000000</v>
      </c>
      <c r="U323" t="str">
        <f t="shared" si="56"/>
        <v/>
      </c>
      <c r="V323" t="e">
        <f t="shared" si="57"/>
        <v>#VALUE!</v>
      </c>
      <c r="W323" t="str">
        <f t="shared" si="58"/>
        <v/>
      </c>
      <c r="X323" t="str">
        <f t="shared" si="59"/>
        <v/>
      </c>
      <c r="Y323" t="str">
        <f t="shared" si="60"/>
        <v/>
      </c>
      <c r="Z323" t="str">
        <f t="shared" si="61"/>
        <v/>
      </c>
      <c r="AA323" t="e">
        <f t="shared" si="62"/>
        <v>#VALUE!</v>
      </c>
      <c r="AB323" t="str">
        <f>IFERROR(V144+MATCH(AA323,V323:Z323,0)-1,"")</f>
        <v/>
      </c>
    </row>
    <row r="324" spans="1:28" x14ac:dyDescent="0.3">
      <c r="A324" s="1">
        <v>1</v>
      </c>
      <c r="B324" t="s">
        <v>122</v>
      </c>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e">
        <f t="shared" si="57"/>
        <v>#VALUE!</v>
      </c>
      <c r="W324" t="str">
        <f t="shared" si="58"/>
        <v/>
      </c>
      <c r="X324" t="str">
        <f t="shared" si="59"/>
        <v/>
      </c>
      <c r="Y324" t="str">
        <f t="shared" si="60"/>
        <v/>
      </c>
      <c r="Z324" t="str">
        <f t="shared" si="61"/>
        <v/>
      </c>
      <c r="AA324" t="e">
        <f t="shared" si="62"/>
        <v>#VALUE!</v>
      </c>
      <c r="AB324" t="str">
        <f>IFERROR(V144+MATCH(AA324,V324:Z324,0)-1,"")</f>
        <v/>
      </c>
    </row>
    <row r="325" spans="1:28" x14ac:dyDescent="0.3">
      <c r="A325" s="1">
        <v>2</v>
      </c>
      <c r="B325" t="s">
        <v>123</v>
      </c>
      <c r="C325" t="s">
        <v>6649</v>
      </c>
      <c r="I325" t="str">
        <f t="shared" si="63"/>
        <v>N/A</v>
      </c>
      <c r="J325">
        <f t="shared" si="64"/>
        <v>6.58</v>
      </c>
      <c r="K325" t="str">
        <f t="shared" si="65"/>
        <v>N/A</v>
      </c>
      <c r="L325" t="str">
        <f t="shared" si="66"/>
        <v>N/A</v>
      </c>
      <c r="M325" t="str">
        <f t="shared" si="67"/>
        <v>N/A</v>
      </c>
      <c r="N325" t="str">
        <f t="shared" si="68"/>
        <v>N/A</v>
      </c>
      <c r="P325">
        <f t="shared" si="53"/>
        <v>6.58</v>
      </c>
      <c r="Q325">
        <f>IFERROR(J144+MATCH(P325,J325:N325,0)-1,"")</f>
        <v>2012</v>
      </c>
      <c r="R325">
        <f t="shared" si="54"/>
        <v>6.58</v>
      </c>
      <c r="S325">
        <f>IFERROR(J144+MATCH(R325,J325:N325)-1,"")</f>
        <v>2012</v>
      </c>
      <c r="T325">
        <f t="shared" si="55"/>
        <v>6.58</v>
      </c>
      <c r="U325" t="str">
        <f t="shared" si="56"/>
        <v/>
      </c>
      <c r="V325" t="e">
        <f t="shared" si="57"/>
        <v>#VALUE!</v>
      </c>
      <c r="W325" t="str">
        <f t="shared" si="58"/>
        <v/>
      </c>
      <c r="X325" t="str">
        <f t="shared" si="59"/>
        <v/>
      </c>
      <c r="Y325" t="str">
        <f t="shared" si="60"/>
        <v/>
      </c>
      <c r="Z325" t="str">
        <f t="shared" si="61"/>
        <v/>
      </c>
      <c r="AA325" t="e">
        <f t="shared" si="62"/>
        <v>#VALUE!</v>
      </c>
      <c r="AB325" t="str">
        <f>IFERROR(V144+MATCH(AA325,V325:Z325,0)-1,"")</f>
        <v/>
      </c>
    </row>
    <row r="326" spans="1:28" x14ac:dyDescent="0.3">
      <c r="A326" s="1">
        <v>3</v>
      </c>
      <c r="B326" t="s">
        <v>124</v>
      </c>
      <c r="C326" t="s">
        <v>7515</v>
      </c>
      <c r="I326" t="str">
        <f t="shared" si="63"/>
        <v>N/A</v>
      </c>
      <c r="J326">
        <f t="shared" si="64"/>
        <v>9.14</v>
      </c>
      <c r="K326" t="str">
        <f t="shared" si="65"/>
        <v>N/A</v>
      </c>
      <c r="L326" t="str">
        <f t="shared" si="66"/>
        <v>N/A</v>
      </c>
      <c r="M326" t="str">
        <f t="shared" si="67"/>
        <v>N/A</v>
      </c>
      <c r="N326" t="str">
        <f t="shared" si="68"/>
        <v>N/A</v>
      </c>
      <c r="P326">
        <f t="shared" si="53"/>
        <v>9.14</v>
      </c>
      <c r="Q326">
        <f>IFERROR(J144+MATCH(P326,J326:N326,0)-1,"")</f>
        <v>2012</v>
      </c>
      <c r="R326">
        <f t="shared" si="54"/>
        <v>9.14</v>
      </c>
      <c r="S326">
        <f>IFERROR(J144+MATCH(R326,J326:N326)-1,"")</f>
        <v>2012</v>
      </c>
      <c r="T326">
        <f t="shared" si="55"/>
        <v>9.14</v>
      </c>
      <c r="U326" t="str">
        <f t="shared" si="56"/>
        <v/>
      </c>
      <c r="V326" t="e">
        <f t="shared" si="57"/>
        <v>#VALUE!</v>
      </c>
      <c r="W326" t="str">
        <f t="shared" si="58"/>
        <v/>
      </c>
      <c r="X326" t="str">
        <f t="shared" si="59"/>
        <v/>
      </c>
      <c r="Y326" t="str">
        <f t="shared" si="60"/>
        <v/>
      </c>
      <c r="Z326" t="str">
        <f t="shared" si="61"/>
        <v/>
      </c>
      <c r="AA326" t="e">
        <f t="shared" si="62"/>
        <v>#VALUE!</v>
      </c>
      <c r="AB326" t="str">
        <f>IFERROR(V144+MATCH(AA326,V326:Z326,0)-1,"")</f>
        <v/>
      </c>
    </row>
    <row r="327" spans="1:28" x14ac:dyDescent="0.3">
      <c r="A327" s="1">
        <v>4</v>
      </c>
      <c r="B327" t="s">
        <v>126</v>
      </c>
      <c r="C327" t="s">
        <v>6286</v>
      </c>
      <c r="I327" t="str">
        <f t="shared" si="63"/>
        <v>N/A</v>
      </c>
      <c r="J327">
        <f t="shared" si="64"/>
        <v>1.71</v>
      </c>
      <c r="K327" t="str">
        <f t="shared" si="65"/>
        <v>N/A</v>
      </c>
      <c r="L327" t="str">
        <f t="shared" si="66"/>
        <v>N/A</v>
      </c>
      <c r="M327" t="str">
        <f t="shared" si="67"/>
        <v>N/A</v>
      </c>
      <c r="N327" t="str">
        <f t="shared" si="68"/>
        <v>N/A</v>
      </c>
      <c r="P327">
        <f t="shared" si="53"/>
        <v>1.71</v>
      </c>
      <c r="Q327">
        <f>IFERROR(J144+MATCH(P327,J327:N327,0)-1,"")</f>
        <v>2012</v>
      </c>
      <c r="R327">
        <f t="shared" si="54"/>
        <v>1.71</v>
      </c>
      <c r="S327">
        <f>IFERROR(J144+MATCH(R327,J327:N327)-1,"")</f>
        <v>2012</v>
      </c>
      <c r="T327">
        <f t="shared" si="55"/>
        <v>1.71</v>
      </c>
      <c r="U327" t="str">
        <f t="shared" si="56"/>
        <v/>
      </c>
      <c r="V327" t="e">
        <f t="shared" si="57"/>
        <v>#VALUE!</v>
      </c>
      <c r="W327" t="str">
        <f t="shared" si="58"/>
        <v/>
      </c>
      <c r="X327" t="str">
        <f t="shared" si="59"/>
        <v/>
      </c>
      <c r="Y327" t="str">
        <f t="shared" si="60"/>
        <v/>
      </c>
      <c r="Z327" t="str">
        <f t="shared" si="61"/>
        <v/>
      </c>
      <c r="AA327" t="e">
        <f t="shared" si="62"/>
        <v>#VALUE!</v>
      </c>
      <c r="AB327" t="str">
        <f>IFERROR(V144+MATCH(AA327,V327:Z327,0)-1,"")</f>
        <v/>
      </c>
    </row>
    <row r="328" spans="1:28" x14ac:dyDescent="0.3">
      <c r="A328" s="1">
        <v>5</v>
      </c>
      <c r="B328" t="s">
        <v>128</v>
      </c>
      <c r="C328" t="s">
        <v>7516</v>
      </c>
      <c r="I328" t="str">
        <f t="shared" si="63"/>
        <v>N/A</v>
      </c>
      <c r="J328">
        <f t="shared" si="64"/>
        <v>5.29</v>
      </c>
      <c r="K328" t="str">
        <f t="shared" si="65"/>
        <v>N/A</v>
      </c>
      <c r="L328" t="str">
        <f t="shared" si="66"/>
        <v>N/A</v>
      </c>
      <c r="M328" t="str">
        <f t="shared" si="67"/>
        <v>N/A</v>
      </c>
      <c r="N328" t="str">
        <f t="shared" si="68"/>
        <v>N/A</v>
      </c>
      <c r="P328">
        <f t="shared" si="53"/>
        <v>5.29</v>
      </c>
      <c r="Q328">
        <f>IFERROR(J144+MATCH(P328,J328:N328,0)-1,"")</f>
        <v>2012</v>
      </c>
      <c r="R328">
        <f t="shared" si="54"/>
        <v>5.29</v>
      </c>
      <c r="S328">
        <f>IFERROR(J144+MATCH(R328,J328:N328)-1,"")</f>
        <v>2012</v>
      </c>
      <c r="T328">
        <f t="shared" si="55"/>
        <v>5.29</v>
      </c>
      <c r="U328" t="str">
        <f t="shared" si="56"/>
        <v/>
      </c>
      <c r="V328" t="e">
        <f t="shared" si="57"/>
        <v>#VALUE!</v>
      </c>
      <c r="W328" t="str">
        <f t="shared" si="58"/>
        <v/>
      </c>
      <c r="X328" t="str">
        <f t="shared" si="59"/>
        <v/>
      </c>
      <c r="Y328" t="str">
        <f t="shared" si="60"/>
        <v/>
      </c>
      <c r="Z328" t="str">
        <f t="shared" si="61"/>
        <v/>
      </c>
      <c r="AA328" t="e">
        <f t="shared" si="62"/>
        <v>#VALUE!</v>
      </c>
      <c r="AB328" t="str">
        <f>IFERROR(V144+MATCH(AA328,V328:Z328,0)-1,"")</f>
        <v/>
      </c>
    </row>
    <row r="329" spans="1:28" x14ac:dyDescent="0.3">
      <c r="A329" s="1">
        <v>6</v>
      </c>
      <c r="B329" t="s">
        <v>130</v>
      </c>
      <c r="C329" t="s">
        <v>2046</v>
      </c>
      <c r="I329" t="str">
        <f t="shared" si="63"/>
        <v>N/A</v>
      </c>
      <c r="J329">
        <f t="shared" si="64"/>
        <v>0.98</v>
      </c>
      <c r="K329" t="str">
        <f t="shared" si="65"/>
        <v>N/A</v>
      </c>
      <c r="L329" t="str">
        <f t="shared" si="66"/>
        <v>N/A</v>
      </c>
      <c r="M329" t="str">
        <f t="shared" si="67"/>
        <v>N/A</v>
      </c>
      <c r="N329" t="str">
        <f t="shared" si="68"/>
        <v>N/A</v>
      </c>
      <c r="P329">
        <f t="shared" si="53"/>
        <v>0.98</v>
      </c>
      <c r="Q329">
        <f>IFERROR(J144+MATCH(P329,J329:N329,0)-1,"")</f>
        <v>2012</v>
      </c>
      <c r="R329">
        <f t="shared" si="54"/>
        <v>0.98</v>
      </c>
      <c r="S329">
        <f>IFERROR(J144+MATCH(R329,J329:N329)-1,"")</f>
        <v>2012</v>
      </c>
      <c r="T329">
        <f t="shared" si="55"/>
        <v>0.98</v>
      </c>
      <c r="U329" t="str">
        <f t="shared" si="56"/>
        <v/>
      </c>
      <c r="V329" t="e">
        <f t="shared" si="57"/>
        <v>#VALUE!</v>
      </c>
      <c r="W329" t="str">
        <f t="shared" si="58"/>
        <v/>
      </c>
      <c r="X329" t="str">
        <f t="shared" si="59"/>
        <v/>
      </c>
      <c r="Y329" t="str">
        <f t="shared" si="60"/>
        <v/>
      </c>
      <c r="Z329" t="str">
        <f t="shared" si="61"/>
        <v/>
      </c>
      <c r="AA329" t="e">
        <f t="shared" si="62"/>
        <v>#VALUE!</v>
      </c>
      <c r="AB329" t="str">
        <f>IFERROR(V144+MATCH(AA329,V329:Z329,0)-1,"")</f>
        <v/>
      </c>
    </row>
    <row r="330" spans="1:28" x14ac:dyDescent="0.3">
      <c r="A330" s="1">
        <v>7</v>
      </c>
      <c r="B330" t="s">
        <v>132</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e">
        <f t="shared" si="57"/>
        <v>#VALUE!</v>
      </c>
      <c r="W330" t="str">
        <f t="shared" si="58"/>
        <v/>
      </c>
      <c r="X330" t="str">
        <f t="shared" si="59"/>
        <v/>
      </c>
      <c r="Y330" t="str">
        <f t="shared" si="60"/>
        <v/>
      </c>
      <c r="Z330" t="str">
        <f t="shared" si="61"/>
        <v/>
      </c>
      <c r="AA330" t="e">
        <f t="shared" si="62"/>
        <v>#VALUE!</v>
      </c>
      <c r="AB330" t="str">
        <f>IFERROR(V144+MATCH(AA330,V330:Z330,0)-1,"")</f>
        <v/>
      </c>
    </row>
    <row r="331" spans="1:28" x14ac:dyDescent="0.3">
      <c r="A331" s="1">
        <v>8</v>
      </c>
      <c r="B331" t="s">
        <v>133</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e">
        <f t="shared" si="57"/>
        <v>#VALUE!</v>
      </c>
      <c r="W331" t="str">
        <f t="shared" si="58"/>
        <v/>
      </c>
      <c r="X331" t="str">
        <f t="shared" si="59"/>
        <v/>
      </c>
      <c r="Y331" t="str">
        <f t="shared" si="60"/>
        <v/>
      </c>
      <c r="Z331" t="str">
        <f t="shared" si="61"/>
        <v/>
      </c>
      <c r="AA331" t="e">
        <f t="shared" si="62"/>
        <v>#VALUE!</v>
      </c>
      <c r="AB331" t="str">
        <f>IFERROR(V144+MATCH(AA331,V331:Z331,0)-1,"")</f>
        <v/>
      </c>
    </row>
    <row r="332" spans="1: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1: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0</v>
      </c>
      <c r="B334" t="s">
        <v>121</v>
      </c>
      <c r="C334" t="s">
        <v>7517</v>
      </c>
      <c r="I334" t="str">
        <f t="shared" si="63"/>
        <v>N/A</v>
      </c>
      <c r="J334">
        <f t="shared" si="64"/>
        <v>25170000000</v>
      </c>
      <c r="K334" t="str">
        <f t="shared" si="65"/>
        <v>N/A</v>
      </c>
      <c r="L334" t="str">
        <f t="shared" si="66"/>
        <v>N/A</v>
      </c>
      <c r="M334" t="str">
        <f t="shared" si="67"/>
        <v>N/A</v>
      </c>
      <c r="N334" t="str">
        <f t="shared" si="68"/>
        <v>N/A</v>
      </c>
      <c r="P334">
        <f t="shared" si="53"/>
        <v>25170000000</v>
      </c>
      <c r="Q334">
        <f>IFERROR(J144+MATCH(P334,J334:N334,0)-1,"")</f>
        <v>2012</v>
      </c>
      <c r="R334">
        <f t="shared" si="54"/>
        <v>25170000000</v>
      </c>
      <c r="S334">
        <f>IFERROR(J144+MATCH(R334,J334:N334)-1,"")</f>
        <v>2012</v>
      </c>
      <c r="T334">
        <f t="shared" si="55"/>
        <v>25170000000</v>
      </c>
      <c r="U334" t="str">
        <f t="shared" si="56"/>
        <v/>
      </c>
      <c r="V334" t="e">
        <f t="shared" si="57"/>
        <v>#VALUE!</v>
      </c>
      <c r="W334" t="str">
        <f t="shared" si="58"/>
        <v/>
      </c>
      <c r="X334" t="str">
        <f t="shared" si="59"/>
        <v/>
      </c>
      <c r="Y334" t="str">
        <f t="shared" si="60"/>
        <v/>
      </c>
      <c r="Z334" t="str">
        <f t="shared" si="61"/>
        <v/>
      </c>
      <c r="AA334" t="e">
        <f t="shared" si="62"/>
        <v>#VALUE!</v>
      </c>
      <c r="AB334" t="str">
        <f>IFERROR(V144+MATCH(AA334,V334:Z334,0)-1,"")</f>
        <v/>
      </c>
    </row>
    <row r="335" spans="1:28" x14ac:dyDescent="0.3">
      <c r="A335" s="1">
        <v>1</v>
      </c>
      <c r="B335" t="s">
        <v>122</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e">
        <f t="shared" si="57"/>
        <v>#VALUE!</v>
      </c>
      <c r="W335" t="str">
        <f t="shared" si="58"/>
        <v/>
      </c>
      <c r="X335" t="str">
        <f t="shared" si="59"/>
        <v/>
      </c>
      <c r="Y335" t="str">
        <f t="shared" si="60"/>
        <v/>
      </c>
      <c r="Z335" t="str">
        <f t="shared" si="61"/>
        <v/>
      </c>
      <c r="AA335" t="e">
        <f t="shared" si="62"/>
        <v>#VALUE!</v>
      </c>
      <c r="AB335" t="str">
        <f>IFERROR(V144+MATCH(AA335,V335:Z335,0)-1,"")</f>
        <v/>
      </c>
    </row>
    <row r="336" spans="1:28" x14ac:dyDescent="0.3">
      <c r="A336" s="1">
        <v>2</v>
      </c>
      <c r="B336" t="s">
        <v>123</v>
      </c>
      <c r="C336" t="s">
        <v>7518</v>
      </c>
      <c r="I336" t="str">
        <f t="shared" si="63"/>
        <v>N/A</v>
      </c>
      <c r="J336">
        <f t="shared" si="64"/>
        <v>28.73</v>
      </c>
      <c r="K336" t="str">
        <f t="shared" si="65"/>
        <v>N/A</v>
      </c>
      <c r="L336" t="str">
        <f t="shared" si="66"/>
        <v>N/A</v>
      </c>
      <c r="M336" t="str">
        <f t="shared" si="67"/>
        <v>N/A</v>
      </c>
      <c r="N336" t="str">
        <f t="shared" si="68"/>
        <v>N/A</v>
      </c>
      <c r="P336">
        <f t="shared" si="53"/>
        <v>28.73</v>
      </c>
      <c r="Q336">
        <f>IFERROR(J144+MATCH(P336,J336:N336,0)-1,"")</f>
        <v>2012</v>
      </c>
      <c r="R336">
        <f t="shared" si="54"/>
        <v>28.73</v>
      </c>
      <c r="S336">
        <f>IFERROR(J144+MATCH(R336,J336:N336)-1,"")</f>
        <v>2012</v>
      </c>
      <c r="T336">
        <f t="shared" si="55"/>
        <v>28.73</v>
      </c>
      <c r="U336" t="str">
        <f t="shared" si="56"/>
        <v/>
      </c>
      <c r="V336" t="e">
        <f t="shared" si="57"/>
        <v>#VALUE!</v>
      </c>
      <c r="W336" t="str">
        <f t="shared" si="58"/>
        <v/>
      </c>
      <c r="X336" t="str">
        <f t="shared" si="59"/>
        <v/>
      </c>
      <c r="Y336" t="str">
        <f t="shared" si="60"/>
        <v/>
      </c>
      <c r="Z336" t="str">
        <f t="shared" si="61"/>
        <v/>
      </c>
      <c r="AA336" t="e">
        <f t="shared" si="62"/>
        <v>#VALUE!</v>
      </c>
      <c r="AB336" t="str">
        <f>IFERROR(V144+MATCH(AA336,V336:Z336,0)-1,"")</f>
        <v/>
      </c>
    </row>
    <row r="337" spans="1:28" x14ac:dyDescent="0.3">
      <c r="A337" s="1">
        <v>3</v>
      </c>
      <c r="B337" t="s">
        <v>124</v>
      </c>
      <c r="C337" t="s">
        <v>7519</v>
      </c>
      <c r="I337" t="str">
        <f t="shared" si="63"/>
        <v>N/A</v>
      </c>
      <c r="J337">
        <f t="shared" si="64"/>
        <v>48.23</v>
      </c>
      <c r="K337" t="str">
        <f t="shared" si="65"/>
        <v>N/A</v>
      </c>
      <c r="L337" t="str">
        <f t="shared" si="66"/>
        <v>N/A</v>
      </c>
      <c r="M337" t="str">
        <f t="shared" si="67"/>
        <v>N/A</v>
      </c>
      <c r="N337" t="str">
        <f t="shared" si="68"/>
        <v>N/A</v>
      </c>
      <c r="P337">
        <f t="shared" ref="P337:P353" si="69">MAX(J337:N337)</f>
        <v>48.23</v>
      </c>
      <c r="Q337">
        <f>IFERROR(J144+MATCH(P337,J337:N337,0)-1,"")</f>
        <v>2012</v>
      </c>
      <c r="R337">
        <f t="shared" ref="R337:R400" si="70">IF(Q337="","",MIN(J337:N337))</f>
        <v>48.23</v>
      </c>
      <c r="S337">
        <f>IFERROR(J144+MATCH(R337,J337:N337)-1,"")</f>
        <v>2012</v>
      </c>
      <c r="T337">
        <f t="shared" ref="T337:T353" si="71">IFERROR(AVERAGE(J337:N337),"")</f>
        <v>48.23</v>
      </c>
      <c r="U337" t="str">
        <f t="shared" ref="U337:U353" si="72">IFERROR(STDEV(J337:N337),"")</f>
        <v/>
      </c>
      <c r="V337" t="e">
        <f t="shared" ref="V337:V400" si="73">IF(C337="-","",IF(ISBLANK(B337),"",IF(OR(ISNUMBER(FIND("Growth",B337)),ISNUMBER(FIND("Margin",B337))),"",(J337-T337)/U337)))</f>
        <v>#VALUE!</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t="e">
        <f t="shared" ref="AA337:AA400" si="78">IF(MAX(MAX(V337:Z337),ABS(MIN(V337:Z337)))=ABS(MIN(V337:Z337)),MIN(V337:Z337),MAX(V337:Z337))</f>
        <v>#VALUE!</v>
      </c>
      <c r="AB337" t="str">
        <f>IFERROR(V144+MATCH(AA337,V337:Z337,0)-1,"")</f>
        <v/>
      </c>
    </row>
    <row r="338" spans="1:28" x14ac:dyDescent="0.3">
      <c r="A338" s="1">
        <v>4</v>
      </c>
      <c r="B338" t="s">
        <v>126</v>
      </c>
      <c r="C338" t="s">
        <v>7520</v>
      </c>
      <c r="I338" t="str">
        <f t="shared" si="63"/>
        <v>N/A</v>
      </c>
      <c r="J338">
        <f t="shared" si="64"/>
        <v>18.02</v>
      </c>
      <c r="K338" t="str">
        <f t="shared" si="65"/>
        <v>N/A</v>
      </c>
      <c r="L338" t="str">
        <f t="shared" si="66"/>
        <v>N/A</v>
      </c>
      <c r="M338" t="str">
        <f t="shared" si="67"/>
        <v>N/A</v>
      </c>
      <c r="N338" t="str">
        <f t="shared" si="68"/>
        <v>N/A</v>
      </c>
      <c r="P338">
        <f t="shared" si="69"/>
        <v>18.02</v>
      </c>
      <c r="Q338">
        <f>IFERROR(J144+MATCH(P338,J338:N338,0)-1,"")</f>
        <v>2012</v>
      </c>
      <c r="R338">
        <f t="shared" si="70"/>
        <v>18.02</v>
      </c>
      <c r="S338">
        <f>IFERROR(J144+MATCH(R338,J338:N338)-1,"")</f>
        <v>2012</v>
      </c>
      <c r="T338">
        <f t="shared" si="71"/>
        <v>18.02</v>
      </c>
      <c r="U338" t="str">
        <f t="shared" si="72"/>
        <v/>
      </c>
      <c r="V338" t="e">
        <f t="shared" si="73"/>
        <v>#VALUE!</v>
      </c>
      <c r="W338" t="str">
        <f t="shared" si="74"/>
        <v/>
      </c>
      <c r="X338" t="str">
        <f t="shared" si="75"/>
        <v/>
      </c>
      <c r="Y338" t="str">
        <f t="shared" si="76"/>
        <v/>
      </c>
      <c r="Z338" t="str">
        <f t="shared" si="77"/>
        <v/>
      </c>
      <c r="AA338" t="e">
        <f t="shared" si="78"/>
        <v>#VALUE!</v>
      </c>
      <c r="AB338" t="str">
        <f>IFERROR(V144+MATCH(AA338,V338:Z338,0)-1,"")</f>
        <v/>
      </c>
    </row>
    <row r="339" spans="1:28" x14ac:dyDescent="0.3">
      <c r="A339" s="1">
        <v>5</v>
      </c>
      <c r="B339" t="s">
        <v>128</v>
      </c>
      <c r="C339" t="s">
        <v>7521</v>
      </c>
      <c r="I339" t="str">
        <f t="shared" si="63"/>
        <v>N/A</v>
      </c>
      <c r="J339">
        <f t="shared" si="64"/>
        <v>10.44</v>
      </c>
      <c r="K339" t="str">
        <f t="shared" si="65"/>
        <v>N/A</v>
      </c>
      <c r="L339" t="str">
        <f t="shared" si="66"/>
        <v>N/A</v>
      </c>
      <c r="M339" t="str">
        <f t="shared" si="67"/>
        <v>N/A</v>
      </c>
      <c r="N339" t="str">
        <f t="shared" si="68"/>
        <v>N/A</v>
      </c>
      <c r="P339">
        <f t="shared" si="69"/>
        <v>10.44</v>
      </c>
      <c r="Q339">
        <f>IFERROR(J144+MATCH(P339,J339:N339,0)-1,"")</f>
        <v>2012</v>
      </c>
      <c r="R339">
        <f t="shared" si="70"/>
        <v>10.44</v>
      </c>
      <c r="S339">
        <f>IFERROR(J144+MATCH(R339,J339:N339)-1,"")</f>
        <v>2012</v>
      </c>
      <c r="T339">
        <f t="shared" si="71"/>
        <v>10.44</v>
      </c>
      <c r="U339" t="str">
        <f t="shared" si="72"/>
        <v/>
      </c>
      <c r="V339" t="e">
        <f t="shared" si="73"/>
        <v>#VALUE!</v>
      </c>
      <c r="W339" t="str">
        <f t="shared" si="74"/>
        <v/>
      </c>
      <c r="X339" t="str">
        <f t="shared" si="75"/>
        <v/>
      </c>
      <c r="Y339" t="str">
        <f t="shared" si="76"/>
        <v/>
      </c>
      <c r="Z339" t="str">
        <f t="shared" si="77"/>
        <v/>
      </c>
      <c r="AA339" t="e">
        <f t="shared" si="78"/>
        <v>#VALUE!</v>
      </c>
      <c r="AB339" t="str">
        <f>IFERROR(V144+MATCH(AA339,V339:Z339,0)-1,"")</f>
        <v/>
      </c>
    </row>
    <row r="340" spans="1:28" x14ac:dyDescent="0.3">
      <c r="A340" s="1">
        <v>6</v>
      </c>
      <c r="B340" t="s">
        <v>130</v>
      </c>
      <c r="C340" t="s">
        <v>6789</v>
      </c>
      <c r="I340" t="str">
        <f t="shared" si="63"/>
        <v>N/A</v>
      </c>
      <c r="J340">
        <f t="shared" si="64"/>
        <v>2.37</v>
      </c>
      <c r="K340" t="str">
        <f t="shared" si="65"/>
        <v>N/A</v>
      </c>
      <c r="L340" t="str">
        <f t="shared" si="66"/>
        <v>N/A</v>
      </c>
      <c r="M340" t="str">
        <f t="shared" si="67"/>
        <v>N/A</v>
      </c>
      <c r="N340" t="str">
        <f t="shared" si="68"/>
        <v>N/A</v>
      </c>
      <c r="P340">
        <f t="shared" si="69"/>
        <v>2.37</v>
      </c>
      <c r="Q340">
        <f>IFERROR(J144+MATCH(P340,J340:N340,0)-1,"")</f>
        <v>2012</v>
      </c>
      <c r="R340">
        <f t="shared" si="70"/>
        <v>2.37</v>
      </c>
      <c r="S340">
        <f>IFERROR(J144+MATCH(R340,J340:N340)-1,"")</f>
        <v>2012</v>
      </c>
      <c r="T340">
        <f t="shared" si="71"/>
        <v>2.37</v>
      </c>
      <c r="U340" t="str">
        <f t="shared" si="72"/>
        <v/>
      </c>
      <c r="V340" t="e">
        <f t="shared" si="73"/>
        <v>#VALUE!</v>
      </c>
      <c r="W340" t="str">
        <f t="shared" si="74"/>
        <v/>
      </c>
      <c r="X340" t="str">
        <f t="shared" si="75"/>
        <v/>
      </c>
      <c r="Y340" t="str">
        <f t="shared" si="76"/>
        <v/>
      </c>
      <c r="Z340" t="str">
        <f t="shared" si="77"/>
        <v/>
      </c>
      <c r="AA340" t="e">
        <f t="shared" si="78"/>
        <v>#VALUE!</v>
      </c>
      <c r="AB340" t="str">
        <f>IFERROR(V144+MATCH(AA340,V340:Z340,0)-1,"")</f>
        <v/>
      </c>
    </row>
    <row r="341" spans="1:28" x14ac:dyDescent="0.3">
      <c r="A341" s="1">
        <v>7</v>
      </c>
      <c r="B341" t="s">
        <v>132</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e">
        <f t="shared" si="73"/>
        <v>#VALUE!</v>
      </c>
      <c r="W341" t="str">
        <f t="shared" si="74"/>
        <v/>
      </c>
      <c r="X341" t="str">
        <f t="shared" si="75"/>
        <v/>
      </c>
      <c r="Y341" t="str">
        <f t="shared" si="76"/>
        <v/>
      </c>
      <c r="Z341" t="str">
        <f t="shared" si="77"/>
        <v/>
      </c>
      <c r="AA341" t="e">
        <f t="shared" si="78"/>
        <v>#VALUE!</v>
      </c>
      <c r="AB341" t="str">
        <f>IFERROR(V144+MATCH(AA341,V341:Z341,0)-1,"")</f>
        <v/>
      </c>
    </row>
    <row r="342" spans="1:28" x14ac:dyDescent="0.3">
      <c r="A342" s="1">
        <v>8</v>
      </c>
      <c r="B342" t="s">
        <v>133</v>
      </c>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e">
        <f t="shared" si="73"/>
        <v>#VALUE!</v>
      </c>
      <c r="W342" t="str">
        <f t="shared" si="74"/>
        <v/>
      </c>
      <c r="X342" t="str">
        <f t="shared" si="75"/>
        <v/>
      </c>
      <c r="Y342" t="str">
        <f t="shared" si="76"/>
        <v/>
      </c>
      <c r="Z342" t="str">
        <f t="shared" si="77"/>
        <v/>
      </c>
      <c r="AA342" t="e">
        <f t="shared" si="78"/>
        <v>#VALUE!</v>
      </c>
      <c r="AB342" t="str">
        <f>IFERROR(V144+MATCH(AA342,V342:Z342,0)-1,"")</f>
        <v/>
      </c>
    </row>
    <row r="343" spans="1: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1: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1: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1: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1: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1: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1: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6.45858614477689E-2</v>
      </c>
      <c r="AL454">
        <f ca="1">Z455-Y455</f>
        <v>3.156469423513323E-2</v>
      </c>
      <c r="AM454">
        <f ca="1">AA455-Z455</f>
        <v>1.3936771134521526E-2</v>
      </c>
      <c r="AN454">
        <f ca="1">AB455-AA455</f>
        <v>-7.0184234087867919E-3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-5.2281553398058254E-2</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1.2304308049710638E-2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4.3869002284843868E-2</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5.7805773419365394E-2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5.0787350010578602E-2</v>
      </c>
      <c r="AK455" t="str">
        <f>"Max " &amp; AK452</f>
        <v>Max Change in Gross Margin / Sales</v>
      </c>
      <c r="AL455">
        <f ca="1">MAX(AK454:AN454)</f>
        <v>6.45858614477689E-2</v>
      </c>
    </row>
    <row r="456" spans="2:40" x14ac:dyDescent="0.3">
      <c r="X456" t="str">
        <f>"Max " &amp; X453</f>
        <v>Max Gross Margin</v>
      </c>
      <c r="Y456">
        <f ca="1">MAX(X455:AB455)</f>
        <v>5.7805773419365394E-2</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2015</v>
      </c>
      <c r="AK457" t="str">
        <f>"Min " &amp; AK452</f>
        <v>Min Change in Gross Margin / Sales</v>
      </c>
      <c r="AL457">
        <f ca="1">MIN(AK454:AN454)</f>
        <v>-7.0184234087867919E-3</v>
      </c>
    </row>
    <row r="458" spans="2:40" x14ac:dyDescent="0.3">
      <c r="X458" t="str">
        <f>"Min " &amp; X453</f>
        <v>Min Gross Margin</v>
      </c>
      <c r="Y458">
        <f ca="1">MIN(X455:AB455)</f>
        <v>-5.2281553398058254E-2</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f ca="1">(INDIRECT("J" &amp; MATCH("Depreciation &amp; Amortization Expense",B145:B403,0) +144))/(INDIRECT("J" &amp; MATCH("Sales/Revenue",B145:B403,0) +144))</f>
        <v>0.3318252427184466</v>
      </c>
      <c r="Y471">
        <f ca="1">(INDIRECT("K" &amp; MATCH("Depreciation &amp; Amortization Expense",B145:B403,0) +144))/(INDIRECT("K" &amp; MATCH("Sales/Revenue",B145:B403,0) +144))</f>
        <v>0.29708171006239525</v>
      </c>
      <c r="Z471">
        <f ca="1">(INDIRECT("L" &amp; MATCH("Depreciation &amp; Amortization Expense",B145:B403,0) +144))/(INDIRECT("L" &amp; MATCH("Sales/Revenue",B145:B403,0) +144))</f>
        <v>0.28566641279512567</v>
      </c>
      <c r="AA471">
        <f ca="1">(INDIRECT("M" &amp; MATCH("Depreciation &amp; Amortization Expense",B145:B403,0) +144))/(INDIRECT("M" &amp; MATCH("Sales/Revenue",B145:B403,0) +144))</f>
        <v>0.31147423639728816</v>
      </c>
      <c r="AB471">
        <f ca="1">(INDIRECT("N" &amp; MATCH("Depreciation &amp; Amortization Expense",B145:B403,0) +144))/(INDIRECT("N" &amp; MATCH("Sales/Revenue",B145:B403,0) +144))</f>
        <v>0.33385050928397997</v>
      </c>
    </row>
    <row r="472" spans="4:40" x14ac:dyDescent="0.3">
      <c r="Q472" t="e">
        <f ca="1">K467-J467</f>
        <v>#N/A</v>
      </c>
      <c r="R472" t="e">
        <f ca="1">L467-K467</f>
        <v>#N/A</v>
      </c>
      <c r="S472" t="e">
        <f ca="1">M467-L467</f>
        <v>#N/A</v>
      </c>
      <c r="T472" t="e">
        <f ca="1">N467-M467</f>
        <v>#N/A</v>
      </c>
      <c r="X472" t="str">
        <f>"Max " &amp; X469</f>
        <v>Max Depreciation / Sales</v>
      </c>
      <c r="Y472">
        <f ca="1">MAX(X471:AB471)</f>
        <v>0.33385050928397997</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f ca="1">MIN(X471:AB471)</f>
        <v>0.28566641279512567</v>
      </c>
      <c r="AK474">
        <f ca="1">Y471-X471</f>
        <v>-3.4743532656051346E-2</v>
      </c>
      <c r="AL474">
        <f ca="1">Z471-Y471</f>
        <v>-1.1415297267269586E-2</v>
      </c>
      <c r="AM474">
        <f ca="1">AA471-Z471</f>
        <v>2.5807823602162494E-2</v>
      </c>
      <c r="AN474">
        <f ca="1">AB471-AA471</f>
        <v>2.2376272886691806E-2</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f ca="1">VALUE(X470)+MATCH(Y474,X471:AB471,0)-1</f>
        <v>2014</v>
      </c>
      <c r="AK475" t="str">
        <f>"Max " &amp; AK472</f>
        <v>Max Change in Depreciation / Sales</v>
      </c>
      <c r="AL475">
        <f ca="1">MAX(AK474:AN474)</f>
        <v>2.5807823602162494E-2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str">
        <f ca="1">IF(MATCH(AL475,AK474:AN474,0)=1,AK473,IF(MATCH(AL475,AK474:AN474,0)=2,AL473,IF(MATCH(AL475,AK474:AN474,0)=3,AM473,AN473)))</f>
        <v>14-15</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f ca="1">MIN(AK474:AN474)</f>
        <v>-3.4743532656051346E-2</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#VALUE!</v>
      </c>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#VALUE!</v>
      </c>
      <c r="AE493" t="str">
        <f>"Max " &amp; AE490</f>
        <v>Max Change in Invested Capital / Sales</v>
      </c>
      <c r="AF493" t="e">
        <f ca="1">MAX(AE492:AH492)</f>
        <v>#N/A</v>
      </c>
      <c r="AK493" t="str">
        <f>"Max " &amp; AK490</f>
        <v>Max Change in PPE / Sales</v>
      </c>
      <c r="AL493" t="e">
        <f ca="1">MAX(AK492:AN492)</f>
        <v>#VALUE!</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#VALUE!</v>
      </c>
      <c r="AE495" t="str">
        <f>"Min " &amp; AE490</f>
        <v>Min Change in Invested Capital / Sales</v>
      </c>
      <c r="AF495" t="e">
        <f ca="1">MIN(AE492:AH492)</f>
        <v>#N/A</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7.9611650485436891E-2</v>
      </c>
      <c r="Y499">
        <f ca="1">(INDIRECT("K" &amp; MATCH("Intangible Assets",B145:B403,0) +144))/(INDIRECT("K" &amp; MATCH("Sales/Revenue",B145:B403,0) +144))</f>
        <v>7.2982946660773207E-2</v>
      </c>
      <c r="Z499">
        <f ca="1">(INDIRECT("L" &amp; MATCH("Intangible Assets",B145:B403,0) +144))/(INDIRECT("L" &amp; MATCH("Sales/Revenue",B145:B403,0) +144))</f>
        <v>7.0210713379030204E-2</v>
      </c>
      <c r="AA499">
        <f ca="1">(INDIRECT("M" &amp; MATCH("Intangible Assets",B145:B403,0) +144))/(INDIRECT("M" &amp; MATCH("Sales/Revenue",B145:B403,0) +144))</f>
        <v>6.3245835591504498E-2</v>
      </c>
      <c r="AB499">
        <f ca="1">(INDIRECT("N" &amp; MATCH("Intangible Assets",B145:B403,0) +144))/(INDIRECT("N" &amp; MATCH("Sales/Revenue",B145:B403,0) +144))</f>
        <v>5.3668758878467011E-2</v>
      </c>
      <c r="AK499" t="str">
        <f>K476</f>
        <v>12-13</v>
      </c>
      <c r="AL499" t="str">
        <f>L476</f>
        <v>13-14</v>
      </c>
      <c r="AM499" t="str">
        <f>M476</f>
        <v>14-15</v>
      </c>
      <c r="AN499" t="str">
        <f>N476</f>
        <v>15-16</v>
      </c>
    </row>
    <row r="500" spans="3:40" x14ac:dyDescent="0.3">
      <c r="X500" t="str">
        <f>"Max " &amp; X497</f>
        <v>Max Intangibles / Sales</v>
      </c>
      <c r="Y500">
        <f ca="1">MAX(X499:AB499)</f>
        <v>7.9611650485436891E-2</v>
      </c>
      <c r="AK500">
        <f ca="1">Y499-X499</f>
        <v>-6.6287038246636842E-3</v>
      </c>
      <c r="AL500">
        <f ca="1">Z499-Y499</f>
        <v>-2.7722332817430029E-3</v>
      </c>
      <c r="AM500">
        <f ca="1">AA499-Z499</f>
        <v>-6.9648777875257056E-3</v>
      </c>
      <c r="AN500">
        <f ca="1">AB499-AA499</f>
        <v>-9.577076713037487E-3</v>
      </c>
    </row>
    <row r="501" spans="3:40" x14ac:dyDescent="0.3">
      <c r="X501" t="str">
        <f>X500 &amp; " Year"</f>
        <v>Max Intangibles / Sales Year</v>
      </c>
      <c r="Y501">
        <f ca="1">VALUE(X498)+MATCH(Y500,X499:AB499,0)-1</f>
        <v>2012</v>
      </c>
      <c r="AK501" t="str">
        <f>"Max " &amp; AK498</f>
        <v>Max Change in Intagibles / Sales</v>
      </c>
      <c r="AL501">
        <f ca="1">MAX(AK500:AN500)</f>
        <v>-2.7722332817430029E-3</v>
      </c>
    </row>
    <row r="502" spans="3:40" x14ac:dyDescent="0.3">
      <c r="X502" t="str">
        <f>"Min " &amp; X497</f>
        <v>Min Intangibles / Sales</v>
      </c>
      <c r="Y502">
        <f ca="1">MIN(X499:AB499)</f>
        <v>5.3668758878467011E-2</v>
      </c>
      <c r="AK502" t="str">
        <f>AK501 &amp; " Year"</f>
        <v>Max Change in Intagibles / Sales Year</v>
      </c>
      <c r="AL502" t="str">
        <f ca="1">IF(MATCH(AL501,AK500:AN500,0)=1,AK499,IF(MATCH(AL501,AK500:AN500,0)=2,AL499,IF(MATCH(AL501,AK500:AN500,0)=3,AM499,AN499)))</f>
        <v>13-14</v>
      </c>
    </row>
    <row r="503" spans="3:40" x14ac:dyDescent="0.3">
      <c r="X503" t="str">
        <f>X502 &amp; " Year"</f>
        <v>Min Intangibles / Sales Year</v>
      </c>
      <c r="Y503">
        <f ca="1">VALUE(X498)+MATCH(Y502,X499:AB499,0)-1</f>
        <v>2016</v>
      </c>
      <c r="AK503" t="str">
        <f>"Min " &amp; AK498</f>
        <v>Min Change in Intagibles / Sales</v>
      </c>
      <c r="AL503">
        <f ca="1">MIN(AK500:AN500)</f>
        <v>-9.577076713037487E-3</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f ca="1">X455</f>
        <v>-5.2281553398058254E-2</v>
      </c>
      <c r="E513">
        <f ca="1">Y455</f>
        <v>1.2304308049710638E-2</v>
      </c>
      <c r="F513">
        <f ca="1">Z455</f>
        <v>4.3869002284843868E-2</v>
      </c>
      <c r="G513">
        <f ca="1">AA455</f>
        <v>5.7805773419365394E-2</v>
      </c>
      <c r="H513">
        <f ca="1">AB455</f>
        <v>5.0787350010578602E-2</v>
      </c>
      <c r="I513">
        <f t="shared" ca="1" si="86"/>
        <v>2.2496976073288051E-2</v>
      </c>
      <c r="J513">
        <f t="shared" ca="1" si="87"/>
        <v>4.5275652627160934E-2</v>
      </c>
      <c r="K513">
        <f t="shared" ca="1" si="88"/>
        <v>-1.6516278646966769</v>
      </c>
      <c r="L513">
        <f t="shared" ca="1" si="89"/>
        <v>-0.22512470681566313</v>
      </c>
      <c r="M513">
        <f t="shared" ca="1" si="90"/>
        <v>0.47204236651322623</v>
      </c>
      <c r="N513">
        <f t="shared" ca="1" si="91"/>
        <v>0.77986280257163076</v>
      </c>
      <c r="O513">
        <f t="shared" ca="1" si="92"/>
        <v>0.62484740242748293</v>
      </c>
      <c r="P513">
        <f ca="1">K507 + MATCH(IF(MAX(MAX(K513:O513),ABS(MIN(K513:O513)))=ABS(MIN(K513:O513)), MIN(K513:O513),MAX(K513:O513)),K513:O513,0) - 1</f>
        <v>2012</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f ca="1">X471</f>
        <v>0.3318252427184466</v>
      </c>
      <c r="E515">
        <f ca="1">Y471</f>
        <v>0.29708171006239525</v>
      </c>
      <c r="F515">
        <f ca="1">Z471</f>
        <v>0.28566641279512567</v>
      </c>
      <c r="G515">
        <f ca="1">AA471</f>
        <v>0.31147423639728816</v>
      </c>
      <c r="H515">
        <f ca="1">AB471</f>
        <v>0.33385050928397997</v>
      </c>
      <c r="I515">
        <f t="shared" ca="1" si="86"/>
        <v>0.31197962225144715</v>
      </c>
      <c r="J515">
        <f t="shared" ca="1" si="87"/>
        <v>2.1135116191167078E-2</v>
      </c>
      <c r="K515">
        <f t="shared" ca="1" si="88"/>
        <v>0.93898799928497467</v>
      </c>
      <c r="L515">
        <f t="shared" ca="1" si="89"/>
        <v>-0.70488906019254005</v>
      </c>
      <c r="M515">
        <f t="shared" ca="1" si="90"/>
        <v>-1.2449995173113109</v>
      </c>
      <c r="N515">
        <f t="shared" ca="1" si="91"/>
        <v>-2.3912139852356462E-2</v>
      </c>
      <c r="O515">
        <f t="shared" ca="1" si="92"/>
        <v>1.0348127180712277</v>
      </c>
      <c r="P515">
        <f ca="1">K507 + MATCH(IF(MAX(MAX(K515:O515),ABS(MIN(K515:O515)))=ABS(MIN(K515:O515)), MIN(K515:O515),MAX(K515:O515)),K515:O515,0) - 1</f>
        <v>2014</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#VALUE!</v>
      </c>
      <c r="E517" t="e">
        <f ca="1">Y491</f>
        <v>#VALUE!</v>
      </c>
      <c r="F517" t="e">
        <f ca="1">Z491</f>
        <v>#VALUE!</v>
      </c>
      <c r="G517" t="e">
        <f ca="1">AA491</f>
        <v>#VALUE!</v>
      </c>
      <c r="H517" t="e">
        <f ca="1">AB491</f>
        <v>#VALUE!</v>
      </c>
      <c r="I517" t="e">
        <f t="shared" ca="1" si="86"/>
        <v>#VALUE!</v>
      </c>
      <c r="J517" t="e">
        <f t="shared" ca="1" si="87"/>
        <v>#VALUE!</v>
      </c>
      <c r="K517" t="e">
        <f t="shared" ca="1" si="88"/>
        <v>#VALUE!</v>
      </c>
      <c r="L517" t="e">
        <f t="shared" ca="1" si="89"/>
        <v>#VALUE!</v>
      </c>
      <c r="M517" t="e">
        <f t="shared" ca="1" si="90"/>
        <v>#VALUE!</v>
      </c>
      <c r="N517" t="e">
        <f t="shared" ca="1" si="91"/>
        <v>#VALUE!</v>
      </c>
      <c r="O517" t="e">
        <f t="shared" ca="1" si="92"/>
        <v>#VALUE!</v>
      </c>
      <c r="P517" t="e">
        <f ca="1">K507 + MATCH(IF(MAX(MAX(K517:O517),ABS(MIN(K517:O517)))=ABS(MIN(K517:O517)), MIN(K517:O517),MAX(K517:O517)),K517:O517,0) - 1</f>
        <v>#VALUE!</v>
      </c>
    </row>
    <row r="518" spans="3:16" x14ac:dyDescent="0.3">
      <c r="C518" t="str">
        <f>X497</f>
        <v>Intangibles / Sales</v>
      </c>
      <c r="D518">
        <f ca="1">X499</f>
        <v>7.9611650485436891E-2</v>
      </c>
      <c r="E518">
        <f ca="1">Y499</f>
        <v>7.2982946660773207E-2</v>
      </c>
      <c r="F518">
        <f ca="1">Z499</f>
        <v>7.0210713379030204E-2</v>
      </c>
      <c r="G518">
        <f ca="1">AA499</f>
        <v>6.3245835591504498E-2</v>
      </c>
      <c r="H518">
        <f ca="1">AB499</f>
        <v>5.3668758878467011E-2</v>
      </c>
      <c r="I518">
        <f t="shared" ca="1" si="86"/>
        <v>6.7943980999042364E-2</v>
      </c>
      <c r="J518">
        <f t="shared" ca="1" si="87"/>
        <v>9.9060372845106437E-3</v>
      </c>
      <c r="K518">
        <f t="shared" ca="1" si="88"/>
        <v>1.1778341986092078</v>
      </c>
      <c r="L518">
        <f t="shared" ca="1" si="89"/>
        <v>0.50867622612423546</v>
      </c>
      <c r="M518">
        <f t="shared" ca="1" si="90"/>
        <v>0.22882332408865111</v>
      </c>
      <c r="N518">
        <f t="shared" ca="1" si="91"/>
        <v>-0.47427091909738889</v>
      </c>
      <c r="O518">
        <f t="shared" ca="1" si="92"/>
        <v>-1.4410628297247061</v>
      </c>
      <c r="P518">
        <f ca="1">K507 + MATCH(IF(MAX(MAX(K518:O518),ABS(MIN(K518:O518)))=ABS(MIN(K518:O518)), MIN(K518:O518),MAX(K518:O518)),K518:O518,0) - 1</f>
        <v>2016</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7522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AptarGroup</v>
      </c>
    </row>
    <row r="2" spans="1:16" x14ac:dyDescent="0.3">
      <c r="B2" t="s">
        <v>2</v>
      </c>
      <c r="C2" t="s">
        <v>7523</v>
      </c>
      <c r="K2" t="str">
        <f>LEFT(C1,FIND("(",C1) - 2)</f>
        <v>AptarGroup, Inc.</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$88.69, down .86%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$88.69, down .86% after opening up a fraction over yesterday's closing price</v>
      </c>
    </row>
    <row r="5" spans="1:16" x14ac:dyDescent="0.3">
      <c r="J5">
        <f ca="1">RANDBETWEEN(1,2)</f>
        <v>2</v>
      </c>
      <c r="K5" t="str">
        <f>"The one year target estimate for " &amp; D1 &amp; " is " &amp; TEXT(C23,"$####.00")</f>
        <v>The one year target estimate for AptarGroup is $83.86</v>
      </c>
      <c r="L5" t="str">
        <f>D1 &amp; " is expected to be trading at " &amp; TEXT(C23, "$####.00") &amp; ", based on target estimates"</f>
        <v>AptarGroup is expected to be trading at $83.86, based on target estimates</v>
      </c>
    </row>
    <row r="6" spans="1:16" x14ac:dyDescent="0.3">
      <c r="K6" t="str">
        <f>" which would be " &amp; IF(OR(LEFT(ABS((C23-C2)/C2*100),1)="8",LEFT(ABS((C23-C2)/C2*100),2)="18"), "an ", "a ")  &amp;TEXT(ABS((C23-C2)/C2),"####.00%")&amp;IF((C23-C2)&gt;0," increase over"," decrease from")&amp;" the current price"</f>
        <v xml:space="preserve"> which would be a 5.45% decrease from the current price</v>
      </c>
    </row>
    <row r="7" spans="1:16" x14ac:dyDescent="0.3">
      <c r="A7" s="1">
        <v>0</v>
      </c>
      <c r="B7" t="s">
        <v>5</v>
      </c>
      <c r="C7" t="s">
        <v>7524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4.17% from last quarter based on the average of 10 analyst estimates (Yahoo Finance)</v>
      </c>
    </row>
    <row r="8" spans="1:16" x14ac:dyDescent="0.3">
      <c r="A8" s="1">
        <v>1</v>
      </c>
      <c r="B8" t="s">
        <v>7</v>
      </c>
      <c r="C8" t="s">
        <v>7525</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4938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$0.17 in the 2 months leading up to the earnings report</v>
      </c>
    </row>
    <row r="11" spans="1:16" x14ac:dyDescent="0.3">
      <c r="A11" s="1">
        <v>4</v>
      </c>
      <c r="B11" t="s">
        <v>13</v>
      </c>
      <c r="C11" t="s">
        <v>7526</v>
      </c>
      <c r="K11" t="str">
        <f>IF(B145="Interest Income",U42, K42)</f>
        <v>AptarGroup has managed to increase net income, eps (basic), and EBITDA each year since 2012</v>
      </c>
    </row>
    <row r="12" spans="1:16" x14ac:dyDescent="0.3">
      <c r="A12" s="1">
        <v>5</v>
      </c>
      <c r="B12" t="s">
        <v>15</v>
      </c>
      <c r="C12" t="s">
        <v>7527</v>
      </c>
      <c r="D12" t="str">
        <f>LEFT(C12,FIND("-",C12)-2)</f>
        <v>70.32</v>
      </c>
      <c r="E12" t="str">
        <f>TRIM(RIGHT(C12,FIND("-",C12)-1))</f>
        <v>90.79</v>
      </c>
      <c r="K12" t="str">
        <f ca="1">D78</f>
        <v>There are some indications that AptarGroup may be overvalued. The company has a higher trailing p/e, forward p/e, and price/sales than the comparable average</v>
      </c>
    </row>
    <row r="13" spans="1:16" x14ac:dyDescent="0.3">
      <c r="A13" s="1">
        <v>6</v>
      </c>
      <c r="B13" t="s">
        <v>17</v>
      </c>
      <c r="C13" t="s">
        <v>7528</v>
      </c>
      <c r="K13" t="str">
        <f ca="1">D89</f>
        <v>There are some indications that AptarGroup may be undervalued. The company has a lower peg ratio, price/book than the comparable average</v>
      </c>
    </row>
    <row r="14" spans="1:16" x14ac:dyDescent="0.3">
      <c r="A14" s="1">
        <v>7</v>
      </c>
      <c r="B14" t="s">
        <v>19</v>
      </c>
      <c r="C14" t="s">
        <v>7529</v>
      </c>
    </row>
    <row r="16" spans="1:16" x14ac:dyDescent="0.3">
      <c r="A16" s="1">
        <v>0</v>
      </c>
      <c r="B16" t="s">
        <v>21</v>
      </c>
      <c r="C16" t="s">
        <v>7530</v>
      </c>
    </row>
    <row r="17" spans="1:23" x14ac:dyDescent="0.3">
      <c r="A17" s="1">
        <v>1</v>
      </c>
      <c r="B17" t="s">
        <v>23</v>
      </c>
      <c r="C17" t="s">
        <v>1108</v>
      </c>
      <c r="K17" t="str">
        <f ca="1">K2 &amp; IF(J3=1, K3,IF(J3=2,L3,IF(J3=3,M3,IF(J3=4,N3,IF(J3=5,O3,IF(J3=6,P3)))))) &amp; ". " &amp; IF(J4=1,K4,IF(J4=2,L4)) &amp; ". " &amp; IF(J5=1,K5,IF(J5=2,L5)) &amp; K6 &amp; ". " &amp; K7 &amp; ". " &amp; K8 &amp; ". " &amp; K9 &amp; "."</f>
        <v>AptarGroup, Inc. plans to report earnings on Jul 27, 2017. The stock is currently trading at $88.69, down .86% after opening up slightly over yesterday's close. AptarGroup is expected to be trading at $83.86, based on target estimates which would be a 5.45% decrease from the current price. Earnings are expected to decrease by 4.17% from last quarter based on the average of 10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7531</v>
      </c>
    </row>
    <row r="19" spans="1:23" x14ac:dyDescent="0.3">
      <c r="A19" s="1">
        <v>3</v>
      </c>
      <c r="B19" t="s">
        <v>27</v>
      </c>
      <c r="C19" t="s">
        <v>7532</v>
      </c>
    </row>
    <row r="20" spans="1:23" x14ac:dyDescent="0.3">
      <c r="A20" s="1">
        <v>4</v>
      </c>
      <c r="B20" t="s">
        <v>29</v>
      </c>
      <c r="C20" t="s">
        <v>30</v>
      </c>
    </row>
    <row r="21" spans="1:23" x14ac:dyDescent="0.3">
      <c r="A21" s="1">
        <v>5</v>
      </c>
      <c r="B21" t="s">
        <v>31</v>
      </c>
      <c r="C21" t="s">
        <v>7533</v>
      </c>
    </row>
    <row r="22" spans="1:23" x14ac:dyDescent="0.3">
      <c r="A22" s="1">
        <v>6</v>
      </c>
      <c r="B22" t="s">
        <v>33</v>
      </c>
      <c r="C22" t="s">
        <v>7534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7535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10</v>
      </c>
      <c r="D27">
        <v>10</v>
      </c>
      <c r="E27">
        <v>11</v>
      </c>
      <c r="F27">
        <v>11</v>
      </c>
      <c r="J27">
        <f>IF(K27 &lt;&gt; "",6, 0)</f>
        <v>0</v>
      </c>
      <c r="K27" t="str">
        <f>IF(I172="pos_trend",B172,"")</f>
        <v/>
      </c>
      <c r="L27" t="str">
        <f t="shared" si="0"/>
        <v/>
      </c>
      <c r="M27" t="str">
        <f t="shared" si="2"/>
        <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0.96</v>
      </c>
      <c r="D28">
        <v>0.92</v>
      </c>
      <c r="E28">
        <v>3.45</v>
      </c>
      <c r="F28">
        <v>3.79</v>
      </c>
      <c r="J28">
        <f>IF(K28 &lt;&gt; "",7, 0)</f>
        <v>0</v>
      </c>
      <c r="K28" t="str">
        <f>IF(I173="pos_trend",B173,"")</f>
        <v/>
      </c>
      <c r="L28" t="str">
        <f t="shared" si="0"/>
        <v/>
      </c>
      <c r="M28" t="str">
        <f t="shared" si="2"/>
        <v/>
      </c>
      <c r="T28">
        <f>IF(U28 &lt;&gt; "",7, 0)</f>
        <v>0</v>
      </c>
      <c r="U28" t="str">
        <f>IF(I171="pos_trend",B171,"")</f>
        <v/>
      </c>
      <c r="V28" t="str">
        <f t="shared" si="1"/>
        <v/>
      </c>
      <c r="W28" t="str">
        <f t="shared" si="3"/>
        <v>, gross interest expense</v>
      </c>
    </row>
    <row r="29" spans="1:23" x14ac:dyDescent="0.3">
      <c r="A29" s="1">
        <v>2</v>
      </c>
      <c r="B29" t="s">
        <v>43</v>
      </c>
      <c r="C29">
        <v>0.94</v>
      </c>
      <c r="D29">
        <v>0.87</v>
      </c>
      <c r="E29">
        <v>3.32</v>
      </c>
      <c r="F29">
        <v>3.42</v>
      </c>
      <c r="J29">
        <f>IF(K29 &lt;&gt; "",8, 0)</f>
        <v>0</v>
      </c>
      <c r="K29" t="str">
        <f>IF(I174="pos_trend",B174,"")</f>
        <v/>
      </c>
      <c r="L29" t="str">
        <f t="shared" si="0"/>
        <v/>
      </c>
      <c r="M29" t="str">
        <f t="shared" si="2"/>
        <v/>
      </c>
      <c r="T29">
        <f>IF(U29 &lt;&gt; "",8, 0)</f>
        <v>0</v>
      </c>
      <c r="U29" t="str">
        <f>IF(I172="pos_trend",B172,"")</f>
        <v/>
      </c>
      <c r="V29" t="str">
        <f t="shared" si="1"/>
        <v/>
      </c>
      <c r="W29" t="str">
        <f t="shared" si="3"/>
        <v>, gross interest expense</v>
      </c>
    </row>
    <row r="30" spans="1:23" x14ac:dyDescent="0.3">
      <c r="A30" s="1">
        <v>3</v>
      </c>
      <c r="B30" t="s">
        <v>44</v>
      </c>
      <c r="C30">
        <v>1.01</v>
      </c>
      <c r="D30">
        <v>0.97</v>
      </c>
      <c r="E30">
        <v>3.58</v>
      </c>
      <c r="F30">
        <v>4</v>
      </c>
      <c r="J30">
        <f>IF(K30 &lt;&gt; "",9, 0)</f>
        <v>9</v>
      </c>
      <c r="K30" t="str">
        <f>IF(I185="pos_trend",B185,"")</f>
        <v>Net Income</v>
      </c>
      <c r="L30" t="str">
        <f t="shared" si="0"/>
        <v>net income</v>
      </c>
      <c r="M30" t="str">
        <f t="shared" si="2"/>
        <v>, net income</v>
      </c>
      <c r="T30">
        <f>IF(U30 &lt;&gt; "",9, 0)</f>
        <v>0</v>
      </c>
      <c r="U30" t="str">
        <f>IF(I178="pos_trend",B178,"")</f>
        <v/>
      </c>
      <c r="V30" t="str">
        <f t="shared" si="1"/>
        <v/>
      </c>
      <c r="W30" t="str">
        <f t="shared" si="3"/>
        <v>, gross interest expense</v>
      </c>
    </row>
    <row r="31" spans="1:23" x14ac:dyDescent="0.3">
      <c r="A31" s="1">
        <v>4</v>
      </c>
      <c r="B31" t="s">
        <v>45</v>
      </c>
      <c r="C31">
        <v>0.91</v>
      </c>
      <c r="D31">
        <v>0.82</v>
      </c>
      <c r="E31">
        <v>3.13</v>
      </c>
      <c r="F31">
        <v>3.45</v>
      </c>
      <c r="J31">
        <f>IF(K31 &lt;&gt; "",10, 0)</f>
        <v>0</v>
      </c>
      <c r="K31" t="str">
        <f>IF(I186="pos_trend",B186,"")</f>
        <v/>
      </c>
      <c r="L31" t="str">
        <f t="shared" si="0"/>
        <v/>
      </c>
      <c r="M31" t="str">
        <f t="shared" si="2"/>
        <v>, net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 net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net income, eps (basic)</v>
      </c>
      <c r="T33">
        <f>IF(U33 &lt;&gt; "",12, 0)</f>
        <v>0</v>
      </c>
      <c r="U33" t="str">
        <f>IF(I231="pos_trend",B231,"")</f>
        <v/>
      </c>
      <c r="V33" t="str">
        <f t="shared" si="1"/>
        <v/>
      </c>
      <c r="W33" t="str">
        <f t="shared" si="3"/>
        <v>, gross interest expense</v>
      </c>
    </row>
    <row r="34" spans="1:23" x14ac:dyDescent="0.3">
      <c r="A34" s="1">
        <v>0</v>
      </c>
      <c r="B34" t="s">
        <v>41</v>
      </c>
      <c r="C34" t="s">
        <v>4983</v>
      </c>
      <c r="D34" t="s">
        <v>4983</v>
      </c>
      <c r="E34" t="s">
        <v>5610</v>
      </c>
      <c r="F34" t="s">
        <v>5610</v>
      </c>
      <c r="J34">
        <f>IF(K34 &lt;&gt; "",13, 0)</f>
        <v>0</v>
      </c>
      <c r="K34" t="str">
        <f>IF(I196="pos_trend",B196,"")</f>
        <v/>
      </c>
      <c r="L34" t="str">
        <f t="shared" si="0"/>
        <v/>
      </c>
      <c r="M34" t="str">
        <f t="shared" si="2"/>
        <v>, net income, eps (basic)</v>
      </c>
      <c r="T34">
        <f>IF(U34 &lt;&gt; "",13, 0)</f>
        <v>0</v>
      </c>
      <c r="U34" t="str">
        <f>IF(I251="pos_trend",B251,"")</f>
        <v/>
      </c>
      <c r="V34" t="str">
        <f t="shared" si="1"/>
        <v/>
      </c>
      <c r="W34" t="str">
        <f t="shared" si="3"/>
        <v>, gross interest expense</v>
      </c>
    </row>
    <row r="35" spans="1:23" x14ac:dyDescent="0.3">
      <c r="A35" s="1">
        <v>1</v>
      </c>
      <c r="B35" t="s">
        <v>42</v>
      </c>
      <c r="C35" t="s">
        <v>7536</v>
      </c>
      <c r="D35" t="s">
        <v>7537</v>
      </c>
      <c r="E35" t="s">
        <v>7538</v>
      </c>
      <c r="F35" t="s">
        <v>5579</v>
      </c>
      <c r="J35">
        <f>IF(K35 &lt;&gt; "",14, 0)</f>
        <v>14</v>
      </c>
      <c r="K35" t="str">
        <f>IF(I201="pos_trend",B201,"")</f>
        <v>EBITDA</v>
      </c>
      <c r="L35" t="str">
        <f t="shared" si="0"/>
        <v>EBITDA</v>
      </c>
      <c r="M35" t="str">
        <f t="shared" si="2"/>
        <v>, net income, eps (basic), EBITDA</v>
      </c>
      <c r="T35">
        <f>IF(U35 &lt;&gt; "",14, 0)</f>
        <v>0</v>
      </c>
      <c r="U35" t="str">
        <f>IF(I279="pos_trend",B279,"")</f>
        <v/>
      </c>
      <c r="V35" t="str">
        <f t="shared" si="1"/>
        <v/>
      </c>
      <c r="W35" t="str">
        <f t="shared" si="3"/>
        <v>, gross interest expense</v>
      </c>
    </row>
    <row r="36" spans="1:23" x14ac:dyDescent="0.3">
      <c r="A36" s="1">
        <v>2</v>
      </c>
      <c r="B36" t="s">
        <v>43</v>
      </c>
      <c r="C36" t="s">
        <v>7539</v>
      </c>
      <c r="D36" t="s">
        <v>7540</v>
      </c>
      <c r="E36" t="s">
        <v>7541</v>
      </c>
      <c r="F36" t="s">
        <v>7542</v>
      </c>
      <c r="J36">
        <f>IF(K36 &lt;&gt; "",15, 0)</f>
        <v>0</v>
      </c>
      <c r="K36" t="str">
        <f>IF(I202="pos_trend",B202,"")</f>
        <v/>
      </c>
      <c r="L36" t="str">
        <f t="shared" si="0"/>
        <v/>
      </c>
      <c r="M36" t="str">
        <f t="shared" si="2"/>
        <v>, net income, eps (basic), EBITDA</v>
      </c>
      <c r="T36">
        <f>IF(U36 &lt;&gt; "",15, 0)</f>
        <v>0</v>
      </c>
      <c r="U36" t="str">
        <f>IF(I336="pos_trend",B336,"")</f>
        <v/>
      </c>
      <c r="V36" t="str">
        <f t="shared" si="1"/>
        <v/>
      </c>
      <c r="W36" t="str">
        <f t="shared" si="3"/>
        <v>, gross interest expense</v>
      </c>
    </row>
    <row r="37" spans="1:23" x14ac:dyDescent="0.3">
      <c r="A37" s="1">
        <v>3</v>
      </c>
      <c r="B37" t="s">
        <v>44</v>
      </c>
      <c r="C37" t="s">
        <v>7543</v>
      </c>
      <c r="D37" t="s">
        <v>7544</v>
      </c>
      <c r="E37" t="s">
        <v>5620</v>
      </c>
      <c r="F37" t="s">
        <v>7545</v>
      </c>
      <c r="J37">
        <f>IF(K37 &lt;&gt; "",16, 0)</f>
        <v>0</v>
      </c>
      <c r="K37" t="str">
        <f>IF(I203="pos_trend",B203,"")</f>
        <v/>
      </c>
      <c r="L37" t="str">
        <f t="shared" si="0"/>
        <v/>
      </c>
      <c r="M37" t="str">
        <f t="shared" si="2"/>
        <v>, net income, eps (basic), EBITDA</v>
      </c>
      <c r="T37">
        <f>IF(U37 &lt;&gt; "",16, 0)</f>
        <v>0</v>
      </c>
      <c r="U37" t="str">
        <f>IF(I235="pos_trend",B235,"")</f>
        <v/>
      </c>
      <c r="V37" t="str">
        <f t="shared" si="1"/>
        <v/>
      </c>
      <c r="W37" t="str">
        <f t="shared" si="3"/>
        <v>, gross interest expense</v>
      </c>
    </row>
    <row r="38" spans="1:23" x14ac:dyDescent="0.3">
      <c r="A38" s="1">
        <v>4</v>
      </c>
      <c r="B38" t="s">
        <v>60</v>
      </c>
      <c r="C38" t="s">
        <v>7546</v>
      </c>
      <c r="D38" t="s">
        <v>7547</v>
      </c>
      <c r="E38" t="s">
        <v>7548</v>
      </c>
      <c r="F38" t="s">
        <v>7538</v>
      </c>
      <c r="J38">
        <f>IF(K38 &lt;&gt; "",17, 0)</f>
        <v>0</v>
      </c>
      <c r="K38" t="str">
        <f>IF(I351="pos_trend",B351,"")</f>
        <v/>
      </c>
      <c r="L38" t="str">
        <f t="shared" si="0"/>
        <v/>
      </c>
      <c r="M38" t="str">
        <f t="shared" si="2"/>
        <v>, net income, eps (basic), EBITDA</v>
      </c>
      <c r="T38">
        <f>IF(U38 &lt;&gt; "",17, 0)</f>
        <v>0</v>
      </c>
      <c r="U38" t="str">
        <f>IF(I236="pos_trend",B236,"")</f>
        <v/>
      </c>
      <c r="V38" t="str">
        <f t="shared" si="1"/>
        <v/>
      </c>
      <c r="W38" t="str">
        <f t="shared" si="3"/>
        <v>, gross interest expense</v>
      </c>
    </row>
    <row r="39" spans="1:23" x14ac:dyDescent="0.3">
      <c r="A39" s="1">
        <v>5</v>
      </c>
      <c r="B39" t="s">
        <v>63</v>
      </c>
      <c r="C39" t="s">
        <v>7549</v>
      </c>
      <c r="D39" t="s">
        <v>7550</v>
      </c>
      <c r="E39" t="s">
        <v>1828</v>
      </c>
      <c r="F39" t="s">
        <v>7551</v>
      </c>
      <c r="K39" t="str">
        <f>IF(I352="pos_trend",B352,"")</f>
        <v/>
      </c>
      <c r="M39" t="str">
        <f t="shared" si="2"/>
        <v>, net income, eps (basic), EBITDA</v>
      </c>
      <c r="W39" t="str">
        <f t="shared" si="3"/>
        <v>, gross interest expense</v>
      </c>
    </row>
    <row r="40" spans="1:23" x14ac:dyDescent="0.3">
      <c r="J40">
        <f>MAX(J22:J39)</f>
        <v>14</v>
      </c>
      <c r="K40" t="str">
        <f>VLOOKUP(J40,J22:K39,2,FALSE)</f>
        <v>EBITDA</v>
      </c>
      <c r="M40" t="str">
        <f>IF(IFERROR(FIND(",",M39),TRUE)=TRUE,M39,IF(NOT(EXACT(K40,UPPER(K40))),SUBSTITUTE(M39,LOWER(K40),"and "&amp;LOWER(K40)),SUBSTITUTE(M39,K40,"and "&amp;K40)))</f>
        <v>, net income, eps (basic), and EBITDA</v>
      </c>
      <c r="T40">
        <f>MAX(T22:T39)</f>
        <v>6</v>
      </c>
      <c r="U40" t="str">
        <f>VLOOKUP(T40,T22:U39,2,FALSE)</f>
        <v>Gross Interest Expense</v>
      </c>
      <c r="W40" t="str">
        <f>IF(IFERROR(FIND(",",W39),TRUE)=TRUE,W39,IF(NOT(EXACT(U40,UPPER(U40))),SUBSTITUTE(W39,LOWER(U40),"and "&amp;LOWER(U40)),SUBSTITUTE(W39,U40,"and "&amp;U40)))</f>
        <v>, and gross interest expense</v>
      </c>
    </row>
    <row r="41" spans="1:23" x14ac:dyDescent="0.3">
      <c r="B41" s="1" t="s">
        <v>68</v>
      </c>
      <c r="C41" s="1" t="s">
        <v>69</v>
      </c>
      <c r="D41" s="1" t="s">
        <v>70</v>
      </c>
      <c r="E41" s="1" t="s">
        <v>71</v>
      </c>
      <c r="F41" s="1" t="s">
        <v>72</v>
      </c>
    </row>
    <row r="42" spans="1:23" x14ac:dyDescent="0.3">
      <c r="A42" s="1">
        <v>0</v>
      </c>
      <c r="B42" t="s">
        <v>73</v>
      </c>
      <c r="C42" t="s">
        <v>5627</v>
      </c>
      <c r="D42" t="s">
        <v>5582</v>
      </c>
      <c r="E42" t="s">
        <v>7552</v>
      </c>
      <c r="F42" t="s">
        <v>1756</v>
      </c>
      <c r="K42" t="str">
        <f>SUBSTITUTE(IF(M40&lt;&gt;"", D1 &amp; " has managed to increase " &amp; M40 &amp; " each year since " &amp; C144, "No positive trends")," , "," ")</f>
        <v>AptarGroup has managed to increase net income, eps (basic), and EBITDA each year since 2012</v>
      </c>
      <c r="U42" t="str">
        <f>SUBSTITUTE(IF(W40&lt;&gt;"", D1 &amp; " has managed to increase " &amp; W40 &amp; " each year since " &amp; C144, "No positive trends")," , "," ")</f>
        <v>AptarGroup has managed to increase and gross interest expense each year since 2012</v>
      </c>
    </row>
    <row r="43" spans="1:23" x14ac:dyDescent="0.3">
      <c r="A43" s="1">
        <v>1</v>
      </c>
      <c r="B43" t="s">
        <v>78</v>
      </c>
      <c r="C43" t="s">
        <v>6611</v>
      </c>
      <c r="D43" t="s">
        <v>5591</v>
      </c>
      <c r="E43" t="s">
        <v>1081</v>
      </c>
      <c r="F43" t="s">
        <v>5630</v>
      </c>
    </row>
    <row r="44" spans="1:23" x14ac:dyDescent="0.3">
      <c r="A44" s="1">
        <v>2</v>
      </c>
      <c r="B44" t="s">
        <v>82</v>
      </c>
      <c r="C44" t="s">
        <v>6539</v>
      </c>
      <c r="D44" t="s">
        <v>1817</v>
      </c>
      <c r="E44" t="s">
        <v>6612</v>
      </c>
      <c r="F44" t="s">
        <v>3175</v>
      </c>
    </row>
    <row r="45" spans="1:23" x14ac:dyDescent="0.3">
      <c r="A45" s="1">
        <v>3</v>
      </c>
      <c r="B45" t="s">
        <v>87</v>
      </c>
      <c r="C45" t="s">
        <v>2614</v>
      </c>
      <c r="D45" t="s">
        <v>7553</v>
      </c>
      <c r="E45" t="s">
        <v>1106</v>
      </c>
      <c r="F45" t="s">
        <v>6225</v>
      </c>
    </row>
    <row r="47" spans="1:23" x14ac:dyDescent="0.3">
      <c r="B47" s="1" t="s">
        <v>92</v>
      </c>
      <c r="C47" s="1" t="s">
        <v>37</v>
      </c>
      <c r="D47" s="1" t="s">
        <v>38</v>
      </c>
      <c r="E47" s="1" t="s">
        <v>39</v>
      </c>
      <c r="F47" s="1" t="s">
        <v>40</v>
      </c>
    </row>
    <row r="48" spans="1:23" x14ac:dyDescent="0.3">
      <c r="A48" s="1">
        <v>0</v>
      </c>
      <c r="B48" t="s">
        <v>93</v>
      </c>
      <c r="C48">
        <v>0.96</v>
      </c>
      <c r="D48">
        <v>0.92</v>
      </c>
      <c r="E48">
        <v>3.45</v>
      </c>
      <c r="F48">
        <v>3.79</v>
      </c>
    </row>
    <row r="49" spans="1:14" x14ac:dyDescent="0.3">
      <c r="A49" s="1">
        <v>1</v>
      </c>
      <c r="B49" t="s">
        <v>94</v>
      </c>
      <c r="C49">
        <v>0.96</v>
      </c>
      <c r="D49">
        <v>0.91</v>
      </c>
      <c r="E49">
        <v>3.43</v>
      </c>
      <c r="F49">
        <v>3.76</v>
      </c>
    </row>
    <row r="50" spans="1:14" x14ac:dyDescent="0.3">
      <c r="A50" s="1">
        <v>2</v>
      </c>
      <c r="B50" t="s">
        <v>95</v>
      </c>
      <c r="C50">
        <v>0.95</v>
      </c>
      <c r="D50">
        <v>0.91</v>
      </c>
      <c r="E50">
        <v>3.42</v>
      </c>
      <c r="F50">
        <v>3.75</v>
      </c>
    </row>
    <row r="51" spans="1:14" x14ac:dyDescent="0.3">
      <c r="A51" s="1">
        <v>3</v>
      </c>
      <c r="B51" t="s">
        <v>96</v>
      </c>
      <c r="C51">
        <v>0.95</v>
      </c>
      <c r="D51">
        <v>0.91</v>
      </c>
      <c r="E51">
        <v>3.42</v>
      </c>
      <c r="F51">
        <v>3.75</v>
      </c>
    </row>
    <row r="52" spans="1:14" x14ac:dyDescent="0.3">
      <c r="A52" s="1">
        <v>4</v>
      </c>
      <c r="B52" t="s">
        <v>97</v>
      </c>
      <c r="C52">
        <v>0.94</v>
      </c>
      <c r="D52">
        <v>0.87</v>
      </c>
      <c r="E52">
        <v>3.3</v>
      </c>
      <c r="F52">
        <v>3.62</v>
      </c>
    </row>
    <row r="54" spans="1:14" x14ac:dyDescent="0.3">
      <c r="B54" s="1" t="s">
        <v>98</v>
      </c>
      <c r="C54" s="1" t="s">
        <v>37</v>
      </c>
      <c r="D54" s="1" t="s">
        <v>38</v>
      </c>
      <c r="E54" s="1" t="s">
        <v>39</v>
      </c>
      <c r="F54" s="1" t="s">
        <v>40</v>
      </c>
    </row>
    <row r="55" spans="1:14" x14ac:dyDescent="0.3">
      <c r="A55" s="1">
        <v>0</v>
      </c>
      <c r="B55" t="s">
        <v>99</v>
      </c>
      <c r="C55">
        <v>3</v>
      </c>
      <c r="D55">
        <v>4</v>
      </c>
      <c r="E55">
        <v>4</v>
      </c>
      <c r="F55">
        <v>4</v>
      </c>
    </row>
    <row r="56" spans="1:14" x14ac:dyDescent="0.3">
      <c r="A56" s="1">
        <v>1</v>
      </c>
      <c r="B56" t="s">
        <v>100</v>
      </c>
      <c r="C56">
        <v>4</v>
      </c>
      <c r="D56">
        <v>5</v>
      </c>
      <c r="E56">
        <v>5</v>
      </c>
      <c r="F56">
        <v>5</v>
      </c>
    </row>
    <row r="57" spans="1:14" x14ac:dyDescent="0.3">
      <c r="A57" s="1">
        <v>2</v>
      </c>
      <c r="B57" t="s">
        <v>101</v>
      </c>
    </row>
    <row r="58" spans="1:14" x14ac:dyDescent="0.3">
      <c r="A58" s="1">
        <v>3</v>
      </c>
      <c r="B58" t="s">
        <v>102</v>
      </c>
    </row>
    <row r="60" spans="1:14" x14ac:dyDescent="0.3">
      <c r="B60" s="1" t="s">
        <v>103</v>
      </c>
      <c r="C60" s="1" t="s">
        <v>7554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7555</v>
      </c>
      <c r="F61">
        <v>0.19</v>
      </c>
      <c r="I61" t="str">
        <f t="shared" si="4"/>
        <v>N/A</v>
      </c>
      <c r="J61">
        <f t="shared" si="5"/>
        <v>5.5E-2</v>
      </c>
      <c r="K61" t="str">
        <f t="shared" si="6"/>
        <v>N/A</v>
      </c>
      <c r="L61" t="str">
        <f t="shared" si="7"/>
        <v>N/A</v>
      </c>
      <c r="M61">
        <f t="shared" si="8"/>
        <v>0.19</v>
      </c>
      <c r="N61" t="str">
        <f t="shared" si="9"/>
        <v>N/A</v>
      </c>
    </row>
    <row r="62" spans="1:14" x14ac:dyDescent="0.3">
      <c r="A62" s="1">
        <v>1</v>
      </c>
      <c r="B62" t="s">
        <v>110</v>
      </c>
      <c r="C62" t="s">
        <v>7556</v>
      </c>
      <c r="F62">
        <v>0.22</v>
      </c>
      <c r="I62" t="str">
        <f t="shared" si="4"/>
        <v>N/A</v>
      </c>
      <c r="J62">
        <f t="shared" si="5"/>
        <v>0.122</v>
      </c>
      <c r="K62" t="str">
        <f t="shared" si="6"/>
        <v>N/A</v>
      </c>
      <c r="L62" t="str">
        <f t="shared" si="7"/>
        <v>N/A</v>
      </c>
      <c r="M62">
        <f t="shared" si="8"/>
        <v>0.22</v>
      </c>
      <c r="N62" t="str">
        <f t="shared" si="9"/>
        <v>N/A</v>
      </c>
    </row>
    <row r="63" spans="1:14" x14ac:dyDescent="0.3">
      <c r="A63" s="1">
        <v>2</v>
      </c>
      <c r="B63" t="s">
        <v>112</v>
      </c>
      <c r="C63" t="s">
        <v>7557</v>
      </c>
      <c r="F63">
        <v>0.08</v>
      </c>
      <c r="I63" t="str">
        <f t="shared" si="4"/>
        <v>N/A</v>
      </c>
      <c r="J63">
        <f t="shared" si="5"/>
        <v>0.10199999999999999</v>
      </c>
      <c r="K63" t="str">
        <f t="shared" si="6"/>
        <v>N/A</v>
      </c>
      <c r="L63" t="str">
        <f t="shared" si="7"/>
        <v>N/A</v>
      </c>
      <c r="M63">
        <f t="shared" si="8"/>
        <v>0.08</v>
      </c>
      <c r="N63" t="str">
        <f t="shared" si="9"/>
        <v>N/A</v>
      </c>
    </row>
    <row r="64" spans="1:14" x14ac:dyDescent="0.3">
      <c r="A64" s="1">
        <v>3</v>
      </c>
      <c r="B64" t="s">
        <v>114</v>
      </c>
      <c r="C64" t="s">
        <v>4364</v>
      </c>
      <c r="F64">
        <v>0.12</v>
      </c>
      <c r="I64" t="str">
        <f t="shared" si="4"/>
        <v>N/A</v>
      </c>
      <c r="J64">
        <f t="shared" si="5"/>
        <v>9.9000000000000005E-2</v>
      </c>
      <c r="K64" t="str">
        <f t="shared" si="6"/>
        <v>N/A</v>
      </c>
      <c r="L64" t="str">
        <f t="shared" si="7"/>
        <v>N/A</v>
      </c>
      <c r="M64">
        <f t="shared" si="8"/>
        <v>0.12</v>
      </c>
      <c r="N64" t="str">
        <f t="shared" si="9"/>
        <v>N/A</v>
      </c>
    </row>
    <row r="65" spans="1:14" x14ac:dyDescent="0.3">
      <c r="A65" s="1">
        <v>4</v>
      </c>
      <c r="B65" t="s">
        <v>116</v>
      </c>
      <c r="C65" t="s">
        <v>7558</v>
      </c>
      <c r="F65">
        <v>0.09</v>
      </c>
      <c r="I65" t="str">
        <f t="shared" si="4"/>
        <v>N/A</v>
      </c>
      <c r="J65">
        <f t="shared" si="5"/>
        <v>9.6700000000000008E-2</v>
      </c>
      <c r="K65" t="str">
        <f t="shared" si="6"/>
        <v>N/A</v>
      </c>
      <c r="L65" t="str">
        <f t="shared" si="7"/>
        <v>N/A</v>
      </c>
      <c r="M65">
        <f t="shared" si="8"/>
        <v>0.09</v>
      </c>
      <c r="N65" t="str">
        <f t="shared" si="9"/>
        <v>N/A</v>
      </c>
    </row>
    <row r="66" spans="1:14" x14ac:dyDescent="0.3">
      <c r="A66" s="1">
        <v>5</v>
      </c>
      <c r="B66" t="s">
        <v>118</v>
      </c>
      <c r="C66" t="s">
        <v>7559</v>
      </c>
      <c r="I66" t="str">
        <f t="shared" si="4"/>
        <v>N/A</v>
      </c>
      <c r="J66">
        <f t="shared" si="5"/>
        <v>5.2499999999999998E-2</v>
      </c>
      <c r="K66" t="str">
        <f t="shared" si="6"/>
        <v>N/A</v>
      </c>
      <c r="L66" t="str">
        <f t="shared" si="7"/>
        <v>N/A</v>
      </c>
      <c r="M66" t="str">
        <f t="shared" si="8"/>
        <v>N/A</v>
      </c>
      <c r="N66" t="str">
        <f t="shared" si="9"/>
        <v>N/A</v>
      </c>
    </row>
    <row r="67" spans="1:14" x14ac:dyDescent="0.3">
      <c r="D67" t="s">
        <v>120</v>
      </c>
      <c r="E67" t="str">
        <f>C1</f>
        <v>AptarGroup, Inc. (ATR)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7530</v>
      </c>
      <c r="D68">
        <f ca="1">IFERROR(AVERAGE(VALUE(INDIRECT("J"&amp;(MATCH(B68,B69:B500,0)+68))),VALUE(INDIRECT("J"&amp;(MATCH(B68,B69:B500,0)+79))),VALUE(INDIRECT("J"&amp;(MATCH(B68,B69:B500,0)+90))),VALUE(INDIRECT("J"&amp;(MATCH(B68,B69:B500,0)+101)))),"")</f>
        <v>4625000000</v>
      </c>
      <c r="E68" t="str">
        <f t="shared" ref="E68:E76" ca="1" si="10">IFERROR(IF(AND(C68&lt;&gt;"",D68&lt;&gt;0),IF(VALUE(J68)&gt;VALUE(K68),"above average","below average"),"no data"),"no data")</f>
        <v>above average</v>
      </c>
      <c r="I68" t="str">
        <f t="shared" ca="1" si="4"/>
        <v>N/A</v>
      </c>
      <c r="J68">
        <f t="shared" si="5"/>
        <v>5540000000</v>
      </c>
      <c r="K68">
        <f t="shared" ca="1" si="6"/>
        <v>4625000000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7531</v>
      </c>
      <c r="D70">
        <f ca="1">IFERROR(AVERAGE(VALUE(INDIRECT("J"&amp;(MATCH(B70,B71:B502,0)+70))),VALUE(INDIRECT("J"&amp;(MATCH(B70,B71:B502,0)+81))),VALUE(INDIRECT("J"&amp;(MATCH(B70,B71:B502,0)+92))),VALUE(INDIRECT("J"&amp;(MATCH(B70,B71:B502,0)+103)))),"")</f>
        <v>15.725000000000001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26.79</v>
      </c>
      <c r="K70">
        <f t="shared" ca="1" si="6"/>
        <v>15.725</v>
      </c>
      <c r="L70" t="str">
        <f t="shared" ca="1" si="7"/>
        <v>N/A</v>
      </c>
      <c r="M70" t="str">
        <f t="shared" ca="1" si="8"/>
        <v>N/A</v>
      </c>
      <c r="N70" t="str">
        <f t="shared" ca="1" si="9"/>
        <v>N/A</v>
      </c>
    </row>
    <row r="71" spans="1:14" x14ac:dyDescent="0.3">
      <c r="A71" s="1">
        <v>3</v>
      </c>
      <c r="B71" t="s">
        <v>124</v>
      </c>
      <c r="C71" t="s">
        <v>7560</v>
      </c>
      <c r="D71">
        <f ca="1">IFERROR(AVERAGE(VALUE(INDIRECT("J"&amp;(MATCH(B71,B72:B503,0)+71))),VALUE(INDIRECT("J"&amp;(MATCH(B71,B72:B503,0)+82))),VALUE(INDIRECT("J"&amp;(MATCH(B71,B72:B503,0)+93))),VALUE(INDIRECT("J"&amp;(MATCH(B71,B72:B503,0)+104)))),"")</f>
        <v>13.6</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23.4</v>
      </c>
      <c r="K71">
        <f t="shared" ca="1" si="6"/>
        <v>13.6</v>
      </c>
      <c r="L71" t="str">
        <f t="shared" ca="1" si="7"/>
        <v>N/A</v>
      </c>
      <c r="M71" t="str">
        <f t="shared" ca="1" si="8"/>
        <v>N/A</v>
      </c>
      <c r="N71" t="str">
        <f t="shared" ca="1" si="9"/>
        <v>N/A</v>
      </c>
    </row>
    <row r="72" spans="1:14" x14ac:dyDescent="0.3">
      <c r="A72" s="1">
        <v>4</v>
      </c>
      <c r="B72" t="s">
        <v>126</v>
      </c>
      <c r="C72" t="s">
        <v>7561</v>
      </c>
      <c r="D72">
        <f ca="1">IFERROR(AVERAGE(VALUE(INDIRECT("J"&amp;(MATCH(B72,B73:B504,0)+72))),VALUE(INDIRECT("J"&amp;(MATCH(B72,B73:B504,0)+83))),VALUE(INDIRECT("J"&amp;(MATCH(B72,B73:B504,0)+94))),VALUE(INDIRECT("J"&amp;(MATCH(B72,B73:B504,0)+105)))),"")</f>
        <v>3.0599999999999996</v>
      </c>
      <c r="E72" t="str">
        <f t="shared" ca="1" si="10"/>
        <v>below average</v>
      </c>
      <c r="F72" t="str">
        <f t="shared" ca="1" si="11"/>
        <v/>
      </c>
      <c r="G72" t="str">
        <f t="shared" ca="1" si="12"/>
        <v>trailing p/e, forward p/e</v>
      </c>
      <c r="I72" t="str">
        <f t="shared" ca="1" si="4"/>
        <v>N/A</v>
      </c>
      <c r="J72">
        <f t="shared" si="5"/>
        <v>2.69</v>
      </c>
      <c r="K72">
        <f t="shared" ca="1" si="6"/>
        <v>3.06</v>
      </c>
      <c r="L72" t="str">
        <f t="shared" ca="1" si="7"/>
        <v>N/A</v>
      </c>
      <c r="M72" t="str">
        <f t="shared" ca="1" si="8"/>
        <v>N/A</v>
      </c>
      <c r="N72" t="str">
        <f t="shared" ca="1" si="9"/>
        <v>N/A</v>
      </c>
    </row>
    <row r="73" spans="1:14" x14ac:dyDescent="0.3">
      <c r="A73" s="1">
        <v>5</v>
      </c>
      <c r="B73" t="s">
        <v>128</v>
      </c>
      <c r="C73" t="s">
        <v>5809</v>
      </c>
      <c r="D73">
        <f ca="1">IFERROR(AVERAGE(VALUE(INDIRECT("J"&amp;(MATCH(B73,B74:B505,0)+73))),VALUE(INDIRECT("J"&amp;(MATCH(B73,B74:B505,0)+84))),VALUE(INDIRECT("J"&amp;(MATCH(B73,B74:B505,0)+95))),VALUE(INDIRECT("J"&amp;(MATCH(B73,B74:B505,0)+106)))),"")</f>
        <v>1.1025</v>
      </c>
      <c r="E73" t="str">
        <f t="shared" ca="1" si="10"/>
        <v>above average</v>
      </c>
      <c r="F73" t="str">
        <f t="shared" ca="1" si="11"/>
        <v>price/sales (ttm)</v>
      </c>
      <c r="G73" t="str">
        <f t="shared" ca="1" si="12"/>
        <v>trailing p/e, forward p/e, price/sales</v>
      </c>
      <c r="I73" t="str">
        <f t="shared" ca="1" si="4"/>
        <v>N/A</v>
      </c>
      <c r="J73">
        <f t="shared" si="5"/>
        <v>2.36</v>
      </c>
      <c r="K73">
        <f t="shared" ca="1" si="6"/>
        <v>1.1025</v>
      </c>
      <c r="L73" t="str">
        <f t="shared" ca="1" si="7"/>
        <v>N/A</v>
      </c>
      <c r="M73" t="str">
        <f t="shared" ca="1" si="8"/>
        <v>N/A</v>
      </c>
      <c r="N73" t="str">
        <f t="shared" ca="1" si="9"/>
        <v>N/A</v>
      </c>
    </row>
    <row r="74" spans="1:14" x14ac:dyDescent="0.3">
      <c r="A74" s="1">
        <v>6</v>
      </c>
      <c r="B74" t="s">
        <v>130</v>
      </c>
      <c r="C74" t="s">
        <v>7562</v>
      </c>
      <c r="D74">
        <f ca="1">IFERROR(AVERAGE(VALUE(INDIRECT("J"&amp;(MATCH(B74,B75:B506,0)+74))),VALUE(INDIRECT("J"&amp;(MATCH(B74,B75:B506,0)+85))),VALUE(INDIRECT("J"&amp;(MATCH(B74,B75:B506,0)+96))),VALUE(INDIRECT("J"&amp;(MATCH(B74,B75:B506,0)+107)))),"")</f>
        <v>6.5824999999999996</v>
      </c>
      <c r="E74" t="str">
        <f t="shared" ca="1" si="10"/>
        <v>below average</v>
      </c>
      <c r="F74" t="str">
        <f t="shared" ca="1" si="11"/>
        <v/>
      </c>
      <c r="G74" t="str">
        <f t="shared" ca="1" si="12"/>
        <v>trailing p/e, forward p/e, price/sales</v>
      </c>
      <c r="I74" t="str">
        <f t="shared" ca="1" si="4"/>
        <v>N/A</v>
      </c>
      <c r="J74">
        <f t="shared" si="5"/>
        <v>4.47</v>
      </c>
      <c r="K74">
        <f t="shared" ca="1" si="6"/>
        <v>6.5824999999999996</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 forward p/e,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 forward p/e,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trailing p/e, forward p/e, and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AptarGroup may be overvalued. The company has a higher trailing p/e, forward p/e, and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7563</v>
      </c>
      <c r="F81" t="str">
        <f t="shared" ref="F81:F87" ca="1" si="13">IF(E70="below average",LOWER(TRIM(IF(ISNUMBER(VALUE(RIGHT(B70,1))),REPLACE(B70,LEN(B70),1,""),B70))),"")</f>
        <v/>
      </c>
      <c r="G81" t="str">
        <f ca="1">IFERROR(LEFT(F81,FIND("(",F81) - 2),F81)</f>
        <v/>
      </c>
      <c r="I81" t="str">
        <f t="shared" ca="1" si="4"/>
        <v>N/A</v>
      </c>
      <c r="J81">
        <f t="shared" si="5"/>
        <v>9.0899999999999995E-2</v>
      </c>
      <c r="K81" t="str">
        <f t="shared" si="6"/>
        <v>N/A</v>
      </c>
      <c r="L81" t="str">
        <f t="shared" si="7"/>
        <v>N/A</v>
      </c>
      <c r="M81" t="str">
        <f t="shared" ca="1" si="8"/>
        <v>N/A</v>
      </c>
      <c r="N81" t="str">
        <f t="shared" ca="1" si="9"/>
        <v>N/A</v>
      </c>
    </row>
    <row r="82" spans="1:14" x14ac:dyDescent="0.3">
      <c r="A82" s="1">
        <v>1</v>
      </c>
      <c r="B82" t="s">
        <v>140</v>
      </c>
      <c r="C82" t="s">
        <v>7564</v>
      </c>
      <c r="F82" t="str">
        <f t="shared" ca="1" si="13"/>
        <v/>
      </c>
      <c r="G82" t="str">
        <f t="shared" ref="G82:G87" ca="1" si="14">IF(F82&lt;&gt;"", G81 &amp; ", " &amp; IFERROR(LEFT(F82,FIND("(",F82) - 2),F82),G81)</f>
        <v/>
      </c>
      <c r="I82" t="str">
        <f t="shared" ca="1" si="4"/>
        <v>N/A</v>
      </c>
      <c r="J82">
        <f t="shared" si="5"/>
        <v>0.13570000000000002</v>
      </c>
      <c r="K82" t="str">
        <f t="shared" si="6"/>
        <v>N/A</v>
      </c>
      <c r="L82" t="str">
        <f t="shared" si="7"/>
        <v>N/A</v>
      </c>
      <c r="M82" t="str">
        <f t="shared" ca="1" si="8"/>
        <v>N/A</v>
      </c>
      <c r="N82" t="str">
        <f t="shared" ca="1" si="9"/>
        <v>N/A</v>
      </c>
    </row>
    <row r="83" spans="1:14" x14ac:dyDescent="0.3">
      <c r="F83" t="str">
        <f t="shared" ca="1" si="13"/>
        <v>peg ratio (5 yr expected)</v>
      </c>
      <c r="G83" t="str">
        <f t="shared" ca="1" si="14"/>
        <v>,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861</v>
      </c>
      <c r="F84" t="str">
        <f t="shared" ca="1" si="13"/>
        <v/>
      </c>
      <c r="G84" t="str">
        <f t="shared" ca="1" si="14"/>
        <v>, peg ratio</v>
      </c>
      <c r="I84" t="str">
        <f t="shared" ca="1" si="4"/>
        <v>N/A</v>
      </c>
      <c r="J84">
        <f t="shared" si="5"/>
        <v>7.6600000000000001E-2</v>
      </c>
      <c r="K84" t="str">
        <f t="shared" si="6"/>
        <v>N/A</v>
      </c>
      <c r="L84" t="str">
        <f t="shared" si="7"/>
        <v>N/A</v>
      </c>
      <c r="M84" t="str">
        <f t="shared" ca="1" si="8"/>
        <v>N/A</v>
      </c>
      <c r="N84" t="str">
        <f t="shared" ca="1" si="9"/>
        <v>N/A</v>
      </c>
    </row>
    <row r="85" spans="1:14" x14ac:dyDescent="0.3">
      <c r="A85" s="1">
        <v>1</v>
      </c>
      <c r="B85" t="s">
        <v>144</v>
      </c>
      <c r="C85" t="s">
        <v>7565</v>
      </c>
      <c r="F85" t="str">
        <f t="shared" ca="1" si="13"/>
        <v>price/book (mrq)</v>
      </c>
      <c r="G85" t="str">
        <f t="shared" ca="1" si="14"/>
        <v>, peg ratio, price/book</v>
      </c>
      <c r="I85" t="str">
        <f t="shared" ca="1" si="4"/>
        <v>N/A</v>
      </c>
      <c r="J85">
        <f t="shared" si="5"/>
        <v>0.17030000000000001</v>
      </c>
      <c r="K85" t="str">
        <f t="shared" si="6"/>
        <v>N/A</v>
      </c>
      <c r="L85" t="str">
        <f t="shared" si="7"/>
        <v>N/A</v>
      </c>
      <c r="M85" t="str">
        <f t="shared" ca="1" si="8"/>
        <v>N/A</v>
      </c>
      <c r="N85" t="str">
        <f t="shared" ca="1" si="9"/>
        <v>N/A</v>
      </c>
    </row>
    <row r="86" spans="1:14" x14ac:dyDescent="0.3">
      <c r="F86" t="str">
        <f t="shared" ca="1" si="13"/>
        <v/>
      </c>
      <c r="G86" t="str">
        <f t="shared" ca="1" si="14"/>
        <v>, peg ratio,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7566</v>
      </c>
      <c r="F87" t="str">
        <f t="shared" ca="1" si="13"/>
        <v/>
      </c>
      <c r="G87" t="str">
        <f t="shared" ca="1" si="14"/>
        <v>, peg ratio, price/book</v>
      </c>
      <c r="I87" t="str">
        <f t="shared" ca="1" si="4"/>
        <v>N/A</v>
      </c>
      <c r="J87">
        <f t="shared" si="5"/>
        <v>2350000000</v>
      </c>
      <c r="K87" t="str">
        <f t="shared" si="6"/>
        <v>N/A</v>
      </c>
      <c r="L87" t="str">
        <f t="shared" si="7"/>
        <v>N/A</v>
      </c>
      <c r="M87" t="str">
        <f t="shared" ca="1" si="8"/>
        <v>N/A</v>
      </c>
      <c r="N87" t="str">
        <f t="shared" ca="1" si="9"/>
        <v>N/A</v>
      </c>
    </row>
    <row r="88" spans="1:14" x14ac:dyDescent="0.3">
      <c r="A88" s="1">
        <v>1</v>
      </c>
      <c r="B88" t="s">
        <v>147</v>
      </c>
      <c r="C88" t="s">
        <v>7567</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peg ratio, price/book</v>
      </c>
      <c r="I88" t="str">
        <f t="shared" ca="1" si="4"/>
        <v>N/A</v>
      </c>
      <c r="J88">
        <f t="shared" si="5"/>
        <v>37.47</v>
      </c>
      <c r="K88" t="str">
        <f t="shared" si="6"/>
        <v>N/A</v>
      </c>
      <c r="L88" t="str">
        <f t="shared" si="7"/>
        <v>N/A</v>
      </c>
      <c r="M88" t="str">
        <f t="shared" ca="1" si="8"/>
        <v>N/A</v>
      </c>
      <c r="N88" t="str">
        <f t="shared" ca="1" si="9"/>
        <v>N/A</v>
      </c>
    </row>
    <row r="89" spans="1:14" x14ac:dyDescent="0.3">
      <c r="A89" s="1">
        <v>2</v>
      </c>
      <c r="B89" t="s">
        <v>149</v>
      </c>
      <c r="C89" t="s">
        <v>1864</v>
      </c>
      <c r="D89" t="str">
        <f ca="1">IF(COUNTIF(E70:E76,"=below average")&gt;0,"There are some indications that "&amp;D1&amp;" may be undervalued. The company has a lower " &amp; G88 &amp; " than the comparable average", "Inconclusive")</f>
        <v>There are some indications that AptarGroup may be undervalued. The company has a lower peg ratio, price/book than the comparable average</v>
      </c>
      <c r="I89" t="str">
        <f t="shared" ca="1" si="4"/>
        <v>N/A</v>
      </c>
      <c r="J89">
        <f t="shared" si="5"/>
        <v>3.3000000000000002E-2</v>
      </c>
      <c r="K89" t="str">
        <f t="shared" ca="1" si="6"/>
        <v>N/A</v>
      </c>
      <c r="L89" t="str">
        <f t="shared" si="7"/>
        <v>N/A</v>
      </c>
      <c r="M89" t="str">
        <f t="shared" si="8"/>
        <v>N/A</v>
      </c>
      <c r="N89" t="str">
        <f t="shared" si="9"/>
        <v>N/A</v>
      </c>
    </row>
    <row r="90" spans="1:14" x14ac:dyDescent="0.3">
      <c r="A90" s="1">
        <v>3</v>
      </c>
      <c r="B90" t="s">
        <v>151</v>
      </c>
      <c r="C90" t="s">
        <v>7568</v>
      </c>
      <c r="I90" t="str">
        <f t="shared" si="4"/>
        <v>N/A</v>
      </c>
      <c r="J90">
        <f t="shared" si="5"/>
        <v>832860000</v>
      </c>
      <c r="K90" t="str">
        <f t="shared" si="6"/>
        <v>N/A</v>
      </c>
      <c r="L90" t="str">
        <f t="shared" si="7"/>
        <v>N/A</v>
      </c>
      <c r="M90" t="str">
        <f t="shared" si="8"/>
        <v>N/A</v>
      </c>
      <c r="N90" t="str">
        <f t="shared" si="9"/>
        <v>N/A</v>
      </c>
    </row>
    <row r="91" spans="1:14" x14ac:dyDescent="0.3">
      <c r="A91" s="1">
        <v>4</v>
      </c>
      <c r="B91" t="s">
        <v>153</v>
      </c>
      <c r="C91" t="s">
        <v>7569</v>
      </c>
      <c r="I91" t="str">
        <f t="shared" si="4"/>
        <v>N/A</v>
      </c>
      <c r="J91">
        <f t="shared" si="5"/>
        <v>475050000</v>
      </c>
      <c r="K91" t="str">
        <f t="shared" si="6"/>
        <v>N/A</v>
      </c>
      <c r="L91" t="str">
        <f t="shared" si="7"/>
        <v>N/A</v>
      </c>
      <c r="M91" t="str">
        <f t="shared" si="8"/>
        <v>N/A</v>
      </c>
      <c r="N91" t="str">
        <f t="shared" si="9"/>
        <v>N/A</v>
      </c>
    </row>
    <row r="92" spans="1:14" x14ac:dyDescent="0.3">
      <c r="A92" s="1">
        <v>5</v>
      </c>
      <c r="B92" t="s">
        <v>155</v>
      </c>
      <c r="C92" t="s">
        <v>7570</v>
      </c>
      <c r="I92" t="str">
        <f t="shared" si="4"/>
        <v>N/A</v>
      </c>
      <c r="J92">
        <f t="shared" si="5"/>
        <v>213550000</v>
      </c>
      <c r="K92" t="str">
        <f t="shared" si="6"/>
        <v>N/A</v>
      </c>
      <c r="L92" t="str">
        <f t="shared" si="7"/>
        <v>N/A</v>
      </c>
      <c r="M92" t="str">
        <f t="shared" si="8"/>
        <v>N/A</v>
      </c>
      <c r="N92" t="str">
        <f t="shared" si="9"/>
        <v>N/A</v>
      </c>
    </row>
    <row r="93" spans="1:14" x14ac:dyDescent="0.3">
      <c r="A93" s="1">
        <v>6</v>
      </c>
      <c r="B93" t="s">
        <v>157</v>
      </c>
      <c r="C93" t="s">
        <v>7532</v>
      </c>
      <c r="I93" t="str">
        <f t="shared" si="4"/>
        <v>N/A</v>
      </c>
      <c r="J93">
        <f t="shared" si="5"/>
        <v>3.31</v>
      </c>
      <c r="K93" t="str">
        <f t="shared" si="6"/>
        <v>N/A</v>
      </c>
      <c r="L93" t="str">
        <f t="shared" si="7"/>
        <v>N/A</v>
      </c>
      <c r="M93" t="str">
        <f t="shared" si="8"/>
        <v>N/A</v>
      </c>
      <c r="N93" t="str">
        <f t="shared" si="9"/>
        <v>N/A</v>
      </c>
    </row>
    <row r="94" spans="1:14" x14ac:dyDescent="0.3">
      <c r="A94" s="1">
        <v>7</v>
      </c>
      <c r="B94" t="s">
        <v>158</v>
      </c>
      <c r="C94" t="s">
        <v>7571</v>
      </c>
      <c r="I94" t="str">
        <f t="shared" si="4"/>
        <v>N/A</v>
      </c>
      <c r="J94">
        <f t="shared" si="5"/>
        <v>0.18100000000000002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7572</v>
      </c>
      <c r="I96" t="str">
        <f t="shared" si="4"/>
        <v>N/A</v>
      </c>
      <c r="J96">
        <f t="shared" si="5"/>
        <v>284730000</v>
      </c>
      <c r="K96" t="str">
        <f t="shared" si="6"/>
        <v>N/A</v>
      </c>
      <c r="L96" t="str">
        <f t="shared" si="7"/>
        <v>N/A</v>
      </c>
      <c r="M96" t="str">
        <f t="shared" si="8"/>
        <v>N/A</v>
      </c>
      <c r="N96" t="str">
        <f t="shared" si="9"/>
        <v>N/A</v>
      </c>
    </row>
    <row r="97" spans="1:14" x14ac:dyDescent="0.3">
      <c r="A97" s="1">
        <v>1</v>
      </c>
      <c r="B97" t="s">
        <v>161</v>
      </c>
      <c r="C97" t="s">
        <v>4325</v>
      </c>
      <c r="I97" t="str">
        <f t="shared" si="4"/>
        <v>N/A</v>
      </c>
      <c r="J97">
        <f t="shared" si="5"/>
        <v>4.5599999999999996</v>
      </c>
      <c r="K97" t="str">
        <f t="shared" si="6"/>
        <v>N/A</v>
      </c>
      <c r="L97" t="str">
        <f t="shared" si="7"/>
        <v>N/A</v>
      </c>
      <c r="M97" t="str">
        <f t="shared" si="8"/>
        <v>N/A</v>
      </c>
      <c r="N97" t="str">
        <f t="shared" si="9"/>
        <v>N/A</v>
      </c>
    </row>
    <row r="98" spans="1:14" x14ac:dyDescent="0.3">
      <c r="A98" s="1">
        <v>2</v>
      </c>
      <c r="B98" t="s">
        <v>163</v>
      </c>
      <c r="C98" t="s">
        <v>7573</v>
      </c>
      <c r="I98" t="str">
        <f t="shared" si="4"/>
        <v>N/A</v>
      </c>
      <c r="J98">
        <f t="shared" si="5"/>
        <v>781230000</v>
      </c>
      <c r="K98" t="str">
        <f t="shared" si="6"/>
        <v>N/A</v>
      </c>
      <c r="L98" t="str">
        <f t="shared" si="7"/>
        <v>N/A</v>
      </c>
      <c r="M98" t="str">
        <f t="shared" si="8"/>
        <v>N/A</v>
      </c>
      <c r="N98" t="str">
        <f t="shared" si="9"/>
        <v>N/A</v>
      </c>
    </row>
    <row r="99" spans="1:14" x14ac:dyDescent="0.3">
      <c r="A99" s="1">
        <v>3</v>
      </c>
      <c r="B99" t="s">
        <v>165</v>
      </c>
      <c r="C99" t="s">
        <v>7574</v>
      </c>
      <c r="I99" t="str">
        <f t="shared" si="4"/>
        <v>N/A</v>
      </c>
      <c r="J99">
        <f t="shared" si="5"/>
        <v>62.97</v>
      </c>
      <c r="K99" t="str">
        <f t="shared" si="6"/>
        <v>N/A</v>
      </c>
      <c r="L99" t="str">
        <f t="shared" si="7"/>
        <v>N/A</v>
      </c>
      <c r="M99" t="str">
        <f t="shared" si="8"/>
        <v>N/A</v>
      </c>
      <c r="N99" t="str">
        <f t="shared" si="9"/>
        <v>N/A</v>
      </c>
    </row>
    <row r="100" spans="1:14" x14ac:dyDescent="0.3">
      <c r="A100" s="1">
        <v>4</v>
      </c>
      <c r="B100" t="s">
        <v>167</v>
      </c>
      <c r="C100" t="s">
        <v>3348</v>
      </c>
      <c r="I100" t="str">
        <f t="shared" si="4"/>
        <v>N/A</v>
      </c>
      <c r="J100">
        <f t="shared" si="5"/>
        <v>2.8</v>
      </c>
      <c r="K100" t="str">
        <f t="shared" si="6"/>
        <v>N/A</v>
      </c>
      <c r="L100" t="str">
        <f t="shared" si="7"/>
        <v>N/A</v>
      </c>
      <c r="M100" t="str">
        <f t="shared" si="8"/>
        <v>N/A</v>
      </c>
      <c r="N100" t="str">
        <f t="shared" si="9"/>
        <v>N/A</v>
      </c>
    </row>
    <row r="101" spans="1:14" x14ac:dyDescent="0.3">
      <c r="A101" s="1">
        <v>5</v>
      </c>
      <c r="B101" t="s">
        <v>169</v>
      </c>
      <c r="C101" t="s">
        <v>7575</v>
      </c>
      <c r="I101" t="str">
        <f t="shared" si="4"/>
        <v>N/A</v>
      </c>
      <c r="J101">
        <f t="shared" si="5"/>
        <v>19.84</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7576</v>
      </c>
      <c r="I103" t="str">
        <f t="shared" si="4"/>
        <v>N/A</v>
      </c>
      <c r="J103">
        <f t="shared" si="5"/>
        <v>356290000</v>
      </c>
      <c r="K103" t="str">
        <f t="shared" si="6"/>
        <v>N/A</v>
      </c>
      <c r="L103" t="str">
        <f t="shared" si="7"/>
        <v>N/A</v>
      </c>
      <c r="M103" t="str">
        <f t="shared" si="8"/>
        <v>N/A</v>
      </c>
      <c r="N103" t="str">
        <f t="shared" si="9"/>
        <v>N/A</v>
      </c>
    </row>
    <row r="104" spans="1:14" x14ac:dyDescent="0.3">
      <c r="A104" s="1">
        <v>1</v>
      </c>
      <c r="B104" t="s">
        <v>173</v>
      </c>
      <c r="C104" t="s">
        <v>7577</v>
      </c>
      <c r="I104" t="str">
        <f t="shared" si="4"/>
        <v>N/A</v>
      </c>
      <c r="J104">
        <f t="shared" si="5"/>
        <v>237930000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1108</v>
      </c>
      <c r="I106" t="str">
        <f t="shared" si="4"/>
        <v>N/A</v>
      </c>
      <c r="J106">
        <f t="shared" si="5"/>
        <v>0.92</v>
      </c>
      <c r="K106" t="str">
        <f t="shared" si="6"/>
        <v>N/A</v>
      </c>
      <c r="L106" t="str">
        <f t="shared" si="7"/>
        <v>N/A</v>
      </c>
      <c r="M106" t="str">
        <f t="shared" si="8"/>
        <v>N/A</v>
      </c>
      <c r="N106" t="str">
        <f t="shared" si="9"/>
        <v>N/A</v>
      </c>
    </row>
    <row r="107" spans="1:14" x14ac:dyDescent="0.3">
      <c r="A107" s="1">
        <v>1</v>
      </c>
      <c r="B107" t="s">
        <v>175</v>
      </c>
      <c r="C107" t="s">
        <v>7578</v>
      </c>
      <c r="I107" t="str">
        <f t="shared" si="4"/>
        <v>N/A</v>
      </c>
      <c r="J107">
        <f t="shared" si="5"/>
        <v>0.11410000000000001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7579</v>
      </c>
      <c r="I109" t="str">
        <f t="shared" si="4"/>
        <v>N/A</v>
      </c>
      <c r="J109">
        <f t="shared" si="5"/>
        <v>90.79</v>
      </c>
      <c r="K109" t="str">
        <f t="shared" si="6"/>
        <v>N/A</v>
      </c>
      <c r="L109" t="str">
        <f t="shared" si="7"/>
        <v>N/A</v>
      </c>
      <c r="M109" t="str">
        <f t="shared" si="8"/>
        <v>N/A</v>
      </c>
      <c r="N109" t="str">
        <f t="shared" si="9"/>
        <v>N/A</v>
      </c>
    </row>
    <row r="110" spans="1:14" x14ac:dyDescent="0.3">
      <c r="A110" s="1">
        <v>4</v>
      </c>
      <c r="B110" t="s">
        <v>181</v>
      </c>
      <c r="C110" t="s">
        <v>7580</v>
      </c>
      <c r="I110" t="str">
        <f t="shared" si="4"/>
        <v>N/A</v>
      </c>
      <c r="J110">
        <f t="shared" si="5"/>
        <v>70.319999999999993</v>
      </c>
      <c r="K110" t="str">
        <f t="shared" si="6"/>
        <v>N/A</v>
      </c>
      <c r="L110" t="str">
        <f t="shared" si="7"/>
        <v>N/A</v>
      </c>
      <c r="M110" t="str">
        <f t="shared" si="8"/>
        <v>N/A</v>
      </c>
      <c r="N110" t="str">
        <f t="shared" si="9"/>
        <v>N/A</v>
      </c>
    </row>
    <row r="111" spans="1:14" x14ac:dyDescent="0.3">
      <c r="A111" s="1">
        <v>5</v>
      </c>
      <c r="B111" t="s">
        <v>183</v>
      </c>
      <c r="C111" t="s">
        <v>7581</v>
      </c>
      <c r="I111" t="str">
        <f t="shared" si="4"/>
        <v>N/A</v>
      </c>
      <c r="J111">
        <f t="shared" si="5"/>
        <v>87.36</v>
      </c>
      <c r="K111" t="str">
        <f t="shared" si="6"/>
        <v>N/A</v>
      </c>
      <c r="L111" t="str">
        <f t="shared" si="7"/>
        <v>N/A</v>
      </c>
      <c r="M111" t="str">
        <f t="shared" si="8"/>
        <v>N/A</v>
      </c>
      <c r="N111" t="str">
        <f t="shared" si="9"/>
        <v>N/A</v>
      </c>
    </row>
    <row r="112" spans="1:14" x14ac:dyDescent="0.3">
      <c r="A112" s="1">
        <v>6</v>
      </c>
      <c r="B112" t="s">
        <v>185</v>
      </c>
      <c r="C112" t="s">
        <v>7582</v>
      </c>
      <c r="I112" t="str">
        <f t="shared" si="4"/>
        <v>N/A</v>
      </c>
      <c r="J112">
        <f t="shared" si="5"/>
        <v>79.760000000000005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7583</v>
      </c>
      <c r="I114" t="str">
        <f t="shared" si="4"/>
        <v>N/A</v>
      </c>
      <c r="J114">
        <f t="shared" si="5"/>
        <v>286940</v>
      </c>
      <c r="K114" t="str">
        <f t="shared" si="6"/>
        <v>N/A</v>
      </c>
      <c r="L114" t="str">
        <f t="shared" si="7"/>
        <v>N/A</v>
      </c>
      <c r="M114" t="str">
        <f t="shared" si="8"/>
        <v>N/A</v>
      </c>
      <c r="N114" t="str">
        <f t="shared" si="9"/>
        <v>N/A</v>
      </c>
    </row>
    <row r="115" spans="1:14" x14ac:dyDescent="0.3">
      <c r="A115" s="1">
        <v>1</v>
      </c>
      <c r="B115" t="s">
        <v>189</v>
      </c>
      <c r="C115" t="s">
        <v>7584</v>
      </c>
      <c r="I115" t="str">
        <f t="shared" si="4"/>
        <v>N/A</v>
      </c>
      <c r="J115">
        <f t="shared" si="5"/>
        <v>326320</v>
      </c>
      <c r="K115" t="str">
        <f t="shared" si="6"/>
        <v>N/A</v>
      </c>
      <c r="L115" t="str">
        <f t="shared" si="7"/>
        <v>N/A</v>
      </c>
      <c r="M115" t="str">
        <f t="shared" si="8"/>
        <v>N/A</v>
      </c>
      <c r="N115" t="str">
        <f t="shared" si="9"/>
        <v>N/A</v>
      </c>
    </row>
    <row r="116" spans="1:14" x14ac:dyDescent="0.3">
      <c r="A116" s="1">
        <v>2</v>
      </c>
      <c r="B116" t="s">
        <v>191</v>
      </c>
      <c r="C116" t="s">
        <v>7585</v>
      </c>
      <c r="I116" t="str">
        <f t="shared" si="4"/>
        <v>N/A</v>
      </c>
      <c r="J116">
        <f t="shared" si="5"/>
        <v>62430000</v>
      </c>
      <c r="K116" t="str">
        <f t="shared" si="6"/>
        <v>N/A</v>
      </c>
      <c r="L116" t="str">
        <f t="shared" si="7"/>
        <v>N/A</v>
      </c>
      <c r="M116" t="str">
        <f t="shared" si="8"/>
        <v>N/A</v>
      </c>
      <c r="N116" t="str">
        <f t="shared" si="9"/>
        <v>N/A</v>
      </c>
    </row>
    <row r="117" spans="1:14" x14ac:dyDescent="0.3">
      <c r="A117" s="1">
        <v>3</v>
      </c>
      <c r="B117" t="s">
        <v>193</v>
      </c>
      <c r="C117" t="s">
        <v>7586</v>
      </c>
      <c r="I117" t="str">
        <f t="shared" si="4"/>
        <v>N/A</v>
      </c>
      <c r="J117">
        <f t="shared" si="5"/>
        <v>61060000</v>
      </c>
      <c r="K117" t="str">
        <f t="shared" si="6"/>
        <v>N/A</v>
      </c>
      <c r="L117" t="str">
        <f t="shared" si="7"/>
        <v>N/A</v>
      </c>
      <c r="M117" t="str">
        <f t="shared" si="8"/>
        <v>N/A</v>
      </c>
      <c r="N117" t="str">
        <f t="shared" si="9"/>
        <v>N/A</v>
      </c>
    </row>
    <row r="118" spans="1:14" x14ac:dyDescent="0.3">
      <c r="A118" s="1">
        <v>4</v>
      </c>
      <c r="B118" t="s">
        <v>195</v>
      </c>
      <c r="C118" t="s">
        <v>1834</v>
      </c>
      <c r="I118" t="str">
        <f t="shared" si="4"/>
        <v>N/A</v>
      </c>
      <c r="J118">
        <f t="shared" si="5"/>
        <v>2.5899999999999999E-2</v>
      </c>
      <c r="K118" t="str">
        <f t="shared" si="6"/>
        <v>N/A</v>
      </c>
      <c r="L118" t="str">
        <f t="shared" si="7"/>
        <v>N/A</v>
      </c>
      <c r="M118" t="str">
        <f t="shared" si="8"/>
        <v>N/A</v>
      </c>
      <c r="N118" t="str">
        <f t="shared" si="9"/>
        <v>N/A</v>
      </c>
    </row>
    <row r="119" spans="1:14" x14ac:dyDescent="0.3">
      <c r="A119" s="1">
        <v>5</v>
      </c>
      <c r="B119" t="s">
        <v>197</v>
      </c>
      <c r="C119" t="s">
        <v>7587</v>
      </c>
      <c r="I119" t="str">
        <f t="shared" si="4"/>
        <v>N/A</v>
      </c>
      <c r="J119">
        <f t="shared" si="5"/>
        <v>0.88900000000000012</v>
      </c>
      <c r="K119" t="str">
        <f t="shared" si="6"/>
        <v>N/A</v>
      </c>
      <c r="L119" t="str">
        <f t="shared" si="7"/>
        <v>N/A</v>
      </c>
      <c r="M119" t="str">
        <f t="shared" si="8"/>
        <v>N/A</v>
      </c>
      <c r="N119" t="str">
        <f t="shared" si="9"/>
        <v>N/A</v>
      </c>
    </row>
    <row r="120" spans="1:14" x14ac:dyDescent="0.3">
      <c r="A120" s="1">
        <v>6</v>
      </c>
      <c r="B120" t="s">
        <v>199</v>
      </c>
      <c r="C120" t="s">
        <v>7588</v>
      </c>
      <c r="I120" t="str">
        <f t="shared" si="4"/>
        <v>N/A</v>
      </c>
      <c r="J120">
        <f t="shared" si="5"/>
        <v>1640000</v>
      </c>
      <c r="K120" t="str">
        <f t="shared" si="6"/>
        <v>N/A</v>
      </c>
      <c r="L120" t="str">
        <f t="shared" si="7"/>
        <v>N/A</v>
      </c>
      <c r="M120" t="str">
        <f t="shared" si="8"/>
        <v>N/A</v>
      </c>
      <c r="N120" t="str">
        <f t="shared" si="9"/>
        <v>N/A</v>
      </c>
    </row>
    <row r="121" spans="1:14" x14ac:dyDescent="0.3">
      <c r="A121" s="1">
        <v>7</v>
      </c>
      <c r="B121" t="s">
        <v>201</v>
      </c>
      <c r="C121" t="s">
        <v>7589</v>
      </c>
      <c r="I121" t="str">
        <f t="shared" si="4"/>
        <v>N/A</v>
      </c>
      <c r="J121">
        <f t="shared" si="5"/>
        <v>6.67</v>
      </c>
      <c r="K121" t="str">
        <f t="shared" si="6"/>
        <v>N/A</v>
      </c>
      <c r="L121" t="str">
        <f t="shared" si="7"/>
        <v>N/A</v>
      </c>
      <c r="M121" t="str">
        <f t="shared" si="8"/>
        <v>N/A</v>
      </c>
      <c r="N121" t="str">
        <f t="shared" si="9"/>
        <v>N/A</v>
      </c>
    </row>
    <row r="122" spans="1:14" x14ac:dyDescent="0.3">
      <c r="A122" s="1">
        <v>8</v>
      </c>
      <c r="B122" t="s">
        <v>203</v>
      </c>
      <c r="C122" t="s">
        <v>1828</v>
      </c>
      <c r="I122" t="str">
        <f t="shared" si="4"/>
        <v>N/A</v>
      </c>
      <c r="J122">
        <f t="shared" si="5"/>
        <v>0.03</v>
      </c>
      <c r="K122" t="str">
        <f t="shared" si="6"/>
        <v>N/A</v>
      </c>
      <c r="L122" t="str">
        <f t="shared" si="7"/>
        <v>N/A</v>
      </c>
      <c r="M122" t="str">
        <f t="shared" si="8"/>
        <v>N/A</v>
      </c>
      <c r="N122" t="str">
        <f t="shared" si="9"/>
        <v>N/A</v>
      </c>
    </row>
    <row r="123" spans="1:14" x14ac:dyDescent="0.3">
      <c r="A123" s="1">
        <v>9</v>
      </c>
      <c r="B123" t="s">
        <v>205</v>
      </c>
      <c r="C123" t="s">
        <v>7590</v>
      </c>
      <c r="I123" t="str">
        <f t="shared" si="4"/>
        <v>N/A</v>
      </c>
      <c r="J123">
        <f t="shared" si="5"/>
        <v>1710000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4333</v>
      </c>
      <c r="I125" t="str">
        <f t="shared" si="15"/>
        <v>N/A</v>
      </c>
      <c r="J125">
        <f t="shared" si="16"/>
        <v>1.28</v>
      </c>
      <c r="K125" t="str">
        <f t="shared" si="17"/>
        <v>N/A</v>
      </c>
      <c r="L125" t="str">
        <f t="shared" si="18"/>
        <v>N/A</v>
      </c>
      <c r="M125" t="str">
        <f t="shared" si="19"/>
        <v>N/A</v>
      </c>
      <c r="N125" t="str">
        <f t="shared" si="20"/>
        <v>N/A</v>
      </c>
    </row>
    <row r="126" spans="1:14" x14ac:dyDescent="0.3">
      <c r="A126" s="1">
        <v>1</v>
      </c>
      <c r="B126" t="s">
        <v>208</v>
      </c>
      <c r="C126" t="s">
        <v>7591</v>
      </c>
      <c r="I126" t="str">
        <f t="shared" si="15"/>
        <v>N/A</v>
      </c>
      <c r="J126">
        <f t="shared" si="16"/>
        <v>1.43E-2</v>
      </c>
      <c r="K126" t="str">
        <f t="shared" si="17"/>
        <v>N/A</v>
      </c>
      <c r="L126" t="str">
        <f t="shared" si="18"/>
        <v>N/A</v>
      </c>
      <c r="M126" t="str">
        <f t="shared" si="19"/>
        <v>N/A</v>
      </c>
      <c r="N126" t="str">
        <f t="shared" si="20"/>
        <v>N/A</v>
      </c>
    </row>
    <row r="127" spans="1:14" x14ac:dyDescent="0.3">
      <c r="A127" s="1">
        <v>2</v>
      </c>
      <c r="B127" t="s">
        <v>209</v>
      </c>
      <c r="C127" t="s">
        <v>2491</v>
      </c>
      <c r="I127" t="str">
        <f t="shared" si="15"/>
        <v>N/A</v>
      </c>
      <c r="J127">
        <f t="shared" si="16"/>
        <v>1.24</v>
      </c>
      <c r="K127" t="str">
        <f t="shared" si="17"/>
        <v>N/A</v>
      </c>
      <c r="L127" t="str">
        <f t="shared" si="18"/>
        <v>N/A</v>
      </c>
      <c r="M127" t="str">
        <f t="shared" si="19"/>
        <v>N/A</v>
      </c>
      <c r="N127" t="str">
        <f t="shared" si="20"/>
        <v>N/A</v>
      </c>
    </row>
    <row r="128" spans="1:14" x14ac:dyDescent="0.3">
      <c r="A128" s="1">
        <v>3</v>
      </c>
      <c r="B128" t="s">
        <v>210</v>
      </c>
      <c r="C128" t="s">
        <v>7592</v>
      </c>
      <c r="I128" t="str">
        <f t="shared" si="15"/>
        <v>N/A</v>
      </c>
      <c r="J128">
        <f t="shared" si="16"/>
        <v>1.3899999999999999E-2</v>
      </c>
      <c r="K128" t="str">
        <f t="shared" si="17"/>
        <v>N/A</v>
      </c>
      <c r="L128" t="str">
        <f t="shared" si="18"/>
        <v>N/A</v>
      </c>
      <c r="M128" t="str">
        <f t="shared" si="19"/>
        <v>N/A</v>
      </c>
      <c r="N128" t="str">
        <f t="shared" si="20"/>
        <v>N/A</v>
      </c>
    </row>
    <row r="129" spans="1:28" x14ac:dyDescent="0.3">
      <c r="A129" s="1">
        <v>4</v>
      </c>
      <c r="B129" t="s">
        <v>211</v>
      </c>
      <c r="C129" t="s">
        <v>3726</v>
      </c>
      <c r="I129" t="str">
        <f t="shared" si="15"/>
        <v>N/A</v>
      </c>
      <c r="J129">
        <f t="shared" si="16"/>
        <v>1.63</v>
      </c>
      <c r="K129" t="str">
        <f t="shared" si="17"/>
        <v>N/A</v>
      </c>
      <c r="L129" t="str">
        <f t="shared" si="18"/>
        <v>N/A</v>
      </c>
      <c r="M129" t="str">
        <f t="shared" si="19"/>
        <v>N/A</v>
      </c>
      <c r="N129" t="str">
        <f t="shared" si="20"/>
        <v>N/A</v>
      </c>
    </row>
    <row r="130" spans="1:28" x14ac:dyDescent="0.3">
      <c r="A130" s="1">
        <v>5</v>
      </c>
      <c r="B130" t="s">
        <v>212</v>
      </c>
      <c r="C130" t="s">
        <v>7593</v>
      </c>
      <c r="I130" t="str">
        <f t="shared" si="15"/>
        <v>N/A</v>
      </c>
      <c r="J130">
        <f t="shared" si="16"/>
        <v>0.37460000000000004</v>
      </c>
      <c r="K130" t="str">
        <f t="shared" si="17"/>
        <v>N/A</v>
      </c>
      <c r="L130" t="str">
        <f t="shared" si="18"/>
        <v>N/A</v>
      </c>
      <c r="M130" t="str">
        <f t="shared" si="19"/>
        <v>N/A</v>
      </c>
      <c r="N130" t="str">
        <f t="shared" si="20"/>
        <v>N/A</v>
      </c>
    </row>
    <row r="131" spans="1:28" x14ac:dyDescent="0.3">
      <c r="A131" s="1">
        <v>6</v>
      </c>
      <c r="B131" t="s">
        <v>213</v>
      </c>
      <c r="C131" t="s">
        <v>7594</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7595</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7596</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7597</v>
      </c>
      <c r="C138" t="s">
        <v>7598</v>
      </c>
      <c r="D138" t="s">
        <v>7599</v>
      </c>
      <c r="E138" t="s">
        <v>7600</v>
      </c>
      <c r="F138">
        <v>55</v>
      </c>
      <c r="I138" t="str">
        <f t="shared" si="15"/>
        <v>N/A</v>
      </c>
      <c r="J138" t="str">
        <f t="shared" si="16"/>
        <v>N/A</v>
      </c>
      <c r="K138">
        <f t="shared" si="17"/>
        <v>781110</v>
      </c>
      <c r="L138">
        <f t="shared" si="18"/>
        <v>326530</v>
      </c>
      <c r="M138">
        <f t="shared" si="19"/>
        <v>55</v>
      </c>
      <c r="N138" t="str">
        <f t="shared" si="20"/>
        <v>N/A</v>
      </c>
    </row>
    <row r="139" spans="1:28" x14ac:dyDescent="0.3">
      <c r="A139" s="1">
        <v>1</v>
      </c>
      <c r="B139" t="s">
        <v>7601</v>
      </c>
      <c r="C139" t="s">
        <v>7602</v>
      </c>
      <c r="D139" t="s">
        <v>7603</v>
      </c>
      <c r="F139">
        <v>51</v>
      </c>
      <c r="I139" t="str">
        <f t="shared" si="15"/>
        <v>N/A</v>
      </c>
      <c r="J139" t="str">
        <f t="shared" si="16"/>
        <v>N/A</v>
      </c>
      <c r="K139">
        <f t="shared" si="17"/>
        <v>654660</v>
      </c>
      <c r="L139" t="str">
        <f t="shared" si="18"/>
        <v>N/A</v>
      </c>
      <c r="M139">
        <f t="shared" si="19"/>
        <v>51</v>
      </c>
      <c r="N139" t="str">
        <f t="shared" si="20"/>
        <v>N/A</v>
      </c>
    </row>
    <row r="140" spans="1:28" x14ac:dyDescent="0.3">
      <c r="A140" s="1">
        <v>2</v>
      </c>
      <c r="B140" t="s">
        <v>7604</v>
      </c>
      <c r="C140" t="s">
        <v>7605</v>
      </c>
      <c r="D140" t="s">
        <v>7606</v>
      </c>
      <c r="E140" t="s">
        <v>7607</v>
      </c>
      <c r="F140">
        <v>43</v>
      </c>
      <c r="I140" t="str">
        <f t="shared" si="15"/>
        <v>N/A</v>
      </c>
      <c r="J140" t="str">
        <f t="shared" si="16"/>
        <v>N/A</v>
      </c>
      <c r="K140">
        <f t="shared" si="17"/>
        <v>730160</v>
      </c>
      <c r="L140">
        <f t="shared" si="18"/>
        <v>879750</v>
      </c>
      <c r="M140">
        <f t="shared" si="19"/>
        <v>43</v>
      </c>
      <c r="N140" t="str">
        <f t="shared" si="20"/>
        <v>N/A</v>
      </c>
    </row>
    <row r="141" spans="1:28" x14ac:dyDescent="0.3">
      <c r="A141" s="1">
        <v>3</v>
      </c>
      <c r="B141" t="s">
        <v>7608</v>
      </c>
      <c r="C141" t="s">
        <v>7609</v>
      </c>
      <c r="D141" t="s">
        <v>7610</v>
      </c>
      <c r="E141" t="s">
        <v>7611</v>
      </c>
      <c r="F141">
        <v>47</v>
      </c>
      <c r="I141" t="str">
        <f t="shared" si="15"/>
        <v>N/A</v>
      </c>
      <c r="J141" t="str">
        <f t="shared" si="16"/>
        <v>N/A</v>
      </c>
      <c r="K141">
        <f t="shared" si="17"/>
        <v>497370</v>
      </c>
      <c r="L141">
        <f t="shared" si="18"/>
        <v>577020</v>
      </c>
      <c r="M141">
        <f t="shared" si="19"/>
        <v>47</v>
      </c>
      <c r="N141" t="str">
        <f t="shared" si="20"/>
        <v>N/A</v>
      </c>
    </row>
    <row r="142" spans="1:28" x14ac:dyDescent="0.3">
      <c r="A142" s="1">
        <v>4</v>
      </c>
      <c r="B142" t="s">
        <v>7612</v>
      </c>
      <c r="C142" t="s">
        <v>225</v>
      </c>
      <c r="F142">
        <v>52</v>
      </c>
      <c r="I142" t="str">
        <f t="shared" si="15"/>
        <v>N/A</v>
      </c>
      <c r="J142" t="str">
        <f t="shared" si="16"/>
        <v>N/A</v>
      </c>
      <c r="K142" t="str">
        <f t="shared" si="17"/>
        <v>N/A</v>
      </c>
      <c r="L142" t="str">
        <f t="shared" si="18"/>
        <v>N/A</v>
      </c>
      <c r="M142">
        <f t="shared" si="19"/>
        <v>52</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7548</v>
      </c>
      <c r="D145" t="s">
        <v>7613</v>
      </c>
      <c r="E145" t="s">
        <v>7545</v>
      </c>
      <c r="F145" t="s">
        <v>7614</v>
      </c>
      <c r="G145" t="s">
        <v>7548</v>
      </c>
      <c r="I145" t="str">
        <f t="shared" si="15"/>
        <v>N/A</v>
      </c>
      <c r="J145">
        <f t="shared" si="16"/>
        <v>2330000000</v>
      </c>
      <c r="K145">
        <f t="shared" si="17"/>
        <v>2520000000</v>
      </c>
      <c r="L145">
        <f t="shared" si="18"/>
        <v>2600000000</v>
      </c>
      <c r="M145">
        <f t="shared" si="19"/>
        <v>2320000000</v>
      </c>
      <c r="N145">
        <f t="shared" si="20"/>
        <v>2330000000</v>
      </c>
      <c r="P145">
        <f t="shared" ref="P145:P208" si="21">MAX(J145:N145)</f>
        <v>2600000000</v>
      </c>
      <c r="Q145">
        <f>IFERROR(J144+MATCH(P145,J145:N145,0)-1,"")</f>
        <v>2014</v>
      </c>
      <c r="R145">
        <f t="shared" ref="R145:R208" si="22">IF(Q145="","",MIN(J145:N145))</f>
        <v>2320000000</v>
      </c>
      <c r="S145" t="str">
        <f>IFERROR(J144+MATCH(R145,J145:N145)-1,"")</f>
        <v/>
      </c>
      <c r="T145">
        <f t="shared" ref="T145:T208" si="23">IFERROR(AVERAGE(J145:N145),"")</f>
        <v>2420000000</v>
      </c>
      <c r="U145">
        <f t="shared" ref="U145:U208" si="24">IFERROR(STDEV(J145:N145),"")</f>
        <v>130958008.53708795</v>
      </c>
      <c r="V145">
        <f t="shared" ref="V145:V208" si="25">IF(C145="-","",IF(ISBLANK(B145),"",IF(OR(ISNUMBER(FIND("Growth",B145)),ISNUMBER(FIND("Margin",B145))),"",(J145-T145)/U145)))</f>
        <v>-0.68724319348909124</v>
      </c>
      <c r="W145">
        <f t="shared" ref="W145:W208" si="26">IF(OR(D145="-",ISBLANK(D145)),"",(K145-T145)/U145)</f>
        <v>0.76360354832121258</v>
      </c>
      <c r="X145">
        <f t="shared" ref="X145:X208" si="27">IF(OR(E145="-",ISBLANK(E145)),"",(L145-T145)/U145)</f>
        <v>1.3744863869781825</v>
      </c>
      <c r="Y145">
        <f t="shared" ref="Y145:Y208" si="28">IF(OR(F145="-",ISBLANK(F145)),"",(M145-T145)/U145)</f>
        <v>-0.76360354832121258</v>
      </c>
      <c r="Z145">
        <f t="shared" ref="Z145:Z208" si="29">IFERROR(IF(OR(G145="-",ISBLANK(G145)),"",(N145-T145)/U145),"")</f>
        <v>-0.68724319348909124</v>
      </c>
      <c r="AA145">
        <f t="shared" ref="AA145:AA208" si="30">IF(MAX(MAX(V145:Z145),ABS(MIN(V145:Z145)))=ABS(MIN(V145:Z145)),MIN(V145:Z145),MAX(V145:Z145))</f>
        <v>1.3744863869781825</v>
      </c>
      <c r="AB145">
        <f>IFERROR(V144+MATCH(AA145,V145:Z145,0)-1,"")</f>
        <v>2014</v>
      </c>
    </row>
    <row r="146" spans="1:28" x14ac:dyDescent="0.3">
      <c r="A146" s="1">
        <v>1</v>
      </c>
      <c r="B146" t="s">
        <v>253</v>
      </c>
      <c r="C146" t="s">
        <v>254</v>
      </c>
      <c r="D146" t="s">
        <v>1501</v>
      </c>
      <c r="E146" t="s">
        <v>2873</v>
      </c>
      <c r="F146" t="s">
        <v>7615</v>
      </c>
      <c r="G146" t="s">
        <v>7616</v>
      </c>
      <c r="I146" t="str">
        <f t="shared" si="15"/>
        <v>N/A</v>
      </c>
      <c r="J146" t="str">
        <f t="shared" si="16"/>
        <v>N/A</v>
      </c>
      <c r="K146">
        <f t="shared" si="17"/>
        <v>8.1099999999999992E-2</v>
      </c>
      <c r="L146">
        <f t="shared" si="18"/>
        <v>3.09E-2</v>
      </c>
      <c r="M146">
        <f t="shared" si="19"/>
        <v>-0.10800000000000001</v>
      </c>
      <c r="N146">
        <f t="shared" si="20"/>
        <v>5.8999999999999999E-3</v>
      </c>
      <c r="P146">
        <f t="shared" si="21"/>
        <v>8.1099999999999992E-2</v>
      </c>
      <c r="Q146">
        <f>IFERROR(J144+MATCH(P146,J146:N146,0)-1,"")</f>
        <v>2013</v>
      </c>
      <c r="R146">
        <f t="shared" si="22"/>
        <v>-0.10800000000000001</v>
      </c>
      <c r="S146" t="str">
        <f>IFERROR(J144+MATCH(R146,J146:N146)-1,"")</f>
        <v/>
      </c>
      <c r="T146">
        <f t="shared" si="23"/>
        <v>2.4749999999999937E-3</v>
      </c>
      <c r="U146">
        <f t="shared" si="24"/>
        <v>8.0013181205765505E-2</v>
      </c>
      <c r="V146" t="str">
        <f t="shared" si="25"/>
        <v/>
      </c>
      <c r="W146">
        <f t="shared" si="26"/>
        <v>0.98265059350414286</v>
      </c>
      <c r="X146">
        <f t="shared" si="27"/>
        <v>0.35525396655459796</v>
      </c>
      <c r="Y146">
        <f t="shared" si="28"/>
        <v>-1.3807100072161549</v>
      </c>
      <c r="Z146">
        <f t="shared" si="29"/>
        <v>4.2805447157414245E-2</v>
      </c>
      <c r="AA146">
        <f t="shared" si="30"/>
        <v>-1.3807100072161549</v>
      </c>
      <c r="AB146">
        <f>IFERROR(V144+MATCH(AA146,V146:Z146,0)-1,"")</f>
        <v>2015</v>
      </c>
    </row>
    <row r="147" spans="1:28" x14ac:dyDescent="0.3">
      <c r="A147" s="1">
        <v>2</v>
      </c>
      <c r="B147" t="s">
        <v>259</v>
      </c>
      <c r="C147" t="s">
        <v>5330</v>
      </c>
      <c r="D147" t="s">
        <v>5329</v>
      </c>
      <c r="E147" t="s">
        <v>7617</v>
      </c>
      <c r="F147" t="s">
        <v>7618</v>
      </c>
      <c r="G147" t="s">
        <v>7619</v>
      </c>
      <c r="I147" t="str">
        <f t="shared" si="15"/>
        <v>N/A</v>
      </c>
      <c r="J147">
        <f t="shared" si="16"/>
        <v>1730000000</v>
      </c>
      <c r="K147">
        <f t="shared" si="17"/>
        <v>1860000000</v>
      </c>
      <c r="L147">
        <f t="shared" si="18"/>
        <v>1910000000</v>
      </c>
      <c r="M147">
        <f t="shared" si="19"/>
        <v>1640000000</v>
      </c>
      <c r="N147">
        <f t="shared" si="20"/>
        <v>1650000000</v>
      </c>
      <c r="P147">
        <f t="shared" si="21"/>
        <v>1910000000</v>
      </c>
      <c r="Q147">
        <f>IFERROR(J144+MATCH(P147,J147:N147,0)-1,"")</f>
        <v>2014</v>
      </c>
      <c r="R147">
        <f t="shared" si="22"/>
        <v>1640000000</v>
      </c>
      <c r="S147" t="str">
        <f>IFERROR(J144+MATCH(R147,J147:N147)-1,"")</f>
        <v/>
      </c>
      <c r="T147">
        <f t="shared" si="23"/>
        <v>1758000000</v>
      </c>
      <c r="U147">
        <f t="shared" si="24"/>
        <v>122351951.35346228</v>
      </c>
      <c r="V147">
        <f t="shared" si="25"/>
        <v>-0.22884800520353665</v>
      </c>
      <c r="W147">
        <f t="shared" si="26"/>
        <v>0.83366059038431217</v>
      </c>
      <c r="X147">
        <f t="shared" si="27"/>
        <v>1.2423177425334848</v>
      </c>
      <c r="Y147">
        <f t="shared" si="28"/>
        <v>-0.96443087907204739</v>
      </c>
      <c r="Z147">
        <f t="shared" si="29"/>
        <v>-0.88269944864221284</v>
      </c>
      <c r="AA147">
        <f t="shared" si="30"/>
        <v>1.2423177425334848</v>
      </c>
      <c r="AB147">
        <f>IFERROR(V144+MATCH(AA147,V147:Z147,0)-1,"")</f>
        <v>2014</v>
      </c>
    </row>
    <row r="148" spans="1:28" x14ac:dyDescent="0.3">
      <c r="A148" s="1">
        <v>3</v>
      </c>
      <c r="B148" t="s">
        <v>265</v>
      </c>
      <c r="C148" t="s">
        <v>4262</v>
      </c>
      <c r="D148" t="s">
        <v>4031</v>
      </c>
      <c r="E148" t="s">
        <v>1102</v>
      </c>
      <c r="F148" t="s">
        <v>2464</v>
      </c>
      <c r="G148" t="s">
        <v>2464</v>
      </c>
      <c r="I148" t="str">
        <f t="shared" si="15"/>
        <v>N/A</v>
      </c>
      <c r="J148">
        <f t="shared" si="16"/>
        <v>1590000000</v>
      </c>
      <c r="K148">
        <f t="shared" si="17"/>
        <v>1710000000</v>
      </c>
      <c r="L148">
        <f t="shared" si="18"/>
        <v>1760000000</v>
      </c>
      <c r="M148">
        <f t="shared" si="19"/>
        <v>1500000000</v>
      </c>
      <c r="N148">
        <f t="shared" si="20"/>
        <v>1500000000</v>
      </c>
      <c r="P148">
        <f t="shared" si="21"/>
        <v>1760000000</v>
      </c>
      <c r="Q148">
        <f>IFERROR(J144+MATCH(P148,J148:N148,0)-1,"")</f>
        <v>2014</v>
      </c>
      <c r="R148">
        <f t="shared" si="22"/>
        <v>1500000000</v>
      </c>
      <c r="S148" t="str">
        <f>IFERROR(J144+MATCH(R148,J148:N148)-1,"")</f>
        <v/>
      </c>
      <c r="T148">
        <f t="shared" si="23"/>
        <v>1612000000</v>
      </c>
      <c r="U148">
        <f t="shared" si="24"/>
        <v>119457105.2721436</v>
      </c>
      <c r="V148">
        <f t="shared" si="25"/>
        <v>-0.18416652529692779</v>
      </c>
      <c r="W148">
        <f t="shared" si="26"/>
        <v>0.82037815814086013</v>
      </c>
      <c r="X148">
        <f t="shared" si="27"/>
        <v>1.238938442906605</v>
      </c>
      <c r="Y148">
        <f t="shared" si="28"/>
        <v>-0.93757503787526875</v>
      </c>
      <c r="Z148">
        <f t="shared" si="29"/>
        <v>-0.93757503787526875</v>
      </c>
      <c r="AA148">
        <f t="shared" si="30"/>
        <v>1.238938442906605</v>
      </c>
      <c r="AB148">
        <f>IFERROR(V144+MATCH(AA148,V148:Z148,0)-1,"")</f>
        <v>2014</v>
      </c>
    </row>
    <row r="149" spans="1:28" x14ac:dyDescent="0.3">
      <c r="A149" s="1">
        <v>4</v>
      </c>
      <c r="B149" t="s">
        <v>271</v>
      </c>
      <c r="C149" t="s">
        <v>7620</v>
      </c>
      <c r="D149" t="s">
        <v>7621</v>
      </c>
      <c r="E149" t="s">
        <v>7622</v>
      </c>
      <c r="F149" t="s">
        <v>7623</v>
      </c>
      <c r="G149" t="s">
        <v>7624</v>
      </c>
      <c r="I149" t="str">
        <f t="shared" si="15"/>
        <v>N/A</v>
      </c>
      <c r="J149">
        <f t="shared" si="16"/>
        <v>137020000</v>
      </c>
      <c r="K149">
        <f t="shared" si="17"/>
        <v>147260000</v>
      </c>
      <c r="L149">
        <f t="shared" si="18"/>
        <v>152220000</v>
      </c>
      <c r="M149">
        <f t="shared" si="19"/>
        <v>138890000</v>
      </c>
      <c r="N149">
        <f t="shared" si="20"/>
        <v>154800000</v>
      </c>
      <c r="P149">
        <f t="shared" si="21"/>
        <v>154800000</v>
      </c>
      <c r="Q149">
        <f>IFERROR(J144+MATCH(P149,J149:N149,0)-1,"")</f>
        <v>2016</v>
      </c>
      <c r="R149">
        <f t="shared" si="22"/>
        <v>137020000</v>
      </c>
      <c r="S149">
        <f>IFERROR(J144+MATCH(R149,J149:N149)-1,"")</f>
        <v>2012</v>
      </c>
      <c r="T149">
        <f t="shared" si="23"/>
        <v>146038000</v>
      </c>
      <c r="U149">
        <f t="shared" si="24"/>
        <v>7888302.7325274479</v>
      </c>
      <c r="V149">
        <f t="shared" si="25"/>
        <v>-1.1432117029198487</v>
      </c>
      <c r="W149">
        <f t="shared" si="26"/>
        <v>0.15491291871457699</v>
      </c>
      <c r="X149">
        <f t="shared" si="27"/>
        <v>0.78369203231875195</v>
      </c>
      <c r="Y149">
        <f t="shared" si="28"/>
        <v>-0.90615183549246825</v>
      </c>
      <c r="Z149">
        <f t="shared" si="29"/>
        <v>1.110758587378988</v>
      </c>
      <c r="AA149">
        <f t="shared" si="30"/>
        <v>-1.1432117029198487</v>
      </c>
      <c r="AB149">
        <f>IFERROR(V144+MATCH(AA149,V149:Z149,0)-1,"")</f>
        <v>2012</v>
      </c>
    </row>
    <row r="150" spans="1:28" x14ac:dyDescent="0.3">
      <c r="A150" s="1">
        <v>5</v>
      </c>
      <c r="B150" t="s">
        <v>277</v>
      </c>
      <c r="C150" t="s">
        <v>7625</v>
      </c>
      <c r="D150" t="s">
        <v>7626</v>
      </c>
      <c r="E150" t="s">
        <v>7627</v>
      </c>
      <c r="F150" t="s">
        <v>7628</v>
      </c>
      <c r="G150" t="s">
        <v>7629</v>
      </c>
      <c r="I150" t="str">
        <f t="shared" si="15"/>
        <v>N/A</v>
      </c>
      <c r="J150">
        <f t="shared" si="16"/>
        <v>133850000</v>
      </c>
      <c r="K150">
        <f t="shared" si="17"/>
        <v>142220000</v>
      </c>
      <c r="L150">
        <f t="shared" si="18"/>
        <v>146890000</v>
      </c>
      <c r="M150">
        <f t="shared" si="19"/>
        <v>134650000</v>
      </c>
      <c r="N150">
        <f t="shared" si="20"/>
        <v>145490000</v>
      </c>
      <c r="P150">
        <f t="shared" si="21"/>
        <v>146890000</v>
      </c>
      <c r="Q150">
        <f>IFERROR(J144+MATCH(P150,J150:N150,0)-1,"")</f>
        <v>2014</v>
      </c>
      <c r="R150">
        <f t="shared" si="22"/>
        <v>133850000</v>
      </c>
      <c r="S150">
        <f>IFERROR(J144+MATCH(R150,J150:N150)-1,"")</f>
        <v>2012</v>
      </c>
      <c r="T150">
        <f t="shared" si="23"/>
        <v>140620000</v>
      </c>
      <c r="U150">
        <f t="shared" si="24"/>
        <v>6063489.0945725301</v>
      </c>
      <c r="V150">
        <f t="shared" si="25"/>
        <v>-1.1165188712980243</v>
      </c>
      <c r="W150">
        <f t="shared" si="26"/>
        <v>0.26387447475285652</v>
      </c>
      <c r="X150">
        <f t="shared" si="27"/>
        <v>1.0340580979377565</v>
      </c>
      <c r="Y150">
        <f t="shared" si="28"/>
        <v>-0.98458163392159592</v>
      </c>
      <c r="Z150">
        <f t="shared" si="29"/>
        <v>0.80316793252900709</v>
      </c>
      <c r="AA150">
        <f t="shared" si="30"/>
        <v>-1.1165188712980243</v>
      </c>
      <c r="AB150">
        <f>IFERROR(V144+MATCH(AA150,V150:Z150,0)-1,"")</f>
        <v>2012</v>
      </c>
    </row>
    <row r="151" spans="1:28" x14ac:dyDescent="0.3">
      <c r="A151" s="1">
        <v>6</v>
      </c>
      <c r="B151" t="s">
        <v>283</v>
      </c>
      <c r="C151" t="s">
        <v>3506</v>
      </c>
      <c r="D151" t="s">
        <v>7630</v>
      </c>
      <c r="E151" t="s">
        <v>3599</v>
      </c>
      <c r="F151" t="s">
        <v>7631</v>
      </c>
      <c r="G151" t="s">
        <v>4655</v>
      </c>
      <c r="I151" t="str">
        <f t="shared" si="15"/>
        <v>N/A</v>
      </c>
      <c r="J151">
        <f t="shared" si="16"/>
        <v>3180000</v>
      </c>
      <c r="K151">
        <f t="shared" si="17"/>
        <v>5030000</v>
      </c>
      <c r="L151">
        <f t="shared" si="18"/>
        <v>5330000</v>
      </c>
      <c r="M151">
        <f t="shared" si="19"/>
        <v>4250000</v>
      </c>
      <c r="N151">
        <f t="shared" si="20"/>
        <v>9320000</v>
      </c>
      <c r="P151">
        <f t="shared" si="21"/>
        <v>9320000</v>
      </c>
      <c r="Q151">
        <f>IFERROR(J144+MATCH(P151,J151:N151,0)-1,"")</f>
        <v>2016</v>
      </c>
      <c r="R151">
        <f t="shared" si="22"/>
        <v>3180000</v>
      </c>
      <c r="S151">
        <f>IFERROR(J144+MATCH(R151,J151:N151)-1,"")</f>
        <v>2012</v>
      </c>
      <c r="T151">
        <f t="shared" si="23"/>
        <v>5422000</v>
      </c>
      <c r="U151">
        <f t="shared" si="24"/>
        <v>2332202.8213686734</v>
      </c>
      <c r="V151">
        <f t="shared" si="25"/>
        <v>-0.96132290873581183</v>
      </c>
      <c r="W151">
        <f t="shared" si="26"/>
        <v>-0.16808143631776906</v>
      </c>
      <c r="X151">
        <f t="shared" si="27"/>
        <v>-3.9447684033762129E-2</v>
      </c>
      <c r="Y151">
        <f t="shared" si="28"/>
        <v>-0.50252919225618708</v>
      </c>
      <c r="Z151">
        <f t="shared" si="29"/>
        <v>1.6713812213435302</v>
      </c>
      <c r="AA151">
        <f t="shared" si="30"/>
        <v>1.6713812213435302</v>
      </c>
      <c r="AB151">
        <f>IFERROR(V144+MATCH(AA151,V151:Z151,0)-1,"")</f>
        <v>2016</v>
      </c>
    </row>
    <row r="152" spans="1:28" x14ac:dyDescent="0.3">
      <c r="A152" s="1">
        <v>7</v>
      </c>
      <c r="B152" t="s">
        <v>289</v>
      </c>
      <c r="C152" t="s">
        <v>254</v>
      </c>
      <c r="D152" t="s">
        <v>7632</v>
      </c>
      <c r="E152" t="s">
        <v>1287</v>
      </c>
      <c r="F152" t="s">
        <v>7633</v>
      </c>
      <c r="G152" t="s">
        <v>7634</v>
      </c>
      <c r="I152" t="str">
        <f t="shared" si="15"/>
        <v>N/A</v>
      </c>
      <c r="J152" t="str">
        <f t="shared" si="16"/>
        <v>N/A</v>
      </c>
      <c r="K152">
        <f t="shared" si="17"/>
        <v>7.46E-2</v>
      </c>
      <c r="L152">
        <f t="shared" si="18"/>
        <v>2.76E-2</v>
      </c>
      <c r="M152">
        <f t="shared" si="19"/>
        <v>-0.1394</v>
      </c>
      <c r="N152">
        <f t="shared" si="20"/>
        <v>6.8999999999999999E-3</v>
      </c>
      <c r="P152">
        <f t="shared" si="21"/>
        <v>7.46E-2</v>
      </c>
      <c r="Q152">
        <f>IFERROR(J144+MATCH(P152,J152:N152,0)-1,"")</f>
        <v>2013</v>
      </c>
      <c r="R152">
        <f t="shared" si="22"/>
        <v>-0.1394</v>
      </c>
      <c r="S152" t="str">
        <f>IFERROR(J144+MATCH(R152,J152:N152)-1,"")</f>
        <v/>
      </c>
      <c r="T152">
        <f t="shared" si="23"/>
        <v>-7.5749999999999993E-3</v>
      </c>
      <c r="U152">
        <f t="shared" si="24"/>
        <v>9.2335200041298804E-2</v>
      </c>
      <c r="V152" t="str">
        <f t="shared" si="25"/>
        <v/>
      </c>
      <c r="W152">
        <f t="shared" si="26"/>
        <v>0.88996395700930475</v>
      </c>
      <c r="X152">
        <f t="shared" si="27"/>
        <v>0.38094897703440572</v>
      </c>
      <c r="Y152">
        <f t="shared" si="28"/>
        <v>-1.4276787177700225</v>
      </c>
      <c r="Z152">
        <f t="shared" si="29"/>
        <v>0.15676578372631195</v>
      </c>
      <c r="AA152">
        <f t="shared" si="30"/>
        <v>-1.4276787177700225</v>
      </c>
      <c r="AB152">
        <f>IFERROR(V144+MATCH(AA152,V152:Z152,0)-1,"")</f>
        <v>2015</v>
      </c>
    </row>
    <row r="153" spans="1:28" x14ac:dyDescent="0.3">
      <c r="A153" s="1">
        <v>8</v>
      </c>
      <c r="B153" t="s">
        <v>294</v>
      </c>
      <c r="C153" t="s">
        <v>7635</v>
      </c>
      <c r="D153" t="s">
        <v>7636</v>
      </c>
      <c r="E153" t="s">
        <v>7637</v>
      </c>
      <c r="F153" t="s">
        <v>7638</v>
      </c>
      <c r="G153" t="s">
        <v>7639</v>
      </c>
      <c r="I153" t="str">
        <f t="shared" si="15"/>
        <v>N/A</v>
      </c>
      <c r="J153">
        <f t="shared" si="16"/>
        <v>603650000</v>
      </c>
      <c r="K153">
        <f t="shared" si="17"/>
        <v>663820000</v>
      </c>
      <c r="L153">
        <f t="shared" si="18"/>
        <v>690330000</v>
      </c>
      <c r="M153">
        <f t="shared" si="19"/>
        <v>675610000</v>
      </c>
      <c r="N153">
        <f t="shared" si="20"/>
        <v>678060000</v>
      </c>
      <c r="P153">
        <f t="shared" si="21"/>
        <v>690330000</v>
      </c>
      <c r="Q153">
        <f>IFERROR(J144+MATCH(P153,J153:N153,0)-1,"")</f>
        <v>2014</v>
      </c>
      <c r="R153">
        <f t="shared" si="22"/>
        <v>603650000</v>
      </c>
      <c r="S153">
        <f>IFERROR(J144+MATCH(R153,J153:N153)-1,"")</f>
        <v>2012</v>
      </c>
      <c r="T153">
        <f t="shared" si="23"/>
        <v>662294000</v>
      </c>
      <c r="U153">
        <f t="shared" si="24"/>
        <v>34107723.905297466</v>
      </c>
      <c r="V153">
        <f t="shared" si="25"/>
        <v>-1.7193759443705261</v>
      </c>
      <c r="W153">
        <f t="shared" si="26"/>
        <v>4.4740599057182709E-2</v>
      </c>
      <c r="X153">
        <f t="shared" si="27"/>
        <v>0.8219839024686596</v>
      </c>
      <c r="Y153">
        <f t="shared" si="28"/>
        <v>0.39041010291313566</v>
      </c>
      <c r="Z153">
        <f t="shared" si="29"/>
        <v>0.46224133993154826</v>
      </c>
      <c r="AA153">
        <f t="shared" si="30"/>
        <v>-1.7193759443705261</v>
      </c>
      <c r="AB153">
        <f>IFERROR(V144+MATCH(AA153,V153:Z153,0)-1,"")</f>
        <v>2012</v>
      </c>
    </row>
    <row r="154" spans="1:28" x14ac:dyDescent="0.3">
      <c r="A154" s="1">
        <v>9</v>
      </c>
      <c r="B154" t="s">
        <v>300</v>
      </c>
      <c r="C154" t="s">
        <v>254</v>
      </c>
      <c r="D154" t="s">
        <v>7640</v>
      </c>
      <c r="E154" t="s">
        <v>3219</v>
      </c>
      <c r="F154" t="s">
        <v>4826</v>
      </c>
      <c r="G154" t="s">
        <v>7311</v>
      </c>
      <c r="I154" t="str">
        <f t="shared" si="15"/>
        <v>N/A</v>
      </c>
      <c r="J154" t="str">
        <f t="shared" si="16"/>
        <v>N/A</v>
      </c>
      <c r="K154">
        <f t="shared" si="17"/>
        <v>9.9700000000000011E-2</v>
      </c>
      <c r="L154">
        <f t="shared" si="18"/>
        <v>3.9900000000000005E-2</v>
      </c>
      <c r="M154">
        <f t="shared" si="19"/>
        <v>-2.1299999999999999E-2</v>
      </c>
      <c r="N154">
        <f t="shared" si="20"/>
        <v>3.5999999999999999E-3</v>
      </c>
      <c r="P154">
        <f t="shared" si="21"/>
        <v>9.9700000000000011E-2</v>
      </c>
      <c r="Q154">
        <f>IFERROR(J144+MATCH(P154,J154:N154,0)-1,"")</f>
        <v>2013</v>
      </c>
      <c r="R154">
        <f t="shared" si="22"/>
        <v>-2.1299999999999999E-2</v>
      </c>
      <c r="S154" t="str">
        <f>IFERROR(J144+MATCH(R154,J154:N154)-1,"")</f>
        <v/>
      </c>
      <c r="T154">
        <f t="shared" si="23"/>
        <v>3.0475000000000002E-2</v>
      </c>
      <c r="U154">
        <f t="shared" si="24"/>
        <v>5.2547906713778812E-2</v>
      </c>
      <c r="V154" t="str">
        <f t="shared" si="25"/>
        <v/>
      </c>
      <c r="W154">
        <f t="shared" si="26"/>
        <v>1.3173693174317869</v>
      </c>
      <c r="X154">
        <f t="shared" si="27"/>
        <v>0.17936014180996163</v>
      </c>
      <c r="Y154">
        <f t="shared" si="28"/>
        <v>-0.98529138909397995</v>
      </c>
      <c r="Z154">
        <f t="shared" si="29"/>
        <v>-0.51143807014776854</v>
      </c>
      <c r="AA154">
        <f t="shared" si="30"/>
        <v>1.3173693174317869</v>
      </c>
      <c r="AB154">
        <f>IFERROR(V144+MATCH(AA154,V154:Z154,0)-1,"")</f>
        <v>2013</v>
      </c>
    </row>
    <row r="155" spans="1:28" x14ac:dyDescent="0.3">
      <c r="A155" s="1">
        <v>10</v>
      </c>
      <c r="B155" t="s">
        <v>305</v>
      </c>
      <c r="C155" t="s">
        <v>254</v>
      </c>
      <c r="D155" t="s">
        <v>254</v>
      </c>
      <c r="E155" t="s">
        <v>254</v>
      </c>
      <c r="F155" t="s">
        <v>254</v>
      </c>
      <c r="G155" t="s">
        <v>7641</v>
      </c>
      <c r="I155" t="str">
        <f t="shared" si="15"/>
        <v>N/A</v>
      </c>
      <c r="J155" t="str">
        <f t="shared" si="16"/>
        <v>N/A</v>
      </c>
      <c r="K155" t="str">
        <f t="shared" si="17"/>
        <v>N/A</v>
      </c>
      <c r="L155" t="str">
        <f t="shared" si="18"/>
        <v>N/A</v>
      </c>
      <c r="M155" t="str">
        <f t="shared" si="19"/>
        <v>N/A</v>
      </c>
      <c r="N155">
        <f t="shared" si="20"/>
        <v>0.29089999999999999</v>
      </c>
      <c r="P155">
        <f t="shared" si="21"/>
        <v>0.29089999999999999</v>
      </c>
      <c r="Q155">
        <f>IFERROR(J144+MATCH(P155,J155:N155,0)-1,"")</f>
        <v>2016</v>
      </c>
      <c r="R155">
        <f t="shared" si="22"/>
        <v>0.29089999999999999</v>
      </c>
      <c r="S155">
        <f>IFERROR(J144+MATCH(R155,J155:N155)-1,"")</f>
        <v>2016</v>
      </c>
      <c r="T155">
        <f t="shared" si="23"/>
        <v>0.29089999999999999</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7642</v>
      </c>
      <c r="D158" t="s">
        <v>7643</v>
      </c>
      <c r="E158" t="s">
        <v>7644</v>
      </c>
      <c r="F158" t="s">
        <v>7645</v>
      </c>
      <c r="G158" t="s">
        <v>7646</v>
      </c>
      <c r="I158" t="str">
        <f t="shared" si="15"/>
        <v>N/A</v>
      </c>
      <c r="J158">
        <f t="shared" si="16"/>
        <v>335730000</v>
      </c>
      <c r="K158">
        <f t="shared" si="17"/>
        <v>364750000</v>
      </c>
      <c r="L158">
        <f t="shared" si="18"/>
        <v>383910000</v>
      </c>
      <c r="M158">
        <f t="shared" si="19"/>
        <v>349560000</v>
      </c>
      <c r="N158">
        <f t="shared" si="20"/>
        <v>361960000</v>
      </c>
      <c r="P158">
        <f t="shared" si="21"/>
        <v>383910000</v>
      </c>
      <c r="Q158">
        <f>IFERROR(J144+MATCH(P158,J158:N158,0)-1,"")</f>
        <v>2014</v>
      </c>
      <c r="R158">
        <f t="shared" si="22"/>
        <v>335730000</v>
      </c>
      <c r="S158">
        <f>IFERROR(J144+MATCH(R158,J158:N158)-1,"")</f>
        <v>2012</v>
      </c>
      <c r="T158">
        <f t="shared" si="23"/>
        <v>359182000</v>
      </c>
      <c r="U158">
        <f t="shared" si="24"/>
        <v>17977576.866752651</v>
      </c>
      <c r="V158">
        <f t="shared" si="25"/>
        <v>-1.304513960575612</v>
      </c>
      <c r="W158">
        <f t="shared" si="26"/>
        <v>0.30971915966591368</v>
      </c>
      <c r="X158">
        <f t="shared" si="27"/>
        <v>1.3754912679990505</v>
      </c>
      <c r="Y158">
        <f t="shared" si="28"/>
        <v>-0.53522229782784148</v>
      </c>
      <c r="Z158">
        <f t="shared" si="29"/>
        <v>0.15452583073848924</v>
      </c>
      <c r="AA158">
        <f t="shared" si="30"/>
        <v>1.3754912679990505</v>
      </c>
      <c r="AB158">
        <f>IFERROR(V144+MATCH(AA158,V158:Z158,0)-1,"")</f>
        <v>2014</v>
      </c>
    </row>
    <row r="159" spans="1:28" x14ac:dyDescent="0.3">
      <c r="A159" s="1">
        <v>1</v>
      </c>
      <c r="B159" t="s">
        <v>314</v>
      </c>
      <c r="C159" t="s">
        <v>7647</v>
      </c>
      <c r="D159" t="s">
        <v>5949</v>
      </c>
      <c r="E159" t="s">
        <v>7648</v>
      </c>
      <c r="F159" t="s">
        <v>7649</v>
      </c>
      <c r="G159" t="s">
        <v>7650</v>
      </c>
      <c r="I159" t="str">
        <f t="shared" si="15"/>
        <v>N/A</v>
      </c>
      <c r="J159">
        <f t="shared" si="16"/>
        <v>65400000.000000007</v>
      </c>
      <c r="K159">
        <f t="shared" si="17"/>
        <v>71800000</v>
      </c>
      <c r="L159">
        <f t="shared" si="18"/>
        <v>76200000</v>
      </c>
      <c r="M159">
        <f t="shared" si="19"/>
        <v>67099999.999999993</v>
      </c>
      <c r="N159">
        <f t="shared" si="20"/>
        <v>66200000</v>
      </c>
      <c r="P159">
        <f t="shared" si="21"/>
        <v>76200000</v>
      </c>
      <c r="Q159">
        <f>IFERROR(J144+MATCH(P159,J159:N159,0)-1,"")</f>
        <v>2014</v>
      </c>
      <c r="R159">
        <f t="shared" si="22"/>
        <v>65400000.000000007</v>
      </c>
      <c r="S159">
        <f>IFERROR(J144+MATCH(R159,J159:N159)-1,"")</f>
        <v>2012</v>
      </c>
      <c r="T159">
        <f t="shared" si="23"/>
        <v>69340000</v>
      </c>
      <c r="U159">
        <f t="shared" si="24"/>
        <v>4569245.0142228082</v>
      </c>
      <c r="V159">
        <f t="shared" si="25"/>
        <v>-0.86228687403189186</v>
      </c>
      <c r="W159">
        <f t="shared" si="26"/>
        <v>0.53838215992854266</v>
      </c>
      <c r="X159">
        <f t="shared" si="27"/>
        <v>1.5013421207763424</v>
      </c>
      <c r="Y159">
        <f t="shared" si="28"/>
        <v>-0.49023416188615426</v>
      </c>
      <c r="Z159">
        <f t="shared" si="29"/>
        <v>-0.68720324478683903</v>
      </c>
      <c r="AA159">
        <f t="shared" si="30"/>
        <v>1.5013421207763424</v>
      </c>
      <c r="AB159">
        <f>IFERROR(V144+MATCH(AA159,V159:Z159,0)-1,"")</f>
        <v>2014</v>
      </c>
    </row>
    <row r="160" spans="1:28" x14ac:dyDescent="0.3">
      <c r="A160" s="1">
        <v>2</v>
      </c>
      <c r="B160" t="s">
        <v>320</v>
      </c>
      <c r="C160" t="s">
        <v>7651</v>
      </c>
      <c r="D160" t="s">
        <v>7652</v>
      </c>
      <c r="E160" t="s">
        <v>7653</v>
      </c>
      <c r="F160" t="s">
        <v>7654</v>
      </c>
      <c r="G160" t="s">
        <v>7655</v>
      </c>
      <c r="I160" t="str">
        <f t="shared" si="15"/>
        <v>N/A</v>
      </c>
      <c r="J160">
        <f t="shared" si="16"/>
        <v>270330000</v>
      </c>
      <c r="K160">
        <f t="shared" si="17"/>
        <v>292950000</v>
      </c>
      <c r="L160">
        <f t="shared" si="18"/>
        <v>307710000</v>
      </c>
      <c r="M160">
        <f t="shared" si="19"/>
        <v>282460000</v>
      </c>
      <c r="N160">
        <f t="shared" si="20"/>
        <v>295760000</v>
      </c>
      <c r="P160">
        <f t="shared" si="21"/>
        <v>307710000</v>
      </c>
      <c r="Q160">
        <f>IFERROR(J144+MATCH(P160,J160:N160,0)-1,"")</f>
        <v>2014</v>
      </c>
      <c r="R160">
        <f t="shared" si="22"/>
        <v>270330000</v>
      </c>
      <c r="S160">
        <f>IFERROR(J144+MATCH(R160,J160:N160)-1,"")</f>
        <v>2012</v>
      </c>
      <c r="T160">
        <f t="shared" si="23"/>
        <v>289842000</v>
      </c>
      <c r="U160">
        <f t="shared" si="24"/>
        <v>14134707.991324052</v>
      </c>
      <c r="V160">
        <f t="shared" si="25"/>
        <v>-1.380431772059002</v>
      </c>
      <c r="W160">
        <f t="shared" si="26"/>
        <v>0.2198842736551547</v>
      </c>
      <c r="X160">
        <f t="shared" si="27"/>
        <v>1.2641223300097504</v>
      </c>
      <c r="Y160">
        <f t="shared" si="28"/>
        <v>-0.52226052384889066</v>
      </c>
      <c r="Z160">
        <f t="shared" si="29"/>
        <v>0.41868569224298763</v>
      </c>
      <c r="AA160">
        <f t="shared" si="30"/>
        <v>-1.380431772059002</v>
      </c>
      <c r="AB160">
        <f>IFERROR(V144+MATCH(AA160,V160:Z160,0)-1,"")</f>
        <v>2012</v>
      </c>
    </row>
    <row r="161" spans="1:28" x14ac:dyDescent="0.3">
      <c r="A161" s="1">
        <v>3</v>
      </c>
      <c r="B161" t="s">
        <v>326</v>
      </c>
      <c r="C161" t="s">
        <v>254</v>
      </c>
      <c r="D161" t="s">
        <v>7656</v>
      </c>
      <c r="E161" t="s">
        <v>7559</v>
      </c>
      <c r="F161" t="s">
        <v>7657</v>
      </c>
      <c r="G161" t="s">
        <v>7658</v>
      </c>
      <c r="I161" t="str">
        <f t="shared" si="15"/>
        <v>N/A</v>
      </c>
      <c r="J161" t="str">
        <f t="shared" si="16"/>
        <v>N/A</v>
      </c>
      <c r="K161">
        <f t="shared" si="17"/>
        <v>8.6400000000000005E-2</v>
      </c>
      <c r="L161">
        <f t="shared" si="18"/>
        <v>5.2499999999999998E-2</v>
      </c>
      <c r="M161">
        <f t="shared" si="19"/>
        <v>-8.9499999999999996E-2</v>
      </c>
      <c r="N161">
        <f t="shared" si="20"/>
        <v>3.5499999999999997E-2</v>
      </c>
      <c r="P161">
        <f t="shared" si="21"/>
        <v>8.6400000000000005E-2</v>
      </c>
      <c r="Q161">
        <f>IFERROR(J144+MATCH(P161,J161:N161,0)-1,"")</f>
        <v>2013</v>
      </c>
      <c r="R161">
        <f t="shared" si="22"/>
        <v>-8.9499999999999996E-2</v>
      </c>
      <c r="S161" t="str">
        <f>IFERROR(J144+MATCH(R161,J161:N161)-1,"")</f>
        <v/>
      </c>
      <c r="T161">
        <f t="shared" si="23"/>
        <v>2.1225000000000001E-2</v>
      </c>
      <c r="U161">
        <f t="shared" si="24"/>
        <v>7.6789121408352284E-2</v>
      </c>
      <c r="V161" t="str">
        <f t="shared" si="25"/>
        <v/>
      </c>
      <c r="W161">
        <f t="shared" si="26"/>
        <v>0.84875303694920234</v>
      </c>
      <c r="X161">
        <f t="shared" si="27"/>
        <v>0.4072842536338519</v>
      </c>
      <c r="Y161">
        <f t="shared" si="28"/>
        <v>-1.4419360186605357</v>
      </c>
      <c r="Z161">
        <f t="shared" si="29"/>
        <v>0.18589872807748151</v>
      </c>
      <c r="AA161">
        <f t="shared" si="30"/>
        <v>-1.4419360186605357</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7659</v>
      </c>
      <c r="D163" t="s">
        <v>7660</v>
      </c>
      <c r="E163" t="s">
        <v>7661</v>
      </c>
      <c r="F163" t="s">
        <v>4819</v>
      </c>
      <c r="G163" t="s">
        <v>7662</v>
      </c>
      <c r="I163" t="str">
        <f t="shared" si="15"/>
        <v>N/A</v>
      </c>
      <c r="J163">
        <f t="shared" si="16"/>
        <v>9460000</v>
      </c>
      <c r="K163">
        <f t="shared" si="17"/>
        <v>11190000</v>
      </c>
      <c r="L163">
        <f t="shared" si="18"/>
        <v>2370000</v>
      </c>
      <c r="M163">
        <f t="shared" si="19"/>
        <v>-2700000</v>
      </c>
      <c r="N163">
        <f t="shared" si="20"/>
        <v>7600000</v>
      </c>
      <c r="P163">
        <f t="shared" si="21"/>
        <v>11190000</v>
      </c>
      <c r="Q163">
        <f>IFERROR(J144+MATCH(P163,J163:N163,0)-1,"")</f>
        <v>2013</v>
      </c>
      <c r="R163">
        <f t="shared" si="22"/>
        <v>-2700000</v>
      </c>
      <c r="S163" t="str">
        <f>IFERROR(J144+MATCH(R163,J163:N163)-1,"")</f>
        <v/>
      </c>
      <c r="T163">
        <f t="shared" si="23"/>
        <v>5584000</v>
      </c>
      <c r="U163">
        <f t="shared" si="24"/>
        <v>5689229.2975411005</v>
      </c>
      <c r="V163">
        <f t="shared" si="25"/>
        <v>0.68128735849602984</v>
      </c>
      <c r="W163">
        <f t="shared" si="26"/>
        <v>0.98537072542021242</v>
      </c>
      <c r="X163">
        <f t="shared" si="27"/>
        <v>-0.56492713369614034</v>
      </c>
      <c r="Y163">
        <f t="shared" si="28"/>
        <v>-1.4560847465895541</v>
      </c>
      <c r="Z163">
        <f t="shared" si="29"/>
        <v>0.35435379636945208</v>
      </c>
      <c r="AA163">
        <f t="shared" si="30"/>
        <v>-1.4560847465895541</v>
      </c>
      <c r="AB163">
        <f>IFERROR(V144+MATCH(AA163,V163:Z163,0)-1,"")</f>
        <v>2015</v>
      </c>
    </row>
    <row r="164" spans="1:28" x14ac:dyDescent="0.3">
      <c r="A164" s="1">
        <v>6</v>
      </c>
      <c r="B164" t="s">
        <v>338</v>
      </c>
      <c r="C164" t="s">
        <v>7663</v>
      </c>
      <c r="D164" t="s">
        <v>7664</v>
      </c>
      <c r="E164" t="s">
        <v>7665</v>
      </c>
      <c r="F164" t="s">
        <v>2903</v>
      </c>
      <c r="G164" t="s">
        <v>7666</v>
      </c>
      <c r="I164" t="str">
        <f t="shared" si="15"/>
        <v>N/A</v>
      </c>
      <c r="J164">
        <f t="shared" si="16"/>
        <v>258459999.99999997</v>
      </c>
      <c r="K164">
        <f t="shared" si="17"/>
        <v>287880000</v>
      </c>
      <c r="L164">
        <f t="shared" si="18"/>
        <v>304050000</v>
      </c>
      <c r="M164">
        <f t="shared" si="19"/>
        <v>2700000</v>
      </c>
      <c r="N164">
        <f t="shared" si="20"/>
        <v>308500000</v>
      </c>
      <c r="P164">
        <f t="shared" si="21"/>
        <v>308500000</v>
      </c>
      <c r="Q164">
        <f>IFERROR(J144+MATCH(P164,J164:N164,0)-1,"")</f>
        <v>2016</v>
      </c>
      <c r="R164">
        <f t="shared" si="22"/>
        <v>2700000</v>
      </c>
      <c r="S164" t="str">
        <f>IFERROR(J144+MATCH(R164,J164:N164)-1,"")</f>
        <v/>
      </c>
      <c r="T164">
        <f t="shared" si="23"/>
        <v>232318000</v>
      </c>
      <c r="U164">
        <f t="shared" si="24"/>
        <v>129850050.90488029</v>
      </c>
      <c r="V164">
        <f t="shared" si="25"/>
        <v>0.201324526388903</v>
      </c>
      <c r="W164">
        <f t="shared" si="26"/>
        <v>0.42789355578074523</v>
      </c>
      <c r="X164">
        <f t="shared" si="27"/>
        <v>0.55242180884893299</v>
      </c>
      <c r="Y164">
        <f t="shared" si="28"/>
        <v>-1.7683319983309305</v>
      </c>
      <c r="Z164">
        <f t="shared" si="29"/>
        <v>0.586692107312349</v>
      </c>
      <c r="AA164">
        <f t="shared" si="30"/>
        <v>-1.7683319983309305</v>
      </c>
      <c r="AB164">
        <f>IFERROR(V144+MATCH(AA164,V164:Z164,0)-1,"")</f>
        <v>2015</v>
      </c>
    </row>
    <row r="165" spans="1:28" x14ac:dyDescent="0.3">
      <c r="A165" s="1">
        <v>7</v>
      </c>
      <c r="B165" t="s">
        <v>344</v>
      </c>
      <c r="C165" t="s">
        <v>7667</v>
      </c>
      <c r="D165" t="s">
        <v>7668</v>
      </c>
      <c r="E165" t="s">
        <v>7669</v>
      </c>
      <c r="F165" t="s">
        <v>7670</v>
      </c>
      <c r="G165" t="s">
        <v>7671</v>
      </c>
      <c r="I165" t="str">
        <f t="shared" si="15"/>
        <v>N/A</v>
      </c>
      <c r="J165">
        <f t="shared" si="16"/>
        <v>-672000</v>
      </c>
      <c r="K165">
        <f t="shared" si="17"/>
        <v>-5270000</v>
      </c>
      <c r="L165">
        <f t="shared" si="18"/>
        <v>364000</v>
      </c>
      <c r="M165">
        <f t="shared" si="19"/>
        <v>-4480000</v>
      </c>
      <c r="N165">
        <f t="shared" si="20"/>
        <v>4740000</v>
      </c>
      <c r="P165">
        <f t="shared" si="21"/>
        <v>4740000</v>
      </c>
      <c r="Q165">
        <f>IFERROR(J144+MATCH(P165,J165:N165,0)-1,"")</f>
        <v>2016</v>
      </c>
      <c r="R165">
        <f t="shared" si="22"/>
        <v>-5270000</v>
      </c>
      <c r="S165" t="str">
        <f>IFERROR(J144+MATCH(R165,J165:N165)-1,"")</f>
        <v/>
      </c>
      <c r="T165">
        <f t="shared" si="23"/>
        <v>-1063600</v>
      </c>
      <c r="U165">
        <f t="shared" si="24"/>
        <v>4038525.5725326291</v>
      </c>
      <c r="V165">
        <f t="shared" si="25"/>
        <v>9.6966081548029145E-2</v>
      </c>
      <c r="W165">
        <f t="shared" si="26"/>
        <v>-1.0415682467406278</v>
      </c>
      <c r="X165">
        <f t="shared" si="27"/>
        <v>0.35349534733903576</v>
      </c>
      <c r="Y165">
        <f t="shared" si="28"/>
        <v>-0.84595230081891415</v>
      </c>
      <c r="Z165">
        <f t="shared" si="29"/>
        <v>1.4370591186724768</v>
      </c>
      <c r="AA165">
        <f t="shared" si="30"/>
        <v>1.4370591186724768</v>
      </c>
      <c r="AB165">
        <f>IFERROR(V144+MATCH(AA165,V165:Z165,0)-1,"")</f>
        <v>2016</v>
      </c>
    </row>
    <row r="166" spans="1:28" x14ac:dyDescent="0.3">
      <c r="A166" s="1">
        <v>8</v>
      </c>
      <c r="B166" t="s">
        <v>350</v>
      </c>
      <c r="C166" t="s">
        <v>652</v>
      </c>
      <c r="D166" t="s">
        <v>1160</v>
      </c>
      <c r="E166" t="s">
        <v>2918</v>
      </c>
      <c r="F166" t="s">
        <v>3432</v>
      </c>
      <c r="G166" t="s">
        <v>7672</v>
      </c>
      <c r="I166" t="str">
        <f t="shared" si="15"/>
        <v>N/A</v>
      </c>
      <c r="J166">
        <f t="shared" si="16"/>
        <v>3000000</v>
      </c>
      <c r="K166">
        <f t="shared" si="17"/>
        <v>3230000</v>
      </c>
      <c r="L166">
        <f t="shared" si="18"/>
        <v>4800000</v>
      </c>
      <c r="M166">
        <f t="shared" si="19"/>
        <v>5600000</v>
      </c>
      <c r="N166">
        <f t="shared" si="20"/>
        <v>2640000</v>
      </c>
      <c r="P166">
        <f t="shared" si="21"/>
        <v>5600000</v>
      </c>
      <c r="Q166">
        <f>IFERROR(J144+MATCH(P166,J166:N166,0)-1,"")</f>
        <v>2015</v>
      </c>
      <c r="R166">
        <f t="shared" si="22"/>
        <v>2640000</v>
      </c>
      <c r="S166" t="str">
        <f>IFERROR(J144+MATCH(R166,J166:N166)-1,"")</f>
        <v/>
      </c>
      <c r="T166">
        <f t="shared" si="23"/>
        <v>3854000</v>
      </c>
      <c r="U166">
        <f t="shared" si="24"/>
        <v>1278272.271466451</v>
      </c>
      <c r="V166">
        <f t="shared" si="25"/>
        <v>-0.66808927883593983</v>
      </c>
      <c r="W166">
        <f t="shared" si="26"/>
        <v>-0.4881589109995626</v>
      </c>
      <c r="X166">
        <f t="shared" si="27"/>
        <v>0.74006142597049074</v>
      </c>
      <c r="Y166">
        <f t="shared" si="28"/>
        <v>1.3659061836622377</v>
      </c>
      <c r="Z166">
        <f t="shared" si="29"/>
        <v>-0.94971941979722596</v>
      </c>
      <c r="AA166">
        <f t="shared" si="30"/>
        <v>1.3659061836622377</v>
      </c>
      <c r="AB166">
        <f>IFERROR(V144+MATCH(AA166,V166:Z166,0)-1,"")</f>
        <v>2015</v>
      </c>
    </row>
    <row r="167" spans="1:28" x14ac:dyDescent="0.3">
      <c r="A167" s="1">
        <v>9</v>
      </c>
      <c r="B167" t="s">
        <v>356</v>
      </c>
      <c r="C167" t="s">
        <v>7673</v>
      </c>
      <c r="D167" t="s">
        <v>7674</v>
      </c>
      <c r="E167" t="s">
        <v>7675</v>
      </c>
      <c r="F167" t="s">
        <v>7676</v>
      </c>
      <c r="G167" t="s">
        <v>7677</v>
      </c>
      <c r="I167" t="str">
        <f t="shared" si="15"/>
        <v>N/A</v>
      </c>
      <c r="J167">
        <f t="shared" si="16"/>
        <v>-457000</v>
      </c>
      <c r="K167">
        <f t="shared" si="17"/>
        <v>-883000</v>
      </c>
      <c r="L167">
        <f t="shared" si="18"/>
        <v>-1920000</v>
      </c>
      <c r="M167">
        <f t="shared" si="19"/>
        <v>-718000</v>
      </c>
      <c r="N167">
        <f t="shared" si="20"/>
        <v>-191000</v>
      </c>
      <c r="P167">
        <f t="shared" si="21"/>
        <v>-191000</v>
      </c>
      <c r="Q167">
        <f>IFERROR(J144+MATCH(P167,J167:N167,0)-1,"")</f>
        <v>2016</v>
      </c>
      <c r="R167">
        <f t="shared" si="22"/>
        <v>-1920000</v>
      </c>
      <c r="S167">
        <f>IFERROR(J144+MATCH(R167,J167:N167)-1,"")</f>
        <v>2014</v>
      </c>
      <c r="T167">
        <f t="shared" si="23"/>
        <v>-833800</v>
      </c>
      <c r="U167">
        <f t="shared" si="24"/>
        <v>661594.8155782359</v>
      </c>
      <c r="V167">
        <f t="shared" si="25"/>
        <v>0.56953287892783089</v>
      </c>
      <c r="W167">
        <f t="shared" si="26"/>
        <v>-7.4365758076563898E-2</v>
      </c>
      <c r="X167">
        <f t="shared" si="27"/>
        <v>-1.6417903744464168</v>
      </c>
      <c r="Y167">
        <f t="shared" si="28"/>
        <v>0.17503160132654674</v>
      </c>
      <c r="Z167">
        <f t="shared" si="29"/>
        <v>0.97159165226860311</v>
      </c>
      <c r="AA167">
        <f t="shared" si="30"/>
        <v>-1.6417903744464168</v>
      </c>
      <c r="AB167">
        <f>IFERROR(V144+MATCH(AA167,V167:Z167,0)-1,"")</f>
        <v>2014</v>
      </c>
    </row>
    <row r="168" spans="1:28" x14ac:dyDescent="0.3">
      <c r="A168" s="1">
        <v>10</v>
      </c>
      <c r="B168" t="s">
        <v>357</v>
      </c>
      <c r="C168" t="s">
        <v>7678</v>
      </c>
      <c r="D168" t="s">
        <v>7679</v>
      </c>
      <c r="E168" t="s">
        <v>7680</v>
      </c>
      <c r="F168" t="s">
        <v>7681</v>
      </c>
      <c r="G168" t="s">
        <v>7682</v>
      </c>
      <c r="I168" t="str">
        <f t="shared" si="15"/>
        <v>pos_trend</v>
      </c>
      <c r="J168">
        <f t="shared" si="16"/>
        <v>18950000</v>
      </c>
      <c r="K168">
        <f t="shared" si="17"/>
        <v>20580000</v>
      </c>
      <c r="L168">
        <f t="shared" si="18"/>
        <v>20990000</v>
      </c>
      <c r="M168">
        <f t="shared" si="19"/>
        <v>34580000</v>
      </c>
      <c r="N168">
        <f t="shared" si="20"/>
        <v>35200000</v>
      </c>
      <c r="P168">
        <f t="shared" si="21"/>
        <v>35200000</v>
      </c>
      <c r="Q168">
        <f>IFERROR(J144+MATCH(P168,J168:N168,0)-1,"")</f>
        <v>2016</v>
      </c>
      <c r="R168">
        <f t="shared" si="22"/>
        <v>18950000</v>
      </c>
      <c r="S168">
        <f>IFERROR(J144+MATCH(R168,J168:N168)-1,"")</f>
        <v>2012</v>
      </c>
      <c r="T168">
        <f t="shared" si="23"/>
        <v>26060000</v>
      </c>
      <c r="U168">
        <f t="shared" si="24"/>
        <v>8099651.2270591008</v>
      </c>
      <c r="V168">
        <f t="shared" si="25"/>
        <v>-0.8778155751011969</v>
      </c>
      <c r="W168">
        <f t="shared" si="26"/>
        <v>-0.67657234199079597</v>
      </c>
      <c r="X168">
        <f t="shared" si="27"/>
        <v>-0.62595287844768899</v>
      </c>
      <c r="Y168">
        <f t="shared" si="28"/>
        <v>1.051897144847004</v>
      </c>
      <c r="Z168">
        <f t="shared" si="29"/>
        <v>1.1284436506926778</v>
      </c>
      <c r="AA168">
        <f t="shared" si="30"/>
        <v>1.1284436506926778</v>
      </c>
      <c r="AB168">
        <f>IFERROR(V144+MATCH(AA168,V168:Z168,0)-1,"")</f>
        <v>2016</v>
      </c>
    </row>
    <row r="169" spans="1:28" x14ac:dyDescent="0.3">
      <c r="A169" s="1">
        <v>11</v>
      </c>
      <c r="B169" t="s">
        <v>363</v>
      </c>
      <c r="C169" t="s">
        <v>254</v>
      </c>
      <c r="D169" t="s">
        <v>7683</v>
      </c>
      <c r="E169" t="s">
        <v>7684</v>
      </c>
      <c r="F169" t="s">
        <v>7685</v>
      </c>
      <c r="G169" t="s">
        <v>5463</v>
      </c>
      <c r="I169" t="str">
        <f t="shared" si="15"/>
        <v>N/A</v>
      </c>
      <c r="J169" t="str">
        <f t="shared" si="16"/>
        <v>N/A</v>
      </c>
      <c r="K169">
        <f t="shared" si="17"/>
        <v>8.6199999999999999E-2</v>
      </c>
      <c r="L169">
        <f t="shared" si="18"/>
        <v>1.9800000000000002E-2</v>
      </c>
      <c r="M169">
        <f t="shared" si="19"/>
        <v>0.6472</v>
      </c>
      <c r="N169">
        <f t="shared" si="20"/>
        <v>1.8000000000000002E-2</v>
      </c>
      <c r="P169">
        <f t="shared" si="21"/>
        <v>0.6472</v>
      </c>
      <c r="Q169">
        <f>IFERROR(J144+MATCH(P169,J169:N169,0)-1,"")</f>
        <v>2015</v>
      </c>
      <c r="R169">
        <f t="shared" si="22"/>
        <v>1.8000000000000002E-2</v>
      </c>
      <c r="S169" t="str">
        <f>IFERROR(J144+MATCH(R169,J169:N169)-1,"")</f>
        <v/>
      </c>
      <c r="T169">
        <f t="shared" si="23"/>
        <v>0.1928</v>
      </c>
      <c r="U169">
        <f t="shared" si="24"/>
        <v>0.30459096068881186</v>
      </c>
      <c r="V169" t="str">
        <f t="shared" si="25"/>
        <v/>
      </c>
      <c r="W169">
        <f t="shared" si="26"/>
        <v>-0.34997755599487035</v>
      </c>
      <c r="X169">
        <f t="shared" si="27"/>
        <v>-0.5679748328997426</v>
      </c>
      <c r="Y169">
        <f t="shared" si="28"/>
        <v>1.4918367865297288</v>
      </c>
      <c r="Z169">
        <f t="shared" si="29"/>
        <v>-0.57388439763511578</v>
      </c>
      <c r="AA169">
        <f t="shared" si="30"/>
        <v>1.4918367865297288</v>
      </c>
      <c r="AB169">
        <f>IFERROR(V144+MATCH(AA169,V169:Z169,0)-1,"")</f>
        <v>2015</v>
      </c>
    </row>
    <row r="170" spans="1:28" x14ac:dyDescent="0.3">
      <c r="A170" s="1">
        <v>12</v>
      </c>
      <c r="B170" t="s">
        <v>368</v>
      </c>
      <c r="C170" t="s">
        <v>7678</v>
      </c>
      <c r="D170" t="s">
        <v>7679</v>
      </c>
      <c r="E170" t="s">
        <v>7680</v>
      </c>
      <c r="F170" t="s">
        <v>7681</v>
      </c>
      <c r="G170" t="s">
        <v>7682</v>
      </c>
      <c r="I170" t="str">
        <f t="shared" si="15"/>
        <v>pos_trend</v>
      </c>
      <c r="J170">
        <f t="shared" si="16"/>
        <v>18950000</v>
      </c>
      <c r="K170">
        <f t="shared" si="17"/>
        <v>20580000</v>
      </c>
      <c r="L170">
        <f t="shared" si="18"/>
        <v>20990000</v>
      </c>
      <c r="M170">
        <f t="shared" si="19"/>
        <v>34580000</v>
      </c>
      <c r="N170">
        <f t="shared" si="20"/>
        <v>35200000</v>
      </c>
      <c r="P170">
        <f t="shared" si="21"/>
        <v>35200000</v>
      </c>
      <c r="Q170">
        <f>IFERROR(J144+MATCH(P170,J170:N170,0)-1,"")</f>
        <v>2016</v>
      </c>
      <c r="R170">
        <f t="shared" si="22"/>
        <v>18950000</v>
      </c>
      <c r="S170">
        <f>IFERROR(J144+MATCH(R170,J170:N170)-1,"")</f>
        <v>2012</v>
      </c>
      <c r="T170">
        <f t="shared" si="23"/>
        <v>26060000</v>
      </c>
      <c r="U170">
        <f t="shared" si="24"/>
        <v>8099651.2270591008</v>
      </c>
      <c r="V170">
        <f t="shared" si="25"/>
        <v>-0.8778155751011969</v>
      </c>
      <c r="W170">
        <f t="shared" si="26"/>
        <v>-0.67657234199079597</v>
      </c>
      <c r="X170">
        <f t="shared" si="27"/>
        <v>-0.62595287844768899</v>
      </c>
      <c r="Y170">
        <f t="shared" si="28"/>
        <v>1.051897144847004</v>
      </c>
      <c r="Z170">
        <f t="shared" si="29"/>
        <v>1.1284436506926778</v>
      </c>
      <c r="AA170">
        <f t="shared" si="30"/>
        <v>1.1284436506926778</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7686</v>
      </c>
      <c r="D172" t="s">
        <v>7687</v>
      </c>
      <c r="E172" t="s">
        <v>7688</v>
      </c>
      <c r="F172" t="s">
        <v>7689</v>
      </c>
      <c r="G172" t="s">
        <v>7690</v>
      </c>
      <c r="I172" t="str">
        <f t="shared" si="15"/>
        <v>N/A</v>
      </c>
      <c r="J172">
        <f t="shared" si="16"/>
        <v>241370000</v>
      </c>
      <c r="K172">
        <f t="shared" si="17"/>
        <v>264380000</v>
      </c>
      <c r="L172">
        <f t="shared" si="18"/>
        <v>286300000</v>
      </c>
      <c r="M172">
        <f t="shared" si="19"/>
        <v>294570000</v>
      </c>
      <c r="N172">
        <f t="shared" si="20"/>
        <v>280500000</v>
      </c>
      <c r="P172">
        <f t="shared" si="21"/>
        <v>294570000</v>
      </c>
      <c r="Q172">
        <f>IFERROR(J144+MATCH(P172,J172:N172,0)-1,"")</f>
        <v>2015</v>
      </c>
      <c r="R172">
        <f t="shared" si="22"/>
        <v>241370000</v>
      </c>
      <c r="S172">
        <f>IFERROR(J144+MATCH(R172,J172:N172)-1,"")</f>
        <v>2012</v>
      </c>
      <c r="T172">
        <f t="shared" si="23"/>
        <v>273424000</v>
      </c>
      <c r="U172">
        <f t="shared" si="24"/>
        <v>21049152.714539368</v>
      </c>
      <c r="V172">
        <f t="shared" si="25"/>
        <v>-1.5228166394488272</v>
      </c>
      <c r="W172">
        <f t="shared" si="26"/>
        <v>-0.42966099978708411</v>
      </c>
      <c r="X172">
        <f t="shared" si="27"/>
        <v>0.61171108284591935</v>
      </c>
      <c r="Y172">
        <f t="shared" si="28"/>
        <v>1.0046010063575499</v>
      </c>
      <c r="Z172">
        <f t="shared" si="29"/>
        <v>0.3361655500324422</v>
      </c>
      <c r="AA172">
        <f t="shared" si="30"/>
        <v>-1.5228166394488272</v>
      </c>
      <c r="AB172">
        <f>IFERROR(V144+MATCH(AA172,V172:Z172,0)-1,"")</f>
        <v>2012</v>
      </c>
    </row>
    <row r="173" spans="1:28" x14ac:dyDescent="0.3">
      <c r="A173" s="1">
        <v>15</v>
      </c>
      <c r="B173" t="s">
        <v>376</v>
      </c>
      <c r="C173" t="s">
        <v>254</v>
      </c>
      <c r="D173" t="s">
        <v>7691</v>
      </c>
      <c r="E173" t="s">
        <v>7692</v>
      </c>
      <c r="F173" t="s">
        <v>7693</v>
      </c>
      <c r="G173" t="s">
        <v>7694</v>
      </c>
      <c r="I173" t="str">
        <f t="shared" si="15"/>
        <v>neg_trend</v>
      </c>
      <c r="J173" t="str">
        <f t="shared" si="16"/>
        <v>N/A</v>
      </c>
      <c r="K173">
        <f t="shared" si="17"/>
        <v>9.5299999999999996E-2</v>
      </c>
      <c r="L173">
        <f t="shared" si="18"/>
        <v>8.2899999999999988E-2</v>
      </c>
      <c r="M173">
        <f t="shared" si="19"/>
        <v>2.8900000000000002E-2</v>
      </c>
      <c r="N173">
        <f t="shared" si="20"/>
        <v>-4.7800000000000002E-2</v>
      </c>
      <c r="P173">
        <f t="shared" si="21"/>
        <v>9.5299999999999996E-2</v>
      </c>
      <c r="Q173">
        <f>IFERROR(J144+MATCH(P173,J173:N173,0)-1,"")</f>
        <v>2013</v>
      </c>
      <c r="R173">
        <f t="shared" si="22"/>
        <v>-4.7800000000000002E-2</v>
      </c>
      <c r="S173" t="str">
        <f>IFERROR(J144+MATCH(R173,J173:N173)-1,"")</f>
        <v/>
      </c>
      <c r="T173">
        <f t="shared" si="23"/>
        <v>3.9824999999999992E-2</v>
      </c>
      <c r="U173">
        <f t="shared" si="24"/>
        <v>6.5141966759788061E-2</v>
      </c>
      <c r="V173" t="str">
        <f t="shared" si="25"/>
        <v/>
      </c>
      <c r="W173">
        <f t="shared" si="26"/>
        <v>0.85160155210795008</v>
      </c>
      <c r="X173">
        <f t="shared" si="27"/>
        <v>0.66124807313294176</v>
      </c>
      <c r="Y173">
        <f t="shared" si="28"/>
        <v>-0.16771062562919054</v>
      </c>
      <c r="Z173">
        <f t="shared" si="29"/>
        <v>-1.3451389996117011</v>
      </c>
      <c r="AA173">
        <f t="shared" si="30"/>
        <v>-1.3451389996117011</v>
      </c>
      <c r="AB173">
        <f>IFERROR(V144+MATCH(AA173,V173:Z173,0)-1,"")</f>
        <v>2016</v>
      </c>
    </row>
    <row r="174" spans="1:28" x14ac:dyDescent="0.3">
      <c r="A174" s="1">
        <v>16</v>
      </c>
      <c r="B174" t="s">
        <v>381</v>
      </c>
      <c r="C174" t="s">
        <v>254</v>
      </c>
      <c r="D174" t="s">
        <v>254</v>
      </c>
      <c r="E174" t="s">
        <v>254</v>
      </c>
      <c r="F174" t="s">
        <v>254</v>
      </c>
      <c r="G174" t="s">
        <v>7695</v>
      </c>
      <c r="I174" t="str">
        <f t="shared" si="15"/>
        <v>N/A</v>
      </c>
      <c r="J174" t="str">
        <f t="shared" si="16"/>
        <v>N/A</v>
      </c>
      <c r="K174" t="str">
        <f t="shared" si="17"/>
        <v>N/A</v>
      </c>
      <c r="L174" t="str">
        <f t="shared" si="18"/>
        <v>N/A</v>
      </c>
      <c r="M174" t="str">
        <f t="shared" si="19"/>
        <v>N/A</v>
      </c>
      <c r="N174">
        <f t="shared" si="20"/>
        <v>0.12029999999999999</v>
      </c>
      <c r="P174">
        <f t="shared" si="21"/>
        <v>0.12029999999999999</v>
      </c>
      <c r="Q174">
        <f>IFERROR(J144+MATCH(P174,J174:N174,0)-1,"")</f>
        <v>2016</v>
      </c>
      <c r="R174">
        <f t="shared" si="22"/>
        <v>0.12029999999999999</v>
      </c>
      <c r="S174">
        <f>IFERROR(J144+MATCH(R174,J174:N174)-1,"")</f>
        <v>2016</v>
      </c>
      <c r="T174">
        <f t="shared" si="23"/>
        <v>0.12029999999999999</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572</v>
      </c>
      <c r="D175" t="s">
        <v>7696</v>
      </c>
      <c r="E175" t="s">
        <v>7697</v>
      </c>
      <c r="F175" t="s">
        <v>7698</v>
      </c>
      <c r="G175" t="s">
        <v>6865</v>
      </c>
      <c r="I175" t="str">
        <f t="shared" si="15"/>
        <v>N/A</v>
      </c>
      <c r="J175">
        <f t="shared" si="16"/>
        <v>78950000</v>
      </c>
      <c r="K175">
        <f t="shared" si="17"/>
        <v>92460000</v>
      </c>
      <c r="L175">
        <f t="shared" si="18"/>
        <v>94680000</v>
      </c>
      <c r="M175">
        <f t="shared" si="19"/>
        <v>95280000</v>
      </c>
      <c r="N175">
        <f t="shared" si="20"/>
        <v>74890000</v>
      </c>
      <c r="P175">
        <f t="shared" si="21"/>
        <v>95280000</v>
      </c>
      <c r="Q175">
        <f>IFERROR(J144+MATCH(P175,J175:N175,0)-1,"")</f>
        <v>2015</v>
      </c>
      <c r="R175">
        <f t="shared" si="22"/>
        <v>74890000</v>
      </c>
      <c r="S175" t="str">
        <f>IFERROR(J144+MATCH(R175,J175:N175)-1,"")</f>
        <v/>
      </c>
      <c r="T175">
        <f t="shared" si="23"/>
        <v>87252000</v>
      </c>
      <c r="U175">
        <f t="shared" si="24"/>
        <v>9598039.9040637463</v>
      </c>
      <c r="V175">
        <f t="shared" si="25"/>
        <v>-0.8649682729996766</v>
      </c>
      <c r="W175">
        <f t="shared" si="26"/>
        <v>0.54261078845848176</v>
      </c>
      <c r="X175">
        <f t="shared" si="27"/>
        <v>0.77390801395345665</v>
      </c>
      <c r="Y175">
        <f t="shared" si="28"/>
        <v>0.83642077760074718</v>
      </c>
      <c r="Z175">
        <f t="shared" si="29"/>
        <v>-1.2879713070130092</v>
      </c>
      <c r="AA175">
        <f t="shared" si="30"/>
        <v>-1.2879713070130092</v>
      </c>
      <c r="AB175">
        <f>IFERROR(V144+MATCH(AA175,V175:Z175,0)-1,"")</f>
        <v>2016</v>
      </c>
    </row>
    <row r="176" spans="1:28" x14ac:dyDescent="0.3">
      <c r="A176" s="1">
        <v>18</v>
      </c>
      <c r="B176" t="s">
        <v>389</v>
      </c>
      <c r="C176" t="s">
        <v>7699</v>
      </c>
      <c r="D176" t="s">
        <v>7700</v>
      </c>
      <c r="E176" t="s">
        <v>2889</v>
      </c>
      <c r="F176" t="s">
        <v>7701</v>
      </c>
      <c r="G176" t="s">
        <v>7702</v>
      </c>
      <c r="I176" t="str">
        <f t="shared" si="15"/>
        <v>N/A</v>
      </c>
      <c r="J176">
        <f t="shared" si="16"/>
        <v>17520000</v>
      </c>
      <c r="K176">
        <f t="shared" si="17"/>
        <v>6540000</v>
      </c>
      <c r="L176">
        <f t="shared" si="18"/>
        <v>14070000</v>
      </c>
      <c r="M176">
        <f t="shared" si="19"/>
        <v>19830000</v>
      </c>
      <c r="N176">
        <f t="shared" si="20"/>
        <v>24490000</v>
      </c>
      <c r="P176">
        <f t="shared" si="21"/>
        <v>24490000</v>
      </c>
      <c r="Q176">
        <f>IFERROR(J144+MATCH(P176,J176:N176,0)-1,"")</f>
        <v>2016</v>
      </c>
      <c r="R176">
        <f t="shared" si="22"/>
        <v>6540000</v>
      </c>
      <c r="S176" t="str">
        <f>IFERROR(J144+MATCH(R176,J176:N176)-1,"")</f>
        <v/>
      </c>
      <c r="T176">
        <f t="shared" si="23"/>
        <v>16490000</v>
      </c>
      <c r="U176">
        <f t="shared" si="24"/>
        <v>6728212.987116267</v>
      </c>
      <c r="V176">
        <f t="shared" si="25"/>
        <v>0.15308671143026065</v>
      </c>
      <c r="W176">
        <f t="shared" si="26"/>
        <v>-1.4788473579913528</v>
      </c>
      <c r="X176">
        <f t="shared" si="27"/>
        <v>-0.35967945792352501</v>
      </c>
      <c r="Y176">
        <f t="shared" si="28"/>
        <v>0.49641710308453457</v>
      </c>
      <c r="Z176">
        <f t="shared" si="29"/>
        <v>1.1890230014000827</v>
      </c>
      <c r="AA176">
        <f t="shared" si="30"/>
        <v>-1.4788473579913528</v>
      </c>
      <c r="AB176">
        <f>IFERROR(V144+MATCH(AA176,V176:Z176,0)-1,"")</f>
        <v>2013</v>
      </c>
    </row>
    <row r="177" spans="1:28" x14ac:dyDescent="0.3">
      <c r="A177" s="1">
        <v>19</v>
      </c>
      <c r="B177" t="s">
        <v>395</v>
      </c>
      <c r="C177" t="s">
        <v>7703</v>
      </c>
      <c r="D177" t="s">
        <v>7704</v>
      </c>
      <c r="E177" t="s">
        <v>7705</v>
      </c>
      <c r="F177" t="s">
        <v>7706</v>
      </c>
      <c r="G177" t="s">
        <v>7707</v>
      </c>
      <c r="I177" t="str">
        <f t="shared" si="15"/>
        <v>N/A</v>
      </c>
      <c r="J177">
        <f t="shared" si="16"/>
        <v>70450000</v>
      </c>
      <c r="K177">
        <f t="shared" si="17"/>
        <v>79070000</v>
      </c>
      <c r="L177">
        <f t="shared" si="18"/>
        <v>99590000</v>
      </c>
      <c r="M177">
        <f t="shared" si="19"/>
        <v>82590000</v>
      </c>
      <c r="N177">
        <f t="shared" si="20"/>
        <v>61510000</v>
      </c>
      <c r="P177">
        <f t="shared" si="21"/>
        <v>99590000</v>
      </c>
      <c r="Q177">
        <f>IFERROR(J144+MATCH(P177,J177:N177,0)-1,"")</f>
        <v>2014</v>
      </c>
      <c r="R177">
        <f t="shared" si="22"/>
        <v>61510000</v>
      </c>
      <c r="S177" t="str">
        <f>IFERROR(J144+MATCH(R177,J177:N177)-1,"")</f>
        <v/>
      </c>
      <c r="T177">
        <f t="shared" si="23"/>
        <v>78642000</v>
      </c>
      <c r="U177">
        <f t="shared" si="24"/>
        <v>14275878.957178084</v>
      </c>
      <c r="V177">
        <f t="shared" si="25"/>
        <v>-0.57383506995069911</v>
      </c>
      <c r="W177">
        <f t="shared" si="26"/>
        <v>2.9980640861682034E-2</v>
      </c>
      <c r="X177">
        <f t="shared" si="27"/>
        <v>1.4673702447909236</v>
      </c>
      <c r="Y177">
        <f t="shared" si="28"/>
        <v>0.27655039748112309</v>
      </c>
      <c r="Z177">
        <f t="shared" si="29"/>
        <v>-1.2000662131830295</v>
      </c>
      <c r="AA177">
        <f t="shared" si="30"/>
        <v>1.4673702447909236</v>
      </c>
      <c r="AB177">
        <f>IFERROR(V144+MATCH(AA177,V177:Z177,0)-1,"")</f>
        <v>2014</v>
      </c>
    </row>
    <row r="178" spans="1:28" x14ac:dyDescent="0.3">
      <c r="A178" s="1">
        <v>20</v>
      </c>
      <c r="B178" t="s">
        <v>401</v>
      </c>
      <c r="C178" t="s">
        <v>7708</v>
      </c>
      <c r="D178" t="s">
        <v>7709</v>
      </c>
      <c r="E178" t="s">
        <v>7710</v>
      </c>
      <c r="F178" t="s">
        <v>3293</v>
      </c>
      <c r="G178" t="s">
        <v>7711</v>
      </c>
      <c r="I178" t="str">
        <f t="shared" si="15"/>
        <v>N/A</v>
      </c>
      <c r="J178">
        <f t="shared" si="16"/>
        <v>8760000</v>
      </c>
      <c r="K178">
        <f t="shared" si="17"/>
        <v>9580000</v>
      </c>
      <c r="L178">
        <f t="shared" si="18"/>
        <v>-10130000</v>
      </c>
      <c r="M178">
        <f t="shared" si="19"/>
        <v>1610000</v>
      </c>
      <c r="N178">
        <f t="shared" si="20"/>
        <v>-4000000</v>
      </c>
      <c r="P178">
        <f t="shared" si="21"/>
        <v>9580000</v>
      </c>
      <c r="Q178">
        <f>IFERROR(J144+MATCH(P178,J178:N178,0)-1,"")</f>
        <v>2013</v>
      </c>
      <c r="R178">
        <f t="shared" si="22"/>
        <v>-10130000</v>
      </c>
      <c r="S178">
        <f>IFERROR(J144+MATCH(R178,J178:N178)-1,"")</f>
        <v>2014</v>
      </c>
      <c r="T178">
        <f t="shared" si="23"/>
        <v>1164000</v>
      </c>
      <c r="U178">
        <f t="shared" si="24"/>
        <v>8410536.84374547</v>
      </c>
      <c r="V178">
        <f t="shared" si="25"/>
        <v>0.90315281189794638</v>
      </c>
      <c r="W178">
        <f t="shared" si="26"/>
        <v>1.0006495609443282</v>
      </c>
      <c r="X178">
        <f t="shared" si="27"/>
        <v>-1.3428393704022388</v>
      </c>
      <c r="Y178">
        <f t="shared" si="28"/>
        <v>5.3028719603275945E-2</v>
      </c>
      <c r="Z178">
        <f t="shared" si="29"/>
        <v>-0.61399172204331165</v>
      </c>
      <c r="AA178">
        <f t="shared" si="30"/>
        <v>-1.3428393704022388</v>
      </c>
      <c r="AB178">
        <f>IFERROR(V144+MATCH(AA178,V178:Z178,0)-1,"")</f>
        <v>2014</v>
      </c>
    </row>
    <row r="179" spans="1:28" x14ac:dyDescent="0.3">
      <c r="A179" s="1">
        <v>21</v>
      </c>
      <c r="B179" t="s">
        <v>407</v>
      </c>
      <c r="C179" t="s">
        <v>7712</v>
      </c>
      <c r="D179" t="s">
        <v>7713</v>
      </c>
      <c r="E179" t="s">
        <v>7714</v>
      </c>
      <c r="F179" t="s">
        <v>7715</v>
      </c>
      <c r="G179" t="s">
        <v>7716</v>
      </c>
      <c r="I179" t="str">
        <f t="shared" si="15"/>
        <v>N/A</v>
      </c>
      <c r="J179">
        <f t="shared" si="16"/>
        <v>-17770000</v>
      </c>
      <c r="K179">
        <f t="shared" si="17"/>
        <v>-2730000</v>
      </c>
      <c r="L179">
        <f t="shared" si="18"/>
        <v>-8840000</v>
      </c>
      <c r="M179">
        <f t="shared" si="19"/>
        <v>-8750000</v>
      </c>
      <c r="N179">
        <f t="shared" si="20"/>
        <v>-7110000</v>
      </c>
      <c r="P179">
        <f t="shared" si="21"/>
        <v>-2730000</v>
      </c>
      <c r="Q179">
        <f>IFERROR(J144+MATCH(P179,J179:N179,0)-1,"")</f>
        <v>2013</v>
      </c>
      <c r="R179">
        <f t="shared" si="22"/>
        <v>-17770000</v>
      </c>
      <c r="S179">
        <f>IFERROR(J144+MATCH(R179,J179:N179)-1,"")</f>
        <v>2012</v>
      </c>
      <c r="T179">
        <f t="shared" si="23"/>
        <v>-9040000</v>
      </c>
      <c r="U179">
        <f t="shared" si="24"/>
        <v>5474440.6106925663</v>
      </c>
      <c r="V179">
        <f t="shared" si="25"/>
        <v>-1.5946834792487732</v>
      </c>
      <c r="W179">
        <f t="shared" si="26"/>
        <v>1.1526291814501441</v>
      </c>
      <c r="X179">
        <f t="shared" si="27"/>
        <v>3.6533413041209009E-2</v>
      </c>
      <c r="Y179">
        <f t="shared" si="28"/>
        <v>5.2973448909753057E-2</v>
      </c>
      <c r="Z179">
        <f t="shared" si="29"/>
        <v>0.3525474358476669</v>
      </c>
      <c r="AA179">
        <f t="shared" si="30"/>
        <v>-1.5946834792487732</v>
      </c>
      <c r="AB179">
        <f>IFERROR(V144+MATCH(AA179,V179:Z179,0)-1,"")</f>
        <v>2012</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7717</v>
      </c>
      <c r="D183" t="s">
        <v>7718</v>
      </c>
      <c r="E183" t="s">
        <v>7719</v>
      </c>
      <c r="F183" t="s">
        <v>7720</v>
      </c>
      <c r="G183" t="s">
        <v>7721</v>
      </c>
      <c r="I183" t="str">
        <f t="shared" si="15"/>
        <v>pos_trend</v>
      </c>
      <c r="J183">
        <f t="shared" si="16"/>
        <v>162420000</v>
      </c>
      <c r="K183">
        <f t="shared" si="17"/>
        <v>171930000</v>
      </c>
      <c r="L183">
        <f t="shared" si="18"/>
        <v>191620000</v>
      </c>
      <c r="M183">
        <f t="shared" si="19"/>
        <v>199300000</v>
      </c>
      <c r="N183">
        <f t="shared" si="20"/>
        <v>205600000</v>
      </c>
      <c r="P183">
        <f t="shared" si="21"/>
        <v>205600000</v>
      </c>
      <c r="Q183">
        <f>IFERROR(J144+MATCH(P183,J183:N183,0)-1,"")</f>
        <v>2016</v>
      </c>
      <c r="R183">
        <f t="shared" si="22"/>
        <v>162420000</v>
      </c>
      <c r="S183">
        <f>IFERROR(J144+MATCH(R183,J183:N183)-1,"")</f>
        <v>2012</v>
      </c>
      <c r="T183">
        <f t="shared" si="23"/>
        <v>186174000</v>
      </c>
      <c r="U183">
        <f t="shared" si="24"/>
        <v>18347100.043331098</v>
      </c>
      <c r="V183">
        <f t="shared" si="25"/>
        <v>-1.2947005218208438</v>
      </c>
      <c r="W183">
        <f t="shared" si="26"/>
        <v>-0.77636247507013978</v>
      </c>
      <c r="X183">
        <f t="shared" si="27"/>
        <v>0.2968316511676482</v>
      </c>
      <c r="Y183">
        <f t="shared" si="28"/>
        <v>0.71542641447421051</v>
      </c>
      <c r="Z183">
        <f t="shared" si="29"/>
        <v>1.058804931249125</v>
      </c>
      <c r="AA183">
        <f t="shared" si="30"/>
        <v>-1.2947005218208438</v>
      </c>
      <c r="AB183">
        <f>IFERROR(V144+MATCH(AA183,V183:Z183,0)-1,"")</f>
        <v>2012</v>
      </c>
    </row>
    <row r="184" spans="1:28" x14ac:dyDescent="0.3">
      <c r="A184" s="1">
        <v>26</v>
      </c>
      <c r="B184" t="s">
        <v>422</v>
      </c>
      <c r="C184" t="s">
        <v>3941</v>
      </c>
      <c r="D184" t="s">
        <v>7722</v>
      </c>
      <c r="E184" t="s">
        <v>2657</v>
      </c>
      <c r="F184" t="s">
        <v>7723</v>
      </c>
      <c r="G184" t="s">
        <v>7724</v>
      </c>
      <c r="I184" t="str">
        <f t="shared" si="15"/>
        <v>N/A</v>
      </c>
      <c r="J184">
        <f t="shared" si="16"/>
        <v>-192000</v>
      </c>
      <c r="K184">
        <f t="shared" si="17"/>
        <v>-68000</v>
      </c>
      <c r="L184">
        <f t="shared" si="18"/>
        <v>-34000</v>
      </c>
      <c r="M184">
        <f t="shared" si="19"/>
        <v>-53000</v>
      </c>
      <c r="N184">
        <f t="shared" si="20"/>
        <v>14000</v>
      </c>
      <c r="P184">
        <f t="shared" si="21"/>
        <v>14000</v>
      </c>
      <c r="Q184">
        <f>IFERROR(J144+MATCH(P184,J184:N184,0)-1,"")</f>
        <v>2016</v>
      </c>
      <c r="R184">
        <f t="shared" si="22"/>
        <v>-192000</v>
      </c>
      <c r="S184">
        <f>IFERROR(J144+MATCH(R184,J184:N184)-1,"")</f>
        <v>2012</v>
      </c>
      <c r="T184">
        <f t="shared" si="23"/>
        <v>-66600</v>
      </c>
      <c r="U184">
        <f t="shared" si="24"/>
        <v>76601.566563615401</v>
      </c>
      <c r="V184">
        <f t="shared" si="25"/>
        <v>-1.6370422385012049</v>
      </c>
      <c r="W184">
        <f t="shared" si="26"/>
        <v>-1.8276388627605156E-2</v>
      </c>
      <c r="X184">
        <f t="shared" si="27"/>
        <v>0.42557876375709153</v>
      </c>
      <c r="Y184">
        <f t="shared" si="28"/>
        <v>0.17754206095387867</v>
      </c>
      <c r="Z184">
        <f t="shared" si="29"/>
        <v>1.0521978024178398</v>
      </c>
      <c r="AA184">
        <f t="shared" si="30"/>
        <v>-1.6370422385012049</v>
      </c>
      <c r="AB184">
        <f>IFERROR(V144+MATCH(AA184,V184:Z184,0)-1,"")</f>
        <v>2012</v>
      </c>
    </row>
    <row r="185" spans="1:28" x14ac:dyDescent="0.3">
      <c r="A185" s="1">
        <v>27</v>
      </c>
      <c r="B185" t="s">
        <v>423</v>
      </c>
      <c r="C185" t="s">
        <v>7725</v>
      </c>
      <c r="D185" t="s">
        <v>7726</v>
      </c>
      <c r="E185" t="s">
        <v>7727</v>
      </c>
      <c r="F185" t="s">
        <v>7728</v>
      </c>
      <c r="G185" t="s">
        <v>7729</v>
      </c>
      <c r="I185" t="str">
        <f t="shared" si="15"/>
        <v>pos_trend</v>
      </c>
      <c r="J185">
        <f t="shared" si="16"/>
        <v>162610000</v>
      </c>
      <c r="K185">
        <f t="shared" si="17"/>
        <v>171990000</v>
      </c>
      <c r="L185">
        <f t="shared" si="18"/>
        <v>191660000</v>
      </c>
      <c r="M185">
        <f t="shared" si="19"/>
        <v>199350000</v>
      </c>
      <c r="N185">
        <f t="shared" si="20"/>
        <v>205590000</v>
      </c>
      <c r="P185">
        <f t="shared" si="21"/>
        <v>205590000</v>
      </c>
      <c r="Q185">
        <f>IFERROR(J144+MATCH(P185,J185:N185,0)-1,"")</f>
        <v>2016</v>
      </c>
      <c r="R185">
        <f t="shared" si="22"/>
        <v>162610000</v>
      </c>
      <c r="S185">
        <f>IFERROR(J144+MATCH(R185,J185:N185)-1,"")</f>
        <v>2012</v>
      </c>
      <c r="T185">
        <f t="shared" si="23"/>
        <v>186240000</v>
      </c>
      <c r="U185">
        <f t="shared" si="24"/>
        <v>18283260.10316541</v>
      </c>
      <c r="V185">
        <f t="shared" si="25"/>
        <v>-1.2924390872669858</v>
      </c>
      <c r="W185">
        <f t="shared" si="26"/>
        <v>-0.77940148089524108</v>
      </c>
      <c r="X185">
        <f t="shared" si="27"/>
        <v>0.2964460369440145</v>
      </c>
      <c r="Y185">
        <f t="shared" si="28"/>
        <v>0.71704936242362183</v>
      </c>
      <c r="Z185">
        <f t="shared" si="29"/>
        <v>1.0583451687945906</v>
      </c>
      <c r="AA185">
        <f t="shared" si="30"/>
        <v>-1.2924390872669858</v>
      </c>
      <c r="AB185">
        <f>IFERROR(V144+MATCH(AA185,V185:Z185,0)-1,"")</f>
        <v>2012</v>
      </c>
    </row>
    <row r="186" spans="1:28" x14ac:dyDescent="0.3">
      <c r="A186" s="1">
        <v>28</v>
      </c>
      <c r="B186" t="s">
        <v>424</v>
      </c>
      <c r="C186" t="s">
        <v>254</v>
      </c>
      <c r="D186" t="s">
        <v>3711</v>
      </c>
      <c r="E186" t="s">
        <v>7730</v>
      </c>
      <c r="F186" t="s">
        <v>1132</v>
      </c>
      <c r="G186" t="s">
        <v>7731</v>
      </c>
      <c r="I186" t="str">
        <f t="shared" si="15"/>
        <v>N/A</v>
      </c>
      <c r="J186" t="str">
        <f t="shared" si="16"/>
        <v>N/A</v>
      </c>
      <c r="K186">
        <f t="shared" si="17"/>
        <v>5.7699999999999994E-2</v>
      </c>
      <c r="L186">
        <f t="shared" si="18"/>
        <v>0.1143</v>
      </c>
      <c r="M186">
        <f t="shared" si="19"/>
        <v>4.0099999999999997E-2</v>
      </c>
      <c r="N186">
        <f t="shared" si="20"/>
        <v>3.1300000000000001E-2</v>
      </c>
      <c r="P186">
        <f t="shared" si="21"/>
        <v>0.1143</v>
      </c>
      <c r="Q186">
        <f>IFERROR(J144+MATCH(P186,J186:N186,0)-1,"")</f>
        <v>2014</v>
      </c>
      <c r="R186">
        <f t="shared" si="22"/>
        <v>3.1300000000000001E-2</v>
      </c>
      <c r="S186" t="str">
        <f>IFERROR(J144+MATCH(R186,J186:N186)-1,"")</f>
        <v/>
      </c>
      <c r="T186">
        <f t="shared" si="23"/>
        <v>6.0849999999999994E-2</v>
      </c>
      <c r="U186">
        <f t="shared" si="24"/>
        <v>3.728534117675026E-2</v>
      </c>
      <c r="V186" t="str">
        <f t="shared" si="25"/>
        <v/>
      </c>
      <c r="W186">
        <f t="shared" si="26"/>
        <v>-8.4483604027317361E-2</v>
      </c>
      <c r="X186">
        <f t="shared" si="27"/>
        <v>1.4335392492889247</v>
      </c>
      <c r="Y186">
        <f t="shared" si="28"/>
        <v>-0.55651897891010638</v>
      </c>
      <c r="Z186">
        <f t="shared" si="29"/>
        <v>-0.79253666635150077</v>
      </c>
      <c r="AA186">
        <f t="shared" si="30"/>
        <v>1.4335392492889247</v>
      </c>
      <c r="AB186">
        <f>IFERROR(V144+MATCH(AA186,V186:Z186,0)-1,"")</f>
        <v>2014</v>
      </c>
    </row>
    <row r="187" spans="1:28" x14ac:dyDescent="0.3">
      <c r="A187" s="1">
        <v>29</v>
      </c>
      <c r="B187" t="s">
        <v>429</v>
      </c>
      <c r="C187" t="s">
        <v>254</v>
      </c>
      <c r="D187" t="s">
        <v>254</v>
      </c>
      <c r="E187" t="s">
        <v>254</v>
      </c>
      <c r="F187" t="s">
        <v>254</v>
      </c>
      <c r="G187" t="s">
        <v>7732</v>
      </c>
      <c r="I187" t="str">
        <f t="shared" si="15"/>
        <v>N/A</v>
      </c>
      <c r="J187" t="str">
        <f t="shared" si="16"/>
        <v>N/A</v>
      </c>
      <c r="K187" t="str">
        <f t="shared" si="17"/>
        <v>N/A</v>
      </c>
      <c r="L187" t="str">
        <f t="shared" si="18"/>
        <v>N/A</v>
      </c>
      <c r="M187" t="str">
        <f t="shared" si="19"/>
        <v>N/A</v>
      </c>
      <c r="N187">
        <f t="shared" si="20"/>
        <v>8.8200000000000001E-2</v>
      </c>
      <c r="P187">
        <f t="shared" si="21"/>
        <v>8.8200000000000001E-2</v>
      </c>
      <c r="Q187">
        <f>IFERROR(J144+MATCH(P187,J187:N187,0)-1,"")</f>
        <v>2016</v>
      </c>
      <c r="R187">
        <f t="shared" si="22"/>
        <v>8.8200000000000001E-2</v>
      </c>
      <c r="S187">
        <f>IFERROR(J144+MATCH(R187,J187:N187)-1,"")</f>
        <v>2016</v>
      </c>
      <c r="T187">
        <f t="shared" si="23"/>
        <v>8.8200000000000001E-2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7725</v>
      </c>
      <c r="D192" t="s">
        <v>7726</v>
      </c>
      <c r="E192" t="s">
        <v>7727</v>
      </c>
      <c r="F192" t="s">
        <v>7728</v>
      </c>
      <c r="G192" t="s">
        <v>7729</v>
      </c>
      <c r="I192" t="str">
        <f t="shared" si="31"/>
        <v>pos_trend</v>
      </c>
      <c r="J192">
        <f t="shared" si="32"/>
        <v>162610000</v>
      </c>
      <c r="K192">
        <f t="shared" si="33"/>
        <v>171990000</v>
      </c>
      <c r="L192">
        <f t="shared" si="34"/>
        <v>191660000</v>
      </c>
      <c r="M192">
        <f t="shared" si="35"/>
        <v>199350000</v>
      </c>
      <c r="N192">
        <f t="shared" si="36"/>
        <v>205590000</v>
      </c>
      <c r="P192">
        <f t="shared" si="21"/>
        <v>205590000</v>
      </c>
      <c r="Q192">
        <f>IFERROR(J144+MATCH(P192,J192:N192,0)-1,"")</f>
        <v>2016</v>
      </c>
      <c r="R192">
        <f t="shared" si="22"/>
        <v>162610000</v>
      </c>
      <c r="S192">
        <f>IFERROR(J144+MATCH(R192,J192:N192)-1,"")</f>
        <v>2012</v>
      </c>
      <c r="T192">
        <f t="shared" si="23"/>
        <v>186240000</v>
      </c>
      <c r="U192">
        <f t="shared" si="24"/>
        <v>18283260.10316541</v>
      </c>
      <c r="V192">
        <f t="shared" si="25"/>
        <v>-1.2924390872669858</v>
      </c>
      <c r="W192">
        <f t="shared" si="26"/>
        <v>-0.77940148089524108</v>
      </c>
      <c r="X192">
        <f t="shared" si="27"/>
        <v>0.2964460369440145</v>
      </c>
      <c r="Y192">
        <f t="shared" si="28"/>
        <v>0.71704936242362183</v>
      </c>
      <c r="Z192">
        <f t="shared" si="29"/>
        <v>1.0583451687945906</v>
      </c>
      <c r="AA192">
        <f t="shared" si="30"/>
        <v>-1.2924390872669858</v>
      </c>
      <c r="AB192">
        <f>IFERROR(V144+MATCH(AA192,V192:Z192,0)-1,"")</f>
        <v>2012</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7725</v>
      </c>
      <c r="D194" t="s">
        <v>7726</v>
      </c>
      <c r="E194" t="s">
        <v>7727</v>
      </c>
      <c r="F194" t="s">
        <v>7728</v>
      </c>
      <c r="G194" t="s">
        <v>7729</v>
      </c>
      <c r="I194" t="str">
        <f t="shared" si="31"/>
        <v>pos_trend</v>
      </c>
      <c r="J194">
        <f t="shared" si="32"/>
        <v>162610000</v>
      </c>
      <c r="K194">
        <f t="shared" si="33"/>
        <v>171990000</v>
      </c>
      <c r="L194">
        <f t="shared" si="34"/>
        <v>191660000</v>
      </c>
      <c r="M194">
        <f t="shared" si="35"/>
        <v>199350000</v>
      </c>
      <c r="N194">
        <f t="shared" si="36"/>
        <v>205590000</v>
      </c>
      <c r="P194">
        <f t="shared" si="21"/>
        <v>205590000</v>
      </c>
      <c r="Q194">
        <f>IFERROR(J144+MATCH(P194,J194:N194,0)-1,"")</f>
        <v>2016</v>
      </c>
      <c r="R194">
        <f t="shared" si="22"/>
        <v>162610000</v>
      </c>
      <c r="S194">
        <f>IFERROR(J144+MATCH(R194,J194:N194)-1,"")</f>
        <v>2012</v>
      </c>
      <c r="T194">
        <f t="shared" si="23"/>
        <v>186240000</v>
      </c>
      <c r="U194">
        <f t="shared" si="24"/>
        <v>18283260.10316541</v>
      </c>
      <c r="V194">
        <f t="shared" si="25"/>
        <v>-1.2924390872669858</v>
      </c>
      <c r="W194">
        <f t="shared" si="26"/>
        <v>-0.77940148089524108</v>
      </c>
      <c r="X194">
        <f t="shared" si="27"/>
        <v>0.2964460369440145</v>
      </c>
      <c r="Y194">
        <f t="shared" si="28"/>
        <v>0.71704936242362183</v>
      </c>
      <c r="Z194">
        <f t="shared" si="29"/>
        <v>1.0583451687945906</v>
      </c>
      <c r="AA194">
        <f t="shared" si="30"/>
        <v>-1.2924390872669858</v>
      </c>
      <c r="AB194">
        <f>IFERROR(V144+MATCH(AA194,V194:Z194,0)-1,"")</f>
        <v>2012</v>
      </c>
    </row>
    <row r="195" spans="1:28" x14ac:dyDescent="0.3">
      <c r="A195" s="1">
        <v>37</v>
      </c>
      <c r="B195" t="s">
        <v>438</v>
      </c>
      <c r="C195" t="s">
        <v>7733</v>
      </c>
      <c r="D195" t="s">
        <v>6563</v>
      </c>
      <c r="E195" t="s">
        <v>7734</v>
      </c>
      <c r="F195" t="s">
        <v>7735</v>
      </c>
      <c r="G195" t="s">
        <v>7736</v>
      </c>
      <c r="I195" t="str">
        <f t="shared" si="31"/>
        <v>pos_trend</v>
      </c>
      <c r="J195">
        <f t="shared" si="32"/>
        <v>2.4500000000000002</v>
      </c>
      <c r="K195">
        <f t="shared" si="33"/>
        <v>2.6</v>
      </c>
      <c r="L195">
        <f t="shared" si="34"/>
        <v>2.95</v>
      </c>
      <c r="M195">
        <f t="shared" si="35"/>
        <v>3.19</v>
      </c>
      <c r="N195">
        <f t="shared" si="36"/>
        <v>3.27</v>
      </c>
      <c r="P195">
        <f t="shared" si="21"/>
        <v>3.27</v>
      </c>
      <c r="Q195">
        <f>IFERROR(J144+MATCH(P195,J195:N195,0)-1,"")</f>
        <v>2016</v>
      </c>
      <c r="R195">
        <f t="shared" si="22"/>
        <v>2.4500000000000002</v>
      </c>
      <c r="S195">
        <f>IFERROR(J144+MATCH(R195,J195:N195)-1,"")</f>
        <v>2012</v>
      </c>
      <c r="T195">
        <f t="shared" si="23"/>
        <v>2.8919999999999999</v>
      </c>
      <c r="U195">
        <f t="shared" si="24"/>
        <v>0.35905431344018496</v>
      </c>
      <c r="V195">
        <f t="shared" si="25"/>
        <v>-1.2310115307210554</v>
      </c>
      <c r="W195">
        <f t="shared" si="26"/>
        <v>-0.81324743658495069</v>
      </c>
      <c r="X195">
        <f t="shared" si="27"/>
        <v>0.16153544973262804</v>
      </c>
      <c r="Y195">
        <f t="shared" si="28"/>
        <v>0.82995800035039546</v>
      </c>
      <c r="Z195">
        <f t="shared" si="29"/>
        <v>1.0527655172229851</v>
      </c>
      <c r="AA195">
        <f t="shared" si="30"/>
        <v>-1.2310115307210554</v>
      </c>
      <c r="AB195">
        <f>IFERROR(V144+MATCH(AA195,V195:Z195,0)-1,"")</f>
        <v>2012</v>
      </c>
    </row>
    <row r="196" spans="1:28" x14ac:dyDescent="0.3">
      <c r="A196" s="1">
        <v>38</v>
      </c>
      <c r="B196" t="s">
        <v>444</v>
      </c>
      <c r="C196" t="s">
        <v>254</v>
      </c>
      <c r="D196" t="s">
        <v>7737</v>
      </c>
      <c r="E196" t="s">
        <v>7738</v>
      </c>
      <c r="F196" t="s">
        <v>7739</v>
      </c>
      <c r="G196" t="s">
        <v>7740</v>
      </c>
      <c r="I196" t="str">
        <f t="shared" si="31"/>
        <v>N/A</v>
      </c>
      <c r="J196" t="str">
        <f t="shared" si="32"/>
        <v>N/A</v>
      </c>
      <c r="K196">
        <f t="shared" si="33"/>
        <v>6.1200000000000004E-2</v>
      </c>
      <c r="L196">
        <f t="shared" si="34"/>
        <v>0.13460000000000003</v>
      </c>
      <c r="M196">
        <f t="shared" si="35"/>
        <v>8.1400000000000014E-2</v>
      </c>
      <c r="N196">
        <f t="shared" si="36"/>
        <v>2.5099999999999997E-2</v>
      </c>
      <c r="P196">
        <f t="shared" si="21"/>
        <v>0.13460000000000003</v>
      </c>
      <c r="Q196">
        <f>IFERROR(J144+MATCH(P196,J196:N196,0)-1,"")</f>
        <v>2014</v>
      </c>
      <c r="R196">
        <f t="shared" si="22"/>
        <v>2.5099999999999997E-2</v>
      </c>
      <c r="S196" t="str">
        <f>IFERROR(J144+MATCH(R196,J196:N196)-1,"")</f>
        <v/>
      </c>
      <c r="T196">
        <f t="shared" si="23"/>
        <v>7.5575000000000017E-2</v>
      </c>
      <c r="U196">
        <f t="shared" si="24"/>
        <v>4.5724710678873272E-2</v>
      </c>
      <c r="V196" t="str">
        <f t="shared" si="25"/>
        <v/>
      </c>
      <c r="W196">
        <f t="shared" si="26"/>
        <v>-0.31438143154051412</v>
      </c>
      <c r="X196">
        <f t="shared" si="27"/>
        <v>1.2908774954211362</v>
      </c>
      <c r="Y196">
        <f t="shared" si="28"/>
        <v>0.12739282356337336</v>
      </c>
      <c r="Z196">
        <f t="shared" si="29"/>
        <v>-1.103888887443996</v>
      </c>
      <c r="AA196">
        <f t="shared" si="30"/>
        <v>1.2908774954211362</v>
      </c>
      <c r="AB196">
        <f>IFERROR(V144+MATCH(AA196,V196:Z196,0)-1,"")</f>
        <v>2014</v>
      </c>
    </row>
    <row r="197" spans="1:28" x14ac:dyDescent="0.3">
      <c r="A197" s="1">
        <v>39</v>
      </c>
      <c r="B197" t="s">
        <v>449</v>
      </c>
      <c r="C197" t="s">
        <v>5299</v>
      </c>
      <c r="D197" t="s">
        <v>7741</v>
      </c>
      <c r="E197" t="s">
        <v>7742</v>
      </c>
      <c r="F197" t="s">
        <v>7743</v>
      </c>
      <c r="G197" t="s">
        <v>1618</v>
      </c>
      <c r="I197" t="str">
        <f t="shared" si="31"/>
        <v>N/A</v>
      </c>
      <c r="J197">
        <f t="shared" si="32"/>
        <v>66390000</v>
      </c>
      <c r="K197">
        <f t="shared" si="33"/>
        <v>66090000</v>
      </c>
      <c r="L197">
        <f t="shared" si="34"/>
        <v>65010000.000000007</v>
      </c>
      <c r="M197">
        <f t="shared" si="35"/>
        <v>62590000</v>
      </c>
      <c r="N197">
        <f t="shared" si="36"/>
        <v>62800000</v>
      </c>
      <c r="P197">
        <f t="shared" si="21"/>
        <v>66390000</v>
      </c>
      <c r="Q197">
        <f>IFERROR(J144+MATCH(P197,J197:N197,0)-1,"")</f>
        <v>2012</v>
      </c>
      <c r="R197">
        <f t="shared" si="22"/>
        <v>62590000</v>
      </c>
      <c r="S197" t="str">
        <f>IFERROR(J144+MATCH(R197,J197:N197)-1,"")</f>
        <v/>
      </c>
      <c r="T197">
        <f t="shared" si="23"/>
        <v>64576000</v>
      </c>
      <c r="U197">
        <f t="shared" si="24"/>
        <v>1793705.6614729189</v>
      </c>
      <c r="V197">
        <f t="shared" si="25"/>
        <v>1.0113141966170838</v>
      </c>
      <c r="W197">
        <f t="shared" si="26"/>
        <v>0.84406267567710302</v>
      </c>
      <c r="X197">
        <f t="shared" si="27"/>
        <v>0.24195720029317636</v>
      </c>
      <c r="Y197">
        <f t="shared" si="28"/>
        <v>-1.1072050686226729</v>
      </c>
      <c r="Z197">
        <f t="shared" si="29"/>
        <v>-0.99012900396468628</v>
      </c>
      <c r="AA197">
        <f t="shared" si="30"/>
        <v>-1.1072050686226729</v>
      </c>
      <c r="AB197">
        <f>IFERROR(V144+MATCH(AA197,V197:Z197,0)-1,"")</f>
        <v>2015</v>
      </c>
    </row>
    <row r="198" spans="1:28" x14ac:dyDescent="0.3">
      <c r="A198" s="1">
        <v>40</v>
      </c>
      <c r="B198" t="s">
        <v>455</v>
      </c>
      <c r="C198" t="s">
        <v>6208</v>
      </c>
      <c r="D198" t="s">
        <v>1055</v>
      </c>
      <c r="E198" t="s">
        <v>129</v>
      </c>
      <c r="F198" t="s">
        <v>7744</v>
      </c>
      <c r="G198" t="s">
        <v>7745</v>
      </c>
      <c r="I198" t="str">
        <f t="shared" si="31"/>
        <v>pos_trend</v>
      </c>
      <c r="J198">
        <f t="shared" si="32"/>
        <v>2.38</v>
      </c>
      <c r="K198">
        <f t="shared" si="33"/>
        <v>2.52</v>
      </c>
      <c r="L198">
        <f t="shared" si="34"/>
        <v>2.85</v>
      </c>
      <c r="M198">
        <f t="shared" si="35"/>
        <v>3.09</v>
      </c>
      <c r="N198">
        <f t="shared" si="36"/>
        <v>3.17</v>
      </c>
      <c r="P198">
        <f t="shared" si="21"/>
        <v>3.17</v>
      </c>
      <c r="Q198">
        <f>IFERROR(J144+MATCH(P198,J198:N198,0)-1,"")</f>
        <v>2016</v>
      </c>
      <c r="R198">
        <f t="shared" si="22"/>
        <v>2.38</v>
      </c>
      <c r="S198">
        <f>IFERROR(J144+MATCH(R198,J198:N198)-1,"")</f>
        <v>2012</v>
      </c>
      <c r="T198">
        <f t="shared" si="23"/>
        <v>2.802</v>
      </c>
      <c r="U198">
        <f t="shared" si="24"/>
        <v>0.3457889529756572</v>
      </c>
      <c r="V198">
        <f t="shared" si="25"/>
        <v>-1.2203975759448511</v>
      </c>
      <c r="W198">
        <f t="shared" si="26"/>
        <v>-0.81552634221907094</v>
      </c>
      <c r="X198">
        <f t="shared" si="27"/>
        <v>0.13881299442026748</v>
      </c>
      <c r="Y198">
        <f t="shared" si="28"/>
        <v>0.83287796652160373</v>
      </c>
      <c r="Z198">
        <f t="shared" si="29"/>
        <v>1.0642329572220495</v>
      </c>
      <c r="AA198">
        <f t="shared" si="30"/>
        <v>-1.2203975759448511</v>
      </c>
      <c r="AB198">
        <f>IFERROR(V144+MATCH(AA198,V198:Z198,0)-1,"")</f>
        <v>2012</v>
      </c>
    </row>
    <row r="199" spans="1:28" x14ac:dyDescent="0.3">
      <c r="A199" s="1">
        <v>41</v>
      </c>
      <c r="B199" t="s">
        <v>461</v>
      </c>
      <c r="C199" t="s">
        <v>254</v>
      </c>
      <c r="D199" t="s">
        <v>7746</v>
      </c>
      <c r="E199" t="s">
        <v>7747</v>
      </c>
      <c r="F199" t="s">
        <v>7748</v>
      </c>
      <c r="G199" t="s">
        <v>1834</v>
      </c>
      <c r="I199" t="str">
        <f t="shared" si="31"/>
        <v>N/A</v>
      </c>
      <c r="J199" t="str">
        <f t="shared" si="32"/>
        <v>N/A</v>
      </c>
      <c r="K199">
        <f t="shared" si="33"/>
        <v>5.8799999999999998E-2</v>
      </c>
      <c r="L199">
        <f t="shared" si="34"/>
        <v>0.13100000000000001</v>
      </c>
      <c r="M199">
        <f t="shared" si="35"/>
        <v>8.4199999999999997E-2</v>
      </c>
      <c r="N199">
        <f t="shared" si="36"/>
        <v>2.5899999999999999E-2</v>
      </c>
      <c r="P199">
        <f t="shared" si="21"/>
        <v>0.13100000000000001</v>
      </c>
      <c r="Q199">
        <f>IFERROR(J144+MATCH(P199,J199:N199,0)-1,"")</f>
        <v>2014</v>
      </c>
      <c r="R199">
        <f t="shared" si="22"/>
        <v>2.5899999999999999E-2</v>
      </c>
      <c r="S199" t="str">
        <f>IFERROR(J144+MATCH(R199,J199:N199)-1,"")</f>
        <v/>
      </c>
      <c r="T199">
        <f t="shared" si="23"/>
        <v>7.4975E-2</v>
      </c>
      <c r="U199">
        <f t="shared" si="24"/>
        <v>4.4324137517459575E-2</v>
      </c>
      <c r="V199" t="str">
        <f t="shared" si="25"/>
        <v/>
      </c>
      <c r="W199">
        <f t="shared" si="26"/>
        <v>-0.36492531848202486</v>
      </c>
      <c r="X199">
        <f t="shared" si="27"/>
        <v>1.2639839856541231</v>
      </c>
      <c r="Y199">
        <f t="shared" si="28"/>
        <v>0.20812587715589972</v>
      </c>
      <c r="Z199">
        <f t="shared" si="29"/>
        <v>-1.107184544327998</v>
      </c>
      <c r="AA199">
        <f t="shared" si="30"/>
        <v>1.2639839856541231</v>
      </c>
      <c r="AB199">
        <f>IFERROR(V144+MATCH(AA199,V199:Z199,0)-1,"")</f>
        <v>2014</v>
      </c>
    </row>
    <row r="200" spans="1:28" x14ac:dyDescent="0.3">
      <c r="A200" s="1">
        <v>42</v>
      </c>
      <c r="B200" t="s">
        <v>466</v>
      </c>
      <c r="C200" t="s">
        <v>7749</v>
      </c>
      <c r="D200" t="s">
        <v>7750</v>
      </c>
      <c r="E200" t="s">
        <v>7751</v>
      </c>
      <c r="F200" t="s">
        <v>7752</v>
      </c>
      <c r="G200" t="s">
        <v>7753</v>
      </c>
      <c r="I200" t="str">
        <f t="shared" si="31"/>
        <v>N/A</v>
      </c>
      <c r="J200">
        <f t="shared" si="32"/>
        <v>68400000</v>
      </c>
      <c r="K200">
        <f t="shared" si="33"/>
        <v>68210000</v>
      </c>
      <c r="L200">
        <f t="shared" si="34"/>
        <v>67290000</v>
      </c>
      <c r="M200">
        <f t="shared" si="35"/>
        <v>64489999.999999993</v>
      </c>
      <c r="N200">
        <f t="shared" si="36"/>
        <v>64849999.999999993</v>
      </c>
      <c r="P200">
        <f t="shared" si="21"/>
        <v>68400000</v>
      </c>
      <c r="Q200">
        <f>IFERROR(J144+MATCH(P200,J200:N200,0)-1,"")</f>
        <v>2012</v>
      </c>
      <c r="R200">
        <f t="shared" si="22"/>
        <v>64489999.999999993</v>
      </c>
      <c r="S200" t="str">
        <f>IFERROR(J144+MATCH(R200,J200:N200)-1,"")</f>
        <v/>
      </c>
      <c r="T200">
        <f t="shared" si="23"/>
        <v>66648000</v>
      </c>
      <c r="U200">
        <f t="shared" si="24"/>
        <v>1858176.5255217317</v>
      </c>
      <c r="V200">
        <f t="shared" si="25"/>
        <v>0.94285982840520499</v>
      </c>
      <c r="W200">
        <f t="shared" si="26"/>
        <v>0.8406090479274716</v>
      </c>
      <c r="X200">
        <f t="shared" si="27"/>
        <v>0.34550000561423611</v>
      </c>
      <c r="Y200">
        <f t="shared" si="28"/>
        <v>-1.1613536014260499</v>
      </c>
      <c r="Z200">
        <f t="shared" si="29"/>
        <v>-0.96761528052087076</v>
      </c>
      <c r="AA200">
        <f t="shared" si="30"/>
        <v>-1.1613536014260499</v>
      </c>
      <c r="AB200">
        <f>IFERROR(V144+MATCH(AA200,V200:Z200,0)-1,"")</f>
        <v>2015</v>
      </c>
    </row>
    <row r="201" spans="1:28" x14ac:dyDescent="0.3">
      <c r="A201" s="1">
        <v>43</v>
      </c>
      <c r="B201" t="s">
        <v>153</v>
      </c>
      <c r="C201" t="s">
        <v>7754</v>
      </c>
      <c r="D201" t="s">
        <v>7755</v>
      </c>
      <c r="E201" t="s">
        <v>7756</v>
      </c>
      <c r="F201" t="s">
        <v>7757</v>
      </c>
      <c r="G201" t="s">
        <v>7758</v>
      </c>
      <c r="I201" t="str">
        <f t="shared" si="31"/>
        <v>pos_trend</v>
      </c>
      <c r="J201">
        <f t="shared" si="32"/>
        <v>404940000</v>
      </c>
      <c r="K201">
        <f t="shared" si="33"/>
        <v>446330000</v>
      </c>
      <c r="L201">
        <f t="shared" si="34"/>
        <v>458630000</v>
      </c>
      <c r="M201">
        <f t="shared" si="35"/>
        <v>464940000</v>
      </c>
      <c r="N201">
        <f t="shared" si="36"/>
        <v>470900000</v>
      </c>
      <c r="P201">
        <f t="shared" si="21"/>
        <v>470900000</v>
      </c>
      <c r="Q201">
        <f>IFERROR(J144+MATCH(P201,J201:N201,0)-1,"")</f>
        <v>2016</v>
      </c>
      <c r="R201">
        <f t="shared" si="22"/>
        <v>404940000</v>
      </c>
      <c r="S201">
        <f>IFERROR(J144+MATCH(R201,J201:N201)-1,"")</f>
        <v>2012</v>
      </c>
      <c r="T201">
        <f t="shared" si="23"/>
        <v>449148000</v>
      </c>
      <c r="U201">
        <f t="shared" si="24"/>
        <v>26337869.503815223</v>
      </c>
      <c r="V201">
        <f t="shared" si="25"/>
        <v>-1.6784956730686271</v>
      </c>
      <c r="W201">
        <f t="shared" si="26"/>
        <v>-0.1069942274409019</v>
      </c>
      <c r="X201">
        <f t="shared" si="27"/>
        <v>0.36001393349703048</v>
      </c>
      <c r="Y201">
        <f t="shared" si="28"/>
        <v>0.59959291687250627</v>
      </c>
      <c r="Z201">
        <f t="shared" si="29"/>
        <v>0.82588305013999219</v>
      </c>
      <c r="AA201">
        <f t="shared" si="30"/>
        <v>-1.6784956730686271</v>
      </c>
      <c r="AB201">
        <f>IFERROR(V144+MATCH(AA201,V201:Z201,0)-1,"")</f>
        <v>2012</v>
      </c>
    </row>
    <row r="202" spans="1:28" x14ac:dyDescent="0.3">
      <c r="A202" s="1">
        <v>44</v>
      </c>
      <c r="B202" t="s">
        <v>477</v>
      </c>
      <c r="C202" t="s">
        <v>254</v>
      </c>
      <c r="D202" t="s">
        <v>7759</v>
      </c>
      <c r="E202" t="s">
        <v>1287</v>
      </c>
      <c r="F202" t="s">
        <v>534</v>
      </c>
      <c r="G202" t="s">
        <v>7760</v>
      </c>
      <c r="I202" t="str">
        <f t="shared" si="31"/>
        <v>neg_trend</v>
      </c>
      <c r="J202" t="str">
        <f t="shared" si="32"/>
        <v>N/A</v>
      </c>
      <c r="K202">
        <f t="shared" si="33"/>
        <v>0.10220000000000001</v>
      </c>
      <c r="L202">
        <f t="shared" si="34"/>
        <v>2.76E-2</v>
      </c>
      <c r="M202">
        <f t="shared" si="35"/>
        <v>1.3700000000000002E-2</v>
      </c>
      <c r="N202">
        <f t="shared" si="36"/>
        <v>1.2800000000000001E-2</v>
      </c>
      <c r="P202">
        <f t="shared" si="21"/>
        <v>0.10220000000000001</v>
      </c>
      <c r="Q202">
        <f>IFERROR(J144+MATCH(P202,J202:N202,0)-1,"")</f>
        <v>2013</v>
      </c>
      <c r="R202">
        <f t="shared" si="22"/>
        <v>1.2800000000000001E-2</v>
      </c>
      <c r="S202" t="str">
        <f>IFERROR(J144+MATCH(R202,J202:N202)-1,"")</f>
        <v/>
      </c>
      <c r="T202">
        <f t="shared" si="23"/>
        <v>3.9075000000000006E-2</v>
      </c>
      <c r="U202">
        <f t="shared" si="24"/>
        <v>4.2625139295960082E-2</v>
      </c>
      <c r="V202" t="str">
        <f t="shared" si="25"/>
        <v/>
      </c>
      <c r="W202">
        <f t="shared" si="26"/>
        <v>1.4809335768196039</v>
      </c>
      <c r="X202">
        <f t="shared" si="27"/>
        <v>-0.26920733139017755</v>
      </c>
      <c r="Y202">
        <f t="shared" si="28"/>
        <v>-0.59530597246411787</v>
      </c>
      <c r="Z202">
        <f t="shared" si="29"/>
        <v>-0.61642027296530844</v>
      </c>
      <c r="AA202">
        <f t="shared" si="30"/>
        <v>1.4809335768196039</v>
      </c>
      <c r="AB202">
        <f>IFERROR(V144+MATCH(AA202,V202:Z202,0)-1,"")</f>
        <v>2013</v>
      </c>
    </row>
    <row r="203" spans="1:28" x14ac:dyDescent="0.3">
      <c r="A203" s="1">
        <v>45</v>
      </c>
      <c r="B203" t="s">
        <v>482</v>
      </c>
      <c r="C203" t="s">
        <v>254</v>
      </c>
      <c r="D203" t="s">
        <v>254</v>
      </c>
      <c r="E203" t="s">
        <v>254</v>
      </c>
      <c r="F203" t="s">
        <v>254</v>
      </c>
      <c r="G203" t="s">
        <v>2237</v>
      </c>
      <c r="I203" t="str">
        <f t="shared" si="31"/>
        <v>N/A</v>
      </c>
      <c r="J203" t="str">
        <f t="shared" si="32"/>
        <v>N/A</v>
      </c>
      <c r="K203" t="str">
        <f t="shared" si="33"/>
        <v>N/A</v>
      </c>
      <c r="L203" t="str">
        <f t="shared" si="34"/>
        <v>N/A</v>
      </c>
      <c r="M203" t="str">
        <f t="shared" si="35"/>
        <v>N/A</v>
      </c>
      <c r="N203">
        <f t="shared" si="36"/>
        <v>0.20199999999999999</v>
      </c>
      <c r="P203">
        <f t="shared" si="21"/>
        <v>0.20199999999999999</v>
      </c>
      <c r="Q203">
        <f>IFERROR(J144+MATCH(P203,J203:N203,0)-1,"")</f>
        <v>2016</v>
      </c>
      <c r="R203">
        <f t="shared" si="22"/>
        <v>0.20199999999999999</v>
      </c>
      <c r="S203">
        <f>IFERROR(J144+MATCH(R203,J203:N203)-1,"")</f>
        <v>2016</v>
      </c>
      <c r="T203">
        <f t="shared" si="23"/>
        <v>0.20199999999999999</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7761</v>
      </c>
      <c r="D206" t="s">
        <v>7762</v>
      </c>
      <c r="E206" t="s">
        <v>7763</v>
      </c>
      <c r="F206" t="s">
        <v>7764</v>
      </c>
      <c r="G206" t="s">
        <v>7765</v>
      </c>
      <c r="I206" t="str">
        <f t="shared" si="31"/>
        <v>N/A</v>
      </c>
      <c r="J206">
        <f t="shared" si="32"/>
        <v>229760000</v>
      </c>
      <c r="K206">
        <f t="shared" si="33"/>
        <v>309860000</v>
      </c>
      <c r="L206">
        <f t="shared" si="34"/>
        <v>399760000</v>
      </c>
      <c r="M206">
        <f t="shared" si="35"/>
        <v>519720000</v>
      </c>
      <c r="N206">
        <f t="shared" si="36"/>
        <v>466290000</v>
      </c>
      <c r="P206">
        <f t="shared" si="21"/>
        <v>519720000</v>
      </c>
      <c r="Q206">
        <f>IFERROR(J144+MATCH(P206,J206:N206,0)-1,"")</f>
        <v>2015</v>
      </c>
      <c r="R206">
        <f t="shared" si="22"/>
        <v>229760000</v>
      </c>
      <c r="S206">
        <f>IFERROR(J144+MATCH(R206,J206:N206)-1,"")</f>
        <v>2012</v>
      </c>
      <c r="T206">
        <f t="shared" si="23"/>
        <v>385078000</v>
      </c>
      <c r="U206">
        <f t="shared" si="24"/>
        <v>116962437.21810862</v>
      </c>
      <c r="V206">
        <f t="shared" si="25"/>
        <v>-1.3279306048519397</v>
      </c>
      <c r="W206">
        <f t="shared" si="26"/>
        <v>-0.64309535427801801</v>
      </c>
      <c r="X206">
        <f t="shared" si="27"/>
        <v>0.12552748001156452</v>
      </c>
      <c r="Y206">
        <f t="shared" si="28"/>
        <v>1.1511559027187761</v>
      </c>
      <c r="Z206">
        <f t="shared" si="29"/>
        <v>0.69434257639961705</v>
      </c>
      <c r="AA206">
        <f t="shared" si="30"/>
        <v>-1.3279306048519397</v>
      </c>
      <c r="AB206">
        <f>IFERROR(V144+MATCH(AA206,V206:Z206,0)-1,"")</f>
        <v>2012</v>
      </c>
    </row>
    <row r="207" spans="1:28" x14ac:dyDescent="0.3">
      <c r="A207" s="1">
        <v>1</v>
      </c>
      <c r="B207" t="s">
        <v>490</v>
      </c>
      <c r="C207" t="s">
        <v>7761</v>
      </c>
      <c r="D207" t="s">
        <v>7762</v>
      </c>
      <c r="E207" t="s">
        <v>7763</v>
      </c>
      <c r="F207" t="s">
        <v>7766</v>
      </c>
      <c r="G207" t="s">
        <v>7765</v>
      </c>
      <c r="I207" t="str">
        <f t="shared" si="31"/>
        <v>N/A</v>
      </c>
      <c r="J207">
        <f t="shared" si="32"/>
        <v>229760000</v>
      </c>
      <c r="K207">
        <f t="shared" si="33"/>
        <v>309860000</v>
      </c>
      <c r="L207">
        <f t="shared" si="34"/>
        <v>399760000</v>
      </c>
      <c r="M207">
        <f t="shared" si="35"/>
        <v>489900000</v>
      </c>
      <c r="N207">
        <f t="shared" si="36"/>
        <v>466290000</v>
      </c>
      <c r="P207">
        <f t="shared" si="21"/>
        <v>489900000</v>
      </c>
      <c r="Q207">
        <f>IFERROR(J144+MATCH(P207,J207:N207,0)-1,"")</f>
        <v>2015</v>
      </c>
      <c r="R207">
        <f t="shared" si="22"/>
        <v>229760000</v>
      </c>
      <c r="S207">
        <f>IFERROR(J144+MATCH(R207,J207:N207)-1,"")</f>
        <v>2012</v>
      </c>
      <c r="T207">
        <f t="shared" si="23"/>
        <v>379114000</v>
      </c>
      <c r="U207">
        <f t="shared" si="24"/>
        <v>108860213.0256964</v>
      </c>
      <c r="V207">
        <f t="shared" si="25"/>
        <v>-1.3719796778713365</v>
      </c>
      <c r="W207">
        <f t="shared" si="26"/>
        <v>-0.63617365863185138</v>
      </c>
      <c r="X207">
        <f t="shared" si="27"/>
        <v>0.18965606832981782</v>
      </c>
      <c r="Y207">
        <f t="shared" si="28"/>
        <v>1.0176904575214181</v>
      </c>
      <c r="Z207">
        <f t="shared" si="29"/>
        <v>0.80080681065195192</v>
      </c>
      <c r="AA207">
        <f t="shared" si="30"/>
        <v>-1.3719796778713365</v>
      </c>
      <c r="AB207">
        <f>IFERROR(V144+MATCH(AA207,V207:Z207,0)-1,"")</f>
        <v>2012</v>
      </c>
    </row>
    <row r="208" spans="1:28" x14ac:dyDescent="0.3">
      <c r="A208" s="1">
        <v>2</v>
      </c>
      <c r="B208" t="s">
        <v>491</v>
      </c>
      <c r="C208" t="s">
        <v>254</v>
      </c>
      <c r="D208" t="s">
        <v>254</v>
      </c>
      <c r="E208" t="s">
        <v>254</v>
      </c>
      <c r="F208" t="s">
        <v>7767</v>
      </c>
      <c r="G208" t="s">
        <v>254</v>
      </c>
      <c r="I208" t="str">
        <f t="shared" si="31"/>
        <v>N/A</v>
      </c>
      <c r="J208" t="str">
        <f t="shared" si="32"/>
        <v>N/A</v>
      </c>
      <c r="K208" t="str">
        <f t="shared" si="33"/>
        <v>N/A</v>
      </c>
      <c r="L208" t="str">
        <f t="shared" si="34"/>
        <v>N/A</v>
      </c>
      <c r="M208">
        <f t="shared" si="35"/>
        <v>29820000</v>
      </c>
      <c r="N208" t="str">
        <f t="shared" si="36"/>
        <v>N/A</v>
      </c>
      <c r="P208">
        <f t="shared" si="21"/>
        <v>29820000</v>
      </c>
      <c r="Q208">
        <f>IFERROR(J144+MATCH(P208,J208:N208,0)-1,"")</f>
        <v>2015</v>
      </c>
      <c r="R208">
        <f t="shared" si="22"/>
        <v>29820000</v>
      </c>
      <c r="S208">
        <f>IFERROR(J144+MATCH(R208,J208:N208)-1,"")</f>
        <v>2015</v>
      </c>
      <c r="T208">
        <f t="shared" si="23"/>
        <v>29820000</v>
      </c>
      <c r="U208" t="str">
        <f t="shared" si="24"/>
        <v/>
      </c>
      <c r="V208" t="str">
        <f t="shared" si="25"/>
        <v/>
      </c>
      <c r="W208" t="str">
        <f t="shared" si="26"/>
        <v/>
      </c>
      <c r="X208" t="str">
        <f t="shared" si="27"/>
        <v/>
      </c>
      <c r="Y208" t="e">
        <f t="shared" si="28"/>
        <v>#VALUE!</v>
      </c>
      <c r="Z208" t="str">
        <f t="shared" si="29"/>
        <v/>
      </c>
      <c r="AA208" t="e">
        <f t="shared" si="30"/>
        <v>#VALUE!</v>
      </c>
      <c r="AB208" t="str">
        <f>IFERROR(V144+MATCH(AA208,V208:Z208,0)-1,"")</f>
        <v/>
      </c>
    </row>
    <row r="209" spans="1:28" x14ac:dyDescent="0.3">
      <c r="A209" s="1">
        <v>3</v>
      </c>
      <c r="B209" t="s">
        <v>492</v>
      </c>
      <c r="C209" t="s">
        <v>254</v>
      </c>
      <c r="D209" t="s">
        <v>7768</v>
      </c>
      <c r="E209" t="s">
        <v>7769</v>
      </c>
      <c r="F209" t="s">
        <v>7770</v>
      </c>
      <c r="G209" t="s">
        <v>7771</v>
      </c>
      <c r="I209" t="str">
        <f t="shared" si="31"/>
        <v>N/A</v>
      </c>
      <c r="J209" t="str">
        <f t="shared" si="32"/>
        <v>N/A</v>
      </c>
      <c r="K209">
        <f t="shared" si="33"/>
        <v>0.34869999999999995</v>
      </c>
      <c r="L209">
        <f t="shared" si="34"/>
        <v>0.29010000000000002</v>
      </c>
      <c r="M209">
        <f t="shared" si="35"/>
        <v>0.30010000000000003</v>
      </c>
      <c r="N209">
        <f t="shared" si="36"/>
        <v>-0.1028</v>
      </c>
      <c r="P209">
        <f t="shared" ref="P209:P272" si="37">MAX(J209:N209)</f>
        <v>0.34869999999999995</v>
      </c>
      <c r="Q209">
        <f>IFERROR(J144+MATCH(P209,J209:N209,0)-1,"")</f>
        <v>2013</v>
      </c>
      <c r="R209">
        <f t="shared" ref="R209:R272" si="38">IF(Q209="","",MIN(J209:N209))</f>
        <v>-0.1028</v>
      </c>
      <c r="S209" t="str">
        <f>IFERROR(J144+MATCH(R209,J209:N209)-1,"")</f>
        <v/>
      </c>
      <c r="T209">
        <f t="shared" ref="T209:T272" si="39">IFERROR(AVERAGE(J209:N209),"")</f>
        <v>0.20902500000000002</v>
      </c>
      <c r="U209">
        <f t="shared" ref="U209:U272" si="40">IFERROR(STDEV(J209:N209),"")</f>
        <v>0.20945305559957816</v>
      </c>
      <c r="V209" t="str">
        <f t="shared" ref="V209:V272" si="41">IF(C209="-","",IF(ISBLANK(B209),"",IF(OR(ISNUMBER(FIND("Growth",B209)),ISNUMBER(FIND("Margin",B209))),"",(J209-T209)/U209)))</f>
        <v/>
      </c>
      <c r="W209">
        <f t="shared" ref="W209:W272" si="42">IF(OR(D209="-",ISBLANK(D209)),"",(K209-T209)/U209)</f>
        <v>0.66685587183327411</v>
      </c>
      <c r="X209">
        <f t="shared" ref="X209:X272" si="43">IF(OR(E209="-",ISBLANK(E209)),"",(L209-T209)/U209)</f>
        <v>0.38707957622253608</v>
      </c>
      <c r="Y209">
        <f t="shared" ref="Y209:Y272" si="44">IF(OR(F209="-",ISBLANK(F209)),"",(M209-T209)/U209)</f>
        <v>0.43482297137795223</v>
      </c>
      <c r="Z209">
        <f t="shared" ref="Z209:Z272" si="45">IFERROR(IF(OR(G209="-",ISBLANK(G209)),"",(N209-T209)/U209),"")</f>
        <v>-1.4887584194337629</v>
      </c>
      <c r="AA209">
        <f t="shared" ref="AA209:AA272" si="46">IF(MAX(MAX(V209:Z209),ABS(MIN(V209:Z209)))=ABS(MIN(V209:Z209)),MIN(V209:Z209),MAX(V209:Z209))</f>
        <v>-1.4887584194337629</v>
      </c>
      <c r="AB209">
        <f>IFERROR(V144+MATCH(AA209,V209:Z209,0)-1,"")</f>
        <v>2016</v>
      </c>
    </row>
    <row r="210" spans="1:28" x14ac:dyDescent="0.3">
      <c r="A210" s="1">
        <v>4</v>
      </c>
      <c r="B210" t="s">
        <v>497</v>
      </c>
      <c r="C210" t="s">
        <v>7772</v>
      </c>
      <c r="D210" t="s">
        <v>1382</v>
      </c>
      <c r="E210" t="s">
        <v>2099</v>
      </c>
      <c r="F210" t="s">
        <v>7773</v>
      </c>
      <c r="G210" t="s">
        <v>7774</v>
      </c>
      <c r="I210" t="str">
        <f t="shared" si="31"/>
        <v>N/A</v>
      </c>
      <c r="J210">
        <f t="shared" si="32"/>
        <v>9.8800000000000013E-2</v>
      </c>
      <c r="K210">
        <f t="shared" si="33"/>
        <v>0.1241</v>
      </c>
      <c r="L210">
        <f t="shared" si="34"/>
        <v>0.16399999999999998</v>
      </c>
      <c r="M210">
        <f t="shared" si="35"/>
        <v>0.21329999999999999</v>
      </c>
      <c r="N210">
        <f t="shared" si="36"/>
        <v>0.1789</v>
      </c>
      <c r="P210">
        <f t="shared" si="37"/>
        <v>0.21329999999999999</v>
      </c>
      <c r="Q210">
        <f>IFERROR(J144+MATCH(P210,J210:N210,0)-1,"")</f>
        <v>2015</v>
      </c>
      <c r="R210">
        <f t="shared" si="38"/>
        <v>9.8800000000000013E-2</v>
      </c>
      <c r="S210">
        <f>IFERROR(J144+MATCH(R210,J210:N210)-1,"")</f>
        <v>2012</v>
      </c>
      <c r="T210">
        <f t="shared" si="39"/>
        <v>0.15582000000000001</v>
      </c>
      <c r="U210">
        <f t="shared" si="40"/>
        <v>4.5169093415741567E-2</v>
      </c>
      <c r="V210">
        <f t="shared" si="41"/>
        <v>-1.2623675989062104</v>
      </c>
      <c r="W210">
        <f t="shared" si="42"/>
        <v>-0.70225009185031584</v>
      </c>
      <c r="X210">
        <f t="shared" si="43"/>
        <v>0.18109728093743874</v>
      </c>
      <c r="Y210">
        <f t="shared" si="44"/>
        <v>1.2725515535799534</v>
      </c>
      <c r="Z210">
        <f t="shared" si="45"/>
        <v>0.51096885623913224</v>
      </c>
      <c r="AA210">
        <f t="shared" si="46"/>
        <v>1.2725515535799534</v>
      </c>
      <c r="AB210">
        <f>IFERROR(V144+MATCH(AA210,V210:Z210,0)-1,"")</f>
        <v>2015</v>
      </c>
    </row>
    <row r="211" spans="1:28" x14ac:dyDescent="0.3">
      <c r="A211" s="1">
        <v>5</v>
      </c>
      <c r="B211" t="s">
        <v>503</v>
      </c>
      <c r="C211" t="s">
        <v>7775</v>
      </c>
      <c r="D211" t="s">
        <v>7776</v>
      </c>
      <c r="E211" t="s">
        <v>7777</v>
      </c>
      <c r="F211" t="s">
        <v>7778</v>
      </c>
      <c r="G211" t="s">
        <v>7779</v>
      </c>
      <c r="I211" t="str">
        <f t="shared" si="31"/>
        <v>N/A</v>
      </c>
      <c r="J211">
        <f t="shared" si="32"/>
        <v>396790000</v>
      </c>
      <c r="K211">
        <f t="shared" si="33"/>
        <v>438220000</v>
      </c>
      <c r="L211">
        <f t="shared" si="34"/>
        <v>406980000</v>
      </c>
      <c r="M211">
        <f t="shared" si="35"/>
        <v>391570000</v>
      </c>
      <c r="N211">
        <f t="shared" si="36"/>
        <v>433130000</v>
      </c>
      <c r="P211">
        <f t="shared" si="37"/>
        <v>438220000</v>
      </c>
      <c r="Q211">
        <f>IFERROR(J144+MATCH(P211,J211:N211,0)-1,"")</f>
        <v>2013</v>
      </c>
      <c r="R211">
        <f t="shared" si="38"/>
        <v>391570000</v>
      </c>
      <c r="S211" t="str">
        <f>IFERROR(J144+MATCH(R211,J211:N211)-1,"")</f>
        <v/>
      </c>
      <c r="T211">
        <f t="shared" si="39"/>
        <v>413338000</v>
      </c>
      <c r="U211">
        <f t="shared" si="40"/>
        <v>21206976.917986214</v>
      </c>
      <c r="V211">
        <f t="shared" si="41"/>
        <v>-0.78030923803973162</v>
      </c>
      <c r="W211">
        <f t="shared" si="42"/>
        <v>1.1732931146304451</v>
      </c>
      <c r="X211">
        <f t="shared" si="43"/>
        <v>-0.29980699392413668</v>
      </c>
      <c r="Y211">
        <f t="shared" si="44"/>
        <v>-1.0264546467034614</v>
      </c>
      <c r="Z211">
        <f t="shared" si="45"/>
        <v>0.93327776403688478</v>
      </c>
      <c r="AA211">
        <f t="shared" si="46"/>
        <v>1.1732931146304451</v>
      </c>
      <c r="AB211">
        <f>IFERROR(V144+MATCH(AA211,V211:Z211,0)-1,"")</f>
        <v>2013</v>
      </c>
    </row>
    <row r="212" spans="1:28" x14ac:dyDescent="0.3">
      <c r="A212" s="1">
        <v>6</v>
      </c>
      <c r="B212" t="s">
        <v>509</v>
      </c>
      <c r="C212" t="s">
        <v>7775</v>
      </c>
      <c r="D212" t="s">
        <v>7776</v>
      </c>
      <c r="E212" t="s">
        <v>7777</v>
      </c>
      <c r="F212" t="s">
        <v>7778</v>
      </c>
      <c r="G212" t="s">
        <v>7779</v>
      </c>
      <c r="I212" t="str">
        <f t="shared" si="31"/>
        <v>N/A</v>
      </c>
      <c r="J212">
        <f t="shared" si="32"/>
        <v>396790000</v>
      </c>
      <c r="K212">
        <f t="shared" si="33"/>
        <v>438220000</v>
      </c>
      <c r="L212">
        <f t="shared" si="34"/>
        <v>406980000</v>
      </c>
      <c r="M212">
        <f t="shared" si="35"/>
        <v>391570000</v>
      </c>
      <c r="N212">
        <f t="shared" si="36"/>
        <v>433130000</v>
      </c>
      <c r="P212">
        <f t="shared" si="37"/>
        <v>438220000</v>
      </c>
      <c r="Q212">
        <f>IFERROR(J144+MATCH(P212,J212:N212,0)-1,"")</f>
        <v>2013</v>
      </c>
      <c r="R212">
        <f t="shared" si="38"/>
        <v>391570000</v>
      </c>
      <c r="S212" t="str">
        <f>IFERROR(J144+MATCH(R212,J212:N212)-1,"")</f>
        <v/>
      </c>
      <c r="T212">
        <f t="shared" si="39"/>
        <v>413338000</v>
      </c>
      <c r="U212">
        <f t="shared" si="40"/>
        <v>21206976.917986214</v>
      </c>
      <c r="V212">
        <f t="shared" si="41"/>
        <v>-0.78030923803973162</v>
      </c>
      <c r="W212">
        <f t="shared" si="42"/>
        <v>1.1732931146304451</v>
      </c>
      <c r="X212">
        <f t="shared" si="43"/>
        <v>-0.29980699392413668</v>
      </c>
      <c r="Y212">
        <f t="shared" si="44"/>
        <v>-1.0264546467034614</v>
      </c>
      <c r="Z212">
        <f t="shared" si="45"/>
        <v>0.93327776403688478</v>
      </c>
      <c r="AA212">
        <f t="shared" si="46"/>
        <v>1.1732931146304451</v>
      </c>
      <c r="AB212">
        <f>IFERROR(V144+MATCH(AA212,V212:Z212,0)-1,"")</f>
        <v>2013</v>
      </c>
    </row>
    <row r="213" spans="1:28" x14ac:dyDescent="0.3">
      <c r="A213" s="1">
        <v>7</v>
      </c>
      <c r="B213" t="s">
        <v>515</v>
      </c>
      <c r="C213" t="s">
        <v>7780</v>
      </c>
      <c r="D213" t="s">
        <v>7781</v>
      </c>
      <c r="E213" t="s">
        <v>7782</v>
      </c>
      <c r="F213" t="s">
        <v>7783</v>
      </c>
      <c r="G213" t="s">
        <v>7784</v>
      </c>
      <c r="I213" t="str">
        <f t="shared" si="31"/>
        <v>N/A</v>
      </c>
      <c r="J213">
        <f t="shared" si="32"/>
        <v>403540000</v>
      </c>
      <c r="K213">
        <f t="shared" si="33"/>
        <v>442640000</v>
      </c>
      <c r="L213">
        <f t="shared" si="34"/>
        <v>411230000</v>
      </c>
      <c r="M213">
        <f t="shared" si="35"/>
        <v>394280000</v>
      </c>
      <c r="N213">
        <f t="shared" si="36"/>
        <v>436120000</v>
      </c>
      <c r="P213">
        <f t="shared" si="37"/>
        <v>442640000</v>
      </c>
      <c r="Q213">
        <f>IFERROR(J144+MATCH(P213,J213:N213,0)-1,"")</f>
        <v>2013</v>
      </c>
      <c r="R213">
        <f t="shared" si="38"/>
        <v>394280000</v>
      </c>
      <c r="S213" t="str">
        <f>IFERROR(J144+MATCH(R213,J213:N213)-1,"")</f>
        <v/>
      </c>
      <c r="T213">
        <f t="shared" si="39"/>
        <v>417562000</v>
      </c>
      <c r="U213">
        <f t="shared" si="40"/>
        <v>20928853.766988769</v>
      </c>
      <c r="V213">
        <f t="shared" si="41"/>
        <v>-0.66998413559164915</v>
      </c>
      <c r="W213">
        <f t="shared" si="42"/>
        <v>1.1982500465245598</v>
      </c>
      <c r="X213">
        <f t="shared" si="43"/>
        <v>-0.30254881946700346</v>
      </c>
      <c r="Y213">
        <f t="shared" si="44"/>
        <v>-1.112435504553186</v>
      </c>
      <c r="Z213">
        <f t="shared" si="45"/>
        <v>0.88671841308727883</v>
      </c>
      <c r="AA213">
        <f t="shared" si="46"/>
        <v>1.1982500465245598</v>
      </c>
      <c r="AB213">
        <f>IFERROR(V144+MATCH(AA213,V213:Z213,0)-1,"")</f>
        <v>2013</v>
      </c>
    </row>
    <row r="214" spans="1:28" x14ac:dyDescent="0.3">
      <c r="A214" s="1">
        <v>8</v>
      </c>
      <c r="B214" t="s">
        <v>521</v>
      </c>
      <c r="C214" t="s">
        <v>5521</v>
      </c>
      <c r="D214" t="s">
        <v>7785</v>
      </c>
      <c r="E214" t="s">
        <v>4779</v>
      </c>
      <c r="F214" t="s">
        <v>4190</v>
      </c>
      <c r="G214" t="s">
        <v>7786</v>
      </c>
      <c r="I214" t="str">
        <f t="shared" si="31"/>
        <v>N/A</v>
      </c>
      <c r="J214">
        <f t="shared" si="32"/>
        <v>-6750000</v>
      </c>
      <c r="K214">
        <f t="shared" si="33"/>
        <v>-4420000</v>
      </c>
      <c r="L214">
        <f t="shared" si="34"/>
        <v>-4250000</v>
      </c>
      <c r="M214">
        <f t="shared" si="35"/>
        <v>-2710000</v>
      </c>
      <c r="N214">
        <f t="shared" si="36"/>
        <v>-2990000</v>
      </c>
      <c r="P214">
        <f t="shared" si="37"/>
        <v>-2710000</v>
      </c>
      <c r="Q214">
        <f>IFERROR(J144+MATCH(P214,J214:N214,0)-1,"")</f>
        <v>2015</v>
      </c>
      <c r="R214">
        <f t="shared" si="38"/>
        <v>-6750000</v>
      </c>
      <c r="S214">
        <f>IFERROR(J144+MATCH(R214,J214:N214)-1,"")</f>
        <v>2012</v>
      </c>
      <c r="T214">
        <f t="shared" si="39"/>
        <v>-4224000</v>
      </c>
      <c r="U214">
        <f t="shared" si="40"/>
        <v>1599587.4468124586</v>
      </c>
      <c r="V214">
        <f t="shared" si="41"/>
        <v>-1.5791571789548793</v>
      </c>
      <c r="W214">
        <f t="shared" si="42"/>
        <v>-0.12253159424986394</v>
      </c>
      <c r="X214">
        <f t="shared" si="43"/>
        <v>-1.6254191073961543E-2</v>
      </c>
      <c r="Y214">
        <f t="shared" si="44"/>
        <v>0.94649404946068372</v>
      </c>
      <c r="Z214">
        <f t="shared" si="45"/>
        <v>0.77144891481802103</v>
      </c>
      <c r="AA214">
        <f t="shared" si="46"/>
        <v>-1.5791571789548793</v>
      </c>
      <c r="AB214">
        <f>IFERROR(V144+MATCH(AA214,V214:Z214,0)-1,"")</f>
        <v>2012</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7787</v>
      </c>
      <c r="E216" t="s">
        <v>7788</v>
      </c>
      <c r="F216" t="s">
        <v>1674</v>
      </c>
      <c r="G216" t="s">
        <v>7789</v>
      </c>
      <c r="I216" t="str">
        <f t="shared" si="31"/>
        <v>N/A</v>
      </c>
      <c r="J216" t="str">
        <f t="shared" si="32"/>
        <v>N/A</v>
      </c>
      <c r="K216">
        <f t="shared" si="33"/>
        <v>0.10439999999999999</v>
      </c>
      <c r="L216">
        <f t="shared" si="34"/>
        <v>-7.1300000000000002E-2</v>
      </c>
      <c r="M216">
        <f t="shared" si="35"/>
        <v>-3.7900000000000003E-2</v>
      </c>
      <c r="N216">
        <f t="shared" si="36"/>
        <v>0.1061</v>
      </c>
      <c r="P216">
        <f t="shared" si="37"/>
        <v>0.1061</v>
      </c>
      <c r="Q216">
        <f>IFERROR(J144+MATCH(P216,J216:N216,0)-1,"")</f>
        <v>2016</v>
      </c>
      <c r="R216">
        <f t="shared" si="38"/>
        <v>-7.1300000000000002E-2</v>
      </c>
      <c r="S216">
        <f>IFERROR(J144+MATCH(R216,J216:N216)-1,"")</f>
        <v>2014</v>
      </c>
      <c r="T216">
        <f t="shared" si="39"/>
        <v>2.5324999999999997E-2</v>
      </c>
      <c r="U216">
        <f t="shared" si="40"/>
        <v>9.3293886009034183E-2</v>
      </c>
      <c r="V216" t="str">
        <f t="shared" si="41"/>
        <v/>
      </c>
      <c r="W216">
        <f t="shared" si="42"/>
        <v>0.84759037684787519</v>
      </c>
      <c r="X216">
        <f t="shared" si="43"/>
        <v>-1.0357055980136067</v>
      </c>
      <c r="Y216">
        <f t="shared" si="44"/>
        <v>-0.67769714291757088</v>
      </c>
      <c r="Z216">
        <f t="shared" si="45"/>
        <v>0.8658123640833022</v>
      </c>
      <c r="AA216">
        <f t="shared" si="46"/>
        <v>-1.0357055980136067</v>
      </c>
      <c r="AB216">
        <f>IFERROR(V144+MATCH(AA216,V216:Z216,0)-1,"")</f>
        <v>2014</v>
      </c>
    </row>
    <row r="217" spans="1:28" x14ac:dyDescent="0.3">
      <c r="A217" s="1">
        <v>11</v>
      </c>
      <c r="B217" t="s">
        <v>538</v>
      </c>
      <c r="C217" t="s">
        <v>7790</v>
      </c>
      <c r="D217" t="s">
        <v>7791</v>
      </c>
      <c r="E217" t="s">
        <v>7792</v>
      </c>
      <c r="F217" t="s">
        <v>7793</v>
      </c>
      <c r="G217" t="s">
        <v>1338</v>
      </c>
      <c r="I217" t="str">
        <f t="shared" si="31"/>
        <v>N/A</v>
      </c>
      <c r="J217">
        <f t="shared" si="32"/>
        <v>5.87</v>
      </c>
      <c r="K217">
        <f t="shared" si="33"/>
        <v>5.75</v>
      </c>
      <c r="L217">
        <f t="shared" si="34"/>
        <v>6.38</v>
      </c>
      <c r="M217">
        <f t="shared" si="35"/>
        <v>5.92</v>
      </c>
      <c r="N217">
        <f t="shared" si="36"/>
        <v>5.38</v>
      </c>
      <c r="P217">
        <f t="shared" si="37"/>
        <v>6.38</v>
      </c>
      <c r="Q217">
        <f>IFERROR(J144+MATCH(P217,J217:N217,0)-1,"")</f>
        <v>2014</v>
      </c>
      <c r="R217">
        <f t="shared" si="38"/>
        <v>5.38</v>
      </c>
      <c r="S217" t="str">
        <f>IFERROR(J144+MATCH(R217,J217:N217)-1,"")</f>
        <v/>
      </c>
      <c r="T217">
        <f t="shared" si="39"/>
        <v>5.86</v>
      </c>
      <c r="U217">
        <f t="shared" si="40"/>
        <v>0.35937445652132816</v>
      </c>
      <c r="V217">
        <f t="shared" si="41"/>
        <v>2.7826129037655481E-2</v>
      </c>
      <c r="W217">
        <f t="shared" si="42"/>
        <v>-0.30608741941421769</v>
      </c>
      <c r="X217">
        <f t="shared" si="43"/>
        <v>1.4469587099581147</v>
      </c>
      <c r="Y217">
        <f t="shared" si="44"/>
        <v>0.16695677422593536</v>
      </c>
      <c r="Z217">
        <f t="shared" si="45"/>
        <v>-1.3356541938074928</v>
      </c>
      <c r="AA217">
        <f t="shared" si="46"/>
        <v>1.4469587099581147</v>
      </c>
      <c r="AB217">
        <f>IFERROR(V144+MATCH(AA217,V217:Z217,0)-1,"")</f>
        <v>2014</v>
      </c>
    </row>
    <row r="218" spans="1:28" x14ac:dyDescent="0.3">
      <c r="A218" s="1">
        <v>12</v>
      </c>
      <c r="B218" t="s">
        <v>544</v>
      </c>
      <c r="C218" t="s">
        <v>7794</v>
      </c>
      <c r="D218" t="s">
        <v>7795</v>
      </c>
      <c r="E218" t="s">
        <v>7796</v>
      </c>
      <c r="F218" t="s">
        <v>7797</v>
      </c>
      <c r="G218" t="s">
        <v>7798</v>
      </c>
      <c r="I218" t="str">
        <f t="shared" si="31"/>
        <v>N/A</v>
      </c>
      <c r="J218">
        <f t="shared" si="32"/>
        <v>321890000</v>
      </c>
      <c r="K218">
        <f t="shared" si="33"/>
        <v>353160000</v>
      </c>
      <c r="L218">
        <f t="shared" si="34"/>
        <v>311070000</v>
      </c>
      <c r="M218">
        <f t="shared" si="35"/>
        <v>294910000</v>
      </c>
      <c r="N218">
        <f t="shared" si="36"/>
        <v>296910000</v>
      </c>
      <c r="P218">
        <f t="shared" si="37"/>
        <v>353160000</v>
      </c>
      <c r="Q218">
        <f>IFERROR(J144+MATCH(P218,J218:N218,0)-1,"")</f>
        <v>2013</v>
      </c>
      <c r="R218">
        <f t="shared" si="38"/>
        <v>294910000</v>
      </c>
      <c r="S218" t="str">
        <f>IFERROR(J144+MATCH(R218,J218:N218)-1,"")</f>
        <v/>
      </c>
      <c r="T218">
        <f t="shared" si="39"/>
        <v>315588000</v>
      </c>
      <c r="U218">
        <f t="shared" si="40"/>
        <v>23707752.318598237</v>
      </c>
      <c r="V218">
        <f t="shared" si="41"/>
        <v>0.26582022265586991</v>
      </c>
      <c r="W218">
        <f t="shared" si="42"/>
        <v>1.58479806499942</v>
      </c>
      <c r="X218">
        <f t="shared" si="43"/>
        <v>-0.19057057536642658</v>
      </c>
      <c r="Y218">
        <f t="shared" si="44"/>
        <v>-0.87220415171026322</v>
      </c>
      <c r="Z218">
        <f t="shared" si="45"/>
        <v>-0.78784356057860028</v>
      </c>
      <c r="AA218">
        <f t="shared" si="46"/>
        <v>1.58479806499942</v>
      </c>
      <c r="AB218">
        <f>IFERROR(V144+MATCH(AA218,V218:Z218,0)-1,"")</f>
        <v>2013</v>
      </c>
    </row>
    <row r="219" spans="1:28" x14ac:dyDescent="0.3">
      <c r="A219" s="1">
        <v>13</v>
      </c>
      <c r="B219" t="s">
        <v>545</v>
      </c>
      <c r="C219" t="s">
        <v>7799</v>
      </c>
      <c r="D219" t="s">
        <v>7800</v>
      </c>
      <c r="E219" t="s">
        <v>7801</v>
      </c>
      <c r="F219" t="s">
        <v>7802</v>
      </c>
      <c r="G219" t="s">
        <v>7803</v>
      </c>
      <c r="I219" t="str">
        <f t="shared" si="31"/>
        <v>N/A</v>
      </c>
      <c r="J219">
        <f t="shared" si="32"/>
        <v>127390000</v>
      </c>
      <c r="K219">
        <f t="shared" si="33"/>
        <v>137590000</v>
      </c>
      <c r="L219">
        <f t="shared" si="34"/>
        <v>115810000</v>
      </c>
      <c r="M219">
        <f t="shared" si="35"/>
        <v>113070000</v>
      </c>
      <c r="N219">
        <f t="shared" si="36"/>
        <v>107250000</v>
      </c>
      <c r="P219">
        <f t="shared" si="37"/>
        <v>137590000</v>
      </c>
      <c r="Q219">
        <f>IFERROR(J144+MATCH(P219,J219:N219,0)-1,"")</f>
        <v>2013</v>
      </c>
      <c r="R219">
        <f t="shared" si="38"/>
        <v>107250000</v>
      </c>
      <c r="S219" t="str">
        <f>IFERROR(J144+MATCH(R219,J219:N219)-1,"")</f>
        <v/>
      </c>
      <c r="T219">
        <f t="shared" si="39"/>
        <v>120222000</v>
      </c>
      <c r="U219">
        <f t="shared" si="40"/>
        <v>12164675.088139428</v>
      </c>
      <c r="V219">
        <f t="shared" si="41"/>
        <v>0.58924713961236896</v>
      </c>
      <c r="W219">
        <f t="shared" si="42"/>
        <v>1.4277405581455949</v>
      </c>
      <c r="X219">
        <f t="shared" si="43"/>
        <v>-0.36268950613417578</v>
      </c>
      <c r="Y219">
        <f t="shared" si="44"/>
        <v>-0.58793185581859131</v>
      </c>
      <c r="Z219">
        <f t="shared" si="45"/>
        <v>-1.0663663358051967</v>
      </c>
      <c r="AA219">
        <f t="shared" si="46"/>
        <v>1.4277405581455949</v>
      </c>
      <c r="AB219">
        <f>IFERROR(V144+MATCH(AA219,V219:Z219,0)-1,"")</f>
        <v>2013</v>
      </c>
    </row>
    <row r="220" spans="1:28" x14ac:dyDescent="0.3">
      <c r="A220" s="1">
        <v>14</v>
      </c>
      <c r="B220" t="s">
        <v>546</v>
      </c>
      <c r="C220" t="s">
        <v>7804</v>
      </c>
      <c r="D220" t="s">
        <v>7805</v>
      </c>
      <c r="E220" t="s">
        <v>7806</v>
      </c>
      <c r="F220" t="s">
        <v>7807</v>
      </c>
      <c r="G220" t="s">
        <v>7808</v>
      </c>
      <c r="I220" t="str">
        <f t="shared" si="31"/>
        <v>N/A</v>
      </c>
      <c r="J220">
        <f t="shared" si="32"/>
        <v>75260000</v>
      </c>
      <c r="K220">
        <f t="shared" si="33"/>
        <v>108920000</v>
      </c>
      <c r="L220">
        <f t="shared" si="34"/>
        <v>94410000</v>
      </c>
      <c r="M220">
        <f t="shared" si="35"/>
        <v>90630000</v>
      </c>
      <c r="N220">
        <f t="shared" si="36"/>
        <v>91650000</v>
      </c>
      <c r="P220">
        <f t="shared" si="37"/>
        <v>108920000</v>
      </c>
      <c r="Q220">
        <f>IFERROR(J144+MATCH(P220,J220:N220,0)-1,"")</f>
        <v>2013</v>
      </c>
      <c r="R220">
        <f t="shared" si="38"/>
        <v>75260000</v>
      </c>
      <c r="S220">
        <f>IFERROR(J144+MATCH(R220,J220:N220)-1,"")</f>
        <v>2012</v>
      </c>
      <c r="T220">
        <f t="shared" si="39"/>
        <v>92174000</v>
      </c>
      <c r="U220">
        <f t="shared" si="40"/>
        <v>11980923.587102957</v>
      </c>
      <c r="V220">
        <f t="shared" si="41"/>
        <v>-1.411744251353654</v>
      </c>
      <c r="W220">
        <f t="shared" si="42"/>
        <v>1.3977219601021811</v>
      </c>
      <c r="X220">
        <f t="shared" si="43"/>
        <v>0.18663001927555697</v>
      </c>
      <c r="Y220">
        <f t="shared" si="44"/>
        <v>-0.12887153388258496</v>
      </c>
      <c r="Z220">
        <f t="shared" si="45"/>
        <v>-4.3736194141499041E-2</v>
      </c>
      <c r="AA220">
        <f t="shared" si="46"/>
        <v>-1.411744251353654</v>
      </c>
      <c r="AB220">
        <f>IFERROR(V144+MATCH(AA220,V220:Z220,0)-1,"")</f>
        <v>2012</v>
      </c>
    </row>
    <row r="221" spans="1:28" x14ac:dyDescent="0.3">
      <c r="A221" s="1">
        <v>15</v>
      </c>
      <c r="B221" t="s">
        <v>547</v>
      </c>
      <c r="C221" t="s">
        <v>7809</v>
      </c>
      <c r="D221" t="s">
        <v>7810</v>
      </c>
      <c r="E221" t="s">
        <v>7811</v>
      </c>
      <c r="F221" t="s">
        <v>7812</v>
      </c>
      <c r="G221" t="s">
        <v>7813</v>
      </c>
      <c r="I221" t="str">
        <f t="shared" si="31"/>
        <v>N/A</v>
      </c>
      <c r="J221">
        <f t="shared" si="32"/>
        <v>125890000</v>
      </c>
      <c r="K221">
        <f t="shared" si="33"/>
        <v>114500000</v>
      </c>
      <c r="L221">
        <f t="shared" si="34"/>
        <v>108620000</v>
      </c>
      <c r="M221">
        <f t="shared" si="35"/>
        <v>91210000</v>
      </c>
      <c r="N221">
        <f t="shared" si="36"/>
        <v>98010000</v>
      </c>
      <c r="P221">
        <f t="shared" si="37"/>
        <v>125890000</v>
      </c>
      <c r="Q221">
        <f>IFERROR(J144+MATCH(P221,J221:N221,0)-1,"")</f>
        <v>2012</v>
      </c>
      <c r="R221">
        <f t="shared" si="38"/>
        <v>91210000</v>
      </c>
      <c r="S221" t="str">
        <f>IFERROR(J144+MATCH(R221,J221:N221)-1,"")</f>
        <v/>
      </c>
      <c r="T221">
        <f t="shared" si="39"/>
        <v>107646000</v>
      </c>
      <c r="U221">
        <f t="shared" si="40"/>
        <v>13636019.580508089</v>
      </c>
      <c r="V221">
        <f t="shared" si="41"/>
        <v>1.3379270902543112</v>
      </c>
      <c r="W221">
        <f t="shared" si="42"/>
        <v>0.50263934864081605</v>
      </c>
      <c r="X221">
        <f t="shared" si="43"/>
        <v>7.1428468861417405E-2</v>
      </c>
      <c r="Y221">
        <f t="shared" si="44"/>
        <v>-1.2053370782405097</v>
      </c>
      <c r="Z221">
        <f t="shared" si="45"/>
        <v>-0.70665782951603495</v>
      </c>
      <c r="AA221">
        <f t="shared" si="46"/>
        <v>1.3379270902543112</v>
      </c>
      <c r="AB221">
        <f>IFERROR(V144+MATCH(AA221,V221:Z221,0)-1,"")</f>
        <v>2012</v>
      </c>
    </row>
    <row r="222" spans="1:28" x14ac:dyDescent="0.3">
      <c r="A222" s="1">
        <v>16</v>
      </c>
      <c r="B222" t="s">
        <v>548</v>
      </c>
      <c r="C222" t="s">
        <v>7814</v>
      </c>
      <c r="D222" t="s">
        <v>7815</v>
      </c>
      <c r="E222" t="s">
        <v>7816</v>
      </c>
      <c r="F222" t="s">
        <v>254</v>
      </c>
      <c r="G222" t="s">
        <v>254</v>
      </c>
      <c r="I222" t="str">
        <f t="shared" si="31"/>
        <v>N/A</v>
      </c>
      <c r="J222">
        <f t="shared" si="32"/>
        <v>-6660000</v>
      </c>
      <c r="K222">
        <f t="shared" si="33"/>
        <v>-7860000</v>
      </c>
      <c r="L222">
        <f t="shared" si="34"/>
        <v>-7770000</v>
      </c>
      <c r="M222" t="str">
        <f t="shared" si="35"/>
        <v>N/A</v>
      </c>
      <c r="N222" t="str">
        <f t="shared" si="36"/>
        <v>N/A</v>
      </c>
      <c r="P222">
        <f t="shared" si="37"/>
        <v>-6660000</v>
      </c>
      <c r="Q222">
        <f>IFERROR(J144+MATCH(P222,J222:N222,0)-1,"")</f>
        <v>2012</v>
      </c>
      <c r="R222">
        <f t="shared" si="38"/>
        <v>-7860000</v>
      </c>
      <c r="S222" t="str">
        <f>IFERROR(J144+MATCH(R222,J222:N222)-1,"")</f>
        <v/>
      </c>
      <c r="T222">
        <f t="shared" si="39"/>
        <v>-7430000</v>
      </c>
      <c r="U222">
        <f t="shared" si="40"/>
        <v>668356.19246027793</v>
      </c>
      <c r="V222">
        <f t="shared" si="41"/>
        <v>1.1520802959355583</v>
      </c>
      <c r="W222">
        <f t="shared" si="42"/>
        <v>-0.64336951591206504</v>
      </c>
      <c r="X222">
        <f t="shared" si="43"/>
        <v>-0.50871078002349335</v>
      </c>
      <c r="Y222" t="str">
        <f t="shared" si="44"/>
        <v/>
      </c>
      <c r="Z222" t="str">
        <f t="shared" si="45"/>
        <v/>
      </c>
      <c r="AA222">
        <f t="shared" si="46"/>
        <v>1.1520802959355583</v>
      </c>
      <c r="AB222">
        <f>IFERROR(V144+MATCH(AA222,V222:Z222,0)-1,"")</f>
        <v>2012</v>
      </c>
    </row>
    <row r="223" spans="1:28" x14ac:dyDescent="0.3">
      <c r="A223" s="1">
        <v>17</v>
      </c>
      <c r="B223" t="s">
        <v>549</v>
      </c>
      <c r="C223" t="s">
        <v>7817</v>
      </c>
      <c r="D223" t="s">
        <v>7818</v>
      </c>
      <c r="E223" t="s">
        <v>7819</v>
      </c>
      <c r="F223" t="s">
        <v>7820</v>
      </c>
      <c r="G223" t="s">
        <v>7821</v>
      </c>
      <c r="I223" t="str">
        <f t="shared" si="31"/>
        <v>N/A</v>
      </c>
      <c r="J223">
        <f t="shared" si="32"/>
        <v>90510000</v>
      </c>
      <c r="K223">
        <f t="shared" si="33"/>
        <v>97170000</v>
      </c>
      <c r="L223">
        <f t="shared" si="34"/>
        <v>96130000</v>
      </c>
      <c r="M223">
        <f t="shared" si="35"/>
        <v>88790000</v>
      </c>
      <c r="N223">
        <f t="shared" si="36"/>
        <v>73840000</v>
      </c>
      <c r="P223">
        <f t="shared" si="37"/>
        <v>97170000</v>
      </c>
      <c r="Q223">
        <f>IFERROR(J144+MATCH(P223,J223:N223,0)-1,"")</f>
        <v>2013</v>
      </c>
      <c r="R223">
        <f t="shared" si="38"/>
        <v>73840000</v>
      </c>
      <c r="S223" t="str">
        <f>IFERROR(J144+MATCH(R223,J223:N223)-1,"")</f>
        <v/>
      </c>
      <c r="T223">
        <f t="shared" si="39"/>
        <v>89288000</v>
      </c>
      <c r="U223">
        <f t="shared" si="40"/>
        <v>9345063.9377159961</v>
      </c>
      <c r="V223">
        <f t="shared" si="41"/>
        <v>0.13076422035681287</v>
      </c>
      <c r="W223">
        <f t="shared" si="42"/>
        <v>0.84343992213780616</v>
      </c>
      <c r="X223">
        <f t="shared" si="43"/>
        <v>0.73215122396179522</v>
      </c>
      <c r="Y223">
        <f t="shared" si="44"/>
        <v>-5.3290165088128325E-2</v>
      </c>
      <c r="Z223">
        <f t="shared" si="45"/>
        <v>-1.6530652013682858</v>
      </c>
      <c r="AA223">
        <f t="shared" si="46"/>
        <v>-1.6530652013682858</v>
      </c>
      <c r="AB223">
        <f>IFERROR(V144+MATCH(AA223,V223:Z223,0)-1,"")</f>
        <v>2016</v>
      </c>
    </row>
    <row r="224" spans="1:28" x14ac:dyDescent="0.3">
      <c r="A224" s="1">
        <v>18</v>
      </c>
      <c r="B224" t="s">
        <v>555</v>
      </c>
      <c r="C224" t="s">
        <v>7817</v>
      </c>
      <c r="D224" t="s">
        <v>7818</v>
      </c>
      <c r="E224" t="s">
        <v>7819</v>
      </c>
      <c r="F224" t="s">
        <v>7820</v>
      </c>
      <c r="G224" t="s">
        <v>7821</v>
      </c>
      <c r="I224" t="str">
        <f t="shared" si="31"/>
        <v>N/A</v>
      </c>
      <c r="J224">
        <f t="shared" si="32"/>
        <v>90510000</v>
      </c>
      <c r="K224">
        <f t="shared" si="33"/>
        <v>97170000</v>
      </c>
      <c r="L224">
        <f t="shared" si="34"/>
        <v>96130000</v>
      </c>
      <c r="M224">
        <f t="shared" si="35"/>
        <v>88790000</v>
      </c>
      <c r="N224">
        <f t="shared" si="36"/>
        <v>73840000</v>
      </c>
      <c r="P224">
        <f t="shared" si="37"/>
        <v>97170000</v>
      </c>
      <c r="Q224">
        <f>IFERROR(J144+MATCH(P224,J224:N224,0)-1,"")</f>
        <v>2013</v>
      </c>
      <c r="R224">
        <f t="shared" si="38"/>
        <v>73840000</v>
      </c>
      <c r="S224" t="str">
        <f>IFERROR(J144+MATCH(R224,J224:N224)-1,"")</f>
        <v/>
      </c>
      <c r="T224">
        <f t="shared" si="39"/>
        <v>89288000</v>
      </c>
      <c r="U224">
        <f t="shared" si="40"/>
        <v>9345063.9377159961</v>
      </c>
      <c r="V224">
        <f t="shared" si="41"/>
        <v>0.13076422035681287</v>
      </c>
      <c r="W224">
        <f t="shared" si="42"/>
        <v>0.84343992213780616</v>
      </c>
      <c r="X224">
        <f t="shared" si="43"/>
        <v>0.73215122396179522</v>
      </c>
      <c r="Y224">
        <f t="shared" si="44"/>
        <v>-5.3290165088128325E-2</v>
      </c>
      <c r="Z224">
        <f t="shared" si="45"/>
        <v>-1.6530652013682858</v>
      </c>
      <c r="AA224">
        <f t="shared" si="46"/>
        <v>-1.6530652013682858</v>
      </c>
      <c r="AB224">
        <f>IFERROR(V144+MATCH(AA224,V224:Z224,0)-1,"")</f>
        <v>2016</v>
      </c>
    </row>
    <row r="225" spans="1:28" x14ac:dyDescent="0.3">
      <c r="A225" s="1">
        <v>19</v>
      </c>
      <c r="B225" t="s">
        <v>561</v>
      </c>
      <c r="C225" t="s">
        <v>56</v>
      </c>
      <c r="D225" t="s">
        <v>2177</v>
      </c>
      <c r="E225" t="s">
        <v>5399</v>
      </c>
      <c r="F225" t="s">
        <v>3837</v>
      </c>
      <c r="G225" t="s">
        <v>750</v>
      </c>
      <c r="I225" t="str">
        <f t="shared" si="31"/>
        <v>N/A</v>
      </c>
      <c r="J225">
        <f t="shared" si="32"/>
        <v>1040000000</v>
      </c>
      <c r="K225">
        <f t="shared" si="33"/>
        <v>1200000000</v>
      </c>
      <c r="L225">
        <f t="shared" si="34"/>
        <v>1210000000</v>
      </c>
      <c r="M225">
        <f t="shared" si="35"/>
        <v>1290000000</v>
      </c>
      <c r="N225">
        <f t="shared" si="36"/>
        <v>1270000000</v>
      </c>
      <c r="P225">
        <f t="shared" si="37"/>
        <v>1290000000</v>
      </c>
      <c r="Q225">
        <f>IFERROR(J144+MATCH(P225,J225:N225,0)-1,"")</f>
        <v>2015</v>
      </c>
      <c r="R225">
        <f t="shared" si="38"/>
        <v>1040000000</v>
      </c>
      <c r="S225">
        <f>IFERROR(J144+MATCH(R225,J225:N225)-1,"")</f>
        <v>2012</v>
      </c>
      <c r="T225">
        <f t="shared" si="39"/>
        <v>1202000000</v>
      </c>
      <c r="U225">
        <f t="shared" si="40"/>
        <v>98336158.151516169</v>
      </c>
      <c r="V225">
        <f t="shared" si="41"/>
        <v>-1.6474103020212636</v>
      </c>
      <c r="W225">
        <f t="shared" si="42"/>
        <v>-2.0338398790385973E-2</v>
      </c>
      <c r="X225">
        <f t="shared" si="43"/>
        <v>8.135359516154389E-2</v>
      </c>
      <c r="Y225">
        <f t="shared" si="44"/>
        <v>0.89488954677698274</v>
      </c>
      <c r="Z225">
        <f t="shared" si="45"/>
        <v>0.69150555887312304</v>
      </c>
      <c r="AA225">
        <f t="shared" si="46"/>
        <v>-1.6474103020212636</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7822</v>
      </c>
      <c r="D228" t="s">
        <v>7823</v>
      </c>
      <c r="E228" t="s">
        <v>7824</v>
      </c>
      <c r="F228" t="s">
        <v>7825</v>
      </c>
      <c r="G228" t="s">
        <v>7826</v>
      </c>
      <c r="I228" t="str">
        <f t="shared" si="31"/>
        <v>N/A</v>
      </c>
      <c r="J228">
        <f t="shared" si="32"/>
        <v>848230000</v>
      </c>
      <c r="K228">
        <f t="shared" si="33"/>
        <v>864660000</v>
      </c>
      <c r="L228">
        <f t="shared" si="34"/>
        <v>811660000</v>
      </c>
      <c r="M228">
        <f t="shared" si="35"/>
        <v>765380000</v>
      </c>
      <c r="N228">
        <f t="shared" si="36"/>
        <v>784320000</v>
      </c>
      <c r="P228">
        <f t="shared" si="37"/>
        <v>864660000</v>
      </c>
      <c r="Q228">
        <f>IFERROR(J144+MATCH(P228,J228:N228,0)-1,"")</f>
        <v>2013</v>
      </c>
      <c r="R228">
        <f t="shared" si="38"/>
        <v>765380000</v>
      </c>
      <c r="S228" t="str">
        <f>IFERROR(J144+MATCH(R228,J228:N228)-1,"")</f>
        <v/>
      </c>
      <c r="T228">
        <f t="shared" si="39"/>
        <v>814850000</v>
      </c>
      <c r="U228">
        <f t="shared" si="40"/>
        <v>41787553.170770839</v>
      </c>
      <c r="V228">
        <f t="shared" si="41"/>
        <v>0.79880245353413815</v>
      </c>
      <c r="W228">
        <f t="shared" si="42"/>
        <v>1.1919817318914145</v>
      </c>
      <c r="X228">
        <f t="shared" si="43"/>
        <v>-7.6338520873993426E-2</v>
      </c>
      <c r="Y228">
        <f t="shared" si="44"/>
        <v>-1.1838453378170706</v>
      </c>
      <c r="Z228">
        <f t="shared" si="45"/>
        <v>-0.73060032673448883</v>
      </c>
      <c r="AA228">
        <f t="shared" si="46"/>
        <v>1.1919817318914145</v>
      </c>
      <c r="AB228">
        <f>IFERROR(V144+MATCH(AA228,V228:Z228,0)-1,"")</f>
        <v>2013</v>
      </c>
    </row>
    <row r="229" spans="1:28" x14ac:dyDescent="0.3">
      <c r="A229" s="1">
        <v>1</v>
      </c>
      <c r="B229" t="s">
        <v>573</v>
      </c>
      <c r="C229" t="s">
        <v>5929</v>
      </c>
      <c r="D229" t="s">
        <v>7827</v>
      </c>
      <c r="E229" t="s">
        <v>7828</v>
      </c>
      <c r="F229" t="s">
        <v>7829</v>
      </c>
      <c r="G229" t="s">
        <v>7548</v>
      </c>
      <c r="I229" t="str">
        <f t="shared" si="31"/>
        <v>N/A</v>
      </c>
      <c r="J229">
        <f t="shared" si="32"/>
        <v>2250000000</v>
      </c>
      <c r="K229">
        <f t="shared" si="33"/>
        <v>2380000000</v>
      </c>
      <c r="L229">
        <f t="shared" si="34"/>
        <v>2300000000</v>
      </c>
      <c r="M229">
        <f t="shared" si="35"/>
        <v>2230000000</v>
      </c>
      <c r="N229">
        <f t="shared" si="36"/>
        <v>2330000000</v>
      </c>
      <c r="P229">
        <f t="shared" si="37"/>
        <v>2380000000</v>
      </c>
      <c r="Q229">
        <f>IFERROR(J144+MATCH(P229,J229:N229,0)-1,"")</f>
        <v>2013</v>
      </c>
      <c r="R229">
        <f t="shared" si="38"/>
        <v>2230000000</v>
      </c>
      <c r="S229" t="str">
        <f>IFERROR(J144+MATCH(R229,J229:N229)-1,"")</f>
        <v/>
      </c>
      <c r="T229">
        <f t="shared" si="39"/>
        <v>2298000000</v>
      </c>
      <c r="U229">
        <f t="shared" si="40"/>
        <v>60580524.923443839</v>
      </c>
      <c r="V229">
        <f t="shared" si="41"/>
        <v>-0.79233384096057335</v>
      </c>
      <c r="W229">
        <f t="shared" si="42"/>
        <v>1.3535703116409794</v>
      </c>
      <c r="X229">
        <f t="shared" si="43"/>
        <v>3.3013910040023887E-2</v>
      </c>
      <c r="Y229">
        <f t="shared" si="44"/>
        <v>-1.1224729413608123</v>
      </c>
      <c r="Z229">
        <f t="shared" si="45"/>
        <v>0.5282225606403822</v>
      </c>
      <c r="AA229">
        <f t="shared" si="46"/>
        <v>1.3535703116409794</v>
      </c>
      <c r="AB229">
        <f>IFERROR(V144+MATCH(AA229,V229:Z229,0)-1,"")</f>
        <v>2013</v>
      </c>
    </row>
    <row r="230" spans="1:28" x14ac:dyDescent="0.3">
      <c r="A230" s="1">
        <v>2</v>
      </c>
      <c r="B230" t="s">
        <v>579</v>
      </c>
      <c r="C230" t="s">
        <v>7830</v>
      </c>
      <c r="D230" t="s">
        <v>7831</v>
      </c>
      <c r="E230" t="s">
        <v>7832</v>
      </c>
      <c r="F230" t="s">
        <v>7833</v>
      </c>
      <c r="G230" t="s">
        <v>7834</v>
      </c>
      <c r="I230" t="str">
        <f t="shared" si="31"/>
        <v>N/A</v>
      </c>
      <c r="J230">
        <f t="shared" si="32"/>
        <v>350150000</v>
      </c>
      <c r="K230">
        <f t="shared" si="33"/>
        <v>362140000</v>
      </c>
      <c r="L230">
        <f t="shared" si="34"/>
        <v>351250000</v>
      </c>
      <c r="M230">
        <f t="shared" si="35"/>
        <v>340680000</v>
      </c>
      <c r="N230">
        <f t="shared" si="36"/>
        <v>366140000</v>
      </c>
      <c r="P230">
        <f t="shared" si="37"/>
        <v>366140000</v>
      </c>
      <c r="Q230">
        <f>IFERROR(J144+MATCH(P230,J230:N230,0)-1,"")</f>
        <v>2016</v>
      </c>
      <c r="R230">
        <f t="shared" si="38"/>
        <v>340680000</v>
      </c>
      <c r="S230" t="str">
        <f>IFERROR(J144+MATCH(R230,J230:N230)-1,"")</f>
        <v/>
      </c>
      <c r="T230">
        <f t="shared" si="39"/>
        <v>354072000</v>
      </c>
      <c r="U230">
        <f t="shared" si="40"/>
        <v>10166374.476675548</v>
      </c>
      <c r="V230">
        <f t="shared" si="41"/>
        <v>-0.38578157916552691</v>
      </c>
      <c r="W230">
        <f t="shared" si="42"/>
        <v>0.79359657845677489</v>
      </c>
      <c r="X230">
        <f t="shared" si="43"/>
        <v>-0.27758174819100379</v>
      </c>
      <c r="Y230">
        <f t="shared" si="44"/>
        <v>-1.3172837603734666</v>
      </c>
      <c r="Z230">
        <f t="shared" si="45"/>
        <v>1.1870505092732224</v>
      </c>
      <c r="AA230">
        <f t="shared" si="46"/>
        <v>-1.3172837603734666</v>
      </c>
      <c r="AB230">
        <f>IFERROR(V144+MATCH(AA230,V230:Z230,0)-1,"")</f>
        <v>2015</v>
      </c>
    </row>
    <row r="231" spans="1:28" x14ac:dyDescent="0.3">
      <c r="A231" s="1">
        <v>3</v>
      </c>
      <c r="B231" t="s">
        <v>585</v>
      </c>
      <c r="C231" t="s">
        <v>7835</v>
      </c>
      <c r="D231" t="s">
        <v>7836</v>
      </c>
      <c r="E231" t="s">
        <v>7837</v>
      </c>
      <c r="F231" t="s">
        <v>7838</v>
      </c>
      <c r="G231" t="s">
        <v>7839</v>
      </c>
      <c r="I231" t="str">
        <f t="shared" si="31"/>
        <v>N/A</v>
      </c>
      <c r="J231">
        <f t="shared" si="32"/>
        <v>23760000</v>
      </c>
      <c r="K231">
        <f t="shared" si="33"/>
        <v>24060000</v>
      </c>
      <c r="L231">
        <f t="shared" si="34"/>
        <v>23010000</v>
      </c>
      <c r="M231">
        <f t="shared" si="35"/>
        <v>20930000</v>
      </c>
      <c r="N231">
        <f t="shared" si="36"/>
        <v>23090000</v>
      </c>
      <c r="P231">
        <f t="shared" si="37"/>
        <v>24060000</v>
      </c>
      <c r="Q231">
        <f>IFERROR(J144+MATCH(P231,J231:N231,0)-1,"")</f>
        <v>2013</v>
      </c>
      <c r="R231">
        <f t="shared" si="38"/>
        <v>20930000</v>
      </c>
      <c r="S231" t="str">
        <f>IFERROR(J144+MATCH(R231,J231:N231)-1,"")</f>
        <v/>
      </c>
      <c r="T231">
        <f t="shared" si="39"/>
        <v>22970000</v>
      </c>
      <c r="U231">
        <f t="shared" si="40"/>
        <v>1223703.3954353482</v>
      </c>
      <c r="V231">
        <f t="shared" si="41"/>
        <v>0.64558127643255203</v>
      </c>
      <c r="W231">
        <f t="shared" si="42"/>
        <v>0.89073872317909075</v>
      </c>
      <c r="X231">
        <f t="shared" si="43"/>
        <v>3.2687659566205167E-2</v>
      </c>
      <c r="Y231">
        <f t="shared" si="44"/>
        <v>-1.6670706378764635</v>
      </c>
      <c r="Z231">
        <f t="shared" si="45"/>
        <v>9.8062978698615494E-2</v>
      </c>
      <c r="AA231">
        <f t="shared" si="46"/>
        <v>-1.6670706378764635</v>
      </c>
      <c r="AB231">
        <f>IFERROR(V144+MATCH(AA231,V231:Z231,0)-1,"")</f>
        <v>2015</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254</v>
      </c>
      <c r="D233" t="s">
        <v>254</v>
      </c>
      <c r="E233" t="s">
        <v>254</v>
      </c>
      <c r="F233" t="s">
        <v>254</v>
      </c>
      <c r="G233" t="s">
        <v>254</v>
      </c>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1:28" x14ac:dyDescent="0.3">
      <c r="A234" s="1">
        <v>6</v>
      </c>
      <c r="B234" t="s">
        <v>599</v>
      </c>
      <c r="C234" t="s">
        <v>5397</v>
      </c>
      <c r="D234" t="s">
        <v>1138</v>
      </c>
      <c r="E234" t="s">
        <v>1457</v>
      </c>
      <c r="F234" t="s">
        <v>6876</v>
      </c>
      <c r="G234" t="s">
        <v>7840</v>
      </c>
      <c r="I234" t="str">
        <f t="shared" si="31"/>
        <v>N/A</v>
      </c>
      <c r="J234">
        <f t="shared" si="32"/>
        <v>1400000000</v>
      </c>
      <c r="K234">
        <f t="shared" si="33"/>
        <v>1520000000</v>
      </c>
      <c r="L234">
        <f t="shared" si="34"/>
        <v>1480000000</v>
      </c>
      <c r="M234">
        <f t="shared" si="35"/>
        <v>1470000000</v>
      </c>
      <c r="N234">
        <f t="shared" si="36"/>
        <v>1550000000</v>
      </c>
      <c r="P234">
        <f t="shared" si="37"/>
        <v>1550000000</v>
      </c>
      <c r="Q234">
        <f>IFERROR(J144+MATCH(P234,J234:N234,0)-1,"")</f>
        <v>2016</v>
      </c>
      <c r="R234">
        <f t="shared" si="38"/>
        <v>1400000000</v>
      </c>
      <c r="S234">
        <f>IFERROR(J144+MATCH(R234,J234:N234)-1,"")</f>
        <v>2012</v>
      </c>
      <c r="T234">
        <f t="shared" si="39"/>
        <v>1484000000</v>
      </c>
      <c r="U234">
        <f t="shared" si="40"/>
        <v>56833088.953531288</v>
      </c>
      <c r="V234">
        <f t="shared" si="41"/>
        <v>-1.4780122204633523</v>
      </c>
      <c r="W234">
        <f t="shared" si="42"/>
        <v>0.6334338087700081</v>
      </c>
      <c r="X234">
        <f t="shared" si="43"/>
        <v>-7.0381534307778687E-2</v>
      </c>
      <c r="Y234">
        <f t="shared" si="44"/>
        <v>-0.24633537007722539</v>
      </c>
      <c r="Z234">
        <f t="shared" si="45"/>
        <v>1.1612953160783483</v>
      </c>
      <c r="AA234">
        <f t="shared" si="46"/>
        <v>-1.4780122204633523</v>
      </c>
      <c r="AB234">
        <f>IFERROR(V144+MATCH(AA234,V234:Z234,0)-1,"")</f>
        <v>2012</v>
      </c>
    </row>
    <row r="235" spans="1:28" x14ac:dyDescent="0.3">
      <c r="A235" s="1">
        <v>7</v>
      </c>
      <c r="B235" t="s">
        <v>605</v>
      </c>
      <c r="C235" t="s">
        <v>7841</v>
      </c>
      <c r="D235" t="s">
        <v>7842</v>
      </c>
      <c r="E235" t="s">
        <v>4633</v>
      </c>
      <c r="F235" t="s">
        <v>7843</v>
      </c>
      <c r="G235" t="s">
        <v>2007</v>
      </c>
      <c r="I235" t="str">
        <f t="shared" si="31"/>
        <v>N/A</v>
      </c>
      <c r="J235">
        <f t="shared" si="32"/>
        <v>3690000</v>
      </c>
      <c r="K235">
        <f t="shared" si="33"/>
        <v>8240000</v>
      </c>
      <c r="L235">
        <f t="shared" si="34"/>
        <v>5760000</v>
      </c>
      <c r="M235">
        <f t="shared" si="35"/>
        <v>4590000</v>
      </c>
      <c r="N235">
        <f t="shared" si="36"/>
        <v>4240000</v>
      </c>
      <c r="P235">
        <f t="shared" si="37"/>
        <v>8240000</v>
      </c>
      <c r="Q235">
        <f>IFERROR(J144+MATCH(P235,J235:N235,0)-1,"")</f>
        <v>2013</v>
      </c>
      <c r="R235">
        <f t="shared" si="38"/>
        <v>3690000</v>
      </c>
      <c r="S235">
        <f>IFERROR(J144+MATCH(R235,J235:N235)-1,"")</f>
        <v>2012</v>
      </c>
      <c r="T235">
        <f t="shared" si="39"/>
        <v>5304000</v>
      </c>
      <c r="U235">
        <f t="shared" si="40"/>
        <v>1807962.9420980951</v>
      </c>
      <c r="V235">
        <f t="shared" si="41"/>
        <v>-0.89271741274021577</v>
      </c>
      <c r="W235">
        <f t="shared" si="42"/>
        <v>1.6239270903378398</v>
      </c>
      <c r="X235">
        <f t="shared" si="43"/>
        <v>0.25221755898980075</v>
      </c>
      <c r="Y235">
        <f t="shared" si="44"/>
        <v>-0.39491959894455642</v>
      </c>
      <c r="Z235">
        <f t="shared" si="45"/>
        <v>-0.5885076376428684</v>
      </c>
      <c r="AA235">
        <f t="shared" si="46"/>
        <v>1.6239270903378398</v>
      </c>
      <c r="AB235">
        <f>IFERROR(V144+MATCH(AA235,V235:Z235,0)-1,"")</f>
        <v>2013</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6675</v>
      </c>
      <c r="D238" t="s">
        <v>7844</v>
      </c>
      <c r="E238" t="s">
        <v>7845</v>
      </c>
      <c r="F238" t="s">
        <v>7846</v>
      </c>
      <c r="G238" t="s">
        <v>7847</v>
      </c>
      <c r="I238" t="str">
        <f t="shared" si="31"/>
        <v>N/A</v>
      </c>
      <c r="J238">
        <f t="shared" si="32"/>
        <v>403510000</v>
      </c>
      <c r="K238">
        <f t="shared" si="33"/>
        <v>408820000</v>
      </c>
      <c r="L238">
        <f t="shared" si="34"/>
        <v>369790000</v>
      </c>
      <c r="M238">
        <f t="shared" si="35"/>
        <v>341770000</v>
      </c>
      <c r="N238">
        <f t="shared" si="36"/>
        <v>502010000</v>
      </c>
      <c r="P238">
        <f t="shared" si="37"/>
        <v>502010000</v>
      </c>
      <c r="Q238">
        <f>IFERROR(J144+MATCH(P238,J238:N238,0)-1,"")</f>
        <v>2016</v>
      </c>
      <c r="R238">
        <f t="shared" si="38"/>
        <v>341770000</v>
      </c>
      <c r="S238" t="str">
        <f>IFERROR(J144+MATCH(R238,J238:N238)-1,"")</f>
        <v/>
      </c>
      <c r="T238">
        <f t="shared" si="39"/>
        <v>405180000</v>
      </c>
      <c r="U238">
        <f t="shared" si="40"/>
        <v>60550325.350075535</v>
      </c>
      <c r="V238">
        <f t="shared" si="41"/>
        <v>-2.758036377748244E-2</v>
      </c>
      <c r="W238">
        <f t="shared" si="42"/>
        <v>6.0115283922177291E-2</v>
      </c>
      <c r="X238">
        <f t="shared" si="43"/>
        <v>-0.58447249945215785</v>
      </c>
      <c r="Y238">
        <f t="shared" si="44"/>
        <v>-1.0472280641497973</v>
      </c>
      <c r="Z238">
        <f t="shared" si="45"/>
        <v>1.5991656434572603</v>
      </c>
      <c r="AA238">
        <f t="shared" si="46"/>
        <v>1.5991656434572603</v>
      </c>
      <c r="AB238">
        <f>IFERROR(V144+MATCH(AA238,V238:Z238,0)-1,"")</f>
        <v>2016</v>
      </c>
    </row>
    <row r="239" spans="1:28" x14ac:dyDescent="0.3">
      <c r="A239" s="1">
        <v>11</v>
      </c>
      <c r="B239" t="s">
        <v>614</v>
      </c>
      <c r="C239" t="s">
        <v>7848</v>
      </c>
      <c r="D239" t="s">
        <v>7849</v>
      </c>
      <c r="E239" t="s">
        <v>7850</v>
      </c>
      <c r="F239" t="s">
        <v>7851</v>
      </c>
      <c r="G239" t="s">
        <v>7852</v>
      </c>
      <c r="I239" t="str">
        <f t="shared" si="31"/>
        <v>N/A</v>
      </c>
      <c r="J239">
        <f t="shared" si="32"/>
        <v>351550000</v>
      </c>
      <c r="K239">
        <f t="shared" si="33"/>
        <v>358870000</v>
      </c>
      <c r="L239">
        <f t="shared" si="34"/>
        <v>329740000</v>
      </c>
      <c r="M239">
        <f t="shared" si="35"/>
        <v>310240000</v>
      </c>
      <c r="N239">
        <f t="shared" si="36"/>
        <v>407520000</v>
      </c>
      <c r="P239">
        <f t="shared" si="37"/>
        <v>407520000</v>
      </c>
      <c r="Q239">
        <f>IFERROR(J144+MATCH(P239,J239:N239,0)-1,"")</f>
        <v>2016</v>
      </c>
      <c r="R239">
        <f t="shared" si="38"/>
        <v>310240000</v>
      </c>
      <c r="S239" t="str">
        <f>IFERROR(J144+MATCH(R239,J239:N239)-1,"")</f>
        <v/>
      </c>
      <c r="T239">
        <f t="shared" si="39"/>
        <v>351584000</v>
      </c>
      <c r="U239">
        <f t="shared" si="40"/>
        <v>36634716.185607336</v>
      </c>
      <c r="V239">
        <f t="shared" si="41"/>
        <v>-9.2808143586376585E-4</v>
      </c>
      <c r="W239">
        <f t="shared" si="42"/>
        <v>0.19888239240304112</v>
      </c>
      <c r="X239">
        <f t="shared" si="43"/>
        <v>-0.59626502602965004</v>
      </c>
      <c r="Y239">
        <f t="shared" si="44"/>
        <v>-1.1285470260103392</v>
      </c>
      <c r="Z239">
        <f t="shared" si="45"/>
        <v>1.5268577410728119</v>
      </c>
      <c r="AA239">
        <f t="shared" si="46"/>
        <v>1.5268577410728119</v>
      </c>
      <c r="AB239">
        <f>IFERROR(V144+MATCH(AA239,V239:Z239,0)-1,"")</f>
        <v>2016</v>
      </c>
    </row>
    <row r="240" spans="1:28" x14ac:dyDescent="0.3">
      <c r="A240" s="1">
        <v>12</v>
      </c>
      <c r="B240" t="s">
        <v>620</v>
      </c>
      <c r="C240" t="s">
        <v>7853</v>
      </c>
      <c r="D240" t="s">
        <v>7854</v>
      </c>
      <c r="E240" t="s">
        <v>7855</v>
      </c>
      <c r="F240" t="s">
        <v>3478</v>
      </c>
      <c r="G240" t="s">
        <v>7856</v>
      </c>
      <c r="I240" t="str">
        <f t="shared" si="31"/>
        <v>N/A</v>
      </c>
      <c r="J240">
        <f t="shared" si="32"/>
        <v>51960000</v>
      </c>
      <c r="K240">
        <f t="shared" si="33"/>
        <v>49950000</v>
      </c>
      <c r="L240">
        <f t="shared" si="34"/>
        <v>40050000</v>
      </c>
      <c r="M240">
        <f t="shared" si="35"/>
        <v>31530000</v>
      </c>
      <c r="N240">
        <f t="shared" si="36"/>
        <v>94490000</v>
      </c>
      <c r="P240">
        <f t="shared" si="37"/>
        <v>94490000</v>
      </c>
      <c r="Q240">
        <f>IFERROR(J144+MATCH(P240,J240:N240,0)-1,"")</f>
        <v>2016</v>
      </c>
      <c r="R240">
        <f t="shared" si="38"/>
        <v>31530000</v>
      </c>
      <c r="S240" t="str">
        <f>IFERROR(J144+MATCH(R240,J240:N240)-1,"")</f>
        <v/>
      </c>
      <c r="T240">
        <f t="shared" si="39"/>
        <v>53596000</v>
      </c>
      <c r="U240">
        <f t="shared" si="40"/>
        <v>24283181.010732509</v>
      </c>
      <c r="V240">
        <f t="shared" si="41"/>
        <v>-6.737173351699402E-2</v>
      </c>
      <c r="W240">
        <f t="shared" si="42"/>
        <v>-0.15014507359594143</v>
      </c>
      <c r="X240">
        <f t="shared" si="43"/>
        <v>-0.55783465905941376</v>
      </c>
      <c r="Y240">
        <f t="shared" si="44"/>
        <v>-0.90869478715525054</v>
      </c>
      <c r="Z240">
        <f t="shared" si="45"/>
        <v>1.6840462533275997</v>
      </c>
      <c r="AA240">
        <f t="shared" si="46"/>
        <v>1.6840462533275997</v>
      </c>
      <c r="AB240">
        <f>IFERROR(V144+MATCH(AA240,V240:Z240,0)-1,"")</f>
        <v>2016</v>
      </c>
    </row>
    <row r="241" spans="1:28" x14ac:dyDescent="0.3">
      <c r="A241" s="1">
        <v>13</v>
      </c>
      <c r="B241" t="s">
        <v>626</v>
      </c>
      <c r="C241" t="s">
        <v>7857</v>
      </c>
      <c r="D241" t="s">
        <v>7858</v>
      </c>
      <c r="E241" t="s">
        <v>7859</v>
      </c>
      <c r="F241" t="s">
        <v>7860</v>
      </c>
      <c r="G241" t="s">
        <v>7861</v>
      </c>
      <c r="I241" t="str">
        <f t="shared" si="31"/>
        <v>N/A</v>
      </c>
      <c r="J241">
        <f t="shared" si="32"/>
        <v>30040000</v>
      </c>
      <c r="K241">
        <f t="shared" si="33"/>
        <v>17630000</v>
      </c>
      <c r="L241">
        <f t="shared" si="34"/>
        <v>36050000</v>
      </c>
      <c r="M241">
        <f t="shared" si="35"/>
        <v>30310000</v>
      </c>
      <c r="N241">
        <f t="shared" si="36"/>
        <v>46040000</v>
      </c>
      <c r="P241">
        <f t="shared" si="37"/>
        <v>46040000</v>
      </c>
      <c r="Q241">
        <f>IFERROR(J144+MATCH(P241,J241:N241,0)-1,"")</f>
        <v>2016</v>
      </c>
      <c r="R241">
        <f t="shared" si="38"/>
        <v>17630000</v>
      </c>
      <c r="S241" t="str">
        <f>IFERROR(J144+MATCH(R241,J241:N241)-1,"")</f>
        <v/>
      </c>
      <c r="T241">
        <f t="shared" si="39"/>
        <v>32014000</v>
      </c>
      <c r="U241">
        <f t="shared" si="40"/>
        <v>10328573.473621611</v>
      </c>
      <c r="V241">
        <f t="shared" si="41"/>
        <v>-0.19112029410851805</v>
      </c>
      <c r="W241">
        <f t="shared" si="42"/>
        <v>-1.3926414946590291</v>
      </c>
      <c r="X241">
        <f t="shared" si="43"/>
        <v>0.39076064185510578</v>
      </c>
      <c r="Y241">
        <f t="shared" si="44"/>
        <v>-0.16497922044625873</v>
      </c>
      <c r="Z241">
        <f t="shared" si="45"/>
        <v>1.3579803673587001</v>
      </c>
      <c r="AA241">
        <f t="shared" si="46"/>
        <v>-1.3926414946590291</v>
      </c>
      <c r="AB241">
        <f>IFERROR(V144+MATCH(AA241,V241:Z241,0)-1,"")</f>
        <v>2013</v>
      </c>
    </row>
    <row r="242" spans="1:28" x14ac:dyDescent="0.3">
      <c r="A242" s="1">
        <v>14</v>
      </c>
      <c r="B242" t="s">
        <v>632</v>
      </c>
      <c r="C242" t="s">
        <v>7857</v>
      </c>
      <c r="D242" t="s">
        <v>7858</v>
      </c>
      <c r="E242" t="s">
        <v>7859</v>
      </c>
      <c r="F242" t="s">
        <v>7860</v>
      </c>
      <c r="G242" t="s">
        <v>7861</v>
      </c>
      <c r="I242" t="str">
        <f t="shared" si="31"/>
        <v>N/A</v>
      </c>
      <c r="J242">
        <f t="shared" si="32"/>
        <v>30040000</v>
      </c>
      <c r="K242">
        <f t="shared" si="33"/>
        <v>17630000</v>
      </c>
      <c r="L242">
        <f t="shared" si="34"/>
        <v>36050000</v>
      </c>
      <c r="M242">
        <f t="shared" si="35"/>
        <v>30310000</v>
      </c>
      <c r="N242">
        <f t="shared" si="36"/>
        <v>46040000</v>
      </c>
      <c r="P242">
        <f t="shared" si="37"/>
        <v>46040000</v>
      </c>
      <c r="Q242">
        <f>IFERROR(J144+MATCH(P242,J242:N242,0)-1,"")</f>
        <v>2016</v>
      </c>
      <c r="R242">
        <f t="shared" si="38"/>
        <v>17630000</v>
      </c>
      <c r="S242" t="str">
        <f>IFERROR(J144+MATCH(R242,J242:N242)-1,"")</f>
        <v/>
      </c>
      <c r="T242">
        <f t="shared" si="39"/>
        <v>32014000</v>
      </c>
      <c r="U242">
        <f t="shared" si="40"/>
        <v>10328573.473621611</v>
      </c>
      <c r="V242">
        <f t="shared" si="41"/>
        <v>-0.19112029410851805</v>
      </c>
      <c r="W242">
        <f t="shared" si="42"/>
        <v>-1.3926414946590291</v>
      </c>
      <c r="X242">
        <f t="shared" si="43"/>
        <v>0.39076064185510578</v>
      </c>
      <c r="Y242">
        <f t="shared" si="44"/>
        <v>-0.16497922044625873</v>
      </c>
      <c r="Z242">
        <f t="shared" si="45"/>
        <v>1.3579803673587001</v>
      </c>
      <c r="AA242">
        <f t="shared" si="46"/>
        <v>-1.3926414946590291</v>
      </c>
      <c r="AB242">
        <f>IFERROR(V144+MATCH(AA242,V242:Z242,0)-1,"")</f>
        <v>2013</v>
      </c>
    </row>
    <row r="243" spans="1:28" x14ac:dyDescent="0.3">
      <c r="A243" s="1">
        <v>15</v>
      </c>
      <c r="B243" t="s">
        <v>635</v>
      </c>
      <c r="C243" t="s">
        <v>7614</v>
      </c>
      <c r="D243" t="s">
        <v>5579</v>
      </c>
      <c r="E243" t="s">
        <v>7542</v>
      </c>
      <c r="F243" t="s">
        <v>7542</v>
      </c>
      <c r="G243" t="s">
        <v>7862</v>
      </c>
      <c r="I243" t="str">
        <f t="shared" si="31"/>
        <v>N/A</v>
      </c>
      <c r="J243">
        <f t="shared" si="32"/>
        <v>2320000000</v>
      </c>
      <c r="K243">
        <f t="shared" si="33"/>
        <v>2500000000</v>
      </c>
      <c r="L243">
        <f t="shared" si="34"/>
        <v>2440000000</v>
      </c>
      <c r="M243">
        <f t="shared" si="35"/>
        <v>2440000000</v>
      </c>
      <c r="N243">
        <f t="shared" si="36"/>
        <v>2610000000</v>
      </c>
      <c r="P243">
        <f t="shared" si="37"/>
        <v>2610000000</v>
      </c>
      <c r="Q243">
        <f>IFERROR(J144+MATCH(P243,J243:N243,0)-1,"")</f>
        <v>2016</v>
      </c>
      <c r="R243">
        <f t="shared" si="38"/>
        <v>2320000000</v>
      </c>
      <c r="S243">
        <f>IFERROR(J144+MATCH(R243,J243:N243)-1,"")</f>
        <v>2012</v>
      </c>
      <c r="T243">
        <f t="shared" si="39"/>
        <v>2462000000</v>
      </c>
      <c r="U243">
        <f t="shared" si="40"/>
        <v>105451410.61171255</v>
      </c>
      <c r="V243">
        <f t="shared" si="41"/>
        <v>-1.3465917542143147</v>
      </c>
      <c r="W243">
        <f t="shared" si="42"/>
        <v>0.36035553986016872</v>
      </c>
      <c r="X243">
        <f t="shared" si="43"/>
        <v>-0.20862689149799243</v>
      </c>
      <c r="Y243">
        <f t="shared" si="44"/>
        <v>-0.20862689149799243</v>
      </c>
      <c r="Z243">
        <f t="shared" si="45"/>
        <v>1.4034899973501309</v>
      </c>
      <c r="AA243">
        <f t="shared" si="46"/>
        <v>1.4034899973501309</v>
      </c>
      <c r="AB243">
        <f>IFERROR(V144+MATCH(AA243,V243:Z243,0)-1,"")</f>
        <v>2016</v>
      </c>
    </row>
    <row r="244" spans="1:28" x14ac:dyDescent="0.3">
      <c r="A244" s="1">
        <v>16</v>
      </c>
      <c r="B244" t="s">
        <v>640</v>
      </c>
      <c r="C244" t="s">
        <v>254</v>
      </c>
      <c r="D244" t="s">
        <v>7632</v>
      </c>
      <c r="E244" t="s">
        <v>1719</v>
      </c>
      <c r="F244" t="s">
        <v>6378</v>
      </c>
      <c r="G244" t="s">
        <v>7863</v>
      </c>
      <c r="I244" t="str">
        <f t="shared" si="31"/>
        <v>N/A</v>
      </c>
      <c r="J244" t="str">
        <f t="shared" si="32"/>
        <v>N/A</v>
      </c>
      <c r="K244">
        <f t="shared" si="33"/>
        <v>7.46E-2</v>
      </c>
      <c r="L244">
        <f t="shared" si="34"/>
        <v>-2.4300000000000002E-2</v>
      </c>
      <c r="M244">
        <f t="shared" si="35"/>
        <v>-1E-4</v>
      </c>
      <c r="N244">
        <f t="shared" si="36"/>
        <v>6.9599999999999995E-2</v>
      </c>
      <c r="P244">
        <f t="shared" si="37"/>
        <v>7.46E-2</v>
      </c>
      <c r="Q244">
        <f>IFERROR(J144+MATCH(P244,J244:N244,0)-1,"")</f>
        <v>2013</v>
      </c>
      <c r="R244">
        <f t="shared" si="38"/>
        <v>-2.4300000000000002E-2</v>
      </c>
      <c r="S244">
        <f>IFERROR(J144+MATCH(R244,J244:N244)-1,"")</f>
        <v>2014</v>
      </c>
      <c r="T244">
        <f t="shared" si="39"/>
        <v>2.9949999999999997E-2</v>
      </c>
      <c r="U244">
        <f t="shared" si="40"/>
        <v>4.9705164050964895E-2</v>
      </c>
      <c r="V244" t="str">
        <f t="shared" si="41"/>
        <v/>
      </c>
      <c r="W244">
        <f t="shared" si="42"/>
        <v>0.89829700499968956</v>
      </c>
      <c r="X244">
        <f t="shared" si="43"/>
        <v>-1.0914358907331054</v>
      </c>
      <c r="Y244">
        <f t="shared" si="44"/>
        <v>-0.60456494961345275</v>
      </c>
      <c r="Z244">
        <f t="shared" si="45"/>
        <v>0.79770383534686873</v>
      </c>
      <c r="AA244">
        <f t="shared" si="46"/>
        <v>-1.0914358907331054</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5346</v>
      </c>
      <c r="D247" t="s">
        <v>2057</v>
      </c>
      <c r="E247" t="s">
        <v>7864</v>
      </c>
      <c r="F247" t="s">
        <v>7865</v>
      </c>
      <c r="G247" t="s">
        <v>7866</v>
      </c>
      <c r="I247" t="str">
        <f t="shared" si="31"/>
        <v>N/A</v>
      </c>
      <c r="J247">
        <f t="shared" si="32"/>
        <v>74650000</v>
      </c>
      <c r="K247">
        <f t="shared" si="33"/>
        <v>139770000</v>
      </c>
      <c r="L247">
        <f t="shared" si="34"/>
        <v>251980000</v>
      </c>
      <c r="M247">
        <f t="shared" si="35"/>
        <v>56970000</v>
      </c>
      <c r="N247">
        <f t="shared" si="36"/>
        <v>173820000</v>
      </c>
      <c r="P247">
        <f t="shared" si="37"/>
        <v>251980000</v>
      </c>
      <c r="Q247">
        <f>IFERROR(J144+MATCH(P247,J247:N247,0)-1,"")</f>
        <v>2014</v>
      </c>
      <c r="R247">
        <f t="shared" si="38"/>
        <v>56970000</v>
      </c>
      <c r="S247" t="str">
        <f>IFERROR(J144+MATCH(R247,J247:N247)-1,"")</f>
        <v/>
      </c>
      <c r="T247">
        <f t="shared" si="39"/>
        <v>139438000</v>
      </c>
      <c r="U247">
        <f t="shared" si="40"/>
        <v>78813688.341556504</v>
      </c>
      <c r="V247">
        <f t="shared" si="41"/>
        <v>-0.82203994462518881</v>
      </c>
      <c r="W247">
        <f t="shared" si="42"/>
        <v>4.2124662223801124E-3</v>
      </c>
      <c r="X247">
        <f t="shared" si="43"/>
        <v>1.4279499204792245</v>
      </c>
      <c r="Y247">
        <f t="shared" si="44"/>
        <v>-1.046366459118202</v>
      </c>
      <c r="Z247">
        <f t="shared" si="45"/>
        <v>0.43624401704178617</v>
      </c>
      <c r="AA247">
        <f t="shared" si="46"/>
        <v>1.4279499204792245</v>
      </c>
      <c r="AB247">
        <f>IFERROR(V144+MATCH(AA247,V247:Z247,0)-1,"")</f>
        <v>2014</v>
      </c>
    </row>
    <row r="248" spans="1:28" x14ac:dyDescent="0.3">
      <c r="A248" s="1">
        <v>1</v>
      </c>
      <c r="B248" t="s">
        <v>651</v>
      </c>
      <c r="C248" t="s">
        <v>7867</v>
      </c>
      <c r="D248" t="s">
        <v>7868</v>
      </c>
      <c r="E248" t="s">
        <v>7869</v>
      </c>
      <c r="F248" t="s">
        <v>7870</v>
      </c>
      <c r="G248" t="s">
        <v>7871</v>
      </c>
      <c r="I248" t="str">
        <f t="shared" si="31"/>
        <v>N/A</v>
      </c>
      <c r="J248">
        <f t="shared" si="32"/>
        <v>45170000</v>
      </c>
      <c r="K248">
        <f t="shared" si="33"/>
        <v>138450000</v>
      </c>
      <c r="L248">
        <f t="shared" si="34"/>
        <v>233280000</v>
      </c>
      <c r="M248">
        <f t="shared" si="35"/>
        <v>5080000</v>
      </c>
      <c r="N248">
        <f t="shared" si="36"/>
        <v>169210000</v>
      </c>
      <c r="P248">
        <f t="shared" si="37"/>
        <v>233280000</v>
      </c>
      <c r="Q248">
        <f>IFERROR(J144+MATCH(P248,J248:N248,0)-1,"")</f>
        <v>2014</v>
      </c>
      <c r="R248">
        <f t="shared" si="38"/>
        <v>5080000</v>
      </c>
      <c r="S248" t="str">
        <f>IFERROR(J144+MATCH(R248,J248:N248)-1,"")</f>
        <v/>
      </c>
      <c r="T248">
        <f t="shared" si="39"/>
        <v>118238000</v>
      </c>
      <c r="U248">
        <f t="shared" si="40"/>
        <v>92715960.168678612</v>
      </c>
      <c r="V248">
        <f t="shared" si="41"/>
        <v>-0.78808438015490556</v>
      </c>
      <c r="W248">
        <f t="shared" si="42"/>
        <v>0.21799914451868058</v>
      </c>
      <c r="X248">
        <f t="shared" si="43"/>
        <v>1.2408003949989139</v>
      </c>
      <c r="Y248">
        <f t="shared" si="44"/>
        <v>-1.2204802689216732</v>
      </c>
      <c r="Z248">
        <f t="shared" si="45"/>
        <v>0.54976510955898406</v>
      </c>
      <c r="AA248">
        <f t="shared" si="46"/>
        <v>1.2408003949989139</v>
      </c>
      <c r="AB248">
        <f>IFERROR(V144+MATCH(AA248,V248:Z248,0)-1,"")</f>
        <v>2014</v>
      </c>
    </row>
    <row r="249" spans="1:28" x14ac:dyDescent="0.3">
      <c r="A249" s="1">
        <v>2</v>
      </c>
      <c r="B249" t="s">
        <v>653</v>
      </c>
      <c r="C249" t="s">
        <v>1947</v>
      </c>
      <c r="D249" t="s">
        <v>2572</v>
      </c>
      <c r="E249" t="s">
        <v>7872</v>
      </c>
      <c r="F249" t="s">
        <v>7873</v>
      </c>
      <c r="G249" t="s">
        <v>4455</v>
      </c>
      <c r="I249" t="str">
        <f t="shared" si="31"/>
        <v>N/A</v>
      </c>
      <c r="J249">
        <f t="shared" si="32"/>
        <v>29490000</v>
      </c>
      <c r="K249">
        <f t="shared" si="33"/>
        <v>1330000</v>
      </c>
      <c r="L249">
        <f t="shared" si="34"/>
        <v>18690000</v>
      </c>
      <c r="M249">
        <f t="shared" si="35"/>
        <v>51880000</v>
      </c>
      <c r="N249">
        <f t="shared" si="36"/>
        <v>4600000</v>
      </c>
      <c r="P249">
        <f t="shared" si="37"/>
        <v>51880000</v>
      </c>
      <c r="Q249">
        <f>IFERROR(J144+MATCH(P249,J249:N249,0)-1,"")</f>
        <v>2015</v>
      </c>
      <c r="R249">
        <f t="shared" si="38"/>
        <v>1330000</v>
      </c>
      <c r="S249" t="str">
        <f>IFERROR(J144+MATCH(R249,J249:N249)-1,"")</f>
        <v/>
      </c>
      <c r="T249">
        <f t="shared" si="39"/>
        <v>21198000</v>
      </c>
      <c r="U249">
        <f t="shared" si="40"/>
        <v>20534504.376780074</v>
      </c>
      <c r="V249">
        <f t="shared" si="41"/>
        <v>0.4038081391132281</v>
      </c>
      <c r="W249">
        <f t="shared" si="42"/>
        <v>-0.96754222237115495</v>
      </c>
      <c r="X249">
        <f t="shared" si="43"/>
        <v>-0.12213589156970286</v>
      </c>
      <c r="Y249">
        <f t="shared" si="44"/>
        <v>1.4941680323531192</v>
      </c>
      <c r="Z249">
        <f t="shared" si="45"/>
        <v>-0.80829805752548967</v>
      </c>
      <c r="AA249">
        <f t="shared" si="46"/>
        <v>1.4941680323531192</v>
      </c>
      <c r="AB249">
        <f>IFERROR(V144+MATCH(AA249,V249:Z249,0)-1,"")</f>
        <v>2015</v>
      </c>
    </row>
    <row r="250" spans="1:28" x14ac:dyDescent="0.3">
      <c r="A250" s="1">
        <v>3</v>
      </c>
      <c r="B250" t="s">
        <v>655</v>
      </c>
      <c r="C250" t="s">
        <v>7874</v>
      </c>
      <c r="D250" t="s">
        <v>7875</v>
      </c>
      <c r="E250" t="s">
        <v>7876</v>
      </c>
      <c r="F250" t="s">
        <v>7877</v>
      </c>
      <c r="G250" t="s">
        <v>7878</v>
      </c>
      <c r="I250" t="str">
        <f t="shared" si="31"/>
        <v>N/A</v>
      </c>
      <c r="J250">
        <f t="shared" si="32"/>
        <v>136940000</v>
      </c>
      <c r="K250">
        <f t="shared" si="33"/>
        <v>150120000</v>
      </c>
      <c r="L250">
        <f t="shared" si="34"/>
        <v>116370000</v>
      </c>
      <c r="M250">
        <f t="shared" si="35"/>
        <v>115060000</v>
      </c>
      <c r="N250">
        <f t="shared" si="36"/>
        <v>115510000</v>
      </c>
      <c r="P250">
        <f t="shared" si="37"/>
        <v>150120000</v>
      </c>
      <c r="Q250">
        <f>IFERROR(J144+MATCH(P250,J250:N250,0)-1,"")</f>
        <v>2013</v>
      </c>
      <c r="R250">
        <f t="shared" si="38"/>
        <v>115060000</v>
      </c>
      <c r="S250" t="str">
        <f>IFERROR(J144+MATCH(R250,J250:N250)-1,"")</f>
        <v/>
      </c>
      <c r="T250">
        <f t="shared" si="39"/>
        <v>126800000</v>
      </c>
      <c r="U250">
        <f t="shared" si="40"/>
        <v>15974343.491987394</v>
      </c>
      <c r="V250">
        <f t="shared" si="41"/>
        <v>0.63476787043462191</v>
      </c>
      <c r="W250">
        <f t="shared" si="42"/>
        <v>1.459840901236231</v>
      </c>
      <c r="X250">
        <f t="shared" si="43"/>
        <v>-0.65292198112752531</v>
      </c>
      <c r="Y250">
        <f t="shared" si="44"/>
        <v>-0.73492848115408893</v>
      </c>
      <c r="Z250">
        <f t="shared" si="45"/>
        <v>-0.70675830938923878</v>
      </c>
      <c r="AA250">
        <f t="shared" si="46"/>
        <v>1.459840901236231</v>
      </c>
      <c r="AB250">
        <f>IFERROR(V144+MATCH(AA250,V250:Z250,0)-1,"")</f>
        <v>2013</v>
      </c>
    </row>
    <row r="251" spans="1:28" x14ac:dyDescent="0.3">
      <c r="A251" s="1">
        <v>4</v>
      </c>
      <c r="B251" t="s">
        <v>661</v>
      </c>
      <c r="C251" t="s">
        <v>254</v>
      </c>
      <c r="D251" t="s">
        <v>7879</v>
      </c>
      <c r="E251" t="s">
        <v>7880</v>
      </c>
      <c r="F251" t="s">
        <v>3690</v>
      </c>
      <c r="G251" t="s">
        <v>7881</v>
      </c>
      <c r="I251" t="str">
        <f t="shared" si="31"/>
        <v>N/A</v>
      </c>
      <c r="J251" t="str">
        <f t="shared" si="32"/>
        <v>N/A</v>
      </c>
      <c r="K251">
        <f t="shared" si="33"/>
        <v>9.6300000000000011E-2</v>
      </c>
      <c r="L251">
        <f t="shared" si="34"/>
        <v>-0.2248</v>
      </c>
      <c r="M251">
        <f t="shared" si="35"/>
        <v>-1.1299999999999999E-2</v>
      </c>
      <c r="N251">
        <f t="shared" si="36"/>
        <v>3.9000000000000003E-3</v>
      </c>
      <c r="P251">
        <f t="shared" si="37"/>
        <v>9.6300000000000011E-2</v>
      </c>
      <c r="Q251">
        <f>IFERROR(J144+MATCH(P251,J251:N251,0)-1,"")</f>
        <v>2013</v>
      </c>
      <c r="R251">
        <f t="shared" si="38"/>
        <v>-0.2248</v>
      </c>
      <c r="S251">
        <f>IFERROR(J144+MATCH(R251,J251:N251)-1,"")</f>
        <v>2014</v>
      </c>
      <c r="T251">
        <f t="shared" si="39"/>
        <v>-3.3975000000000005E-2</v>
      </c>
      <c r="U251">
        <f t="shared" si="40"/>
        <v>0.13581166800634867</v>
      </c>
      <c r="V251" t="str">
        <f t="shared" si="41"/>
        <v/>
      </c>
      <c r="W251">
        <f t="shared" si="42"/>
        <v>0.95923275159178645</v>
      </c>
      <c r="X251">
        <f t="shared" si="43"/>
        <v>-1.405070733621206</v>
      </c>
      <c r="Y251">
        <f t="shared" si="44"/>
        <v>0.16695914521085212</v>
      </c>
      <c r="Z251">
        <f t="shared" si="45"/>
        <v>0.27887883681856773</v>
      </c>
      <c r="AA251">
        <f t="shared" si="46"/>
        <v>-1.405070733621206</v>
      </c>
      <c r="AB251">
        <f>IFERROR(V144+MATCH(AA251,V251:Z251,0)-1,"")</f>
        <v>2014</v>
      </c>
    </row>
    <row r="252" spans="1:28" x14ac:dyDescent="0.3">
      <c r="A252" s="1">
        <v>5</v>
      </c>
      <c r="B252" t="s">
        <v>666</v>
      </c>
      <c r="C252" t="s">
        <v>254</v>
      </c>
      <c r="D252" t="s">
        <v>254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7882</v>
      </c>
      <c r="D253" t="s">
        <v>7883</v>
      </c>
      <c r="E253" t="s">
        <v>7884</v>
      </c>
      <c r="F253" t="s">
        <v>7885</v>
      </c>
      <c r="G253" t="s">
        <v>7886</v>
      </c>
      <c r="I253" t="str">
        <f t="shared" si="47"/>
        <v>N/A</v>
      </c>
      <c r="J253">
        <f t="shared" si="48"/>
        <v>243730000</v>
      </c>
      <c r="K253">
        <f t="shared" si="49"/>
        <v>252930000</v>
      </c>
      <c r="L253">
        <f t="shared" si="50"/>
        <v>236390000</v>
      </c>
      <c r="M253">
        <f t="shared" si="51"/>
        <v>239870000</v>
      </c>
      <c r="N253">
        <f t="shared" si="52"/>
        <v>253630000</v>
      </c>
      <c r="P253">
        <f t="shared" si="37"/>
        <v>253630000</v>
      </c>
      <c r="Q253">
        <f>IFERROR(J144+MATCH(P253,J253:N253,0)-1,"")</f>
        <v>2016</v>
      </c>
      <c r="R253">
        <f t="shared" si="38"/>
        <v>236390000</v>
      </c>
      <c r="S253">
        <f>IFERROR(J144+MATCH(R253,J253:N253)-1,"")</f>
        <v>2014</v>
      </c>
      <c r="T253">
        <f t="shared" si="39"/>
        <v>245310000</v>
      </c>
      <c r="U253">
        <f t="shared" si="40"/>
        <v>7728893.8406475736</v>
      </c>
      <c r="V253">
        <f t="shared" si="41"/>
        <v>-0.2044277011142927</v>
      </c>
      <c r="W253">
        <f t="shared" si="42"/>
        <v>0.9859108117031079</v>
      </c>
      <c r="X253">
        <f t="shared" si="43"/>
        <v>-1.154110818949045</v>
      </c>
      <c r="Y253">
        <f t="shared" si="44"/>
        <v>-0.70385233801376734</v>
      </c>
      <c r="Z253">
        <f t="shared" si="45"/>
        <v>1.076480046373997</v>
      </c>
      <c r="AA253">
        <f t="shared" si="46"/>
        <v>-1.154110818949045</v>
      </c>
      <c r="AB253">
        <f>IFERROR(V144+MATCH(AA253,V253:Z253,0)-1,"")</f>
        <v>2014</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7887</v>
      </c>
      <c r="D255" t="s">
        <v>7888</v>
      </c>
      <c r="E255" t="s">
        <v>7889</v>
      </c>
      <c r="F255" t="s">
        <v>7890</v>
      </c>
      <c r="G255" t="s">
        <v>7891</v>
      </c>
      <c r="I255" t="str">
        <f t="shared" si="47"/>
        <v>N/A</v>
      </c>
      <c r="J255">
        <f t="shared" si="48"/>
        <v>120690000</v>
      </c>
      <c r="K255">
        <f t="shared" si="49"/>
        <v>126850000</v>
      </c>
      <c r="L255">
        <f t="shared" si="50"/>
        <v>125230000</v>
      </c>
      <c r="M255">
        <f t="shared" si="51"/>
        <v>125720000</v>
      </c>
      <c r="N255">
        <f t="shared" si="52"/>
        <v>119770000</v>
      </c>
      <c r="P255">
        <f t="shared" si="37"/>
        <v>126850000</v>
      </c>
      <c r="Q255">
        <f>IFERROR(J144+MATCH(P255,J255:N255,0)-1,"")</f>
        <v>2013</v>
      </c>
      <c r="R255">
        <f t="shared" si="38"/>
        <v>119770000</v>
      </c>
      <c r="S255" t="str">
        <f>IFERROR(J144+MATCH(R255,J255:N255)-1,"")</f>
        <v/>
      </c>
      <c r="T255">
        <f t="shared" si="39"/>
        <v>123652000</v>
      </c>
      <c r="U255">
        <f t="shared" si="40"/>
        <v>3195202.6539798691</v>
      </c>
      <c r="V255">
        <f t="shared" si="41"/>
        <v>-0.92701475329291017</v>
      </c>
      <c r="W255">
        <f t="shared" si="42"/>
        <v>1.0008754831298874</v>
      </c>
      <c r="X255">
        <f t="shared" si="43"/>
        <v>0.49386538848622963</v>
      </c>
      <c r="Y255">
        <f t="shared" si="44"/>
        <v>0.64722029365622491</v>
      </c>
      <c r="Z255">
        <f t="shared" si="45"/>
        <v>-1.2149464119794318</v>
      </c>
      <c r="AA255">
        <f t="shared" si="46"/>
        <v>-1.2149464119794318</v>
      </c>
      <c r="AB255">
        <f>IFERROR(V144+MATCH(AA255,V255:Z255,0)-1,"")</f>
        <v>2016</v>
      </c>
    </row>
    <row r="256" spans="1:28" x14ac:dyDescent="0.3">
      <c r="A256" s="1">
        <v>9</v>
      </c>
      <c r="B256" t="s">
        <v>683</v>
      </c>
      <c r="C256" t="s">
        <v>7892</v>
      </c>
      <c r="D256" t="s">
        <v>7893</v>
      </c>
      <c r="E256" t="s">
        <v>7894</v>
      </c>
      <c r="F256" t="s">
        <v>7895</v>
      </c>
      <c r="G256" t="s">
        <v>7896</v>
      </c>
      <c r="I256" t="str">
        <f t="shared" si="47"/>
        <v>N/A</v>
      </c>
      <c r="J256">
        <f t="shared" si="48"/>
        <v>123030000</v>
      </c>
      <c r="K256">
        <f t="shared" si="49"/>
        <v>126080000</v>
      </c>
      <c r="L256">
        <f t="shared" si="50"/>
        <v>111160000</v>
      </c>
      <c r="M256">
        <f t="shared" si="51"/>
        <v>114140000</v>
      </c>
      <c r="N256">
        <f t="shared" si="52"/>
        <v>133860000.00000001</v>
      </c>
      <c r="P256">
        <f t="shared" si="37"/>
        <v>133860000.00000001</v>
      </c>
      <c r="Q256">
        <f>IFERROR(J144+MATCH(P256,J256:N256,0)-1,"")</f>
        <v>2016</v>
      </c>
      <c r="R256">
        <f t="shared" si="38"/>
        <v>111160000</v>
      </c>
      <c r="S256">
        <f>IFERROR(J144+MATCH(R256,J256:N256)-1,"")</f>
        <v>2014</v>
      </c>
      <c r="T256">
        <f t="shared" si="39"/>
        <v>121654000</v>
      </c>
      <c r="U256">
        <f t="shared" si="40"/>
        <v>9179508.7014502082</v>
      </c>
      <c r="V256">
        <f t="shared" si="41"/>
        <v>0.14989908989166437</v>
      </c>
      <c r="W256">
        <f t="shared" si="42"/>
        <v>0.4821608807125774</v>
      </c>
      <c r="X256">
        <f t="shared" si="43"/>
        <v>-1.1431984370080857</v>
      </c>
      <c r="Y256">
        <f t="shared" si="44"/>
        <v>-0.81856232663224282</v>
      </c>
      <c r="Z256">
        <f t="shared" si="45"/>
        <v>1.3297007930360882</v>
      </c>
      <c r="AA256">
        <f t="shared" si="46"/>
        <v>1.3297007930360882</v>
      </c>
      <c r="AB256">
        <f>IFERROR(V144+MATCH(AA256,V256:Z256,0)-1,"")</f>
        <v>2016</v>
      </c>
    </row>
    <row r="257" spans="1:28" x14ac:dyDescent="0.3">
      <c r="A257" s="1">
        <v>10</v>
      </c>
      <c r="B257" t="s">
        <v>689</v>
      </c>
      <c r="C257" t="s">
        <v>7897</v>
      </c>
      <c r="D257" t="s">
        <v>7898</v>
      </c>
      <c r="E257" t="s">
        <v>7899</v>
      </c>
      <c r="F257" t="s">
        <v>7900</v>
      </c>
      <c r="G257" t="s">
        <v>7901</v>
      </c>
      <c r="I257" t="str">
        <f t="shared" si="47"/>
        <v>N/A</v>
      </c>
      <c r="J257">
        <f t="shared" si="48"/>
        <v>455320000</v>
      </c>
      <c r="K257">
        <f t="shared" si="49"/>
        <v>542820000</v>
      </c>
      <c r="L257">
        <f t="shared" si="50"/>
        <v>604740000</v>
      </c>
      <c r="M257">
        <f t="shared" si="51"/>
        <v>411900000</v>
      </c>
      <c r="N257">
        <f t="shared" si="52"/>
        <v>542960000</v>
      </c>
      <c r="P257">
        <f t="shared" si="37"/>
        <v>604740000</v>
      </c>
      <c r="Q257">
        <f>IFERROR(J144+MATCH(P257,J257:N257,0)-1,"")</f>
        <v>2014</v>
      </c>
      <c r="R257">
        <f t="shared" si="38"/>
        <v>411900000</v>
      </c>
      <c r="S257" t="str">
        <f>IFERROR(J144+MATCH(R257,J257:N257)-1,"")</f>
        <v/>
      </c>
      <c r="T257">
        <f t="shared" si="39"/>
        <v>511548000</v>
      </c>
      <c r="U257">
        <f t="shared" si="40"/>
        <v>77040107.216955513</v>
      </c>
      <c r="V257">
        <f t="shared" si="41"/>
        <v>-0.72985360523518272</v>
      </c>
      <c r="W257">
        <f t="shared" si="42"/>
        <v>0.40591843819653256</v>
      </c>
      <c r="X257">
        <f t="shared" si="43"/>
        <v>1.2096556373884391</v>
      </c>
      <c r="Y257">
        <f t="shared" si="44"/>
        <v>-1.2934561438158121</v>
      </c>
      <c r="Z257">
        <f t="shared" si="45"/>
        <v>0.40773567346602335</v>
      </c>
      <c r="AA257">
        <f t="shared" si="46"/>
        <v>-1.2934561438158121</v>
      </c>
      <c r="AB257">
        <f>IFERROR(V144+MATCH(AA257,V257:Z257,0)-1,"")</f>
        <v>2015</v>
      </c>
    </row>
    <row r="258" spans="1:28" x14ac:dyDescent="0.3">
      <c r="A258" s="1">
        <v>11</v>
      </c>
      <c r="B258" t="s">
        <v>695</v>
      </c>
      <c r="C258" t="s">
        <v>7902</v>
      </c>
      <c r="D258" t="s">
        <v>7903</v>
      </c>
      <c r="E258" t="s">
        <v>7904</v>
      </c>
      <c r="F258" t="s">
        <v>7905</v>
      </c>
      <c r="G258" t="s">
        <v>7906</v>
      </c>
      <c r="I258" t="str">
        <f t="shared" si="47"/>
        <v>pos_trend</v>
      </c>
      <c r="J258">
        <f t="shared" si="48"/>
        <v>352860000</v>
      </c>
      <c r="K258">
        <f t="shared" si="49"/>
        <v>354810000</v>
      </c>
      <c r="L258">
        <f t="shared" si="50"/>
        <v>588890000</v>
      </c>
      <c r="M258">
        <f t="shared" si="51"/>
        <v>760850000</v>
      </c>
      <c r="N258">
        <f t="shared" si="52"/>
        <v>772740000</v>
      </c>
      <c r="P258">
        <f t="shared" si="37"/>
        <v>772740000</v>
      </c>
      <c r="Q258">
        <f>IFERROR(J144+MATCH(P258,J258:N258,0)-1,"")</f>
        <v>2016</v>
      </c>
      <c r="R258">
        <f t="shared" si="38"/>
        <v>352860000</v>
      </c>
      <c r="S258">
        <f>IFERROR(J144+MATCH(R258,J258:N258)-1,"")</f>
        <v>2012</v>
      </c>
      <c r="T258">
        <f t="shared" si="39"/>
        <v>566030000</v>
      </c>
      <c r="U258">
        <f t="shared" si="40"/>
        <v>206918929.41439649</v>
      </c>
      <c r="V258">
        <f t="shared" si="41"/>
        <v>-1.0302102403259805</v>
      </c>
      <c r="W258">
        <f t="shared" si="42"/>
        <v>-1.0207862596127673</v>
      </c>
      <c r="X258">
        <f t="shared" si="43"/>
        <v>0.11047805082259189</v>
      </c>
      <c r="Y258">
        <f t="shared" si="44"/>
        <v>0.94152816540933304</v>
      </c>
      <c r="Z258">
        <f t="shared" si="45"/>
        <v>0.99899028370682286</v>
      </c>
      <c r="AA258">
        <f t="shared" si="46"/>
        <v>-1.0302102403259805</v>
      </c>
      <c r="AB258">
        <f>IFERROR(V144+MATCH(AA258,V258:Z258,0)-1,"")</f>
        <v>2012</v>
      </c>
    </row>
    <row r="259" spans="1:28" x14ac:dyDescent="0.3">
      <c r="A259" s="1">
        <v>12</v>
      </c>
      <c r="B259" t="s">
        <v>701</v>
      </c>
      <c r="C259" t="s">
        <v>7902</v>
      </c>
      <c r="D259" t="s">
        <v>7907</v>
      </c>
      <c r="E259" t="s">
        <v>7908</v>
      </c>
      <c r="F259" t="s">
        <v>7905</v>
      </c>
      <c r="G259" t="s">
        <v>7909</v>
      </c>
      <c r="I259" t="str">
        <f t="shared" si="47"/>
        <v>N/A</v>
      </c>
      <c r="J259">
        <f t="shared" si="48"/>
        <v>352860000</v>
      </c>
      <c r="K259">
        <f t="shared" si="49"/>
        <v>352430000</v>
      </c>
      <c r="L259">
        <f t="shared" si="50"/>
        <v>586470000</v>
      </c>
      <c r="M259">
        <f t="shared" si="51"/>
        <v>760850000</v>
      </c>
      <c r="N259">
        <f t="shared" si="52"/>
        <v>772000000</v>
      </c>
      <c r="P259">
        <f t="shared" si="37"/>
        <v>772000000</v>
      </c>
      <c r="Q259">
        <f>IFERROR(J144+MATCH(P259,J259:N259,0)-1,"")</f>
        <v>2016</v>
      </c>
      <c r="R259">
        <f t="shared" si="38"/>
        <v>352430000</v>
      </c>
      <c r="S259" t="str">
        <f>IFERROR(J144+MATCH(R259,J259:N259)-1,"")</f>
        <v/>
      </c>
      <c r="T259">
        <f t="shared" si="39"/>
        <v>564922000</v>
      </c>
      <c r="U259">
        <f t="shared" si="40"/>
        <v>207277915.7797569</v>
      </c>
      <c r="V259">
        <f t="shared" si="41"/>
        <v>-1.0230805303220361</v>
      </c>
      <c r="W259">
        <f t="shared" si="42"/>
        <v>-1.025155039795862</v>
      </c>
      <c r="X259">
        <f t="shared" si="43"/>
        <v>0.10395704684186337</v>
      </c>
      <c r="Y259">
        <f t="shared" si="44"/>
        <v>0.94524300508783221</v>
      </c>
      <c r="Z259">
        <f t="shared" si="45"/>
        <v>0.99903551818820235</v>
      </c>
      <c r="AA259">
        <f t="shared" si="46"/>
        <v>-1.025155039795862</v>
      </c>
      <c r="AB259">
        <f>IFERROR(V144+MATCH(AA259,V259:Z259,0)-1,"")</f>
        <v>2013</v>
      </c>
    </row>
    <row r="260" spans="1:28" x14ac:dyDescent="0.3">
      <c r="A260" s="1">
        <v>13</v>
      </c>
      <c r="B260" t="s">
        <v>704</v>
      </c>
      <c r="C260" t="s">
        <v>7902</v>
      </c>
      <c r="D260" t="s">
        <v>7907</v>
      </c>
      <c r="E260" t="s">
        <v>7908</v>
      </c>
      <c r="F260" t="s">
        <v>7905</v>
      </c>
      <c r="G260" t="s">
        <v>7909</v>
      </c>
      <c r="I260" t="str">
        <f t="shared" si="47"/>
        <v>N/A</v>
      </c>
      <c r="J260">
        <f t="shared" si="48"/>
        <v>352860000</v>
      </c>
      <c r="K260">
        <f t="shared" si="49"/>
        <v>352430000</v>
      </c>
      <c r="L260">
        <f t="shared" si="50"/>
        <v>586470000</v>
      </c>
      <c r="M260">
        <f t="shared" si="51"/>
        <v>760850000</v>
      </c>
      <c r="N260">
        <f t="shared" si="52"/>
        <v>772000000</v>
      </c>
      <c r="P260">
        <f t="shared" si="37"/>
        <v>772000000</v>
      </c>
      <c r="Q260">
        <f>IFERROR(J144+MATCH(P260,J260:N260,0)-1,"")</f>
        <v>2016</v>
      </c>
      <c r="R260">
        <f t="shared" si="38"/>
        <v>352430000</v>
      </c>
      <c r="S260" t="str">
        <f>IFERROR(J144+MATCH(R260,J260:N260)-1,"")</f>
        <v/>
      </c>
      <c r="T260">
        <f t="shared" si="39"/>
        <v>564922000</v>
      </c>
      <c r="U260">
        <f t="shared" si="40"/>
        <v>207277915.7797569</v>
      </c>
      <c r="V260">
        <f t="shared" si="41"/>
        <v>-1.0230805303220361</v>
      </c>
      <c r="W260">
        <f t="shared" si="42"/>
        <v>-1.025155039795862</v>
      </c>
      <c r="X260">
        <f t="shared" si="43"/>
        <v>0.10395704684186337</v>
      </c>
      <c r="Y260">
        <f t="shared" si="44"/>
        <v>0.94524300508783221</v>
      </c>
      <c r="Z260">
        <f t="shared" si="45"/>
        <v>0.99903551818820235</v>
      </c>
      <c r="AA260">
        <f t="shared" si="46"/>
        <v>-1.025155039795862</v>
      </c>
      <c r="AB260">
        <f>IFERROR(V144+MATCH(AA260,V260:Z260,0)-1,"")</f>
        <v>2013</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390</v>
      </c>
      <c r="E262" t="s">
        <v>7910</v>
      </c>
      <c r="F262" t="s">
        <v>254</v>
      </c>
      <c r="G262" t="s">
        <v>7911</v>
      </c>
      <c r="I262" t="str">
        <f t="shared" si="47"/>
        <v>N/A</v>
      </c>
      <c r="J262" t="str">
        <f t="shared" si="48"/>
        <v>N/A</v>
      </c>
      <c r="K262">
        <f t="shared" si="49"/>
        <v>2390000</v>
      </c>
      <c r="L262">
        <f t="shared" si="50"/>
        <v>2420000</v>
      </c>
      <c r="M262" t="str">
        <f t="shared" si="51"/>
        <v>N/A</v>
      </c>
      <c r="N262">
        <f t="shared" si="52"/>
        <v>739000</v>
      </c>
      <c r="P262">
        <f t="shared" si="37"/>
        <v>2420000</v>
      </c>
      <c r="Q262">
        <f>IFERROR(J144+MATCH(P262,J262:N262,0)-1,"")</f>
        <v>2014</v>
      </c>
      <c r="R262">
        <f t="shared" si="38"/>
        <v>739000</v>
      </c>
      <c r="S262" t="str">
        <f>IFERROR(J144+MATCH(R262,J262:N262)-1,"")</f>
        <v/>
      </c>
      <c r="T262">
        <f t="shared" si="39"/>
        <v>1849666.6666666667</v>
      </c>
      <c r="U262">
        <f t="shared" si="40"/>
        <v>961982.50157335657</v>
      </c>
      <c r="V262" t="str">
        <f t="shared" si="41"/>
        <v/>
      </c>
      <c r="W262">
        <f t="shared" si="42"/>
        <v>0.5616872785623428</v>
      </c>
      <c r="X262">
        <f t="shared" si="43"/>
        <v>0.59287287700195468</v>
      </c>
      <c r="Y262" t="str">
        <f t="shared" si="44"/>
        <v/>
      </c>
      <c r="Z262">
        <f t="shared" si="45"/>
        <v>-1.1545601555642977</v>
      </c>
      <c r="AA262">
        <f t="shared" si="46"/>
        <v>-1.1545601555642977</v>
      </c>
      <c r="AB262">
        <f>IFERROR(V144+MATCH(AA262,V262:Z262,0)-1,"")</f>
        <v>2016</v>
      </c>
    </row>
    <row r="263" spans="1:28" x14ac:dyDescent="0.3">
      <c r="A263" s="1">
        <v>16</v>
      </c>
      <c r="B263" t="s">
        <v>709</v>
      </c>
      <c r="C263" t="s">
        <v>7912</v>
      </c>
      <c r="D263" t="s">
        <v>7913</v>
      </c>
      <c r="E263" t="s">
        <v>7914</v>
      </c>
      <c r="F263" t="s">
        <v>7915</v>
      </c>
      <c r="G263" t="s">
        <v>7916</v>
      </c>
      <c r="I263" t="str">
        <f t="shared" si="47"/>
        <v>N/A</v>
      </c>
      <c r="J263">
        <f t="shared" si="48"/>
        <v>95870000</v>
      </c>
      <c r="K263">
        <f t="shared" si="49"/>
        <v>71880000</v>
      </c>
      <c r="L263">
        <f t="shared" si="50"/>
        <v>109520000</v>
      </c>
      <c r="M263">
        <f t="shared" si="51"/>
        <v>87760000</v>
      </c>
      <c r="N263">
        <f t="shared" si="52"/>
        <v>94550000</v>
      </c>
      <c r="P263">
        <f t="shared" si="37"/>
        <v>109520000</v>
      </c>
      <c r="Q263">
        <f>IFERROR(J144+MATCH(P263,J263:N263,0)-1,"")</f>
        <v>2014</v>
      </c>
      <c r="R263">
        <f t="shared" si="38"/>
        <v>71880000</v>
      </c>
      <c r="S263" t="str">
        <f>IFERROR(J144+MATCH(R263,J263:N263)-1,"")</f>
        <v/>
      </c>
      <c r="T263">
        <f t="shared" si="39"/>
        <v>91916000</v>
      </c>
      <c r="U263">
        <f t="shared" si="40"/>
        <v>13703891.053273885</v>
      </c>
      <c r="V263">
        <f t="shared" si="41"/>
        <v>0.28853119049391318</v>
      </c>
      <c r="W263">
        <f t="shared" si="42"/>
        <v>-1.462066497909976</v>
      </c>
      <c r="X263">
        <f t="shared" si="43"/>
        <v>1.2845986538833707</v>
      </c>
      <c r="Y263">
        <f t="shared" si="44"/>
        <v>-0.30327152951257036</v>
      </c>
      <c r="Z263">
        <f t="shared" si="45"/>
        <v>0.19220818304526235</v>
      </c>
      <c r="AA263">
        <f t="shared" si="46"/>
        <v>-1.462066497909976</v>
      </c>
      <c r="AB263">
        <f>IFERROR(V144+MATCH(AA263,V263:Z263,0)-1,"")</f>
        <v>2013</v>
      </c>
    </row>
    <row r="264" spans="1:28" x14ac:dyDescent="0.3">
      <c r="A264" s="1">
        <v>17</v>
      </c>
      <c r="B264" t="s">
        <v>714</v>
      </c>
      <c r="C264" t="s">
        <v>7917</v>
      </c>
      <c r="D264" t="s">
        <v>7918</v>
      </c>
      <c r="E264" t="s">
        <v>7919</v>
      </c>
      <c r="F264" t="s">
        <v>7920</v>
      </c>
      <c r="G264" t="s">
        <v>6014</v>
      </c>
      <c r="I264" t="str">
        <f t="shared" si="47"/>
        <v>N/A</v>
      </c>
      <c r="J264">
        <f t="shared" si="48"/>
        <v>33450000.000000004</v>
      </c>
      <c r="K264">
        <f t="shared" si="49"/>
        <v>42070000</v>
      </c>
      <c r="L264">
        <f t="shared" si="50"/>
        <v>25520000</v>
      </c>
      <c r="M264">
        <f t="shared" si="51"/>
        <v>20490000</v>
      </c>
      <c r="N264">
        <f t="shared" si="52"/>
        <v>16800000</v>
      </c>
      <c r="P264">
        <f t="shared" si="37"/>
        <v>42070000</v>
      </c>
      <c r="Q264">
        <f>IFERROR(J144+MATCH(P264,J264:N264,0)-1,"")</f>
        <v>2013</v>
      </c>
      <c r="R264">
        <f t="shared" si="38"/>
        <v>16800000</v>
      </c>
      <c r="S264" t="str">
        <f>IFERROR(J144+MATCH(R264,J264:N264)-1,"")</f>
        <v/>
      </c>
      <c r="T264">
        <f t="shared" si="39"/>
        <v>27666000</v>
      </c>
      <c r="U264">
        <f t="shared" si="40"/>
        <v>10187002.994011536</v>
      </c>
      <c r="V264">
        <f t="shared" si="41"/>
        <v>0.56778230097705351</v>
      </c>
      <c r="W264">
        <f t="shared" si="42"/>
        <v>1.4139585517416102</v>
      </c>
      <c r="X264">
        <f t="shared" si="43"/>
        <v>-0.21066058400704635</v>
      </c>
      <c r="Y264">
        <f t="shared" si="44"/>
        <v>-0.70442700411675896</v>
      </c>
      <c r="Z264">
        <f t="shared" si="45"/>
        <v>-1.0666532645948583</v>
      </c>
      <c r="AA264">
        <f t="shared" si="46"/>
        <v>1.4139585517416102</v>
      </c>
      <c r="AB264">
        <f>IFERROR(V144+MATCH(AA264,V264:Z264,0)-1,"")</f>
        <v>2013</v>
      </c>
    </row>
    <row r="265" spans="1:28" x14ac:dyDescent="0.3">
      <c r="A265" s="1">
        <v>18</v>
      </c>
      <c r="B265" t="s">
        <v>720</v>
      </c>
      <c r="C265" t="s">
        <v>7917</v>
      </c>
      <c r="D265" t="s">
        <v>7918</v>
      </c>
      <c r="E265" t="s">
        <v>7919</v>
      </c>
      <c r="F265" t="s">
        <v>7920</v>
      </c>
      <c r="G265" t="s">
        <v>6014</v>
      </c>
      <c r="I265" t="str">
        <f t="shared" si="47"/>
        <v>N/A</v>
      </c>
      <c r="J265">
        <f t="shared" si="48"/>
        <v>33450000.000000004</v>
      </c>
      <c r="K265">
        <f t="shared" si="49"/>
        <v>42070000</v>
      </c>
      <c r="L265">
        <f t="shared" si="50"/>
        <v>25520000</v>
      </c>
      <c r="M265">
        <f t="shared" si="51"/>
        <v>20490000</v>
      </c>
      <c r="N265">
        <f t="shared" si="52"/>
        <v>16800000</v>
      </c>
      <c r="P265">
        <f t="shared" si="37"/>
        <v>42070000</v>
      </c>
      <c r="Q265">
        <f>IFERROR(J144+MATCH(P265,J265:N265,0)-1,"")</f>
        <v>2013</v>
      </c>
      <c r="R265">
        <f t="shared" si="38"/>
        <v>16800000</v>
      </c>
      <c r="S265" t="str">
        <f>IFERROR(J144+MATCH(R265,J265:N265)-1,"")</f>
        <v/>
      </c>
      <c r="T265">
        <f t="shared" si="39"/>
        <v>27666000</v>
      </c>
      <c r="U265">
        <f t="shared" si="40"/>
        <v>10187002.994011536</v>
      </c>
      <c r="V265">
        <f t="shared" si="41"/>
        <v>0.56778230097705351</v>
      </c>
      <c r="W265">
        <f t="shared" si="42"/>
        <v>1.4139585517416102</v>
      </c>
      <c r="X265">
        <f t="shared" si="43"/>
        <v>-0.21066058400704635</v>
      </c>
      <c r="Y265">
        <f t="shared" si="44"/>
        <v>-0.70442700411675896</v>
      </c>
      <c r="Z265">
        <f t="shared" si="45"/>
        <v>-1.0666532645948583</v>
      </c>
      <c r="AA265">
        <f t="shared" si="46"/>
        <v>1.4139585517416102</v>
      </c>
      <c r="AB265">
        <f>IFERROR(V144+MATCH(AA265,V265:Z265,0)-1,"")</f>
        <v>2013</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3439</v>
      </c>
      <c r="D267" t="s">
        <v>4669</v>
      </c>
      <c r="E267" t="s">
        <v>7921</v>
      </c>
      <c r="F267" t="s">
        <v>7922</v>
      </c>
      <c r="G267" t="s">
        <v>7923</v>
      </c>
      <c r="I267" t="str">
        <f t="shared" si="47"/>
        <v>N/A</v>
      </c>
      <c r="J267">
        <f t="shared" si="48"/>
        <v>6410000</v>
      </c>
      <c r="K267">
        <f t="shared" si="49"/>
        <v>5860000</v>
      </c>
      <c r="L267">
        <f t="shared" si="50"/>
        <v>4610000</v>
      </c>
      <c r="M267">
        <f t="shared" si="51"/>
        <v>6350000</v>
      </c>
      <c r="N267">
        <f t="shared" si="52"/>
        <v>5500000</v>
      </c>
      <c r="P267">
        <f t="shared" si="37"/>
        <v>6410000</v>
      </c>
      <c r="Q267">
        <f>IFERROR(J144+MATCH(P267,J267:N267,0)-1,"")</f>
        <v>2012</v>
      </c>
      <c r="R267">
        <f t="shared" si="38"/>
        <v>4610000</v>
      </c>
      <c r="S267">
        <f>IFERROR(J144+MATCH(R267,J267:N267)-1,"")</f>
        <v>2014</v>
      </c>
      <c r="T267">
        <f t="shared" si="39"/>
        <v>5746000</v>
      </c>
      <c r="U267">
        <f t="shared" si="40"/>
        <v>736498.47250350763</v>
      </c>
      <c r="V267">
        <f t="shared" si="41"/>
        <v>0.90156330907643212</v>
      </c>
      <c r="W267">
        <f t="shared" si="42"/>
        <v>0.15478647173902599</v>
      </c>
      <c r="X267">
        <f t="shared" si="43"/>
        <v>-1.5424336131187153</v>
      </c>
      <c r="Y267">
        <f t="shared" si="44"/>
        <v>0.82009674500326057</v>
      </c>
      <c r="Z267">
        <f t="shared" si="45"/>
        <v>-0.33401291270000349</v>
      </c>
      <c r="AA267">
        <f t="shared" si="46"/>
        <v>-1.5424336131187153</v>
      </c>
      <c r="AB267">
        <f>IFERROR(V144+MATCH(AA267,V267:Z267,0)-1,"")</f>
        <v>2014</v>
      </c>
    </row>
    <row r="268" spans="1:28" x14ac:dyDescent="0.3">
      <c r="A268" s="1">
        <v>21</v>
      </c>
      <c r="B268" t="s">
        <v>735</v>
      </c>
      <c r="C268" t="s">
        <v>3439</v>
      </c>
      <c r="D268" t="s">
        <v>4669</v>
      </c>
      <c r="E268" t="s">
        <v>7921</v>
      </c>
      <c r="F268" t="s">
        <v>7922</v>
      </c>
      <c r="G268" t="s">
        <v>7923</v>
      </c>
      <c r="I268" t="str">
        <f t="shared" si="47"/>
        <v>N/A</v>
      </c>
      <c r="J268">
        <f t="shared" si="48"/>
        <v>6410000</v>
      </c>
      <c r="K268">
        <f t="shared" si="49"/>
        <v>5860000</v>
      </c>
      <c r="L268">
        <f t="shared" si="50"/>
        <v>4610000</v>
      </c>
      <c r="M268">
        <f t="shared" si="51"/>
        <v>6350000</v>
      </c>
      <c r="N268">
        <f t="shared" si="52"/>
        <v>5500000</v>
      </c>
      <c r="P268">
        <f t="shared" si="37"/>
        <v>6410000</v>
      </c>
      <c r="Q268">
        <f>IFERROR(J144+MATCH(P268,J268:N268,0)-1,"")</f>
        <v>2012</v>
      </c>
      <c r="R268">
        <f t="shared" si="38"/>
        <v>4610000</v>
      </c>
      <c r="S268">
        <f>IFERROR(J144+MATCH(R268,J268:N268)-1,"")</f>
        <v>2014</v>
      </c>
      <c r="T268">
        <f t="shared" si="39"/>
        <v>5746000</v>
      </c>
      <c r="U268">
        <f t="shared" si="40"/>
        <v>736498.47250350763</v>
      </c>
      <c r="V268">
        <f t="shared" si="41"/>
        <v>0.90156330907643212</v>
      </c>
      <c r="W268">
        <f t="shared" si="42"/>
        <v>0.15478647173902599</v>
      </c>
      <c r="X268">
        <f t="shared" si="43"/>
        <v>-1.5424336131187153</v>
      </c>
      <c r="Y268">
        <f t="shared" si="44"/>
        <v>0.82009674500326057</v>
      </c>
      <c r="Z268">
        <f t="shared" si="45"/>
        <v>-0.33401291270000349</v>
      </c>
      <c r="AA268">
        <f t="shared" si="46"/>
        <v>-1.5424336131187153</v>
      </c>
      <c r="AB268">
        <f>IFERROR(V144+MATCH(AA268,V268:Z268,0)-1,"")</f>
        <v>2014</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7924</v>
      </c>
      <c r="D270" t="s">
        <v>51</v>
      </c>
      <c r="E270" t="s">
        <v>1236</v>
      </c>
      <c r="F270" t="s">
        <v>3837</v>
      </c>
      <c r="G270" t="s">
        <v>7925</v>
      </c>
      <c r="I270" t="str">
        <f t="shared" si="47"/>
        <v>N/A</v>
      </c>
      <c r="J270">
        <f t="shared" si="48"/>
        <v>943910000</v>
      </c>
      <c r="K270">
        <f t="shared" si="49"/>
        <v>1020000000</v>
      </c>
      <c r="L270">
        <f t="shared" si="50"/>
        <v>1330000000</v>
      </c>
      <c r="M270">
        <f t="shared" si="51"/>
        <v>1290000000</v>
      </c>
      <c r="N270">
        <f t="shared" si="52"/>
        <v>1430000000</v>
      </c>
      <c r="P270">
        <f t="shared" si="37"/>
        <v>1430000000</v>
      </c>
      <c r="Q270">
        <f>IFERROR(J144+MATCH(P270,J270:N270,0)-1,"")</f>
        <v>2016</v>
      </c>
      <c r="R270">
        <f t="shared" si="38"/>
        <v>943910000</v>
      </c>
      <c r="S270">
        <f>IFERROR(J144+MATCH(R270,J270:N270)-1,"")</f>
        <v>2012</v>
      </c>
      <c r="T270">
        <f t="shared" si="39"/>
        <v>1202782000</v>
      </c>
      <c r="U270">
        <f t="shared" si="40"/>
        <v>209668423.03980827</v>
      </c>
      <c r="V270">
        <f t="shared" si="41"/>
        <v>-1.2346732819698356</v>
      </c>
      <c r="W270">
        <f t="shared" si="42"/>
        <v>-0.87176694206020933</v>
      </c>
      <c r="X270">
        <f t="shared" si="43"/>
        <v>0.60675803325828426</v>
      </c>
      <c r="Y270">
        <f t="shared" si="44"/>
        <v>0.41598061708815603</v>
      </c>
      <c r="Z270">
        <f t="shared" si="45"/>
        <v>1.0837015736836049</v>
      </c>
      <c r="AA270">
        <f t="shared" si="46"/>
        <v>-1.2346732819698356</v>
      </c>
      <c r="AB270">
        <f>IFERROR(V144+MATCH(AA270,V270:Z270,0)-1,"")</f>
        <v>2012</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7926</v>
      </c>
      <c r="D272" t="s">
        <v>7927</v>
      </c>
      <c r="E272" t="s">
        <v>7928</v>
      </c>
      <c r="F272" t="s">
        <v>7929</v>
      </c>
      <c r="G272" t="s">
        <v>7930</v>
      </c>
      <c r="I272" t="str">
        <f t="shared" si="47"/>
        <v>N/A</v>
      </c>
      <c r="J272">
        <f t="shared" si="48"/>
        <v>0.40610000000000002</v>
      </c>
      <c r="K272">
        <f t="shared" si="49"/>
        <v>0.4073</v>
      </c>
      <c r="L272">
        <f t="shared" si="50"/>
        <v>0.54710000000000003</v>
      </c>
      <c r="M272">
        <f t="shared" si="51"/>
        <v>0.5282</v>
      </c>
      <c r="N272">
        <f t="shared" si="52"/>
        <v>0.54949999999999999</v>
      </c>
      <c r="P272">
        <f t="shared" si="37"/>
        <v>0.54949999999999999</v>
      </c>
      <c r="Q272">
        <f>IFERROR(J144+MATCH(P272,J272:N272,0)-1,"")</f>
        <v>2016</v>
      </c>
      <c r="R272">
        <f t="shared" si="38"/>
        <v>0.40610000000000002</v>
      </c>
      <c r="S272">
        <f>IFERROR(J144+MATCH(R272,J272:N272)-1,"")</f>
        <v>2012</v>
      </c>
      <c r="T272">
        <f t="shared" si="39"/>
        <v>0.48764000000000002</v>
      </c>
      <c r="U272">
        <f t="shared" si="40"/>
        <v>7.434808672723156E-2</v>
      </c>
      <c r="V272">
        <f t="shared" si="41"/>
        <v>-1.0967329973016542</v>
      </c>
      <c r="W272">
        <f t="shared" si="42"/>
        <v>-1.0805927030072962</v>
      </c>
      <c r="X272">
        <f t="shared" si="43"/>
        <v>0.79975158228545951</v>
      </c>
      <c r="Y272">
        <f t="shared" si="44"/>
        <v>0.54554194714931414</v>
      </c>
      <c r="Z272">
        <f t="shared" si="45"/>
        <v>0.8320321708741758</v>
      </c>
      <c r="AA272">
        <f t="shared" si="46"/>
        <v>-1.0967329973016542</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1469</v>
      </c>
      <c r="D276" t="s">
        <v>1457</v>
      </c>
      <c r="E276" t="s">
        <v>610</v>
      </c>
      <c r="F276" t="s">
        <v>752</v>
      </c>
      <c r="G276" t="s">
        <v>1456</v>
      </c>
      <c r="I276" t="str">
        <f t="shared" si="47"/>
        <v>N/A</v>
      </c>
      <c r="J276">
        <f t="shared" si="48"/>
        <v>1380000000</v>
      </c>
      <c r="K276">
        <f t="shared" si="49"/>
        <v>1480000000</v>
      </c>
      <c r="L276">
        <f t="shared" si="50"/>
        <v>1100000000</v>
      </c>
      <c r="M276">
        <f t="shared" si="51"/>
        <v>1150000000</v>
      </c>
      <c r="N276">
        <f t="shared" si="52"/>
        <v>1170000000</v>
      </c>
      <c r="P276">
        <f t="shared" si="53"/>
        <v>1480000000</v>
      </c>
      <c r="Q276">
        <f>IFERROR(J144+MATCH(P276,J276:N276,0)-1,"")</f>
        <v>2013</v>
      </c>
      <c r="R276">
        <f t="shared" si="54"/>
        <v>1100000000</v>
      </c>
      <c r="S276">
        <f>IFERROR(J144+MATCH(R276,J276:N276)-1,"")</f>
        <v>2014</v>
      </c>
      <c r="T276">
        <f t="shared" si="55"/>
        <v>1256000000</v>
      </c>
      <c r="U276">
        <f t="shared" si="56"/>
        <v>164711869.63907611</v>
      </c>
      <c r="V276">
        <f t="shared" si="57"/>
        <v>0.75282977645578453</v>
      </c>
      <c r="W276">
        <f t="shared" si="58"/>
        <v>1.359950563920127</v>
      </c>
      <c r="X276">
        <f t="shared" si="59"/>
        <v>-0.94710842844437415</v>
      </c>
      <c r="Y276">
        <f t="shared" si="60"/>
        <v>-0.6435480347122029</v>
      </c>
      <c r="Z276">
        <f t="shared" si="61"/>
        <v>-0.52212387721933451</v>
      </c>
      <c r="AA276">
        <f t="shared" si="62"/>
        <v>1.359950563920127</v>
      </c>
      <c r="AB276">
        <f>IFERROR(V144+MATCH(AA276,V276:Z276,0)-1,"")</f>
        <v>2013</v>
      </c>
    </row>
    <row r="277" spans="1:28" x14ac:dyDescent="0.3">
      <c r="A277" s="1">
        <v>30</v>
      </c>
      <c r="B277" t="s">
        <v>769</v>
      </c>
      <c r="C277" t="s">
        <v>7931</v>
      </c>
      <c r="D277" t="s">
        <v>7932</v>
      </c>
      <c r="E277" t="s">
        <v>7933</v>
      </c>
      <c r="F277" t="s">
        <v>7934</v>
      </c>
      <c r="G277" t="s">
        <v>7935</v>
      </c>
      <c r="I277" t="str">
        <f t="shared" si="47"/>
        <v>N/A</v>
      </c>
      <c r="J277">
        <f t="shared" si="48"/>
        <v>840000</v>
      </c>
      <c r="K277">
        <f t="shared" si="49"/>
        <v>853000</v>
      </c>
      <c r="L277">
        <f t="shared" si="50"/>
        <v>862000</v>
      </c>
      <c r="M277">
        <f t="shared" si="51"/>
        <v>667000</v>
      </c>
      <c r="N277">
        <f t="shared" si="52"/>
        <v>660000</v>
      </c>
      <c r="P277">
        <f t="shared" si="53"/>
        <v>862000</v>
      </c>
      <c r="Q277">
        <f>IFERROR(J144+MATCH(P277,J277:N277,0)-1,"")</f>
        <v>2014</v>
      </c>
      <c r="R277">
        <f t="shared" si="54"/>
        <v>660000</v>
      </c>
      <c r="S277" t="str">
        <f>IFERROR(J144+MATCH(R277,J277:N277)-1,"")</f>
        <v/>
      </c>
      <c r="T277">
        <f t="shared" si="55"/>
        <v>776400</v>
      </c>
      <c r="U277">
        <f t="shared" si="56"/>
        <v>103389.07098915243</v>
      </c>
      <c r="V277">
        <f t="shared" si="57"/>
        <v>0.61515205999551836</v>
      </c>
      <c r="W277">
        <f t="shared" si="58"/>
        <v>0.74089068861095442</v>
      </c>
      <c r="X277">
        <f t="shared" si="59"/>
        <v>0.82794050842164102</v>
      </c>
      <c r="Y277">
        <f t="shared" si="60"/>
        <v>-1.058138920809901</v>
      </c>
      <c r="Z277">
        <f t="shared" si="61"/>
        <v>-1.1258443362182129</v>
      </c>
      <c r="AA277">
        <f t="shared" si="62"/>
        <v>-1.1258443362182129</v>
      </c>
      <c r="AB277">
        <f>IFERROR(V144+MATCH(AA277,V277:Z277,0)-1,"")</f>
        <v>2016</v>
      </c>
    </row>
    <row r="278" spans="1:28" x14ac:dyDescent="0.3">
      <c r="A278" s="1">
        <v>31</v>
      </c>
      <c r="B278" t="s">
        <v>773</v>
      </c>
      <c r="C278" t="s">
        <v>1408</v>
      </c>
      <c r="D278" t="s">
        <v>1465</v>
      </c>
      <c r="E278" t="s">
        <v>1464</v>
      </c>
      <c r="F278" t="s">
        <v>1467</v>
      </c>
      <c r="G278" t="s">
        <v>2177</v>
      </c>
      <c r="I278" t="str">
        <f t="shared" si="47"/>
        <v>N/A</v>
      </c>
      <c r="J278">
        <f t="shared" si="48"/>
        <v>1510000000</v>
      </c>
      <c r="K278">
        <f t="shared" si="49"/>
        <v>1620000000</v>
      </c>
      <c r="L278">
        <f t="shared" si="50"/>
        <v>1740000000</v>
      </c>
      <c r="M278">
        <f t="shared" si="51"/>
        <v>1190000000</v>
      </c>
      <c r="N278">
        <f t="shared" si="52"/>
        <v>1200000000</v>
      </c>
      <c r="P278">
        <f t="shared" si="53"/>
        <v>1740000000</v>
      </c>
      <c r="Q278">
        <f>IFERROR(J144+MATCH(P278,J278:N278,0)-1,"")</f>
        <v>2014</v>
      </c>
      <c r="R278">
        <f t="shared" si="54"/>
        <v>1190000000</v>
      </c>
      <c r="S278" t="str">
        <f>IFERROR(J144+MATCH(R278,J278:N278)-1,"")</f>
        <v/>
      </c>
      <c r="T278">
        <f t="shared" si="55"/>
        <v>1452000000</v>
      </c>
      <c r="U278">
        <f t="shared" si="56"/>
        <v>248334451.89904681</v>
      </c>
      <c r="V278">
        <f t="shared" si="57"/>
        <v>0.23355599497559132</v>
      </c>
      <c r="W278">
        <f t="shared" si="58"/>
        <v>0.67650701992929896</v>
      </c>
      <c r="X278">
        <f t="shared" si="59"/>
        <v>1.1597263198787984</v>
      </c>
      <c r="Y278">
        <f t="shared" si="60"/>
        <v>-1.05502880488974</v>
      </c>
      <c r="Z278">
        <f t="shared" si="61"/>
        <v>-1.0147605298939484</v>
      </c>
      <c r="AA278">
        <f t="shared" si="62"/>
        <v>1.1597263198787984</v>
      </c>
      <c r="AB278">
        <f>IFERROR(V144+MATCH(AA278,V278:Z278,0)-1,"")</f>
        <v>2014</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7936</v>
      </c>
      <c r="E280" t="s">
        <v>7937</v>
      </c>
      <c r="F280" t="s">
        <v>7938</v>
      </c>
      <c r="G280" t="s">
        <v>7939</v>
      </c>
      <c r="I280" t="str">
        <f t="shared" si="47"/>
        <v>neg_trend</v>
      </c>
      <c r="J280" t="str">
        <f t="shared" si="48"/>
        <v>N/A</v>
      </c>
      <c r="K280">
        <f t="shared" si="49"/>
        <v>149970000</v>
      </c>
      <c r="L280">
        <f t="shared" si="50"/>
        <v>-42850000</v>
      </c>
      <c r="M280">
        <f t="shared" si="51"/>
        <v>-206730000</v>
      </c>
      <c r="N280">
        <f t="shared" si="52"/>
        <v>-259890000</v>
      </c>
      <c r="P280">
        <f t="shared" si="53"/>
        <v>149970000</v>
      </c>
      <c r="Q280">
        <f>IFERROR(J144+MATCH(P280,J280:N280,0)-1,"")</f>
        <v>2013</v>
      </c>
      <c r="R280">
        <f t="shared" si="54"/>
        <v>-259890000</v>
      </c>
      <c r="S280" t="str">
        <f>IFERROR(J144+MATCH(R280,J280:N280)-1,"")</f>
        <v/>
      </c>
      <c r="T280">
        <f t="shared" si="55"/>
        <v>-89875000</v>
      </c>
      <c r="U280">
        <f t="shared" si="56"/>
        <v>184659295.18981707</v>
      </c>
      <c r="V280" t="str">
        <f t="shared" si="57"/>
        <v/>
      </c>
      <c r="W280">
        <f t="shared" si="58"/>
        <v>1.2988514862111642</v>
      </c>
      <c r="X280">
        <f t="shared" si="59"/>
        <v>0.25465817982063416</v>
      </c>
      <c r="Y280">
        <f t="shared" si="60"/>
        <v>-0.63281406917469862</v>
      </c>
      <c r="Z280">
        <f t="shared" si="61"/>
        <v>-0.92069559685709979</v>
      </c>
      <c r="AA280">
        <f t="shared" si="62"/>
        <v>1.2988514862111642</v>
      </c>
      <c r="AB280">
        <f>IFERROR(V144+MATCH(AA280,V280:Z280,0)-1,"")</f>
        <v>2013</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7940</v>
      </c>
      <c r="D283" t="s">
        <v>7941</v>
      </c>
      <c r="E283" t="s">
        <v>7942</v>
      </c>
      <c r="F283" t="s">
        <v>7943</v>
      </c>
      <c r="G283" t="s">
        <v>7944</v>
      </c>
      <c r="I283" t="str">
        <f t="shared" si="47"/>
        <v>N/A</v>
      </c>
      <c r="J283">
        <f t="shared" si="48"/>
        <v>-625400000</v>
      </c>
      <c r="K283">
        <f t="shared" si="49"/>
        <v>-744210000</v>
      </c>
      <c r="L283">
        <f t="shared" si="50"/>
        <v>-1030000000</v>
      </c>
      <c r="M283">
        <f t="shared" si="51"/>
        <v>-270050000</v>
      </c>
      <c r="N283">
        <f t="shared" si="52"/>
        <v>-250920000</v>
      </c>
      <c r="P283">
        <f t="shared" si="53"/>
        <v>-250920000</v>
      </c>
      <c r="Q283">
        <f>IFERROR(J144+MATCH(P283,J283:N283,0)-1,"")</f>
        <v>2016</v>
      </c>
      <c r="R283">
        <f t="shared" si="54"/>
        <v>-1030000000</v>
      </c>
      <c r="S283">
        <f>IFERROR(J144+MATCH(R283,J283:N283)-1,"")</f>
        <v>2014</v>
      </c>
      <c r="T283">
        <f t="shared" si="55"/>
        <v>-584116000</v>
      </c>
      <c r="U283">
        <f t="shared" si="56"/>
        <v>330077273.42245179</v>
      </c>
      <c r="V283">
        <f t="shared" si="57"/>
        <v>-0.12507374279950009</v>
      </c>
      <c r="W283">
        <f t="shared" si="58"/>
        <v>-0.48501976019143411</v>
      </c>
      <c r="X283">
        <f t="shared" si="59"/>
        <v>-1.350847319407332</v>
      </c>
      <c r="Y283">
        <f t="shared" si="60"/>
        <v>0.95149234827215856</v>
      </c>
      <c r="Z283">
        <f t="shared" si="61"/>
        <v>1.0094484741261076</v>
      </c>
      <c r="AA283">
        <f t="shared" si="62"/>
        <v>-1.350847319407332</v>
      </c>
      <c r="AB283">
        <f>IFERROR(V144+MATCH(AA283,V283:Z283,0)-1,"")</f>
        <v>2014</v>
      </c>
    </row>
    <row r="284" spans="1:28" x14ac:dyDescent="0.3">
      <c r="A284" s="1">
        <v>37</v>
      </c>
      <c r="B284" t="s">
        <v>795</v>
      </c>
      <c r="C284" t="s">
        <v>7945</v>
      </c>
      <c r="D284" t="s">
        <v>7946</v>
      </c>
      <c r="E284" t="s">
        <v>7947</v>
      </c>
      <c r="F284" t="s">
        <v>7948</v>
      </c>
      <c r="G284" t="s">
        <v>7949</v>
      </c>
      <c r="I284" t="str">
        <f t="shared" si="47"/>
        <v>N/A</v>
      </c>
      <c r="J284">
        <f t="shared" si="48"/>
        <v>0.59370000000000001</v>
      </c>
      <c r="K284">
        <f t="shared" si="49"/>
        <v>0.59240000000000004</v>
      </c>
      <c r="L284">
        <f t="shared" si="50"/>
        <v>0.45270000000000005</v>
      </c>
      <c r="M284">
        <f t="shared" si="51"/>
        <v>0.47159999999999996</v>
      </c>
      <c r="N284">
        <f t="shared" si="52"/>
        <v>0.45030000000000003</v>
      </c>
      <c r="P284">
        <f t="shared" si="53"/>
        <v>0.59370000000000001</v>
      </c>
      <c r="Q284">
        <f>IFERROR(J144+MATCH(P284,J284:N284,0)-1,"")</f>
        <v>2012</v>
      </c>
      <c r="R284">
        <f t="shared" si="54"/>
        <v>0.45030000000000003</v>
      </c>
      <c r="S284" t="str">
        <f>IFERROR(J144+MATCH(R284,J284:N284)-1,"")</f>
        <v/>
      </c>
      <c r="T284">
        <f t="shared" si="55"/>
        <v>0.51214000000000004</v>
      </c>
      <c r="U284">
        <f t="shared" si="56"/>
        <v>7.4321080455009375E-2</v>
      </c>
      <c r="V284">
        <f t="shared" si="57"/>
        <v>1.0974006230893361</v>
      </c>
      <c r="W284">
        <f t="shared" si="58"/>
        <v>1.0799089505781039</v>
      </c>
      <c r="X284">
        <f t="shared" si="59"/>
        <v>-0.79977308774436184</v>
      </c>
      <c r="Y284">
        <f t="shared" si="60"/>
        <v>-0.54547107969644171</v>
      </c>
      <c r="Z284">
        <f t="shared" si="61"/>
        <v>-0.83206540622663783</v>
      </c>
      <c r="AA284">
        <f t="shared" si="62"/>
        <v>1.0974006230893361</v>
      </c>
      <c r="AB284">
        <f>IFERROR(V144+MATCH(AA284,V284:Z284,0)-1,"")</f>
        <v>2012</v>
      </c>
    </row>
    <row r="285" spans="1:28" x14ac:dyDescent="0.3">
      <c r="A285" s="1">
        <v>38</v>
      </c>
      <c r="B285" t="s">
        <v>801</v>
      </c>
      <c r="C285" t="s">
        <v>1469</v>
      </c>
      <c r="D285" t="s">
        <v>1457</v>
      </c>
      <c r="E285" t="s">
        <v>610</v>
      </c>
      <c r="F285" t="s">
        <v>752</v>
      </c>
      <c r="G285" t="s">
        <v>1456</v>
      </c>
      <c r="I285" t="str">
        <f t="shared" si="47"/>
        <v>N/A</v>
      </c>
      <c r="J285">
        <f t="shared" si="48"/>
        <v>1380000000</v>
      </c>
      <c r="K285">
        <f t="shared" si="49"/>
        <v>1480000000</v>
      </c>
      <c r="L285">
        <f t="shared" si="50"/>
        <v>1100000000</v>
      </c>
      <c r="M285">
        <f t="shared" si="51"/>
        <v>1150000000</v>
      </c>
      <c r="N285">
        <f t="shared" si="52"/>
        <v>1170000000</v>
      </c>
      <c r="P285">
        <f t="shared" si="53"/>
        <v>1480000000</v>
      </c>
      <c r="Q285">
        <f>IFERROR(J144+MATCH(P285,J285:N285,0)-1,"")</f>
        <v>2013</v>
      </c>
      <c r="R285">
        <f t="shared" si="54"/>
        <v>1100000000</v>
      </c>
      <c r="S285">
        <f>IFERROR(J144+MATCH(R285,J285:N285)-1,"")</f>
        <v>2014</v>
      </c>
      <c r="T285">
        <f t="shared" si="55"/>
        <v>1256000000</v>
      </c>
      <c r="U285">
        <f t="shared" si="56"/>
        <v>164711869.63907611</v>
      </c>
      <c r="V285">
        <f t="shared" si="57"/>
        <v>0.75282977645578453</v>
      </c>
      <c r="W285">
        <f t="shared" si="58"/>
        <v>1.359950563920127</v>
      </c>
      <c r="X285">
        <f t="shared" si="59"/>
        <v>-0.94710842844437415</v>
      </c>
      <c r="Y285">
        <f t="shared" si="60"/>
        <v>-0.6435480347122029</v>
      </c>
      <c r="Z285">
        <f t="shared" si="61"/>
        <v>-0.52212387721933451</v>
      </c>
      <c r="AA285">
        <f t="shared" si="62"/>
        <v>1.359950563920127</v>
      </c>
      <c r="AB285">
        <f>IFERROR(V144+MATCH(AA285,V285:Z285,0)-1,"")</f>
        <v>2013</v>
      </c>
    </row>
    <row r="286" spans="1:28" x14ac:dyDescent="0.3">
      <c r="A286" s="1">
        <v>39</v>
      </c>
      <c r="B286" t="s">
        <v>802</v>
      </c>
      <c r="C286" t="s">
        <v>7945</v>
      </c>
      <c r="D286" t="s">
        <v>7946</v>
      </c>
      <c r="E286" t="s">
        <v>7947</v>
      </c>
      <c r="F286" t="s">
        <v>7948</v>
      </c>
      <c r="G286" t="s">
        <v>7949</v>
      </c>
      <c r="I286" t="str">
        <f t="shared" si="47"/>
        <v>N/A</v>
      </c>
      <c r="J286">
        <f t="shared" si="48"/>
        <v>0.59370000000000001</v>
      </c>
      <c r="K286">
        <f t="shared" si="49"/>
        <v>0.59240000000000004</v>
      </c>
      <c r="L286">
        <f t="shared" si="50"/>
        <v>0.45270000000000005</v>
      </c>
      <c r="M286">
        <f t="shared" si="51"/>
        <v>0.47159999999999996</v>
      </c>
      <c r="N286">
        <f t="shared" si="52"/>
        <v>0.45030000000000003</v>
      </c>
      <c r="P286">
        <f t="shared" si="53"/>
        <v>0.59370000000000001</v>
      </c>
      <c r="Q286">
        <f>IFERROR(J144+MATCH(P286,J286:N286,0)-1,"")</f>
        <v>2012</v>
      </c>
      <c r="R286">
        <f t="shared" si="54"/>
        <v>0.45030000000000003</v>
      </c>
      <c r="S286" t="str">
        <f>IFERROR(J144+MATCH(R286,J286:N286)-1,"")</f>
        <v/>
      </c>
      <c r="T286">
        <f t="shared" si="55"/>
        <v>0.51214000000000004</v>
      </c>
      <c r="U286">
        <f t="shared" si="56"/>
        <v>7.4321080455009375E-2</v>
      </c>
      <c r="V286">
        <f t="shared" si="57"/>
        <v>1.0974006230893361</v>
      </c>
      <c r="W286">
        <f t="shared" si="58"/>
        <v>1.0799089505781039</v>
      </c>
      <c r="X286">
        <f t="shared" si="59"/>
        <v>-0.79977308774436184</v>
      </c>
      <c r="Y286">
        <f t="shared" si="60"/>
        <v>-0.54547107969644171</v>
      </c>
      <c r="Z286">
        <f t="shared" si="61"/>
        <v>-0.83206540622663783</v>
      </c>
      <c r="AA286">
        <f t="shared" si="62"/>
        <v>1.0974006230893361</v>
      </c>
      <c r="AB286">
        <f>IFERROR(V144+MATCH(AA286,V286:Z286,0)-1,"")</f>
        <v>2012</v>
      </c>
    </row>
    <row r="287" spans="1:28" x14ac:dyDescent="0.3">
      <c r="A287" s="1">
        <v>40</v>
      </c>
      <c r="B287" t="s">
        <v>803</v>
      </c>
      <c r="C287" t="s">
        <v>7950</v>
      </c>
      <c r="D287" t="s">
        <v>7951</v>
      </c>
      <c r="E287" t="s">
        <v>7952</v>
      </c>
      <c r="F287" t="s">
        <v>7953</v>
      </c>
      <c r="G287" t="s">
        <v>2294</v>
      </c>
      <c r="I287" t="str">
        <f t="shared" si="47"/>
        <v>neg_trend</v>
      </c>
      <c r="J287">
        <f t="shared" si="48"/>
        <v>608000</v>
      </c>
      <c r="K287">
        <f t="shared" si="49"/>
        <v>551000</v>
      </c>
      <c r="L287">
        <f t="shared" si="50"/>
        <v>509000</v>
      </c>
      <c r="M287">
        <f t="shared" si="51"/>
        <v>295000</v>
      </c>
      <c r="N287">
        <f t="shared" si="52"/>
        <v>292000</v>
      </c>
      <c r="P287">
        <f t="shared" si="53"/>
        <v>608000</v>
      </c>
      <c r="Q287">
        <f>IFERROR(J144+MATCH(P287,J287:N287,0)-1,"")</f>
        <v>2012</v>
      </c>
      <c r="R287">
        <f t="shared" si="54"/>
        <v>292000</v>
      </c>
      <c r="S287" t="str">
        <f>IFERROR(J144+MATCH(R287,J287:N287)-1,"")</f>
        <v/>
      </c>
      <c r="T287">
        <f t="shared" si="55"/>
        <v>451000</v>
      </c>
      <c r="U287">
        <f t="shared" si="56"/>
        <v>148011.82385201528</v>
      </c>
      <c r="V287">
        <f t="shared" si="57"/>
        <v>1.0607260684590392</v>
      </c>
      <c r="W287">
        <f t="shared" si="58"/>
        <v>0.67562169965543895</v>
      </c>
      <c r="X287">
        <f t="shared" si="59"/>
        <v>0.39186058580015459</v>
      </c>
      <c r="Y287">
        <f t="shared" si="60"/>
        <v>-1.0539698514624847</v>
      </c>
      <c r="Z287">
        <f t="shared" si="61"/>
        <v>-1.0742385024521479</v>
      </c>
      <c r="AA287">
        <f t="shared" si="62"/>
        <v>-1.0742385024521479</v>
      </c>
      <c r="AB287">
        <f>IFERROR(V144+MATCH(AA287,V287:Z287,0)-1,"")</f>
        <v>2016</v>
      </c>
    </row>
    <row r="288" spans="1:28" x14ac:dyDescent="0.3">
      <c r="A288" s="1">
        <v>41</v>
      </c>
      <c r="B288" t="s">
        <v>804</v>
      </c>
      <c r="C288" t="s">
        <v>1469</v>
      </c>
      <c r="D288" t="s">
        <v>1457</v>
      </c>
      <c r="E288" t="s">
        <v>610</v>
      </c>
      <c r="F288" t="s">
        <v>752</v>
      </c>
      <c r="G288" t="s">
        <v>1456</v>
      </c>
      <c r="I288" t="str">
        <f t="shared" si="47"/>
        <v>N/A</v>
      </c>
      <c r="J288">
        <f t="shared" si="48"/>
        <v>1380000000</v>
      </c>
      <c r="K288">
        <f t="shared" si="49"/>
        <v>1480000000</v>
      </c>
      <c r="L288">
        <f t="shared" si="50"/>
        <v>1100000000</v>
      </c>
      <c r="M288">
        <f t="shared" si="51"/>
        <v>1150000000</v>
      </c>
      <c r="N288">
        <f t="shared" si="52"/>
        <v>1170000000</v>
      </c>
      <c r="P288">
        <f t="shared" si="53"/>
        <v>1480000000</v>
      </c>
      <c r="Q288">
        <f>IFERROR(J144+MATCH(P288,J288:N288,0)-1,"")</f>
        <v>2013</v>
      </c>
      <c r="R288">
        <f t="shared" si="54"/>
        <v>1100000000</v>
      </c>
      <c r="S288">
        <f>IFERROR(J144+MATCH(R288,J288:N288)-1,"")</f>
        <v>2014</v>
      </c>
      <c r="T288">
        <f t="shared" si="55"/>
        <v>1256000000</v>
      </c>
      <c r="U288">
        <f t="shared" si="56"/>
        <v>164711869.63907611</v>
      </c>
      <c r="V288">
        <f t="shared" si="57"/>
        <v>0.75282977645578453</v>
      </c>
      <c r="W288">
        <f t="shared" si="58"/>
        <v>1.359950563920127</v>
      </c>
      <c r="X288">
        <f t="shared" si="59"/>
        <v>-0.94710842844437415</v>
      </c>
      <c r="Y288">
        <f t="shared" si="60"/>
        <v>-0.6435480347122029</v>
      </c>
      <c r="Z288">
        <f t="shared" si="61"/>
        <v>-0.52212387721933451</v>
      </c>
      <c r="AA288">
        <f t="shared" si="62"/>
        <v>1.359950563920127</v>
      </c>
      <c r="AB288">
        <f>IFERROR(V144+MATCH(AA288,V288:Z288,0)-1,"")</f>
        <v>2013</v>
      </c>
    </row>
    <row r="289" spans="1:28" x14ac:dyDescent="0.3">
      <c r="A289" s="1">
        <v>42</v>
      </c>
      <c r="B289" t="s">
        <v>805</v>
      </c>
      <c r="C289" t="s">
        <v>7614</v>
      </c>
      <c r="D289" t="s">
        <v>5579</v>
      </c>
      <c r="E289" t="s">
        <v>7542</v>
      </c>
      <c r="F289" t="s">
        <v>7542</v>
      </c>
      <c r="G289" t="s">
        <v>7862</v>
      </c>
      <c r="I289" t="str">
        <f t="shared" si="47"/>
        <v>N/A</v>
      </c>
      <c r="J289">
        <f t="shared" si="48"/>
        <v>2320000000</v>
      </c>
      <c r="K289">
        <f t="shared" si="49"/>
        <v>2500000000</v>
      </c>
      <c r="L289">
        <f t="shared" si="50"/>
        <v>2440000000</v>
      </c>
      <c r="M289">
        <f t="shared" si="51"/>
        <v>2440000000</v>
      </c>
      <c r="N289">
        <f t="shared" si="52"/>
        <v>2610000000</v>
      </c>
      <c r="P289">
        <f t="shared" si="53"/>
        <v>2610000000</v>
      </c>
      <c r="Q289">
        <f>IFERROR(J144+MATCH(P289,J289:N289,0)-1,"")</f>
        <v>2016</v>
      </c>
      <c r="R289">
        <f t="shared" si="54"/>
        <v>2320000000</v>
      </c>
      <c r="S289">
        <f>IFERROR(J144+MATCH(R289,J289:N289)-1,"")</f>
        <v>2012</v>
      </c>
      <c r="T289">
        <f t="shared" si="55"/>
        <v>2462000000</v>
      </c>
      <c r="U289">
        <f t="shared" si="56"/>
        <v>105451410.61171255</v>
      </c>
      <c r="V289">
        <f t="shared" si="57"/>
        <v>-1.3465917542143147</v>
      </c>
      <c r="W289">
        <f t="shared" si="58"/>
        <v>0.36035553986016872</v>
      </c>
      <c r="X289">
        <f t="shared" si="59"/>
        <v>-0.20862689149799243</v>
      </c>
      <c r="Y289">
        <f t="shared" si="60"/>
        <v>-0.20862689149799243</v>
      </c>
      <c r="Z289">
        <f t="shared" si="61"/>
        <v>1.4034899973501309</v>
      </c>
      <c r="AA289">
        <f t="shared" si="62"/>
        <v>1.4034899973501309</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7717</v>
      </c>
      <c r="D292" t="s">
        <v>7718</v>
      </c>
      <c r="E292" t="s">
        <v>7719</v>
      </c>
      <c r="F292" t="s">
        <v>7720</v>
      </c>
      <c r="G292" t="s">
        <v>7721</v>
      </c>
      <c r="I292" t="str">
        <f t="shared" si="47"/>
        <v>pos_trend</v>
      </c>
      <c r="J292">
        <f t="shared" si="48"/>
        <v>162420000</v>
      </c>
      <c r="K292">
        <f t="shared" si="49"/>
        <v>171930000</v>
      </c>
      <c r="L292">
        <f t="shared" si="50"/>
        <v>191620000</v>
      </c>
      <c r="M292">
        <f t="shared" si="51"/>
        <v>199300000</v>
      </c>
      <c r="N292">
        <f t="shared" si="52"/>
        <v>205600000</v>
      </c>
      <c r="P292">
        <f t="shared" si="53"/>
        <v>205600000</v>
      </c>
      <c r="Q292">
        <f>IFERROR(J144+MATCH(P292,J292:N292,0)-1,"")</f>
        <v>2016</v>
      </c>
      <c r="R292">
        <f t="shared" si="54"/>
        <v>162420000</v>
      </c>
      <c r="S292">
        <f>IFERROR(J144+MATCH(R292,J292:N292)-1,"")</f>
        <v>2012</v>
      </c>
      <c r="T292">
        <f t="shared" si="55"/>
        <v>186174000</v>
      </c>
      <c r="U292">
        <f t="shared" si="56"/>
        <v>18347100.043331098</v>
      </c>
      <c r="V292">
        <f t="shared" si="57"/>
        <v>-1.2947005218208438</v>
      </c>
      <c r="W292">
        <f t="shared" si="58"/>
        <v>-0.77636247507013978</v>
      </c>
      <c r="X292">
        <f t="shared" si="59"/>
        <v>0.2968316511676482</v>
      </c>
      <c r="Y292">
        <f t="shared" si="60"/>
        <v>0.71542641447421051</v>
      </c>
      <c r="Z292">
        <f t="shared" si="61"/>
        <v>1.058804931249125</v>
      </c>
      <c r="AA292">
        <f t="shared" si="62"/>
        <v>-1.2947005218208438</v>
      </c>
      <c r="AB292">
        <f>IFERROR(V144+MATCH(AA292,V292:Z292,0)-1,"")</f>
        <v>2012</v>
      </c>
    </row>
    <row r="293" spans="1:28" x14ac:dyDescent="0.3">
      <c r="A293" s="1">
        <v>1</v>
      </c>
      <c r="B293" t="s">
        <v>424</v>
      </c>
      <c r="C293" t="s">
        <v>254</v>
      </c>
      <c r="D293" t="s">
        <v>7954</v>
      </c>
      <c r="E293" t="s">
        <v>7955</v>
      </c>
      <c r="F293" t="s">
        <v>6189</v>
      </c>
      <c r="G293" t="s">
        <v>1837</v>
      </c>
      <c r="I293" t="str">
        <f t="shared" si="47"/>
        <v>N/A</v>
      </c>
      <c r="J293" t="str">
        <f t="shared" si="48"/>
        <v>N/A</v>
      </c>
      <c r="K293">
        <f t="shared" si="49"/>
        <v>5.8499999999999996E-2</v>
      </c>
      <c r="L293">
        <f t="shared" si="50"/>
        <v>0.11460000000000001</v>
      </c>
      <c r="M293">
        <f t="shared" si="51"/>
        <v>0.04</v>
      </c>
      <c r="N293">
        <f t="shared" si="52"/>
        <v>3.1699999999999999E-2</v>
      </c>
      <c r="P293">
        <f t="shared" si="53"/>
        <v>0.11460000000000001</v>
      </c>
      <c r="Q293">
        <f>IFERROR(J144+MATCH(P293,J293:N293,0)-1,"")</f>
        <v>2014</v>
      </c>
      <c r="R293">
        <f t="shared" si="54"/>
        <v>3.1699999999999999E-2</v>
      </c>
      <c r="S293" t="str">
        <f>IFERROR(J144+MATCH(R293,J293:N293)-1,"")</f>
        <v/>
      </c>
      <c r="T293">
        <f t="shared" si="55"/>
        <v>6.1200000000000004E-2</v>
      </c>
      <c r="U293">
        <f t="shared" si="56"/>
        <v>3.7320861011861273E-2</v>
      </c>
      <c r="V293" t="str">
        <f t="shared" si="57"/>
        <v/>
      </c>
      <c r="W293">
        <f t="shared" si="58"/>
        <v>-7.2345597791591595E-2</v>
      </c>
      <c r="X293">
        <f t="shared" si="59"/>
        <v>1.4308351563225854</v>
      </c>
      <c r="Y293">
        <f t="shared" si="60"/>
        <v>-0.5680469159932362</v>
      </c>
      <c r="Z293">
        <f t="shared" si="61"/>
        <v>-0.79044264253775787</v>
      </c>
      <c r="AA293">
        <f t="shared" si="62"/>
        <v>1.4308351563225854</v>
      </c>
      <c r="AB293">
        <f>IFERROR(V144+MATCH(AA293,V293:Z293,0)-1,"")</f>
        <v>2014</v>
      </c>
    </row>
    <row r="294" spans="1:28" x14ac:dyDescent="0.3">
      <c r="A294" s="1">
        <v>2</v>
      </c>
      <c r="B294" t="s">
        <v>807</v>
      </c>
      <c r="C294" t="s">
        <v>7620</v>
      </c>
      <c r="D294" t="s">
        <v>7621</v>
      </c>
      <c r="E294" t="s">
        <v>7622</v>
      </c>
      <c r="F294" t="s">
        <v>7623</v>
      </c>
      <c r="G294" t="s">
        <v>7624</v>
      </c>
      <c r="I294" t="str">
        <f t="shared" si="47"/>
        <v>N/A</v>
      </c>
      <c r="J294">
        <f t="shared" si="48"/>
        <v>137020000</v>
      </c>
      <c r="K294">
        <f t="shared" si="49"/>
        <v>147260000</v>
      </c>
      <c r="L294">
        <f t="shared" si="50"/>
        <v>152220000</v>
      </c>
      <c r="M294">
        <f t="shared" si="51"/>
        <v>138890000</v>
      </c>
      <c r="N294">
        <f t="shared" si="52"/>
        <v>154800000</v>
      </c>
      <c r="P294">
        <f t="shared" si="53"/>
        <v>154800000</v>
      </c>
      <c r="Q294">
        <f>IFERROR(J144+MATCH(P294,J294:N294,0)-1,"")</f>
        <v>2016</v>
      </c>
      <c r="R294">
        <f t="shared" si="54"/>
        <v>137020000</v>
      </c>
      <c r="S294">
        <f>IFERROR(J144+MATCH(R294,J294:N294)-1,"")</f>
        <v>2012</v>
      </c>
      <c r="T294">
        <f t="shared" si="55"/>
        <v>146038000</v>
      </c>
      <c r="U294">
        <f t="shared" si="56"/>
        <v>7888302.7325274479</v>
      </c>
      <c r="V294">
        <f t="shared" si="57"/>
        <v>-1.1432117029198487</v>
      </c>
      <c r="W294">
        <f t="shared" si="58"/>
        <v>0.15491291871457699</v>
      </c>
      <c r="X294">
        <f t="shared" si="59"/>
        <v>0.78369203231875195</v>
      </c>
      <c r="Y294">
        <f t="shared" si="60"/>
        <v>-0.90615183549246825</v>
      </c>
      <c r="Z294">
        <f t="shared" si="61"/>
        <v>1.110758587378988</v>
      </c>
      <c r="AA294">
        <f t="shared" si="62"/>
        <v>-1.1432117029198487</v>
      </c>
      <c r="AB294">
        <f>IFERROR(V144+MATCH(AA294,V294:Z294,0)-1,"")</f>
        <v>2012</v>
      </c>
    </row>
    <row r="295" spans="1:28" x14ac:dyDescent="0.3">
      <c r="A295" s="1">
        <v>3</v>
      </c>
      <c r="B295" t="s">
        <v>808</v>
      </c>
      <c r="C295" t="s">
        <v>7625</v>
      </c>
      <c r="D295" t="s">
        <v>7626</v>
      </c>
      <c r="E295" t="s">
        <v>7627</v>
      </c>
      <c r="F295" t="s">
        <v>7628</v>
      </c>
      <c r="G295" t="s">
        <v>7629</v>
      </c>
      <c r="I295" t="str">
        <f t="shared" si="47"/>
        <v>N/A</v>
      </c>
      <c r="J295">
        <f t="shared" si="48"/>
        <v>133850000</v>
      </c>
      <c r="K295">
        <f t="shared" si="49"/>
        <v>142220000</v>
      </c>
      <c r="L295">
        <f t="shared" si="50"/>
        <v>146890000</v>
      </c>
      <c r="M295">
        <f t="shared" si="51"/>
        <v>134650000</v>
      </c>
      <c r="N295">
        <f t="shared" si="52"/>
        <v>145490000</v>
      </c>
      <c r="P295">
        <f t="shared" si="53"/>
        <v>146890000</v>
      </c>
      <c r="Q295">
        <f>IFERROR(J144+MATCH(P295,J295:N295,0)-1,"")</f>
        <v>2014</v>
      </c>
      <c r="R295">
        <f t="shared" si="54"/>
        <v>133850000</v>
      </c>
      <c r="S295">
        <f>IFERROR(J144+MATCH(R295,J295:N295)-1,"")</f>
        <v>2012</v>
      </c>
      <c r="T295">
        <f t="shared" si="55"/>
        <v>140620000</v>
      </c>
      <c r="U295">
        <f t="shared" si="56"/>
        <v>6063489.0945725301</v>
      </c>
      <c r="V295">
        <f t="shared" si="57"/>
        <v>-1.1165188712980243</v>
      </c>
      <c r="W295">
        <f t="shared" si="58"/>
        <v>0.26387447475285652</v>
      </c>
      <c r="X295">
        <f t="shared" si="59"/>
        <v>1.0340580979377565</v>
      </c>
      <c r="Y295">
        <f t="shared" si="60"/>
        <v>-0.98458163392159592</v>
      </c>
      <c r="Z295">
        <f t="shared" si="61"/>
        <v>0.80316793252900709</v>
      </c>
      <c r="AA295">
        <f t="shared" si="62"/>
        <v>-1.1165188712980243</v>
      </c>
      <c r="AB295">
        <f>IFERROR(V144+MATCH(AA295,V295:Z295,0)-1,"")</f>
        <v>2012</v>
      </c>
    </row>
    <row r="296" spans="1:28" x14ac:dyDescent="0.3">
      <c r="A296" s="1">
        <v>4</v>
      </c>
      <c r="B296" t="s">
        <v>809</v>
      </c>
      <c r="C296" t="s">
        <v>3506</v>
      </c>
      <c r="D296" t="s">
        <v>7630</v>
      </c>
      <c r="E296" t="s">
        <v>3599</v>
      </c>
      <c r="F296" t="s">
        <v>7631</v>
      </c>
      <c r="G296" t="s">
        <v>4655</v>
      </c>
      <c r="I296" t="str">
        <f t="shared" si="47"/>
        <v>N/A</v>
      </c>
      <c r="J296">
        <f t="shared" si="48"/>
        <v>3180000</v>
      </c>
      <c r="K296">
        <f t="shared" si="49"/>
        <v>5030000</v>
      </c>
      <c r="L296">
        <f t="shared" si="50"/>
        <v>5330000</v>
      </c>
      <c r="M296">
        <f t="shared" si="51"/>
        <v>4250000</v>
      </c>
      <c r="N296">
        <f t="shared" si="52"/>
        <v>9320000</v>
      </c>
      <c r="P296">
        <f t="shared" si="53"/>
        <v>9320000</v>
      </c>
      <c r="Q296">
        <f>IFERROR(J144+MATCH(P296,J296:N296,0)-1,"")</f>
        <v>2016</v>
      </c>
      <c r="R296">
        <f t="shared" si="54"/>
        <v>3180000</v>
      </c>
      <c r="S296">
        <f>IFERROR(J144+MATCH(R296,J296:N296)-1,"")</f>
        <v>2012</v>
      </c>
      <c r="T296">
        <f t="shared" si="55"/>
        <v>5422000</v>
      </c>
      <c r="U296">
        <f t="shared" si="56"/>
        <v>2332202.8213686734</v>
      </c>
      <c r="V296">
        <f t="shared" si="57"/>
        <v>-0.96132290873581183</v>
      </c>
      <c r="W296">
        <f t="shared" si="58"/>
        <v>-0.16808143631776906</v>
      </c>
      <c r="X296">
        <f t="shared" si="59"/>
        <v>-3.9447684033762129E-2</v>
      </c>
      <c r="Y296">
        <f t="shared" si="60"/>
        <v>-0.50252919225618708</v>
      </c>
      <c r="Z296">
        <f t="shared" si="61"/>
        <v>1.6713812213435302</v>
      </c>
      <c r="AA296">
        <f t="shared" si="62"/>
        <v>1.6713812213435302</v>
      </c>
      <c r="AB296">
        <f>IFERROR(V144+MATCH(AA296,V296:Z296,0)-1,"")</f>
        <v>2016</v>
      </c>
    </row>
    <row r="297" spans="1:28" x14ac:dyDescent="0.3">
      <c r="A297" s="1">
        <v>5</v>
      </c>
      <c r="B297" t="s">
        <v>810</v>
      </c>
      <c r="C297" t="s">
        <v>7956</v>
      </c>
      <c r="D297" t="s">
        <v>2133</v>
      </c>
      <c r="E297" t="s">
        <v>7957</v>
      </c>
      <c r="F297" t="s">
        <v>7958</v>
      </c>
      <c r="G297" t="s">
        <v>7959</v>
      </c>
      <c r="I297" t="str">
        <f t="shared" si="47"/>
        <v>N/A</v>
      </c>
      <c r="J297">
        <f t="shared" si="48"/>
        <v>-9020000</v>
      </c>
      <c r="K297">
        <f t="shared" si="49"/>
        <v>6840000</v>
      </c>
      <c r="L297">
        <f t="shared" si="50"/>
        <v>-18970000</v>
      </c>
      <c r="M297">
        <f t="shared" si="51"/>
        <v>-7140000</v>
      </c>
      <c r="N297">
        <f t="shared" si="52"/>
        <v>-11110000</v>
      </c>
      <c r="P297">
        <f t="shared" si="53"/>
        <v>6840000</v>
      </c>
      <c r="Q297">
        <f>IFERROR(J144+MATCH(P297,J297:N297,0)-1,"")</f>
        <v>2013</v>
      </c>
      <c r="R297">
        <f t="shared" si="54"/>
        <v>-18970000</v>
      </c>
      <c r="S297">
        <f>IFERROR(J144+MATCH(R297,J297:N297)-1,"")</f>
        <v>2014</v>
      </c>
      <c r="T297">
        <f t="shared" si="55"/>
        <v>-7880000</v>
      </c>
      <c r="U297">
        <f t="shared" si="56"/>
        <v>9380119.9352673516</v>
      </c>
      <c r="V297">
        <f t="shared" si="57"/>
        <v>-0.12153362727419197</v>
      </c>
      <c r="W297">
        <f t="shared" si="58"/>
        <v>1.5692763100667595</v>
      </c>
      <c r="X297">
        <f t="shared" si="59"/>
        <v>-1.1822876547989376</v>
      </c>
      <c r="Y297">
        <f t="shared" si="60"/>
        <v>7.8890249283247421E-2</v>
      </c>
      <c r="Z297">
        <f t="shared" si="61"/>
        <v>-0.34434527727687725</v>
      </c>
      <c r="AA297">
        <f t="shared" si="62"/>
        <v>1.5692763100667595</v>
      </c>
      <c r="AB297">
        <f>IFERROR(V144+MATCH(AA297,V297:Z297,0)-1,"")</f>
        <v>2013</v>
      </c>
    </row>
    <row r="298" spans="1:28" x14ac:dyDescent="0.3">
      <c r="A298" s="1">
        <v>6</v>
      </c>
      <c r="B298" t="s">
        <v>714</v>
      </c>
      <c r="C298" t="s">
        <v>7956</v>
      </c>
      <c r="D298" t="s">
        <v>2133</v>
      </c>
      <c r="E298" t="s">
        <v>7957</v>
      </c>
      <c r="F298" t="s">
        <v>7958</v>
      </c>
      <c r="G298" t="s">
        <v>7959</v>
      </c>
      <c r="I298" t="str">
        <f t="shared" si="47"/>
        <v>N/A</v>
      </c>
      <c r="J298">
        <f t="shared" si="48"/>
        <v>-9020000</v>
      </c>
      <c r="K298">
        <f t="shared" si="49"/>
        <v>6840000</v>
      </c>
      <c r="L298">
        <f t="shared" si="50"/>
        <v>-18970000</v>
      </c>
      <c r="M298">
        <f t="shared" si="51"/>
        <v>-7140000</v>
      </c>
      <c r="N298">
        <f t="shared" si="52"/>
        <v>-11110000</v>
      </c>
      <c r="P298">
        <f t="shared" si="53"/>
        <v>6840000</v>
      </c>
      <c r="Q298">
        <f>IFERROR(J144+MATCH(P298,J298:N298,0)-1,"")</f>
        <v>2013</v>
      </c>
      <c r="R298">
        <f t="shared" si="54"/>
        <v>-18970000</v>
      </c>
      <c r="S298">
        <f>IFERROR(J144+MATCH(R298,J298:N298)-1,"")</f>
        <v>2014</v>
      </c>
      <c r="T298">
        <f t="shared" si="55"/>
        <v>-7880000</v>
      </c>
      <c r="U298">
        <f t="shared" si="56"/>
        <v>9380119.9352673516</v>
      </c>
      <c r="V298">
        <f t="shared" si="57"/>
        <v>-0.12153362727419197</v>
      </c>
      <c r="W298">
        <f t="shared" si="58"/>
        <v>1.5692763100667595</v>
      </c>
      <c r="X298">
        <f t="shared" si="59"/>
        <v>-1.1822876547989376</v>
      </c>
      <c r="Y298">
        <f t="shared" si="60"/>
        <v>7.8890249283247421E-2</v>
      </c>
      <c r="Z298">
        <f t="shared" si="61"/>
        <v>-0.34434527727687725</v>
      </c>
      <c r="AA298">
        <f t="shared" si="62"/>
        <v>1.5692763100667595</v>
      </c>
      <c r="AB298">
        <f>IFERROR(V144+MATCH(AA298,V298:Z298,0)-1,"")</f>
        <v>2013</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7960</v>
      </c>
      <c r="D300" t="s">
        <v>7961</v>
      </c>
      <c r="E300" t="s">
        <v>7962</v>
      </c>
      <c r="F300" t="s">
        <v>7963</v>
      </c>
      <c r="G300" t="s">
        <v>7964</v>
      </c>
      <c r="I300" t="str">
        <f t="shared" si="47"/>
        <v>N/A</v>
      </c>
      <c r="J300">
        <f t="shared" si="48"/>
        <v>27170000</v>
      </c>
      <c r="K300">
        <f t="shared" si="49"/>
        <v>36330000</v>
      </c>
      <c r="L300">
        <f t="shared" si="50"/>
        <v>37330000</v>
      </c>
      <c r="M300">
        <f t="shared" si="51"/>
        <v>41200000</v>
      </c>
      <c r="N300">
        <f t="shared" si="52"/>
        <v>35350000</v>
      </c>
      <c r="P300">
        <f t="shared" si="53"/>
        <v>41200000</v>
      </c>
      <c r="Q300">
        <f>IFERROR(J144+MATCH(P300,J300:N300,0)-1,"")</f>
        <v>2015</v>
      </c>
      <c r="R300">
        <f t="shared" si="54"/>
        <v>27170000</v>
      </c>
      <c r="S300">
        <f>IFERROR(J144+MATCH(R300,J300:N300)-1,"")</f>
        <v>2012</v>
      </c>
      <c r="T300">
        <f t="shared" si="55"/>
        <v>35476000</v>
      </c>
      <c r="U300">
        <f t="shared" si="56"/>
        <v>5146268.5510960268</v>
      </c>
      <c r="V300">
        <f t="shared" si="57"/>
        <v>-1.6139849519184204</v>
      </c>
      <c r="W300">
        <f t="shared" si="58"/>
        <v>0.16594547904386359</v>
      </c>
      <c r="X300">
        <f t="shared" si="59"/>
        <v>0.36026102827555401</v>
      </c>
      <c r="Y300">
        <f t="shared" si="60"/>
        <v>1.1122622038021959</v>
      </c>
      <c r="Z300">
        <f t="shared" si="61"/>
        <v>-2.4483759203192991E-2</v>
      </c>
      <c r="AA300">
        <f t="shared" si="62"/>
        <v>-1.6139849519184204</v>
      </c>
      <c r="AB300">
        <f>IFERROR(V144+MATCH(AA300,V300:Z300,0)-1,"")</f>
        <v>2012</v>
      </c>
    </row>
    <row r="301" spans="1:28" x14ac:dyDescent="0.3">
      <c r="A301" s="1">
        <v>9</v>
      </c>
      <c r="B301" t="s">
        <v>823</v>
      </c>
      <c r="C301" t="s">
        <v>7965</v>
      </c>
      <c r="D301" t="s">
        <v>7966</v>
      </c>
      <c r="E301" t="s">
        <v>7967</v>
      </c>
      <c r="F301" t="s">
        <v>7968</v>
      </c>
      <c r="G301" t="s">
        <v>7969</v>
      </c>
      <c r="I301" t="str">
        <f t="shared" si="47"/>
        <v>N/A</v>
      </c>
      <c r="J301">
        <f t="shared" si="48"/>
        <v>317600000</v>
      </c>
      <c r="K301">
        <f t="shared" si="49"/>
        <v>362360000</v>
      </c>
      <c r="L301">
        <f t="shared" si="50"/>
        <v>362200000</v>
      </c>
      <c r="M301">
        <f t="shared" si="51"/>
        <v>372250000</v>
      </c>
      <c r="N301">
        <f t="shared" si="52"/>
        <v>384640000</v>
      </c>
      <c r="P301">
        <f t="shared" si="53"/>
        <v>384640000</v>
      </c>
      <c r="Q301">
        <f>IFERROR(J144+MATCH(P301,J301:N301,0)-1,"")</f>
        <v>2016</v>
      </c>
      <c r="R301">
        <f t="shared" si="54"/>
        <v>317600000</v>
      </c>
      <c r="S301">
        <f>IFERROR(J144+MATCH(R301,J301:N301)-1,"")</f>
        <v>2012</v>
      </c>
      <c r="T301">
        <f t="shared" si="55"/>
        <v>359810000</v>
      </c>
      <c r="U301">
        <f t="shared" si="56"/>
        <v>25323808.955210511</v>
      </c>
      <c r="V301">
        <f t="shared" si="57"/>
        <v>-1.6668108685646621</v>
      </c>
      <c r="W301">
        <f t="shared" si="58"/>
        <v>0.10069575254299665</v>
      </c>
      <c r="X301">
        <f t="shared" si="59"/>
        <v>9.437758767755372E-2</v>
      </c>
      <c r="Y301">
        <f t="shared" si="60"/>
        <v>0.49123731828818756</v>
      </c>
      <c r="Z301">
        <f t="shared" si="61"/>
        <v>0.98050021005592425</v>
      </c>
      <c r="AA301">
        <f t="shared" si="62"/>
        <v>-1.6668108685646621</v>
      </c>
      <c r="AB301">
        <f>IFERROR(V144+MATCH(AA301,V301:Z301,0)-1,"")</f>
        <v>2012</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7970</v>
      </c>
      <c r="D303" t="s">
        <v>7971</v>
      </c>
      <c r="E303" t="s">
        <v>7972</v>
      </c>
      <c r="F303" t="s">
        <v>7973</v>
      </c>
      <c r="G303" t="s">
        <v>7974</v>
      </c>
      <c r="I303" t="str">
        <f t="shared" si="47"/>
        <v>N/A</v>
      </c>
      <c r="J303">
        <f t="shared" si="48"/>
        <v>-3700000</v>
      </c>
      <c r="K303">
        <f t="shared" si="49"/>
        <v>-76920000</v>
      </c>
      <c r="L303">
        <f t="shared" si="50"/>
        <v>-47650000</v>
      </c>
      <c r="M303">
        <f t="shared" si="51"/>
        <v>-47730000</v>
      </c>
      <c r="N303">
        <f t="shared" si="52"/>
        <v>-57450000</v>
      </c>
      <c r="P303">
        <f t="shared" si="53"/>
        <v>-3700000</v>
      </c>
      <c r="Q303">
        <f>IFERROR(J144+MATCH(P303,J303:N303,0)-1,"")</f>
        <v>2012</v>
      </c>
      <c r="R303">
        <f t="shared" si="54"/>
        <v>-76920000</v>
      </c>
      <c r="S303" t="str">
        <f>IFERROR(J144+MATCH(R303,J303:N303)-1,"")</f>
        <v/>
      </c>
      <c r="T303">
        <f t="shared" si="55"/>
        <v>-46690000</v>
      </c>
      <c r="U303">
        <f t="shared" si="56"/>
        <v>26831761.962271504</v>
      </c>
      <c r="V303">
        <f t="shared" si="57"/>
        <v>1.6022056270642535</v>
      </c>
      <c r="W303">
        <f t="shared" si="58"/>
        <v>-1.1266498280100579</v>
      </c>
      <c r="X303">
        <f t="shared" si="59"/>
        <v>-3.5778492718810964E-2</v>
      </c>
      <c r="Y303">
        <f t="shared" si="60"/>
        <v>-3.8760033778711879E-2</v>
      </c>
      <c r="Z303">
        <f t="shared" si="61"/>
        <v>-0.40101727255667291</v>
      </c>
      <c r="AA303">
        <f t="shared" si="62"/>
        <v>1.6022056270642535</v>
      </c>
      <c r="AB303">
        <f>IFERROR(V144+MATCH(AA303,V303:Z303,0)-1,"")</f>
        <v>2012</v>
      </c>
    </row>
    <row r="304" spans="1:28" x14ac:dyDescent="0.3">
      <c r="A304" s="1">
        <v>12</v>
      </c>
      <c r="B304" t="s">
        <v>836</v>
      </c>
      <c r="C304" t="s">
        <v>7975</v>
      </c>
      <c r="D304" t="s">
        <v>7976</v>
      </c>
      <c r="E304" t="s">
        <v>7977</v>
      </c>
      <c r="F304" t="s">
        <v>7978</v>
      </c>
      <c r="G304" t="s">
        <v>7979</v>
      </c>
      <c r="I304" t="str">
        <f t="shared" si="47"/>
        <v>N/A</v>
      </c>
      <c r="J304">
        <f t="shared" si="48"/>
        <v>16690000.000000002</v>
      </c>
      <c r="K304">
        <f t="shared" si="49"/>
        <v>-32810000.000000004</v>
      </c>
      <c r="L304">
        <f t="shared" si="50"/>
        <v>-16320000</v>
      </c>
      <c r="M304">
        <f t="shared" si="51"/>
        <v>-27760000</v>
      </c>
      <c r="N304">
        <f t="shared" si="52"/>
        <v>-41720000</v>
      </c>
      <c r="P304">
        <f t="shared" si="53"/>
        <v>16690000.000000002</v>
      </c>
      <c r="Q304">
        <f>IFERROR(J144+MATCH(P304,J304:N304,0)-1,"")</f>
        <v>2012</v>
      </c>
      <c r="R304">
        <f t="shared" si="54"/>
        <v>-41720000</v>
      </c>
      <c r="S304" t="str">
        <f>IFERROR(J144+MATCH(R304,J304:N304)-1,"")</f>
        <v/>
      </c>
      <c r="T304">
        <f t="shared" si="55"/>
        <v>-20384000</v>
      </c>
      <c r="U304">
        <f t="shared" si="56"/>
        <v>22666237.667508915</v>
      </c>
      <c r="V304">
        <f t="shared" si="57"/>
        <v>1.6356486040532434</v>
      </c>
      <c r="W304">
        <f t="shared" si="58"/>
        <v>-0.54821625813145625</v>
      </c>
      <c r="X304">
        <f t="shared" si="59"/>
        <v>0.17929751110946704</v>
      </c>
      <c r="Y304">
        <f t="shared" si="60"/>
        <v>-0.32541792370655237</v>
      </c>
      <c r="Z304">
        <f t="shared" si="61"/>
        <v>-0.94131193332470198</v>
      </c>
      <c r="AA304">
        <f t="shared" si="62"/>
        <v>1.6356486040532434</v>
      </c>
      <c r="AB304">
        <f>IFERROR(V144+MATCH(AA304,V304:Z304,0)-1,"")</f>
        <v>2012</v>
      </c>
    </row>
    <row r="305" spans="1:28" x14ac:dyDescent="0.3">
      <c r="A305" s="1">
        <v>13</v>
      </c>
      <c r="B305" t="s">
        <v>655</v>
      </c>
      <c r="C305" t="s">
        <v>7980</v>
      </c>
      <c r="D305" t="s">
        <v>7981</v>
      </c>
      <c r="E305" t="s">
        <v>7982</v>
      </c>
      <c r="F305" t="s">
        <v>3354</v>
      </c>
      <c r="G305" t="s">
        <v>7983</v>
      </c>
      <c r="I305" t="str">
        <f t="shared" si="47"/>
        <v>N/A</v>
      </c>
      <c r="J305">
        <f t="shared" si="48"/>
        <v>-824000</v>
      </c>
      <c r="K305">
        <f t="shared" si="49"/>
        <v>1140000</v>
      </c>
      <c r="L305">
        <f t="shared" si="50"/>
        <v>-24320000</v>
      </c>
      <c r="M305">
        <f t="shared" si="51"/>
        <v>39330000</v>
      </c>
      <c r="N305">
        <f t="shared" si="52"/>
        <v>-12470000</v>
      </c>
      <c r="P305">
        <f t="shared" si="53"/>
        <v>39330000</v>
      </c>
      <c r="Q305">
        <f>IFERROR(J144+MATCH(P305,J305:N305,0)-1,"")</f>
        <v>2015</v>
      </c>
      <c r="R305">
        <f t="shared" si="54"/>
        <v>-24320000</v>
      </c>
      <c r="S305">
        <f>IFERROR(J144+MATCH(R305,J305:N305)-1,"")</f>
        <v>2014</v>
      </c>
      <c r="T305">
        <f t="shared" si="55"/>
        <v>571200</v>
      </c>
      <c r="U305">
        <f t="shared" si="56"/>
        <v>23948692.181411494</v>
      </c>
      <c r="V305">
        <f t="shared" si="57"/>
        <v>-5.8257878527618594E-2</v>
      </c>
      <c r="W305">
        <f t="shared" si="58"/>
        <v>2.375077501900047E-2</v>
      </c>
      <c r="X305">
        <f t="shared" si="59"/>
        <v>-1.0393552938694524</v>
      </c>
      <c r="Y305">
        <f t="shared" si="60"/>
        <v>1.6184098783516798</v>
      </c>
      <c r="Z305">
        <f t="shared" si="61"/>
        <v>-0.54454748097360928</v>
      </c>
      <c r="AA305">
        <f t="shared" si="62"/>
        <v>1.6184098783516798</v>
      </c>
      <c r="AB305">
        <f>IFERROR(V144+MATCH(AA305,V305:Z305,0)-1,"")</f>
        <v>2015</v>
      </c>
    </row>
    <row r="306" spans="1:28" x14ac:dyDescent="0.3">
      <c r="A306" s="1">
        <v>14</v>
      </c>
      <c r="B306" t="s">
        <v>847</v>
      </c>
      <c r="C306" t="s">
        <v>7984</v>
      </c>
      <c r="D306" t="s">
        <v>7985</v>
      </c>
      <c r="E306" t="s">
        <v>7986</v>
      </c>
      <c r="F306" t="s">
        <v>7987</v>
      </c>
      <c r="G306" t="s">
        <v>7988</v>
      </c>
      <c r="I306" t="str">
        <f t="shared" si="47"/>
        <v>N/A</v>
      </c>
      <c r="J306">
        <f t="shared" si="48"/>
        <v>-2830000</v>
      </c>
      <c r="K306">
        <f t="shared" si="49"/>
        <v>-32060000.000000004</v>
      </c>
      <c r="L306">
        <f t="shared" si="50"/>
        <v>-1260000</v>
      </c>
      <c r="M306">
        <f t="shared" si="51"/>
        <v>-43780000</v>
      </c>
      <c r="N306">
        <f t="shared" si="52"/>
        <v>-17480000</v>
      </c>
      <c r="P306">
        <f t="shared" si="53"/>
        <v>-1260000</v>
      </c>
      <c r="Q306">
        <f>IFERROR(J144+MATCH(P306,J306:N306,0)-1,"")</f>
        <v>2014</v>
      </c>
      <c r="R306">
        <f t="shared" si="54"/>
        <v>-43780000</v>
      </c>
      <c r="S306" t="str">
        <f>IFERROR(J144+MATCH(R306,J306:N306)-1,"")</f>
        <v/>
      </c>
      <c r="T306">
        <f t="shared" si="55"/>
        <v>-19482000</v>
      </c>
      <c r="U306">
        <f t="shared" si="56"/>
        <v>18452217.210947849</v>
      </c>
      <c r="V306">
        <f t="shared" si="57"/>
        <v>0.90243897574109599</v>
      </c>
      <c r="W306">
        <f t="shared" si="58"/>
        <v>-0.68165250041265368</v>
      </c>
      <c r="X306">
        <f t="shared" si="59"/>
        <v>0.98752360172677467</v>
      </c>
      <c r="Y306">
        <f t="shared" si="60"/>
        <v>-1.3168065236942801</v>
      </c>
      <c r="Z306">
        <f t="shared" si="61"/>
        <v>0.10849644663906283</v>
      </c>
      <c r="AA306">
        <f t="shared" si="62"/>
        <v>-1.3168065236942801</v>
      </c>
      <c r="AB306">
        <f>IFERROR(V144+MATCH(AA306,V306:Z306,0)-1,"")</f>
        <v>2015</v>
      </c>
    </row>
    <row r="307" spans="1:28" x14ac:dyDescent="0.3">
      <c r="A307" s="1">
        <v>15</v>
      </c>
      <c r="B307" t="s">
        <v>853</v>
      </c>
      <c r="C307" t="s">
        <v>7989</v>
      </c>
      <c r="D307" t="s">
        <v>7990</v>
      </c>
      <c r="E307" t="s">
        <v>7991</v>
      </c>
      <c r="F307" t="s">
        <v>7992</v>
      </c>
      <c r="G307" t="s">
        <v>7993</v>
      </c>
      <c r="I307" t="str">
        <f t="shared" si="47"/>
        <v>N/A</v>
      </c>
      <c r="J307">
        <f t="shared" si="48"/>
        <v>313890000</v>
      </c>
      <c r="K307">
        <f t="shared" si="49"/>
        <v>285440000</v>
      </c>
      <c r="L307">
        <f t="shared" si="50"/>
        <v>314550000</v>
      </c>
      <c r="M307">
        <f t="shared" si="51"/>
        <v>324520000</v>
      </c>
      <c r="N307">
        <f t="shared" si="52"/>
        <v>327190000</v>
      </c>
      <c r="P307">
        <f t="shared" si="53"/>
        <v>327190000</v>
      </c>
      <c r="Q307">
        <f>IFERROR(J144+MATCH(P307,J307:N307,0)-1,"")</f>
        <v>2016</v>
      </c>
      <c r="R307">
        <f t="shared" si="54"/>
        <v>285440000</v>
      </c>
      <c r="S307" t="str">
        <f>IFERROR(J144+MATCH(R307,J307:N307)-1,"")</f>
        <v/>
      </c>
      <c r="T307">
        <f t="shared" si="55"/>
        <v>313118000</v>
      </c>
      <c r="U307">
        <f t="shared" si="56"/>
        <v>16558570.89244117</v>
      </c>
      <c r="V307">
        <f t="shared" si="57"/>
        <v>4.6622380941848708E-2</v>
      </c>
      <c r="W307">
        <f t="shared" si="58"/>
        <v>-1.6715210617985603</v>
      </c>
      <c r="X307">
        <f t="shared" si="59"/>
        <v>8.648089314601988E-2</v>
      </c>
      <c r="Y307">
        <f t="shared" si="60"/>
        <v>0.68858599416963595</v>
      </c>
      <c r="Z307">
        <f t="shared" si="61"/>
        <v>0.84983179354105576</v>
      </c>
      <c r="AA307">
        <f t="shared" si="62"/>
        <v>-1.6715210617985603</v>
      </c>
      <c r="AB307">
        <f>IFERROR(V144+MATCH(AA307,V307:Z307,0)-1,"")</f>
        <v>2013</v>
      </c>
    </row>
    <row r="308" spans="1:28" x14ac:dyDescent="0.3">
      <c r="A308" s="1">
        <v>16</v>
      </c>
      <c r="B308" t="s">
        <v>859</v>
      </c>
      <c r="C308" t="s">
        <v>254</v>
      </c>
      <c r="D308" t="s">
        <v>1670</v>
      </c>
      <c r="E308" t="s">
        <v>7557</v>
      </c>
      <c r="F308" t="s">
        <v>1837</v>
      </c>
      <c r="G308" t="s">
        <v>7994</v>
      </c>
      <c r="I308" t="str">
        <f t="shared" si="47"/>
        <v>N/A</v>
      </c>
      <c r="J308" t="str">
        <f t="shared" si="48"/>
        <v>N/A</v>
      </c>
      <c r="K308">
        <f t="shared" si="49"/>
        <v>-9.0700000000000003E-2</v>
      </c>
      <c r="L308">
        <f t="shared" si="50"/>
        <v>0.10199999999999999</v>
      </c>
      <c r="M308">
        <f t="shared" si="51"/>
        <v>3.1699999999999999E-2</v>
      </c>
      <c r="N308">
        <f t="shared" si="52"/>
        <v>8.3000000000000001E-3</v>
      </c>
      <c r="P308">
        <f t="shared" si="53"/>
        <v>0.10199999999999999</v>
      </c>
      <c r="Q308">
        <f>IFERROR(J144+MATCH(P308,J308:N308,0)-1,"")</f>
        <v>2014</v>
      </c>
      <c r="R308">
        <f t="shared" si="54"/>
        <v>-9.0700000000000003E-2</v>
      </c>
      <c r="S308">
        <f>IFERROR(J144+MATCH(R308,J308:N308)-1,"")</f>
        <v>2013</v>
      </c>
      <c r="T308">
        <f t="shared" si="55"/>
        <v>1.2824999999999998E-2</v>
      </c>
      <c r="U308">
        <f t="shared" si="56"/>
        <v>7.9679247611909587E-2</v>
      </c>
      <c r="V308" t="str">
        <f t="shared" si="57"/>
        <v/>
      </c>
      <c r="W308">
        <f t="shared" si="58"/>
        <v>-1.2992718066846582</v>
      </c>
      <c r="X308">
        <f t="shared" si="59"/>
        <v>1.1191747245699528</v>
      </c>
      <c r="Y308">
        <f t="shared" si="60"/>
        <v>0.23688727699756509</v>
      </c>
      <c r="Z308">
        <f t="shared" si="61"/>
        <v>-5.679019488285994E-2</v>
      </c>
      <c r="AA308">
        <f t="shared" si="62"/>
        <v>-1.2992718066846582</v>
      </c>
      <c r="AB308">
        <f>IFERROR(V144+MATCH(AA308,V308:Z308,0)-1,"")</f>
        <v>2013</v>
      </c>
    </row>
    <row r="309" spans="1:28" x14ac:dyDescent="0.3">
      <c r="A309" s="1">
        <v>17</v>
      </c>
      <c r="B309" t="s">
        <v>864</v>
      </c>
      <c r="C309" t="s">
        <v>7995</v>
      </c>
      <c r="D309" t="s">
        <v>7996</v>
      </c>
      <c r="E309" t="s">
        <v>7997</v>
      </c>
      <c r="F309" t="s">
        <v>7998</v>
      </c>
      <c r="G309" t="s">
        <v>7999</v>
      </c>
      <c r="I309" t="str">
        <f t="shared" si="47"/>
        <v>N/A</v>
      </c>
      <c r="J309">
        <f t="shared" si="48"/>
        <v>0.13470000000000001</v>
      </c>
      <c r="K309">
        <f t="shared" si="49"/>
        <v>0.1133</v>
      </c>
      <c r="L309">
        <f t="shared" si="50"/>
        <v>0.1211</v>
      </c>
      <c r="M309">
        <f t="shared" si="51"/>
        <v>0.14000000000000001</v>
      </c>
      <c r="N309">
        <f t="shared" si="52"/>
        <v>0.1404</v>
      </c>
      <c r="P309">
        <f t="shared" si="53"/>
        <v>0.1404</v>
      </c>
      <c r="Q309">
        <f>IFERROR(J144+MATCH(P309,J309:N309,0)-1,"")</f>
        <v>2016</v>
      </c>
      <c r="R309">
        <f t="shared" si="54"/>
        <v>0.1133</v>
      </c>
      <c r="S309" t="str">
        <f>IFERROR(J144+MATCH(R309,J309:N309)-1,"")</f>
        <v/>
      </c>
      <c r="T309">
        <f t="shared" si="55"/>
        <v>0.12989999999999999</v>
      </c>
      <c r="U309">
        <f t="shared" si="56"/>
        <v>1.2127448206444756E-2</v>
      </c>
      <c r="V309">
        <f t="shared" si="57"/>
        <v>0.39579637185745437</v>
      </c>
      <c r="W309">
        <f t="shared" si="58"/>
        <v>-1.3687957860070212</v>
      </c>
      <c r="X309">
        <f t="shared" si="59"/>
        <v>-0.72562668173866129</v>
      </c>
      <c r="Y309">
        <f t="shared" si="60"/>
        <v>0.83282153245005774</v>
      </c>
      <c r="Z309">
        <f t="shared" si="61"/>
        <v>0.86580456343817735</v>
      </c>
      <c r="AA309">
        <f t="shared" si="62"/>
        <v>-1.3687957860070212</v>
      </c>
      <c r="AB309">
        <f>IFERROR(V144+MATCH(AA309,V309:Z309,0)-1,"")</f>
        <v>2013</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8000</v>
      </c>
      <c r="D312" t="s">
        <v>8001</v>
      </c>
      <c r="E312" t="s">
        <v>8002</v>
      </c>
      <c r="F312" t="s">
        <v>8003</v>
      </c>
      <c r="G312" t="s">
        <v>8004</v>
      </c>
      <c r="I312" t="str">
        <f t="shared" si="47"/>
        <v>N/A</v>
      </c>
      <c r="J312">
        <f t="shared" si="48"/>
        <v>-174050000</v>
      </c>
      <c r="K312">
        <f t="shared" si="49"/>
        <v>-152240000</v>
      </c>
      <c r="L312">
        <f t="shared" si="50"/>
        <v>-161950000</v>
      </c>
      <c r="M312">
        <f t="shared" si="51"/>
        <v>-149320000</v>
      </c>
      <c r="N312">
        <f t="shared" si="52"/>
        <v>-131479999.99999999</v>
      </c>
      <c r="P312">
        <f t="shared" si="53"/>
        <v>-131479999.99999999</v>
      </c>
      <c r="Q312">
        <f>IFERROR(J144+MATCH(P312,J312:N312,0)-1,"")</f>
        <v>2016</v>
      </c>
      <c r="R312">
        <f t="shared" si="54"/>
        <v>-174050000</v>
      </c>
      <c r="S312">
        <f>IFERROR(J144+MATCH(R312,J312:N312)-1,"")</f>
        <v>2012</v>
      </c>
      <c r="T312">
        <f t="shared" si="55"/>
        <v>-153808000</v>
      </c>
      <c r="U312">
        <f t="shared" si="56"/>
        <v>15789007.885234594</v>
      </c>
      <c r="V312">
        <f t="shared" si="57"/>
        <v>-1.2820311540239149</v>
      </c>
      <c r="W312">
        <f t="shared" si="58"/>
        <v>9.9309596359524688E-2</v>
      </c>
      <c r="X312">
        <f t="shared" si="59"/>
        <v>-0.51567521272911354</v>
      </c>
      <c r="Y312">
        <f t="shared" si="60"/>
        <v>0.28424838549843545</v>
      </c>
      <c r="Z312">
        <f t="shared" si="61"/>
        <v>1.4141483848950693</v>
      </c>
      <c r="AA312">
        <f t="shared" si="62"/>
        <v>1.4141483848950693</v>
      </c>
      <c r="AB312">
        <f>IFERROR(V144+MATCH(AA312,V312:Z312,0)-1,"")</f>
        <v>2016</v>
      </c>
    </row>
    <row r="313" spans="1:28" x14ac:dyDescent="0.3">
      <c r="A313" s="1">
        <v>1</v>
      </c>
      <c r="B313" t="s">
        <v>876</v>
      </c>
      <c r="C313" t="s">
        <v>8000</v>
      </c>
      <c r="D313" t="s">
        <v>8005</v>
      </c>
      <c r="E313" t="s">
        <v>8006</v>
      </c>
      <c r="F313" t="s">
        <v>8003</v>
      </c>
      <c r="G313" t="s">
        <v>8007</v>
      </c>
      <c r="I313" t="str">
        <f t="shared" si="47"/>
        <v>N/A</v>
      </c>
      <c r="J313">
        <f t="shared" si="48"/>
        <v>-174050000</v>
      </c>
      <c r="K313">
        <f t="shared" si="49"/>
        <v>-151510000</v>
      </c>
      <c r="L313">
        <f t="shared" si="50"/>
        <v>-161940000</v>
      </c>
      <c r="M313">
        <f t="shared" si="51"/>
        <v>-149320000</v>
      </c>
      <c r="N313">
        <f t="shared" si="52"/>
        <v>-128990000.00000001</v>
      </c>
      <c r="P313">
        <f t="shared" si="53"/>
        <v>-128990000.00000001</v>
      </c>
      <c r="Q313">
        <f>IFERROR(J144+MATCH(P313,J313:N313,0)-1,"")</f>
        <v>2016</v>
      </c>
      <c r="R313">
        <f t="shared" si="54"/>
        <v>-174050000</v>
      </c>
      <c r="S313">
        <f>IFERROR(J144+MATCH(R313,J313:N313)-1,"")</f>
        <v>2012</v>
      </c>
      <c r="T313">
        <f t="shared" si="55"/>
        <v>-153162000</v>
      </c>
      <c r="U313">
        <f t="shared" si="56"/>
        <v>16696837.125635495</v>
      </c>
      <c r="V313">
        <f t="shared" si="57"/>
        <v>-1.2510153775130022</v>
      </c>
      <c r="W313">
        <f t="shared" si="58"/>
        <v>9.8940894468186505E-2</v>
      </c>
      <c r="X313">
        <f t="shared" si="59"/>
        <v>-0.5257283121318046</v>
      </c>
      <c r="Y313">
        <f t="shared" si="60"/>
        <v>0.23010346037940227</v>
      </c>
      <c r="Z313">
        <f t="shared" si="61"/>
        <v>1.4476993347972171</v>
      </c>
      <c r="AA313">
        <f t="shared" si="62"/>
        <v>1.4476993347972171</v>
      </c>
      <c r="AB313">
        <f>IFERROR(V144+MATCH(AA313,V313:Z313,0)-1,"")</f>
        <v>2016</v>
      </c>
    </row>
    <row r="314" spans="1:28" x14ac:dyDescent="0.3">
      <c r="A314" s="1">
        <v>2</v>
      </c>
      <c r="B314" t="s">
        <v>882</v>
      </c>
      <c r="C314" t="s">
        <v>254</v>
      </c>
      <c r="D314" t="s">
        <v>8008</v>
      </c>
      <c r="E314" t="s">
        <v>8009</v>
      </c>
      <c r="F314" t="s">
        <v>254</v>
      </c>
      <c r="G314" t="s">
        <v>5130</v>
      </c>
      <c r="I314" t="str">
        <f t="shared" si="47"/>
        <v>N/A</v>
      </c>
      <c r="J314" t="str">
        <f t="shared" si="48"/>
        <v>N/A</v>
      </c>
      <c r="K314">
        <f t="shared" si="49"/>
        <v>-725000</v>
      </c>
      <c r="L314">
        <f t="shared" si="50"/>
        <v>-9000</v>
      </c>
      <c r="M314" t="str">
        <f t="shared" si="51"/>
        <v>N/A</v>
      </c>
      <c r="N314">
        <f t="shared" si="52"/>
        <v>-2490000</v>
      </c>
      <c r="P314">
        <f t="shared" si="53"/>
        <v>-9000</v>
      </c>
      <c r="Q314">
        <f>IFERROR(J144+MATCH(P314,J314:N314,0)-1,"")</f>
        <v>2014</v>
      </c>
      <c r="R314">
        <f t="shared" si="54"/>
        <v>-2490000</v>
      </c>
      <c r="S314" t="str">
        <f>IFERROR(J144+MATCH(R314,J314:N314)-1,"")</f>
        <v/>
      </c>
      <c r="T314">
        <f t="shared" si="55"/>
        <v>-1074666.6666666667</v>
      </c>
      <c r="U314">
        <f t="shared" si="56"/>
        <v>1276926.1268113097</v>
      </c>
      <c r="V314" t="str">
        <f t="shared" si="57"/>
        <v/>
      </c>
      <c r="W314">
        <f t="shared" si="58"/>
        <v>0.27383468732043315</v>
      </c>
      <c r="X314">
        <f t="shared" si="59"/>
        <v>0.83455623962194914</v>
      </c>
      <c r="Y314" t="str">
        <f t="shared" si="60"/>
        <v/>
      </c>
      <c r="Z314">
        <f t="shared" si="61"/>
        <v>-1.1083909269423819</v>
      </c>
      <c r="AA314">
        <f t="shared" si="62"/>
        <v>-1.1083909269423819</v>
      </c>
      <c r="AB314">
        <f>IFERROR(V144+MATCH(AA314,V314:Z314,0)-1,"")</f>
        <v>2016</v>
      </c>
    </row>
    <row r="315" spans="1:28" x14ac:dyDescent="0.3">
      <c r="A315" s="1">
        <v>3</v>
      </c>
      <c r="B315" t="s">
        <v>888</v>
      </c>
      <c r="C315" t="s">
        <v>254</v>
      </c>
      <c r="D315" t="s">
        <v>6699</v>
      </c>
      <c r="E315" t="s">
        <v>8010</v>
      </c>
      <c r="F315" t="s">
        <v>8011</v>
      </c>
      <c r="G315" t="s">
        <v>8012</v>
      </c>
      <c r="I315" t="str">
        <f t="shared" si="47"/>
        <v>N/A</v>
      </c>
      <c r="J315" t="str">
        <f t="shared" si="48"/>
        <v>N/A</v>
      </c>
      <c r="K315">
        <f t="shared" si="49"/>
        <v>0.12539999999999998</v>
      </c>
      <c r="L315">
        <f t="shared" si="50"/>
        <v>-6.3799999999999996E-2</v>
      </c>
      <c r="M315">
        <f t="shared" si="51"/>
        <v>7.8E-2</v>
      </c>
      <c r="N315">
        <f t="shared" si="52"/>
        <v>0.1195</v>
      </c>
      <c r="P315">
        <f t="shared" si="53"/>
        <v>0.12539999999999998</v>
      </c>
      <c r="Q315">
        <f>IFERROR(J144+MATCH(P315,J315:N315,0)-1,"")</f>
        <v>2013</v>
      </c>
      <c r="R315">
        <f t="shared" si="54"/>
        <v>-6.3799999999999996E-2</v>
      </c>
      <c r="S315">
        <f>IFERROR(J144+MATCH(R315,J315:N315)-1,"")</f>
        <v>2014</v>
      </c>
      <c r="T315">
        <f t="shared" si="55"/>
        <v>6.4774999999999999E-2</v>
      </c>
      <c r="U315">
        <f t="shared" si="56"/>
        <v>8.8273528497128356E-2</v>
      </c>
      <c r="V315" t="str">
        <f t="shared" si="57"/>
        <v/>
      </c>
      <c r="W315">
        <f t="shared" si="58"/>
        <v>0.68678573330137349</v>
      </c>
      <c r="X315">
        <f t="shared" si="59"/>
        <v>-1.4565521758222533</v>
      </c>
      <c r="Y315">
        <f t="shared" si="60"/>
        <v>0.1498184135737842</v>
      </c>
      <c r="Z315">
        <f t="shared" si="61"/>
        <v>0.61994802894709555</v>
      </c>
      <c r="AA315">
        <f t="shared" si="62"/>
        <v>-1.4565521758222533</v>
      </c>
      <c r="AB315">
        <f>IFERROR(V144+MATCH(AA315,V315:Z315,0)-1,"")</f>
        <v>2014</v>
      </c>
    </row>
    <row r="316" spans="1:28" x14ac:dyDescent="0.3">
      <c r="A316" s="1">
        <v>4</v>
      </c>
      <c r="B316" t="s">
        <v>893</v>
      </c>
      <c r="C316" t="s">
        <v>3693</v>
      </c>
      <c r="D316" t="s">
        <v>8013</v>
      </c>
      <c r="E316" t="s">
        <v>8014</v>
      </c>
      <c r="F316" t="s">
        <v>8015</v>
      </c>
      <c r="G316" t="s">
        <v>8016</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-7.4700000000000003E-2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-6.0400000000000002E-2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-6.2300000000000008E-2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-6.4399999999999999E-2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-5.6399999999999999E-2</v>
      </c>
      <c r="P316">
        <f t="shared" si="53"/>
        <v>-5.6399999999999999E-2</v>
      </c>
      <c r="Q316">
        <f>IFERROR(J144+MATCH(P316,J316:N316,0)-1,"")</f>
        <v>2016</v>
      </c>
      <c r="R316">
        <f t="shared" si="54"/>
        <v>-7.4700000000000003E-2</v>
      </c>
      <c r="S316">
        <f>IFERROR(J144+MATCH(R316,J316:N316)-1,"")</f>
        <v>2012</v>
      </c>
      <c r="T316">
        <f t="shared" si="55"/>
        <v>-6.3640000000000002E-2</v>
      </c>
      <c r="U316">
        <f t="shared" si="56"/>
        <v>6.8485764944256856E-3</v>
      </c>
      <c r="V316">
        <f t="shared" si="57"/>
        <v>-1.6149341412777021</v>
      </c>
      <c r="W316">
        <f t="shared" si="58"/>
        <v>0.47309101426218397</v>
      </c>
      <c r="X316">
        <f t="shared" si="59"/>
        <v>0.19566109849114929</v>
      </c>
      <c r="Y316">
        <f t="shared" si="60"/>
        <v>-0.11097196630841306</v>
      </c>
      <c r="Z316">
        <f t="shared" si="61"/>
        <v>1.0571539948327819</v>
      </c>
      <c r="AA316">
        <f t="shared" si="62"/>
        <v>-1.6149341412777021</v>
      </c>
      <c r="AB316">
        <f>IFERROR(V144+MATCH(AA316,V316:Z316,0)-1,"")</f>
        <v>2012</v>
      </c>
    </row>
    <row r="317" spans="1:28" x14ac:dyDescent="0.3">
      <c r="A317" s="1">
        <v>5</v>
      </c>
      <c r="B317" t="s">
        <v>899</v>
      </c>
      <c r="C317" t="s">
        <v>8017</v>
      </c>
      <c r="D317" t="s">
        <v>254</v>
      </c>
      <c r="E317" t="s">
        <v>254</v>
      </c>
      <c r="F317" t="s">
        <v>254</v>
      </c>
      <c r="G317" t="s">
        <v>8018</v>
      </c>
      <c r="I317" t="str">
        <f t="shared" si="63"/>
        <v>N/A</v>
      </c>
      <c r="J317">
        <f t="shared" si="64"/>
        <v>-187840000</v>
      </c>
      <c r="K317" t="str">
        <f t="shared" si="65"/>
        <v>N/A</v>
      </c>
      <c r="L317" t="str">
        <f t="shared" si="66"/>
        <v>N/A</v>
      </c>
      <c r="M317" t="str">
        <f t="shared" si="67"/>
        <v>N/A</v>
      </c>
      <c r="N317">
        <f t="shared" si="68"/>
        <v>-202990000</v>
      </c>
      <c r="P317">
        <f t="shared" si="53"/>
        <v>-187840000</v>
      </c>
      <c r="Q317">
        <f>IFERROR(J144+MATCH(P317,J317:N317,0)-1,"")</f>
        <v>2012</v>
      </c>
      <c r="R317">
        <f t="shared" si="54"/>
        <v>-202990000</v>
      </c>
      <c r="S317">
        <f>IFERROR(J144+MATCH(R317,J317:N317)-1,"")</f>
        <v>2016</v>
      </c>
      <c r="T317">
        <f t="shared" si="55"/>
        <v>-195415000</v>
      </c>
      <c r="U317">
        <f t="shared" si="56"/>
        <v>10712667.734976195</v>
      </c>
      <c r="V317">
        <f t="shared" si="57"/>
        <v>0.70710678118654757</v>
      </c>
      <c r="W317" t="str">
        <f t="shared" si="58"/>
        <v/>
      </c>
      <c r="X317" t="str">
        <f t="shared" si="59"/>
        <v/>
      </c>
      <c r="Y317" t="str">
        <f t="shared" si="60"/>
        <v/>
      </c>
      <c r="Z317">
        <f t="shared" si="61"/>
        <v>-0.70710678118654757</v>
      </c>
      <c r="AA317">
        <f t="shared" si="62"/>
        <v>-0.70710678118654757</v>
      </c>
      <c r="AB317">
        <f>IFERROR(V144+MATCH(AA317,V317:Z317,0)-1,"")</f>
        <v>2016</v>
      </c>
    </row>
    <row r="318" spans="1:28" x14ac:dyDescent="0.3">
      <c r="A318" s="1">
        <v>6</v>
      </c>
      <c r="B318" t="s">
        <v>904</v>
      </c>
      <c r="C318" t="s">
        <v>8019</v>
      </c>
      <c r="D318" t="s">
        <v>8020</v>
      </c>
      <c r="E318" t="s">
        <v>8021</v>
      </c>
      <c r="F318" t="s">
        <v>8022</v>
      </c>
      <c r="G318" t="s">
        <v>7155</v>
      </c>
      <c r="I318" t="str">
        <f t="shared" si="63"/>
        <v>N/A</v>
      </c>
      <c r="J318">
        <f t="shared" si="64"/>
        <v>2630000</v>
      </c>
      <c r="K318">
        <f t="shared" si="65"/>
        <v>436000</v>
      </c>
      <c r="L318">
        <f t="shared" si="66"/>
        <v>5110000</v>
      </c>
      <c r="M318">
        <f t="shared" si="67"/>
        <v>827000</v>
      </c>
      <c r="N318">
        <f t="shared" si="68"/>
        <v>1690000</v>
      </c>
      <c r="P318">
        <f t="shared" si="53"/>
        <v>5110000</v>
      </c>
      <c r="Q318">
        <f>IFERROR(J144+MATCH(P318,J318:N318,0)-1,"")</f>
        <v>2014</v>
      </c>
      <c r="R318">
        <f t="shared" si="54"/>
        <v>436000</v>
      </c>
      <c r="S318" t="str">
        <f>IFERROR(J144+MATCH(R318,J318:N318)-1,"")</f>
        <v/>
      </c>
      <c r="T318">
        <f t="shared" si="55"/>
        <v>2138600</v>
      </c>
      <c r="U318">
        <f t="shared" si="56"/>
        <v>1863536.6376865252</v>
      </c>
      <c r="V318">
        <f t="shared" si="57"/>
        <v>0.2636921593395905</v>
      </c>
      <c r="W318">
        <f t="shared" si="58"/>
        <v>-0.91363913408951325</v>
      </c>
      <c r="X318">
        <f t="shared" si="59"/>
        <v>1.5944950798975566</v>
      </c>
      <c r="Y318">
        <f t="shared" si="60"/>
        <v>-0.70382302846928557</v>
      </c>
      <c r="Z318">
        <f t="shared" si="61"/>
        <v>-0.24072507667834822</v>
      </c>
      <c r="AA318">
        <f t="shared" si="62"/>
        <v>1.5944950798975566</v>
      </c>
      <c r="AB318">
        <f>IFERROR(V144+MATCH(AA318,V318:Z318,0)-1,"")</f>
        <v>2014</v>
      </c>
    </row>
    <row r="319" spans="1:28" x14ac:dyDescent="0.3">
      <c r="A319" s="1">
        <v>7</v>
      </c>
      <c r="B319" t="s">
        <v>906</v>
      </c>
      <c r="C319" t="s">
        <v>8023</v>
      </c>
      <c r="D319" t="s">
        <v>8024</v>
      </c>
      <c r="E319" t="s">
        <v>254</v>
      </c>
      <c r="F319" t="s">
        <v>8025</v>
      </c>
      <c r="G319" t="s">
        <v>8026</v>
      </c>
      <c r="I319" t="str">
        <f t="shared" si="63"/>
        <v>N/A</v>
      </c>
      <c r="J319">
        <f t="shared" si="64"/>
        <v>-279000</v>
      </c>
      <c r="K319">
        <f t="shared" si="65"/>
        <v>-5260000</v>
      </c>
      <c r="L319" t="str">
        <f t="shared" si="66"/>
        <v>N/A</v>
      </c>
      <c r="M319">
        <f t="shared" si="67"/>
        <v>-32770000.000000004</v>
      </c>
      <c r="N319">
        <f t="shared" si="68"/>
        <v>30690000</v>
      </c>
      <c r="P319">
        <f t="shared" si="53"/>
        <v>30690000</v>
      </c>
      <c r="Q319">
        <f>IFERROR(J144+MATCH(P319,J319:N319,0)-1,"")</f>
        <v>2016</v>
      </c>
      <c r="R319">
        <f t="shared" si="54"/>
        <v>-32770000.000000004</v>
      </c>
      <c r="S319">
        <f>IFERROR(J144+MATCH(R319,J319:N319)-1,"")</f>
        <v>2015</v>
      </c>
      <c r="T319">
        <f t="shared" si="55"/>
        <v>-1904750</v>
      </c>
      <c r="U319">
        <f t="shared" si="56"/>
        <v>26006295.076064438</v>
      </c>
      <c r="V319">
        <f t="shared" si="57"/>
        <v>6.251371043991194E-2</v>
      </c>
      <c r="W319">
        <f t="shared" si="58"/>
        <v>-0.12901683958389332</v>
      </c>
      <c r="X319" t="str">
        <f t="shared" si="59"/>
        <v/>
      </c>
      <c r="Y319">
        <f t="shared" si="60"/>
        <v>-1.186837644874976</v>
      </c>
      <c r="Z319">
        <f t="shared" si="61"/>
        <v>1.2533407740189573</v>
      </c>
      <c r="AA319">
        <f t="shared" si="62"/>
        <v>1.2533407740189573</v>
      </c>
      <c r="AB319">
        <f>IFERROR(V144+MATCH(AA319,V319:Z319,0)-1,"")</f>
        <v>2016</v>
      </c>
    </row>
    <row r="320" spans="1:28" x14ac:dyDescent="0.3">
      <c r="A320" s="1">
        <v>8</v>
      </c>
      <c r="B320" t="s">
        <v>908</v>
      </c>
      <c r="C320" t="s">
        <v>8023</v>
      </c>
      <c r="D320" t="s">
        <v>8024</v>
      </c>
      <c r="E320" t="s">
        <v>254</v>
      </c>
      <c r="F320" t="s">
        <v>8025</v>
      </c>
      <c r="G320" t="s">
        <v>254</v>
      </c>
      <c r="I320" t="str">
        <f t="shared" si="63"/>
        <v>N/A</v>
      </c>
      <c r="J320">
        <f t="shared" si="64"/>
        <v>-279000</v>
      </c>
      <c r="K320">
        <f t="shared" si="65"/>
        <v>-5260000</v>
      </c>
      <c r="L320" t="str">
        <f t="shared" si="66"/>
        <v>N/A</v>
      </c>
      <c r="M320">
        <f t="shared" si="67"/>
        <v>-32770000.000000004</v>
      </c>
      <c r="N320" t="str">
        <f t="shared" si="68"/>
        <v>N/A</v>
      </c>
      <c r="P320">
        <f t="shared" si="53"/>
        <v>-279000</v>
      </c>
      <c r="Q320">
        <f>IFERROR(J144+MATCH(P320,J320:N320,0)-1,"")</f>
        <v>2012</v>
      </c>
      <c r="R320">
        <f t="shared" si="54"/>
        <v>-32770000.000000004</v>
      </c>
      <c r="S320">
        <f>IFERROR(J144+MATCH(R320,J320:N320)-1,"")</f>
        <v>2015</v>
      </c>
      <c r="T320">
        <f t="shared" si="55"/>
        <v>-12769666.666666666</v>
      </c>
      <c r="U320">
        <f t="shared" si="56"/>
        <v>17498931.119737957</v>
      </c>
      <c r="V320">
        <f t="shared" si="57"/>
        <v>0.7137959788056879</v>
      </c>
      <c r="W320">
        <f t="shared" si="58"/>
        <v>0.42915002152309301</v>
      </c>
      <c r="X320" t="str">
        <f t="shared" si="59"/>
        <v/>
      </c>
      <c r="Y320">
        <f t="shared" si="60"/>
        <v>-1.142946000328781</v>
      </c>
      <c r="Z320" t="str">
        <f t="shared" si="61"/>
        <v/>
      </c>
      <c r="AA320">
        <f t="shared" si="62"/>
        <v>-1.142946000328781</v>
      </c>
      <c r="AB320">
        <f>IFERROR(V144+MATCH(AA320,V320:Z320,0)-1,"")</f>
        <v>2015</v>
      </c>
    </row>
    <row r="321" spans="1:28" x14ac:dyDescent="0.3">
      <c r="A321" s="1">
        <v>9</v>
      </c>
      <c r="B321" t="s">
        <v>909</v>
      </c>
      <c r="C321" t="s">
        <v>254</v>
      </c>
      <c r="D321" t="s">
        <v>254</v>
      </c>
      <c r="E321" t="s">
        <v>254</v>
      </c>
      <c r="F321" t="s">
        <v>254</v>
      </c>
      <c r="G321" t="s">
        <v>8026</v>
      </c>
      <c r="I321" t="str">
        <f t="shared" si="63"/>
        <v>N/A</v>
      </c>
      <c r="J321" t="str">
        <f t="shared" si="64"/>
        <v>N/A</v>
      </c>
      <c r="K321" t="str">
        <f t="shared" si="65"/>
        <v>N/A</v>
      </c>
      <c r="L321" t="str">
        <f t="shared" si="66"/>
        <v>N/A</v>
      </c>
      <c r="M321" t="str">
        <f t="shared" si="67"/>
        <v>N/A</v>
      </c>
      <c r="N321">
        <f t="shared" si="68"/>
        <v>30690000</v>
      </c>
      <c r="P321">
        <f t="shared" si="53"/>
        <v>30690000</v>
      </c>
      <c r="Q321">
        <f>IFERROR(J144+MATCH(P321,J321:N321,0)-1,"")</f>
        <v>2016</v>
      </c>
      <c r="R321">
        <f t="shared" si="54"/>
        <v>30690000</v>
      </c>
      <c r="S321">
        <f>IFERROR(J144+MATCH(R321,J321:N321)-1,"")</f>
        <v>2016</v>
      </c>
      <c r="T321">
        <f t="shared" si="55"/>
        <v>30690000</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254</v>
      </c>
      <c r="D322" t="s">
        <v>8027</v>
      </c>
      <c r="E322" t="s">
        <v>4291</v>
      </c>
      <c r="F322" t="s">
        <v>254</v>
      </c>
      <c r="G322" t="s">
        <v>254</v>
      </c>
      <c r="I322" t="str">
        <f t="shared" si="63"/>
        <v>N/A</v>
      </c>
      <c r="J322" t="str">
        <f t="shared" si="64"/>
        <v>N/A</v>
      </c>
      <c r="K322">
        <f t="shared" si="65"/>
        <v>-65000</v>
      </c>
      <c r="L322">
        <f t="shared" si="66"/>
        <v>-2360000</v>
      </c>
      <c r="M322" t="str">
        <f t="shared" si="67"/>
        <v>N/A</v>
      </c>
      <c r="N322" t="str">
        <f t="shared" si="68"/>
        <v>N/A</v>
      </c>
      <c r="P322">
        <f t="shared" si="53"/>
        <v>-65000</v>
      </c>
      <c r="Q322">
        <f>IFERROR(J144+MATCH(P322,J322:N322,0)-1,"")</f>
        <v>2013</v>
      </c>
      <c r="R322">
        <f t="shared" si="54"/>
        <v>-2360000</v>
      </c>
      <c r="S322">
        <f>IFERROR(J144+MATCH(R322,J322:N322)-1,"")</f>
        <v>2014</v>
      </c>
      <c r="T322">
        <f t="shared" si="55"/>
        <v>-1212500</v>
      </c>
      <c r="U322">
        <f t="shared" si="56"/>
        <v>1622810.0628231266</v>
      </c>
      <c r="V322" t="str">
        <f t="shared" si="57"/>
        <v/>
      </c>
      <c r="W322">
        <f t="shared" si="58"/>
        <v>0.70710678118654757</v>
      </c>
      <c r="X322">
        <f t="shared" si="59"/>
        <v>-0.70710678118654757</v>
      </c>
      <c r="Y322" t="str">
        <f t="shared" si="60"/>
        <v/>
      </c>
      <c r="Z322" t="str">
        <f t="shared" si="61"/>
        <v/>
      </c>
      <c r="AA322">
        <f t="shared" si="62"/>
        <v>-0.70710678118654757</v>
      </c>
      <c r="AB322">
        <f>IFERROR(V144+MATCH(AA322,V322:Z322,0)-1,"")</f>
        <v>2014</v>
      </c>
    </row>
    <row r="323" spans="1:28" x14ac:dyDescent="0.3">
      <c r="A323" s="1">
        <v>11</v>
      </c>
      <c r="B323" t="s">
        <v>914</v>
      </c>
      <c r="C323" t="s">
        <v>8028</v>
      </c>
      <c r="D323" t="s">
        <v>254</v>
      </c>
      <c r="E323" t="s">
        <v>254</v>
      </c>
      <c r="F323" t="s">
        <v>337</v>
      </c>
      <c r="G323" t="s">
        <v>3223</v>
      </c>
      <c r="I323" t="str">
        <f t="shared" si="63"/>
        <v>N/A</v>
      </c>
      <c r="J323">
        <f t="shared" si="64"/>
        <v>84000</v>
      </c>
      <c r="K323" t="str">
        <f t="shared" si="65"/>
        <v>N/A</v>
      </c>
      <c r="L323" t="str">
        <f t="shared" si="66"/>
        <v>N/A</v>
      </c>
      <c r="M323">
        <f t="shared" si="67"/>
        <v>5040000</v>
      </c>
      <c r="N323">
        <f t="shared" si="68"/>
        <v>1580000</v>
      </c>
      <c r="P323">
        <f t="shared" si="53"/>
        <v>5040000</v>
      </c>
      <c r="Q323">
        <f>IFERROR(J144+MATCH(P323,J323:N323,0)-1,"")</f>
        <v>2015</v>
      </c>
      <c r="R323">
        <f t="shared" si="54"/>
        <v>84000</v>
      </c>
      <c r="S323">
        <f>IFERROR(J144+MATCH(R323,J323:N323)-1,"")</f>
        <v>2012</v>
      </c>
      <c r="T323">
        <f t="shared" si="55"/>
        <v>2234666.6666666665</v>
      </c>
      <c r="U323">
        <f t="shared" si="56"/>
        <v>2542031.7333450685</v>
      </c>
      <c r="V323">
        <f t="shared" si="57"/>
        <v>-0.84604241499243471</v>
      </c>
      <c r="W323" t="str">
        <f t="shared" si="58"/>
        <v/>
      </c>
      <c r="X323" t="str">
        <f t="shared" si="59"/>
        <v/>
      </c>
      <c r="Y323">
        <f t="shared" si="60"/>
        <v>1.1035791947576459</v>
      </c>
      <c r="Z323">
        <f t="shared" si="61"/>
        <v>-0.257536779765211</v>
      </c>
      <c r="AA323">
        <f t="shared" si="62"/>
        <v>1.1035791947576459</v>
      </c>
      <c r="AB323">
        <f>IFERROR(V144+MATCH(AA323,V323:Z323,0)-1,"")</f>
        <v>2015</v>
      </c>
    </row>
    <row r="324" spans="1:28" x14ac:dyDescent="0.3">
      <c r="A324" s="1">
        <v>12</v>
      </c>
      <c r="B324" t="s">
        <v>915</v>
      </c>
      <c r="C324" t="s">
        <v>8029</v>
      </c>
      <c r="D324" t="s">
        <v>8030</v>
      </c>
      <c r="E324" t="s">
        <v>8031</v>
      </c>
      <c r="F324" t="s">
        <v>8032</v>
      </c>
      <c r="G324" t="s">
        <v>8033</v>
      </c>
      <c r="I324" t="str">
        <f t="shared" si="63"/>
        <v>N/A</v>
      </c>
      <c r="J324">
        <f t="shared" si="64"/>
        <v>-359460000</v>
      </c>
      <c r="K324">
        <f t="shared" si="65"/>
        <v>-157120000</v>
      </c>
      <c r="L324">
        <f t="shared" si="66"/>
        <v>-159200000</v>
      </c>
      <c r="M324">
        <f t="shared" si="67"/>
        <v>-176230000</v>
      </c>
      <c r="N324">
        <f t="shared" si="68"/>
        <v>-300500000</v>
      </c>
      <c r="P324">
        <f t="shared" si="53"/>
        <v>-157120000</v>
      </c>
      <c r="Q324">
        <f>IFERROR(J144+MATCH(P324,J324:N324,0)-1,"")</f>
        <v>2013</v>
      </c>
      <c r="R324">
        <f t="shared" si="54"/>
        <v>-359460000</v>
      </c>
      <c r="S324">
        <f>IFERROR(J144+MATCH(R324,J324:N324)-1,"")</f>
        <v>2012</v>
      </c>
      <c r="T324">
        <f t="shared" si="55"/>
        <v>-230502000</v>
      </c>
      <c r="U324">
        <f t="shared" si="56"/>
        <v>93466877.662624419</v>
      </c>
      <c r="V324">
        <f t="shared" si="57"/>
        <v>-1.379718711322351</v>
      </c>
      <c r="W324">
        <f t="shared" si="58"/>
        <v>0.78511235033310667</v>
      </c>
      <c r="X324">
        <f t="shared" si="59"/>
        <v>0.7628584776028341</v>
      </c>
      <c r="Y324">
        <f t="shared" si="60"/>
        <v>0.58065489462372732</v>
      </c>
      <c r="Z324">
        <f t="shared" si="61"/>
        <v>-0.74890701123731707</v>
      </c>
      <c r="AA324">
        <f t="shared" si="62"/>
        <v>-1.379718711322351</v>
      </c>
      <c r="AB324">
        <f>IFERROR(V144+MATCH(AA324,V324:Z324,0)-1,"")</f>
        <v>2012</v>
      </c>
    </row>
    <row r="325" spans="1:28" x14ac:dyDescent="0.3">
      <c r="A325" s="1">
        <v>13</v>
      </c>
      <c r="B325" t="s">
        <v>921</v>
      </c>
      <c r="C325" t="s">
        <v>254</v>
      </c>
      <c r="D325" t="s">
        <v>8034</v>
      </c>
      <c r="E325" t="s">
        <v>6994</v>
      </c>
      <c r="F325" t="s">
        <v>8035</v>
      </c>
      <c r="G325" t="s">
        <v>8036</v>
      </c>
      <c r="I325" t="str">
        <f t="shared" si="63"/>
        <v>neg_trend</v>
      </c>
      <c r="J325" t="str">
        <f t="shared" si="64"/>
        <v>N/A</v>
      </c>
      <c r="K325">
        <f t="shared" si="65"/>
        <v>0.56289999999999996</v>
      </c>
      <c r="L325">
        <f t="shared" si="66"/>
        <v>-1.3200000000000002E-2</v>
      </c>
      <c r="M325">
        <f t="shared" si="67"/>
        <v>-0.107</v>
      </c>
      <c r="N325">
        <f t="shared" si="68"/>
        <v>-0.70519999999999994</v>
      </c>
      <c r="P325">
        <f t="shared" si="53"/>
        <v>0.56289999999999996</v>
      </c>
      <c r="Q325">
        <f>IFERROR(J144+MATCH(P325,J325:N325,0)-1,"")</f>
        <v>2013</v>
      </c>
      <c r="R325">
        <f t="shared" si="54"/>
        <v>-0.70519999999999994</v>
      </c>
      <c r="S325" t="str">
        <f>IFERROR(J144+MATCH(R325,J325:N325)-1,"")</f>
        <v/>
      </c>
      <c r="T325">
        <f t="shared" si="55"/>
        <v>-6.5624999999999989E-2</v>
      </c>
      <c r="U325">
        <f t="shared" si="56"/>
        <v>0.51915319752458422</v>
      </c>
      <c r="V325" t="str">
        <f t="shared" si="57"/>
        <v/>
      </c>
      <c r="W325">
        <f t="shared" si="58"/>
        <v>1.2106734640120107</v>
      </c>
      <c r="X325">
        <f t="shared" si="59"/>
        <v>0.10098175307399013</v>
      </c>
      <c r="Y325">
        <f t="shared" si="60"/>
        <v>-7.969709172029267E-2</v>
      </c>
      <c r="Z325">
        <f t="shared" si="61"/>
        <v>-1.2319581253657081</v>
      </c>
      <c r="AA325">
        <f t="shared" si="62"/>
        <v>-1.2319581253657081</v>
      </c>
      <c r="AB325">
        <f>IFERROR(V144+MATCH(AA325,V325:Z325,0)-1,"")</f>
        <v>2016</v>
      </c>
    </row>
    <row r="326" spans="1:28" x14ac:dyDescent="0.3">
      <c r="A326" s="1">
        <v>14</v>
      </c>
      <c r="B326" t="s">
        <v>926</v>
      </c>
      <c r="C326" t="s">
        <v>8037</v>
      </c>
      <c r="D326" t="s">
        <v>8014</v>
      </c>
      <c r="E326" t="s">
        <v>8038</v>
      </c>
      <c r="F326" t="s">
        <v>1248</v>
      </c>
      <c r="G326" t="s">
        <v>8039</v>
      </c>
      <c r="I326" t="str">
        <f t="shared" si="63"/>
        <v>N/A</v>
      </c>
      <c r="J326">
        <f t="shared" si="64"/>
        <v>-0.1542</v>
      </c>
      <c r="K326">
        <f t="shared" si="65"/>
        <v>-6.2300000000000008E-2</v>
      </c>
      <c r="L326">
        <f t="shared" si="66"/>
        <v>-6.13E-2</v>
      </c>
      <c r="M326">
        <f t="shared" si="67"/>
        <v>-7.6100000000000001E-2</v>
      </c>
      <c r="N326">
        <f t="shared" si="68"/>
        <v>-0.12890000000000001</v>
      </c>
      <c r="P326">
        <f t="shared" si="53"/>
        <v>-6.13E-2</v>
      </c>
      <c r="Q326">
        <f>IFERROR(J144+MATCH(P326,J326:N326,0)-1,"")</f>
        <v>2014</v>
      </c>
      <c r="R326">
        <f t="shared" si="54"/>
        <v>-0.1542</v>
      </c>
      <c r="S326">
        <f>IFERROR(J144+MATCH(R326,J326:N326)-1,"")</f>
        <v>2012</v>
      </c>
      <c r="T326">
        <f t="shared" si="55"/>
        <v>-9.6560000000000007E-2</v>
      </c>
      <c r="U326">
        <f t="shared" si="56"/>
        <v>4.2437813327267461E-2</v>
      </c>
      <c r="V326">
        <f t="shared" si="57"/>
        <v>-1.3582226670233435</v>
      </c>
      <c r="W326">
        <f t="shared" si="58"/>
        <v>0.80729889958743484</v>
      </c>
      <c r="X326">
        <f t="shared" si="59"/>
        <v>0.83086279041018563</v>
      </c>
      <c r="Y326">
        <f t="shared" si="60"/>
        <v>0.48211720623347704</v>
      </c>
      <c r="Z326">
        <f t="shared" si="61"/>
        <v>-0.76205622920775395</v>
      </c>
      <c r="AA326">
        <f t="shared" si="62"/>
        <v>-1.3582226670233435</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8040</v>
      </c>
      <c r="D329" t="s">
        <v>8041</v>
      </c>
      <c r="E329" t="s">
        <v>8042</v>
      </c>
      <c r="F329" t="s">
        <v>8043</v>
      </c>
      <c r="G329" t="s">
        <v>8044</v>
      </c>
      <c r="I329" t="str">
        <f t="shared" si="63"/>
        <v>neg_trend</v>
      </c>
      <c r="J329">
        <f t="shared" si="64"/>
        <v>-58440000</v>
      </c>
      <c r="K329">
        <f t="shared" si="65"/>
        <v>-66129999.999999993</v>
      </c>
      <c r="L329">
        <f t="shared" si="66"/>
        <v>-71070000</v>
      </c>
      <c r="M329">
        <f t="shared" si="67"/>
        <v>-71250000</v>
      </c>
      <c r="N329">
        <f t="shared" si="68"/>
        <v>-76660000</v>
      </c>
      <c r="P329">
        <f t="shared" si="53"/>
        <v>-58440000</v>
      </c>
      <c r="Q329">
        <f>IFERROR(J144+MATCH(P329,J329:N329,0)-1,"")</f>
        <v>2012</v>
      </c>
      <c r="R329">
        <f t="shared" si="54"/>
        <v>-76660000</v>
      </c>
      <c r="S329" t="str">
        <f>IFERROR(J144+MATCH(R329,J329:N329)-1,"")</f>
        <v/>
      </c>
      <c r="T329">
        <f t="shared" si="55"/>
        <v>-68710000</v>
      </c>
      <c r="U329">
        <f t="shared" si="56"/>
        <v>6843847.6020437516</v>
      </c>
      <c r="V329">
        <f t="shared" si="57"/>
        <v>1.5006178683659042</v>
      </c>
      <c r="W329">
        <f t="shared" si="58"/>
        <v>0.37698092506173753</v>
      </c>
      <c r="X329">
        <f t="shared" si="59"/>
        <v>-0.34483526478515425</v>
      </c>
      <c r="Y329">
        <f t="shared" si="60"/>
        <v>-0.37113625955690327</v>
      </c>
      <c r="Z329">
        <f t="shared" si="61"/>
        <v>-1.1616272690855831</v>
      </c>
      <c r="AA329">
        <f t="shared" si="62"/>
        <v>1.5006178683659042</v>
      </c>
      <c r="AB329">
        <f>IFERROR(V144+MATCH(AA329,V329:Z329,0)-1,"")</f>
        <v>2012</v>
      </c>
    </row>
    <row r="330" spans="1:28" x14ac:dyDescent="0.3">
      <c r="A330" s="1">
        <v>1</v>
      </c>
      <c r="B330" t="s">
        <v>933</v>
      </c>
      <c r="C330" t="s">
        <v>8040</v>
      </c>
      <c r="D330" t="s">
        <v>8041</v>
      </c>
      <c r="E330" t="s">
        <v>8042</v>
      </c>
      <c r="F330" t="s">
        <v>8043</v>
      </c>
      <c r="G330" t="s">
        <v>8044</v>
      </c>
      <c r="I330" t="str">
        <f t="shared" si="63"/>
        <v>neg_trend</v>
      </c>
      <c r="J330">
        <f t="shared" si="64"/>
        <v>-58440000</v>
      </c>
      <c r="K330">
        <f t="shared" si="65"/>
        <v>-66129999.999999993</v>
      </c>
      <c r="L330">
        <f t="shared" si="66"/>
        <v>-71070000</v>
      </c>
      <c r="M330">
        <f t="shared" si="67"/>
        <v>-71250000</v>
      </c>
      <c r="N330">
        <f t="shared" si="68"/>
        <v>-76660000</v>
      </c>
      <c r="P330">
        <f t="shared" si="53"/>
        <v>-58440000</v>
      </c>
      <c r="Q330">
        <f>IFERROR(J144+MATCH(P330,J330:N330,0)-1,"")</f>
        <v>2012</v>
      </c>
      <c r="R330">
        <f t="shared" si="54"/>
        <v>-76660000</v>
      </c>
      <c r="S330" t="str">
        <f>IFERROR(J144+MATCH(R330,J330:N330)-1,"")</f>
        <v/>
      </c>
      <c r="T330">
        <f t="shared" si="55"/>
        <v>-68710000</v>
      </c>
      <c r="U330">
        <f t="shared" si="56"/>
        <v>6843847.6020437516</v>
      </c>
      <c r="V330">
        <f t="shared" si="57"/>
        <v>1.5006178683659042</v>
      </c>
      <c r="W330">
        <f t="shared" si="58"/>
        <v>0.37698092506173753</v>
      </c>
      <c r="X330">
        <f t="shared" si="59"/>
        <v>-0.34483526478515425</v>
      </c>
      <c r="Y330">
        <f t="shared" si="60"/>
        <v>-0.37113625955690327</v>
      </c>
      <c r="Z330">
        <f t="shared" si="61"/>
        <v>-1.1616272690855831</v>
      </c>
      <c r="AA330">
        <f t="shared" si="62"/>
        <v>1.5006178683659042</v>
      </c>
      <c r="AB330">
        <f>IFERROR(V144+MATCH(AA330,V330:Z330,0)-1,"")</f>
        <v>2012</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8045</v>
      </c>
      <c r="D332" t="s">
        <v>8046</v>
      </c>
      <c r="E332" t="s">
        <v>8047</v>
      </c>
      <c r="F332" t="s">
        <v>8048</v>
      </c>
      <c r="G332" t="s">
        <v>8049</v>
      </c>
      <c r="I332" t="str">
        <f t="shared" si="63"/>
        <v>N/A</v>
      </c>
      <c r="J332">
        <f t="shared" si="64"/>
        <v>-35160000</v>
      </c>
      <c r="K332">
        <f t="shared" si="65"/>
        <v>-75470000</v>
      </c>
      <c r="L332">
        <f t="shared" si="66"/>
        <v>-302720000</v>
      </c>
      <c r="M332">
        <f t="shared" si="67"/>
        <v>50120000</v>
      </c>
      <c r="N332">
        <f t="shared" si="68"/>
        <v>-77920000</v>
      </c>
      <c r="P332">
        <f t="shared" si="53"/>
        <v>50120000</v>
      </c>
      <c r="Q332">
        <f>IFERROR(J144+MATCH(P332,J332:N332,0)-1,"")</f>
        <v>2015</v>
      </c>
      <c r="R332">
        <f t="shared" si="54"/>
        <v>-302720000</v>
      </c>
      <c r="S332">
        <f>IFERROR(J144+MATCH(R332,J332:N332)-1,"")</f>
        <v>2014</v>
      </c>
      <c r="T332">
        <f t="shared" si="55"/>
        <v>-88230000</v>
      </c>
      <c r="U332">
        <f t="shared" si="56"/>
        <v>130606490.26752079</v>
      </c>
      <c r="V332">
        <f t="shared" si="57"/>
        <v>0.40633509017275421</v>
      </c>
      <c r="W332">
        <f t="shared" si="58"/>
        <v>9.7698054467766027E-2</v>
      </c>
      <c r="X332">
        <f t="shared" si="59"/>
        <v>-1.642261418714039</v>
      </c>
      <c r="Y332">
        <f t="shared" si="60"/>
        <v>1.0592888585905509</v>
      </c>
      <c r="Z332">
        <f t="shared" si="61"/>
        <v>7.8939415482967693E-2</v>
      </c>
      <c r="AA332">
        <f t="shared" si="62"/>
        <v>-1.642261418714039</v>
      </c>
      <c r="AB332">
        <f>IFERROR(V144+MATCH(AA332,V332:Z332,0)-1,"")</f>
        <v>2014</v>
      </c>
    </row>
    <row r="333" spans="1:28" x14ac:dyDescent="0.3">
      <c r="A333" s="1">
        <v>4</v>
      </c>
      <c r="B333" t="s">
        <v>940</v>
      </c>
      <c r="C333" t="s">
        <v>8050</v>
      </c>
      <c r="D333" t="s">
        <v>8051</v>
      </c>
      <c r="E333" t="s">
        <v>8052</v>
      </c>
      <c r="F333" t="s">
        <v>8053</v>
      </c>
      <c r="G333" t="s">
        <v>8054</v>
      </c>
      <c r="I333" t="str">
        <f t="shared" si="63"/>
        <v>N/A</v>
      </c>
      <c r="J333">
        <f t="shared" si="64"/>
        <v>-79790000</v>
      </c>
      <c r="K333">
        <f t="shared" si="65"/>
        <v>-118810000</v>
      </c>
      <c r="L333">
        <f t="shared" si="66"/>
        <v>-340520000</v>
      </c>
      <c r="M333">
        <f t="shared" si="67"/>
        <v>-13890000</v>
      </c>
      <c r="N333">
        <f t="shared" si="68"/>
        <v>-131370000</v>
      </c>
      <c r="P333">
        <f t="shared" si="53"/>
        <v>-13890000</v>
      </c>
      <c r="Q333">
        <f>IFERROR(J144+MATCH(P333,J333:N333,0)-1,"")</f>
        <v>2015</v>
      </c>
      <c r="R333">
        <f t="shared" si="54"/>
        <v>-340520000</v>
      </c>
      <c r="S333">
        <f>IFERROR(J144+MATCH(R333,J333:N333)-1,"")</f>
        <v>2014</v>
      </c>
      <c r="T333">
        <f t="shared" si="55"/>
        <v>-136876000</v>
      </c>
      <c r="U333">
        <f t="shared" si="56"/>
        <v>122690609.58361891</v>
      </c>
      <c r="V333">
        <f t="shared" si="57"/>
        <v>0.46528418265860388</v>
      </c>
      <c r="W333">
        <f t="shared" si="58"/>
        <v>0.14724843295922535</v>
      </c>
      <c r="X333">
        <f t="shared" si="59"/>
        <v>-1.65981732987648</v>
      </c>
      <c r="Y333">
        <f t="shared" si="60"/>
        <v>1.0024076041139869</v>
      </c>
      <c r="Z333">
        <f t="shared" si="61"/>
        <v>4.4877110144663723E-2</v>
      </c>
      <c r="AA333">
        <f t="shared" si="62"/>
        <v>-1.65981732987648</v>
      </c>
      <c r="AB333">
        <f>IFERROR(V144+MATCH(AA333,V333:Z333,0)-1,"")</f>
        <v>2014</v>
      </c>
    </row>
    <row r="334" spans="1:28" x14ac:dyDescent="0.3">
      <c r="A334" s="1">
        <v>5</v>
      </c>
      <c r="B334" t="s">
        <v>946</v>
      </c>
      <c r="C334" t="s">
        <v>994</v>
      </c>
      <c r="D334" t="s">
        <v>8055</v>
      </c>
      <c r="E334" t="s">
        <v>8056</v>
      </c>
      <c r="F334" t="s">
        <v>8057</v>
      </c>
      <c r="G334" t="s">
        <v>8058</v>
      </c>
      <c r="I334" t="str">
        <f t="shared" si="63"/>
        <v>N/A</v>
      </c>
      <c r="J334">
        <f t="shared" si="64"/>
        <v>44640000</v>
      </c>
      <c r="K334">
        <f t="shared" si="65"/>
        <v>43350000</v>
      </c>
      <c r="L334">
        <f t="shared" si="66"/>
        <v>37790000</v>
      </c>
      <c r="M334">
        <f t="shared" si="67"/>
        <v>64000000</v>
      </c>
      <c r="N334">
        <f t="shared" si="68"/>
        <v>53450000</v>
      </c>
      <c r="P334">
        <f t="shared" si="53"/>
        <v>64000000</v>
      </c>
      <c r="Q334">
        <f>IFERROR(J144+MATCH(P334,J334:N334,0)-1,"")</f>
        <v>2015</v>
      </c>
      <c r="R334">
        <f t="shared" si="54"/>
        <v>37790000</v>
      </c>
      <c r="S334">
        <f>IFERROR(J144+MATCH(R334,J334:N334)-1,"")</f>
        <v>2014</v>
      </c>
      <c r="T334">
        <f t="shared" si="55"/>
        <v>48646000</v>
      </c>
      <c r="U334">
        <f t="shared" si="56"/>
        <v>10256365.340606779</v>
      </c>
      <c r="V334">
        <f t="shared" si="57"/>
        <v>-0.39058671049280314</v>
      </c>
      <c r="W334">
        <f t="shared" si="58"/>
        <v>-0.51636226130052054</v>
      </c>
      <c r="X334">
        <f t="shared" si="59"/>
        <v>-1.0584646353244809</v>
      </c>
      <c r="Y334">
        <f t="shared" si="60"/>
        <v>1.4970215558927855</v>
      </c>
      <c r="Z334">
        <f t="shared" si="61"/>
        <v>0.46839205122501903</v>
      </c>
      <c r="AA334">
        <f t="shared" si="62"/>
        <v>1.4970215558927855</v>
      </c>
      <c r="AB334">
        <f>IFERROR(V144+MATCH(AA334,V334:Z334,0)-1,"")</f>
        <v>2015</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994</v>
      </c>
      <c r="D336" t="s">
        <v>8055</v>
      </c>
      <c r="E336" t="s">
        <v>8056</v>
      </c>
      <c r="F336" t="s">
        <v>8057</v>
      </c>
      <c r="G336" t="s">
        <v>8058</v>
      </c>
      <c r="I336" t="str">
        <f t="shared" si="63"/>
        <v>N/A</v>
      </c>
      <c r="J336">
        <f t="shared" si="64"/>
        <v>44640000</v>
      </c>
      <c r="K336">
        <f t="shared" si="65"/>
        <v>43350000</v>
      </c>
      <c r="L336">
        <f t="shared" si="66"/>
        <v>37790000</v>
      </c>
      <c r="M336">
        <f t="shared" si="67"/>
        <v>64000000</v>
      </c>
      <c r="N336">
        <f t="shared" si="68"/>
        <v>53450000</v>
      </c>
      <c r="P336">
        <f t="shared" si="53"/>
        <v>64000000</v>
      </c>
      <c r="Q336">
        <f>IFERROR(J144+MATCH(P336,J336:N336,0)-1,"")</f>
        <v>2015</v>
      </c>
      <c r="R336">
        <f t="shared" si="54"/>
        <v>37790000</v>
      </c>
      <c r="S336">
        <f>IFERROR(J144+MATCH(R336,J336:N336)-1,"")</f>
        <v>2014</v>
      </c>
      <c r="T336">
        <f t="shared" si="55"/>
        <v>48646000</v>
      </c>
      <c r="U336">
        <f t="shared" si="56"/>
        <v>10256365.340606779</v>
      </c>
      <c r="V336">
        <f t="shared" si="57"/>
        <v>-0.39058671049280314</v>
      </c>
      <c r="W336">
        <f t="shared" si="58"/>
        <v>-0.51636226130052054</v>
      </c>
      <c r="X336">
        <f t="shared" si="59"/>
        <v>-1.0584646353244809</v>
      </c>
      <c r="Y336">
        <f t="shared" si="60"/>
        <v>1.4970215558927855</v>
      </c>
      <c r="Z336">
        <f t="shared" si="61"/>
        <v>0.46839205122501903</v>
      </c>
      <c r="AA336">
        <f t="shared" si="62"/>
        <v>1.4970215558927855</v>
      </c>
      <c r="AB336">
        <f>IFERROR(V144+MATCH(AA336,V336:Z336,0)-1,"")</f>
        <v>2015</v>
      </c>
    </row>
    <row r="337" spans="1:28" x14ac:dyDescent="0.3">
      <c r="A337" s="1">
        <v>8</v>
      </c>
      <c r="B337" t="s">
        <v>964</v>
      </c>
      <c r="C337" t="s">
        <v>8059</v>
      </c>
      <c r="D337" t="s">
        <v>8060</v>
      </c>
      <c r="E337" t="s">
        <v>8061</v>
      </c>
      <c r="F337" t="s">
        <v>8062</v>
      </c>
      <c r="G337" t="s">
        <v>1418</v>
      </c>
      <c r="I337" t="str">
        <f t="shared" si="63"/>
        <v>N/A</v>
      </c>
      <c r="J337">
        <f t="shared" si="64"/>
        <v>-13590000</v>
      </c>
      <c r="K337">
        <f t="shared" si="65"/>
        <v>68360000</v>
      </c>
      <c r="L337">
        <f t="shared" si="66"/>
        <v>347840000</v>
      </c>
      <c r="M337">
        <f t="shared" si="67"/>
        <v>-20320000</v>
      </c>
      <c r="N337">
        <f t="shared" si="68"/>
        <v>113800000</v>
      </c>
      <c r="P337">
        <f t="shared" ref="P337:P353" si="69">MAX(J337:N337)</f>
        <v>347840000</v>
      </c>
      <c r="Q337">
        <f>IFERROR(J144+MATCH(P337,J337:N337,0)-1,"")</f>
        <v>2014</v>
      </c>
      <c r="R337">
        <f t="shared" ref="R337:R400" si="70">IF(Q337="","",MIN(J337:N337))</f>
        <v>-20320000</v>
      </c>
      <c r="S337" t="str">
        <f>IFERROR(J144+MATCH(R337,J337:N337)-1,"")</f>
        <v/>
      </c>
      <c r="T337">
        <f t="shared" ref="T337:T353" si="71">IFERROR(AVERAGE(J337:N337),"")</f>
        <v>99218000</v>
      </c>
      <c r="U337">
        <f t="shared" ref="U337:U353" si="72">IFERROR(STDEV(J337:N337),"")</f>
        <v>149993939.9442524</v>
      </c>
      <c r="V337">
        <f t="shared" ref="V337:V400" si="73">IF(C337="-","",IF(ISBLANK(B337),"",IF(OR(ISNUMBER(FIND("Growth",B337)),ISNUMBER(FIND("Margin",B337))),"",(J337-T337)/U337)))</f>
        <v>-0.75208371779504468</v>
      </c>
      <c r="W337">
        <f t="shared" ref="W337:W353" si="74">IF(OR(D337="-",ISBLANK(D337)),"",(K337-T337)/U337)</f>
        <v>-0.20572831150024368</v>
      </c>
      <c r="X337">
        <f t="shared" ref="X337:X353" si="75">IF(OR(E337="-",ISBLANK(E337)),"",(L337-T337)/U337)</f>
        <v>1.6575469655134352</v>
      </c>
      <c r="Y337">
        <f t="shared" ref="Y337:Y353" si="76">IF(OR(F337="-",ISBLANK(F337)),"",(M337-T337)/U337)</f>
        <v>-0.79695219716495325</v>
      </c>
      <c r="Z337">
        <f t="shared" ref="Z337:Z353" si="77">IFERROR(IF(OR(G337="-",ISBLANK(G337)),"",(N337-T337)/U337),"")</f>
        <v>9.7217260946806439E-2</v>
      </c>
      <c r="AA337">
        <f t="shared" ref="AA337:AA400" si="78">IF(MAX(MAX(V337:Z337),ABS(MIN(V337:Z337)))=ABS(MIN(V337:Z337)),MIN(V337:Z337),MAX(V337:Z337))</f>
        <v>1.6575469655134352</v>
      </c>
      <c r="AB337">
        <f>IFERROR(V144+MATCH(AA337,V337:Z337,0)-1,"")</f>
        <v>2014</v>
      </c>
    </row>
    <row r="338" spans="1:28" x14ac:dyDescent="0.3">
      <c r="A338" s="1">
        <v>9</v>
      </c>
      <c r="B338" t="s">
        <v>970</v>
      </c>
      <c r="C338" t="s">
        <v>8063</v>
      </c>
      <c r="D338" t="s">
        <v>8064</v>
      </c>
      <c r="E338" t="s">
        <v>8065</v>
      </c>
      <c r="F338" t="s">
        <v>8066</v>
      </c>
      <c r="G338" t="s">
        <v>8067</v>
      </c>
      <c r="I338" t="str">
        <f t="shared" si="63"/>
        <v>N/A</v>
      </c>
      <c r="J338">
        <f t="shared" si="64"/>
        <v>-135550000</v>
      </c>
      <c r="K338">
        <f t="shared" si="65"/>
        <v>93690000</v>
      </c>
      <c r="L338">
        <f t="shared" si="66"/>
        <v>95100000</v>
      </c>
      <c r="M338">
        <f t="shared" si="67"/>
        <v>-227360000</v>
      </c>
      <c r="N338">
        <f t="shared" si="68"/>
        <v>163150000</v>
      </c>
      <c r="P338">
        <f t="shared" si="69"/>
        <v>163150000</v>
      </c>
      <c r="Q338">
        <f>IFERROR(J144+MATCH(P338,J338:N338,0)-1,"")</f>
        <v>2016</v>
      </c>
      <c r="R338">
        <f t="shared" si="70"/>
        <v>-227360000</v>
      </c>
      <c r="S338" t="str">
        <f>IFERROR(J144+MATCH(R338,J338:N338)-1,"")</f>
        <v/>
      </c>
      <c r="T338">
        <f t="shared" si="71"/>
        <v>-2194000</v>
      </c>
      <c r="U338">
        <f t="shared" si="72"/>
        <v>169175982.72213465</v>
      </c>
      <c r="V338">
        <f t="shared" si="73"/>
        <v>-0.78826791991527745</v>
      </c>
      <c r="W338">
        <f t="shared" si="74"/>
        <v>0.56677075821977607</v>
      </c>
      <c r="X338">
        <f t="shared" si="75"/>
        <v>0.57510527460509464</v>
      </c>
      <c r="Y338">
        <f t="shared" si="76"/>
        <v>-1.3309572456855587</v>
      </c>
      <c r="Z338">
        <f t="shared" si="77"/>
        <v>0.97734913277596536</v>
      </c>
      <c r="AA338">
        <f t="shared" si="78"/>
        <v>-1.3309572456855587</v>
      </c>
      <c r="AB338">
        <f>IFERROR(V144+MATCH(AA338,V338:Z338,0)-1,"")</f>
        <v>2015</v>
      </c>
    </row>
    <row r="339" spans="1:28" x14ac:dyDescent="0.3">
      <c r="A339" s="1">
        <v>10</v>
      </c>
      <c r="B339" t="s">
        <v>971</v>
      </c>
      <c r="C339" t="s">
        <v>8068</v>
      </c>
      <c r="D339" t="s">
        <v>8069</v>
      </c>
      <c r="E339" t="s">
        <v>8070</v>
      </c>
      <c r="F339" t="s">
        <v>8071</v>
      </c>
      <c r="G339" t="s">
        <v>8072</v>
      </c>
      <c r="I339" t="str">
        <f t="shared" si="63"/>
        <v>N/A</v>
      </c>
      <c r="J339">
        <f t="shared" si="64"/>
        <v>121960000</v>
      </c>
      <c r="K339">
        <f t="shared" si="65"/>
        <v>-25330000</v>
      </c>
      <c r="L339">
        <f t="shared" si="66"/>
        <v>252740000</v>
      </c>
      <c r="M339">
        <f t="shared" si="67"/>
        <v>207040000</v>
      </c>
      <c r="N339">
        <f t="shared" si="68"/>
        <v>-49350000</v>
      </c>
      <c r="P339">
        <f t="shared" si="69"/>
        <v>252740000</v>
      </c>
      <c r="Q339">
        <f>IFERROR(J144+MATCH(P339,J339:N339,0)-1,"")</f>
        <v>2014</v>
      </c>
      <c r="R339">
        <f t="shared" si="70"/>
        <v>-49350000</v>
      </c>
      <c r="S339" t="str">
        <f>IFERROR(J144+MATCH(R339,J339:N339)-1,"")</f>
        <v/>
      </c>
      <c r="T339">
        <f t="shared" si="71"/>
        <v>101412000</v>
      </c>
      <c r="U339">
        <f t="shared" si="72"/>
        <v>135344351.0827105</v>
      </c>
      <c r="V339">
        <f t="shared" si="73"/>
        <v>0.1518201523419539</v>
      </c>
      <c r="W339">
        <f t="shared" si="74"/>
        <v>-0.9364410038993537</v>
      </c>
      <c r="X339">
        <f t="shared" si="75"/>
        <v>1.1180961657389137</v>
      </c>
      <c r="Y339">
        <f t="shared" si="76"/>
        <v>0.78043892600622466</v>
      </c>
      <c r="Z339">
        <f t="shared" si="77"/>
        <v>-1.1139142401877384</v>
      </c>
      <c r="AA339">
        <f t="shared" si="78"/>
        <v>1.1180961657389137</v>
      </c>
      <c r="AB339">
        <f>IFERROR(V144+MATCH(AA339,V339:Z339,0)-1,"")</f>
        <v>2014</v>
      </c>
    </row>
    <row r="340" spans="1:28" x14ac:dyDescent="0.3">
      <c r="A340" s="1">
        <v>11</v>
      </c>
      <c r="B340" t="s">
        <v>972</v>
      </c>
      <c r="C340" t="s">
        <v>7357</v>
      </c>
      <c r="D340" t="s">
        <v>254</v>
      </c>
      <c r="E340" t="s">
        <v>8073</v>
      </c>
      <c r="F340" t="s">
        <v>8074</v>
      </c>
      <c r="G340" t="s">
        <v>6304</v>
      </c>
      <c r="I340" t="str">
        <f t="shared" si="63"/>
        <v>N/A</v>
      </c>
      <c r="J340">
        <f t="shared" si="64"/>
        <v>125000000</v>
      </c>
      <c r="K340" t="str">
        <f t="shared" si="65"/>
        <v>N/A</v>
      </c>
      <c r="L340">
        <f t="shared" si="66"/>
        <v>253520000</v>
      </c>
      <c r="M340">
        <f t="shared" si="67"/>
        <v>224020000</v>
      </c>
      <c r="N340">
        <f t="shared" si="68"/>
        <v>5960000</v>
      </c>
      <c r="P340">
        <f t="shared" si="69"/>
        <v>253520000</v>
      </c>
      <c r="Q340">
        <f>IFERROR(J144+MATCH(P340,J340:N340,0)-1,"")</f>
        <v>2014</v>
      </c>
      <c r="R340">
        <f t="shared" si="70"/>
        <v>5960000</v>
      </c>
      <c r="S340" t="str">
        <f>IFERROR(J144+MATCH(R340,J340:N340)-1,"")</f>
        <v/>
      </c>
      <c r="T340">
        <f t="shared" si="71"/>
        <v>152125000</v>
      </c>
      <c r="U340">
        <f t="shared" si="72"/>
        <v>111877626.44961682</v>
      </c>
      <c r="V340">
        <f t="shared" si="73"/>
        <v>-0.24245240858962558</v>
      </c>
      <c r="W340" t="str">
        <f t="shared" si="74"/>
        <v/>
      </c>
      <c r="X340">
        <f t="shared" si="75"/>
        <v>0.90630274539889721</v>
      </c>
      <c r="Y340">
        <f t="shared" si="76"/>
        <v>0.64262178490511079</v>
      </c>
      <c r="Z340">
        <f t="shared" si="77"/>
        <v>-1.3064721217143824</v>
      </c>
      <c r="AA340">
        <f t="shared" si="78"/>
        <v>-1.3064721217143824</v>
      </c>
      <c r="AB340">
        <f>IFERROR(V144+MATCH(AA340,V340:Z340,0)-1,"")</f>
        <v>2016</v>
      </c>
    </row>
    <row r="341" spans="1:28" x14ac:dyDescent="0.3">
      <c r="A341" s="1">
        <v>12</v>
      </c>
      <c r="B341" t="s">
        <v>978</v>
      </c>
      <c r="C341" t="s">
        <v>8075</v>
      </c>
      <c r="D341" t="s">
        <v>8069</v>
      </c>
      <c r="E341" t="s">
        <v>8076</v>
      </c>
      <c r="F341" t="s">
        <v>8077</v>
      </c>
      <c r="G341" t="s">
        <v>8078</v>
      </c>
      <c r="I341" t="str">
        <f t="shared" si="63"/>
        <v>N/A</v>
      </c>
      <c r="J341">
        <f t="shared" si="64"/>
        <v>-3040000</v>
      </c>
      <c r="K341">
        <f t="shared" si="65"/>
        <v>-25330000</v>
      </c>
      <c r="L341">
        <f t="shared" si="66"/>
        <v>-778000</v>
      </c>
      <c r="M341">
        <f t="shared" si="67"/>
        <v>-16980000</v>
      </c>
      <c r="N341">
        <f t="shared" si="68"/>
        <v>-55310000</v>
      </c>
      <c r="P341">
        <f t="shared" si="69"/>
        <v>-778000</v>
      </c>
      <c r="Q341">
        <f>IFERROR(J144+MATCH(P341,J341:N341,0)-1,"")</f>
        <v>2014</v>
      </c>
      <c r="R341">
        <f t="shared" si="70"/>
        <v>-55310000</v>
      </c>
      <c r="S341" t="str">
        <f>IFERROR(J144+MATCH(R341,J341:N341)-1,"")</f>
        <v/>
      </c>
      <c r="T341">
        <f t="shared" si="71"/>
        <v>-20287600</v>
      </c>
      <c r="U341">
        <f t="shared" si="72"/>
        <v>22028610.460035831</v>
      </c>
      <c r="V341">
        <f t="shared" si="73"/>
        <v>0.78296359324572418</v>
      </c>
      <c r="W341">
        <f t="shared" si="74"/>
        <v>-0.22890231815338016</v>
      </c>
      <c r="X341">
        <f t="shared" si="75"/>
        <v>0.88564823620601019</v>
      </c>
      <c r="Y341">
        <f t="shared" si="76"/>
        <v>0.15015018791133591</v>
      </c>
      <c r="Z341">
        <f t="shared" si="77"/>
        <v>-1.5898596992096901</v>
      </c>
      <c r="AA341">
        <f t="shared" si="78"/>
        <v>-1.5898596992096901</v>
      </c>
      <c r="AB341">
        <f>IFERROR(V144+MATCH(AA341,V341:Z341,0)-1,"")</f>
        <v>2016</v>
      </c>
    </row>
    <row r="342" spans="1:28" x14ac:dyDescent="0.3">
      <c r="A342" s="1">
        <v>13</v>
      </c>
      <c r="B342" t="s">
        <v>817</v>
      </c>
      <c r="C342" t="s">
        <v>8079</v>
      </c>
      <c r="D342" t="s">
        <v>8080</v>
      </c>
      <c r="E342" t="s">
        <v>4452</v>
      </c>
      <c r="F342" t="s">
        <v>8081</v>
      </c>
      <c r="G342" t="s">
        <v>2792</v>
      </c>
      <c r="I342" t="str">
        <f t="shared" si="63"/>
        <v>N/A</v>
      </c>
      <c r="J342">
        <f t="shared" si="64"/>
        <v>7810000</v>
      </c>
      <c r="K342">
        <f t="shared" si="65"/>
        <v>6100000</v>
      </c>
      <c r="L342">
        <f t="shared" si="66"/>
        <v>7000000</v>
      </c>
      <c r="M342">
        <f t="shared" si="67"/>
        <v>8390000</v>
      </c>
      <c r="N342">
        <f t="shared" si="68"/>
        <v>9170000</v>
      </c>
      <c r="P342">
        <f t="shared" si="69"/>
        <v>9170000</v>
      </c>
      <c r="Q342">
        <f>IFERROR(J144+MATCH(P342,J342:N342,0)-1,"")</f>
        <v>2016</v>
      </c>
      <c r="R342">
        <f t="shared" si="70"/>
        <v>6100000</v>
      </c>
      <c r="S342" t="str">
        <f>IFERROR(J144+MATCH(R342,J342:N342)-1,"")</f>
        <v/>
      </c>
      <c r="T342">
        <f t="shared" si="71"/>
        <v>7694000</v>
      </c>
      <c r="U342">
        <f t="shared" si="72"/>
        <v>1193620.5427186647</v>
      </c>
      <c r="V342">
        <f t="shared" si="73"/>
        <v>9.718331400010187E-2</v>
      </c>
      <c r="W342">
        <f t="shared" si="74"/>
        <v>-1.3354327803117447</v>
      </c>
      <c r="X342">
        <f t="shared" si="75"/>
        <v>-0.5814243096212991</v>
      </c>
      <c r="Y342">
        <f t="shared" si="76"/>
        <v>0.58309988400061119</v>
      </c>
      <c r="Z342">
        <f t="shared" si="77"/>
        <v>1.2365738919323306</v>
      </c>
      <c r="AA342">
        <f t="shared" si="78"/>
        <v>-1.3354327803117447</v>
      </c>
      <c r="AB342">
        <f>IFERROR(V144+MATCH(AA342,V342:Z342,0)-1,"")</f>
        <v>2013</v>
      </c>
    </row>
    <row r="343" spans="1:28" x14ac:dyDescent="0.3">
      <c r="A343" s="1">
        <v>14</v>
      </c>
      <c r="B343" t="s">
        <v>910</v>
      </c>
      <c r="C343" t="s">
        <v>254</v>
      </c>
      <c r="D343" t="s">
        <v>254</v>
      </c>
      <c r="E343" t="s">
        <v>254</v>
      </c>
      <c r="F343" t="s">
        <v>254</v>
      </c>
      <c r="G343" t="s">
        <v>254</v>
      </c>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A344" s="1">
        <v>15</v>
      </c>
      <c r="B344" t="s">
        <v>914</v>
      </c>
      <c r="C344" t="s">
        <v>8079</v>
      </c>
      <c r="D344" t="s">
        <v>8080</v>
      </c>
      <c r="E344" t="s">
        <v>4452</v>
      </c>
      <c r="F344" t="s">
        <v>8081</v>
      </c>
      <c r="G344" t="s">
        <v>2792</v>
      </c>
      <c r="I344" t="str">
        <f t="shared" si="63"/>
        <v>N/A</v>
      </c>
      <c r="J344">
        <f t="shared" si="64"/>
        <v>7810000</v>
      </c>
      <c r="K344">
        <f t="shared" si="65"/>
        <v>6100000</v>
      </c>
      <c r="L344">
        <f t="shared" si="66"/>
        <v>7000000</v>
      </c>
      <c r="M344">
        <f t="shared" si="67"/>
        <v>8390000</v>
      </c>
      <c r="N344">
        <f t="shared" si="68"/>
        <v>9170000</v>
      </c>
      <c r="P344">
        <f t="shared" si="69"/>
        <v>9170000</v>
      </c>
      <c r="Q344">
        <f>IFERROR(J144+MATCH(P344,J344:N344,0)-1,"")</f>
        <v>2016</v>
      </c>
      <c r="R344">
        <f t="shared" si="70"/>
        <v>6100000</v>
      </c>
      <c r="S344" t="str">
        <f>IFERROR(J144+MATCH(R344,J344:N344)-1,"")</f>
        <v/>
      </c>
      <c r="T344">
        <f t="shared" si="71"/>
        <v>7694000</v>
      </c>
      <c r="U344">
        <f t="shared" si="72"/>
        <v>1193620.5427186647</v>
      </c>
      <c r="V344">
        <f t="shared" si="73"/>
        <v>9.718331400010187E-2</v>
      </c>
      <c r="W344">
        <f t="shared" si="74"/>
        <v>-1.3354327803117447</v>
      </c>
      <c r="X344">
        <f t="shared" si="75"/>
        <v>-0.5814243096212991</v>
      </c>
      <c r="Y344">
        <f t="shared" si="76"/>
        <v>0.58309988400061119</v>
      </c>
      <c r="Z344">
        <f t="shared" si="77"/>
        <v>1.2365738919323306</v>
      </c>
      <c r="AA344">
        <f t="shared" si="78"/>
        <v>-1.3354327803117447</v>
      </c>
      <c r="AB344">
        <f>IFERROR(V144+MATCH(AA344,V344:Z344,0)-1,"")</f>
        <v>2013</v>
      </c>
    </row>
    <row r="345" spans="1:28" x14ac:dyDescent="0.3">
      <c r="A345" s="1">
        <v>16</v>
      </c>
      <c r="B345" t="s">
        <v>990</v>
      </c>
      <c r="C345" t="s">
        <v>8082</v>
      </c>
      <c r="D345" t="s">
        <v>8083</v>
      </c>
      <c r="E345" t="s">
        <v>6346</v>
      </c>
      <c r="F345" t="s">
        <v>8084</v>
      </c>
      <c r="G345" t="s">
        <v>8085</v>
      </c>
      <c r="I345" t="str">
        <f t="shared" si="63"/>
        <v>N/A</v>
      </c>
      <c r="J345">
        <f t="shared" si="64"/>
        <v>-99380000</v>
      </c>
      <c r="K345">
        <f t="shared" si="65"/>
        <v>-67130000</v>
      </c>
      <c r="L345">
        <f t="shared" si="66"/>
        <v>-18960000</v>
      </c>
      <c r="M345">
        <f t="shared" si="67"/>
        <v>-33070000</v>
      </c>
      <c r="N345">
        <f t="shared" si="68"/>
        <v>-31610000</v>
      </c>
      <c r="P345">
        <f t="shared" si="69"/>
        <v>-18960000</v>
      </c>
      <c r="Q345">
        <f>IFERROR(J144+MATCH(P345,J345:N345,0)-1,"")</f>
        <v>2014</v>
      </c>
      <c r="R345">
        <f t="shared" si="70"/>
        <v>-99380000</v>
      </c>
      <c r="S345">
        <f>IFERROR(J144+MATCH(R345,J345:N345)-1,"")</f>
        <v>2012</v>
      </c>
      <c r="T345">
        <f t="shared" si="71"/>
        <v>-50030000</v>
      </c>
      <c r="U345">
        <f t="shared" si="72"/>
        <v>32863792.386150446</v>
      </c>
      <c r="V345">
        <f t="shared" si="73"/>
        <v>-1.5016526218318376</v>
      </c>
      <c r="W345">
        <f t="shared" si="74"/>
        <v>-0.5203294799052568</v>
      </c>
      <c r="X345">
        <f t="shared" si="75"/>
        <v>0.94541736495066253</v>
      </c>
      <c r="Y345">
        <f t="shared" si="76"/>
        <v>0.51606947246743595</v>
      </c>
      <c r="Z345">
        <f t="shared" si="77"/>
        <v>0.56049526431899588</v>
      </c>
      <c r="AA345">
        <f t="shared" si="78"/>
        <v>-1.5016526218318376</v>
      </c>
      <c r="AB345">
        <f>IFERROR(V144+MATCH(AA345,V345:Z345,0)-1,"")</f>
        <v>2012</v>
      </c>
    </row>
    <row r="346" spans="1:28" x14ac:dyDescent="0.3">
      <c r="A346" s="1">
        <v>17</v>
      </c>
      <c r="B346" t="s">
        <v>996</v>
      </c>
      <c r="C346" t="s">
        <v>254</v>
      </c>
      <c r="D346" t="s">
        <v>8086</v>
      </c>
      <c r="E346" t="s">
        <v>8087</v>
      </c>
      <c r="F346" t="s">
        <v>8088</v>
      </c>
      <c r="G346" t="s">
        <v>8089</v>
      </c>
      <c r="I346" t="str">
        <f t="shared" si="63"/>
        <v>N/A</v>
      </c>
      <c r="J346" t="str">
        <f t="shared" si="64"/>
        <v>N/A</v>
      </c>
      <c r="K346">
        <f t="shared" si="65"/>
        <v>0.32450000000000001</v>
      </c>
      <c r="L346">
        <f t="shared" si="66"/>
        <v>0.71760000000000002</v>
      </c>
      <c r="M346">
        <f t="shared" si="67"/>
        <v>-0.74400000000000011</v>
      </c>
      <c r="N346">
        <f t="shared" si="68"/>
        <v>4.41E-2</v>
      </c>
      <c r="P346">
        <f t="shared" si="69"/>
        <v>0.71760000000000002</v>
      </c>
      <c r="Q346">
        <f>IFERROR(J144+MATCH(P346,J346:N346,0)-1,"")</f>
        <v>2014</v>
      </c>
      <c r="R346">
        <f t="shared" si="70"/>
        <v>-0.74400000000000011</v>
      </c>
      <c r="S346" t="str">
        <f>IFERROR(J144+MATCH(R346,J346:N346)-1,"")</f>
        <v/>
      </c>
      <c r="T346">
        <f t="shared" si="71"/>
        <v>8.5549999999999987E-2</v>
      </c>
      <c r="U346">
        <f t="shared" si="72"/>
        <v>0.61818433335049827</v>
      </c>
      <c r="V346" t="str">
        <f t="shared" si="73"/>
        <v/>
      </c>
      <c r="W346">
        <f t="shared" si="74"/>
        <v>0.38653519202745651</v>
      </c>
      <c r="X346">
        <f t="shared" si="75"/>
        <v>1.022429663615626</v>
      </c>
      <c r="Y346">
        <f t="shared" si="76"/>
        <v>-1.3419136578630531</v>
      </c>
      <c r="Z346">
        <f t="shared" si="77"/>
        <v>-6.7051197780029562E-2</v>
      </c>
      <c r="AA346">
        <f t="shared" si="78"/>
        <v>-1.3419136578630531</v>
      </c>
      <c r="AB346">
        <f>IFERROR(V144+MATCH(AA346,V346:Z346,0)-1,"")</f>
        <v>2015</v>
      </c>
    </row>
    <row r="347" spans="1:28" x14ac:dyDescent="0.3">
      <c r="A347" s="1">
        <v>18</v>
      </c>
      <c r="B347" t="s">
        <v>1001</v>
      </c>
      <c r="C347" t="s">
        <v>8090</v>
      </c>
      <c r="D347" t="s">
        <v>8091</v>
      </c>
      <c r="E347" t="s">
        <v>8092</v>
      </c>
      <c r="F347" t="s">
        <v>4828</v>
      </c>
      <c r="G347" t="s">
        <v>4829</v>
      </c>
      <c r="I347" t="str">
        <f t="shared" si="63"/>
        <v>N/A</v>
      </c>
      <c r="J347">
        <f t="shared" si="64"/>
        <v>-4.2599999999999999E-2</v>
      </c>
      <c r="K347">
        <f t="shared" si="65"/>
        <v>-2.6600000000000002E-2</v>
      </c>
      <c r="L347">
        <f t="shared" si="66"/>
        <v>-7.3000000000000001E-3</v>
      </c>
      <c r="M347">
        <f t="shared" si="67"/>
        <v>-1.43E-2</v>
      </c>
      <c r="N347">
        <f t="shared" si="68"/>
        <v>-1.3600000000000001E-2</v>
      </c>
      <c r="P347">
        <f t="shared" si="69"/>
        <v>-7.3000000000000001E-3</v>
      </c>
      <c r="Q347">
        <f>IFERROR(J144+MATCH(P347,J347:N347,0)-1,"")</f>
        <v>2014</v>
      </c>
      <c r="R347">
        <f t="shared" si="70"/>
        <v>-4.2599999999999999E-2</v>
      </c>
      <c r="S347">
        <f>IFERROR(J144+MATCH(R347,J347:N347)-1,"")</f>
        <v>2012</v>
      </c>
      <c r="T347">
        <f t="shared" si="71"/>
        <v>-2.0879999999999999E-2</v>
      </c>
      <c r="U347">
        <f t="shared" si="72"/>
        <v>1.4010603127631588E-2</v>
      </c>
      <c r="V347">
        <f t="shared" si="73"/>
        <v>-1.5502544610063222</v>
      </c>
      <c r="W347">
        <f t="shared" si="74"/>
        <v>-0.40826222453757677</v>
      </c>
      <c r="X347">
        <f t="shared" si="75"/>
        <v>0.96926591070284784</v>
      </c>
      <c r="Y347">
        <f t="shared" si="76"/>
        <v>0.46964430724777162</v>
      </c>
      <c r="Z347">
        <f t="shared" si="77"/>
        <v>0.51960646759327922</v>
      </c>
      <c r="AA347">
        <f t="shared" si="78"/>
        <v>-1.5502544610063222</v>
      </c>
      <c r="AB347">
        <f>IFERROR(V144+MATCH(AA347,V347:Z347,0)-1,"")</f>
        <v>2012</v>
      </c>
    </row>
    <row r="348" spans="1:28" x14ac:dyDescent="0.3">
      <c r="A348" s="1">
        <v>19</v>
      </c>
      <c r="B348" t="s">
        <v>1007</v>
      </c>
      <c r="C348" t="s">
        <v>8093</v>
      </c>
      <c r="D348" t="s">
        <v>5369</v>
      </c>
      <c r="E348" t="s">
        <v>8094</v>
      </c>
      <c r="F348" t="s">
        <v>8095</v>
      </c>
      <c r="G348" t="s">
        <v>6067</v>
      </c>
      <c r="I348" t="str">
        <f t="shared" si="63"/>
        <v>N/A</v>
      </c>
      <c r="J348">
        <f t="shared" si="64"/>
        <v>-2910000</v>
      </c>
      <c r="K348">
        <f t="shared" si="65"/>
        <v>18920000</v>
      </c>
      <c r="L348">
        <f t="shared" si="66"/>
        <v>-46490000</v>
      </c>
      <c r="M348">
        <f t="shared" si="67"/>
        <v>-25080000</v>
      </c>
      <c r="N348">
        <f t="shared" si="68"/>
        <v>-18700000</v>
      </c>
      <c r="P348">
        <f t="shared" si="69"/>
        <v>18920000</v>
      </c>
      <c r="Q348">
        <f>IFERROR(J144+MATCH(P348,J348:N348,0)-1,"")</f>
        <v>2013</v>
      </c>
      <c r="R348">
        <f t="shared" si="70"/>
        <v>-46490000</v>
      </c>
      <c r="S348">
        <f>IFERROR(J144+MATCH(R348,J348:N348)-1,"")</f>
        <v>2014</v>
      </c>
      <c r="T348">
        <f t="shared" si="71"/>
        <v>-14852000</v>
      </c>
      <c r="U348">
        <f t="shared" si="72"/>
        <v>24512963.305157539</v>
      </c>
      <c r="V348">
        <f t="shared" si="73"/>
        <v>0.48717080229493909</v>
      </c>
      <c r="W348">
        <f t="shared" si="74"/>
        <v>1.3777200079638823</v>
      </c>
      <c r="X348">
        <f t="shared" si="75"/>
        <v>-1.2906640297276237</v>
      </c>
      <c r="Y348">
        <f t="shared" si="76"/>
        <v>-0.41724861546412972</v>
      </c>
      <c r="Z348">
        <f t="shared" si="77"/>
        <v>-0.15697816506706797</v>
      </c>
      <c r="AA348">
        <f t="shared" si="78"/>
        <v>1.3777200079638823</v>
      </c>
      <c r="AB348">
        <f>IFERROR(V144+MATCH(AA348,V348:Z348,0)-1,"")</f>
        <v>2013</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8096</v>
      </c>
      <c r="D350" t="s">
        <v>8097</v>
      </c>
      <c r="E350" t="s">
        <v>8098</v>
      </c>
      <c r="F350" t="s">
        <v>3299</v>
      </c>
      <c r="G350" t="s">
        <v>8099</v>
      </c>
      <c r="I350" t="str">
        <f t="shared" si="63"/>
        <v>N/A</v>
      </c>
      <c r="J350">
        <f t="shared" si="64"/>
        <v>-147860000</v>
      </c>
      <c r="K350">
        <f t="shared" si="65"/>
        <v>80110000</v>
      </c>
      <c r="L350">
        <f t="shared" si="66"/>
        <v>89900000</v>
      </c>
      <c r="M350">
        <f t="shared" si="67"/>
        <v>90140000</v>
      </c>
      <c r="N350">
        <f t="shared" si="68"/>
        <v>-23610000</v>
      </c>
      <c r="P350">
        <f t="shared" si="69"/>
        <v>90140000</v>
      </c>
      <c r="Q350">
        <f>IFERROR(J144+MATCH(P350,J350:N350,0)-1,"")</f>
        <v>2015</v>
      </c>
      <c r="R350">
        <f t="shared" si="70"/>
        <v>-147860000</v>
      </c>
      <c r="S350">
        <f>IFERROR(J144+MATCH(R350,J350:N350)-1,"")</f>
        <v>2012</v>
      </c>
      <c r="T350">
        <f t="shared" si="71"/>
        <v>17736000</v>
      </c>
      <c r="U350">
        <f t="shared" si="72"/>
        <v>104249730.11955474</v>
      </c>
      <c r="V350">
        <f t="shared" si="73"/>
        <v>-1.5884549514909312</v>
      </c>
      <c r="W350">
        <f t="shared" si="74"/>
        <v>0.59831329950177148</v>
      </c>
      <c r="X350">
        <f t="shared" si="75"/>
        <v>0.69222241551360875</v>
      </c>
      <c r="Y350">
        <f t="shared" si="76"/>
        <v>0.69452457974678972</v>
      </c>
      <c r="Z350">
        <f t="shared" si="77"/>
        <v>-0.3966053432712387</v>
      </c>
      <c r="AA350">
        <f t="shared" si="78"/>
        <v>-1.5884549514909312</v>
      </c>
      <c r="AB350">
        <f>IFERROR(V144+MATCH(AA350,V350:Z350,0)-1,"")</f>
        <v>2012</v>
      </c>
    </row>
    <row r="351" spans="1:28" x14ac:dyDescent="0.3">
      <c r="A351" s="1">
        <v>22</v>
      </c>
      <c r="B351" t="s">
        <v>1021</v>
      </c>
      <c r="C351" t="s">
        <v>2058</v>
      </c>
      <c r="D351" t="s">
        <v>8100</v>
      </c>
      <c r="E351" t="s">
        <v>8101</v>
      </c>
      <c r="F351" t="s">
        <v>8102</v>
      </c>
      <c r="G351" t="s">
        <v>8103</v>
      </c>
      <c r="I351" t="str">
        <f t="shared" si="63"/>
        <v>N/A</v>
      </c>
      <c r="J351">
        <f t="shared" si="64"/>
        <v>139840000</v>
      </c>
      <c r="K351">
        <f t="shared" si="65"/>
        <v>133930000</v>
      </c>
      <c r="L351">
        <f t="shared" si="66"/>
        <v>152610000</v>
      </c>
      <c r="M351">
        <f t="shared" si="67"/>
        <v>175190000</v>
      </c>
      <c r="N351">
        <f t="shared" si="68"/>
        <v>198210000</v>
      </c>
      <c r="P351">
        <f t="shared" si="69"/>
        <v>198210000</v>
      </c>
      <c r="Q351">
        <f>IFERROR(J144+MATCH(P351,J351:N351,0)-1,"")</f>
        <v>2016</v>
      </c>
      <c r="R351">
        <f t="shared" si="70"/>
        <v>133930000</v>
      </c>
      <c r="S351" t="str">
        <f>IFERROR(J144+MATCH(R351,J351:N351)-1,"")</f>
        <v/>
      </c>
      <c r="T351">
        <f t="shared" si="71"/>
        <v>159956000</v>
      </c>
      <c r="U351">
        <f t="shared" si="72"/>
        <v>26605512.210818268</v>
      </c>
      <c r="V351">
        <f t="shared" si="73"/>
        <v>-0.75608392127930846</v>
      </c>
      <c r="W351">
        <f t="shared" si="74"/>
        <v>-0.97821834038652233</v>
      </c>
      <c r="X351">
        <f t="shared" si="75"/>
        <v>-0.27610819674477033</v>
      </c>
      <c r="Y351">
        <f t="shared" si="76"/>
        <v>0.57258811179006686</v>
      </c>
      <c r="Z351">
        <f t="shared" si="77"/>
        <v>1.4378223466205342</v>
      </c>
      <c r="AA351">
        <f t="shared" si="78"/>
        <v>1.4378223466205342</v>
      </c>
      <c r="AB351">
        <f>IFERROR(V144+MATCH(AA351,V351:Z351,0)-1,"")</f>
        <v>2016</v>
      </c>
    </row>
    <row r="352" spans="1:28" x14ac:dyDescent="0.3">
      <c r="A352" s="1">
        <v>23</v>
      </c>
      <c r="B352" t="s">
        <v>1027</v>
      </c>
      <c r="C352" t="s">
        <v>254</v>
      </c>
      <c r="D352" t="s">
        <v>8104</v>
      </c>
      <c r="E352" t="s">
        <v>5839</v>
      </c>
      <c r="F352" t="s">
        <v>8105</v>
      </c>
      <c r="G352" t="s">
        <v>8106</v>
      </c>
      <c r="I352" t="str">
        <f t="shared" si="63"/>
        <v>N/A</v>
      </c>
      <c r="J352" t="str">
        <f t="shared" si="64"/>
        <v>N/A</v>
      </c>
      <c r="K352">
        <f t="shared" si="65"/>
        <v>-4.2300000000000004E-2</v>
      </c>
      <c r="L352">
        <f t="shared" si="66"/>
        <v>0.13949999999999999</v>
      </c>
      <c r="M352">
        <f t="shared" si="67"/>
        <v>0.14800000000000002</v>
      </c>
      <c r="N352">
        <f t="shared" si="68"/>
        <v>0.13140000000000002</v>
      </c>
      <c r="P352">
        <f t="shared" si="69"/>
        <v>0.14800000000000002</v>
      </c>
      <c r="Q352">
        <f>IFERROR(J144+MATCH(P352,J352:N352,0)-1,"")</f>
        <v>2015</v>
      </c>
      <c r="R352">
        <f t="shared" si="70"/>
        <v>-4.2300000000000004E-2</v>
      </c>
      <c r="S352">
        <f>IFERROR(J144+MATCH(R352,J352:N352)-1,"")</f>
        <v>2013</v>
      </c>
      <c r="T352">
        <f t="shared" si="71"/>
        <v>9.4150000000000011E-2</v>
      </c>
      <c r="U352">
        <f t="shared" si="72"/>
        <v>9.1218802886247077E-2</v>
      </c>
      <c r="V352" t="str">
        <f t="shared" si="73"/>
        <v/>
      </c>
      <c r="W352">
        <f t="shared" si="74"/>
        <v>-1.495853877518627</v>
      </c>
      <c r="X352">
        <f t="shared" si="75"/>
        <v>0.49715627222770015</v>
      </c>
      <c r="Y352">
        <f t="shared" si="76"/>
        <v>0.59033881498261687</v>
      </c>
      <c r="Z352">
        <f t="shared" si="77"/>
        <v>0.40835879030830968</v>
      </c>
      <c r="AA352">
        <f t="shared" si="78"/>
        <v>-1.495853877518627</v>
      </c>
      <c r="AB352">
        <f>IFERROR(V144+MATCH(AA352,V352:Z352,0)-1,"")</f>
        <v>2013</v>
      </c>
    </row>
    <row r="353" spans="1:28" x14ac:dyDescent="0.3">
      <c r="A353" s="1">
        <v>24</v>
      </c>
      <c r="B353" t="s">
        <v>1032</v>
      </c>
      <c r="C353" t="s">
        <v>254</v>
      </c>
      <c r="D353" t="s">
        <v>254</v>
      </c>
      <c r="E353" t="s">
        <v>254</v>
      </c>
      <c r="F353" t="s">
        <v>254</v>
      </c>
      <c r="G353" t="s">
        <v>8107</v>
      </c>
      <c r="I353" t="str">
        <f t="shared" si="63"/>
        <v>N/A</v>
      </c>
      <c r="J353" t="str">
        <f t="shared" si="64"/>
        <v>N/A</v>
      </c>
      <c r="K353" t="str">
        <f t="shared" si="65"/>
        <v>N/A</v>
      </c>
      <c r="L353" t="str">
        <f t="shared" si="66"/>
        <v>N/A</v>
      </c>
      <c r="M353" t="str">
        <f t="shared" si="67"/>
        <v>N/A</v>
      </c>
      <c r="N353">
        <f t="shared" si="68"/>
        <v>2.5499999999999998E-2</v>
      </c>
      <c r="P353">
        <f t="shared" si="69"/>
        <v>2.5499999999999998E-2</v>
      </c>
      <c r="Q353">
        <f>IFERROR(J144+MATCH(P353,J353:N353,0)-1,"")</f>
        <v>2016</v>
      </c>
      <c r="R353">
        <f t="shared" si="70"/>
        <v>2.5499999999999998E-2</v>
      </c>
      <c r="S353">
        <f>IFERROR(J144+MATCH(R353,J353:N353)-1,"")</f>
        <v>2016</v>
      </c>
      <c r="T353">
        <f t="shared" si="71"/>
        <v>2.5499999999999998E-2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8108</v>
      </c>
      <c r="C355" t="s">
        <v>8109</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8110</v>
      </c>
      <c r="C356" t="s">
        <v>8111</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8112</v>
      </c>
      <c r="C357" t="s">
        <v>8113</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8114</v>
      </c>
      <c r="C358" t="s">
        <v>8115</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8116</v>
      </c>
      <c r="C359" t="s">
        <v>8117</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8118</v>
      </c>
      <c r="C360" t="s">
        <v>8119</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8120</v>
      </c>
      <c r="I363" t="str">
        <f t="shared" si="63"/>
        <v>N/A</v>
      </c>
      <c r="J363">
        <f t="shared" si="64"/>
        <v>8010000000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8121</v>
      </c>
      <c r="I365" t="str">
        <f t="shared" si="63"/>
        <v>N/A</v>
      </c>
      <c r="J365">
        <f t="shared" si="64"/>
        <v>15.74</v>
      </c>
      <c r="K365" t="str">
        <f t="shared" si="65"/>
        <v>N/A</v>
      </c>
      <c r="L365" t="str">
        <f t="shared" si="66"/>
        <v>N/A</v>
      </c>
      <c r="M365" t="str">
        <f t="shared" si="67"/>
        <v>N/A</v>
      </c>
      <c r="N365" t="str">
        <f t="shared" si="68"/>
        <v>N/A</v>
      </c>
    </row>
    <row r="366" spans="1:28" x14ac:dyDescent="0.3">
      <c r="A366" s="1">
        <v>3</v>
      </c>
      <c r="B366" t="s">
        <v>124</v>
      </c>
      <c r="C366" t="s">
        <v>8122</v>
      </c>
      <c r="I366" t="str">
        <f t="shared" si="63"/>
        <v>N/A</v>
      </c>
      <c r="J366">
        <f t="shared" si="64"/>
        <v>13.18</v>
      </c>
      <c r="K366" t="str">
        <f t="shared" si="65"/>
        <v>N/A</v>
      </c>
      <c r="L366" t="str">
        <f t="shared" si="66"/>
        <v>N/A</v>
      </c>
      <c r="M366" t="str">
        <f t="shared" si="67"/>
        <v>N/A</v>
      </c>
      <c r="N366" t="str">
        <f t="shared" si="68"/>
        <v>N/A</v>
      </c>
    </row>
    <row r="367" spans="1:28" x14ac:dyDescent="0.3">
      <c r="A367" s="1">
        <v>4</v>
      </c>
      <c r="B367" t="s">
        <v>126</v>
      </c>
      <c r="C367" t="s">
        <v>8123</v>
      </c>
      <c r="I367" t="str">
        <f t="shared" si="63"/>
        <v>N/A</v>
      </c>
      <c r="J367">
        <f t="shared" si="64"/>
        <v>1.92</v>
      </c>
      <c r="K367" t="str">
        <f t="shared" si="65"/>
        <v>N/A</v>
      </c>
      <c r="L367" t="str">
        <f t="shared" si="66"/>
        <v>N/A</v>
      </c>
      <c r="M367" t="str">
        <f t="shared" si="67"/>
        <v>N/A</v>
      </c>
      <c r="N367" t="str">
        <f t="shared" si="68"/>
        <v>N/A</v>
      </c>
    </row>
    <row r="368" spans="1:28" x14ac:dyDescent="0.3">
      <c r="A368" s="1">
        <v>5</v>
      </c>
      <c r="B368" t="s">
        <v>128</v>
      </c>
      <c r="C368" t="s">
        <v>6146</v>
      </c>
      <c r="I368" t="str">
        <f t="shared" si="63"/>
        <v>N/A</v>
      </c>
      <c r="J368">
        <f t="shared" si="64"/>
        <v>0.96</v>
      </c>
      <c r="K368" t="str">
        <f t="shared" si="65"/>
        <v>N/A</v>
      </c>
      <c r="L368" t="str">
        <f t="shared" si="66"/>
        <v>N/A</v>
      </c>
      <c r="M368" t="str">
        <f t="shared" si="67"/>
        <v>N/A</v>
      </c>
      <c r="N368" t="str">
        <f t="shared" si="68"/>
        <v>N/A</v>
      </c>
    </row>
    <row r="369" spans="1:14" x14ac:dyDescent="0.3">
      <c r="A369" s="1">
        <v>6</v>
      </c>
      <c r="B369" t="s">
        <v>130</v>
      </c>
      <c r="C369" t="s">
        <v>8124</v>
      </c>
      <c r="I369" t="str">
        <f t="shared" si="63"/>
        <v>N/A</v>
      </c>
      <c r="J369">
        <f t="shared" si="64"/>
        <v>15.1</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8125</v>
      </c>
      <c r="I374" t="str">
        <f t="shared" si="63"/>
        <v>N/A</v>
      </c>
      <c r="J374">
        <f t="shared" si="64"/>
        <v>7120000000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8126</v>
      </c>
      <c r="I376" t="str">
        <f t="shared" si="63"/>
        <v>N/A</v>
      </c>
      <c r="J376">
        <f t="shared" si="64"/>
        <v>19.59</v>
      </c>
      <c r="K376" t="str">
        <f t="shared" si="65"/>
        <v>N/A</v>
      </c>
      <c r="L376" t="str">
        <f t="shared" si="66"/>
        <v>N/A</v>
      </c>
      <c r="M376" t="str">
        <f t="shared" si="67"/>
        <v>N/A</v>
      </c>
      <c r="N376" t="str">
        <f t="shared" si="68"/>
        <v>N/A</v>
      </c>
    </row>
    <row r="377" spans="1:14" x14ac:dyDescent="0.3">
      <c r="A377" s="1">
        <v>3</v>
      </c>
      <c r="B377" t="s">
        <v>124</v>
      </c>
      <c r="C377" t="s">
        <v>8127</v>
      </c>
      <c r="I377" t="str">
        <f t="shared" si="63"/>
        <v>N/A</v>
      </c>
      <c r="J377">
        <f t="shared" si="64"/>
        <v>18.68</v>
      </c>
      <c r="K377" t="str">
        <f t="shared" si="65"/>
        <v>N/A</v>
      </c>
      <c r="L377" t="str">
        <f t="shared" si="66"/>
        <v>N/A</v>
      </c>
      <c r="M377" t="str">
        <f t="shared" si="67"/>
        <v>N/A</v>
      </c>
      <c r="N377" t="str">
        <f t="shared" si="68"/>
        <v>N/A</v>
      </c>
    </row>
    <row r="378" spans="1:14" x14ac:dyDescent="0.3">
      <c r="A378" s="1">
        <v>4</v>
      </c>
      <c r="B378" t="s">
        <v>126</v>
      </c>
      <c r="C378" t="s">
        <v>8128</v>
      </c>
      <c r="I378" t="str">
        <f t="shared" si="63"/>
        <v>N/A</v>
      </c>
      <c r="J378">
        <f t="shared" si="64"/>
        <v>7.78</v>
      </c>
      <c r="K378" t="str">
        <f t="shared" si="65"/>
        <v>N/A</v>
      </c>
      <c r="L378" t="str">
        <f t="shared" si="66"/>
        <v>N/A</v>
      </c>
      <c r="M378" t="str">
        <f t="shared" si="67"/>
        <v>N/A</v>
      </c>
      <c r="N378" t="str">
        <f t="shared" si="68"/>
        <v>N/A</v>
      </c>
    </row>
    <row r="379" spans="1:14" x14ac:dyDescent="0.3">
      <c r="A379" s="1">
        <v>5</v>
      </c>
      <c r="B379" t="s">
        <v>128</v>
      </c>
      <c r="C379" t="s">
        <v>1763</v>
      </c>
      <c r="I379" t="str">
        <f t="shared" si="63"/>
        <v>N/A</v>
      </c>
      <c r="J379">
        <f t="shared" si="64"/>
        <v>1.89</v>
      </c>
      <c r="K379" t="str">
        <f t="shared" si="65"/>
        <v>N/A</v>
      </c>
      <c r="L379" t="str">
        <f t="shared" si="66"/>
        <v>N/A</v>
      </c>
      <c r="M379" t="str">
        <f t="shared" si="67"/>
        <v>N/A</v>
      </c>
      <c r="N379" t="str">
        <f t="shared" si="68"/>
        <v>N/A</v>
      </c>
    </row>
    <row r="380" spans="1:14" x14ac:dyDescent="0.3">
      <c r="A380" s="1">
        <v>6</v>
      </c>
      <c r="B380" t="s">
        <v>130</v>
      </c>
      <c r="C380" t="s">
        <v>8129</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6.69</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1522</v>
      </c>
      <c r="I385" t="str">
        <f t="shared" si="79"/>
        <v>N/A</v>
      </c>
      <c r="J385">
        <f t="shared" si="80"/>
        <v>1610000000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8130</v>
      </c>
      <c r="I387" t="str">
        <f t="shared" si="79"/>
        <v>N/A</v>
      </c>
      <c r="J387">
        <f t="shared" si="80"/>
        <v>22.73</v>
      </c>
      <c r="K387" t="str">
        <f t="shared" si="81"/>
        <v>N/A</v>
      </c>
      <c r="L387" t="str">
        <f t="shared" si="82"/>
        <v>N/A</v>
      </c>
      <c r="M387" t="str">
        <f t="shared" si="83"/>
        <v>N/A</v>
      </c>
      <c r="N387" t="str">
        <f t="shared" si="84"/>
        <v>N/A</v>
      </c>
    </row>
    <row r="388" spans="1:14" x14ac:dyDescent="0.3">
      <c r="A388" s="1">
        <v>3</v>
      </c>
      <c r="B388" t="s">
        <v>124</v>
      </c>
      <c r="C388" t="s">
        <v>8131</v>
      </c>
      <c r="I388" t="str">
        <f t="shared" si="79"/>
        <v>N/A</v>
      </c>
      <c r="J388">
        <f t="shared" si="80"/>
        <v>17.71</v>
      </c>
      <c r="K388" t="str">
        <f t="shared" si="81"/>
        <v>N/A</v>
      </c>
      <c r="L388" t="str">
        <f t="shared" si="82"/>
        <v>N/A</v>
      </c>
      <c r="M388" t="str">
        <f t="shared" si="83"/>
        <v>N/A</v>
      </c>
      <c r="N388" t="str">
        <f t="shared" si="84"/>
        <v>N/A</v>
      </c>
    </row>
    <row r="389" spans="1:14" x14ac:dyDescent="0.3">
      <c r="A389" s="1">
        <v>4</v>
      </c>
      <c r="B389" t="s">
        <v>126</v>
      </c>
      <c r="C389" t="s">
        <v>8132</v>
      </c>
      <c r="I389" t="str">
        <f t="shared" si="79"/>
        <v>N/A</v>
      </c>
      <c r="J389">
        <f t="shared" si="80"/>
        <v>2.54</v>
      </c>
      <c r="K389" t="str">
        <f t="shared" si="81"/>
        <v>N/A</v>
      </c>
      <c r="L389" t="str">
        <f t="shared" si="82"/>
        <v>N/A</v>
      </c>
      <c r="M389" t="str">
        <f t="shared" si="83"/>
        <v>N/A</v>
      </c>
      <c r="N389" t="str">
        <f t="shared" si="84"/>
        <v>N/A</v>
      </c>
    </row>
    <row r="390" spans="1:14" x14ac:dyDescent="0.3">
      <c r="A390" s="1">
        <v>5</v>
      </c>
      <c r="B390" t="s">
        <v>128</v>
      </c>
      <c r="C390" t="s">
        <v>1833</v>
      </c>
      <c r="I390" t="str">
        <f t="shared" si="79"/>
        <v>N/A</v>
      </c>
      <c r="J390">
        <f t="shared" si="80"/>
        <v>1.56</v>
      </c>
      <c r="K390" t="str">
        <f t="shared" si="81"/>
        <v>N/A</v>
      </c>
      <c r="L390" t="str">
        <f t="shared" si="82"/>
        <v>N/A</v>
      </c>
      <c r="M390" t="str">
        <f t="shared" si="83"/>
        <v>N/A</v>
      </c>
      <c r="N390" t="str">
        <f t="shared" si="84"/>
        <v>N/A</v>
      </c>
    </row>
    <row r="391" spans="1:14" x14ac:dyDescent="0.3">
      <c r="A391" s="1">
        <v>6</v>
      </c>
      <c r="B391" t="s">
        <v>130</v>
      </c>
      <c r="C391" t="s">
        <v>8133</v>
      </c>
      <c r="I391" t="str">
        <f t="shared" si="79"/>
        <v>N/A</v>
      </c>
      <c r="J391">
        <f t="shared" si="80"/>
        <v>4.54</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1102</v>
      </c>
      <c r="I396" t="str">
        <f t="shared" si="79"/>
        <v>N/A</v>
      </c>
      <c r="J396">
        <f t="shared" si="80"/>
        <v>1760000000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8134</v>
      </c>
      <c r="I398" t="str">
        <f t="shared" si="79"/>
        <v>N/A</v>
      </c>
      <c r="J398">
        <f t="shared" si="80"/>
        <v>4.84</v>
      </c>
      <c r="K398" t="str">
        <f t="shared" si="81"/>
        <v>N/A</v>
      </c>
      <c r="L398" t="str">
        <f t="shared" si="82"/>
        <v>N/A</v>
      </c>
      <c r="M398" t="str">
        <f t="shared" si="83"/>
        <v>N/A</v>
      </c>
      <c r="N398" t="str">
        <f t="shared" si="84"/>
        <v>N/A</v>
      </c>
    </row>
    <row r="399" spans="1:14" x14ac:dyDescent="0.3">
      <c r="A399" s="1">
        <v>3</v>
      </c>
      <c r="B399" t="s">
        <v>124</v>
      </c>
      <c r="C399" t="s">
        <v>7507</v>
      </c>
      <c r="I399" t="str">
        <f t="shared" si="79"/>
        <v>N/A</v>
      </c>
      <c r="J399">
        <f t="shared" si="80"/>
        <v>4.83</v>
      </c>
      <c r="K399" t="str">
        <f t="shared" si="81"/>
        <v>N/A</v>
      </c>
      <c r="L399" t="str">
        <f t="shared" si="82"/>
        <v>N/A</v>
      </c>
      <c r="M399" t="str">
        <f t="shared" si="83"/>
        <v>N/A</v>
      </c>
      <c r="N399" t="str">
        <f t="shared" si="84"/>
        <v>N/A</v>
      </c>
    </row>
    <row r="400" spans="1:14" x14ac:dyDescent="0.3">
      <c r="A400" s="1">
        <v>4</v>
      </c>
      <c r="B400" t="s">
        <v>126</v>
      </c>
      <c r="C400" t="s">
        <v>8135</v>
      </c>
    </row>
    <row r="401" spans="1:3" x14ac:dyDescent="0.3">
      <c r="A401" s="1">
        <v>5</v>
      </c>
      <c r="B401" t="s">
        <v>128</v>
      </c>
      <c r="C401" t="s">
        <v>1814</v>
      </c>
    </row>
    <row r="402" spans="1:3" x14ac:dyDescent="0.3">
      <c r="A402" s="1">
        <v>6</v>
      </c>
      <c r="B402" t="s">
        <v>130</v>
      </c>
      <c r="C402" t="s">
        <v>8123</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4.3433817017508036E-3</v>
      </c>
      <c r="AL454">
        <f ca="1">Z455-Y455</f>
        <v>2.0909035409035215E-3</v>
      </c>
      <c r="AM454">
        <f ca="1">AA455-Z455</f>
        <v>2.5699668435013256E-2</v>
      </c>
      <c r="AN454">
        <f ca="1">AB455-AA455</f>
        <v>-1.9833136007102459E-4</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0.25907725321888414</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0.26342063492063494</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0.26551153846153847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0.29121120689655172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0.2910128755364807</v>
      </c>
      <c r="AK455" t="str">
        <f>"Max " &amp; AK452</f>
        <v>Max Change in Gross Margin / Sales</v>
      </c>
      <c r="AL455">
        <f ca="1">MAX(AK454:AN454)</f>
        <v>2.5699668435013256E-2</v>
      </c>
    </row>
    <row r="456" spans="2:40" x14ac:dyDescent="0.3">
      <c r="X456" t="str">
        <f>"Max " &amp; X453</f>
        <v>Max Gross Margin</v>
      </c>
      <c r="Y456">
        <f ca="1">MAX(X455:AB455)</f>
        <v>0.29121120689655172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-1.9833136007102459E-4</v>
      </c>
    </row>
    <row r="458" spans="2:40" x14ac:dyDescent="0.3">
      <c r="X458" t="str">
        <f>"Min " &amp; X453</f>
        <v>Min Gross Margin</v>
      </c>
      <c r="Y458">
        <f ca="1">MIN(X455:AB455)</f>
        <v>0.25907725321888414</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5.618025751072963E-2</v>
      </c>
      <c r="R462">
        <f ca="1">Y455-Y463-Y471</f>
        <v>6.02420634920635E-2</v>
      </c>
      <c r="S462">
        <f ca="1">Z455-Z463-Z471</f>
        <v>5.9307692307692325E-2</v>
      </c>
      <c r="T462">
        <f ca="1">AA455-AA463-AA471</f>
        <v>8.0672413793103442E-2</v>
      </c>
      <c r="U462">
        <f ca="1">AB455-AB463-AB471</f>
        <v>6.9227467811158808E-2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8.0672413793103442E-2</v>
      </c>
      <c r="S463" t="str">
        <f>"GM Effect on Max"</f>
        <v>GM Effect on Max</v>
      </c>
      <c r="T463" t="str">
        <f ca="1">IF(R464=Y457,"Max OM in same year as Max GM","Inconclusive Effect")</f>
        <v>Max OM in same year as Max GM</v>
      </c>
      <c r="U463" t="str">
        <f>"Correlation with GM"</f>
        <v>Correlation with GM</v>
      </c>
      <c r="V463">
        <f ca="1">CORREL(Q462:U462,X455:AB455)</f>
        <v>0.91204224876221585</v>
      </c>
      <c r="X463">
        <f ca="1">(INDIRECT("J" &amp; MATCH("SG&amp;A Expense",B145:B403,0) +144))/(INDIRECT("J" &amp; MATCH("Sales/Revenue",B145:B403,0) +144))</f>
        <v>0.14409012875536481</v>
      </c>
      <c r="Y463">
        <f ca="1">(INDIRECT("K" &amp; MATCH("SG&amp;A Expense",B145:B403,0) +144))/(INDIRECT("K" &amp; MATCH("Sales/Revenue",B145:B403,0) +144))</f>
        <v>0.14474206349206351</v>
      </c>
      <c r="Z463">
        <f ca="1">(INDIRECT("L" &amp; MATCH("SG&amp;A Expense",B145:B403,0) +144))/(INDIRECT("L" &amp; MATCH("Sales/Revenue",B145:B403,0) +144))</f>
        <v>0.1476576923076923</v>
      </c>
      <c r="AA463">
        <f ca="1">(INDIRECT("M" &amp; MATCH("SG&amp;A Expense",B145:B403,0) +144))/(INDIRECT("M" &amp; MATCH("Sales/Revenue",B145:B403,0) +144))</f>
        <v>0.15067241379310345</v>
      </c>
      <c r="AB463">
        <f ca="1">(INDIRECT("N" &amp; MATCH("SG&amp;A Expense",B145:B403,0) +144))/(INDIRECT("N" &amp; MATCH("Sales/Revenue",B145:B403,0) +144))</f>
        <v>0.15534763948497854</v>
      </c>
      <c r="AE463">
        <f ca="1">R462-Q462</f>
        <v>4.06180598133387E-3</v>
      </c>
      <c r="AF463">
        <f ca="1">S462-R462</f>
        <v>-9.3437118437117439E-4</v>
      </c>
      <c r="AG463">
        <f ca="1">T462-S462</f>
        <v>2.1364721485411117E-2</v>
      </c>
      <c r="AH463">
        <f ca="1">U462-T462</f>
        <v>-1.1444945981944635E-2</v>
      </c>
      <c r="AK463">
        <f ca="1">Y463-X463</f>
        <v>6.5193473669869495E-4</v>
      </c>
      <c r="AL463">
        <f ca="1">Z463-Y463</f>
        <v>2.9156288156287902E-3</v>
      </c>
      <c r="AM463">
        <f ca="1">AA463-Z463</f>
        <v>3.0147214854111537E-3</v>
      </c>
      <c r="AN463">
        <f ca="1">AB463-AA463</f>
        <v>4.6752256918750901E-3</v>
      </c>
    </row>
    <row r="464" spans="2:40" x14ac:dyDescent="0.3">
      <c r="Q464" t="str">
        <f>Q463 &amp; " Year"</f>
        <v>Max Operating Margin Year</v>
      </c>
      <c r="R464">
        <f ca="1">VALUE(Q461)+MATCH(R463,Q462:U462,0)-1</f>
        <v>2015</v>
      </c>
      <c r="S464" t="str">
        <f>"SGA Effect on Max"</f>
        <v>SGA Effect on Max</v>
      </c>
      <c r="T464" t="str">
        <f ca="1">IF(R464=Y467,"Max OM in same year as Min SGA","Inconclusive Effect")</f>
        <v>Inconclusive Effect</v>
      </c>
      <c r="U464" t="str">
        <f>"Correlation with SGA"</f>
        <v>Correlation with SGA</v>
      </c>
      <c r="V464">
        <f ca="1">CORREL(Q462:U462,X463:AB463)</f>
        <v>0.67521044518085427</v>
      </c>
      <c r="X464" t="str">
        <f>"Max " &amp; X461</f>
        <v>Max SGA / Sales</v>
      </c>
      <c r="Y464">
        <f ca="1">MAX(X463:AB463)</f>
        <v>0.15534763948497854</v>
      </c>
      <c r="AE464" t="str">
        <f>"Max " &amp; AE461</f>
        <v>Max Change in Operating Margin</v>
      </c>
      <c r="AF464">
        <f ca="1">MAX(AE463:AH463)</f>
        <v>2.1364721485411117E-2</v>
      </c>
      <c r="AK464" t="str">
        <f>"Max " &amp; AK461</f>
        <v>Max Change in SGA / Sales</v>
      </c>
      <c r="AL464">
        <f ca="1">MAX(AK463:AN463)</f>
        <v>4.6752256918750901E-3</v>
      </c>
    </row>
    <row r="465" spans="4:40" x14ac:dyDescent="0.3">
      <c r="J465" t="str">
        <f>"EOY Pretax ROIC"</f>
        <v>EOY Pretax ROIC</v>
      </c>
      <c r="Q465" t="str">
        <f>"Min " &amp; Q460</f>
        <v>Min Operating Margin</v>
      </c>
      <c r="R465">
        <f ca="1">MIN(Q462:U462)</f>
        <v>5.618025751072963E-2</v>
      </c>
      <c r="S465" t="str">
        <f>"Dep Effect on Max"</f>
        <v>Dep Effect on Max</v>
      </c>
      <c r="T465" t="str">
        <f ca="1">IF(R464=Y475,"Max OM in same year as Min Depr","Inconclusive Effect")</f>
        <v>Inconclusive Effect</v>
      </c>
      <c r="U465" t="str">
        <f>"Correlation with Dep"</f>
        <v>Correlation with Dep</v>
      </c>
      <c r="V465">
        <f ca="1">CORREL(Q462:U462,X471:AB471)</f>
        <v>0.37614675176705731</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0.14409012875536481</v>
      </c>
      <c r="AE466" t="str">
        <f>"Min " &amp; AE461</f>
        <v>Min Change in Operating Margin</v>
      </c>
      <c r="AF466">
        <f ca="1">MIN(AE463:AH463)</f>
        <v>-1.1444945981944635E-2</v>
      </c>
      <c r="AK466" t="str">
        <f>"Min " &amp; AK461</f>
        <v>Min Change in SGA / Sales</v>
      </c>
      <c r="AL466">
        <f ca="1">MIN(AK463:AN463)</f>
        <v>6.5193473669869495E-4</v>
      </c>
    </row>
    <row r="467" spans="4:40" x14ac:dyDescent="0.3">
      <c r="J467">
        <f ca="1">Q462*(1/Q490)</f>
        <v>7.1279990416135752E-2</v>
      </c>
      <c r="K467">
        <f ca="1">R462*(1/R490)</f>
        <v>7.8631141682119071E-2</v>
      </c>
      <c r="L467">
        <f ca="1">S462*(1/S490)</f>
        <v>8.6303876958208126E-2</v>
      </c>
      <c r="M467">
        <f ca="1">T462*(1/T490)</f>
        <v>9.4275280191411653E-2</v>
      </c>
      <c r="N467">
        <f ca="1">U462*(1/U490)</f>
        <v>8.0114435002011569E-2</v>
      </c>
      <c r="S467" t="str">
        <f>"SGA Effect on Min"</f>
        <v>SGA Effect on Min</v>
      </c>
      <c r="T467" t="str">
        <f ca="1">IF(R466=Y465,"Min OM in same year as Max SGA","Inconclusive Effect")</f>
        <v>Inconclusive Effect</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12-13</v>
      </c>
    </row>
    <row r="468" spans="4:40" x14ac:dyDescent="0.3">
      <c r="J468" t="str">
        <f>"Max " &amp; J465</f>
        <v>Max EOY Pretax ROIC</v>
      </c>
      <c r="K468">
        <f ca="1">MAX(J467:N467)</f>
        <v>9.4275280191411653E-2</v>
      </c>
      <c r="L468" t="str">
        <f>"OM Effect on Max"</f>
        <v>OM Effect on Max</v>
      </c>
      <c r="M468" t="str">
        <f ca="1">IF(K469=R464,"Max ROIC in same year as Max OM","Inconclusive Effect")</f>
        <v>Max ROIC in same year as Max OM</v>
      </c>
      <c r="N468" t="str">
        <f>"Correlation with OM"</f>
        <v>Correlation with OM</v>
      </c>
      <c r="O468">
        <f ca="1">CORREL(J467:N467,Q462:U462)</f>
        <v>0.78567500437428128</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N469" t="str">
        <f>"Correlation with IC"</f>
        <v>Correlation with IC</v>
      </c>
      <c r="O469">
        <f ca="1">CORREL(J467:N467,Q490:U490)</f>
        <v>0.12920142546046826</v>
      </c>
      <c r="X469" t="str">
        <f>"Depreciation / Sales"</f>
        <v>Depreciation / Sales</v>
      </c>
    </row>
    <row r="470" spans="4:40" x14ac:dyDescent="0.3">
      <c r="J470" t="str">
        <f>"Min " &amp; J465</f>
        <v>Min EOY Pretax ROIC</v>
      </c>
      <c r="K470">
        <f ca="1">MIN(J467:N467)</f>
        <v>7.1279990416135752E-2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5.8806866952789701E-2</v>
      </c>
      <c r="Y471">
        <f ca="1">(INDIRECT("K" &amp; MATCH("Depreciation &amp; Amortization Expense",B145:B403,0) +144))/(INDIRECT("K" &amp; MATCH("Sales/Revenue",B145:B403,0) +144))</f>
        <v>5.8436507936507939E-2</v>
      </c>
      <c r="Z471">
        <f ca="1">(INDIRECT("L" &amp; MATCH("Depreciation &amp; Amortization Expense",B145:B403,0) +144))/(INDIRECT("L" &amp; MATCH("Sales/Revenue",B145:B403,0) +144))</f>
        <v>5.8546153846153845E-2</v>
      </c>
      <c r="AA471">
        <f ca="1">(INDIRECT("M" &amp; MATCH("Depreciation &amp; Amortization Expense",B145:B403,0) +144))/(INDIRECT("M" &amp; MATCH("Sales/Revenue",B145:B403,0) +144))</f>
        <v>5.9866379310344831E-2</v>
      </c>
      <c r="AB471">
        <f ca="1">(INDIRECT("N" &amp; MATCH("Depreciation &amp; Amortization Expense",B145:B403,0) +144))/(INDIRECT("N" &amp; MATCH("Sales/Revenue",B145:B403,0) +144))</f>
        <v>6.6437768240343351E-2</v>
      </c>
    </row>
    <row r="472" spans="4:40" x14ac:dyDescent="0.3">
      <c r="Q472">
        <f ca="1">K467-J467</f>
        <v>7.3511512659833189E-3</v>
      </c>
      <c r="R472">
        <f ca="1">L467-K467</f>
        <v>7.6727352760890544E-3</v>
      </c>
      <c r="S472">
        <f ca="1">M467-L467</f>
        <v>7.9714032332035278E-3</v>
      </c>
      <c r="T472">
        <f ca="1">N467-M467</f>
        <v>-1.4160845189400084E-2</v>
      </c>
      <c r="X472" t="str">
        <f>"Max " &amp; X469</f>
        <v>Max Depreciation / Sales</v>
      </c>
      <c r="Y472">
        <f ca="1">MAX(X471:AB471)</f>
        <v>6.6437768240343351E-2</v>
      </c>
      <c r="AK472" t="str">
        <f>"Change in Depreciation / Sales"</f>
        <v>Change in Depreciation / Sales</v>
      </c>
    </row>
    <row r="473" spans="4:40" x14ac:dyDescent="0.3">
      <c r="Q473" t="str">
        <f>"Max " &amp; Q470</f>
        <v>Max Change in EOY Pretax ROIC</v>
      </c>
      <c r="R473">
        <f ca="1">MAX(Q472:T472)</f>
        <v>7.9714032332035278E-3</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5.8436507936507939E-2</v>
      </c>
      <c r="AK474">
        <f ca="1">Y471-X471</f>
        <v>-3.7035901628176132E-4</v>
      </c>
      <c r="AL474">
        <f ca="1">Z471-Y471</f>
        <v>1.096459096459057E-4</v>
      </c>
      <c r="AM474">
        <f ca="1">AA471-Z471</f>
        <v>1.3202254641909855E-3</v>
      </c>
      <c r="AN474">
        <f ca="1">AB471-AA471</f>
        <v>6.5713889299985201E-3</v>
      </c>
    </row>
    <row r="475" spans="4:40" x14ac:dyDescent="0.3">
      <c r="D475" t="str">
        <f>"EOY ROIC"</f>
        <v>EOY ROIC</v>
      </c>
      <c r="K475" t="str">
        <f>"Change in EOY ROIC"</f>
        <v>Change in EOY ROIC</v>
      </c>
      <c r="Q475" t="str">
        <f>"Min " &amp; Q470</f>
        <v>Min Change in EOY Pretax ROIC</v>
      </c>
      <c r="R475">
        <f ca="1">MIN(Q472:T472)</f>
        <v>-1.4160845189400084E-2</v>
      </c>
      <c r="X475" t="str">
        <f>X474 &amp; " Year"</f>
        <v>Min Depreciation / Sales Year</v>
      </c>
      <c r="Y475">
        <f ca="1">VALUE(X470)+MATCH(Y474,X471:AB471,0)-1</f>
        <v>2013</v>
      </c>
      <c r="AK475" t="str">
        <f>"Max " &amp; AK472</f>
        <v>Max Change in Depreciation / Sales</v>
      </c>
      <c r="AL475">
        <f ca="1">MAX(AK474:AN474)</f>
        <v>6.5713889299985201E-3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15-16</v>
      </c>
    </row>
    <row r="477" spans="4:40" x14ac:dyDescent="0.3">
      <c r="D477">
        <f ca="1">J467*(1-J487)</f>
        <v>4.7964933684338441E-2</v>
      </c>
      <c r="E477">
        <f ca="1">K467*(1-K487)</f>
        <v>5.113195354410284E-2</v>
      </c>
      <c r="F477">
        <f ca="1">L467*(1-L487)</f>
        <v>5.7763006995221237E-2</v>
      </c>
      <c r="G477">
        <f ca="1">M467*(1-M487)</f>
        <v>6.3781514035191736E-2</v>
      </c>
      <c r="H477">
        <f ca="1">N467*(1-N487)</f>
        <v>5.8724880501831014E-2</v>
      </c>
      <c r="K477">
        <f ca="1">E477-D477</f>
        <v>3.1670198597643986E-3</v>
      </c>
      <c r="L477">
        <f ca="1">F477-E477</f>
        <v>6.6310534511183974E-3</v>
      </c>
      <c r="M477">
        <f ca="1">G477-F477</f>
        <v>6.0185070399704985E-3</v>
      </c>
      <c r="N477">
        <f ca="1">H477-G477</f>
        <v>-5.0566335333607215E-3</v>
      </c>
      <c r="AK477" t="str">
        <f>"Min " &amp; AK472</f>
        <v>Min Change in Depreciation / Sales</v>
      </c>
      <c r="AL477">
        <f ca="1">MIN(AK474:AN474)</f>
        <v>-3.7035901628176132E-4</v>
      </c>
    </row>
    <row r="478" spans="4:40" x14ac:dyDescent="0.3">
      <c r="D478" t="str">
        <f>"Max " &amp; D475</f>
        <v>Max EOY ROIC</v>
      </c>
      <c r="E478">
        <f ca="1">MAX(D477:H477)</f>
        <v>6.3781514035191736E-2</v>
      </c>
      <c r="F478" t="str">
        <f>"Cash Tax  Effect on Max"</f>
        <v>Cash Tax  Effect on Max</v>
      </c>
      <c r="G478" t="str">
        <f ca="1">IF(E479=K491,"Max ROIC in same year as Min Cash Tax","Inconclusive Effect")</f>
        <v>Inconclusive Effect</v>
      </c>
      <c r="K478" t="str">
        <f>"Max " &amp; K475</f>
        <v>Max Change in EOY ROIC</v>
      </c>
      <c r="L478">
        <f ca="1">MAX(K477:N477)</f>
        <v>6.6310534511183974E-3</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4.7964933684338441E-2</v>
      </c>
      <c r="F480" t="str">
        <f>"Cash Tax  Effect on Min"</f>
        <v>Cash Tax  Effect on Min</v>
      </c>
      <c r="G480" t="str">
        <f ca="1">IF(E481=K489,"Min ROIC in same year as Max Cash Tax","Inconclusive Effect")</f>
        <v>Inconclusive Effect</v>
      </c>
      <c r="K480" t="str">
        <f>"Min " &amp; K475</f>
        <v>Min Change in EOY ROIC</v>
      </c>
      <c r="L480">
        <f ca="1">MIN(K477:N477)</f>
        <v>-5.0566335333607215E-3</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2.263269448768418E-2</v>
      </c>
      <c r="R481">
        <f ca="1">L487-K487</f>
        <v>-1.9021821515231851E-2</v>
      </c>
      <c r="S481">
        <f ca="1">M487-L487</f>
        <v>-7.2475338378403809E-3</v>
      </c>
      <c r="T481">
        <f ca="1">N487-M487</f>
        <v>-5.6467004655930131E-2</v>
      </c>
      <c r="X481" t="str">
        <f>"Op WC / Sales"</f>
        <v>Op WC / Sales</v>
      </c>
    </row>
    <row r="482" spans="4:40" x14ac:dyDescent="0.3">
      <c r="D482" t="str">
        <f>"Correlation with OM"</f>
        <v>Correlation with OM</v>
      </c>
      <c r="E482">
        <f ca="1">CORREL(D477:H477,Q462:U462)</f>
        <v>0.86598962478735864</v>
      </c>
      <c r="Q482" t="str">
        <f>"Max " &amp; Q479</f>
        <v>Max Change in Cash Tax Rate</v>
      </c>
      <c r="R482">
        <f ca="1">MAX(Q481:T481)</f>
        <v>2.263269448768418E-2</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0.36393449919773252</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0.25093562231759658</v>
      </c>
      <c r="Y483">
        <f ca="1">(INDIRECT("K" &amp; MATCH("Total Current Assets",B145:B403,0) +144) - INDIRECT("K" &amp; MATCH("Total Current Liabilities",B145:B403,0) +144))/(INDIRECT("K" &amp; MATCH("Sales/Revenue",B145:B403,0) +144))</f>
        <v>0.26078571428571429</v>
      </c>
      <c r="Z483">
        <f ca="1">(INDIRECT("L" &amp; MATCH("Total Current Assets",B145:B403,0) +144) - INDIRECT("L" &amp; MATCH("Total Current Liabilities",B145:B403,0) +144))/(INDIRECT("L" &amp; MATCH("Sales/Revenue",B145:B403,0) +144))</f>
        <v>0.23279230769230769</v>
      </c>
      <c r="AA483">
        <f ca="1">(INDIRECT("M" &amp; MATCH("Total Current Assets",B145:B403,0) +144) - INDIRECT("M" &amp; MATCH("Total Current Liabilities",B145:B403,0) +144))/(INDIRECT("M" &amp; MATCH("Sales/Revenue",B145:B403,0) +144))</f>
        <v>0.37849137931034482</v>
      </c>
      <c r="AB483">
        <f ca="1">(INDIRECT("N" &amp; MATCH("Total Current Assets",B145:B403,0) +144) - INDIRECT("N" &amp; MATCH("Total Current Liabilities",B145:B403,0) +144))/(INDIRECT("N" &amp; MATCH("Sales/Revenue",B145:B403,0) +144))</f>
        <v>0.31203433476394848</v>
      </c>
      <c r="AK483" t="str">
        <f>K476</f>
        <v>12-13</v>
      </c>
      <c r="AL483" t="str">
        <f>L476</f>
        <v>13-14</v>
      </c>
      <c r="AM483" t="str">
        <f>M476</f>
        <v>14-15</v>
      </c>
      <c r="AN483" t="str">
        <f>N476</f>
        <v>15-16</v>
      </c>
    </row>
    <row r="484" spans="4:40" x14ac:dyDescent="0.3">
      <c r="D484" t="str">
        <f>"Correlation with GM"</f>
        <v>Correlation with GM</v>
      </c>
      <c r="E484">
        <f ca="1">CORREL(D477:H477,X455:AB455)</f>
        <v>0.84709489418292028</v>
      </c>
      <c r="Q484" t="str">
        <f>"Min " &amp; Q479</f>
        <v>Min Change in Cash Tax Rate</v>
      </c>
      <c r="R484">
        <f ca="1">MIN(Q481:T481)</f>
        <v>-5.6467004655930131E-2</v>
      </c>
      <c r="X484" t="str">
        <f>"Max " &amp; X481</f>
        <v>Max Op WC / Sales</v>
      </c>
      <c r="Y484">
        <f ca="1">MAX(X483:AB483)</f>
        <v>0.37849137931034482</v>
      </c>
      <c r="AK484">
        <f ca="1">Y483-X483</f>
        <v>9.8500919681177024E-3</v>
      </c>
      <c r="AL484">
        <f ca="1">Z483-Y483</f>
        <v>-2.79934065934066E-2</v>
      </c>
      <c r="AM484">
        <f ca="1">AA483-Z483</f>
        <v>0.14569907161803713</v>
      </c>
      <c r="AN484">
        <f ca="1">AB483-AA483</f>
        <v>-6.6457044546396338E-2</v>
      </c>
    </row>
    <row r="485" spans="4:40" x14ac:dyDescent="0.3">
      <c r="D485" t="str">
        <f>"Correlation with SGA"</f>
        <v>Correlation with SGA</v>
      </c>
      <c r="E485">
        <f ca="1">CORREL(D477:H477,X463:AB463)</f>
        <v>0.75076553748706298</v>
      </c>
      <c r="J485" t="str">
        <f>"Cash Tax Rate"</f>
        <v>Cash Tax Rate</v>
      </c>
      <c r="Q485" t="str">
        <f>Q484 &amp; " Year"</f>
        <v>Min Change in Cash Tax Rate Year</v>
      </c>
      <c r="R485" t="str">
        <f ca="1">IF(MATCH(R484,Q481:T481,0)=1,Q480,IF(MATCH(R484,Q481:T481,0)=2,R480,IF(MATCH(R484,Q481:T481,0)=3,S480,T480)))</f>
        <v>15-16</v>
      </c>
      <c r="X485" t="str">
        <f>X484 &amp; " Year"</f>
        <v>Max Op WC / Sales Year</v>
      </c>
      <c r="Y485">
        <f ca="1">VALUE(X482)+MATCH(Y484,X483:AB483,0)-1</f>
        <v>2015</v>
      </c>
      <c r="AK485" t="str">
        <f>"Max " &amp; AK482</f>
        <v>Max Change in Op WC / Sales</v>
      </c>
      <c r="AL485">
        <f ca="1">MAX(AK484:AN484)</f>
        <v>0.14569907161803713</v>
      </c>
    </row>
    <row r="486" spans="4:40" x14ac:dyDescent="0.3">
      <c r="D486" t="str">
        <f>"Correlation with Dep"</f>
        <v>Correlation with Dep</v>
      </c>
      <c r="E486">
        <f ca="1">CORREL(D477:H477,X471:AB471)</f>
        <v>0.36463929637320475</v>
      </c>
      <c r="J486" t="str">
        <f>D476</f>
        <v>2012</v>
      </c>
      <c r="K486" t="str">
        <f>E476</f>
        <v>2013</v>
      </c>
      <c r="L486" t="str">
        <f>F476</f>
        <v>2014</v>
      </c>
      <c r="M486" t="str">
        <f>G476</f>
        <v>2015</v>
      </c>
      <c r="N486" t="str">
        <f>H476</f>
        <v>2016</v>
      </c>
      <c r="X486" t="str">
        <f>"Min " &amp; X481</f>
        <v>Min Op WC / Sales</v>
      </c>
      <c r="Y486">
        <f ca="1">MIN(X483:AB483)</f>
        <v>0.23279230769230769</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0.74001160696535129</v>
      </c>
      <c r="J487">
        <f ca="1">(INDIRECT("J" &amp; MATCH("Income Tax",B145:B403,0) +144))/(INDIRECT("J" &amp; MATCH("Pretax Income",B145:B403,0) +144))</f>
        <v>0.32709118780295809</v>
      </c>
      <c r="K487">
        <f ca="1">(INDIRECT("K" &amp; MATCH("Income Tax",B145:B403,0) +144))/(INDIRECT("K" &amp; MATCH("Pretax Income",B145:B403,0) +144))</f>
        <v>0.34972388229064227</v>
      </c>
      <c r="L487">
        <f ca="1">(INDIRECT("L" &amp; MATCH("Income Tax",B145:B403,0) +144))/(INDIRECT("L" &amp; MATCH("Pretax Income",B145:B403,0) +144))</f>
        <v>0.33070206077541042</v>
      </c>
      <c r="M487">
        <f ca="1">(INDIRECT("M" &amp; MATCH("Income Tax",B145:B403,0) +144))/(INDIRECT("M" &amp; MATCH("Pretax Income",B145:B403,0) +144))</f>
        <v>0.32345452693757004</v>
      </c>
      <c r="N487">
        <f ca="1">(INDIRECT("N" &amp; MATCH("Income Tax",B145:B403,0) +144))/(INDIRECT("N" &amp; MATCH("Pretax Income",B145:B403,0) +144))</f>
        <v>0.26698752228163991</v>
      </c>
      <c r="X487" t="str">
        <f>X486 &amp; " Year"</f>
        <v>Min Op WC / Sales Year</v>
      </c>
      <c r="Y487">
        <f ca="1">VALUE(X482)+MATCH(Y486,X483:AB483,0)-1</f>
        <v>2014</v>
      </c>
      <c r="AK487" t="str">
        <f>"Min " &amp; AK482</f>
        <v>Min Change in Op WC / Sales</v>
      </c>
      <c r="AL487">
        <f ca="1">MIN(AK484:AN484)</f>
        <v>-6.6457044546396338E-2</v>
      </c>
    </row>
    <row r="488" spans="4:40" x14ac:dyDescent="0.3">
      <c r="D488" t="str">
        <f>"Correlation with PPE"</f>
        <v>Correlation with PPE</v>
      </c>
      <c r="E488">
        <f ca="1">CORREL(D477:H477,X491:AB491)</f>
        <v>-0.72574971333655947</v>
      </c>
      <c r="J488" t="str">
        <f>"Max " &amp; J485</f>
        <v>Max Cash Tax Rate</v>
      </c>
      <c r="K488">
        <f ca="1">MAX(J487:N487)</f>
        <v>0.34972388229064227</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-0.12301235704560451</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0.26698752228163991</v>
      </c>
      <c r="Q490">
        <f ca="1">SUM(X483,X491,X499)</f>
        <v>0.78816309012875541</v>
      </c>
      <c r="R490">
        <f ca="1">SUM(Y483,Y491,Y499)</f>
        <v>0.76613492063492061</v>
      </c>
      <c r="S490">
        <f ca="1">SUM(Z483,Z491,Z499)</f>
        <v>0.68719615384615385</v>
      </c>
      <c r="T490">
        <f ca="1">SUM(AA483,AA491,AA499)</f>
        <v>0.85571120689655178</v>
      </c>
      <c r="U490">
        <f ca="1">SUM(AB483,AB491,AB499)</f>
        <v>0.86410729613733905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0.86410729613733905</v>
      </c>
      <c r="S491" t="str">
        <f>"Op WC Effect on Max"</f>
        <v>Op WC Effect on Max</v>
      </c>
      <c r="T491" t="str">
        <f ca="1">IF(R492=Y485,"Max IC in same year as Max Op WC","Inconclusive Effect")</f>
        <v>Inconclusive Effect</v>
      </c>
      <c r="U491" t="str">
        <f>"Correlation with Op WC"</f>
        <v>Correlation with Op WC</v>
      </c>
      <c r="V491">
        <f ca="1">CORREL(Q490:U490,X483:AB483)</f>
        <v>0.82790007684685474</v>
      </c>
      <c r="X491">
        <f ca="1">(INDIRECT("J" &amp; MATCH("Net Property, Plant &amp; Equipment",B145:B403,0) +144))/(INDIRECT("J" &amp; MATCH("Sales/Revenue",B145:B403,0) +144))</f>
        <v>0.36404721030042919</v>
      </c>
      <c r="Y491">
        <f ca="1">(INDIRECT("K" &amp; MATCH("Net Property, Plant &amp; Equipment",B145:B403,0) +144))/(INDIRECT("K" &amp; MATCH("Sales/Revenue",B145:B403,0) +144))</f>
        <v>0.3431190476190476</v>
      </c>
      <c r="Z491">
        <f ca="1">(INDIRECT("L" &amp; MATCH("Net Property, Plant &amp; Equipment",B145:B403,0) +144))/(INDIRECT("L" &amp; MATCH("Sales/Revenue",B145:B403,0) +144))</f>
        <v>0.31217692307692307</v>
      </c>
      <c r="AA491">
        <f ca="1">(INDIRECT("M" &amp; MATCH("Net Property, Plant &amp; Equipment",B145:B403,0) +144))/(INDIRECT("M" &amp; MATCH("Sales/Revenue",B145:B403,0) +144))</f>
        <v>0.32990517241379308</v>
      </c>
      <c r="AB491">
        <f ca="1">(INDIRECT("N" &amp; MATCH("Net Property, Plant &amp; Equipment",B145:B403,0) +144))/(INDIRECT("N" &amp; MATCH("Sales/Revenue",B145:B403,0) +144))</f>
        <v>0.33661802575107297</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Inconclusive Effect</v>
      </c>
      <c r="U492" t="str">
        <f>"Correlation with PPE"</f>
        <v>Correlation with PPE</v>
      </c>
      <c r="V492">
        <f ca="1">CORREL(Q490:U490,X491:AB491)</f>
        <v>0.33931427782876272</v>
      </c>
      <c r="X492" t="str">
        <f>"Max " &amp; X489</f>
        <v>Max PPE / Sales</v>
      </c>
      <c r="Y492">
        <f ca="1">MAX(X491:AB491)</f>
        <v>0.36404721030042919</v>
      </c>
      <c r="AE492">
        <f ca="1">R490-Q490</f>
        <v>-2.2028169493834793E-2</v>
      </c>
      <c r="AF492">
        <f ca="1">S490-R490</f>
        <v>-7.8938766788766768E-2</v>
      </c>
      <c r="AG492">
        <f ca="1">T490-S490</f>
        <v>0.16851505305039793</v>
      </c>
      <c r="AH492">
        <f ca="1">U490-T490</f>
        <v>8.3960892407872745E-3</v>
      </c>
      <c r="AK492">
        <f ca="1">Y491-X491</f>
        <v>-2.092816268138159E-2</v>
      </c>
      <c r="AL492">
        <f ca="1">Z491-Y491</f>
        <v>-3.0942124542124527E-2</v>
      </c>
      <c r="AM492">
        <f ca="1">AA491-Z491</f>
        <v>1.7728249336870006E-2</v>
      </c>
      <c r="AN492">
        <f ca="1">AB491-AA491</f>
        <v>6.7128533372798893E-3</v>
      </c>
    </row>
    <row r="493" spans="4:40" x14ac:dyDescent="0.3">
      <c r="Q493" t="str">
        <f>"Min " &amp; Q488</f>
        <v>Min Invested Capital / Sales</v>
      </c>
      <c r="R493">
        <f ca="1">MIN(Q490:U490)</f>
        <v>0.68719615384615385</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0.58462811996326836</v>
      </c>
      <c r="X493" t="str">
        <f>X492 &amp; " Year"</f>
        <v>Max PPE / Sales Year</v>
      </c>
      <c r="Y493">
        <f ca="1">VALUE(X490)+MATCH(Y492,X491:AB491,0)-1</f>
        <v>2012</v>
      </c>
      <c r="AE493" t="str">
        <f>"Max " &amp; AE490</f>
        <v>Max Change in Invested Capital / Sales</v>
      </c>
      <c r="AF493">
        <f ca="1">MAX(AE492:AH492)</f>
        <v>0.16851505305039793</v>
      </c>
      <c r="AK493" t="str">
        <f>"Max " &amp; AK490</f>
        <v>Max Change in PPE / Sales</v>
      </c>
      <c r="AL493">
        <f ca="1">MAX(AK492:AN492)</f>
        <v>1.7728249336870006E-2</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Min IC in same year as Min Op WC</v>
      </c>
      <c r="X494" t="str">
        <f>"Min " &amp; X489</f>
        <v>Min PPE / Sales</v>
      </c>
      <c r="Y494">
        <f ca="1">MIN(X491:AB491)</f>
        <v>0.31217692307692307</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-7.8938766788766768E-2</v>
      </c>
      <c r="AK495" t="str">
        <f>"Min " &amp; AK490</f>
        <v>Min Change in PPE / Sales</v>
      </c>
      <c r="AL495">
        <f ca="1">MIN(AK492:AN492)</f>
        <v>-3.0942124542124527E-2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13-14</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0.1731802575107296</v>
      </c>
      <c r="Y499">
        <f ca="1">(INDIRECT("K" &amp; MATCH("Intangible Assets",B145:B403,0) +144))/(INDIRECT("K" &amp; MATCH("Sales/Revenue",B145:B403,0) +144))</f>
        <v>0.16223015873015872</v>
      </c>
      <c r="Z499">
        <f ca="1">(INDIRECT("L" &amp; MATCH("Intangible Assets",B145:B403,0) +144))/(INDIRECT("L" &amp; MATCH("Sales/Revenue",B145:B403,0) +144))</f>
        <v>0.14222692307692308</v>
      </c>
      <c r="AA499">
        <f ca="1">(INDIRECT("M" &amp; MATCH("Intangible Assets",B145:B403,0) +144))/(INDIRECT("M" &amp; MATCH("Sales/Revenue",B145:B403,0) +144))</f>
        <v>0.14731465517241379</v>
      </c>
      <c r="AB499">
        <f ca="1">(INDIRECT("N" &amp; MATCH("Intangible Assets",B145:B403,0) +144))/(INDIRECT("N" &amp; MATCH("Sales/Revenue",B145:B403,0) +144))</f>
        <v>0.2154549356223176</v>
      </c>
      <c r="AK499" t="str">
        <f>K476</f>
        <v>12-13</v>
      </c>
      <c r="AL499" t="str">
        <f>L476</f>
        <v>13-14</v>
      </c>
      <c r="AM499" t="str">
        <f>M476</f>
        <v>14-15</v>
      </c>
      <c r="AN499" t="str">
        <f>N476</f>
        <v>15-16</v>
      </c>
    </row>
    <row r="500" spans="3:40" x14ac:dyDescent="0.3">
      <c r="X500" t="str">
        <f>"Max " &amp; X497</f>
        <v>Max Intangibles / Sales</v>
      </c>
      <c r="Y500">
        <f ca="1">MAX(X499:AB499)</f>
        <v>0.2154549356223176</v>
      </c>
      <c r="AK500">
        <f ca="1">Y499-X499</f>
        <v>-1.0950098780570877E-2</v>
      </c>
      <c r="AL500">
        <f ca="1">Z499-Y499</f>
        <v>-2.000323565323564E-2</v>
      </c>
      <c r="AM500">
        <f ca="1">AA499-Z499</f>
        <v>5.0877320954907101E-3</v>
      </c>
      <c r="AN500">
        <f ca="1">AB499-AA499</f>
        <v>6.8140280449903806E-2</v>
      </c>
    </row>
    <row r="501" spans="3:40" x14ac:dyDescent="0.3">
      <c r="X501" t="str">
        <f>X500 &amp; " Year"</f>
        <v>Max Intangibles / Sales Year</v>
      </c>
      <c r="Y501">
        <f ca="1">VALUE(X498)+MATCH(Y500,X499:AB499,0)-1</f>
        <v>2016</v>
      </c>
      <c r="AK501" t="str">
        <f>"Max " &amp; AK498</f>
        <v>Max Change in Intagibles / Sales</v>
      </c>
      <c r="AL501">
        <f ca="1">MAX(AK500:AN500)</f>
        <v>6.8140280449903806E-2</v>
      </c>
    </row>
    <row r="502" spans="3:40" x14ac:dyDescent="0.3">
      <c r="X502" t="str">
        <f>"Min " &amp; X497</f>
        <v>Min Intangibles / Sales</v>
      </c>
      <c r="Y502">
        <f ca="1">MIN(X499:AB499)</f>
        <v>0.14222692307692308</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2014</v>
      </c>
      <c r="AK503" t="str">
        <f>"Min " &amp; AK498</f>
        <v>Min Change in Intagibles / Sales</v>
      </c>
      <c r="AL503">
        <f ca="1">MIN(AK500:AN500)</f>
        <v>-2.000323565323564E-2</v>
      </c>
    </row>
    <row r="504" spans="3:40" x14ac:dyDescent="0.3">
      <c r="AK504" t="str">
        <f>AK503 &amp; " Year"</f>
        <v>Min Change in Intagibles / Sales Year</v>
      </c>
      <c r="AL504" t="str">
        <f ca="1">IF(MATCH(AL503,AK500:AN500,0)=1,AK499,IF(MATCH(AL503,AK500:AN500,0)=2,AL499,IF(MATCH(AL503,AK500:AN500,0)=3,AM499,AN499)))</f>
        <v>13-14</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4.7964933684338441E-2</v>
      </c>
      <c r="E508">
        <f t="shared" ca="1" si="85"/>
        <v>5.113195354410284E-2</v>
      </c>
      <c r="F508">
        <f t="shared" ca="1" si="85"/>
        <v>5.7763006995221237E-2</v>
      </c>
      <c r="G508">
        <f t="shared" ca="1" si="85"/>
        <v>6.3781514035191736E-2</v>
      </c>
      <c r="H508">
        <f t="shared" ca="1" si="85"/>
        <v>5.8724880501831014E-2</v>
      </c>
      <c r="I508">
        <f t="shared" ref="I508:I518" ca="1" si="86">AVERAGE(D508:H508)</f>
        <v>5.587325775213705E-2</v>
      </c>
      <c r="J508">
        <f t="shared" ref="J508:J518" ca="1" si="87">STDEV(D508:H508)</f>
        <v>6.3100114322643857E-3</v>
      </c>
      <c r="K508">
        <f t="shared" ref="K508:K518" ca="1" si="88">(D508-I508)/J508</f>
        <v>-1.2532978985365575</v>
      </c>
      <c r="L508">
        <f t="shared" ref="L508:L518" ca="1" si="89">(E508-I508)/J508</f>
        <v>-0.75139391725836602</v>
      </c>
      <c r="M508">
        <f t="shared" ref="M508:M518" ca="1" si="90">(F508-I508)/J508</f>
        <v>0.299484281981093</v>
      </c>
      <c r="N508">
        <f t="shared" ref="N508:N518" ca="1" si="91">(G508-I508)/J508</f>
        <v>1.2532871561243371</v>
      </c>
      <c r="O508">
        <f t="shared" ref="O508:O518" ca="1" si="92">(H508-I508)/J508</f>
        <v>0.45192037768949694</v>
      </c>
      <c r="P508">
        <f ca="1">K507 + MATCH(IF(MAX(MAX(K508:O508),ABS(MIN(K508:O508)))=ABS(MIN(K508:O508)), MIN(K508:O508),MAX(K508:O508)),K508:O508,0) - 1</f>
        <v>2012</v>
      </c>
    </row>
    <row r="509" spans="3:40" x14ac:dyDescent="0.3">
      <c r="C509" t="str">
        <f>J465</f>
        <v>EOY Pretax ROIC</v>
      </c>
      <c r="D509">
        <f ca="1">J467</f>
        <v>7.1279990416135752E-2</v>
      </c>
      <c r="E509">
        <f ca="1">K467</f>
        <v>7.8631141682119071E-2</v>
      </c>
      <c r="F509">
        <f ca="1">L467</f>
        <v>8.6303876958208126E-2</v>
      </c>
      <c r="G509">
        <f ca="1">M467</f>
        <v>9.4275280191411653E-2</v>
      </c>
      <c r="H509">
        <f ca="1">N467</f>
        <v>8.0114435002011569E-2</v>
      </c>
      <c r="I509">
        <f t="shared" ca="1" si="86"/>
        <v>8.2120944849977229E-2</v>
      </c>
      <c r="J509">
        <f t="shared" ca="1" si="87"/>
        <v>8.6451704663805511E-3</v>
      </c>
      <c r="K509">
        <f t="shared" ca="1" si="88"/>
        <v>-1.2539896669475654</v>
      </c>
      <c r="L509">
        <f t="shared" ca="1" si="89"/>
        <v>-0.40367083349360761</v>
      </c>
      <c r="M509">
        <f t="shared" ca="1" si="90"/>
        <v>0.48384611090059315</v>
      </c>
      <c r="N509">
        <f t="shared" ca="1" si="91"/>
        <v>1.4059104315756825</v>
      </c>
      <c r="O509">
        <f t="shared" ca="1" si="92"/>
        <v>-0.23209604203509931</v>
      </c>
      <c r="P509">
        <f ca="1">K507 + MATCH(IF(MAX(MAX(K509:O509),ABS(MIN(K509:O509)))=ABS(MIN(K509:O509)), MIN(K509:O509),MAX(K509:O509)),K509:O509,0) - 1</f>
        <v>2015</v>
      </c>
    </row>
    <row r="510" spans="3:40" x14ac:dyDescent="0.3">
      <c r="C510" t="str">
        <f>J485</f>
        <v>Cash Tax Rate</v>
      </c>
      <c r="D510">
        <f ca="1">J487</f>
        <v>0.32709118780295809</v>
      </c>
      <c r="E510">
        <f ca="1">K487</f>
        <v>0.34972388229064227</v>
      </c>
      <c r="F510">
        <f ca="1">L487</f>
        <v>0.33070206077541042</v>
      </c>
      <c r="G510">
        <f ca="1">M487</f>
        <v>0.32345452693757004</v>
      </c>
      <c r="H510">
        <f ca="1">N487</f>
        <v>0.26698752228163991</v>
      </c>
      <c r="I510">
        <f t="shared" ca="1" si="86"/>
        <v>0.31959183601764413</v>
      </c>
      <c r="J510">
        <f t="shared" ca="1" si="87"/>
        <v>3.1103664529862539E-2</v>
      </c>
      <c r="K510">
        <f t="shared" ca="1" si="88"/>
        <v>0.24110830343202364</v>
      </c>
      <c r="L510">
        <f t="shared" ca="1" si="89"/>
        <v>0.96876193620428408</v>
      </c>
      <c r="M510">
        <f t="shared" ca="1" si="90"/>
        <v>0.35719986457220826</v>
      </c>
      <c r="N510">
        <f t="shared" ca="1" si="91"/>
        <v>0.12418764728565526</v>
      </c>
      <c r="O510">
        <f t="shared" ca="1" si="92"/>
        <v>-1.6912577514941678</v>
      </c>
      <c r="P510">
        <f ca="1">K507 + MATCH(IF(MAX(MAX(K510:O510),ABS(MIN(K510:O510)))=ABS(MIN(K510:O510)), MIN(K510:O510),MAX(K510:O510)),K510:O510,0) - 1</f>
        <v>2016</v>
      </c>
    </row>
    <row r="511" spans="3:40" x14ac:dyDescent="0.3">
      <c r="C511" t="str">
        <f>Q460</f>
        <v>Operating Margin</v>
      </c>
      <c r="D511">
        <f ca="1">Q462</f>
        <v>5.618025751072963E-2</v>
      </c>
      <c r="E511">
        <f ca="1">R462</f>
        <v>6.02420634920635E-2</v>
      </c>
      <c r="F511">
        <f ca="1">S462</f>
        <v>5.9307692307692325E-2</v>
      </c>
      <c r="G511">
        <f ca="1">T462</f>
        <v>8.0672413793103442E-2</v>
      </c>
      <c r="H511">
        <f ca="1">U462</f>
        <v>6.9227467811158808E-2</v>
      </c>
      <c r="I511">
        <f t="shared" ca="1" si="86"/>
        <v>6.5125978982949528E-2</v>
      </c>
      <c r="J511">
        <f t="shared" ca="1" si="87"/>
        <v>9.9529501773397335E-3</v>
      </c>
      <c r="K511">
        <f t="shared" ca="1" si="88"/>
        <v>-0.89880098994034641</v>
      </c>
      <c r="L511">
        <f t="shared" ca="1" si="89"/>
        <v>-0.49070028522853737</v>
      </c>
      <c r="M511">
        <f t="shared" ca="1" si="90"/>
        <v>-0.58457910183293404</v>
      </c>
      <c r="N511">
        <f t="shared" ca="1" si="91"/>
        <v>1.561992628632773</v>
      </c>
      <c r="O511">
        <f t="shared" ca="1" si="92"/>
        <v>0.41208774836905115</v>
      </c>
      <c r="P511">
        <f ca="1">K507 + MATCH(IF(MAX(MAX(K511:O511),ABS(MIN(K511:O511)))=ABS(MIN(K511:O511)), MIN(K511:O511),MAX(K511:O511)),K511:O511,0) - 1</f>
        <v>2015</v>
      </c>
    </row>
    <row r="512" spans="3:40" x14ac:dyDescent="0.3">
      <c r="C512" t="str">
        <f>Q488</f>
        <v>Invested Capital / Sales</v>
      </c>
      <c r="D512">
        <f ca="1">Q490</f>
        <v>0.78816309012875541</v>
      </c>
      <c r="E512">
        <f ca="1">R490</f>
        <v>0.76613492063492061</v>
      </c>
      <c r="F512">
        <f ca="1">S490</f>
        <v>0.68719615384615385</v>
      </c>
      <c r="G512">
        <f ca="1">T490</f>
        <v>0.85571120689655178</v>
      </c>
      <c r="H512">
        <f ca="1">U490</f>
        <v>0.86410729613733905</v>
      </c>
      <c r="I512">
        <f t="shared" ca="1" si="86"/>
        <v>0.7922625335287441</v>
      </c>
      <c r="J512">
        <f t="shared" ca="1" si="87"/>
        <v>7.2328773316270079E-2</v>
      </c>
      <c r="K512">
        <f t="shared" ca="1" si="88"/>
        <v>-5.6677905790869197E-2</v>
      </c>
      <c r="L512">
        <f t="shared" ca="1" si="89"/>
        <v>-0.36123401097341956</v>
      </c>
      <c r="M512">
        <f t="shared" ca="1" si="90"/>
        <v>-1.4526221704766002</v>
      </c>
      <c r="N512">
        <f t="shared" ca="1" si="91"/>
        <v>0.87722590137630818</v>
      </c>
      <c r="O512">
        <f t="shared" ca="1" si="92"/>
        <v>0.99330818586458391</v>
      </c>
      <c r="P512">
        <f ca="1">K507 + MATCH(IF(MAX(MAX(K512:O512),ABS(MIN(K512:O512)))=ABS(MIN(K512:O512)), MIN(K512:O512),MAX(K512:O512)),K512:O512,0) - 1</f>
        <v>2014</v>
      </c>
    </row>
    <row r="513" spans="3:16" x14ac:dyDescent="0.3">
      <c r="C513" t="str">
        <f>X453</f>
        <v>Gross Margin</v>
      </c>
      <c r="D513">
        <f ca="1">X455</f>
        <v>0.25907725321888414</v>
      </c>
      <c r="E513">
        <f ca="1">Y455</f>
        <v>0.26342063492063494</v>
      </c>
      <c r="F513">
        <f ca="1">Z455</f>
        <v>0.26551153846153847</v>
      </c>
      <c r="G513">
        <f ca="1">AA455</f>
        <v>0.29121120689655172</v>
      </c>
      <c r="H513">
        <f ca="1">AB455</f>
        <v>0.2910128755364807</v>
      </c>
      <c r="I513">
        <f t="shared" ca="1" si="86"/>
        <v>0.274046701806818</v>
      </c>
      <c r="J513">
        <f t="shared" ca="1" si="87"/>
        <v>1.5750539576690904E-2</v>
      </c>
      <c r="K513">
        <f t="shared" ca="1" si="88"/>
        <v>-0.95040862029177908</v>
      </c>
      <c r="L513">
        <f t="shared" ca="1" si="89"/>
        <v>-0.67464780075906039</v>
      </c>
      <c r="M513">
        <f t="shared" ca="1" si="90"/>
        <v>-0.54189656828713717</v>
      </c>
      <c r="N513">
        <f t="shared" ca="1" si="91"/>
        <v>1.0897725126277786</v>
      </c>
      <c r="O513">
        <f t="shared" ca="1" si="92"/>
        <v>1.0771804767101945</v>
      </c>
      <c r="P513">
        <f ca="1">K507 + MATCH(IF(MAX(MAX(K513:O513),ABS(MIN(K513:O513)))=ABS(MIN(K513:O513)), MIN(K513:O513),MAX(K513:O513)),K513:O513,0) - 1</f>
        <v>2015</v>
      </c>
    </row>
    <row r="514" spans="3:16" x14ac:dyDescent="0.3">
      <c r="C514" t="str">
        <f>X461</f>
        <v>SGA / Sales</v>
      </c>
      <c r="D514">
        <f ca="1">X463</f>
        <v>0.14409012875536481</v>
      </c>
      <c r="E514">
        <f ca="1">Y463</f>
        <v>0.14474206349206351</v>
      </c>
      <c r="F514">
        <f ca="1">Z463</f>
        <v>0.1476576923076923</v>
      </c>
      <c r="G514">
        <f ca="1">AA463</f>
        <v>0.15067241379310345</v>
      </c>
      <c r="H514">
        <f ca="1">AB463</f>
        <v>0.15534763948497854</v>
      </c>
      <c r="I514">
        <f t="shared" ca="1" si="86"/>
        <v>0.14850198756664051</v>
      </c>
      <c r="J514">
        <f t="shared" ca="1" si="87"/>
        <v>4.6337906160361982E-3</v>
      </c>
      <c r="K514">
        <f t="shared" ca="1" si="88"/>
        <v>-0.95210577620998826</v>
      </c>
      <c r="L514">
        <f t="shared" ca="1" si="89"/>
        <v>-0.81141432277172998</v>
      </c>
      <c r="M514">
        <f t="shared" ca="1" si="90"/>
        <v>-0.18220401587123061</v>
      </c>
      <c r="N514">
        <f t="shared" ca="1" si="91"/>
        <v>0.4683910876231055</v>
      </c>
      <c r="O514">
        <f t="shared" ca="1" si="92"/>
        <v>1.4773330272298493</v>
      </c>
      <c r="P514">
        <f ca="1">K507 + MATCH(IF(MAX(MAX(K514:O514),ABS(MIN(K514:O514)))=ABS(MIN(K514:O514)), MIN(K514:O514),MAX(K514:O514)),K514:O514,0) - 1</f>
        <v>2016</v>
      </c>
    </row>
    <row r="515" spans="3:16" x14ac:dyDescent="0.3">
      <c r="C515" t="str">
        <f>X469</f>
        <v>Depreciation / Sales</v>
      </c>
      <c r="D515">
        <f ca="1">X471</f>
        <v>5.8806866952789701E-2</v>
      </c>
      <c r="E515">
        <f ca="1">Y471</f>
        <v>5.8436507936507939E-2</v>
      </c>
      <c r="F515">
        <f ca="1">Z471</f>
        <v>5.8546153846153845E-2</v>
      </c>
      <c r="G515">
        <f ca="1">AA471</f>
        <v>5.9866379310344831E-2</v>
      </c>
      <c r="H515">
        <f ca="1">AB471</f>
        <v>6.6437768240343351E-2</v>
      </c>
      <c r="I515">
        <f t="shared" ca="1" si="86"/>
        <v>6.0418735257227942E-2</v>
      </c>
      <c r="J515">
        <f t="shared" ca="1" si="87"/>
        <v>3.4120287537933347E-3</v>
      </c>
      <c r="K515">
        <f t="shared" ca="1" si="88"/>
        <v>-0.47240759698939838</v>
      </c>
      <c r="L515">
        <f t="shared" ca="1" si="89"/>
        <v>-0.58095270109205677</v>
      </c>
      <c r="M515">
        <f t="shared" ca="1" si="90"/>
        <v>-0.5488175939291976</v>
      </c>
      <c r="N515">
        <f t="shared" ca="1" si="91"/>
        <v>-0.16188490389157106</v>
      </c>
      <c r="O515">
        <f t="shared" ca="1" si="92"/>
        <v>1.7640627959022117</v>
      </c>
      <c r="P515">
        <f ca="1">K507 + MATCH(IF(MAX(MAX(K515:O515),ABS(MIN(K515:O515)))=ABS(MIN(K515:O515)), MIN(K515:O515),MAX(K515:O515)),K515:O515,0) - 1</f>
        <v>2016</v>
      </c>
    </row>
    <row r="516" spans="3:16" x14ac:dyDescent="0.3">
      <c r="C516" t="str">
        <f>X481</f>
        <v>Op WC / Sales</v>
      </c>
      <c r="D516">
        <f ca="1">X483</f>
        <v>0.25093562231759658</v>
      </c>
      <c r="E516">
        <f ca="1">Y483</f>
        <v>0.26078571428571429</v>
      </c>
      <c r="F516">
        <f ca="1">Z483</f>
        <v>0.23279230769230769</v>
      </c>
      <c r="G516">
        <f ca="1">AA483</f>
        <v>0.37849137931034482</v>
      </c>
      <c r="H516">
        <f ca="1">AB483</f>
        <v>0.31203433476394848</v>
      </c>
      <c r="I516">
        <f t="shared" ca="1" si="86"/>
        <v>0.2870078716739824</v>
      </c>
      <c r="J516">
        <f t="shared" ca="1" si="87"/>
        <v>5.8999347695167938E-2</v>
      </c>
      <c r="K516">
        <f t="shared" ca="1" si="88"/>
        <v>-0.61140081654394518</v>
      </c>
      <c r="L516">
        <f t="shared" ca="1" si="89"/>
        <v>-0.44444825939008997</v>
      </c>
      <c r="M516">
        <f t="shared" ca="1" si="90"/>
        <v>-0.91891802366681041</v>
      </c>
      <c r="N516">
        <f t="shared" ca="1" si="91"/>
        <v>1.5505850693304353</v>
      </c>
      <c r="O516">
        <f t="shared" ca="1" si="92"/>
        <v>0.42418203027040863</v>
      </c>
      <c r="P516">
        <f ca="1">K507 + MATCH(IF(MAX(MAX(K516:O516),ABS(MIN(K516:O516)))=ABS(MIN(K516:O516)), MIN(K516:O516),MAX(K516:O516)),K516:O516,0) - 1</f>
        <v>2015</v>
      </c>
    </row>
    <row r="517" spans="3:16" x14ac:dyDescent="0.3">
      <c r="C517" t="str">
        <f>X489</f>
        <v>PPE / Sales</v>
      </c>
      <c r="D517">
        <f ca="1">X491</f>
        <v>0.36404721030042919</v>
      </c>
      <c r="E517">
        <f ca="1">Y491</f>
        <v>0.3431190476190476</v>
      </c>
      <c r="F517">
        <f ca="1">Z491</f>
        <v>0.31217692307692307</v>
      </c>
      <c r="G517">
        <f ca="1">AA491</f>
        <v>0.32990517241379308</v>
      </c>
      <c r="H517">
        <f ca="1">AB491</f>
        <v>0.33661802575107297</v>
      </c>
      <c r="I517">
        <f t="shared" ca="1" si="86"/>
        <v>0.33717327583225321</v>
      </c>
      <c r="J517">
        <f t="shared" ca="1" si="87"/>
        <v>1.894407451529E-2</v>
      </c>
      <c r="K517">
        <f t="shared" ca="1" si="88"/>
        <v>1.4185931567406842</v>
      </c>
      <c r="L517">
        <f t="shared" ca="1" si="89"/>
        <v>0.31385918493909476</v>
      </c>
      <c r="M517">
        <f t="shared" ca="1" si="90"/>
        <v>-1.3194813362434392</v>
      </c>
      <c r="N517">
        <f t="shared" ca="1" si="91"/>
        <v>-0.38366104464981637</v>
      </c>
      <c r="O517">
        <f t="shared" ca="1" si="92"/>
        <v>-2.9309960786529161E-2</v>
      </c>
      <c r="P517">
        <f ca="1">K507 + MATCH(IF(MAX(MAX(K517:O517),ABS(MIN(K517:O517)))=ABS(MIN(K517:O517)), MIN(K517:O517),MAX(K517:O517)),K517:O517,0) - 1</f>
        <v>2012</v>
      </c>
    </row>
    <row r="518" spans="3:16" x14ac:dyDescent="0.3">
      <c r="C518" t="str">
        <f>X497</f>
        <v>Intangibles / Sales</v>
      </c>
      <c r="D518">
        <f ca="1">X499</f>
        <v>0.1731802575107296</v>
      </c>
      <c r="E518">
        <f ca="1">Y499</f>
        <v>0.16223015873015872</v>
      </c>
      <c r="F518">
        <f ca="1">Z499</f>
        <v>0.14222692307692308</v>
      </c>
      <c r="G518">
        <f ca="1">AA499</f>
        <v>0.14731465517241379</v>
      </c>
      <c r="H518">
        <f ca="1">AB499</f>
        <v>0.2154549356223176</v>
      </c>
      <c r="I518">
        <f t="shared" ca="1" si="86"/>
        <v>0.16808138602250855</v>
      </c>
      <c r="J518">
        <f t="shared" ca="1" si="87"/>
        <v>2.9172756629133666E-2</v>
      </c>
      <c r="K518">
        <f t="shared" ca="1" si="88"/>
        <v>0.17478195677706412</v>
      </c>
      <c r="L518">
        <f t="shared" ca="1" si="89"/>
        <v>-0.20057162806844378</v>
      </c>
      <c r="M518">
        <f t="shared" ca="1" si="90"/>
        <v>-0.88625368093482282</v>
      </c>
      <c r="N518">
        <f t="shared" ca="1" si="91"/>
        <v>-0.71185356646604492</v>
      </c>
      <c r="O518">
        <f t="shared" ca="1" si="92"/>
        <v>1.6238969186922494</v>
      </c>
      <c r="P518">
        <f ca="1">K507 + MATCH(IF(MAX(MAX(K518:O518),ABS(MIN(K518:O518)))=ABS(MIN(K518:O518)), MIN(K518:O518),MAX(K518:O518)),K518:O518,0) - 1</f>
        <v>2016</v>
      </c>
    </row>
    <row r="519" spans="3:16" x14ac:dyDescent="0.3">
      <c r="I519" t="str">
        <f>"Max SD"</f>
        <v>Max SD</v>
      </c>
      <c r="J519">
        <f ca="1">MAX(J508:J518)</f>
        <v>7.2328773316270079E-2</v>
      </c>
    </row>
    <row r="520" spans="3:16" x14ac:dyDescent="0.3">
      <c r="I520" t="str">
        <f>"Max SD Item"</f>
        <v>Max SD Item</v>
      </c>
      <c r="J520" t="str">
        <f ca="1">INDIRECT("C" &amp; 507 + MATCH(J519,J508:J518,0))</f>
        <v>Invested Capital / Sales</v>
      </c>
    </row>
    <row r="521" spans="3:16" x14ac:dyDescent="0.3">
      <c r="I521" t="str">
        <f>"Min SD"</f>
        <v>Min SD</v>
      </c>
      <c r="J521">
        <f ca="1">MIN(J508:J518)</f>
        <v>3.4120287537933347E-3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8136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Athens Bancshares</v>
      </c>
    </row>
    <row r="2" spans="1:16" x14ac:dyDescent="0.3">
      <c r="B2" t="s">
        <v>2</v>
      </c>
      <c r="C2" t="s">
        <v>8137</v>
      </c>
      <c r="K2" t="str">
        <f>LEFT(C1,FIND("(",C1) - 2)</f>
        <v>Athens Bancshares Corporation</v>
      </c>
    </row>
    <row r="3" spans="1:16" x14ac:dyDescent="0.3">
      <c r="J3">
        <f ca="1">RANDBETWEEN(1,6)</f>
        <v>6</v>
      </c>
      <c r="K3" t="str">
        <f>" is scheduled to report earnings "&amp;IFERROR("between "&amp;LEFT(C20,FIND("-",C20)-2)&amp;" and "&amp;RIGHT(C20,FIND("-",C20)-2),"on "&amp;C20)</f>
        <v xml:space="preserve"> is scheduled to report earnings between Jul 27, 2017 and Jul 31, 2017</v>
      </c>
      <c r="L3" t="str">
        <f>" is slated to report earnings "&amp;IFERROR("between "&amp;LEFT(C20,FIND("-",C20)-2)&amp;" and "&amp;RIGHT(C20,FIND("-",C20)-2),"on "&amp;C20)</f>
        <v xml:space="preserve"> is slated to report earnings between Jul 27, 2017 and Jul 31, 2017</v>
      </c>
      <c r="M3" t="str">
        <f>" will report earnings "&amp;IFERROR("between "&amp;LEFT(C20,FIND("-",C20)-2)&amp;" and "&amp;RIGHT(C20,FIND("-",C20)-2),"on "&amp;C20)</f>
        <v xml:space="preserve"> will report earnings between Jul 27, 2017 and Jul 31, 2017</v>
      </c>
      <c r="N3" t="str">
        <f>" reports earnings "&amp;IFERROR("between "&amp;LEFT(C20,FIND("-",C20)-2)&amp;" and "&amp;RIGHT(C20,FIND("-",C20)-2),"on "&amp;C20)</f>
        <v xml:space="preserve"> reports earnings between Jul 27, 2017 and Jul 31, 2017</v>
      </c>
      <c r="O3" t="str">
        <f>" plans to report earnings "&amp;IFERROR("between "&amp;LEFT(C20,FIND("-",C20)-2)&amp;" and "&amp;RIGHT(C20,FIND("-",C20)-2),"on "&amp;C20)</f>
        <v xml:space="preserve"> plans to report earnings between Jul 27, 2017 and Jul 31, 2017</v>
      </c>
      <c r="P3" t="str">
        <f>" is going to report earnings "&amp;IFERROR("between "&amp;LEFT(C20,FIND("-",C20)-2)&amp;" and "&amp;RIGHT(C20,FIND("-",C20)-2),"on "&amp;C20)</f>
        <v xml:space="preserve"> is going to report earnings between Jul 27, 2017 and Jul 31,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$40.00, up 10.96% after opening up 10.96%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$40.00, up 10.96% after opening up 10.96% over yesterday's closing price</v>
      </c>
    </row>
    <row r="5" spans="1:16" x14ac:dyDescent="0.3">
      <c r="J5">
        <f ca="1">RANDBETWEEN(1,2)</f>
        <v>1</v>
      </c>
      <c r="K5" t="str">
        <f>"The one year target estimate for " &amp; D1 &amp; " is " &amp; TEXT(C23,"$####.00")</f>
        <v>The one year target estimate for Athens Bancshares is $.00</v>
      </c>
      <c r="L5" t="str">
        <f>D1 &amp; " is expected to be trading at " &amp; TEXT(C23, "$####.00") &amp; ", based on target estimates"</f>
        <v>Athens Bancshares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2492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8137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4938</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8138</v>
      </c>
      <c r="K11" t="str">
        <f>IF(B145="Interest Income",U42, K42)</f>
        <v>Athens Bancshares has managed to increase trust income, commissions &amp; fees, commission &amp; fee income, eps (basic), net loans, total assets, and real estate mortgage loans each year since 2012</v>
      </c>
    </row>
    <row r="12" spans="1:16" x14ac:dyDescent="0.3">
      <c r="A12" s="1">
        <v>5</v>
      </c>
      <c r="B12" t="s">
        <v>15</v>
      </c>
      <c r="C12" t="s">
        <v>8139</v>
      </c>
      <c r="D12" t="str">
        <f>LEFT(C12,FIND("-",C12)-2)</f>
        <v>26.00</v>
      </c>
      <c r="E12" t="str">
        <f>TRIM(RIGHT(C12,FIND("-",C12)-1))</f>
        <v>45.00</v>
      </c>
      <c r="K12" t="str">
        <f ca="1">D78</f>
        <v>There are some indications that Athens Bancshares may be overvalued. The company has a higher and trailing p/e than the comparable average</v>
      </c>
    </row>
    <row r="13" spans="1:16" x14ac:dyDescent="0.3">
      <c r="A13" s="1">
        <v>6</v>
      </c>
      <c r="B13" t="s">
        <v>17</v>
      </c>
      <c r="C13" t="s">
        <v>8140</v>
      </c>
      <c r="K13" t="str">
        <f ca="1">D89</f>
        <v>There are some indications that Athens Bancshares may be undervalued. The company has a lower price/sales, price/book than the comparable average</v>
      </c>
    </row>
    <row r="14" spans="1:16" x14ac:dyDescent="0.3">
      <c r="A14" s="1">
        <v>7</v>
      </c>
      <c r="B14" t="s">
        <v>19</v>
      </c>
      <c r="C14" t="s">
        <v>8141</v>
      </c>
    </row>
    <row r="16" spans="1:16" x14ac:dyDescent="0.3">
      <c r="A16" s="1">
        <v>0</v>
      </c>
      <c r="B16" t="s">
        <v>21</v>
      </c>
      <c r="C16" t="s">
        <v>8142</v>
      </c>
    </row>
    <row r="17" spans="1:23" x14ac:dyDescent="0.3">
      <c r="A17" s="1">
        <v>1</v>
      </c>
      <c r="B17" t="s">
        <v>23</v>
      </c>
      <c r="C17" t="s">
        <v>2521</v>
      </c>
      <c r="K17" t="str">
        <f ca="1">K2 &amp; IF(J3=1, K3,IF(J3=2,L3,IF(J3=3,M3,IF(J3=4,N3,IF(J3=5,O3,IF(J3=6,P3)))))) &amp; ". " &amp; IF(J4=1,K4,IF(J4=2,L4)) &amp; ". " &amp; IF(J5=1,K5,IF(J5=2,L5)) &amp; K6 &amp; ". " &amp; K7 &amp; ". " &amp; K8 &amp; ". " &amp; K9 &amp; "."</f>
        <v>Athens Bancshares Corporation is going to report earnings between Jul 27, 2017 and Jul 31, 2017. The current stock price is $40.00, up 10.96% after opening up 10.96% over yesterday's closing price. The one year target estimate for Athens Bancshares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8143</v>
      </c>
    </row>
    <row r="19" spans="1:23" x14ac:dyDescent="0.3">
      <c r="A19" s="1">
        <v>3</v>
      </c>
      <c r="B19" t="s">
        <v>27</v>
      </c>
      <c r="C19" t="s">
        <v>4319</v>
      </c>
    </row>
    <row r="20" spans="1:23" x14ac:dyDescent="0.3">
      <c r="A20" s="1">
        <v>4</v>
      </c>
      <c r="B20" t="s">
        <v>29</v>
      </c>
      <c r="C20" t="s">
        <v>8144</v>
      </c>
    </row>
    <row r="21" spans="1:23" x14ac:dyDescent="0.3">
      <c r="A21" s="1">
        <v>5</v>
      </c>
      <c r="B21" t="s">
        <v>31</v>
      </c>
      <c r="C21" t="s">
        <v>8145</v>
      </c>
    </row>
    <row r="22" spans="1:23" x14ac:dyDescent="0.3">
      <c r="A22" s="1">
        <v>6</v>
      </c>
      <c r="B22" t="s">
        <v>33</v>
      </c>
      <c r="C22" t="s">
        <v>8146</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112</v>
      </c>
      <c r="F26" s="1" t="s">
        <v>114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trust income, commissions &amp; fees</v>
      </c>
    </row>
    <row r="29" spans="1:23" x14ac:dyDescent="0.3">
      <c r="A29" s="1">
        <v>2</v>
      </c>
      <c r="B29" t="s">
        <v>43</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trust income, commissions &amp; fees, commission &amp; fee income</v>
      </c>
    </row>
    <row r="30" spans="1:23" x14ac:dyDescent="0.3">
      <c r="A30" s="1">
        <v>3</v>
      </c>
      <c r="B30" t="s">
        <v>44</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trust income, commissions &amp; fees, commission &amp; fee income</v>
      </c>
    </row>
    <row r="31" spans="1:23" x14ac:dyDescent="0.3">
      <c r="A31" s="1">
        <v>4</v>
      </c>
      <c r="B31" t="s">
        <v>45</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11</v>
      </c>
      <c r="U32" t="str">
        <f>IF(I209="pos_trend",B209,"")</f>
        <v>EPS (Basic)</v>
      </c>
      <c r="V32" t="str">
        <f t="shared" si="1"/>
        <v>eps (basic)</v>
      </c>
      <c r="W32" t="str">
        <f t="shared" si="3"/>
        <v>, trust income, commissions &amp; fees, commission &amp; fee income, eps (basic)</v>
      </c>
    </row>
    <row r="33" spans="1:23" x14ac:dyDescent="0.3">
      <c r="B33" s="1" t="s">
        <v>46</v>
      </c>
      <c r="C33" s="1" t="s">
        <v>108</v>
      </c>
      <c r="D33" s="1" t="s">
        <v>110</v>
      </c>
      <c r="E33" s="1" t="s">
        <v>112</v>
      </c>
      <c r="F33" s="1" t="s">
        <v>114</v>
      </c>
      <c r="J33">
        <f>IF(K33 &lt;&gt; "",12, 0)</f>
        <v>0</v>
      </c>
      <c r="K33" t="str">
        <f>IF(I195="pos_trend",B195,"")</f>
        <v/>
      </c>
      <c r="L33" t="str">
        <f t="shared" si="0"/>
        <v/>
      </c>
      <c r="M33" t="str">
        <f t="shared" si="2"/>
        <v>, commission &amp; fee income</v>
      </c>
      <c r="T33">
        <f>IF(U33 &lt;&gt; "",12, 0)</f>
        <v>12</v>
      </c>
      <c r="U33" t="str">
        <f>IF(I231="pos_trend",B231,"")</f>
        <v>Net Loans</v>
      </c>
      <c r="V33" t="str">
        <f t="shared" si="1"/>
        <v>net loans</v>
      </c>
      <c r="W33" t="str">
        <f t="shared" si="3"/>
        <v>, trust income, commissions &amp; fees, commission &amp; fee income, eps (basic), net loans</v>
      </c>
    </row>
    <row r="34" spans="1:23" x14ac:dyDescent="0.3">
      <c r="A34" s="1">
        <v>0</v>
      </c>
      <c r="B34" t="s">
        <v>41</v>
      </c>
      <c r="J34">
        <f>IF(K34 &lt;&gt; "",13, 0)</f>
        <v>0</v>
      </c>
      <c r="K34" t="str">
        <f>IF(I196="pos_trend",B196,"")</f>
        <v/>
      </c>
      <c r="L34" t="str">
        <f t="shared" si="0"/>
        <v/>
      </c>
      <c r="M34" t="str">
        <f t="shared" si="2"/>
        <v>, commission &amp; fee income</v>
      </c>
      <c r="T34">
        <f>IF(U34 &lt;&gt; "",13, 0)</f>
        <v>13</v>
      </c>
      <c r="U34" t="str">
        <f>IF(I251="pos_trend",B251,"")</f>
        <v>Total Assets</v>
      </c>
      <c r="V34" t="str">
        <f t="shared" si="1"/>
        <v>total assets</v>
      </c>
      <c r="W34" t="str">
        <f t="shared" si="3"/>
        <v>, trust income, commissions &amp; fees, commission &amp; fee income, eps (basic), net loans, total assets</v>
      </c>
    </row>
    <row r="35" spans="1:23" x14ac:dyDescent="0.3">
      <c r="A35" s="1">
        <v>1</v>
      </c>
      <c r="B35" t="s">
        <v>42</v>
      </c>
      <c r="J35">
        <f>IF(K35 &lt;&gt; "",14, 0)</f>
        <v>0</v>
      </c>
      <c r="K35" t="str">
        <f>IF(I201="pos_trend",B201,"")</f>
        <v/>
      </c>
      <c r="L35" t="str">
        <f t="shared" si="0"/>
        <v/>
      </c>
      <c r="M35" t="str">
        <f t="shared" si="2"/>
        <v>, commission &amp; fee income</v>
      </c>
      <c r="T35">
        <f>IF(U35 &lt;&gt; "",14, 0)</f>
        <v>0</v>
      </c>
      <c r="U35" t="str">
        <f>IF(I279="pos_trend",B279,"")</f>
        <v/>
      </c>
      <c r="V35" t="str">
        <f t="shared" si="1"/>
        <v/>
      </c>
      <c r="W35" t="str">
        <f t="shared" si="3"/>
        <v>, trust income, commissions &amp; fees, commission &amp; fee income, eps (basic), net loans, total assets</v>
      </c>
    </row>
    <row r="36" spans="1:23" x14ac:dyDescent="0.3">
      <c r="A36" s="1">
        <v>2</v>
      </c>
      <c r="B36" t="s">
        <v>43</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trust income, commissions &amp; fees, commission &amp; fee income, eps (basic), net loans, total assets</v>
      </c>
    </row>
    <row r="37" spans="1:23" x14ac:dyDescent="0.3">
      <c r="A37" s="1">
        <v>3</v>
      </c>
      <c r="B37" t="s">
        <v>44</v>
      </c>
      <c r="J37">
        <f>IF(K37 &lt;&gt; "",16, 0)</f>
        <v>0</v>
      </c>
      <c r="K37" t="str">
        <f>IF(I203="pos_trend",B203,"")</f>
        <v/>
      </c>
      <c r="L37" t="str">
        <f t="shared" si="0"/>
        <v/>
      </c>
      <c r="M37" t="str">
        <f t="shared" si="2"/>
        <v>, commission &amp; fee income</v>
      </c>
      <c r="T37">
        <f>IF(U37 &lt;&gt; "",16, 0)</f>
        <v>16</v>
      </c>
      <c r="U37" t="str">
        <f>IF(I235="pos_trend",B235,"")</f>
        <v>Real Estate Mortgage Loans</v>
      </c>
      <c r="V37" t="str">
        <f t="shared" si="1"/>
        <v>real estate mortgage loans</v>
      </c>
      <c r="W37" t="str">
        <f t="shared" si="3"/>
        <v>, trust income, commissions &amp; fees, commission &amp; fee income, eps (basic), net loans, total assets, real estate mortgage loans</v>
      </c>
    </row>
    <row r="38" spans="1:23" x14ac:dyDescent="0.3">
      <c r="A38" s="1">
        <v>4</v>
      </c>
      <c r="B38" t="s">
        <v>60</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trust income, commissions &amp; fees, commission &amp; fee income, eps (basic), net loans, total assets, real estate mortgage loans</v>
      </c>
    </row>
    <row r="39" spans="1:23" x14ac:dyDescent="0.3">
      <c r="A39" s="1">
        <v>5</v>
      </c>
      <c r="B39" t="s">
        <v>63</v>
      </c>
      <c r="K39" t="str">
        <f>IF(I352="pos_trend",B352,"")</f>
        <v/>
      </c>
      <c r="M39" t="str">
        <f t="shared" si="2"/>
        <v>, commission &amp; fee income</v>
      </c>
      <c r="W39" t="str">
        <f t="shared" si="3"/>
        <v>, trust income, commissions &amp; fees, commission &amp; fee income, eps (basic), net loans, total assets, real estate mortgage loans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16</v>
      </c>
      <c r="U40" t="str">
        <f>VLOOKUP(T40,T22:U39,2,FALSE)</f>
        <v>Real Estate Mortgage Loans</v>
      </c>
      <c r="W40" t="str">
        <f>IF(IFERROR(FIND(",",W39),TRUE)=TRUE,W39,IF(NOT(EXACT(U40,UPPER(U40))),SUBSTITUTE(W39,LOWER(U40),"and "&amp;LOWER(U40)),SUBSTITUTE(W39,U40,"and "&amp;U40)))</f>
        <v>, trust income, commissions &amp; fees, commission &amp; fee income, eps (basic), net loans, total assets, and real estate mortgage loans</v>
      </c>
    </row>
    <row r="41" spans="1:23" x14ac:dyDescent="0.3">
      <c r="B41" s="1" t="s">
        <v>68</v>
      </c>
      <c r="C41" s="1" t="s">
        <v>4952</v>
      </c>
      <c r="D41" s="1" t="s">
        <v>4953</v>
      </c>
      <c r="E41" s="1" t="s">
        <v>8147</v>
      </c>
      <c r="F41" s="1" t="s">
        <v>8148</v>
      </c>
    </row>
    <row r="42" spans="1:23" x14ac:dyDescent="0.3">
      <c r="A42" s="1">
        <v>0</v>
      </c>
      <c r="B42" t="s">
        <v>73</v>
      </c>
      <c r="K42" t="str">
        <f>SUBSTITUTE(IF(M40&lt;&gt;"", D1 &amp; " has managed to increase " &amp; M40 &amp; " each year since " &amp; C144, "No positive trends")," , "," ")</f>
        <v>Athens Bancshares has managed to increase and commission &amp; fee income each year since 2012</v>
      </c>
      <c r="U42" t="str">
        <f>SUBSTITUTE(IF(W40&lt;&gt;"", D1 &amp; " has managed to increase " &amp; W40 &amp; " each year since " &amp; C144, "No positive trends")," , "," ")</f>
        <v>Athens Bancshares has managed to increase trust income, commissions &amp; fees, commission &amp; fee income, eps (basic), net loans, total assets, and real estate mortgage loans each year since 2012</v>
      </c>
    </row>
    <row r="43" spans="1:23" x14ac:dyDescent="0.3">
      <c r="A43" s="1">
        <v>1</v>
      </c>
      <c r="B43" t="s">
        <v>78</v>
      </c>
    </row>
    <row r="44" spans="1:23" x14ac:dyDescent="0.3">
      <c r="A44" s="1">
        <v>2</v>
      </c>
      <c r="B44" t="s">
        <v>82</v>
      </c>
    </row>
    <row r="45" spans="1:23" x14ac:dyDescent="0.3">
      <c r="A45" s="1">
        <v>3</v>
      </c>
      <c r="B45" t="s">
        <v>87</v>
      </c>
    </row>
    <row r="47" spans="1:23" x14ac:dyDescent="0.3">
      <c r="B47" s="1" t="s">
        <v>92</v>
      </c>
      <c r="C47" s="1" t="s">
        <v>108</v>
      </c>
      <c r="D47" s="1" t="s">
        <v>110</v>
      </c>
      <c r="E47" s="1" t="s">
        <v>112</v>
      </c>
      <c r="F47" s="1" t="s">
        <v>114</v>
      </c>
    </row>
    <row r="48" spans="1:23" x14ac:dyDescent="0.3">
      <c r="A48" s="1">
        <v>0</v>
      </c>
      <c r="B48" t="s">
        <v>93</v>
      </c>
    </row>
    <row r="49" spans="1:14" x14ac:dyDescent="0.3">
      <c r="A49" s="1">
        <v>1</v>
      </c>
      <c r="B49" t="s">
        <v>94</v>
      </c>
    </row>
    <row r="50" spans="1:14" x14ac:dyDescent="0.3">
      <c r="A50" s="1">
        <v>2</v>
      </c>
      <c r="B50" t="s">
        <v>95</v>
      </c>
    </row>
    <row r="51" spans="1:14" x14ac:dyDescent="0.3">
      <c r="A51" s="1">
        <v>3</v>
      </c>
      <c r="B51" t="s">
        <v>96</v>
      </c>
    </row>
    <row r="52" spans="1:14" x14ac:dyDescent="0.3">
      <c r="A52" s="1">
        <v>4</v>
      </c>
      <c r="B52" t="s">
        <v>97</v>
      </c>
    </row>
    <row r="54" spans="1:14" x14ac:dyDescent="0.3">
      <c r="B54" s="1" t="s">
        <v>98</v>
      </c>
      <c r="C54" s="1" t="s">
        <v>108</v>
      </c>
      <c r="D54" s="1" t="s">
        <v>110</v>
      </c>
      <c r="E54" s="1" t="s">
        <v>112</v>
      </c>
      <c r="F54" s="1" t="s">
        <v>114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8149</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E61">
        <v>-1</v>
      </c>
      <c r="F61">
        <v>0.19</v>
      </c>
      <c r="I61" t="str">
        <f t="shared" si="4"/>
        <v>N/A</v>
      </c>
      <c r="J61" t="str">
        <f t="shared" si="5"/>
        <v>N/A</v>
      </c>
      <c r="K61" t="str">
        <f t="shared" si="6"/>
        <v>N/A</v>
      </c>
      <c r="L61">
        <f t="shared" si="7"/>
        <v>-1</v>
      </c>
      <c r="M61">
        <f t="shared" si="8"/>
        <v>0.19</v>
      </c>
      <c r="N61" t="str">
        <f t="shared" si="9"/>
        <v>N/A</v>
      </c>
    </row>
    <row r="62" spans="1:14" x14ac:dyDescent="0.3">
      <c r="A62" s="1">
        <v>1</v>
      </c>
      <c r="B62" t="s">
        <v>110</v>
      </c>
      <c r="E62">
        <v>-1</v>
      </c>
      <c r="F62">
        <v>0.22</v>
      </c>
      <c r="I62" t="str">
        <f t="shared" si="4"/>
        <v>N/A</v>
      </c>
      <c r="J62" t="str">
        <f t="shared" si="5"/>
        <v>N/A</v>
      </c>
      <c r="K62" t="str">
        <f t="shared" si="6"/>
        <v>N/A</v>
      </c>
      <c r="L62">
        <f t="shared" si="7"/>
        <v>-1</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E65">
        <v>0.18</v>
      </c>
      <c r="F65">
        <v>0.09</v>
      </c>
      <c r="I65" t="str">
        <f t="shared" si="4"/>
        <v>N/A</v>
      </c>
      <c r="J65" t="str">
        <f t="shared" si="5"/>
        <v>N/A</v>
      </c>
      <c r="K65" t="str">
        <f t="shared" si="6"/>
        <v>N/A</v>
      </c>
      <c r="L65">
        <f t="shared" si="7"/>
        <v>0.18</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Athens Bancshares Corporation (AFCB)</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8142</v>
      </c>
      <c r="D68">
        <f ca="1">IFERROR(AVERAGE(VALUE(INDIRECT("J"&amp;(MATCH(B68,B69:B500,0)+68))),VALUE(INDIRECT("J"&amp;(MATCH(B68,B69:B500,0)+79))),VALUE(INDIRECT("J"&amp;(MATCH(B68,B69:B500,0)+90))),VALUE(INDIRECT("J"&amp;(MATCH(B68,B69:B500,0)+101)))),"")</f>
        <v>350062500</v>
      </c>
      <c r="E68" t="str">
        <f t="shared" ref="E68:E76" ca="1" si="10">IFERROR(IF(AND(C68&lt;&gt;"",D68&lt;&gt;0),IF(VALUE(J68)&gt;VALUE(K68),"above average","below average"),"no data"),"no data")</f>
        <v>below average</v>
      </c>
      <c r="I68" t="str">
        <f t="shared" ca="1" si="4"/>
        <v>N/A</v>
      </c>
      <c r="J68">
        <f t="shared" si="5"/>
        <v>72250000</v>
      </c>
      <c r="K68">
        <f t="shared" ca="1" si="6"/>
        <v>350062500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8143</v>
      </c>
      <c r="D70">
        <f ca="1">IFERROR(AVERAGE(VALUE(INDIRECT("J"&amp;(MATCH(B70,B71:B502,0)+70))),VALUE(INDIRECT("J"&amp;(MATCH(B70,B71:B502,0)+81))),VALUE(INDIRECT("J"&amp;(MATCH(B70,B71:B502,0)+92))),VALUE(INDIRECT("J"&amp;(MATCH(B70,B71:B502,0)+103)))),"")</f>
        <v>17.782499999999999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19.79</v>
      </c>
      <c r="K70">
        <f t="shared" ca="1" si="6"/>
        <v>17.782499999999999</v>
      </c>
      <c r="L70" t="str">
        <f t="shared" ca="1" si="7"/>
        <v>N/A</v>
      </c>
      <c r="M70" t="str">
        <f t="shared" ca="1" si="8"/>
        <v>N/A</v>
      </c>
      <c r="N70" t="str">
        <f t="shared" ca="1" si="9"/>
        <v>N/A</v>
      </c>
    </row>
    <row r="71" spans="1:14" x14ac:dyDescent="0.3">
      <c r="A71" s="1">
        <v>3</v>
      </c>
      <c r="B71" t="s">
        <v>124</v>
      </c>
      <c r="D71">
        <f ca="1">IFERROR(AVERAGE(VALUE(INDIRECT("J"&amp;(MATCH(B71,B72:B503,0)+71))),VALUE(INDIRECT("J"&amp;(MATCH(B71,B72:B503,0)+82))),VALUE(INDIRECT("J"&amp;(MATCH(B71,B72:B503,0)+93))),VALUE(INDIRECT("J"&amp;(MATCH(B71,B72:B503,0)+104)))),"")</f>
        <v>15.065000000000001</v>
      </c>
      <c r="E71" t="str">
        <f t="shared" ca="1" si="10"/>
        <v>no data</v>
      </c>
      <c r="F71" t="str">
        <f t="shared" ca="1" si="11"/>
        <v/>
      </c>
      <c r="G71" t="str">
        <f t="shared" ref="G71:G76" ca="1" si="12">IF(F71&lt;&gt;"", G70 &amp; ", " &amp; IFERROR(LEFT(F71,FIND("(",F71) - 2),F71),G70)</f>
        <v>trailing p/e</v>
      </c>
      <c r="I71" t="str">
        <f t="shared" ca="1" si="4"/>
        <v>N/A</v>
      </c>
      <c r="J71" t="str">
        <f t="shared" si="5"/>
        <v>N/A</v>
      </c>
      <c r="K71">
        <f t="shared" ca="1" si="6"/>
        <v>15.065</v>
      </c>
      <c r="L71" t="str">
        <f t="shared" ca="1" si="7"/>
        <v>N/A</v>
      </c>
      <c r="M71" t="str">
        <f t="shared" ca="1" si="8"/>
        <v>N/A</v>
      </c>
      <c r="N71" t="str">
        <f t="shared" ca="1" si="9"/>
        <v>N/A</v>
      </c>
    </row>
    <row r="72" spans="1:14" x14ac:dyDescent="0.3">
      <c r="A72" s="1">
        <v>4</v>
      </c>
      <c r="B72" t="s">
        <v>126</v>
      </c>
      <c r="D72">
        <f ca="1">IFERROR(AVERAGE(VALUE(INDIRECT("J"&amp;(MATCH(B72,B73:B504,0)+72))),VALUE(INDIRECT("J"&amp;(MATCH(B72,B73:B504,0)+83))),VALUE(INDIRECT("J"&amp;(MATCH(B72,B73:B504,0)+94))),VALUE(INDIRECT("J"&amp;(MATCH(B72,B73:B504,0)+105)))),"")</f>
        <v>2.62</v>
      </c>
      <c r="E72" t="str">
        <f t="shared" ca="1" si="10"/>
        <v>no data</v>
      </c>
      <c r="F72" t="str">
        <f t="shared" ca="1" si="11"/>
        <v/>
      </c>
      <c r="G72" t="str">
        <f t="shared" ca="1" si="12"/>
        <v>trailing p/e</v>
      </c>
      <c r="I72" t="str">
        <f t="shared" ca="1" si="4"/>
        <v>N/A</v>
      </c>
      <c r="J72" t="str">
        <f t="shared" si="5"/>
        <v>N/A</v>
      </c>
      <c r="K72">
        <f t="shared" ca="1" si="6"/>
        <v>2.62</v>
      </c>
      <c r="L72" t="str">
        <f t="shared" ca="1" si="7"/>
        <v>N/A</v>
      </c>
      <c r="M72" t="str">
        <f t="shared" ca="1" si="8"/>
        <v>N/A</v>
      </c>
      <c r="N72" t="str">
        <f t="shared" ca="1" si="9"/>
        <v>N/A</v>
      </c>
    </row>
    <row r="73" spans="1:14" x14ac:dyDescent="0.3">
      <c r="A73" s="1">
        <v>5</v>
      </c>
      <c r="B73" t="s">
        <v>128</v>
      </c>
      <c r="C73" t="s">
        <v>8150</v>
      </c>
      <c r="D73">
        <f ca="1">IFERROR(AVERAGE(VALUE(INDIRECT("J"&amp;(MATCH(B73,B74:B505,0)+73))),VALUE(INDIRECT("J"&amp;(MATCH(B73,B74:B505,0)+84))),VALUE(INDIRECT("J"&amp;(MATCH(B73,B74:B505,0)+95))),VALUE(INDIRECT("J"&amp;(MATCH(B73,B74:B505,0)+106)))),"")</f>
        <v>5.2349999999999994</v>
      </c>
      <c r="E73" t="str">
        <f t="shared" ca="1" si="10"/>
        <v>below average</v>
      </c>
      <c r="F73" t="str">
        <f t="shared" ca="1" si="11"/>
        <v/>
      </c>
      <c r="G73" t="str">
        <f t="shared" ca="1" si="12"/>
        <v>trailing p/e</v>
      </c>
      <c r="I73" t="str">
        <f t="shared" ca="1" si="4"/>
        <v>N/A</v>
      </c>
      <c r="J73">
        <f t="shared" si="5"/>
        <v>3.32</v>
      </c>
      <c r="K73">
        <f t="shared" ca="1" si="6"/>
        <v>5.2350000000000003</v>
      </c>
      <c r="L73" t="str">
        <f t="shared" ca="1" si="7"/>
        <v>N/A</v>
      </c>
      <c r="M73" t="str">
        <f t="shared" ca="1" si="8"/>
        <v>N/A</v>
      </c>
      <c r="N73" t="str">
        <f t="shared" ca="1" si="9"/>
        <v>N/A</v>
      </c>
    </row>
    <row r="74" spans="1:14" x14ac:dyDescent="0.3">
      <c r="A74" s="1">
        <v>6</v>
      </c>
      <c r="B74" t="s">
        <v>130</v>
      </c>
      <c r="C74" t="s">
        <v>6788</v>
      </c>
      <c r="D74">
        <f ca="1">IFERROR(AVERAGE(VALUE(INDIRECT("J"&amp;(MATCH(B74,B75:B506,0)+74))),VALUE(INDIRECT("J"&amp;(MATCH(B74,B75:B506,0)+85))),VALUE(INDIRECT("J"&amp;(MATCH(B74,B75:B506,0)+96))),VALUE(INDIRECT("J"&amp;(MATCH(B74,B75:B506,0)+107)))),"")</f>
        <v>1.72</v>
      </c>
      <c r="E74" t="str">
        <f t="shared" ca="1" si="10"/>
        <v>below average</v>
      </c>
      <c r="F74" t="str">
        <f t="shared" ca="1" si="11"/>
        <v/>
      </c>
      <c r="G74" t="str">
        <f t="shared" ca="1" si="12"/>
        <v>trailing p/e</v>
      </c>
      <c r="I74" t="str">
        <f t="shared" ca="1" si="4"/>
        <v>N/A</v>
      </c>
      <c r="J74">
        <f t="shared" si="5"/>
        <v>1.62</v>
      </c>
      <c r="K74">
        <f t="shared" ca="1" si="6"/>
        <v>1.72</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trailing p/e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trailing p/e</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trailing p/e</v>
      </c>
      <c r="G77" t="str">
        <f ca="1">TRIM(IF(LEFT(G76,1)=",",REPLACE(G76,1,1,""),SUBSTITUTE(G76,F77, "and " &amp; F77)))</f>
        <v>and trailing p/e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Athens Bancshares may be overvalued. The company has a higher and trailing p/e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8151</v>
      </c>
      <c r="F81" t="str">
        <f t="shared" ref="F81:F87" ca="1" si="13">IF(E70="below average",LOWER(TRIM(IF(ISNUMBER(VALUE(RIGHT(B70,1))),REPLACE(B70,LEN(B70),1,""),B70))),"")</f>
        <v/>
      </c>
      <c r="G81" t="str">
        <f ca="1">IFERROR(LEFT(F81,FIND("(",F81) - 2),F81)</f>
        <v/>
      </c>
      <c r="I81" t="str">
        <f t="shared" ca="1" si="4"/>
        <v>N/A</v>
      </c>
      <c r="J81">
        <f t="shared" si="5"/>
        <v>0.1666</v>
      </c>
      <c r="K81" t="str">
        <f t="shared" si="6"/>
        <v>N/A</v>
      </c>
      <c r="L81" t="str">
        <f t="shared" si="7"/>
        <v>N/A</v>
      </c>
      <c r="M81" t="str">
        <f t="shared" ca="1" si="8"/>
        <v>N/A</v>
      </c>
      <c r="N81" t="str">
        <f t="shared" ca="1" si="9"/>
        <v>N/A</v>
      </c>
    </row>
    <row r="82" spans="1:14" x14ac:dyDescent="0.3">
      <c r="A82" s="1">
        <v>1</v>
      </c>
      <c r="B82" t="s">
        <v>140</v>
      </c>
      <c r="C82" t="s">
        <v>8152</v>
      </c>
      <c r="F82" t="str">
        <f t="shared" ca="1" si="13"/>
        <v/>
      </c>
      <c r="G82" t="str">
        <f t="shared" ref="G82:G87" ca="1" si="14">IF(F82&lt;&gt;"", G81 &amp; ", " &amp; IFERROR(LEFT(F82,FIND("(",F82) - 2),F82),G81)</f>
        <v/>
      </c>
      <c r="I82" t="str">
        <f t="shared" ca="1" si="4"/>
        <v>N/A</v>
      </c>
      <c r="J82">
        <f t="shared" si="5"/>
        <v>0.25459999999999999</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price/sales (ttm)</v>
      </c>
      <c r="G84" t="str">
        <f t="shared" ca="1" si="14"/>
        <v>, price/sales</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price/book (mrq)</v>
      </c>
      <c r="G85" t="str">
        <f t="shared" ca="1" si="14"/>
        <v>, price/sales, price/book</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price/sales,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2879</v>
      </c>
      <c r="F87" t="str">
        <f t="shared" ca="1" si="13"/>
        <v/>
      </c>
      <c r="G87" t="str">
        <f t="shared" ca="1" si="14"/>
        <v>, price/sales, price/book</v>
      </c>
      <c r="I87" t="str">
        <f t="shared" ca="1" si="4"/>
        <v>N/A</v>
      </c>
      <c r="J87">
        <f t="shared" si="5"/>
        <v>21780000</v>
      </c>
      <c r="K87" t="str">
        <f t="shared" si="6"/>
        <v>N/A</v>
      </c>
      <c r="L87" t="str">
        <f t="shared" si="7"/>
        <v>N/A</v>
      </c>
      <c r="M87" t="str">
        <f t="shared" ca="1" si="8"/>
        <v>N/A</v>
      </c>
      <c r="N87" t="str">
        <f t="shared" ca="1" si="9"/>
        <v>N/A</v>
      </c>
    </row>
    <row r="88" spans="1:14" x14ac:dyDescent="0.3">
      <c r="A88" s="1">
        <v>1</v>
      </c>
      <c r="B88" t="s">
        <v>147</v>
      </c>
      <c r="C88" t="s">
        <v>8153</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price/sales, price/book</v>
      </c>
      <c r="I88" t="str">
        <f t="shared" ca="1" si="4"/>
        <v>N/A</v>
      </c>
      <c r="J88">
        <f t="shared" si="5"/>
        <v>13.15</v>
      </c>
      <c r="K88" t="str">
        <f t="shared" si="6"/>
        <v>N/A</v>
      </c>
      <c r="L88" t="str">
        <f t="shared" si="7"/>
        <v>N/A</v>
      </c>
      <c r="M88" t="str">
        <f t="shared" ca="1" si="8"/>
        <v>N/A</v>
      </c>
      <c r="N88" t="str">
        <f t="shared" ca="1" si="9"/>
        <v>N/A</v>
      </c>
    </row>
    <row r="89" spans="1:14" x14ac:dyDescent="0.3">
      <c r="A89" s="1">
        <v>2</v>
      </c>
      <c r="B89" t="s">
        <v>149</v>
      </c>
      <c r="C89" t="s">
        <v>8154</v>
      </c>
      <c r="D89" t="str">
        <f ca="1">IF(COUNTIF(E70:E76,"=below average")&gt;0,"There are some indications that "&amp;D1&amp;" may be undervalued. The company has a lower " &amp; G88 &amp; " than the comparable average", "Inconclusive")</f>
        <v>There are some indications that Athens Bancshares may be undervalued. The company has a lower price/sales, price/book than the comparable average</v>
      </c>
      <c r="I89" t="str">
        <f t="shared" ca="1" si="4"/>
        <v>N/A</v>
      </c>
      <c r="J89">
        <f t="shared" si="5"/>
        <v>0.16800000000000001</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C92" t="s">
        <v>8155</v>
      </c>
      <c r="I92" t="str">
        <f t="shared" si="4"/>
        <v>N/A</v>
      </c>
      <c r="J92">
        <f t="shared" si="5"/>
        <v>3630000</v>
      </c>
      <c r="K92" t="str">
        <f t="shared" si="6"/>
        <v>N/A</v>
      </c>
      <c r="L92" t="str">
        <f t="shared" si="7"/>
        <v>N/A</v>
      </c>
      <c r="M92" t="str">
        <f t="shared" si="8"/>
        <v>N/A</v>
      </c>
      <c r="N92" t="str">
        <f t="shared" si="9"/>
        <v>N/A</v>
      </c>
    </row>
    <row r="93" spans="1:14" x14ac:dyDescent="0.3">
      <c r="A93" s="1">
        <v>6</v>
      </c>
      <c r="B93" t="s">
        <v>157</v>
      </c>
      <c r="C93" t="s">
        <v>4319</v>
      </c>
      <c r="I93" t="str">
        <f t="shared" si="4"/>
        <v>N/A</v>
      </c>
      <c r="J93">
        <f t="shared" si="5"/>
        <v>2.02</v>
      </c>
      <c r="K93" t="str">
        <f t="shared" si="6"/>
        <v>N/A</v>
      </c>
      <c r="L93" t="str">
        <f t="shared" si="7"/>
        <v>N/A</v>
      </c>
      <c r="M93" t="str">
        <f t="shared" si="8"/>
        <v>N/A</v>
      </c>
      <c r="N93" t="str">
        <f t="shared" si="9"/>
        <v>N/A</v>
      </c>
    </row>
    <row r="94" spans="1:14" x14ac:dyDescent="0.3">
      <c r="A94" s="1">
        <v>7</v>
      </c>
      <c r="B94" t="s">
        <v>158</v>
      </c>
      <c r="C94" t="s">
        <v>8156</v>
      </c>
      <c r="I94" t="str">
        <f t="shared" si="4"/>
        <v>N/A</v>
      </c>
      <c r="J94">
        <f t="shared" si="5"/>
        <v>0.33600000000000002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C101">
        <v>24.76</v>
      </c>
      <c r="I101" t="str">
        <f t="shared" si="4"/>
        <v>N/A</v>
      </c>
      <c r="J101">
        <f t="shared" si="5"/>
        <v>24.76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2521</v>
      </c>
      <c r="I106" t="str">
        <f t="shared" si="4"/>
        <v>N/A</v>
      </c>
      <c r="J106">
        <f t="shared" si="5"/>
        <v>0.32</v>
      </c>
      <c r="K106" t="str">
        <f t="shared" si="6"/>
        <v>N/A</v>
      </c>
      <c r="L106" t="str">
        <f t="shared" si="7"/>
        <v>N/A</v>
      </c>
      <c r="M106" t="str">
        <f t="shared" si="8"/>
        <v>N/A</v>
      </c>
      <c r="N106" t="str">
        <f t="shared" si="9"/>
        <v>N/A</v>
      </c>
    </row>
    <row r="107" spans="1:14" x14ac:dyDescent="0.3">
      <c r="A107" s="1">
        <v>1</v>
      </c>
      <c r="B107" t="s">
        <v>175</v>
      </c>
      <c r="C107" t="s">
        <v>8157</v>
      </c>
      <c r="I107" t="str">
        <f t="shared" si="4"/>
        <v>N/A</v>
      </c>
      <c r="J107">
        <f t="shared" si="5"/>
        <v>0.38650000000000001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8158</v>
      </c>
      <c r="I109" t="str">
        <f t="shared" si="4"/>
        <v>N/A</v>
      </c>
      <c r="J109">
        <f t="shared" si="5"/>
        <v>45</v>
      </c>
      <c r="K109" t="str">
        <f t="shared" si="6"/>
        <v>N/A</v>
      </c>
      <c r="L109" t="str">
        <f t="shared" si="7"/>
        <v>N/A</v>
      </c>
      <c r="M109" t="str">
        <f t="shared" si="8"/>
        <v>N/A</v>
      </c>
      <c r="N109" t="str">
        <f t="shared" si="9"/>
        <v>N/A</v>
      </c>
    </row>
    <row r="110" spans="1:14" x14ac:dyDescent="0.3">
      <c r="A110" s="1">
        <v>4</v>
      </c>
      <c r="B110" t="s">
        <v>181</v>
      </c>
      <c r="C110" t="s">
        <v>8159</v>
      </c>
      <c r="I110" t="str">
        <f t="shared" si="4"/>
        <v>N/A</v>
      </c>
      <c r="J110">
        <f t="shared" si="5"/>
        <v>26</v>
      </c>
      <c r="K110" t="str">
        <f t="shared" si="6"/>
        <v>N/A</v>
      </c>
      <c r="L110" t="str">
        <f t="shared" si="7"/>
        <v>N/A</v>
      </c>
      <c r="M110" t="str">
        <f t="shared" si="8"/>
        <v>N/A</v>
      </c>
      <c r="N110" t="str">
        <f t="shared" si="9"/>
        <v>N/A</v>
      </c>
    </row>
    <row r="111" spans="1:14" x14ac:dyDescent="0.3">
      <c r="A111" s="1">
        <v>5</v>
      </c>
      <c r="B111" t="s">
        <v>183</v>
      </c>
      <c r="C111" t="s">
        <v>8160</v>
      </c>
      <c r="I111" t="str">
        <f t="shared" si="4"/>
        <v>N/A</v>
      </c>
      <c r="J111">
        <f t="shared" si="5"/>
        <v>37.83</v>
      </c>
      <c r="K111" t="str">
        <f t="shared" si="6"/>
        <v>N/A</v>
      </c>
      <c r="L111" t="str">
        <f t="shared" si="7"/>
        <v>N/A</v>
      </c>
      <c r="M111" t="str">
        <f t="shared" si="8"/>
        <v>N/A</v>
      </c>
      <c r="N111" t="str">
        <f t="shared" si="9"/>
        <v>N/A</v>
      </c>
    </row>
    <row r="112" spans="1:14" x14ac:dyDescent="0.3">
      <c r="A112" s="1">
        <v>6</v>
      </c>
      <c r="B112" t="s">
        <v>185</v>
      </c>
      <c r="C112" t="s">
        <v>8161</v>
      </c>
      <c r="I112" t="str">
        <f t="shared" si="4"/>
        <v>N/A</v>
      </c>
      <c r="J112">
        <f t="shared" si="5"/>
        <v>35.26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8141</v>
      </c>
      <c r="I114" t="str">
        <f t="shared" si="4"/>
        <v>N/A</v>
      </c>
      <c r="J114">
        <f t="shared" si="5"/>
        <v>274</v>
      </c>
      <c r="K114" t="str">
        <f t="shared" si="6"/>
        <v>N/A</v>
      </c>
      <c r="L114" t="str">
        <f t="shared" si="7"/>
        <v>N/A</v>
      </c>
      <c r="M114" t="str">
        <f t="shared" si="8"/>
        <v>N/A</v>
      </c>
      <c r="N114" t="str">
        <f t="shared" si="9"/>
        <v>N/A</v>
      </c>
    </row>
    <row r="115" spans="1:14" x14ac:dyDescent="0.3">
      <c r="A115" s="1">
        <v>1</v>
      </c>
      <c r="B115" t="s">
        <v>189</v>
      </c>
      <c r="C115" t="s">
        <v>8162</v>
      </c>
      <c r="I115" t="str">
        <f t="shared" si="4"/>
        <v>N/A</v>
      </c>
      <c r="J115">
        <f t="shared" si="5"/>
        <v>150</v>
      </c>
      <c r="K115" t="str">
        <f t="shared" si="6"/>
        <v>N/A</v>
      </c>
      <c r="L115" t="str">
        <f t="shared" si="7"/>
        <v>N/A</v>
      </c>
      <c r="M115" t="str">
        <f t="shared" si="8"/>
        <v>N/A</v>
      </c>
      <c r="N115" t="str">
        <f t="shared" si="9"/>
        <v>N/A</v>
      </c>
    </row>
    <row r="116" spans="1:14" x14ac:dyDescent="0.3">
      <c r="A116" s="1">
        <v>2</v>
      </c>
      <c r="B116" t="s">
        <v>191</v>
      </c>
      <c r="C116" t="s">
        <v>6361</v>
      </c>
      <c r="I116" t="str">
        <f t="shared" si="4"/>
        <v>N/A</v>
      </c>
      <c r="J116">
        <f t="shared" si="5"/>
        <v>1810000</v>
      </c>
      <c r="K116" t="str">
        <f t="shared" si="6"/>
        <v>N/A</v>
      </c>
      <c r="L116" t="str">
        <f t="shared" si="7"/>
        <v>N/A</v>
      </c>
      <c r="M116" t="str">
        <f t="shared" si="8"/>
        <v>N/A</v>
      </c>
      <c r="N116" t="str">
        <f t="shared" si="9"/>
        <v>N/A</v>
      </c>
    </row>
    <row r="117" spans="1:14" x14ac:dyDescent="0.3">
      <c r="A117" s="1">
        <v>3</v>
      </c>
      <c r="B117" t="s">
        <v>193</v>
      </c>
      <c r="C117" t="s">
        <v>7121</v>
      </c>
      <c r="I117" t="str">
        <f t="shared" si="4"/>
        <v>N/A</v>
      </c>
      <c r="J117">
        <f t="shared" si="5"/>
        <v>1250000</v>
      </c>
      <c r="K117" t="str">
        <f t="shared" si="6"/>
        <v>N/A</v>
      </c>
      <c r="L117" t="str">
        <f t="shared" si="7"/>
        <v>N/A</v>
      </c>
      <c r="M117" t="str">
        <f t="shared" si="8"/>
        <v>N/A</v>
      </c>
      <c r="N117" t="str">
        <f t="shared" si="9"/>
        <v>N/A</v>
      </c>
    </row>
    <row r="118" spans="1:14" x14ac:dyDescent="0.3">
      <c r="A118" s="1">
        <v>4</v>
      </c>
      <c r="B118" t="s">
        <v>195</v>
      </c>
      <c r="C118" t="s">
        <v>8163</v>
      </c>
      <c r="I118" t="str">
        <f t="shared" si="4"/>
        <v>N/A</v>
      </c>
      <c r="J118">
        <f t="shared" si="5"/>
        <v>0.57600000000000007</v>
      </c>
      <c r="K118" t="str">
        <f t="shared" si="6"/>
        <v>N/A</v>
      </c>
      <c r="L118" t="str">
        <f t="shared" si="7"/>
        <v>N/A</v>
      </c>
      <c r="M118" t="str">
        <f t="shared" si="8"/>
        <v>N/A</v>
      </c>
      <c r="N118" t="str">
        <f t="shared" si="9"/>
        <v>N/A</v>
      </c>
    </row>
    <row r="119" spans="1:14" x14ac:dyDescent="0.3">
      <c r="A119" s="1">
        <v>5</v>
      </c>
      <c r="B119" t="s">
        <v>197</v>
      </c>
      <c r="C119" t="s">
        <v>6575</v>
      </c>
      <c r="I119" t="str">
        <f t="shared" si="4"/>
        <v>N/A</v>
      </c>
      <c r="J119">
        <f t="shared" si="5"/>
        <v>2.7000000000000003E-2</v>
      </c>
      <c r="K119" t="str">
        <f t="shared" si="6"/>
        <v>N/A</v>
      </c>
      <c r="L119" t="str">
        <f t="shared" si="7"/>
        <v>N/A</v>
      </c>
      <c r="M119" t="str">
        <f t="shared" si="8"/>
        <v>N/A</v>
      </c>
      <c r="N119" t="str">
        <f t="shared" si="9"/>
        <v>N/A</v>
      </c>
    </row>
    <row r="120" spans="1:14" x14ac:dyDescent="0.3">
      <c r="A120" s="1">
        <v>6</v>
      </c>
      <c r="B120" t="s">
        <v>199</v>
      </c>
      <c r="C120" t="s">
        <v>8164</v>
      </c>
      <c r="I120" t="str">
        <f t="shared" si="4"/>
        <v>N/A</v>
      </c>
      <c r="J120">
        <f t="shared" si="5"/>
        <v>2210</v>
      </c>
      <c r="K120" t="str">
        <f t="shared" si="6"/>
        <v>N/A</v>
      </c>
      <c r="L120" t="str">
        <f t="shared" si="7"/>
        <v>N/A</v>
      </c>
      <c r="M120" t="str">
        <f t="shared" si="8"/>
        <v>N/A</v>
      </c>
      <c r="N120" t="str">
        <f t="shared" si="9"/>
        <v>N/A</v>
      </c>
    </row>
    <row r="121" spans="1:14" x14ac:dyDescent="0.3">
      <c r="A121" s="1">
        <v>7</v>
      </c>
      <c r="B121" t="s">
        <v>201</v>
      </c>
      <c r="C121" t="s">
        <v>8165</v>
      </c>
      <c r="I121" t="str">
        <f t="shared" si="4"/>
        <v>N/A</v>
      </c>
      <c r="J121">
        <f t="shared" si="5"/>
        <v>25.17</v>
      </c>
      <c r="K121" t="str">
        <f t="shared" si="6"/>
        <v>N/A</v>
      </c>
      <c r="L121" t="str">
        <f t="shared" si="7"/>
        <v>N/A</v>
      </c>
      <c r="M121" t="str">
        <f t="shared" si="8"/>
        <v>N/A</v>
      </c>
      <c r="N121" t="str">
        <f t="shared" si="9"/>
        <v>N/A</v>
      </c>
    </row>
    <row r="122" spans="1:14" x14ac:dyDescent="0.3">
      <c r="A122" s="1">
        <v>8</v>
      </c>
      <c r="B122" t="s">
        <v>203</v>
      </c>
      <c r="C122" t="s">
        <v>8166</v>
      </c>
      <c r="I122" t="str">
        <f t="shared" si="4"/>
        <v>N/A</v>
      </c>
      <c r="J122">
        <f t="shared" si="5"/>
        <v>2.3E-3</v>
      </c>
      <c r="K122" t="str">
        <f t="shared" si="6"/>
        <v>N/A</v>
      </c>
      <c r="L122" t="str">
        <f t="shared" si="7"/>
        <v>N/A</v>
      </c>
      <c r="M122" t="str">
        <f t="shared" si="8"/>
        <v>N/A</v>
      </c>
      <c r="N122" t="str">
        <f t="shared" si="9"/>
        <v>N/A</v>
      </c>
    </row>
    <row r="123" spans="1:14" x14ac:dyDescent="0.3">
      <c r="A123" s="1">
        <v>9</v>
      </c>
      <c r="B123" t="s">
        <v>205</v>
      </c>
      <c r="C123" t="s">
        <v>8167</v>
      </c>
      <c r="I123" t="str">
        <f t="shared" si="4"/>
        <v>N/A</v>
      </c>
      <c r="J123">
        <f t="shared" si="5"/>
        <v>1840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3174</v>
      </c>
      <c r="I125" t="str">
        <f t="shared" si="15"/>
        <v>N/A</v>
      </c>
      <c r="J125">
        <f t="shared" si="16"/>
        <v>0.2</v>
      </c>
      <c r="K125" t="str">
        <f t="shared" si="17"/>
        <v>N/A</v>
      </c>
      <c r="L125" t="str">
        <f t="shared" si="18"/>
        <v>N/A</v>
      </c>
      <c r="M125" t="str">
        <f t="shared" si="19"/>
        <v>N/A</v>
      </c>
      <c r="N125" t="str">
        <f t="shared" si="20"/>
        <v>N/A</v>
      </c>
    </row>
    <row r="126" spans="1:14" x14ac:dyDescent="0.3">
      <c r="A126" s="1">
        <v>1</v>
      </c>
      <c r="B126" t="s">
        <v>208</v>
      </c>
      <c r="C126" t="s">
        <v>8168</v>
      </c>
      <c r="I126" t="str">
        <f t="shared" si="15"/>
        <v>N/A</v>
      </c>
      <c r="J126">
        <f t="shared" si="16"/>
        <v>5.5000000000000005E-3</v>
      </c>
      <c r="K126" t="str">
        <f t="shared" si="17"/>
        <v>N/A</v>
      </c>
      <c r="L126" t="str">
        <f t="shared" si="18"/>
        <v>N/A</v>
      </c>
      <c r="M126" t="str">
        <f t="shared" si="19"/>
        <v>N/A</v>
      </c>
      <c r="N126" t="str">
        <f t="shared" si="20"/>
        <v>N/A</v>
      </c>
    </row>
    <row r="127" spans="1:14" x14ac:dyDescent="0.3">
      <c r="A127" s="1">
        <v>2</v>
      </c>
      <c r="B127" t="s">
        <v>209</v>
      </c>
      <c r="C127" t="s">
        <v>8169</v>
      </c>
      <c r="I127" t="str">
        <f t="shared" si="15"/>
        <v>N/A</v>
      </c>
      <c r="J127">
        <f t="shared" si="16"/>
        <v>0.2</v>
      </c>
      <c r="K127" t="str">
        <f t="shared" si="17"/>
        <v>N/A</v>
      </c>
      <c r="L127" t="str">
        <f t="shared" si="18"/>
        <v>N/A</v>
      </c>
      <c r="M127" t="str">
        <f t="shared" si="19"/>
        <v>N/A</v>
      </c>
      <c r="N127" t="str">
        <f t="shared" si="20"/>
        <v>N/A</v>
      </c>
    </row>
    <row r="128" spans="1:14" x14ac:dyDescent="0.3">
      <c r="A128" s="1">
        <v>3</v>
      </c>
      <c r="B128" t="s">
        <v>210</v>
      </c>
      <c r="C128" t="s">
        <v>8168</v>
      </c>
      <c r="I128" t="str">
        <f t="shared" si="15"/>
        <v>N/A</v>
      </c>
      <c r="J128">
        <f t="shared" si="16"/>
        <v>5.5000000000000005E-3</v>
      </c>
      <c r="K128" t="str">
        <f t="shared" si="17"/>
        <v>N/A</v>
      </c>
      <c r="L128" t="str">
        <f t="shared" si="18"/>
        <v>N/A</v>
      </c>
      <c r="M128" t="str">
        <f t="shared" si="19"/>
        <v>N/A</v>
      </c>
      <c r="N128" t="str">
        <f t="shared" si="20"/>
        <v>N/A</v>
      </c>
    </row>
    <row r="129" spans="1:28" x14ac:dyDescent="0.3">
      <c r="A129" s="1">
        <v>4</v>
      </c>
      <c r="B129" t="s">
        <v>211</v>
      </c>
      <c r="C129" t="s">
        <v>2713</v>
      </c>
      <c r="I129" t="str">
        <f t="shared" si="15"/>
        <v>N/A</v>
      </c>
      <c r="J129">
        <f t="shared" si="16"/>
        <v>0.87</v>
      </c>
      <c r="K129" t="str">
        <f t="shared" si="17"/>
        <v>N/A</v>
      </c>
      <c r="L129" t="str">
        <f t="shared" si="18"/>
        <v>N/A</v>
      </c>
      <c r="M129" t="str">
        <f t="shared" si="19"/>
        <v>N/A</v>
      </c>
      <c r="N129" t="str">
        <f t="shared" si="20"/>
        <v>N/A</v>
      </c>
    </row>
    <row r="130" spans="1:28" x14ac:dyDescent="0.3">
      <c r="A130" s="1">
        <v>5</v>
      </c>
      <c r="B130" t="s">
        <v>212</v>
      </c>
      <c r="C130" t="s">
        <v>8170</v>
      </c>
      <c r="I130" t="str">
        <f t="shared" si="15"/>
        <v>N/A</v>
      </c>
      <c r="J130">
        <f t="shared" si="16"/>
        <v>0.1042</v>
      </c>
      <c r="K130" t="str">
        <f t="shared" si="17"/>
        <v>N/A</v>
      </c>
      <c r="L130" t="str">
        <f t="shared" si="18"/>
        <v>N/A</v>
      </c>
      <c r="M130" t="str">
        <f t="shared" si="19"/>
        <v>N/A</v>
      </c>
      <c r="N130" t="str">
        <f t="shared" si="20"/>
        <v>N/A</v>
      </c>
    </row>
    <row r="131" spans="1:28" x14ac:dyDescent="0.3">
      <c r="A131" s="1">
        <v>6</v>
      </c>
      <c r="B131" t="s">
        <v>213</v>
      </c>
      <c r="C131" t="s">
        <v>6479</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8171</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8172</v>
      </c>
      <c r="C138" t="s">
        <v>8173</v>
      </c>
      <c r="D138" t="s">
        <v>8174</v>
      </c>
      <c r="F138">
        <v>59</v>
      </c>
      <c r="I138" t="str">
        <f t="shared" si="15"/>
        <v>N/A</v>
      </c>
      <c r="J138" t="str">
        <f t="shared" si="16"/>
        <v>N/A</v>
      </c>
      <c r="K138">
        <f t="shared" si="17"/>
        <v>685410</v>
      </c>
      <c r="L138" t="str">
        <f t="shared" si="18"/>
        <v>N/A</v>
      </c>
      <c r="M138">
        <f t="shared" si="19"/>
        <v>59</v>
      </c>
      <c r="N138" t="str">
        <f t="shared" si="20"/>
        <v>N/A</v>
      </c>
    </row>
    <row r="139" spans="1:28" x14ac:dyDescent="0.3">
      <c r="A139" s="1">
        <v>1</v>
      </c>
      <c r="B139" t="s">
        <v>8175</v>
      </c>
      <c r="C139" t="s">
        <v>8176</v>
      </c>
      <c r="D139" t="s">
        <v>8177</v>
      </c>
      <c r="F139">
        <v>50</v>
      </c>
      <c r="I139" t="str">
        <f t="shared" si="15"/>
        <v>N/A</v>
      </c>
      <c r="J139" t="str">
        <f t="shared" si="16"/>
        <v>N/A</v>
      </c>
      <c r="K139">
        <f t="shared" si="17"/>
        <v>302290</v>
      </c>
      <c r="L139" t="str">
        <f t="shared" si="18"/>
        <v>N/A</v>
      </c>
      <c r="M139">
        <f t="shared" si="19"/>
        <v>50</v>
      </c>
      <c r="N139" t="str">
        <f t="shared" si="20"/>
        <v>N/A</v>
      </c>
    </row>
    <row r="140" spans="1:28" x14ac:dyDescent="0.3">
      <c r="A140" s="1">
        <v>2</v>
      </c>
      <c r="B140" t="s">
        <v>8178</v>
      </c>
      <c r="C140" t="s">
        <v>8179</v>
      </c>
      <c r="D140" t="s">
        <v>8180</v>
      </c>
      <c r="F140">
        <v>52</v>
      </c>
      <c r="I140" t="str">
        <f t="shared" si="15"/>
        <v>N/A</v>
      </c>
      <c r="J140" t="str">
        <f t="shared" si="16"/>
        <v>N/A</v>
      </c>
      <c r="K140">
        <f t="shared" si="17"/>
        <v>338350</v>
      </c>
      <c r="L140" t="str">
        <f t="shared" si="18"/>
        <v>N/A</v>
      </c>
      <c r="M140">
        <f t="shared" si="19"/>
        <v>52</v>
      </c>
      <c r="N140" t="str">
        <f t="shared" si="20"/>
        <v>N/A</v>
      </c>
    </row>
    <row r="141" spans="1:28" x14ac:dyDescent="0.3">
      <c r="A141" s="1">
        <v>3</v>
      </c>
      <c r="B141" t="s">
        <v>8181</v>
      </c>
      <c r="C141" t="s">
        <v>8182</v>
      </c>
      <c r="I141" t="str">
        <f t="shared" si="15"/>
        <v>N/A</v>
      </c>
      <c r="J141" t="str">
        <f t="shared" si="16"/>
        <v>N/A</v>
      </c>
      <c r="K141" t="str">
        <f t="shared" si="17"/>
        <v>N/A</v>
      </c>
      <c r="L141" t="str">
        <f t="shared" si="18"/>
        <v>N/A</v>
      </c>
      <c r="M141" t="str">
        <f t="shared" si="19"/>
        <v>N/A</v>
      </c>
      <c r="N141" t="str">
        <f t="shared" si="20"/>
        <v>N/A</v>
      </c>
    </row>
    <row r="142" spans="1:28" x14ac:dyDescent="0.3">
      <c r="A142" s="1">
        <v>4</v>
      </c>
      <c r="B142" t="s">
        <v>8183</v>
      </c>
      <c r="C142" t="s">
        <v>8184</v>
      </c>
      <c r="F142">
        <v>50</v>
      </c>
      <c r="I142" t="str">
        <f t="shared" si="15"/>
        <v>N/A</v>
      </c>
      <c r="J142" t="str">
        <f t="shared" si="16"/>
        <v>N/A</v>
      </c>
      <c r="K142" t="str">
        <f t="shared" si="17"/>
        <v>N/A</v>
      </c>
      <c r="L142" t="str">
        <f t="shared" si="18"/>
        <v>N/A</v>
      </c>
      <c r="M142">
        <f t="shared" si="19"/>
        <v>50</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8185</v>
      </c>
      <c r="C145" t="s">
        <v>8186</v>
      </c>
      <c r="D145" t="s">
        <v>8187</v>
      </c>
      <c r="E145" t="s">
        <v>8188</v>
      </c>
      <c r="F145" t="s">
        <v>8189</v>
      </c>
      <c r="G145" t="s">
        <v>8190</v>
      </c>
      <c r="I145" t="str">
        <f t="shared" si="15"/>
        <v>N/A</v>
      </c>
      <c r="J145">
        <f t="shared" si="16"/>
        <v>14470000</v>
      </c>
      <c r="K145">
        <f t="shared" si="17"/>
        <v>13700000</v>
      </c>
      <c r="L145">
        <f t="shared" si="18"/>
        <v>14160000</v>
      </c>
      <c r="M145">
        <f t="shared" si="19"/>
        <v>14110000</v>
      </c>
      <c r="N145">
        <f t="shared" si="20"/>
        <v>16430000</v>
      </c>
      <c r="P145">
        <f t="shared" ref="P145:P208" si="21">MAX(J145:N145)</f>
        <v>16430000</v>
      </c>
      <c r="Q145">
        <f>IFERROR(J144+MATCH(P145,J145:N145,0)-1,"")</f>
        <v>2016</v>
      </c>
      <c r="R145">
        <f t="shared" ref="R145:R208" si="22">IF(Q145="","",MIN(J145:N145))</f>
        <v>13700000</v>
      </c>
      <c r="S145" t="str">
        <f>IFERROR(J144+MATCH(R145,J145:N145)-1,"")</f>
        <v/>
      </c>
      <c r="T145">
        <f t="shared" ref="T145:T208" si="23">IFERROR(AVERAGE(J145:N145),"")</f>
        <v>14574000</v>
      </c>
      <c r="U145">
        <f t="shared" ref="U145:U208" si="24">IFERROR(STDEV(J145:N145),"")</f>
        <v>1073093.6585405767</v>
      </c>
      <c r="V145">
        <f t="shared" ref="V145:V208" si="25">IF(C145="-","",IF(ISBLANK(B145),"",IF(OR(ISNUMBER(FIND("Growth",B145)),ISNUMBER(FIND("Margin",B145))),"",(J145-T145)/U145)))</f>
        <v>-9.6916051243319756E-2</v>
      </c>
      <c r="W145">
        <f t="shared" ref="W145:W208" si="26">IF(OR(D145="-",ISBLANK(D145)),"",(K145-T145)/U145)</f>
        <v>-0.81446758448712941</v>
      </c>
      <c r="X145">
        <f t="shared" ref="X145:X208" si="27">IF(OR(E145="-",ISBLANK(E145)),"",(L145-T145)/U145)</f>
        <v>-0.38580043475706133</v>
      </c>
      <c r="Y145">
        <f t="shared" ref="Y145:Y208" si="28">IF(OR(F145="-",ISBLANK(F145)),"",(M145-T145)/U145)</f>
        <v>-0.43239469016250354</v>
      </c>
      <c r="Z145">
        <f t="shared" ref="Z145:Z208" si="29">IFERROR(IF(OR(G145="-",ISBLANK(G145)),"",(N145-T145)/U145),"")</f>
        <v>1.7295787606500141</v>
      </c>
      <c r="AA145">
        <f t="shared" ref="AA145:AA208" si="30">IF(MAX(MAX(V145:Z145),ABS(MIN(V145:Z145)))=ABS(MIN(V145:Z145)),MIN(V145:Z145),MAX(V145:Z145))</f>
        <v>1.7295787606500141</v>
      </c>
      <c r="AB145">
        <f>IFERROR(V144+MATCH(AA145,V145:Z145,0)-1,"")</f>
        <v>2016</v>
      </c>
    </row>
    <row r="146" spans="1:28" x14ac:dyDescent="0.3">
      <c r="A146" s="1">
        <v>1</v>
      </c>
      <c r="B146" t="s">
        <v>8191</v>
      </c>
      <c r="C146" t="s">
        <v>8192</v>
      </c>
      <c r="D146" t="s">
        <v>4862</v>
      </c>
      <c r="E146" t="s">
        <v>6016</v>
      </c>
      <c r="F146" t="s">
        <v>8193</v>
      </c>
      <c r="G146" t="s">
        <v>8194</v>
      </c>
      <c r="I146" t="str">
        <f t="shared" si="15"/>
        <v>N/A</v>
      </c>
      <c r="J146">
        <f t="shared" si="16"/>
        <v>13420000</v>
      </c>
      <c r="K146">
        <f t="shared" si="17"/>
        <v>12790000</v>
      </c>
      <c r="L146">
        <f t="shared" si="18"/>
        <v>12900000</v>
      </c>
      <c r="M146">
        <f t="shared" si="19"/>
        <v>13160000</v>
      </c>
      <c r="N146">
        <f t="shared" si="20"/>
        <v>14260000</v>
      </c>
      <c r="P146">
        <f t="shared" si="21"/>
        <v>14260000</v>
      </c>
      <c r="Q146">
        <f>IFERROR(J144+MATCH(P146,J146:N146,0)-1,"")</f>
        <v>2016</v>
      </c>
      <c r="R146">
        <f t="shared" si="22"/>
        <v>12790000</v>
      </c>
      <c r="S146" t="str">
        <f>IFERROR(J144+MATCH(R146,J146:N146)-1,"")</f>
        <v/>
      </c>
      <c r="T146">
        <f t="shared" si="23"/>
        <v>13306000</v>
      </c>
      <c r="U146">
        <f t="shared" si="24"/>
        <v>586412.82387069263</v>
      </c>
      <c r="V146">
        <f t="shared" si="25"/>
        <v>0.19440229708403794</v>
      </c>
      <c r="W146">
        <f t="shared" si="26"/>
        <v>-0.87992618680143486</v>
      </c>
      <c r="X146">
        <f t="shared" si="27"/>
        <v>-0.69234502294841582</v>
      </c>
      <c r="Y146">
        <f t="shared" si="28"/>
        <v>-0.24897136293218894</v>
      </c>
      <c r="Z146">
        <f t="shared" si="29"/>
        <v>1.6268402755980016</v>
      </c>
      <c r="AA146">
        <f t="shared" si="30"/>
        <v>1.6268402755980016</v>
      </c>
      <c r="AB146">
        <f>IFERROR(V144+MATCH(AA146,V146:Z146,0)-1,"")</f>
        <v>2016</v>
      </c>
    </row>
    <row r="147" spans="1:28" x14ac:dyDescent="0.3">
      <c r="A147" s="1">
        <v>2</v>
      </c>
      <c r="B147" t="s">
        <v>8195</v>
      </c>
      <c r="C147" t="s">
        <v>254</v>
      </c>
      <c r="D147" t="s">
        <v>254</v>
      </c>
      <c r="E147" t="s">
        <v>254</v>
      </c>
      <c r="F147" t="s">
        <v>254</v>
      </c>
      <c r="G147" t="s">
        <v>254</v>
      </c>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1:28" x14ac:dyDescent="0.3">
      <c r="A148" s="1">
        <v>3</v>
      </c>
      <c r="B148" t="s">
        <v>8196</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1:28" x14ac:dyDescent="0.3">
      <c r="A149" s="1">
        <v>4</v>
      </c>
      <c r="B149" t="s">
        <v>8197</v>
      </c>
      <c r="C149" t="s">
        <v>254</v>
      </c>
      <c r="D149" t="s">
        <v>254</v>
      </c>
      <c r="E149" t="s">
        <v>3483</v>
      </c>
      <c r="F149" t="s">
        <v>254</v>
      </c>
      <c r="G149" t="s">
        <v>254</v>
      </c>
      <c r="I149" t="str">
        <f t="shared" si="15"/>
        <v>N/A</v>
      </c>
      <c r="J149" t="str">
        <f t="shared" si="16"/>
        <v>N/A</v>
      </c>
      <c r="K149" t="str">
        <f t="shared" si="17"/>
        <v>N/A</v>
      </c>
      <c r="L149">
        <f t="shared" si="18"/>
        <v>29000</v>
      </c>
      <c r="M149" t="str">
        <f t="shared" si="19"/>
        <v>N/A</v>
      </c>
      <c r="N149" t="str">
        <f t="shared" si="20"/>
        <v>N/A</v>
      </c>
      <c r="P149">
        <f t="shared" si="21"/>
        <v>29000</v>
      </c>
      <c r="Q149">
        <f>IFERROR(J144+MATCH(P149,J149:N149,0)-1,"")</f>
        <v>2014</v>
      </c>
      <c r="R149">
        <f t="shared" si="22"/>
        <v>29000</v>
      </c>
      <c r="S149">
        <f>IFERROR(J144+MATCH(R149,J149:N149)-1,"")</f>
        <v>2014</v>
      </c>
      <c r="T149">
        <f t="shared" si="23"/>
        <v>29000</v>
      </c>
      <c r="U149" t="str">
        <f t="shared" si="24"/>
        <v/>
      </c>
      <c r="V149" t="str">
        <f t="shared" si="25"/>
        <v/>
      </c>
      <c r="W149" t="str">
        <f t="shared" si="26"/>
        <v/>
      </c>
      <c r="X149" t="e">
        <f t="shared" si="27"/>
        <v>#VALUE!</v>
      </c>
      <c r="Y149" t="str">
        <f t="shared" si="28"/>
        <v/>
      </c>
      <c r="Z149" t="str">
        <f t="shared" si="29"/>
        <v/>
      </c>
      <c r="AA149" t="e">
        <f t="shared" si="30"/>
        <v>#VALUE!</v>
      </c>
      <c r="AB149" t="str">
        <f>IFERROR(V144+MATCH(AA149,V149:Z149,0)-1,"")</f>
        <v/>
      </c>
    </row>
    <row r="150" spans="1:28" x14ac:dyDescent="0.3">
      <c r="A150" s="1">
        <v>5</v>
      </c>
      <c r="B150" t="s">
        <v>8198</v>
      </c>
      <c r="C150" t="s">
        <v>2413</v>
      </c>
      <c r="D150" t="s">
        <v>8199</v>
      </c>
      <c r="E150" t="s">
        <v>8200</v>
      </c>
      <c r="F150" t="s">
        <v>8201</v>
      </c>
      <c r="G150" t="s">
        <v>3072</v>
      </c>
      <c r="I150" t="str">
        <f t="shared" si="15"/>
        <v>N/A</v>
      </c>
      <c r="J150">
        <f t="shared" si="16"/>
        <v>1060000</v>
      </c>
      <c r="K150">
        <f t="shared" si="17"/>
        <v>903788</v>
      </c>
      <c r="L150">
        <f t="shared" si="18"/>
        <v>1230000</v>
      </c>
      <c r="M150">
        <f t="shared" si="19"/>
        <v>952577</v>
      </c>
      <c r="N150">
        <f t="shared" si="20"/>
        <v>2160000</v>
      </c>
      <c r="P150">
        <f t="shared" si="21"/>
        <v>2160000</v>
      </c>
      <c r="Q150">
        <f>IFERROR(J144+MATCH(P150,J150:N150,0)-1,"")</f>
        <v>2016</v>
      </c>
      <c r="R150">
        <f t="shared" si="22"/>
        <v>903788</v>
      </c>
      <c r="S150" t="str">
        <f>IFERROR(J144+MATCH(R150,J150:N150)-1,"")</f>
        <v/>
      </c>
      <c r="T150">
        <f t="shared" si="23"/>
        <v>1261273</v>
      </c>
      <c r="U150">
        <f t="shared" si="24"/>
        <v>517756.64824992832</v>
      </c>
      <c r="V150">
        <f t="shared" si="25"/>
        <v>-0.38874054187488238</v>
      </c>
      <c r="W150">
        <f t="shared" si="26"/>
        <v>-0.69044984976694501</v>
      </c>
      <c r="X150">
        <f t="shared" si="27"/>
        <v>-6.0400962702663527E-2</v>
      </c>
      <c r="Y150">
        <f t="shared" si="28"/>
        <v>-0.59621832195380742</v>
      </c>
      <c r="Z150">
        <f t="shared" si="29"/>
        <v>1.7358096762982984</v>
      </c>
      <c r="AA150">
        <f t="shared" si="30"/>
        <v>1.7358096762982984</v>
      </c>
      <c r="AB150">
        <f>IFERROR(V144+MATCH(AA150,V150:Z150,0)-1,"")</f>
        <v>2016</v>
      </c>
    </row>
    <row r="151" spans="1:28" x14ac:dyDescent="0.3">
      <c r="A151" s="1">
        <v>6</v>
      </c>
      <c r="B151" t="s">
        <v>8202</v>
      </c>
      <c r="C151" t="s">
        <v>254</v>
      </c>
      <c r="D151" t="s">
        <v>8203</v>
      </c>
      <c r="E151" t="s">
        <v>8204</v>
      </c>
      <c r="F151" t="s">
        <v>8205</v>
      </c>
      <c r="G151" t="s">
        <v>8206</v>
      </c>
      <c r="I151" t="str">
        <f t="shared" si="15"/>
        <v>N/A</v>
      </c>
      <c r="J151" t="str">
        <f t="shared" si="16"/>
        <v>N/A</v>
      </c>
      <c r="K151">
        <f t="shared" si="17"/>
        <v>-5.3600000000000002E-2</v>
      </c>
      <c r="L151">
        <f t="shared" si="18"/>
        <v>3.4000000000000002E-2</v>
      </c>
      <c r="M151">
        <f t="shared" si="19"/>
        <v>-3.4999999999999996E-3</v>
      </c>
      <c r="N151">
        <f t="shared" si="20"/>
        <v>0.1638</v>
      </c>
      <c r="P151">
        <f t="shared" si="21"/>
        <v>0.1638</v>
      </c>
      <c r="Q151">
        <f>IFERROR(J144+MATCH(P151,J151:N151,0)-1,"")</f>
        <v>2016</v>
      </c>
      <c r="R151">
        <f t="shared" si="22"/>
        <v>-5.3600000000000002E-2</v>
      </c>
      <c r="S151">
        <f>IFERROR(J144+MATCH(R151,J151:N151)-1,"")</f>
        <v>2013</v>
      </c>
      <c r="T151">
        <f t="shared" si="23"/>
        <v>3.5174999999999998E-2</v>
      </c>
      <c r="U151">
        <f t="shared" si="24"/>
        <v>9.2956132126933946E-2</v>
      </c>
      <c r="V151" t="str">
        <f t="shared" si="25"/>
        <v/>
      </c>
      <c r="W151">
        <f t="shared" si="26"/>
        <v>-0.95502037325278866</v>
      </c>
      <c r="X151">
        <f t="shared" si="27"/>
        <v>-1.2640371034322978E-2</v>
      </c>
      <c r="Y151">
        <f t="shared" si="28"/>
        <v>-0.41605646787441963</v>
      </c>
      <c r="Z151">
        <f t="shared" si="29"/>
        <v>1.3837172121615313</v>
      </c>
      <c r="AA151">
        <f t="shared" si="30"/>
        <v>1.3837172121615313</v>
      </c>
      <c r="AB151">
        <f>IFERROR(V144+MATCH(AA151,V151:Z151,0)-1,"")</f>
        <v>2016</v>
      </c>
    </row>
    <row r="152" spans="1:28" x14ac:dyDescent="0.3">
      <c r="A152" s="1">
        <v>7</v>
      </c>
      <c r="B152" t="s">
        <v>6246</v>
      </c>
      <c r="C152" t="s">
        <v>7672</v>
      </c>
      <c r="D152" t="s">
        <v>4722</v>
      </c>
      <c r="E152" t="s">
        <v>4275</v>
      </c>
      <c r="F152" t="s">
        <v>4051</v>
      </c>
      <c r="G152" t="s">
        <v>7220</v>
      </c>
      <c r="I152" t="str">
        <f t="shared" si="15"/>
        <v>N/A</v>
      </c>
      <c r="J152">
        <f t="shared" si="16"/>
        <v>2640000</v>
      </c>
      <c r="K152">
        <f t="shared" si="17"/>
        <v>2130000</v>
      </c>
      <c r="L152">
        <f t="shared" si="18"/>
        <v>1780000</v>
      </c>
      <c r="M152">
        <f t="shared" si="19"/>
        <v>1400000</v>
      </c>
      <c r="N152">
        <f t="shared" si="20"/>
        <v>1760000</v>
      </c>
      <c r="P152">
        <f t="shared" si="21"/>
        <v>2640000</v>
      </c>
      <c r="Q152">
        <f>IFERROR(J144+MATCH(P152,J152:N152,0)-1,"")</f>
        <v>2012</v>
      </c>
      <c r="R152">
        <f t="shared" si="22"/>
        <v>1400000</v>
      </c>
      <c r="S152" t="str">
        <f>IFERROR(J144+MATCH(R152,J152:N152)-1,"")</f>
        <v/>
      </c>
      <c r="T152">
        <f t="shared" si="23"/>
        <v>1942000</v>
      </c>
      <c r="U152">
        <f t="shared" si="24"/>
        <v>467888.87569592847</v>
      </c>
      <c r="V152">
        <f t="shared" si="25"/>
        <v>1.4918072137573455</v>
      </c>
      <c r="W152">
        <f t="shared" si="26"/>
        <v>0.40180480828994403</v>
      </c>
      <c r="X152">
        <f t="shared" si="27"/>
        <v>-0.3462360582072922</v>
      </c>
      <c r="Y152">
        <f t="shared" si="28"/>
        <v>-1.1583947132614345</v>
      </c>
      <c r="Z152">
        <f t="shared" si="29"/>
        <v>-0.38898125057856286</v>
      </c>
      <c r="AA152">
        <f t="shared" si="30"/>
        <v>1.4918072137573455</v>
      </c>
      <c r="AB152">
        <f>IFERROR(V144+MATCH(AA152,V152:Z152,0)-1,"")</f>
        <v>2012</v>
      </c>
    </row>
    <row r="153" spans="1:28" x14ac:dyDescent="0.3">
      <c r="A153" s="1">
        <v>8</v>
      </c>
      <c r="B153" t="s">
        <v>8207</v>
      </c>
      <c r="C153" t="s">
        <v>2415</v>
      </c>
      <c r="D153" t="s">
        <v>8208</v>
      </c>
      <c r="E153" t="s">
        <v>4275</v>
      </c>
      <c r="F153" t="s">
        <v>8209</v>
      </c>
      <c r="G153" t="s">
        <v>2913</v>
      </c>
      <c r="I153" t="str">
        <f t="shared" si="15"/>
        <v>N/A</v>
      </c>
      <c r="J153">
        <f t="shared" si="16"/>
        <v>2500000</v>
      </c>
      <c r="K153">
        <f t="shared" si="17"/>
        <v>2049999.9999999998</v>
      </c>
      <c r="L153">
        <f t="shared" si="18"/>
        <v>1780000</v>
      </c>
      <c r="M153">
        <f t="shared" si="19"/>
        <v>1390000</v>
      </c>
      <c r="N153">
        <f t="shared" si="20"/>
        <v>1560000</v>
      </c>
      <c r="P153">
        <f t="shared" si="21"/>
        <v>2500000</v>
      </c>
      <c r="Q153">
        <f>IFERROR(J144+MATCH(P153,J153:N153,0)-1,"")</f>
        <v>2012</v>
      </c>
      <c r="R153">
        <f t="shared" si="22"/>
        <v>1390000</v>
      </c>
      <c r="S153" t="str">
        <f>IFERROR(J144+MATCH(R153,J153:N153)-1,"")</f>
        <v/>
      </c>
      <c r="T153">
        <f t="shared" si="23"/>
        <v>1856000</v>
      </c>
      <c r="U153">
        <f t="shared" si="24"/>
        <v>436726.45901067182</v>
      </c>
      <c r="V153">
        <f t="shared" si="25"/>
        <v>1.4746072437627675</v>
      </c>
      <c r="W153">
        <f t="shared" si="26"/>
        <v>0.44421398336952878</v>
      </c>
      <c r="X153">
        <f t="shared" si="27"/>
        <v>-0.17402197286641355</v>
      </c>
      <c r="Y153">
        <f t="shared" si="28"/>
        <v>-1.0670294652072199</v>
      </c>
      <c r="Z153">
        <f t="shared" si="29"/>
        <v>-0.67776978905866325</v>
      </c>
      <c r="AA153">
        <f t="shared" si="30"/>
        <v>1.4746072437627675</v>
      </c>
      <c r="AB153">
        <f>IFERROR(V144+MATCH(AA153,V153:Z153,0)-1,"")</f>
        <v>2012</v>
      </c>
    </row>
    <row r="154" spans="1:28" x14ac:dyDescent="0.3">
      <c r="A154" s="1">
        <v>9</v>
      </c>
      <c r="B154" t="s">
        <v>8210</v>
      </c>
      <c r="C154" t="s">
        <v>8211</v>
      </c>
      <c r="D154" t="s">
        <v>8212</v>
      </c>
      <c r="E154" t="s">
        <v>8213</v>
      </c>
      <c r="F154" t="s">
        <v>8214</v>
      </c>
      <c r="G154" t="s">
        <v>8215</v>
      </c>
      <c r="I154" t="str">
        <f t="shared" si="15"/>
        <v>N/A</v>
      </c>
      <c r="J154">
        <f t="shared" si="16"/>
        <v>131220</v>
      </c>
      <c r="K154">
        <f t="shared" si="17"/>
        <v>78278</v>
      </c>
      <c r="L154">
        <f t="shared" si="18"/>
        <v>2703</v>
      </c>
      <c r="M154">
        <f t="shared" si="19"/>
        <v>11410</v>
      </c>
      <c r="N154">
        <f t="shared" si="20"/>
        <v>198858</v>
      </c>
      <c r="P154">
        <f t="shared" si="21"/>
        <v>198858</v>
      </c>
      <c r="Q154">
        <f>IFERROR(J144+MATCH(P154,J154:N154,0)-1,"")</f>
        <v>2016</v>
      </c>
      <c r="R154">
        <f t="shared" si="22"/>
        <v>2703</v>
      </c>
      <c r="S154">
        <f>IFERROR(J144+MATCH(R154,J154:N154)-1,"")</f>
        <v>2014</v>
      </c>
      <c r="T154">
        <f t="shared" si="23"/>
        <v>84493.8</v>
      </c>
      <c r="U154">
        <f t="shared" si="24"/>
        <v>82662.145152421494</v>
      </c>
      <c r="V154">
        <f t="shared" si="25"/>
        <v>0.56526720802903341</v>
      </c>
      <c r="W154">
        <f t="shared" si="26"/>
        <v>-7.5195241891419975E-2</v>
      </c>
      <c r="X154">
        <f t="shared" si="27"/>
        <v>-0.98945895789644933</v>
      </c>
      <c r="Y154">
        <f t="shared" si="28"/>
        <v>-0.8841265837614074</v>
      </c>
      <c r="Z154">
        <f t="shared" si="29"/>
        <v>1.3835135755202432</v>
      </c>
      <c r="AA154">
        <f t="shared" si="30"/>
        <v>1.3835135755202432</v>
      </c>
      <c r="AB154">
        <f>IFERROR(V144+MATCH(AA154,V154:Z154,0)-1,"")</f>
        <v>2016</v>
      </c>
    </row>
    <row r="155" spans="1:28" x14ac:dyDescent="0.3">
      <c r="A155" s="1">
        <v>10</v>
      </c>
      <c r="B155" t="s">
        <v>8216</v>
      </c>
      <c r="C155" t="s">
        <v>8211</v>
      </c>
      <c r="D155" t="s">
        <v>8212</v>
      </c>
      <c r="E155" t="s">
        <v>8213</v>
      </c>
      <c r="F155" t="s">
        <v>8214</v>
      </c>
      <c r="G155" t="s">
        <v>8215</v>
      </c>
      <c r="I155" t="str">
        <f t="shared" si="15"/>
        <v>N/A</v>
      </c>
      <c r="J155">
        <f t="shared" si="16"/>
        <v>131220</v>
      </c>
      <c r="K155">
        <f t="shared" si="17"/>
        <v>78278</v>
      </c>
      <c r="L155">
        <f t="shared" si="18"/>
        <v>2703</v>
      </c>
      <c r="M155">
        <f t="shared" si="19"/>
        <v>11410</v>
      </c>
      <c r="N155">
        <f t="shared" si="20"/>
        <v>198858</v>
      </c>
      <c r="P155">
        <f t="shared" si="21"/>
        <v>198858</v>
      </c>
      <c r="Q155">
        <f>IFERROR(J144+MATCH(P155,J155:N155,0)-1,"")</f>
        <v>2016</v>
      </c>
      <c r="R155">
        <f t="shared" si="22"/>
        <v>2703</v>
      </c>
      <c r="S155">
        <f>IFERROR(J144+MATCH(R155,J155:N155)-1,"")</f>
        <v>2014</v>
      </c>
      <c r="T155">
        <f t="shared" si="23"/>
        <v>84493.8</v>
      </c>
      <c r="U155">
        <f t="shared" si="24"/>
        <v>82662.145152421494</v>
      </c>
      <c r="V155">
        <f t="shared" si="25"/>
        <v>0.56526720802903341</v>
      </c>
      <c r="W155">
        <f t="shared" si="26"/>
        <v>-7.5195241891419975E-2</v>
      </c>
      <c r="X155">
        <f t="shared" si="27"/>
        <v>-0.98945895789644933</v>
      </c>
      <c r="Y155">
        <f t="shared" si="28"/>
        <v>-0.8841265837614074</v>
      </c>
      <c r="Z155">
        <f t="shared" si="29"/>
        <v>1.3835135755202432</v>
      </c>
      <c r="AA155">
        <f t="shared" si="30"/>
        <v>1.3835135755202432</v>
      </c>
      <c r="AB155">
        <f>IFERROR(V144+MATCH(AA155,V155:Z155,0)-1,"")</f>
        <v>2016</v>
      </c>
    </row>
    <row r="156" spans="1:28" x14ac:dyDescent="0.3">
      <c r="A156" s="1">
        <v>11</v>
      </c>
      <c r="B156" t="s">
        <v>369</v>
      </c>
      <c r="C156" t="s">
        <v>254</v>
      </c>
      <c r="D156" t="s">
        <v>254</v>
      </c>
      <c r="E156" t="s">
        <v>254</v>
      </c>
      <c r="F156" t="s">
        <v>254</v>
      </c>
      <c r="G156" t="s">
        <v>254</v>
      </c>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A157" s="1">
        <v>12</v>
      </c>
      <c r="B157" t="s">
        <v>8217</v>
      </c>
      <c r="C157" t="s">
        <v>254</v>
      </c>
      <c r="D157" t="s">
        <v>254</v>
      </c>
      <c r="E157" t="s">
        <v>254</v>
      </c>
      <c r="F157" t="s">
        <v>254</v>
      </c>
      <c r="G157" t="s">
        <v>254</v>
      </c>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str">
        <f t="shared" si="25"/>
        <v/>
      </c>
      <c r="W157" t="str">
        <f t="shared" si="26"/>
        <v/>
      </c>
      <c r="X157" t="str">
        <f t="shared" si="27"/>
        <v/>
      </c>
      <c r="Y157" t="str">
        <f t="shared" si="28"/>
        <v/>
      </c>
      <c r="Z157" t="str">
        <f t="shared" si="29"/>
        <v/>
      </c>
      <c r="AA157">
        <f t="shared" si="30"/>
        <v>0</v>
      </c>
      <c r="AB157" t="str">
        <f>IFERROR(V144+MATCH(AA157,V157:Z157,0)-1,"")</f>
        <v/>
      </c>
    </row>
    <row r="158" spans="1:28" x14ac:dyDescent="0.3">
      <c r="A158" s="1">
        <v>13</v>
      </c>
      <c r="B158" t="s">
        <v>8218</v>
      </c>
      <c r="C158" t="s">
        <v>254</v>
      </c>
      <c r="D158" t="s">
        <v>8219</v>
      </c>
      <c r="E158" t="s">
        <v>8220</v>
      </c>
      <c r="F158" t="s">
        <v>8221</v>
      </c>
      <c r="G158" t="s">
        <v>8222</v>
      </c>
      <c r="I158" t="str">
        <f t="shared" si="15"/>
        <v>N/A</v>
      </c>
      <c r="J158" t="str">
        <f t="shared" si="16"/>
        <v>N/A</v>
      </c>
      <c r="K158">
        <f t="shared" si="17"/>
        <v>-0.19100000000000003</v>
      </c>
      <c r="L158">
        <f t="shared" si="18"/>
        <v>-0.16519999999999999</v>
      </c>
      <c r="M158">
        <f t="shared" si="19"/>
        <v>-0.21350000000000002</v>
      </c>
      <c r="N158">
        <f t="shared" si="20"/>
        <v>0.25800000000000001</v>
      </c>
      <c r="P158">
        <f t="shared" si="21"/>
        <v>0.25800000000000001</v>
      </c>
      <c r="Q158">
        <f>IFERROR(J144+MATCH(P158,J158:N158,0)-1,"")</f>
        <v>2016</v>
      </c>
      <c r="R158">
        <f t="shared" si="22"/>
        <v>-0.21350000000000002</v>
      </c>
      <c r="S158" t="str">
        <f>IFERROR(J144+MATCH(R158,J158:N158)-1,"")</f>
        <v/>
      </c>
      <c r="T158">
        <f t="shared" si="23"/>
        <v>-7.7925000000000022E-2</v>
      </c>
      <c r="U158">
        <f t="shared" si="24"/>
        <v>0.22481775396974324</v>
      </c>
      <c r="V158" t="str">
        <f t="shared" si="25"/>
        <v/>
      </c>
      <c r="W158">
        <f t="shared" si="26"/>
        <v>-0.50296294666842922</v>
      </c>
      <c r="X158">
        <f t="shared" si="27"/>
        <v>-0.38820332673435454</v>
      </c>
      <c r="Y158">
        <f t="shared" si="28"/>
        <v>-0.60304401056442436</v>
      </c>
      <c r="Z158">
        <f t="shared" si="29"/>
        <v>1.4942102839672085</v>
      </c>
      <c r="AA158">
        <f t="shared" si="30"/>
        <v>1.4942102839672085</v>
      </c>
      <c r="AB158">
        <f>IFERROR(V144+MATCH(AA158,V158:Z158,0)-1,"")</f>
        <v>2016</v>
      </c>
    </row>
    <row r="159" spans="1:28" x14ac:dyDescent="0.3">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B160" s="1" t="s">
        <v>307</v>
      </c>
      <c r="C160" s="1" t="s">
        <v>242</v>
      </c>
      <c r="D160" s="1" t="s">
        <v>243</v>
      </c>
      <c r="E160" s="1" t="s">
        <v>244</v>
      </c>
      <c r="F160" s="1" t="s">
        <v>245</v>
      </c>
      <c r="G160" s="1" t="s">
        <v>246</v>
      </c>
      <c r="H160" s="1" t="s">
        <v>247</v>
      </c>
      <c r="I160" t="str">
        <f t="shared" si="15"/>
        <v>pos_trend</v>
      </c>
      <c r="J160">
        <f t="shared" si="16"/>
        <v>2012</v>
      </c>
      <c r="K160">
        <f t="shared" si="17"/>
        <v>2013</v>
      </c>
      <c r="L160">
        <f t="shared" si="18"/>
        <v>2014</v>
      </c>
      <c r="M160">
        <f t="shared" si="19"/>
        <v>2015</v>
      </c>
      <c r="N160">
        <f t="shared" si="20"/>
        <v>2016</v>
      </c>
      <c r="P160">
        <f t="shared" si="21"/>
        <v>2016</v>
      </c>
      <c r="Q160">
        <f>IFERROR(J144+MATCH(P160,J160:N160,0)-1,"")</f>
        <v>2016</v>
      </c>
      <c r="R160">
        <f t="shared" si="22"/>
        <v>2012</v>
      </c>
      <c r="S160">
        <f>IFERROR(J144+MATCH(R160,J160:N160)-1,"")</f>
        <v>2012</v>
      </c>
      <c r="T160">
        <f t="shared" si="23"/>
        <v>2014</v>
      </c>
      <c r="U160">
        <f t="shared" si="24"/>
        <v>1.5811388300841898</v>
      </c>
      <c r="V160">
        <f t="shared" si="25"/>
        <v>-1.2649110640673518</v>
      </c>
      <c r="W160">
        <f t="shared" si="26"/>
        <v>-0.63245553203367588</v>
      </c>
      <c r="X160">
        <f t="shared" si="27"/>
        <v>0</v>
      </c>
      <c r="Y160">
        <f t="shared" si="28"/>
        <v>0.63245553203367588</v>
      </c>
      <c r="Z160">
        <f t="shared" si="29"/>
        <v>1.2649110640673518</v>
      </c>
      <c r="AA160">
        <f t="shared" si="30"/>
        <v>-1.2649110640673518</v>
      </c>
      <c r="AB160">
        <f>IFERROR(V144+MATCH(AA160,V160:Z160,0)-1,"")</f>
        <v>2012</v>
      </c>
    </row>
    <row r="161" spans="1:28" x14ac:dyDescent="0.3">
      <c r="A161" s="1">
        <v>0</v>
      </c>
      <c r="B161" t="s">
        <v>8223</v>
      </c>
      <c r="C161" t="s">
        <v>8224</v>
      </c>
      <c r="D161" t="s">
        <v>8225</v>
      </c>
      <c r="E161" t="s">
        <v>3669</v>
      </c>
      <c r="F161" t="s">
        <v>8226</v>
      </c>
      <c r="G161" t="s">
        <v>8227</v>
      </c>
      <c r="I161" t="str">
        <f t="shared" si="15"/>
        <v>N/A</v>
      </c>
      <c r="J161">
        <f t="shared" si="16"/>
        <v>11840000</v>
      </c>
      <c r="K161">
        <f t="shared" si="17"/>
        <v>11560000</v>
      </c>
      <c r="L161">
        <f t="shared" si="18"/>
        <v>12380000</v>
      </c>
      <c r="M161">
        <f t="shared" si="19"/>
        <v>12710000</v>
      </c>
      <c r="N161">
        <f t="shared" si="20"/>
        <v>14660000</v>
      </c>
      <c r="P161">
        <f t="shared" si="21"/>
        <v>14660000</v>
      </c>
      <c r="Q161">
        <f>IFERROR(J144+MATCH(P161,J161:N161,0)-1,"")</f>
        <v>2016</v>
      </c>
      <c r="R161">
        <f t="shared" si="22"/>
        <v>11560000</v>
      </c>
      <c r="S161" t="str">
        <f>IFERROR(J144+MATCH(R161,J161:N161)-1,"")</f>
        <v/>
      </c>
      <c r="T161">
        <f t="shared" si="23"/>
        <v>12630000</v>
      </c>
      <c r="U161">
        <f t="shared" si="24"/>
        <v>1220532.6705991938</v>
      </c>
      <c r="V161">
        <f t="shared" si="25"/>
        <v>-0.64725838072992081</v>
      </c>
      <c r="W161">
        <f t="shared" si="26"/>
        <v>-0.8766664144063484</v>
      </c>
      <c r="X161">
        <f t="shared" si="27"/>
        <v>-0.2048286014968104</v>
      </c>
      <c r="Y161">
        <f t="shared" si="28"/>
        <v>6.5545152478979324E-2</v>
      </c>
      <c r="Z161">
        <f t="shared" si="29"/>
        <v>1.6632082441541003</v>
      </c>
      <c r="AA161">
        <f t="shared" si="30"/>
        <v>1.6632082441541003</v>
      </c>
      <c r="AB161">
        <f>IFERROR(V144+MATCH(AA161,V161:Z161,0)-1,"")</f>
        <v>2016</v>
      </c>
    </row>
    <row r="162" spans="1:28" x14ac:dyDescent="0.3">
      <c r="A162" s="1">
        <v>1</v>
      </c>
      <c r="B162" t="s">
        <v>8228</v>
      </c>
      <c r="C162" t="s">
        <v>254</v>
      </c>
      <c r="D162" t="s">
        <v>8229</v>
      </c>
      <c r="E162" t="s">
        <v>8230</v>
      </c>
      <c r="F162" t="s">
        <v>1740</v>
      </c>
      <c r="G162" t="s">
        <v>8231</v>
      </c>
      <c r="I162" t="str">
        <f t="shared" si="15"/>
        <v>N/A</v>
      </c>
      <c r="J162" t="str">
        <f t="shared" si="16"/>
        <v>N/A</v>
      </c>
      <c r="K162">
        <f t="shared" si="17"/>
        <v>-2.3E-2</v>
      </c>
      <c r="L162">
        <f t="shared" si="18"/>
        <v>7.0800000000000002E-2</v>
      </c>
      <c r="M162">
        <f t="shared" si="19"/>
        <v>2.6700000000000002E-2</v>
      </c>
      <c r="N162">
        <f t="shared" si="20"/>
        <v>0.15340000000000001</v>
      </c>
      <c r="P162">
        <f t="shared" si="21"/>
        <v>0.15340000000000001</v>
      </c>
      <c r="Q162">
        <f>IFERROR(J144+MATCH(P162,J162:N162,0)-1,"")</f>
        <v>2016</v>
      </c>
      <c r="R162">
        <f t="shared" si="22"/>
        <v>-2.3E-2</v>
      </c>
      <c r="S162">
        <f>IFERROR(J144+MATCH(R162,J162:N162)-1,"")</f>
        <v>2013</v>
      </c>
      <c r="T162">
        <f t="shared" si="23"/>
        <v>5.6975000000000005E-2</v>
      </c>
      <c r="U162">
        <f t="shared" si="24"/>
        <v>7.4836460587960299E-2</v>
      </c>
      <c r="V162" t="str">
        <f t="shared" si="25"/>
        <v/>
      </c>
      <c r="W162">
        <f t="shared" si="26"/>
        <v>-1.0686635815171943</v>
      </c>
      <c r="X162">
        <f t="shared" si="27"/>
        <v>0.18473615522944928</v>
      </c>
      <c r="Y162">
        <f t="shared" si="28"/>
        <v>-0.40454879562904728</v>
      </c>
      <c r="Z162">
        <f t="shared" si="29"/>
        <v>1.2884762219167922</v>
      </c>
      <c r="AA162">
        <f t="shared" si="30"/>
        <v>1.2884762219167922</v>
      </c>
      <c r="AB162">
        <f>IFERROR(V144+MATCH(AA162,V162:Z162,0)-1,"")</f>
        <v>2016</v>
      </c>
    </row>
    <row r="163" spans="1:28" x14ac:dyDescent="0.3">
      <c r="A163" s="1">
        <v>2</v>
      </c>
      <c r="B163" t="s">
        <v>8232</v>
      </c>
      <c r="C163" t="s">
        <v>3802</v>
      </c>
      <c r="D163" t="s">
        <v>8233</v>
      </c>
      <c r="E163" t="s">
        <v>8234</v>
      </c>
      <c r="F163" t="s">
        <v>8235</v>
      </c>
      <c r="G163" t="s">
        <v>8236</v>
      </c>
      <c r="I163" t="str">
        <f t="shared" si="15"/>
        <v>N/A</v>
      </c>
      <c r="J163">
        <f t="shared" si="16"/>
        <v>1080000</v>
      </c>
      <c r="K163">
        <f t="shared" si="17"/>
        <v>316393</v>
      </c>
      <c r="L163">
        <f t="shared" si="18"/>
        <v>109621</v>
      </c>
      <c r="M163">
        <f t="shared" si="19"/>
        <v>303671</v>
      </c>
      <c r="N163">
        <f t="shared" si="20"/>
        <v>312351</v>
      </c>
      <c r="P163">
        <f t="shared" si="21"/>
        <v>1080000</v>
      </c>
      <c r="Q163">
        <f>IFERROR(J144+MATCH(P163,J163:N163,0)-1,"")</f>
        <v>2012</v>
      </c>
      <c r="R163">
        <f t="shared" si="22"/>
        <v>109621</v>
      </c>
      <c r="S163">
        <f>IFERROR(J144+MATCH(R163,J163:N163)-1,"")</f>
        <v>2014</v>
      </c>
      <c r="T163">
        <f t="shared" si="23"/>
        <v>424407.2</v>
      </c>
      <c r="U163">
        <f t="shared" si="24"/>
        <v>376727.07643359009</v>
      </c>
      <c r="V163">
        <f t="shared" si="25"/>
        <v>1.7402327600298428</v>
      </c>
      <c r="W163">
        <f t="shared" si="26"/>
        <v>-0.28671737912377232</v>
      </c>
      <c r="X163">
        <f t="shared" si="27"/>
        <v>-0.83558156472326439</v>
      </c>
      <c r="Y163">
        <f t="shared" si="28"/>
        <v>-0.32048718436431139</v>
      </c>
      <c r="Z163">
        <f t="shared" si="29"/>
        <v>-0.29744663181849479</v>
      </c>
      <c r="AA163">
        <f t="shared" si="30"/>
        <v>1.7402327600298428</v>
      </c>
      <c r="AB163">
        <f>IFERROR(V144+MATCH(AA163,V163:Z163,0)-1,"")</f>
        <v>2012</v>
      </c>
    </row>
    <row r="164" spans="1:28" x14ac:dyDescent="0.3">
      <c r="A164" s="1">
        <v>3</v>
      </c>
      <c r="B164" t="s">
        <v>8237</v>
      </c>
      <c r="C164" t="s">
        <v>254</v>
      </c>
      <c r="D164" t="s">
        <v>8238</v>
      </c>
      <c r="E164" t="s">
        <v>8239</v>
      </c>
      <c r="F164" t="s">
        <v>8240</v>
      </c>
      <c r="G164" t="s">
        <v>8241</v>
      </c>
      <c r="I164" t="str">
        <f t="shared" si="15"/>
        <v>N/A</v>
      </c>
      <c r="J164" t="str">
        <f t="shared" si="16"/>
        <v>N/A</v>
      </c>
      <c r="K164">
        <f t="shared" si="17"/>
        <v>-0.70709999999999995</v>
      </c>
      <c r="L164">
        <f t="shared" si="18"/>
        <v>-0.65349999999999997</v>
      </c>
      <c r="M164">
        <f t="shared" si="19"/>
        <v>1.7702000000000002</v>
      </c>
      <c r="N164">
        <f t="shared" si="20"/>
        <v>2.86E-2</v>
      </c>
      <c r="P164">
        <f t="shared" si="21"/>
        <v>1.7702000000000002</v>
      </c>
      <c r="Q164">
        <f>IFERROR(J144+MATCH(P164,J164:N164,0)-1,"")</f>
        <v>2015</v>
      </c>
      <c r="R164">
        <f t="shared" si="22"/>
        <v>-0.70709999999999995</v>
      </c>
      <c r="S164">
        <f>IFERROR(J144+MATCH(R164,J164:N164)-1,"")</f>
        <v>2013</v>
      </c>
      <c r="T164">
        <f t="shared" si="23"/>
        <v>0.10955000000000011</v>
      </c>
      <c r="U164">
        <f t="shared" si="24"/>
        <v>1.1566436861309826</v>
      </c>
      <c r="V164" t="str">
        <f t="shared" si="25"/>
        <v/>
      </c>
      <c r="W164">
        <f t="shared" si="26"/>
        <v>-0.70605149173616777</v>
      </c>
      <c r="X164">
        <f t="shared" si="27"/>
        <v>-0.65971051340143616</v>
      </c>
      <c r="Y164">
        <f t="shared" si="28"/>
        <v>1.4357489864099271</v>
      </c>
      <c r="Z164">
        <f t="shared" si="29"/>
        <v>-6.9986981272323334E-2</v>
      </c>
      <c r="AA164">
        <f t="shared" si="30"/>
        <v>1.4357489864099271</v>
      </c>
      <c r="AB164">
        <f>IFERROR(V144+MATCH(AA164,V164:Z164,0)-1,"")</f>
        <v>2015</v>
      </c>
    </row>
    <row r="165" spans="1:28" x14ac:dyDescent="0.3">
      <c r="A165" s="1">
        <v>4</v>
      </c>
      <c r="B165" t="s">
        <v>8242</v>
      </c>
      <c r="C165" t="s">
        <v>8243</v>
      </c>
      <c r="D165" t="s">
        <v>8244</v>
      </c>
      <c r="E165" t="s">
        <v>8245</v>
      </c>
      <c r="F165" t="s">
        <v>8246</v>
      </c>
      <c r="G165" t="s">
        <v>2801</v>
      </c>
      <c r="I165" t="str">
        <f t="shared" si="15"/>
        <v>pos_trend</v>
      </c>
      <c r="J165">
        <f t="shared" si="16"/>
        <v>10760000</v>
      </c>
      <c r="K165">
        <f t="shared" si="17"/>
        <v>11250000</v>
      </c>
      <c r="L165">
        <f t="shared" si="18"/>
        <v>12270000</v>
      </c>
      <c r="M165">
        <f t="shared" si="19"/>
        <v>12410000</v>
      </c>
      <c r="N165">
        <f t="shared" si="20"/>
        <v>14350000</v>
      </c>
      <c r="P165">
        <f t="shared" si="21"/>
        <v>14350000</v>
      </c>
      <c r="Q165">
        <f>IFERROR(J144+MATCH(P165,J165:N165,0)-1,"")</f>
        <v>2016</v>
      </c>
      <c r="R165">
        <f t="shared" si="22"/>
        <v>10760000</v>
      </c>
      <c r="S165">
        <f>IFERROR(J144+MATCH(R165,J165:N165)-1,"")</f>
        <v>2012</v>
      </c>
      <c r="T165">
        <f t="shared" si="23"/>
        <v>12208000</v>
      </c>
      <c r="U165">
        <f t="shared" si="24"/>
        <v>1382685.7922174509</v>
      </c>
      <c r="V165">
        <f t="shared" si="25"/>
        <v>-1.0472372017924643</v>
      </c>
      <c r="W165">
        <f t="shared" si="26"/>
        <v>-0.69285444704225196</v>
      </c>
      <c r="X165">
        <f t="shared" si="27"/>
        <v>4.4840266927577893E-2</v>
      </c>
      <c r="Y165">
        <f t="shared" si="28"/>
        <v>0.1460924825704957</v>
      </c>
      <c r="Z165">
        <f t="shared" si="29"/>
        <v>1.5491588993366425</v>
      </c>
      <c r="AA165">
        <f t="shared" si="30"/>
        <v>1.5491588993366425</v>
      </c>
      <c r="AB165">
        <f>IFERROR(V144+MATCH(AA165,V165:Z165,0)-1,"")</f>
        <v>2016</v>
      </c>
    </row>
    <row r="166" spans="1:28" x14ac:dyDescent="0.3">
      <c r="A166" s="1">
        <v>5</v>
      </c>
      <c r="B166" t="s">
        <v>8247</v>
      </c>
      <c r="C166" t="s">
        <v>254</v>
      </c>
      <c r="D166" t="s">
        <v>8248</v>
      </c>
      <c r="E166" t="s">
        <v>8249</v>
      </c>
      <c r="F166" t="s">
        <v>5997</v>
      </c>
      <c r="G166" t="s">
        <v>8250</v>
      </c>
      <c r="I166" t="str">
        <f t="shared" si="15"/>
        <v>N/A</v>
      </c>
      <c r="J166" t="str">
        <f t="shared" si="16"/>
        <v>N/A</v>
      </c>
      <c r="K166">
        <f t="shared" si="17"/>
        <v>4.5700000000000005E-2</v>
      </c>
      <c r="L166">
        <f t="shared" si="18"/>
        <v>9.1199999999999989E-2</v>
      </c>
      <c r="M166">
        <f t="shared" si="19"/>
        <v>1.1200000000000002E-2</v>
      </c>
      <c r="N166">
        <f t="shared" si="20"/>
        <v>0.1565</v>
      </c>
      <c r="P166">
        <f t="shared" si="21"/>
        <v>0.1565</v>
      </c>
      <c r="Q166">
        <f>IFERROR(J144+MATCH(P166,J166:N166,0)-1,"")</f>
        <v>2016</v>
      </c>
      <c r="R166">
        <f t="shared" si="22"/>
        <v>1.1200000000000002E-2</v>
      </c>
      <c r="S166" t="str">
        <f>IFERROR(J144+MATCH(R166,J166:N166)-1,"")</f>
        <v/>
      </c>
      <c r="T166">
        <f t="shared" si="23"/>
        <v>7.6149999999999995E-2</v>
      </c>
      <c r="U166">
        <f t="shared" si="24"/>
        <v>6.2791533399548918E-2</v>
      </c>
      <c r="V166" t="str">
        <f t="shared" si="25"/>
        <v/>
      </c>
      <c r="W166">
        <f t="shared" si="26"/>
        <v>-0.48493799006696559</v>
      </c>
      <c r="X166">
        <f t="shared" si="27"/>
        <v>0.23968199509056917</v>
      </c>
      <c r="Y166">
        <f t="shared" si="28"/>
        <v>-1.0343751216699317</v>
      </c>
      <c r="Z166">
        <f t="shared" si="29"/>
        <v>1.2796311166463283</v>
      </c>
      <c r="AA166">
        <f t="shared" si="30"/>
        <v>1.2796311166463283</v>
      </c>
      <c r="AB166">
        <f>IFERROR(V144+MATCH(AA166,V166:Z166,0)-1,"")</f>
        <v>2016</v>
      </c>
    </row>
    <row r="167" spans="1:28" x14ac:dyDescent="0.3">
      <c r="A167" s="1">
        <v>6</v>
      </c>
      <c r="B167" t="s">
        <v>8251</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7</v>
      </c>
      <c r="B168" t="s">
        <v>8252</v>
      </c>
      <c r="C168" t="s">
        <v>3599</v>
      </c>
      <c r="D168" t="s">
        <v>8253</v>
      </c>
      <c r="E168" t="s">
        <v>8254</v>
      </c>
      <c r="F168" t="s">
        <v>3530</v>
      </c>
      <c r="G168" t="s">
        <v>8255</v>
      </c>
      <c r="I168" t="str">
        <f t="shared" si="15"/>
        <v>N/A</v>
      </c>
      <c r="J168">
        <f t="shared" si="16"/>
        <v>5330000</v>
      </c>
      <c r="K168">
        <f t="shared" si="17"/>
        <v>5190000</v>
      </c>
      <c r="L168">
        <f t="shared" si="18"/>
        <v>4850000</v>
      </c>
      <c r="M168">
        <f t="shared" si="19"/>
        <v>5550000</v>
      </c>
      <c r="N168">
        <f t="shared" si="20"/>
        <v>6340000</v>
      </c>
      <c r="P168">
        <f t="shared" si="21"/>
        <v>6340000</v>
      </c>
      <c r="Q168">
        <f>IFERROR(J144+MATCH(P168,J168:N168,0)-1,"")</f>
        <v>2016</v>
      </c>
      <c r="R168">
        <f t="shared" si="22"/>
        <v>4850000</v>
      </c>
      <c r="S168">
        <f>IFERROR(J144+MATCH(R168,J168:N168)-1,"")</f>
        <v>2014</v>
      </c>
      <c r="T168">
        <f t="shared" si="23"/>
        <v>5452000</v>
      </c>
      <c r="U168">
        <f t="shared" si="24"/>
        <v>557691.67108716979</v>
      </c>
      <c r="V168">
        <f t="shared" si="25"/>
        <v>-0.2187588704026581</v>
      </c>
      <c r="W168">
        <f t="shared" si="26"/>
        <v>-0.4697936397171838</v>
      </c>
      <c r="X168">
        <f t="shared" si="27"/>
        <v>-1.0794495080524604</v>
      </c>
      <c r="Y168">
        <f t="shared" si="28"/>
        <v>0.17572433852016797</v>
      </c>
      <c r="Z168">
        <f t="shared" si="29"/>
        <v>1.5922776796521343</v>
      </c>
      <c r="AA168">
        <f t="shared" si="30"/>
        <v>1.5922776796521343</v>
      </c>
      <c r="AB168">
        <f>IFERROR(V144+MATCH(AA168,V168:Z168,0)-1,"")</f>
        <v>2016</v>
      </c>
    </row>
    <row r="169" spans="1:28" x14ac:dyDescent="0.3">
      <c r="A169" s="1">
        <v>8</v>
      </c>
      <c r="B169" t="s">
        <v>8256</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1:28" x14ac:dyDescent="0.3">
      <c r="A170" s="1">
        <v>9</v>
      </c>
      <c r="B170" t="s">
        <v>6242</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1:28" x14ac:dyDescent="0.3">
      <c r="A171" s="1">
        <v>10</v>
      </c>
      <c r="B171" t="s">
        <v>6243</v>
      </c>
      <c r="C171" t="s">
        <v>3923</v>
      </c>
      <c r="D171" t="s">
        <v>7631</v>
      </c>
      <c r="E171" t="s">
        <v>8257</v>
      </c>
      <c r="F171" t="s">
        <v>8258</v>
      </c>
      <c r="G171" t="s">
        <v>8259</v>
      </c>
      <c r="I171" t="str">
        <f t="shared" si="15"/>
        <v>pos_trend</v>
      </c>
      <c r="J171">
        <f t="shared" si="16"/>
        <v>4200000</v>
      </c>
      <c r="K171">
        <f t="shared" si="17"/>
        <v>4250000</v>
      </c>
      <c r="L171">
        <f t="shared" si="18"/>
        <v>4330000</v>
      </c>
      <c r="M171">
        <f t="shared" si="19"/>
        <v>4550000</v>
      </c>
      <c r="N171">
        <f t="shared" si="20"/>
        <v>4940000</v>
      </c>
      <c r="P171">
        <f t="shared" si="21"/>
        <v>4940000</v>
      </c>
      <c r="Q171">
        <f>IFERROR(J144+MATCH(P171,J171:N171,0)-1,"")</f>
        <v>2016</v>
      </c>
      <c r="R171">
        <f t="shared" si="22"/>
        <v>4200000</v>
      </c>
      <c r="S171">
        <f>IFERROR(J144+MATCH(R171,J171:N171)-1,"")</f>
        <v>2012</v>
      </c>
      <c r="T171">
        <f t="shared" si="23"/>
        <v>4454000</v>
      </c>
      <c r="U171">
        <f t="shared" si="24"/>
        <v>302869.60890785989</v>
      </c>
      <c r="V171">
        <f t="shared" si="25"/>
        <v>-0.8386447254180357</v>
      </c>
      <c r="W171">
        <f t="shared" si="26"/>
        <v>-0.67355718104440654</v>
      </c>
      <c r="X171">
        <f t="shared" si="27"/>
        <v>-0.40941711004660009</v>
      </c>
      <c r="Y171">
        <f t="shared" si="28"/>
        <v>0.3169680851973678</v>
      </c>
      <c r="Z171">
        <f t="shared" si="29"/>
        <v>1.6046509313116746</v>
      </c>
      <c r="AA171">
        <f t="shared" si="30"/>
        <v>1.6046509313116746</v>
      </c>
      <c r="AB171">
        <f>IFERROR(V144+MATCH(AA171,V171:Z171,0)-1,"")</f>
        <v>2016</v>
      </c>
    </row>
    <row r="172" spans="1:28" x14ac:dyDescent="0.3">
      <c r="A172" s="1">
        <v>11</v>
      </c>
      <c r="B172" t="s">
        <v>6244</v>
      </c>
      <c r="C172" t="s">
        <v>3923</v>
      </c>
      <c r="D172" t="s">
        <v>7631</v>
      </c>
      <c r="E172" t="s">
        <v>8257</v>
      </c>
      <c r="F172" t="s">
        <v>8258</v>
      </c>
      <c r="G172" t="s">
        <v>8259</v>
      </c>
      <c r="I172" t="str">
        <f t="shared" si="15"/>
        <v>pos_trend</v>
      </c>
      <c r="J172">
        <f t="shared" si="16"/>
        <v>4200000</v>
      </c>
      <c r="K172">
        <f t="shared" si="17"/>
        <v>4250000</v>
      </c>
      <c r="L172">
        <f t="shared" si="18"/>
        <v>4330000</v>
      </c>
      <c r="M172">
        <f t="shared" si="19"/>
        <v>4550000</v>
      </c>
      <c r="N172">
        <f t="shared" si="20"/>
        <v>4940000</v>
      </c>
      <c r="P172">
        <f t="shared" si="21"/>
        <v>4940000</v>
      </c>
      <c r="Q172">
        <f>IFERROR(J144+MATCH(P172,J172:N172,0)-1,"")</f>
        <v>2016</v>
      </c>
      <c r="R172">
        <f t="shared" si="22"/>
        <v>4200000</v>
      </c>
      <c r="S172">
        <f>IFERROR(J144+MATCH(R172,J172:N172)-1,"")</f>
        <v>2012</v>
      </c>
      <c r="T172">
        <f t="shared" si="23"/>
        <v>4454000</v>
      </c>
      <c r="U172">
        <f t="shared" si="24"/>
        <v>302869.60890785989</v>
      </c>
      <c r="V172">
        <f t="shared" si="25"/>
        <v>-0.8386447254180357</v>
      </c>
      <c r="W172">
        <f t="shared" si="26"/>
        <v>-0.67355718104440654</v>
      </c>
      <c r="X172">
        <f t="shared" si="27"/>
        <v>-0.40941711004660009</v>
      </c>
      <c r="Y172">
        <f t="shared" si="28"/>
        <v>0.3169680851973678</v>
      </c>
      <c r="Z172">
        <f t="shared" si="29"/>
        <v>1.6046509313116746</v>
      </c>
      <c r="AA172">
        <f t="shared" si="30"/>
        <v>1.6046509313116746</v>
      </c>
      <c r="AB172">
        <f>IFERROR(V144+MATCH(AA172,V172:Z172,0)-1,"")</f>
        <v>2016</v>
      </c>
    </row>
    <row r="173" spans="1:28" x14ac:dyDescent="0.3">
      <c r="A173" s="1">
        <v>12</v>
      </c>
      <c r="B173" t="s">
        <v>6692</v>
      </c>
      <c r="C173" t="s">
        <v>2388</v>
      </c>
      <c r="D173" t="s">
        <v>8260</v>
      </c>
      <c r="E173" t="s">
        <v>8261</v>
      </c>
      <c r="F173" t="s">
        <v>8262</v>
      </c>
      <c r="G173" t="s">
        <v>8209</v>
      </c>
      <c r="I173" t="str">
        <f t="shared" si="15"/>
        <v>N/A</v>
      </c>
      <c r="J173">
        <f t="shared" si="16"/>
        <v>1130000</v>
      </c>
      <c r="K173">
        <f t="shared" si="17"/>
        <v>935395</v>
      </c>
      <c r="L173">
        <f t="shared" si="18"/>
        <v>515929</v>
      </c>
      <c r="M173">
        <f t="shared" si="19"/>
        <v>999347</v>
      </c>
      <c r="N173">
        <f t="shared" si="20"/>
        <v>1390000</v>
      </c>
      <c r="P173">
        <f t="shared" si="21"/>
        <v>1390000</v>
      </c>
      <c r="Q173">
        <f>IFERROR(J144+MATCH(P173,J173:N173,0)-1,"")</f>
        <v>2016</v>
      </c>
      <c r="R173">
        <f t="shared" si="22"/>
        <v>515929</v>
      </c>
      <c r="S173">
        <f>IFERROR(J144+MATCH(R173,J173:N173)-1,"")</f>
        <v>2014</v>
      </c>
      <c r="T173">
        <f t="shared" si="23"/>
        <v>994134.2</v>
      </c>
      <c r="U173">
        <f t="shared" si="24"/>
        <v>319110.8457208873</v>
      </c>
      <c r="V173">
        <f t="shared" si="25"/>
        <v>0.42576365492395735</v>
      </c>
      <c r="W173">
        <f t="shared" si="26"/>
        <v>-0.18407146227607893</v>
      </c>
      <c r="X173">
        <f t="shared" si="27"/>
        <v>-1.4985551460017306</v>
      </c>
      <c r="Y173">
        <f t="shared" si="28"/>
        <v>1.6335389629970339E-2</v>
      </c>
      <c r="Z173">
        <f t="shared" si="29"/>
        <v>1.2405275637238824</v>
      </c>
      <c r="AA173">
        <f t="shared" si="30"/>
        <v>-1.4985551460017306</v>
      </c>
      <c r="AB173">
        <f>IFERROR(V144+MATCH(AA173,V173:Z173,0)-1,"")</f>
        <v>2014</v>
      </c>
    </row>
    <row r="174" spans="1:28" x14ac:dyDescent="0.3">
      <c r="A174" s="1">
        <v>13</v>
      </c>
      <c r="B174" t="s">
        <v>8263</v>
      </c>
      <c r="C174" t="s">
        <v>8264</v>
      </c>
      <c r="D174" t="s">
        <v>8265</v>
      </c>
      <c r="E174" t="s">
        <v>8266</v>
      </c>
      <c r="F174" t="s">
        <v>8267</v>
      </c>
      <c r="G174" t="s">
        <v>8268</v>
      </c>
      <c r="I174" t="str">
        <f t="shared" si="15"/>
        <v>N/A</v>
      </c>
      <c r="J174">
        <f t="shared" si="16"/>
        <v>11870000</v>
      </c>
      <c r="K174">
        <f t="shared" si="17"/>
        <v>13080000</v>
      </c>
      <c r="L174">
        <f t="shared" si="18"/>
        <v>13070000</v>
      </c>
      <c r="M174">
        <f t="shared" si="19"/>
        <v>13640000</v>
      </c>
      <c r="N174">
        <f t="shared" si="20"/>
        <v>15880000</v>
      </c>
      <c r="P174">
        <f t="shared" si="21"/>
        <v>15880000</v>
      </c>
      <c r="Q174">
        <f>IFERROR(J144+MATCH(P174,J174:N174,0)-1,"")</f>
        <v>2016</v>
      </c>
      <c r="R174">
        <f t="shared" si="22"/>
        <v>11870000</v>
      </c>
      <c r="S174">
        <f>IFERROR(J144+MATCH(R174,J174:N174)-1,"")</f>
        <v>2012</v>
      </c>
      <c r="T174">
        <f t="shared" si="23"/>
        <v>13508000</v>
      </c>
      <c r="U174">
        <f t="shared" si="24"/>
        <v>1474947.4566912544</v>
      </c>
      <c r="V174">
        <f t="shared" si="25"/>
        <v>-1.1105480351649413</v>
      </c>
      <c r="W174">
        <f t="shared" si="26"/>
        <v>-0.29017982848021667</v>
      </c>
      <c r="X174">
        <f t="shared" si="27"/>
        <v>-0.29695973101480116</v>
      </c>
      <c r="Y174">
        <f t="shared" si="28"/>
        <v>8.9494713456515426E-2</v>
      </c>
      <c r="Z174">
        <f t="shared" si="29"/>
        <v>1.6081928812034438</v>
      </c>
      <c r="AA174">
        <f t="shared" si="30"/>
        <v>1.6081928812034438</v>
      </c>
      <c r="AB174">
        <f>IFERROR(V144+MATCH(AA174,V174:Z174,0)-1,"")</f>
        <v>2016</v>
      </c>
    </row>
    <row r="175" spans="1:28" x14ac:dyDescent="0.3">
      <c r="A175" s="1">
        <v>14</v>
      </c>
      <c r="B175" t="s">
        <v>8269</v>
      </c>
      <c r="C175" t="s">
        <v>8270</v>
      </c>
      <c r="D175" t="s">
        <v>3496</v>
      </c>
      <c r="E175" t="s">
        <v>8271</v>
      </c>
      <c r="F175" t="s">
        <v>7842</v>
      </c>
      <c r="G175" t="s">
        <v>8272</v>
      </c>
      <c r="I175" t="str">
        <f t="shared" si="15"/>
        <v>pos_trend</v>
      </c>
      <c r="J175">
        <f t="shared" si="16"/>
        <v>7070000</v>
      </c>
      <c r="K175">
        <f t="shared" si="17"/>
        <v>7750000</v>
      </c>
      <c r="L175">
        <f t="shared" si="18"/>
        <v>7780000</v>
      </c>
      <c r="M175">
        <f t="shared" si="19"/>
        <v>8240000</v>
      </c>
      <c r="N175">
        <f t="shared" si="20"/>
        <v>8920000</v>
      </c>
      <c r="P175">
        <f t="shared" si="21"/>
        <v>8920000</v>
      </c>
      <c r="Q175">
        <f>IFERROR(J144+MATCH(P175,J175:N175,0)-1,"")</f>
        <v>2016</v>
      </c>
      <c r="R175">
        <f t="shared" si="22"/>
        <v>7070000</v>
      </c>
      <c r="S175">
        <f>IFERROR(J144+MATCH(R175,J175:N175)-1,"")</f>
        <v>2012</v>
      </c>
      <c r="T175">
        <f t="shared" si="23"/>
        <v>7952000</v>
      </c>
      <c r="U175">
        <f t="shared" si="24"/>
        <v>683425.19707719295</v>
      </c>
      <c r="V175">
        <f t="shared" si="25"/>
        <v>-1.290558211450284</v>
      </c>
      <c r="W175">
        <f t="shared" si="26"/>
        <v>-0.29557002121650494</v>
      </c>
      <c r="X175">
        <f t="shared" si="27"/>
        <v>-0.25167348341207352</v>
      </c>
      <c r="Y175">
        <f t="shared" si="28"/>
        <v>0.4214067629225417</v>
      </c>
      <c r="Z175">
        <f t="shared" si="29"/>
        <v>1.4163949531563207</v>
      </c>
      <c r="AA175">
        <f t="shared" si="30"/>
        <v>1.4163949531563207</v>
      </c>
      <c r="AB175">
        <f>IFERROR(V144+MATCH(AA175,V175:Z175,0)-1,"")</f>
        <v>2016</v>
      </c>
    </row>
    <row r="176" spans="1:28" x14ac:dyDescent="0.3">
      <c r="A176" s="1">
        <v>15</v>
      </c>
      <c r="B176" t="s">
        <v>8273</v>
      </c>
      <c r="C176" t="s">
        <v>6343</v>
      </c>
      <c r="D176" t="s">
        <v>3223</v>
      </c>
      <c r="E176" t="s">
        <v>3223</v>
      </c>
      <c r="F176" t="s">
        <v>5401</v>
      </c>
      <c r="G176" t="s">
        <v>8274</v>
      </c>
      <c r="I176" t="str">
        <f t="shared" si="15"/>
        <v>N/A</v>
      </c>
      <c r="J176">
        <f t="shared" si="16"/>
        <v>1410000</v>
      </c>
      <c r="K176">
        <f t="shared" si="17"/>
        <v>1580000</v>
      </c>
      <c r="L176">
        <f t="shared" si="18"/>
        <v>1580000</v>
      </c>
      <c r="M176">
        <f t="shared" si="19"/>
        <v>1540000</v>
      </c>
      <c r="N176">
        <f t="shared" si="20"/>
        <v>1960000</v>
      </c>
      <c r="P176">
        <f t="shared" si="21"/>
        <v>1960000</v>
      </c>
      <c r="Q176">
        <f>IFERROR(J144+MATCH(P176,J176:N176,0)-1,"")</f>
        <v>2016</v>
      </c>
      <c r="R176">
        <f t="shared" si="22"/>
        <v>1410000</v>
      </c>
      <c r="S176">
        <f>IFERROR(J144+MATCH(R176,J176:N176)-1,"")</f>
        <v>2012</v>
      </c>
      <c r="T176">
        <f t="shared" si="23"/>
        <v>1614000</v>
      </c>
      <c r="U176">
        <f t="shared" si="24"/>
        <v>205621.01059959803</v>
      </c>
      <c r="V176">
        <f t="shared" si="25"/>
        <v>-0.99211651282682101</v>
      </c>
      <c r="W176">
        <f t="shared" si="26"/>
        <v>-0.16535275213780351</v>
      </c>
      <c r="X176">
        <f t="shared" si="27"/>
        <v>-0.16535275213780351</v>
      </c>
      <c r="Y176">
        <f t="shared" si="28"/>
        <v>-0.35988540171168998</v>
      </c>
      <c r="Z176">
        <f t="shared" si="29"/>
        <v>1.682707418814118</v>
      </c>
      <c r="AA176">
        <f t="shared" si="30"/>
        <v>1.682707418814118</v>
      </c>
      <c r="AB176">
        <f>IFERROR(V144+MATCH(AA176,V176:Z176,0)-1,"")</f>
        <v>2016</v>
      </c>
    </row>
    <row r="177" spans="1:28" x14ac:dyDescent="0.3">
      <c r="A177" s="1">
        <v>16</v>
      </c>
      <c r="B177" t="s">
        <v>331</v>
      </c>
      <c r="C177" t="s">
        <v>8275</v>
      </c>
      <c r="D177" t="s">
        <v>5676</v>
      </c>
      <c r="E177" t="s">
        <v>956</v>
      </c>
      <c r="F177" t="s">
        <v>5134</v>
      </c>
      <c r="G177" t="s">
        <v>8276</v>
      </c>
      <c r="I177" t="str">
        <f t="shared" si="15"/>
        <v>N/A</v>
      </c>
      <c r="J177">
        <f t="shared" si="16"/>
        <v>2910000</v>
      </c>
      <c r="K177">
        <f t="shared" si="17"/>
        <v>3170000</v>
      </c>
      <c r="L177">
        <f t="shared" si="18"/>
        <v>3100000</v>
      </c>
      <c r="M177">
        <f t="shared" si="19"/>
        <v>3330000</v>
      </c>
      <c r="N177">
        <f t="shared" si="20"/>
        <v>4370000</v>
      </c>
      <c r="P177">
        <f t="shared" si="21"/>
        <v>4370000</v>
      </c>
      <c r="Q177">
        <f>IFERROR(J144+MATCH(P177,J177:N177,0)-1,"")</f>
        <v>2016</v>
      </c>
      <c r="R177">
        <f t="shared" si="22"/>
        <v>2910000</v>
      </c>
      <c r="S177">
        <f>IFERROR(J144+MATCH(R177,J177:N177)-1,"")</f>
        <v>2012</v>
      </c>
      <c r="T177">
        <f t="shared" si="23"/>
        <v>3376000</v>
      </c>
      <c r="U177">
        <f t="shared" si="24"/>
        <v>575742.99822056026</v>
      </c>
      <c r="V177">
        <f t="shared" si="25"/>
        <v>-0.80938891387347967</v>
      </c>
      <c r="W177">
        <f t="shared" si="26"/>
        <v>-0.35779853274235368</v>
      </c>
      <c r="X177">
        <f t="shared" si="27"/>
        <v>-0.47938055843150296</v>
      </c>
      <c r="Y177">
        <f t="shared" si="28"/>
        <v>-7.9896759738583831E-2</v>
      </c>
      <c r="Z177">
        <f t="shared" si="29"/>
        <v>1.7264647647859201</v>
      </c>
      <c r="AA177">
        <f t="shared" si="30"/>
        <v>1.7264647647859201</v>
      </c>
      <c r="AB177">
        <f>IFERROR(V144+MATCH(AA177,V177:Z177,0)-1,"")</f>
        <v>2016</v>
      </c>
    </row>
    <row r="178" spans="1:28" x14ac:dyDescent="0.3">
      <c r="A178" s="1">
        <v>17</v>
      </c>
      <c r="B178" t="s">
        <v>6247</v>
      </c>
      <c r="C178" t="s">
        <v>2799</v>
      </c>
      <c r="D178" t="s">
        <v>8277</v>
      </c>
      <c r="E178" t="s">
        <v>3462</v>
      </c>
      <c r="F178" t="s">
        <v>8278</v>
      </c>
      <c r="G178" t="s">
        <v>2918</v>
      </c>
      <c r="I178" t="str">
        <f t="shared" si="15"/>
        <v>N/A</v>
      </c>
      <c r="J178">
        <f t="shared" si="16"/>
        <v>4210000</v>
      </c>
      <c r="K178">
        <f t="shared" si="17"/>
        <v>3350000</v>
      </c>
      <c r="L178">
        <f t="shared" si="18"/>
        <v>4050000</v>
      </c>
      <c r="M178">
        <f t="shared" si="19"/>
        <v>4320000</v>
      </c>
      <c r="N178">
        <f t="shared" si="20"/>
        <v>4800000</v>
      </c>
      <c r="P178">
        <f t="shared" si="21"/>
        <v>4800000</v>
      </c>
      <c r="Q178">
        <f>IFERROR(J144+MATCH(P178,J178:N178,0)-1,"")</f>
        <v>2016</v>
      </c>
      <c r="R178">
        <f t="shared" si="22"/>
        <v>3350000</v>
      </c>
      <c r="S178" t="str">
        <f>IFERROR(J144+MATCH(R178,J178:N178)-1,"")</f>
        <v/>
      </c>
      <c r="T178">
        <f t="shared" si="23"/>
        <v>4146000</v>
      </c>
      <c r="U178">
        <f t="shared" si="24"/>
        <v>525575.87463657418</v>
      </c>
      <c r="V178">
        <f t="shared" si="25"/>
        <v>0.12177119059023551</v>
      </c>
      <c r="W178">
        <f t="shared" si="26"/>
        <v>-1.5145291829660541</v>
      </c>
      <c r="X178">
        <f t="shared" si="27"/>
        <v>-0.18265678588535325</v>
      </c>
      <c r="Y178">
        <f t="shared" si="28"/>
        <v>0.33106542441720277</v>
      </c>
      <c r="Z178">
        <f t="shared" si="29"/>
        <v>1.2443493538439692</v>
      </c>
      <c r="AA178">
        <f t="shared" si="30"/>
        <v>-1.5145291829660541</v>
      </c>
      <c r="AB178">
        <f>IFERROR(V144+MATCH(AA178,V178:Z178,0)-1,"")</f>
        <v>2013</v>
      </c>
    </row>
    <row r="179" spans="1:28" x14ac:dyDescent="0.3">
      <c r="A179" s="1">
        <v>18</v>
      </c>
      <c r="B179" t="s">
        <v>6248</v>
      </c>
      <c r="C179" t="s">
        <v>254</v>
      </c>
      <c r="D179" t="s">
        <v>8279</v>
      </c>
      <c r="E179" t="s">
        <v>3491</v>
      </c>
      <c r="F179" t="s">
        <v>8280</v>
      </c>
      <c r="G179" t="s">
        <v>8281</v>
      </c>
      <c r="I179" t="str">
        <f t="shared" si="15"/>
        <v>N/A</v>
      </c>
      <c r="J179" t="str">
        <f t="shared" si="16"/>
        <v>N/A</v>
      </c>
      <c r="K179">
        <f t="shared" si="17"/>
        <v>-0.2036</v>
      </c>
      <c r="L179">
        <f t="shared" si="18"/>
        <v>0.20829999999999999</v>
      </c>
      <c r="M179">
        <f t="shared" si="19"/>
        <v>6.5500000000000003E-2</v>
      </c>
      <c r="N179">
        <f t="shared" si="20"/>
        <v>0.11230000000000001</v>
      </c>
      <c r="P179">
        <f t="shared" si="21"/>
        <v>0.20829999999999999</v>
      </c>
      <c r="Q179">
        <f>IFERROR(J144+MATCH(P179,J179:N179,0)-1,"")</f>
        <v>2014</v>
      </c>
      <c r="R179">
        <f t="shared" si="22"/>
        <v>-0.2036</v>
      </c>
      <c r="S179">
        <f>IFERROR(J144+MATCH(R179,J179:N179)-1,"")</f>
        <v>2013</v>
      </c>
      <c r="T179">
        <f t="shared" si="23"/>
        <v>4.5624999999999999E-2</v>
      </c>
      <c r="U179">
        <f t="shared" si="24"/>
        <v>0.17646229767290236</v>
      </c>
      <c r="V179" t="str">
        <f t="shared" si="25"/>
        <v/>
      </c>
      <c r="W179">
        <f t="shared" si="26"/>
        <v>-1.4123413515898648</v>
      </c>
      <c r="X179">
        <f t="shared" si="27"/>
        <v>0.92186830923816332</v>
      </c>
      <c r="Y179">
        <f t="shared" si="28"/>
        <v>0.11263029135459353</v>
      </c>
      <c r="Z179">
        <f t="shared" si="29"/>
        <v>0.37784275099710807</v>
      </c>
      <c r="AA179">
        <f t="shared" si="30"/>
        <v>-1.4123413515898648</v>
      </c>
      <c r="AB179">
        <f>IFERROR(V144+MATCH(AA179,V179:Z179,0)-1,"")</f>
        <v>2013</v>
      </c>
    </row>
    <row r="180" spans="1:28" x14ac:dyDescent="0.3">
      <c r="A180" s="1">
        <v>19</v>
      </c>
      <c r="B180" t="s">
        <v>8282</v>
      </c>
      <c r="C180" t="s">
        <v>254</v>
      </c>
      <c r="D180" t="s">
        <v>254</v>
      </c>
      <c r="E180" t="s">
        <v>254</v>
      </c>
      <c r="F180" t="s">
        <v>254</v>
      </c>
      <c r="G180" t="s">
        <v>8283</v>
      </c>
      <c r="I180" t="str">
        <f t="shared" si="15"/>
        <v>N/A</v>
      </c>
      <c r="J180" t="str">
        <f t="shared" si="16"/>
        <v>N/A</v>
      </c>
      <c r="K180" t="str">
        <f t="shared" si="17"/>
        <v>N/A</v>
      </c>
      <c r="L180" t="str">
        <f t="shared" si="18"/>
        <v>N/A</v>
      </c>
      <c r="M180" t="str">
        <f t="shared" si="19"/>
        <v>N/A</v>
      </c>
      <c r="N180">
        <f t="shared" si="20"/>
        <v>0.21100000000000002</v>
      </c>
      <c r="P180">
        <f t="shared" si="21"/>
        <v>0.21100000000000002</v>
      </c>
      <c r="Q180">
        <f>IFERROR(J144+MATCH(P180,J180:N180,0)-1,"")</f>
        <v>2016</v>
      </c>
      <c r="R180">
        <f t="shared" si="22"/>
        <v>0.21100000000000002</v>
      </c>
      <c r="S180">
        <f>IFERROR(J144+MATCH(R180,J180:N180)-1,"")</f>
        <v>2016</v>
      </c>
      <c r="T180">
        <f t="shared" si="23"/>
        <v>0.21100000000000002</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20</v>
      </c>
      <c r="B181" t="s">
        <v>6249</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21</v>
      </c>
      <c r="B182" t="s">
        <v>350</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22</v>
      </c>
      <c r="B183" t="s">
        <v>6255</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1:28" x14ac:dyDescent="0.3">
      <c r="A184" s="1">
        <v>23</v>
      </c>
      <c r="B184" t="s">
        <v>356</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24</v>
      </c>
      <c r="B185" t="s">
        <v>332</v>
      </c>
      <c r="C185" t="s">
        <v>254</v>
      </c>
      <c r="D185" t="s">
        <v>254</v>
      </c>
      <c r="E185" t="s">
        <v>254</v>
      </c>
      <c r="F185" t="s">
        <v>254</v>
      </c>
      <c r="G185" t="s">
        <v>254</v>
      </c>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1:28" x14ac:dyDescent="0.3">
      <c r="A186" s="1">
        <v>25</v>
      </c>
      <c r="B186" t="s">
        <v>370</v>
      </c>
      <c r="C186" t="s">
        <v>2799</v>
      </c>
      <c r="D186" t="s">
        <v>8277</v>
      </c>
      <c r="E186" t="s">
        <v>3462</v>
      </c>
      <c r="F186" t="s">
        <v>8278</v>
      </c>
      <c r="G186" t="s">
        <v>2918</v>
      </c>
      <c r="I186" t="str">
        <f t="shared" si="15"/>
        <v>N/A</v>
      </c>
      <c r="J186">
        <f t="shared" si="16"/>
        <v>4210000</v>
      </c>
      <c r="K186">
        <f t="shared" si="17"/>
        <v>3350000</v>
      </c>
      <c r="L186">
        <f t="shared" si="18"/>
        <v>4050000</v>
      </c>
      <c r="M186">
        <f t="shared" si="19"/>
        <v>4320000</v>
      </c>
      <c r="N186">
        <f t="shared" si="20"/>
        <v>4800000</v>
      </c>
      <c r="P186">
        <f t="shared" si="21"/>
        <v>4800000</v>
      </c>
      <c r="Q186">
        <f>IFERROR(J144+MATCH(P186,J186:N186,0)-1,"")</f>
        <v>2016</v>
      </c>
      <c r="R186">
        <f t="shared" si="22"/>
        <v>3350000</v>
      </c>
      <c r="S186" t="str">
        <f>IFERROR(J144+MATCH(R186,J186:N186)-1,"")</f>
        <v/>
      </c>
      <c r="T186">
        <f t="shared" si="23"/>
        <v>4146000</v>
      </c>
      <c r="U186">
        <f t="shared" si="24"/>
        <v>525575.87463657418</v>
      </c>
      <c r="V186">
        <f t="shared" si="25"/>
        <v>0.12177119059023551</v>
      </c>
      <c r="W186">
        <f t="shared" si="26"/>
        <v>-1.5145291829660541</v>
      </c>
      <c r="X186">
        <f t="shared" si="27"/>
        <v>-0.18265678588535325</v>
      </c>
      <c r="Y186">
        <f t="shared" si="28"/>
        <v>0.33106542441720277</v>
      </c>
      <c r="Z186">
        <f t="shared" si="29"/>
        <v>1.2443493538439692</v>
      </c>
      <c r="AA186">
        <f t="shared" si="30"/>
        <v>-1.5145291829660541</v>
      </c>
      <c r="AB186">
        <f>IFERROR(V144+MATCH(AA186,V186:Z186,0)-1,"")</f>
        <v>2013</v>
      </c>
    </row>
    <row r="187" spans="1:28" x14ac:dyDescent="0.3">
      <c r="A187" s="1">
        <v>26</v>
      </c>
      <c r="B187" t="s">
        <v>376</v>
      </c>
      <c r="C187" t="s">
        <v>254</v>
      </c>
      <c r="D187" t="s">
        <v>8279</v>
      </c>
      <c r="E187" t="s">
        <v>3491</v>
      </c>
      <c r="F187" t="s">
        <v>8280</v>
      </c>
      <c r="G187" t="s">
        <v>8281</v>
      </c>
      <c r="I187" t="str">
        <f t="shared" si="15"/>
        <v>N/A</v>
      </c>
      <c r="J187" t="str">
        <f t="shared" si="16"/>
        <v>N/A</v>
      </c>
      <c r="K187">
        <f t="shared" si="17"/>
        <v>-0.2036</v>
      </c>
      <c r="L187">
        <f t="shared" si="18"/>
        <v>0.20829999999999999</v>
      </c>
      <c r="M187">
        <f t="shared" si="19"/>
        <v>6.5500000000000003E-2</v>
      </c>
      <c r="N187">
        <f t="shared" si="20"/>
        <v>0.11230000000000001</v>
      </c>
      <c r="P187">
        <f t="shared" si="21"/>
        <v>0.20829999999999999</v>
      </c>
      <c r="Q187">
        <f>IFERROR(J144+MATCH(P187,J187:N187,0)-1,"")</f>
        <v>2014</v>
      </c>
      <c r="R187">
        <f t="shared" si="22"/>
        <v>-0.2036</v>
      </c>
      <c r="S187">
        <f>IFERROR(J144+MATCH(R187,J187:N187)-1,"")</f>
        <v>2013</v>
      </c>
      <c r="T187">
        <f t="shared" si="23"/>
        <v>4.5624999999999999E-2</v>
      </c>
      <c r="U187">
        <f t="shared" si="24"/>
        <v>0.17646229767290236</v>
      </c>
      <c r="V187" t="str">
        <f t="shared" si="25"/>
        <v/>
      </c>
      <c r="W187">
        <f t="shared" si="26"/>
        <v>-1.4123413515898648</v>
      </c>
      <c r="X187">
        <f t="shared" si="27"/>
        <v>0.92186830923816332</v>
      </c>
      <c r="Y187">
        <f t="shared" si="28"/>
        <v>0.11263029135459353</v>
      </c>
      <c r="Z187">
        <f t="shared" si="29"/>
        <v>0.37784275099710807</v>
      </c>
      <c r="AA187">
        <f t="shared" si="30"/>
        <v>-1.4123413515898648</v>
      </c>
      <c r="AB187">
        <f>IFERROR(V144+MATCH(AA187,V187:Z187,0)-1,"")</f>
        <v>2013</v>
      </c>
    </row>
    <row r="188" spans="1:28" x14ac:dyDescent="0.3">
      <c r="A188" s="1">
        <v>27</v>
      </c>
      <c r="B188" t="s">
        <v>381</v>
      </c>
      <c r="C188" t="s">
        <v>254</v>
      </c>
      <c r="D188" t="s">
        <v>254</v>
      </c>
      <c r="E188" t="s">
        <v>254</v>
      </c>
      <c r="F188" t="s">
        <v>254</v>
      </c>
      <c r="G188" t="s">
        <v>8283</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0.21100000000000002</v>
      </c>
      <c r="P188">
        <f t="shared" si="21"/>
        <v>0.21100000000000002</v>
      </c>
      <c r="Q188">
        <f>IFERROR(J144+MATCH(P188,J188:N188,0)-1,"")</f>
        <v>2016</v>
      </c>
      <c r="R188">
        <f t="shared" si="22"/>
        <v>0.21100000000000002</v>
      </c>
      <c r="S188">
        <f>IFERROR(J144+MATCH(R188,J188:N188)-1,"")</f>
        <v>2016</v>
      </c>
      <c r="T188">
        <f t="shared" si="23"/>
        <v>0.21100000000000002</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28</v>
      </c>
      <c r="B189" t="s">
        <v>6259</v>
      </c>
      <c r="C189" t="s">
        <v>3293</v>
      </c>
      <c r="D189" t="s">
        <v>8284</v>
      </c>
      <c r="E189" t="s">
        <v>2319</v>
      </c>
      <c r="F189" t="s">
        <v>1189</v>
      </c>
      <c r="G189" t="s">
        <v>8285</v>
      </c>
      <c r="I189" t="str">
        <f t="shared" si="31"/>
        <v>N/A</v>
      </c>
      <c r="J189">
        <f t="shared" si="32"/>
        <v>1610000</v>
      </c>
      <c r="K189">
        <f t="shared" si="33"/>
        <v>1040000</v>
      </c>
      <c r="L189">
        <f t="shared" si="34"/>
        <v>1360000</v>
      </c>
      <c r="M189">
        <f t="shared" si="35"/>
        <v>1450000</v>
      </c>
      <c r="N189">
        <f t="shared" si="36"/>
        <v>1630000</v>
      </c>
      <c r="P189">
        <f t="shared" si="21"/>
        <v>1630000</v>
      </c>
      <c r="Q189">
        <f>IFERROR(J144+MATCH(P189,J189:N189,0)-1,"")</f>
        <v>2016</v>
      </c>
      <c r="R189">
        <f t="shared" si="22"/>
        <v>1040000</v>
      </c>
      <c r="S189" t="str">
        <f>IFERROR(J144+MATCH(R189,J189:N189)-1,"")</f>
        <v/>
      </c>
      <c r="T189">
        <f t="shared" si="23"/>
        <v>1418000</v>
      </c>
      <c r="U189">
        <f t="shared" si="24"/>
        <v>239311.51246858141</v>
      </c>
      <c r="V189">
        <f t="shared" si="25"/>
        <v>0.80230156092138349</v>
      </c>
      <c r="W189">
        <f t="shared" si="26"/>
        <v>-1.5795311980639739</v>
      </c>
      <c r="X189">
        <f t="shared" si="27"/>
        <v>-0.24236192986166794</v>
      </c>
      <c r="Y189">
        <f t="shared" si="28"/>
        <v>0.13371692682023059</v>
      </c>
      <c r="Z189">
        <f t="shared" si="29"/>
        <v>0.88587464018402762</v>
      </c>
      <c r="AA189">
        <f t="shared" si="30"/>
        <v>-1.5795311980639739</v>
      </c>
      <c r="AB189">
        <f>IFERROR(V144+MATCH(AA189,V189:Z189,0)-1,"")</f>
        <v>2013</v>
      </c>
    </row>
    <row r="190" spans="1:28" x14ac:dyDescent="0.3">
      <c r="A190" s="1">
        <v>29</v>
      </c>
      <c r="B190" t="s">
        <v>6263</v>
      </c>
      <c r="C190" t="s">
        <v>7590</v>
      </c>
      <c r="D190" t="s">
        <v>8286</v>
      </c>
      <c r="E190" t="s">
        <v>3330</v>
      </c>
      <c r="F190" t="s">
        <v>3223</v>
      </c>
      <c r="G190" t="s">
        <v>5401</v>
      </c>
      <c r="I190" t="str">
        <f t="shared" si="31"/>
        <v>N/A</v>
      </c>
      <c r="J190">
        <f t="shared" si="32"/>
        <v>1710000</v>
      </c>
      <c r="K190">
        <f t="shared" si="33"/>
        <v>982025</v>
      </c>
      <c r="L190">
        <f t="shared" si="34"/>
        <v>1280000</v>
      </c>
      <c r="M190">
        <f t="shared" si="35"/>
        <v>1580000</v>
      </c>
      <c r="N190">
        <f t="shared" si="36"/>
        <v>1540000</v>
      </c>
      <c r="P190">
        <f t="shared" si="21"/>
        <v>1710000</v>
      </c>
      <c r="Q190">
        <f>IFERROR(J144+MATCH(P190,J190:N190,0)-1,"")</f>
        <v>2012</v>
      </c>
      <c r="R190">
        <f t="shared" si="22"/>
        <v>982025</v>
      </c>
      <c r="S190" t="str">
        <f>IFERROR(J144+MATCH(R190,J190:N190)-1,"")</f>
        <v/>
      </c>
      <c r="T190">
        <f t="shared" si="23"/>
        <v>1418405</v>
      </c>
      <c r="U190">
        <f t="shared" si="24"/>
        <v>289615.85786175454</v>
      </c>
      <c r="V190">
        <f t="shared" si="25"/>
        <v>1.0068336801474116</v>
      </c>
      <c r="W190">
        <f t="shared" si="26"/>
        <v>-1.5067545099975221</v>
      </c>
      <c r="X190">
        <f t="shared" si="27"/>
        <v>-0.47789164937945611</v>
      </c>
      <c r="Y190">
        <f t="shared" si="28"/>
        <v>0.55796323168580042</v>
      </c>
      <c r="Z190">
        <f t="shared" si="29"/>
        <v>0.41984924754376624</v>
      </c>
      <c r="AA190">
        <f t="shared" si="30"/>
        <v>-1.5067545099975221</v>
      </c>
      <c r="AB190">
        <f>IFERROR(V144+MATCH(AA190,V190:Z190,0)-1,"")</f>
        <v>2013</v>
      </c>
    </row>
    <row r="191" spans="1:28" x14ac:dyDescent="0.3">
      <c r="A191" s="1">
        <v>30</v>
      </c>
      <c r="B191" t="s">
        <v>6264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31</v>
      </c>
      <c r="B192" t="s">
        <v>6265</v>
      </c>
      <c r="C192" t="s">
        <v>8287</v>
      </c>
      <c r="D192" t="s">
        <v>8288</v>
      </c>
      <c r="E192" t="s">
        <v>8289</v>
      </c>
      <c r="F192" t="s">
        <v>8290</v>
      </c>
      <c r="G192" t="s">
        <v>8291</v>
      </c>
      <c r="I192" t="str">
        <f t="shared" si="31"/>
        <v>N/A</v>
      </c>
      <c r="J192">
        <f t="shared" si="32"/>
        <v>-102768</v>
      </c>
      <c r="K192">
        <f t="shared" si="33"/>
        <v>60322</v>
      </c>
      <c r="L192">
        <f t="shared" si="34"/>
        <v>71795</v>
      </c>
      <c r="M192">
        <f t="shared" si="35"/>
        <v>-126508</v>
      </c>
      <c r="N192">
        <f t="shared" si="36"/>
        <v>81758</v>
      </c>
      <c r="P192">
        <f t="shared" si="21"/>
        <v>81758</v>
      </c>
      <c r="Q192">
        <f>IFERROR(J144+MATCH(P192,J192:N192,0)-1,"")</f>
        <v>2016</v>
      </c>
      <c r="R192">
        <f t="shared" si="22"/>
        <v>-126508</v>
      </c>
      <c r="S192" t="str">
        <f>IFERROR(J144+MATCH(R192,J192:N192)-1,"")</f>
        <v/>
      </c>
      <c r="T192">
        <f t="shared" si="23"/>
        <v>-3080.2</v>
      </c>
      <c r="U192">
        <f t="shared" si="24"/>
        <v>102464.30354128212</v>
      </c>
      <c r="V192">
        <f t="shared" si="25"/>
        <v>-0.97290272372599029</v>
      </c>
      <c r="W192">
        <f t="shared" si="26"/>
        <v>0.61877354169938525</v>
      </c>
      <c r="X192">
        <f t="shared" si="27"/>
        <v>0.73074424372418956</v>
      </c>
      <c r="Y192">
        <f t="shared" si="28"/>
        <v>-1.2045931679052679</v>
      </c>
      <c r="Z192">
        <f t="shared" si="29"/>
        <v>0.82797810620768342</v>
      </c>
      <c r="AA192">
        <f t="shared" si="30"/>
        <v>-1.2045931679052679</v>
      </c>
      <c r="AB192">
        <f>IFERROR(V144+MATCH(AA192,V192:Z192,0)-1,"")</f>
        <v>2015</v>
      </c>
    </row>
    <row r="193" spans="1:28" x14ac:dyDescent="0.3">
      <c r="A193" s="1">
        <v>32</v>
      </c>
      <c r="B193" t="s">
        <v>6266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33</v>
      </c>
      <c r="B194" t="s">
        <v>413</v>
      </c>
      <c r="C194" t="s">
        <v>254</v>
      </c>
      <c r="D194" t="s">
        <v>254</v>
      </c>
      <c r="E194" t="s">
        <v>254</v>
      </c>
      <c r="F194" t="s">
        <v>254</v>
      </c>
      <c r="G194" t="s">
        <v>254</v>
      </c>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1:28" x14ac:dyDescent="0.3">
      <c r="A195" s="1">
        <v>34</v>
      </c>
      <c r="B195" t="s">
        <v>414</v>
      </c>
      <c r="C195" t="s">
        <v>254</v>
      </c>
      <c r="D195" t="s">
        <v>254</v>
      </c>
      <c r="E195" t="s">
        <v>254</v>
      </c>
      <c r="F195" t="s">
        <v>254</v>
      </c>
      <c r="G195" t="s">
        <v>254</v>
      </c>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1:28" x14ac:dyDescent="0.3">
      <c r="A196" s="1">
        <v>35</v>
      </c>
      <c r="B196" t="s">
        <v>415</v>
      </c>
      <c r="C196" t="s">
        <v>254</v>
      </c>
      <c r="D196" t="s">
        <v>254</v>
      </c>
      <c r="E196" t="s">
        <v>254</v>
      </c>
      <c r="F196" t="s">
        <v>254</v>
      </c>
      <c r="G196" t="s">
        <v>254</v>
      </c>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1:28" x14ac:dyDescent="0.3">
      <c r="A197" s="1">
        <v>36</v>
      </c>
      <c r="B197" t="s">
        <v>416</v>
      </c>
      <c r="C197" t="s">
        <v>1656</v>
      </c>
      <c r="D197" t="s">
        <v>8292</v>
      </c>
      <c r="E197" t="s">
        <v>2903</v>
      </c>
      <c r="F197" t="s">
        <v>8293</v>
      </c>
      <c r="G197" t="s">
        <v>3506</v>
      </c>
      <c r="I197" t="str">
        <f t="shared" si="31"/>
        <v>N/A</v>
      </c>
      <c r="J197">
        <f t="shared" si="32"/>
        <v>2600000</v>
      </c>
      <c r="K197">
        <f t="shared" si="33"/>
        <v>2310000</v>
      </c>
      <c r="L197">
        <f t="shared" si="34"/>
        <v>2700000</v>
      </c>
      <c r="M197">
        <f t="shared" si="35"/>
        <v>2870000</v>
      </c>
      <c r="N197">
        <f t="shared" si="36"/>
        <v>3180000</v>
      </c>
      <c r="P197">
        <f t="shared" si="21"/>
        <v>3180000</v>
      </c>
      <c r="Q197">
        <f>IFERROR(J144+MATCH(P197,J197:N197,0)-1,"")</f>
        <v>2016</v>
      </c>
      <c r="R197">
        <f t="shared" si="22"/>
        <v>2310000</v>
      </c>
      <c r="S197" t="str">
        <f>IFERROR(J144+MATCH(R197,J197:N197)-1,"")</f>
        <v/>
      </c>
      <c r="T197">
        <f t="shared" si="23"/>
        <v>2732000</v>
      </c>
      <c r="U197">
        <f t="shared" si="24"/>
        <v>322598.82206852525</v>
      </c>
      <c r="V197">
        <f t="shared" si="25"/>
        <v>-0.40917694352882988</v>
      </c>
      <c r="W197">
        <f t="shared" si="26"/>
        <v>-1.3081262891603502</v>
      </c>
      <c r="X197">
        <f t="shared" si="27"/>
        <v>-9.9194410552443615E-2</v>
      </c>
      <c r="Y197">
        <f t="shared" si="28"/>
        <v>0.42777589550741307</v>
      </c>
      <c r="Z197">
        <f t="shared" si="29"/>
        <v>1.3887217477342106</v>
      </c>
      <c r="AA197">
        <f t="shared" si="30"/>
        <v>1.3887217477342106</v>
      </c>
      <c r="AB197">
        <f>IFERROR(V144+MATCH(AA197,V197:Z197,0)-1,"")</f>
        <v>2016</v>
      </c>
    </row>
    <row r="198" spans="1:28" x14ac:dyDescent="0.3">
      <c r="A198" s="1">
        <v>37</v>
      </c>
      <c r="B198" t="s">
        <v>422</v>
      </c>
      <c r="C198" t="s">
        <v>254</v>
      </c>
      <c r="D198" t="s">
        <v>254</v>
      </c>
      <c r="E198" t="s">
        <v>254</v>
      </c>
      <c r="F198" t="s">
        <v>254</v>
      </c>
      <c r="G198" t="s">
        <v>254</v>
      </c>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1:28" x14ac:dyDescent="0.3">
      <c r="A199" s="1">
        <v>38</v>
      </c>
      <c r="B199" t="s">
        <v>423</v>
      </c>
      <c r="C199" t="s">
        <v>1656</v>
      </c>
      <c r="D199" t="s">
        <v>8292</v>
      </c>
      <c r="E199" t="s">
        <v>2903</v>
      </c>
      <c r="F199" t="s">
        <v>8293</v>
      </c>
      <c r="G199" t="s">
        <v>3506</v>
      </c>
      <c r="I199" t="str">
        <f t="shared" si="31"/>
        <v>N/A</v>
      </c>
      <c r="J199">
        <f t="shared" si="32"/>
        <v>2600000</v>
      </c>
      <c r="K199">
        <f t="shared" si="33"/>
        <v>2310000</v>
      </c>
      <c r="L199">
        <f t="shared" si="34"/>
        <v>2700000</v>
      </c>
      <c r="M199">
        <f t="shared" si="35"/>
        <v>2870000</v>
      </c>
      <c r="N199">
        <f t="shared" si="36"/>
        <v>3180000</v>
      </c>
      <c r="P199">
        <f t="shared" si="21"/>
        <v>3180000</v>
      </c>
      <c r="Q199">
        <f>IFERROR(J144+MATCH(P199,J199:N199,0)-1,"")</f>
        <v>2016</v>
      </c>
      <c r="R199">
        <f t="shared" si="22"/>
        <v>2310000</v>
      </c>
      <c r="S199" t="str">
        <f>IFERROR(J144+MATCH(R199,J199:N199)-1,"")</f>
        <v/>
      </c>
      <c r="T199">
        <f t="shared" si="23"/>
        <v>2732000</v>
      </c>
      <c r="U199">
        <f t="shared" si="24"/>
        <v>322598.82206852525</v>
      </c>
      <c r="V199">
        <f t="shared" si="25"/>
        <v>-0.40917694352882988</v>
      </c>
      <c r="W199">
        <f t="shared" si="26"/>
        <v>-1.3081262891603502</v>
      </c>
      <c r="X199">
        <f t="shared" si="27"/>
        <v>-9.9194410552443615E-2</v>
      </c>
      <c r="Y199">
        <f t="shared" si="28"/>
        <v>0.42777589550741307</v>
      </c>
      <c r="Z199">
        <f t="shared" si="29"/>
        <v>1.3887217477342106</v>
      </c>
      <c r="AA199">
        <f t="shared" si="30"/>
        <v>1.3887217477342106</v>
      </c>
      <c r="AB199">
        <f>IFERROR(V144+MATCH(AA199,V199:Z199,0)-1,"")</f>
        <v>2016</v>
      </c>
    </row>
    <row r="200" spans="1:28" x14ac:dyDescent="0.3">
      <c r="A200" s="1">
        <v>39</v>
      </c>
      <c r="B200" t="s">
        <v>424</v>
      </c>
      <c r="C200" t="s">
        <v>254</v>
      </c>
      <c r="D200" t="s">
        <v>8294</v>
      </c>
      <c r="E200" t="s">
        <v>8151</v>
      </c>
      <c r="F200" t="s">
        <v>8295</v>
      </c>
      <c r="G200" t="s">
        <v>8296</v>
      </c>
      <c r="I200" t="str">
        <f t="shared" si="31"/>
        <v>N/A</v>
      </c>
      <c r="J200" t="str">
        <f t="shared" si="32"/>
        <v>N/A</v>
      </c>
      <c r="K200">
        <f t="shared" si="33"/>
        <v>-0.1119</v>
      </c>
      <c r="L200">
        <f t="shared" si="34"/>
        <v>0.1666</v>
      </c>
      <c r="M200">
        <f t="shared" si="35"/>
        <v>6.3899999999999998E-2</v>
      </c>
      <c r="N200">
        <f t="shared" si="36"/>
        <v>0.1075</v>
      </c>
      <c r="P200">
        <f t="shared" si="21"/>
        <v>0.1666</v>
      </c>
      <c r="Q200">
        <f>IFERROR(J144+MATCH(P200,J200:N200,0)-1,"")</f>
        <v>2014</v>
      </c>
      <c r="R200">
        <f t="shared" si="22"/>
        <v>-0.1119</v>
      </c>
      <c r="S200">
        <f>IFERROR(J144+MATCH(R200,J200:N200)-1,"")</f>
        <v>2013</v>
      </c>
      <c r="T200">
        <f t="shared" si="23"/>
        <v>5.6524999999999999E-2</v>
      </c>
      <c r="U200">
        <f t="shared" si="24"/>
        <v>0.11991153336244738</v>
      </c>
      <c r="V200" t="str">
        <f t="shared" si="25"/>
        <v/>
      </c>
      <c r="W200">
        <f t="shared" si="26"/>
        <v>-1.4045771518150358</v>
      </c>
      <c r="X200">
        <f t="shared" si="27"/>
        <v>0.91796841315742972</v>
      </c>
      <c r="Y200">
        <f t="shared" si="28"/>
        <v>6.1503675194513226E-2</v>
      </c>
      <c r="Z200">
        <f t="shared" si="29"/>
        <v>0.42510506346309312</v>
      </c>
      <c r="AA200">
        <f t="shared" si="30"/>
        <v>-1.4045771518150358</v>
      </c>
      <c r="AB200">
        <f>IFERROR(V144+MATCH(AA200,V200:Z200,0)-1,"")</f>
        <v>2013</v>
      </c>
    </row>
    <row r="201" spans="1:28" x14ac:dyDescent="0.3">
      <c r="A201" s="1">
        <v>40</v>
      </c>
      <c r="B201" t="s">
        <v>6274</v>
      </c>
      <c r="C201" t="s">
        <v>254</v>
      </c>
      <c r="D201" t="s">
        <v>254</v>
      </c>
      <c r="E201" t="s">
        <v>254</v>
      </c>
      <c r="F201" t="s">
        <v>254</v>
      </c>
      <c r="G201" t="s">
        <v>8297</v>
      </c>
      <c r="I201" t="str">
        <f t="shared" si="31"/>
        <v>N/A</v>
      </c>
      <c r="J201" t="str">
        <f t="shared" si="32"/>
        <v>N/A</v>
      </c>
      <c r="K201" t="str">
        <f t="shared" si="33"/>
        <v>N/A</v>
      </c>
      <c r="L201" t="str">
        <f t="shared" si="34"/>
        <v>N/A</v>
      </c>
      <c r="M201" t="str">
        <f t="shared" si="35"/>
        <v>N/A</v>
      </c>
      <c r="N201">
        <f t="shared" si="36"/>
        <v>0.1396</v>
      </c>
      <c r="P201">
        <f t="shared" si="21"/>
        <v>0.1396</v>
      </c>
      <c r="Q201">
        <f>IFERROR(J144+MATCH(P201,J201:N201,0)-1,"")</f>
        <v>2016</v>
      </c>
      <c r="R201">
        <f t="shared" si="22"/>
        <v>0.1396</v>
      </c>
      <c r="S201">
        <f>IFERROR(J144+MATCH(R201,J201:N201)-1,"")</f>
        <v>2016</v>
      </c>
      <c r="T201">
        <f t="shared" si="23"/>
        <v>0.1396</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1:28" x14ac:dyDescent="0.3">
      <c r="A202" s="1">
        <v>41</v>
      </c>
      <c r="B202" t="s">
        <v>431</v>
      </c>
      <c r="C202" t="s">
        <v>254</v>
      </c>
      <c r="D202" t="s">
        <v>254</v>
      </c>
      <c r="E202" t="s">
        <v>254</v>
      </c>
      <c r="F202" t="s">
        <v>254</v>
      </c>
      <c r="G202" t="s">
        <v>254</v>
      </c>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1:28" x14ac:dyDescent="0.3">
      <c r="A203" s="1">
        <v>42</v>
      </c>
      <c r="B203" t="s">
        <v>432</v>
      </c>
      <c r="C203" t="s">
        <v>254</v>
      </c>
      <c r="D203" t="s">
        <v>254</v>
      </c>
      <c r="E203" t="s">
        <v>254</v>
      </c>
      <c r="F203" t="s">
        <v>254</v>
      </c>
      <c r="G203" t="s">
        <v>254</v>
      </c>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A204" s="1">
        <v>43</v>
      </c>
      <c r="B204" t="s">
        <v>433</v>
      </c>
      <c r="C204" t="s">
        <v>254</v>
      </c>
      <c r="D204" t="s">
        <v>254</v>
      </c>
      <c r="E204" t="s">
        <v>254</v>
      </c>
      <c r="F204" t="s">
        <v>254</v>
      </c>
      <c r="G204" t="s">
        <v>254</v>
      </c>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A205" s="1">
        <v>44</v>
      </c>
      <c r="B205" t="s">
        <v>434</v>
      </c>
      <c r="C205" t="s">
        <v>254</v>
      </c>
      <c r="D205" t="s">
        <v>254</v>
      </c>
      <c r="E205" t="s">
        <v>254</v>
      </c>
      <c r="F205" t="s">
        <v>254</v>
      </c>
      <c r="G205" t="s">
        <v>254</v>
      </c>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1:28" x14ac:dyDescent="0.3">
      <c r="A206" s="1">
        <v>45</v>
      </c>
      <c r="B206" t="s">
        <v>435</v>
      </c>
      <c r="C206" t="s">
        <v>254</v>
      </c>
      <c r="D206" t="s">
        <v>254</v>
      </c>
      <c r="E206" t="s">
        <v>254</v>
      </c>
      <c r="F206" t="s">
        <v>254</v>
      </c>
      <c r="G206" t="s">
        <v>254</v>
      </c>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1:28" x14ac:dyDescent="0.3">
      <c r="A207" s="1">
        <v>46</v>
      </c>
      <c r="B207" t="s">
        <v>436</v>
      </c>
      <c r="C207" t="s">
        <v>254</v>
      </c>
      <c r="D207" t="s">
        <v>254</v>
      </c>
      <c r="E207" t="s">
        <v>254</v>
      </c>
      <c r="F207" t="s">
        <v>254</v>
      </c>
      <c r="G207" t="s">
        <v>254</v>
      </c>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1:28" x14ac:dyDescent="0.3">
      <c r="A208" s="1">
        <v>47</v>
      </c>
      <c r="B208" t="s">
        <v>437</v>
      </c>
      <c r="C208" t="s">
        <v>1656</v>
      </c>
      <c r="D208" t="s">
        <v>8292</v>
      </c>
      <c r="E208" t="s">
        <v>2903</v>
      </c>
      <c r="F208" t="s">
        <v>8293</v>
      </c>
      <c r="G208" t="s">
        <v>3506</v>
      </c>
      <c r="I208" t="str">
        <f t="shared" si="31"/>
        <v>N/A</v>
      </c>
      <c r="J208">
        <f t="shared" si="32"/>
        <v>2600000</v>
      </c>
      <c r="K208">
        <f t="shared" si="33"/>
        <v>2310000</v>
      </c>
      <c r="L208">
        <f t="shared" si="34"/>
        <v>2700000</v>
      </c>
      <c r="M208">
        <f t="shared" si="35"/>
        <v>2870000</v>
      </c>
      <c r="N208">
        <f t="shared" si="36"/>
        <v>3180000</v>
      </c>
      <c r="P208">
        <f t="shared" si="21"/>
        <v>3180000</v>
      </c>
      <c r="Q208">
        <f>IFERROR(J144+MATCH(P208,J208:N208,0)-1,"")</f>
        <v>2016</v>
      </c>
      <c r="R208">
        <f t="shared" si="22"/>
        <v>2310000</v>
      </c>
      <c r="S208" t="str">
        <f>IFERROR(J144+MATCH(R208,J208:N208)-1,"")</f>
        <v/>
      </c>
      <c r="T208">
        <f t="shared" si="23"/>
        <v>2732000</v>
      </c>
      <c r="U208">
        <f t="shared" si="24"/>
        <v>322598.82206852525</v>
      </c>
      <c r="V208">
        <f t="shared" si="25"/>
        <v>-0.40917694352882988</v>
      </c>
      <c r="W208">
        <f t="shared" si="26"/>
        <v>-1.3081262891603502</v>
      </c>
      <c r="X208">
        <f t="shared" si="27"/>
        <v>-9.9194410552443615E-2</v>
      </c>
      <c r="Y208">
        <f t="shared" si="28"/>
        <v>0.42777589550741307</v>
      </c>
      <c r="Z208">
        <f t="shared" si="29"/>
        <v>1.3887217477342106</v>
      </c>
      <c r="AA208">
        <f t="shared" si="30"/>
        <v>1.3887217477342106</v>
      </c>
      <c r="AB208">
        <f>IFERROR(V144+MATCH(AA208,V208:Z208,0)-1,"")</f>
        <v>2016</v>
      </c>
    </row>
    <row r="209" spans="1:28" x14ac:dyDescent="0.3">
      <c r="A209" s="1">
        <v>48</v>
      </c>
      <c r="B209" t="s">
        <v>438</v>
      </c>
      <c r="C209" t="s">
        <v>8298</v>
      </c>
      <c r="D209" t="s">
        <v>5578</v>
      </c>
      <c r="E209" t="s">
        <v>3726</v>
      </c>
      <c r="F209" t="s">
        <v>1773</v>
      </c>
      <c r="G209" t="s">
        <v>8123</v>
      </c>
      <c r="I209" t="str">
        <f t="shared" si="31"/>
        <v>pos_trend</v>
      </c>
      <c r="J209">
        <f t="shared" si="32"/>
        <v>1.1200000000000001</v>
      </c>
      <c r="K209">
        <f t="shared" si="33"/>
        <v>1.18</v>
      </c>
      <c r="L209">
        <f t="shared" si="34"/>
        <v>1.63</v>
      </c>
      <c r="M209">
        <f t="shared" si="35"/>
        <v>1.73</v>
      </c>
      <c r="N209">
        <f t="shared" si="36"/>
        <v>1.92</v>
      </c>
      <c r="P209">
        <f t="shared" ref="P209:P272" si="37">MAX(J209:N209)</f>
        <v>1.92</v>
      </c>
      <c r="Q209">
        <f>IFERROR(J144+MATCH(P209,J209:N209,0)-1,"")</f>
        <v>2016</v>
      </c>
      <c r="R209">
        <f t="shared" ref="R209:R272" si="38">IF(Q209="","",MIN(J209:N209))</f>
        <v>1.1200000000000001</v>
      </c>
      <c r="S209">
        <f>IFERROR(J144+MATCH(R209,J209:N209)-1,"")</f>
        <v>2012</v>
      </c>
      <c r="T209">
        <f t="shared" ref="T209:T272" si="39">IFERROR(AVERAGE(J209:N209),"")</f>
        <v>1.516</v>
      </c>
      <c r="U209">
        <f t="shared" ref="U209:U272" si="40">IFERROR(STDEV(J209:N209),"")</f>
        <v>0.35061374759127772</v>
      </c>
      <c r="V209">
        <f t="shared" ref="V209:V272" si="41">IF(C209="-","",IF(ISBLANK(B209),"",IF(OR(ISNUMBER(FIND("Growth",B209)),ISNUMBER(FIND("Margin",B209))),"",(J209-T209)/U209)))</f>
        <v>-1.1294480114385888</v>
      </c>
      <c r="W209">
        <f t="shared" ref="W209:W272" si="42">IF(OR(D209="-",ISBLANK(D209)),"",(K209-T209)/U209)</f>
        <v>-0.95831952485698479</v>
      </c>
      <c r="X209">
        <f t="shared" ref="X209:X272" si="43">IF(OR(E209="-",ISBLANK(E209)),"",(L209-T209)/U209)</f>
        <v>0.32514412450504798</v>
      </c>
      <c r="Y209">
        <f t="shared" ref="Y209:Y272" si="44">IF(OR(F209="-",ISBLANK(F209)),"",(M209-T209)/U209)</f>
        <v>0.61035826880772226</v>
      </c>
      <c r="Z209">
        <f t="shared" ref="Z209:Z272" si="45">IFERROR(IF(OR(G209="-",ISBLANK(G209)),"",(N209-T209)/U209),"")</f>
        <v>1.1522651429828026</v>
      </c>
      <c r="AA209">
        <f t="shared" ref="AA209:AA272" si="46">IF(MAX(MAX(V209:Z209),ABS(MIN(V209:Z209)))=ABS(MIN(V209:Z209)),MIN(V209:Z209),MAX(V209:Z209))</f>
        <v>1.1522651429828026</v>
      </c>
      <c r="AB209">
        <f>IFERROR(V144+MATCH(AA209,V209:Z209,0)-1,"")</f>
        <v>2016</v>
      </c>
    </row>
    <row r="210" spans="1:28" x14ac:dyDescent="0.3">
      <c r="A210" s="1">
        <v>49</v>
      </c>
      <c r="B210" t="s">
        <v>444</v>
      </c>
      <c r="C210" t="s">
        <v>254</v>
      </c>
      <c r="D210" t="s">
        <v>8299</v>
      </c>
      <c r="E210" t="s">
        <v>8300</v>
      </c>
      <c r="F210" t="s">
        <v>8301</v>
      </c>
      <c r="G210" t="s">
        <v>8302</v>
      </c>
      <c r="I210" t="str">
        <f t="shared" si="31"/>
        <v>N/A</v>
      </c>
      <c r="J210" t="str">
        <f t="shared" si="32"/>
        <v>N/A</v>
      </c>
      <c r="K210">
        <f t="shared" si="33"/>
        <v>5.3600000000000002E-2</v>
      </c>
      <c r="L210">
        <f t="shared" si="34"/>
        <v>0.38140000000000002</v>
      </c>
      <c r="M210">
        <f t="shared" si="35"/>
        <v>6.13E-2</v>
      </c>
      <c r="N210">
        <f t="shared" si="36"/>
        <v>0.10980000000000001</v>
      </c>
      <c r="P210">
        <f t="shared" si="37"/>
        <v>0.38140000000000002</v>
      </c>
      <c r="Q210">
        <f>IFERROR(J144+MATCH(P210,J210:N210,0)-1,"")</f>
        <v>2014</v>
      </c>
      <c r="R210">
        <f t="shared" si="38"/>
        <v>5.3600000000000002E-2</v>
      </c>
      <c r="S210">
        <f>IFERROR(J144+MATCH(R210,J210:N210)-1,"")</f>
        <v>2013</v>
      </c>
      <c r="T210">
        <f t="shared" si="39"/>
        <v>0.15152500000000002</v>
      </c>
      <c r="U210">
        <f t="shared" si="40"/>
        <v>0.15525607610224684</v>
      </c>
      <c r="V210" t="str">
        <f t="shared" si="41"/>
        <v/>
      </c>
      <c r="W210">
        <f t="shared" si="42"/>
        <v>-0.63073215849864483</v>
      </c>
      <c r="X210">
        <f t="shared" si="43"/>
        <v>1.4806183807493076</v>
      </c>
      <c r="Y210">
        <f t="shared" si="44"/>
        <v>-0.58113667603308894</v>
      </c>
      <c r="Z210">
        <f t="shared" si="45"/>
        <v>-0.26874954621757424</v>
      </c>
      <c r="AA210">
        <f t="shared" si="46"/>
        <v>1.4806183807493076</v>
      </c>
      <c r="AB210">
        <f>IFERROR(V144+MATCH(AA210,V210:Z210,0)-1,"")</f>
        <v>2014</v>
      </c>
    </row>
    <row r="211" spans="1:28" x14ac:dyDescent="0.3">
      <c r="A211" s="1">
        <v>50</v>
      </c>
      <c r="B211" t="s">
        <v>449</v>
      </c>
      <c r="C211" t="s">
        <v>8303</v>
      </c>
      <c r="D211" t="s">
        <v>5133</v>
      </c>
      <c r="E211" t="s">
        <v>5056</v>
      </c>
      <c r="F211" t="s">
        <v>8304</v>
      </c>
      <c r="G211" t="s">
        <v>5056</v>
      </c>
      <c r="I211" t="str">
        <f t="shared" si="31"/>
        <v>N/A</v>
      </c>
      <c r="J211">
        <f t="shared" si="32"/>
        <v>2330000</v>
      </c>
      <c r="K211">
        <f t="shared" si="33"/>
        <v>1970000</v>
      </c>
      <c r="L211">
        <f t="shared" si="34"/>
        <v>1660000</v>
      </c>
      <c r="M211">
        <f t="shared" si="35"/>
        <v>1650000</v>
      </c>
      <c r="N211">
        <f t="shared" si="36"/>
        <v>1660000</v>
      </c>
      <c r="P211">
        <f t="shared" si="37"/>
        <v>2330000</v>
      </c>
      <c r="Q211">
        <f>IFERROR(J144+MATCH(P211,J211:N211,0)-1,"")</f>
        <v>2012</v>
      </c>
      <c r="R211">
        <f t="shared" si="38"/>
        <v>1650000</v>
      </c>
      <c r="S211" t="str">
        <f>IFERROR(J144+MATCH(R211,J211:N211)-1,"")</f>
        <v/>
      </c>
      <c r="T211">
        <f t="shared" si="39"/>
        <v>1854000</v>
      </c>
      <c r="U211">
        <f t="shared" si="40"/>
        <v>298713.90995398926</v>
      </c>
      <c r="V211">
        <f t="shared" si="41"/>
        <v>1.593497939460931</v>
      </c>
      <c r="W211">
        <f t="shared" si="42"/>
        <v>0.38833143062493281</v>
      </c>
      <c r="X211">
        <f t="shared" si="43"/>
        <v>-0.64945084087273242</v>
      </c>
      <c r="Y211">
        <f t="shared" si="44"/>
        <v>-0.68292768834039907</v>
      </c>
      <c r="Z211">
        <f t="shared" si="45"/>
        <v>-0.64945084087273242</v>
      </c>
      <c r="AA211">
        <f t="shared" si="46"/>
        <v>1.593497939460931</v>
      </c>
      <c r="AB211">
        <f>IFERROR(V144+MATCH(AA211,V211:Z211,0)-1,"")</f>
        <v>2012</v>
      </c>
    </row>
    <row r="212" spans="1:28" x14ac:dyDescent="0.3">
      <c r="A212" s="1">
        <v>51</v>
      </c>
      <c r="B212" t="s">
        <v>455</v>
      </c>
      <c r="C212" t="s">
        <v>460</v>
      </c>
      <c r="D212" t="s">
        <v>8305</v>
      </c>
      <c r="E212" t="s">
        <v>1757</v>
      </c>
      <c r="F212" t="s">
        <v>8306</v>
      </c>
      <c r="G212" t="s">
        <v>8307</v>
      </c>
      <c r="I212" t="str">
        <f t="shared" si="31"/>
        <v>pos_trend</v>
      </c>
      <c r="J212">
        <f t="shared" si="32"/>
        <v>1.0900000000000001</v>
      </c>
      <c r="K212">
        <f t="shared" si="33"/>
        <v>1.1299999999999999</v>
      </c>
      <c r="L212">
        <f t="shared" si="34"/>
        <v>1.52</v>
      </c>
      <c r="M212">
        <f t="shared" si="35"/>
        <v>1.61</v>
      </c>
      <c r="N212">
        <f t="shared" si="36"/>
        <v>1.79</v>
      </c>
      <c r="P212">
        <f t="shared" si="37"/>
        <v>1.79</v>
      </c>
      <c r="Q212">
        <f>IFERROR(J144+MATCH(P212,J212:N212,0)-1,"")</f>
        <v>2016</v>
      </c>
      <c r="R212">
        <f t="shared" si="38"/>
        <v>1.0900000000000001</v>
      </c>
      <c r="S212">
        <f>IFERROR(J144+MATCH(R212,J212:N212)-1,"")</f>
        <v>2012</v>
      </c>
      <c r="T212">
        <f t="shared" si="39"/>
        <v>1.4279999999999999</v>
      </c>
      <c r="U212">
        <f t="shared" si="40"/>
        <v>0.30646370095004766</v>
      </c>
      <c r="V212">
        <f t="shared" si="41"/>
        <v>-1.1029038641515736</v>
      </c>
      <c r="W212">
        <f t="shared" si="42"/>
        <v>-0.97238269679635836</v>
      </c>
      <c r="X212">
        <f t="shared" si="43"/>
        <v>0.30019868491699675</v>
      </c>
      <c r="Y212">
        <f t="shared" si="44"/>
        <v>0.59387131146623273</v>
      </c>
      <c r="Z212">
        <f t="shared" si="45"/>
        <v>1.1812165645647039</v>
      </c>
      <c r="AA212">
        <f t="shared" si="46"/>
        <v>1.1812165645647039</v>
      </c>
      <c r="AB212">
        <f>IFERROR(V144+MATCH(AA212,V212:Z212,0)-1,"")</f>
        <v>2016</v>
      </c>
    </row>
    <row r="213" spans="1:28" x14ac:dyDescent="0.3">
      <c r="A213" s="1">
        <v>52</v>
      </c>
      <c r="B213" t="s">
        <v>461</v>
      </c>
      <c r="C213" t="s">
        <v>254</v>
      </c>
      <c r="D213" t="s">
        <v>8308</v>
      </c>
      <c r="E213" t="s">
        <v>8309</v>
      </c>
      <c r="F213" t="s">
        <v>8310</v>
      </c>
      <c r="G213" t="s">
        <v>8311</v>
      </c>
      <c r="I213" t="str">
        <f t="shared" si="31"/>
        <v>N/A</v>
      </c>
      <c r="J213" t="str">
        <f t="shared" si="32"/>
        <v>N/A</v>
      </c>
      <c r="K213">
        <f t="shared" si="33"/>
        <v>3.6700000000000003E-2</v>
      </c>
      <c r="L213">
        <f t="shared" si="34"/>
        <v>0.34509999999999996</v>
      </c>
      <c r="M213">
        <f t="shared" si="35"/>
        <v>5.9200000000000003E-2</v>
      </c>
      <c r="N213">
        <f t="shared" si="36"/>
        <v>0.1118</v>
      </c>
      <c r="P213">
        <f t="shared" si="37"/>
        <v>0.34509999999999996</v>
      </c>
      <c r="Q213">
        <f>IFERROR(J144+MATCH(P213,J213:N213,0)-1,"")</f>
        <v>2014</v>
      </c>
      <c r="R213">
        <f t="shared" si="38"/>
        <v>3.6700000000000003E-2</v>
      </c>
      <c r="S213">
        <f>IFERROR(J144+MATCH(R213,J213:N213)-1,"")</f>
        <v>2013</v>
      </c>
      <c r="T213">
        <f t="shared" si="39"/>
        <v>0.13819999999999999</v>
      </c>
      <c r="U213">
        <f t="shared" si="40"/>
        <v>0.14147770142322783</v>
      </c>
      <c r="V213" t="str">
        <f t="shared" si="41"/>
        <v/>
      </c>
      <c r="W213">
        <f t="shared" si="42"/>
        <v>-0.71742754496954031</v>
      </c>
      <c r="X213">
        <f t="shared" si="43"/>
        <v>1.4624212714699301</v>
      </c>
      <c r="Y213">
        <f t="shared" si="44"/>
        <v>-0.55839188229156345</v>
      </c>
      <c r="Z213">
        <f t="shared" si="45"/>
        <v>-0.18660184420882625</v>
      </c>
      <c r="AA213">
        <f t="shared" si="46"/>
        <v>1.4624212714699301</v>
      </c>
      <c r="AB213">
        <f>IFERROR(V144+MATCH(AA213,V213:Z213,0)-1,"")</f>
        <v>2014</v>
      </c>
    </row>
    <row r="214" spans="1:28" x14ac:dyDescent="0.3">
      <c r="A214" s="1">
        <v>53</v>
      </c>
      <c r="B214" t="s">
        <v>466</v>
      </c>
      <c r="C214" t="s">
        <v>390</v>
      </c>
      <c r="D214" t="s">
        <v>8208</v>
      </c>
      <c r="E214" t="s">
        <v>409</v>
      </c>
      <c r="F214" t="s">
        <v>4275</v>
      </c>
      <c r="G214" t="s">
        <v>4275</v>
      </c>
      <c r="I214" t="str">
        <f t="shared" si="31"/>
        <v>N/A</v>
      </c>
      <c r="J214">
        <f t="shared" si="32"/>
        <v>2390000</v>
      </c>
      <c r="K214">
        <f t="shared" si="33"/>
        <v>2049999.9999999998</v>
      </c>
      <c r="L214">
        <f t="shared" si="34"/>
        <v>1770000</v>
      </c>
      <c r="M214">
        <f t="shared" si="35"/>
        <v>1780000</v>
      </c>
      <c r="N214">
        <f t="shared" si="36"/>
        <v>1780000</v>
      </c>
      <c r="P214">
        <f t="shared" si="37"/>
        <v>2390000</v>
      </c>
      <c r="Q214">
        <f>IFERROR(J144+MATCH(P214,J214:N214,0)-1,"")</f>
        <v>2012</v>
      </c>
      <c r="R214">
        <f t="shared" si="38"/>
        <v>1770000</v>
      </c>
      <c r="S214">
        <f>IFERROR(J144+MATCH(R214,J214:N214)-1,"")</f>
        <v>2014</v>
      </c>
      <c r="T214">
        <f t="shared" si="39"/>
        <v>1954000</v>
      </c>
      <c r="U214">
        <f t="shared" si="40"/>
        <v>270979.70403703669</v>
      </c>
      <c r="V214">
        <f t="shared" si="41"/>
        <v>1.6089765894068908</v>
      </c>
      <c r="W214">
        <f t="shared" si="42"/>
        <v>0.35427007473179162</v>
      </c>
      <c r="X214">
        <f t="shared" si="43"/>
        <v>-0.67901764323593561</v>
      </c>
      <c r="Y214">
        <f t="shared" si="44"/>
        <v>-0.64211451045137391</v>
      </c>
      <c r="Z214">
        <f t="shared" si="45"/>
        <v>-0.64211451045137391</v>
      </c>
      <c r="AA214">
        <f t="shared" si="46"/>
        <v>1.6089765894068908</v>
      </c>
      <c r="AB214">
        <f>IFERROR(V144+MATCH(AA214,V214:Z214,0)-1,"")</f>
        <v>2012</v>
      </c>
    </row>
    <row r="215" spans="1: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B216" s="1" t="s">
        <v>241</v>
      </c>
      <c r="C216" s="1" t="s">
        <v>242</v>
      </c>
      <c r="D216" s="1" t="s">
        <v>243</v>
      </c>
      <c r="E216" s="1" t="s">
        <v>244</v>
      </c>
      <c r="F216" s="1" t="s">
        <v>245</v>
      </c>
      <c r="G216" s="1" t="s">
        <v>246</v>
      </c>
      <c r="H216" s="1" t="s">
        <v>247</v>
      </c>
      <c r="I216" t="str">
        <f t="shared" si="31"/>
        <v>pos_trend</v>
      </c>
      <c r="J216">
        <f t="shared" si="32"/>
        <v>2012</v>
      </c>
      <c r="K216">
        <f t="shared" si="33"/>
        <v>2013</v>
      </c>
      <c r="L216">
        <f t="shared" si="34"/>
        <v>2014</v>
      </c>
      <c r="M216">
        <f t="shared" si="35"/>
        <v>2015</v>
      </c>
      <c r="N216">
        <f t="shared" si="36"/>
        <v>2016</v>
      </c>
      <c r="P216">
        <f t="shared" si="37"/>
        <v>2016</v>
      </c>
      <c r="Q216">
        <f>IFERROR(J144+MATCH(P216,J216:N216,0)-1,"")</f>
        <v>2016</v>
      </c>
      <c r="R216">
        <f t="shared" si="38"/>
        <v>2012</v>
      </c>
      <c r="S216">
        <f>IFERROR(J144+MATCH(R216,J216:N216)-1,"")</f>
        <v>2012</v>
      </c>
      <c r="T216">
        <f t="shared" si="39"/>
        <v>2014</v>
      </c>
      <c r="U216">
        <f t="shared" si="40"/>
        <v>1.5811388300841898</v>
      </c>
      <c r="V216">
        <f t="shared" si="41"/>
        <v>-1.2649110640673518</v>
      </c>
      <c r="W216">
        <f t="shared" si="42"/>
        <v>-0.63245553203367588</v>
      </c>
      <c r="X216">
        <f t="shared" si="43"/>
        <v>0</v>
      </c>
      <c r="Y216">
        <f t="shared" si="44"/>
        <v>0.63245553203367588</v>
      </c>
      <c r="Z216">
        <f t="shared" si="45"/>
        <v>1.2649110640673518</v>
      </c>
      <c r="AA216">
        <f t="shared" si="46"/>
        <v>-1.2649110640673518</v>
      </c>
      <c r="AB216">
        <f>IFERROR(V144+MATCH(AA216,V216:Z216,0)-1,"")</f>
        <v>2012</v>
      </c>
    </row>
    <row r="217" spans="1:28" x14ac:dyDescent="0.3">
      <c r="A217" s="1">
        <v>0</v>
      </c>
      <c r="B217" t="s">
        <v>8312</v>
      </c>
      <c r="C217" t="s">
        <v>8313</v>
      </c>
      <c r="D217" t="s">
        <v>8314</v>
      </c>
      <c r="E217" t="s">
        <v>3230</v>
      </c>
      <c r="F217" t="s">
        <v>406</v>
      </c>
      <c r="G217" t="s">
        <v>285</v>
      </c>
      <c r="I217" t="str">
        <f t="shared" si="31"/>
        <v>N/A</v>
      </c>
      <c r="J217">
        <f t="shared" si="32"/>
        <v>16239999.999999998</v>
      </c>
      <c r="K217">
        <f t="shared" si="33"/>
        <v>11120000</v>
      </c>
      <c r="L217">
        <f t="shared" si="34"/>
        <v>9910000</v>
      </c>
      <c r="M217">
        <f t="shared" si="35"/>
        <v>16530000.000000002</v>
      </c>
      <c r="N217">
        <f t="shared" si="36"/>
        <v>51220000</v>
      </c>
      <c r="P217">
        <f t="shared" si="37"/>
        <v>51220000</v>
      </c>
      <c r="Q217">
        <f>IFERROR(J144+MATCH(P217,J217:N217,0)-1,"")</f>
        <v>2016</v>
      </c>
      <c r="R217">
        <f t="shared" si="38"/>
        <v>9910000</v>
      </c>
      <c r="S217">
        <f>IFERROR(J144+MATCH(R217,J217:N217)-1,"")</f>
        <v>2014</v>
      </c>
      <c r="T217">
        <f t="shared" si="39"/>
        <v>21004000</v>
      </c>
      <c r="U217">
        <f t="shared" si="40"/>
        <v>17149995.043731064</v>
      </c>
      <c r="V217">
        <f t="shared" si="41"/>
        <v>-0.2777843368381272</v>
      </c>
      <c r="W217">
        <f t="shared" si="42"/>
        <v>-0.57632669716793627</v>
      </c>
      <c r="X217">
        <f t="shared" si="43"/>
        <v>-0.64688065341775436</v>
      </c>
      <c r="Y217">
        <f t="shared" si="44"/>
        <v>-0.26087471096007137</v>
      </c>
      <c r="Z217">
        <f t="shared" si="45"/>
        <v>1.7618663983838891</v>
      </c>
      <c r="AA217">
        <f t="shared" si="46"/>
        <v>1.7618663983838891</v>
      </c>
      <c r="AB217">
        <f>IFERROR(V144+MATCH(AA217,V217:Z217,0)-1,"")</f>
        <v>2016</v>
      </c>
    </row>
    <row r="218" spans="1:28" x14ac:dyDescent="0.3">
      <c r="A218" s="1">
        <v>1</v>
      </c>
      <c r="B218" t="s">
        <v>8315</v>
      </c>
      <c r="C218" t="s">
        <v>254</v>
      </c>
      <c r="D218" t="s">
        <v>8316</v>
      </c>
      <c r="E218" t="s">
        <v>8317</v>
      </c>
      <c r="F218" t="s">
        <v>8318</v>
      </c>
      <c r="G218" t="s">
        <v>8319</v>
      </c>
      <c r="I218" t="str">
        <f t="shared" si="31"/>
        <v>N/A</v>
      </c>
      <c r="J218" t="str">
        <f t="shared" si="32"/>
        <v>N/A</v>
      </c>
      <c r="K218">
        <f t="shared" si="33"/>
        <v>-0.31510000000000005</v>
      </c>
      <c r="L218">
        <f t="shared" si="34"/>
        <v>-0.10880000000000001</v>
      </c>
      <c r="M218">
        <f t="shared" si="35"/>
        <v>0.66780000000000006</v>
      </c>
      <c r="N218">
        <f t="shared" si="36"/>
        <v>2.0990000000000002</v>
      </c>
      <c r="P218">
        <f t="shared" si="37"/>
        <v>2.0990000000000002</v>
      </c>
      <c r="Q218">
        <f>IFERROR(J144+MATCH(P218,J218:N218,0)-1,"")</f>
        <v>2016</v>
      </c>
      <c r="R218">
        <f t="shared" si="38"/>
        <v>-0.31510000000000005</v>
      </c>
      <c r="S218">
        <f>IFERROR(J144+MATCH(R218,J218:N218)-1,"")</f>
        <v>2013</v>
      </c>
      <c r="T218">
        <f t="shared" si="39"/>
        <v>0.58572500000000005</v>
      </c>
      <c r="U218">
        <f t="shared" si="40"/>
        <v>1.0940122161871262</v>
      </c>
      <c r="V218" t="str">
        <f t="shared" si="41"/>
        <v/>
      </c>
      <c r="W218">
        <f t="shared" si="42"/>
        <v>-0.82341402287039711</v>
      </c>
      <c r="X218">
        <f t="shared" si="43"/>
        <v>-0.63484208834575251</v>
      </c>
      <c r="Y218">
        <f t="shared" si="44"/>
        <v>7.5022014183762489E-2</v>
      </c>
      <c r="Z218">
        <f t="shared" si="45"/>
        <v>1.3832340970323871</v>
      </c>
      <c r="AA218">
        <f t="shared" si="46"/>
        <v>1.3832340970323871</v>
      </c>
      <c r="AB218">
        <f>IFERROR(V144+MATCH(AA218,V218:Z218,0)-1,"")</f>
        <v>2016</v>
      </c>
    </row>
    <row r="219" spans="1:28" x14ac:dyDescent="0.3">
      <c r="A219" s="1">
        <v>2</v>
      </c>
      <c r="B219" t="s">
        <v>8320</v>
      </c>
      <c r="C219" t="s">
        <v>8321</v>
      </c>
      <c r="D219" t="s">
        <v>8322</v>
      </c>
      <c r="E219" t="s">
        <v>4410</v>
      </c>
      <c r="F219" t="s">
        <v>8323</v>
      </c>
      <c r="G219" t="s">
        <v>8324</v>
      </c>
      <c r="I219" t="str">
        <f t="shared" si="31"/>
        <v>N/A</v>
      </c>
      <c r="J219">
        <f t="shared" si="32"/>
        <v>39810000</v>
      </c>
      <c r="K219">
        <f t="shared" si="33"/>
        <v>39240000</v>
      </c>
      <c r="L219">
        <f t="shared" si="34"/>
        <v>34240000</v>
      </c>
      <c r="M219">
        <f t="shared" si="35"/>
        <v>29990000</v>
      </c>
      <c r="N219">
        <f t="shared" si="36"/>
        <v>76770000</v>
      </c>
      <c r="P219">
        <f t="shared" si="37"/>
        <v>76770000</v>
      </c>
      <c r="Q219">
        <f>IFERROR(J144+MATCH(P219,J219:N219,0)-1,"")</f>
        <v>2016</v>
      </c>
      <c r="R219">
        <f t="shared" si="38"/>
        <v>29990000</v>
      </c>
      <c r="S219" t="str">
        <f>IFERROR(J144+MATCH(R219,J219:N219)-1,"")</f>
        <v/>
      </c>
      <c r="T219">
        <f t="shared" si="39"/>
        <v>44010000</v>
      </c>
      <c r="U219">
        <f t="shared" si="40"/>
        <v>18745824.868487384</v>
      </c>
      <c r="V219">
        <f t="shared" si="41"/>
        <v>-0.22404989001366368</v>
      </c>
      <c r="W219">
        <f t="shared" si="42"/>
        <v>-0.25445666080123236</v>
      </c>
      <c r="X219">
        <f t="shared" si="43"/>
        <v>-0.52118272034130819</v>
      </c>
      <c r="Y219">
        <f t="shared" si="44"/>
        <v>-0.74789987095037258</v>
      </c>
      <c r="Z219">
        <f t="shared" si="45"/>
        <v>1.7475891421065768</v>
      </c>
      <c r="AA219">
        <f t="shared" si="46"/>
        <v>1.7475891421065768</v>
      </c>
      <c r="AB219">
        <f>IFERROR(V144+MATCH(AA219,V219:Z219,0)-1,"")</f>
        <v>2016</v>
      </c>
    </row>
    <row r="220" spans="1:28" x14ac:dyDescent="0.3">
      <c r="A220" s="1">
        <v>3</v>
      </c>
      <c r="B220" t="s">
        <v>8325</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4</v>
      </c>
      <c r="B221" t="s">
        <v>8326</v>
      </c>
      <c r="C221" t="s">
        <v>254</v>
      </c>
      <c r="D221" t="s">
        <v>254</v>
      </c>
      <c r="E221" t="s">
        <v>254</v>
      </c>
      <c r="F221" t="s">
        <v>254</v>
      </c>
      <c r="G221" t="s">
        <v>8327</v>
      </c>
      <c r="I221" t="str">
        <f t="shared" si="31"/>
        <v>N/A</v>
      </c>
      <c r="J221" t="str">
        <f t="shared" si="32"/>
        <v>N/A</v>
      </c>
      <c r="K221" t="str">
        <f t="shared" si="33"/>
        <v>N/A</v>
      </c>
      <c r="L221" t="str">
        <f t="shared" si="34"/>
        <v>N/A</v>
      </c>
      <c r="M221" t="str">
        <f t="shared" si="35"/>
        <v>N/A</v>
      </c>
      <c r="N221">
        <f t="shared" si="36"/>
        <v>7390000</v>
      </c>
      <c r="P221">
        <f t="shared" si="37"/>
        <v>7390000</v>
      </c>
      <c r="Q221">
        <f>IFERROR(J144+MATCH(P221,J221:N221,0)-1,"")</f>
        <v>2016</v>
      </c>
      <c r="R221">
        <f t="shared" si="38"/>
        <v>7390000</v>
      </c>
      <c r="S221">
        <f>IFERROR(J144+MATCH(R221,J221:N221)-1,"")</f>
        <v>2016</v>
      </c>
      <c r="T221">
        <f t="shared" si="39"/>
        <v>7390000</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5</v>
      </c>
      <c r="B222" t="s">
        <v>8328</v>
      </c>
      <c r="C222" t="s">
        <v>254</v>
      </c>
      <c r="D222" t="s">
        <v>254</v>
      </c>
      <c r="E222" t="s">
        <v>254</v>
      </c>
      <c r="F222" t="s">
        <v>254</v>
      </c>
      <c r="G222" t="s">
        <v>8327</v>
      </c>
      <c r="I222" t="str">
        <f t="shared" si="31"/>
        <v>N/A</v>
      </c>
      <c r="J222" t="str">
        <f t="shared" si="32"/>
        <v>N/A</v>
      </c>
      <c r="K222" t="str">
        <f t="shared" si="33"/>
        <v>N/A</v>
      </c>
      <c r="L222" t="str">
        <f t="shared" si="34"/>
        <v>N/A</v>
      </c>
      <c r="M222" t="str">
        <f t="shared" si="35"/>
        <v>N/A</v>
      </c>
      <c r="N222">
        <f t="shared" si="36"/>
        <v>7390000</v>
      </c>
      <c r="P222">
        <f t="shared" si="37"/>
        <v>7390000</v>
      </c>
      <c r="Q222">
        <f>IFERROR(J144+MATCH(P222,J222:N222,0)-1,"")</f>
        <v>2016</v>
      </c>
      <c r="R222">
        <f t="shared" si="38"/>
        <v>7390000</v>
      </c>
      <c r="S222">
        <f>IFERROR(J144+MATCH(R222,J222:N222)-1,"")</f>
        <v>2016</v>
      </c>
      <c r="T222">
        <f t="shared" si="39"/>
        <v>7390000</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6</v>
      </c>
      <c r="B223" t="s">
        <v>8329</v>
      </c>
      <c r="C223" t="s">
        <v>254</v>
      </c>
      <c r="D223" t="s">
        <v>254</v>
      </c>
      <c r="E223" t="s">
        <v>254</v>
      </c>
      <c r="F223" t="s">
        <v>254</v>
      </c>
      <c r="G223" t="s">
        <v>254</v>
      </c>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1:28" x14ac:dyDescent="0.3">
      <c r="A224" s="1">
        <v>7</v>
      </c>
      <c r="B224" t="s">
        <v>8330</v>
      </c>
      <c r="C224" t="s">
        <v>8331</v>
      </c>
      <c r="D224" t="s">
        <v>4413</v>
      </c>
      <c r="E224" t="s">
        <v>8019</v>
      </c>
      <c r="F224" t="s">
        <v>5401</v>
      </c>
      <c r="G224" t="s">
        <v>4707</v>
      </c>
      <c r="I224" t="str">
        <f t="shared" si="31"/>
        <v>neg_trend</v>
      </c>
      <c r="J224">
        <f t="shared" si="32"/>
        <v>13350000</v>
      </c>
      <c r="K224">
        <f t="shared" si="33"/>
        <v>5750000</v>
      </c>
      <c r="L224">
        <f t="shared" si="34"/>
        <v>2630000</v>
      </c>
      <c r="M224">
        <f t="shared" si="35"/>
        <v>1540000</v>
      </c>
      <c r="N224">
        <f t="shared" si="36"/>
        <v>1440000</v>
      </c>
      <c r="P224">
        <f t="shared" si="37"/>
        <v>13350000</v>
      </c>
      <c r="Q224">
        <f>IFERROR(J144+MATCH(P224,J224:N224,0)-1,"")</f>
        <v>2012</v>
      </c>
      <c r="R224">
        <f t="shared" si="38"/>
        <v>1440000</v>
      </c>
      <c r="S224" t="str">
        <f>IFERROR(J144+MATCH(R224,J224:N224)-1,"")</f>
        <v/>
      </c>
      <c r="T224">
        <f t="shared" si="39"/>
        <v>4942000</v>
      </c>
      <c r="U224">
        <f t="shared" si="40"/>
        <v>5013239.4716390716</v>
      </c>
      <c r="V224">
        <f t="shared" si="41"/>
        <v>1.6771590600380828</v>
      </c>
      <c r="W224">
        <f t="shared" si="42"/>
        <v>0.16117323031764638</v>
      </c>
      <c r="X224">
        <f t="shared" si="43"/>
        <v>-0.46117884714653273</v>
      </c>
      <c r="Y224">
        <f t="shared" si="44"/>
        <v>-0.67860313061959532</v>
      </c>
      <c r="Z224">
        <f t="shared" si="45"/>
        <v>-0.6985503125896011</v>
      </c>
      <c r="AA224">
        <f t="shared" si="46"/>
        <v>1.6771590600380828</v>
      </c>
      <c r="AB224">
        <f>IFERROR(V144+MATCH(AA224,V224:Z224,0)-1,"")</f>
        <v>2012</v>
      </c>
    </row>
    <row r="225" spans="1:28" x14ac:dyDescent="0.3">
      <c r="A225" s="1">
        <v>8</v>
      </c>
      <c r="B225" t="s">
        <v>8332</v>
      </c>
      <c r="C225" t="s">
        <v>8333</v>
      </c>
      <c r="D225" t="s">
        <v>8333</v>
      </c>
      <c r="E225" t="s">
        <v>8334</v>
      </c>
      <c r="F225" t="s">
        <v>1945</v>
      </c>
      <c r="G225" t="s">
        <v>8335</v>
      </c>
      <c r="I225" t="str">
        <f t="shared" si="31"/>
        <v>N/A</v>
      </c>
      <c r="J225">
        <f t="shared" si="32"/>
        <v>2900000</v>
      </c>
      <c r="K225">
        <f t="shared" si="33"/>
        <v>2900000</v>
      </c>
      <c r="L225">
        <f t="shared" si="34"/>
        <v>2550000</v>
      </c>
      <c r="M225">
        <f t="shared" si="35"/>
        <v>2960000</v>
      </c>
      <c r="N225">
        <f t="shared" si="36"/>
        <v>3200000</v>
      </c>
      <c r="P225">
        <f t="shared" si="37"/>
        <v>3200000</v>
      </c>
      <c r="Q225">
        <f>IFERROR(J144+MATCH(P225,J225:N225,0)-1,"")</f>
        <v>2016</v>
      </c>
      <c r="R225">
        <f t="shared" si="38"/>
        <v>2550000</v>
      </c>
      <c r="S225">
        <f>IFERROR(J144+MATCH(R225,J225:N225)-1,"")</f>
        <v>2014</v>
      </c>
      <c r="T225">
        <f t="shared" si="39"/>
        <v>2902000</v>
      </c>
      <c r="U225">
        <f t="shared" si="40"/>
        <v>232422.02993692315</v>
      </c>
      <c r="V225">
        <f t="shared" si="41"/>
        <v>-8.6050362805228861E-3</v>
      </c>
      <c r="W225">
        <f t="shared" si="42"/>
        <v>-8.6050362805228861E-3</v>
      </c>
      <c r="X225">
        <f t="shared" si="43"/>
        <v>-1.5144863853720278</v>
      </c>
      <c r="Y225">
        <f t="shared" si="44"/>
        <v>0.24954605213516368</v>
      </c>
      <c r="Z225">
        <f t="shared" si="45"/>
        <v>1.2821504057979101</v>
      </c>
      <c r="AA225">
        <f t="shared" si="46"/>
        <v>-1.5144863853720278</v>
      </c>
      <c r="AB225">
        <f>IFERROR(V144+MATCH(AA225,V225:Z225,0)-1,"")</f>
        <v>2014</v>
      </c>
    </row>
    <row r="226" spans="1:28" x14ac:dyDescent="0.3">
      <c r="A226" s="1">
        <v>9</v>
      </c>
      <c r="B226" t="s">
        <v>8336</v>
      </c>
      <c r="C226" t="s">
        <v>8337</v>
      </c>
      <c r="D226" t="s">
        <v>5770</v>
      </c>
      <c r="E226" t="s">
        <v>8338</v>
      </c>
      <c r="F226" t="s">
        <v>8339</v>
      </c>
      <c r="G226" t="s">
        <v>4022</v>
      </c>
      <c r="I226" t="str">
        <f t="shared" si="31"/>
        <v>N/A</v>
      </c>
      <c r="J226">
        <f t="shared" si="32"/>
        <v>5820000</v>
      </c>
      <c r="K226">
        <f t="shared" si="33"/>
        <v>11200000</v>
      </c>
      <c r="L226">
        <f t="shared" si="34"/>
        <v>13100000</v>
      </c>
      <c r="M226">
        <f t="shared" si="35"/>
        <v>13060000</v>
      </c>
      <c r="N226">
        <f t="shared" si="36"/>
        <v>11050000</v>
      </c>
      <c r="P226">
        <f t="shared" si="37"/>
        <v>13100000</v>
      </c>
      <c r="Q226">
        <f>IFERROR(J144+MATCH(P226,J226:N226,0)-1,"")</f>
        <v>2014</v>
      </c>
      <c r="R226">
        <f t="shared" si="38"/>
        <v>5820000</v>
      </c>
      <c r="S226">
        <f>IFERROR(J144+MATCH(R226,J226:N226)-1,"")</f>
        <v>2012</v>
      </c>
      <c r="T226">
        <f t="shared" si="39"/>
        <v>10846000</v>
      </c>
      <c r="U226">
        <f t="shared" si="40"/>
        <v>2975311.7483719247</v>
      </c>
      <c r="V226">
        <f t="shared" si="41"/>
        <v>-1.6892347508627295</v>
      </c>
      <c r="W226">
        <f t="shared" si="42"/>
        <v>0.11897912889084883</v>
      </c>
      <c r="X226">
        <f t="shared" si="43"/>
        <v>0.75756767378523515</v>
      </c>
      <c r="Y226">
        <f t="shared" si="44"/>
        <v>0.74412370441903752</v>
      </c>
      <c r="Z226">
        <f t="shared" si="45"/>
        <v>6.8564243767607794E-2</v>
      </c>
      <c r="AA226">
        <f t="shared" si="46"/>
        <v>-1.6892347508627295</v>
      </c>
      <c r="AB226">
        <f>IFERROR(V144+MATCH(AA226,V226:Z226,0)-1,"")</f>
        <v>2012</v>
      </c>
    </row>
    <row r="227" spans="1:28" x14ac:dyDescent="0.3">
      <c r="A227" s="1">
        <v>10</v>
      </c>
      <c r="B227" t="s">
        <v>8340</v>
      </c>
      <c r="C227" t="s">
        <v>8341</v>
      </c>
      <c r="D227" t="s">
        <v>8342</v>
      </c>
      <c r="E227" t="s">
        <v>8343</v>
      </c>
      <c r="F227" t="s">
        <v>586</v>
      </c>
      <c r="G227" t="s">
        <v>8344</v>
      </c>
      <c r="I227" t="str">
        <f t="shared" si="31"/>
        <v>N/A</v>
      </c>
      <c r="J227">
        <f t="shared" si="32"/>
        <v>12980000</v>
      </c>
      <c r="K227">
        <f t="shared" si="33"/>
        <v>14640000</v>
      </c>
      <c r="L227">
        <f t="shared" si="34"/>
        <v>13040000</v>
      </c>
      <c r="M227">
        <f t="shared" si="35"/>
        <v>10370000</v>
      </c>
      <c r="N227">
        <f t="shared" si="36"/>
        <v>52400000</v>
      </c>
      <c r="P227">
        <f t="shared" si="37"/>
        <v>52400000</v>
      </c>
      <c r="Q227">
        <f>IFERROR(J144+MATCH(P227,J227:N227,0)-1,"")</f>
        <v>2016</v>
      </c>
      <c r="R227">
        <f t="shared" si="38"/>
        <v>10370000</v>
      </c>
      <c r="S227" t="str">
        <f>IFERROR(J144+MATCH(R227,J227:N227)-1,"")</f>
        <v/>
      </c>
      <c r="T227">
        <f t="shared" si="39"/>
        <v>20686000</v>
      </c>
      <c r="U227">
        <f t="shared" si="40"/>
        <v>17794630.650845215</v>
      </c>
      <c r="V227">
        <f t="shared" si="41"/>
        <v>-0.43305197793661304</v>
      </c>
      <c r="W227">
        <f t="shared" si="42"/>
        <v>-0.33976541118670678</v>
      </c>
      <c r="X227">
        <f t="shared" si="43"/>
        <v>-0.42968017431914657</v>
      </c>
      <c r="Y227">
        <f t="shared" si="44"/>
        <v>-0.57972543529640541</v>
      </c>
      <c r="Z227">
        <f t="shared" si="45"/>
        <v>1.7822229987388718</v>
      </c>
      <c r="AA227">
        <f t="shared" si="46"/>
        <v>1.7822229987388718</v>
      </c>
      <c r="AB227">
        <f>IFERROR(V144+MATCH(AA227,V227:Z227,0)-1,"")</f>
        <v>2016</v>
      </c>
    </row>
    <row r="228" spans="1:28" x14ac:dyDescent="0.3">
      <c r="A228" s="1">
        <v>11</v>
      </c>
      <c r="B228" t="s">
        <v>8345</v>
      </c>
      <c r="C228" t="s">
        <v>3922</v>
      </c>
      <c r="D228" t="s">
        <v>8346</v>
      </c>
      <c r="E228" t="s">
        <v>1562</v>
      </c>
      <c r="F228" t="s">
        <v>3294</v>
      </c>
      <c r="G228" t="s">
        <v>3330</v>
      </c>
      <c r="I228" t="str">
        <f t="shared" si="31"/>
        <v>pos_trend</v>
      </c>
      <c r="J228">
        <f t="shared" si="32"/>
        <v>495000</v>
      </c>
      <c r="K228">
        <f t="shared" si="33"/>
        <v>750000</v>
      </c>
      <c r="L228">
        <f t="shared" si="34"/>
        <v>900000</v>
      </c>
      <c r="M228">
        <f t="shared" si="35"/>
        <v>1050000</v>
      </c>
      <c r="N228">
        <f t="shared" si="36"/>
        <v>1280000</v>
      </c>
      <c r="P228">
        <f t="shared" si="37"/>
        <v>1280000</v>
      </c>
      <c r="Q228">
        <f>IFERROR(J144+MATCH(P228,J228:N228,0)-1,"")</f>
        <v>2016</v>
      </c>
      <c r="R228">
        <f t="shared" si="38"/>
        <v>495000</v>
      </c>
      <c r="S228">
        <f>IFERROR(J144+MATCH(R228,J228:N228)-1,"")</f>
        <v>2012</v>
      </c>
      <c r="T228">
        <f t="shared" si="39"/>
        <v>895000</v>
      </c>
      <c r="U228">
        <f t="shared" si="40"/>
        <v>297195.22203427163</v>
      </c>
      <c r="V228">
        <f t="shared" si="41"/>
        <v>-1.3459166579531121</v>
      </c>
      <c r="W228">
        <f t="shared" si="42"/>
        <v>-0.48789478850800316</v>
      </c>
      <c r="X228">
        <f t="shared" si="43"/>
        <v>1.6823958224413901E-2</v>
      </c>
      <c r="Y228">
        <f t="shared" si="44"/>
        <v>0.52154270495683097</v>
      </c>
      <c r="Z228">
        <f t="shared" si="45"/>
        <v>1.2954447832798706</v>
      </c>
      <c r="AA228">
        <f t="shared" si="46"/>
        <v>-1.3459166579531121</v>
      </c>
      <c r="AB228">
        <f>IFERROR(V144+MATCH(AA228,V228:Z228,0)-1,"")</f>
        <v>2012</v>
      </c>
    </row>
    <row r="229" spans="1:28" x14ac:dyDescent="0.3">
      <c r="A229" s="1">
        <v>12</v>
      </c>
      <c r="B229" t="s">
        <v>6302</v>
      </c>
      <c r="C229" t="s">
        <v>8347</v>
      </c>
      <c r="D229" t="s">
        <v>8348</v>
      </c>
      <c r="E229" t="s">
        <v>3442</v>
      </c>
      <c r="F229" t="s">
        <v>8349</v>
      </c>
      <c r="G229" t="s">
        <v>8350</v>
      </c>
      <c r="I229" t="str">
        <f t="shared" si="31"/>
        <v>neg_trend</v>
      </c>
      <c r="J229">
        <f t="shared" si="32"/>
        <v>4260000</v>
      </c>
      <c r="K229">
        <f t="shared" si="33"/>
        <v>4019999.9999999995</v>
      </c>
      <c r="L229">
        <f t="shared" si="34"/>
        <v>2020000</v>
      </c>
      <c r="M229">
        <f t="shared" si="35"/>
        <v>1020000</v>
      </c>
      <c r="N229">
        <f t="shared" si="36"/>
        <v>17011</v>
      </c>
      <c r="P229">
        <f t="shared" si="37"/>
        <v>4260000</v>
      </c>
      <c r="Q229">
        <f>IFERROR(J144+MATCH(P229,J229:N229,0)-1,"")</f>
        <v>2012</v>
      </c>
      <c r="R229">
        <f t="shared" si="38"/>
        <v>17011</v>
      </c>
      <c r="S229" t="str">
        <f>IFERROR(J144+MATCH(R229,J229:N229)-1,"")</f>
        <v/>
      </c>
      <c r="T229">
        <f t="shared" si="39"/>
        <v>2267402.2000000002</v>
      </c>
      <c r="U229">
        <f t="shared" si="40"/>
        <v>1852263.8642548206</v>
      </c>
      <c r="V229">
        <f t="shared" si="41"/>
        <v>1.0757634689383937</v>
      </c>
      <c r="W229">
        <f t="shared" si="42"/>
        <v>0.94619229680058692</v>
      </c>
      <c r="X229">
        <f t="shared" si="43"/>
        <v>-0.13356747101446689</v>
      </c>
      <c r="Y229">
        <f t="shared" si="44"/>
        <v>-0.67344735492199392</v>
      </c>
      <c r="Z229">
        <f t="shared" si="45"/>
        <v>-1.2149409398025206</v>
      </c>
      <c r="AA229">
        <f t="shared" si="46"/>
        <v>-1.2149409398025206</v>
      </c>
      <c r="AB229">
        <f>IFERROR(V144+MATCH(AA229,V229:Z229,0)-1,"")</f>
        <v>2016</v>
      </c>
    </row>
    <row r="230" spans="1:28" x14ac:dyDescent="0.3">
      <c r="A230" s="1">
        <v>13</v>
      </c>
      <c r="B230" t="s">
        <v>6839</v>
      </c>
      <c r="C230" t="s">
        <v>254</v>
      </c>
      <c r="D230" t="s">
        <v>8351</v>
      </c>
      <c r="E230" t="s">
        <v>8352</v>
      </c>
      <c r="F230" t="s">
        <v>8353</v>
      </c>
      <c r="G230" t="s">
        <v>8354</v>
      </c>
      <c r="I230" t="str">
        <f t="shared" si="31"/>
        <v>N/A</v>
      </c>
      <c r="J230" t="str">
        <f t="shared" si="32"/>
        <v>N/A</v>
      </c>
      <c r="K230">
        <f t="shared" si="33"/>
        <v>-1.4199999999999999E-2</v>
      </c>
      <c r="L230">
        <f t="shared" si="34"/>
        <v>-0.12759999999999999</v>
      </c>
      <c r="M230">
        <f t="shared" si="35"/>
        <v>-0.1241</v>
      </c>
      <c r="N230">
        <f t="shared" si="36"/>
        <v>1.5597999999999999</v>
      </c>
      <c r="P230">
        <f t="shared" si="37"/>
        <v>1.5597999999999999</v>
      </c>
      <c r="Q230">
        <f>IFERROR(J144+MATCH(P230,J230:N230,0)-1,"")</f>
        <v>2016</v>
      </c>
      <c r="R230">
        <f t="shared" si="38"/>
        <v>-0.12759999999999999</v>
      </c>
      <c r="S230">
        <f>IFERROR(J144+MATCH(R230,J230:N230)-1,"")</f>
        <v>2014</v>
      </c>
      <c r="T230">
        <f t="shared" si="39"/>
        <v>0.32347499999999996</v>
      </c>
      <c r="U230">
        <f t="shared" si="40"/>
        <v>0.82589667382387077</v>
      </c>
      <c r="V230" t="str">
        <f t="shared" si="41"/>
        <v/>
      </c>
      <c r="W230">
        <f t="shared" si="42"/>
        <v>-0.40885865109079239</v>
      </c>
      <c r="X230">
        <f t="shared" si="43"/>
        <v>-0.54616396251063648</v>
      </c>
      <c r="Y230">
        <f t="shared" si="44"/>
        <v>-0.54192614425693764</v>
      </c>
      <c r="Z230">
        <f t="shared" si="45"/>
        <v>1.4969487578583667</v>
      </c>
      <c r="AA230">
        <f t="shared" si="46"/>
        <v>1.4969487578583667</v>
      </c>
      <c r="AB230">
        <f>IFERROR(V144+MATCH(AA230,V230:Z230,0)-1,"")</f>
        <v>2016</v>
      </c>
    </row>
    <row r="231" spans="1:28" x14ac:dyDescent="0.3">
      <c r="A231" s="1">
        <v>14</v>
      </c>
      <c r="B231" t="s">
        <v>8355</v>
      </c>
      <c r="C231" t="s">
        <v>8356</v>
      </c>
      <c r="D231" t="s">
        <v>8357</v>
      </c>
      <c r="E231" t="s">
        <v>8358</v>
      </c>
      <c r="F231" t="s">
        <v>8359</v>
      </c>
      <c r="G231" t="s">
        <v>8360</v>
      </c>
      <c r="I231" t="str">
        <f t="shared" si="31"/>
        <v>pos_trend</v>
      </c>
      <c r="J231">
        <f t="shared" si="32"/>
        <v>217270000</v>
      </c>
      <c r="K231">
        <f t="shared" si="33"/>
        <v>226210000</v>
      </c>
      <c r="L231">
        <f t="shared" si="34"/>
        <v>238560000</v>
      </c>
      <c r="M231">
        <f t="shared" si="35"/>
        <v>257890000</v>
      </c>
      <c r="N231">
        <f t="shared" si="36"/>
        <v>285220000</v>
      </c>
      <c r="P231">
        <f t="shared" si="37"/>
        <v>285220000</v>
      </c>
      <c r="Q231">
        <f>IFERROR(J144+MATCH(P231,J231:N231,0)-1,"")</f>
        <v>2016</v>
      </c>
      <c r="R231">
        <f t="shared" si="38"/>
        <v>217270000</v>
      </c>
      <c r="S231">
        <f>IFERROR(J144+MATCH(R231,J231:N231)-1,"")</f>
        <v>2012</v>
      </c>
      <c r="T231">
        <f t="shared" si="39"/>
        <v>245030000</v>
      </c>
      <c r="U231">
        <f t="shared" si="40"/>
        <v>27144458.918902766</v>
      </c>
      <c r="V231">
        <f t="shared" si="41"/>
        <v>-1.0226764911003101</v>
      </c>
      <c r="W231">
        <f t="shared" si="42"/>
        <v>-0.69332750585402869</v>
      </c>
      <c r="X231">
        <f t="shared" si="43"/>
        <v>-0.23835435509434463</v>
      </c>
      <c r="Y231">
        <f t="shared" si="44"/>
        <v>0.4737615156898411</v>
      </c>
      <c r="Z231">
        <f t="shared" si="45"/>
        <v>1.4805968363588424</v>
      </c>
      <c r="AA231">
        <f t="shared" si="46"/>
        <v>1.4805968363588424</v>
      </c>
      <c r="AB231">
        <f>IFERROR(V144+MATCH(AA231,V231:Z231,0)-1,"")</f>
        <v>2016</v>
      </c>
    </row>
    <row r="232" spans="1:28" x14ac:dyDescent="0.3">
      <c r="A232" s="1">
        <v>15</v>
      </c>
      <c r="B232" t="s">
        <v>8361</v>
      </c>
      <c r="C232" t="s">
        <v>8362</v>
      </c>
      <c r="D232" t="s">
        <v>8363</v>
      </c>
      <c r="E232" t="s">
        <v>8364</v>
      </c>
      <c r="F232" t="s">
        <v>8365</v>
      </c>
      <c r="G232" t="s">
        <v>8366</v>
      </c>
      <c r="I232" t="str">
        <f t="shared" si="31"/>
        <v>pos_trend</v>
      </c>
      <c r="J232">
        <f t="shared" si="32"/>
        <v>221750000</v>
      </c>
      <c r="K232">
        <f t="shared" si="33"/>
        <v>230640000</v>
      </c>
      <c r="L232">
        <f t="shared" si="34"/>
        <v>242470000</v>
      </c>
      <c r="M232">
        <f t="shared" si="35"/>
        <v>261860000</v>
      </c>
      <c r="N232">
        <f t="shared" si="36"/>
        <v>289370000</v>
      </c>
      <c r="P232">
        <f t="shared" si="37"/>
        <v>289370000</v>
      </c>
      <c r="Q232">
        <f>IFERROR(J144+MATCH(P232,J232:N232,0)-1,"")</f>
        <v>2016</v>
      </c>
      <c r="R232">
        <f t="shared" si="38"/>
        <v>221750000</v>
      </c>
      <c r="S232">
        <f>IFERROR(J144+MATCH(R232,J232:N232)-1,"")</f>
        <v>2012</v>
      </c>
      <c r="T232">
        <f t="shared" si="39"/>
        <v>249218000</v>
      </c>
      <c r="U232">
        <f t="shared" si="40"/>
        <v>27005424.825393878</v>
      </c>
      <c r="V232">
        <f t="shared" si="41"/>
        <v>-1.0171289723304464</v>
      </c>
      <c r="W232">
        <f t="shared" si="42"/>
        <v>-0.68793585437436411</v>
      </c>
      <c r="X232">
        <f t="shared" si="43"/>
        <v>-0.24987572103123096</v>
      </c>
      <c r="Y232">
        <f t="shared" si="44"/>
        <v>0.46812816616431863</v>
      </c>
      <c r="Z232">
        <f t="shared" si="45"/>
        <v>1.4868123815717229</v>
      </c>
      <c r="AA232">
        <f t="shared" si="46"/>
        <v>1.4868123815717229</v>
      </c>
      <c r="AB232">
        <f>IFERROR(V144+MATCH(AA232,V232:Z232,0)-1,"")</f>
        <v>2016</v>
      </c>
    </row>
    <row r="233" spans="1:28" x14ac:dyDescent="0.3">
      <c r="A233" s="1">
        <v>16</v>
      </c>
      <c r="B233" t="s">
        <v>8367</v>
      </c>
      <c r="C233" t="s">
        <v>8368</v>
      </c>
      <c r="D233" t="s">
        <v>8339</v>
      </c>
      <c r="E233" t="s">
        <v>8369</v>
      </c>
      <c r="F233" t="s">
        <v>8370</v>
      </c>
      <c r="G233" t="s">
        <v>2731</v>
      </c>
      <c r="I233" t="str">
        <f t="shared" si="31"/>
        <v>pos_trend</v>
      </c>
      <c r="J233">
        <f t="shared" si="32"/>
        <v>12590000</v>
      </c>
      <c r="K233">
        <f t="shared" si="33"/>
        <v>13060000</v>
      </c>
      <c r="L233">
        <f t="shared" si="34"/>
        <v>14360000</v>
      </c>
      <c r="M233">
        <f t="shared" si="35"/>
        <v>15960000</v>
      </c>
      <c r="N233">
        <f t="shared" si="36"/>
        <v>22790000</v>
      </c>
      <c r="P233">
        <f t="shared" si="37"/>
        <v>22790000</v>
      </c>
      <c r="Q233">
        <f>IFERROR(J144+MATCH(P233,J233:N233,0)-1,"")</f>
        <v>2016</v>
      </c>
      <c r="R233">
        <f t="shared" si="38"/>
        <v>12590000</v>
      </c>
      <c r="S233">
        <f>IFERROR(J144+MATCH(R233,J233:N233)-1,"")</f>
        <v>2012</v>
      </c>
      <c r="T233">
        <f t="shared" si="39"/>
        <v>15752000</v>
      </c>
      <c r="U233">
        <f t="shared" si="40"/>
        <v>4146066.8108461541</v>
      </c>
      <c r="V233">
        <f t="shared" si="41"/>
        <v>-0.76265051776979931</v>
      </c>
      <c r="W233">
        <f t="shared" si="42"/>
        <v>-0.64929006762691321</v>
      </c>
      <c r="X233">
        <f t="shared" si="43"/>
        <v>-0.33573988638063273</v>
      </c>
      <c r="Y233">
        <f t="shared" si="44"/>
        <v>5.0168028999404889E-2</v>
      </c>
      <c r="Z233">
        <f t="shared" si="45"/>
        <v>1.6975124427779404</v>
      </c>
      <c r="AA233">
        <f t="shared" si="46"/>
        <v>1.6975124427779404</v>
      </c>
      <c r="AB233">
        <f>IFERROR(V144+MATCH(AA233,V233:Z233,0)-1,"")</f>
        <v>2016</v>
      </c>
    </row>
    <row r="234" spans="1:28" x14ac:dyDescent="0.3">
      <c r="A234" s="1">
        <v>17</v>
      </c>
      <c r="B234" t="s">
        <v>8371</v>
      </c>
      <c r="C234" t="s">
        <v>8372</v>
      </c>
      <c r="D234" t="s">
        <v>8373</v>
      </c>
      <c r="E234" t="s">
        <v>8374</v>
      </c>
      <c r="F234" t="s">
        <v>8375</v>
      </c>
      <c r="G234" t="s">
        <v>8376</v>
      </c>
      <c r="I234" t="str">
        <f t="shared" si="31"/>
        <v>N/A</v>
      </c>
      <c r="J234">
        <f t="shared" si="32"/>
        <v>27990000</v>
      </c>
      <c r="K234">
        <f t="shared" si="33"/>
        <v>24730000</v>
      </c>
      <c r="L234">
        <f t="shared" si="34"/>
        <v>24700000</v>
      </c>
      <c r="M234">
        <f t="shared" si="35"/>
        <v>29610000</v>
      </c>
      <c r="N234">
        <f t="shared" si="36"/>
        <v>37740000</v>
      </c>
      <c r="P234">
        <f t="shared" si="37"/>
        <v>37740000</v>
      </c>
      <c r="Q234">
        <f>IFERROR(J144+MATCH(P234,J234:N234,0)-1,"")</f>
        <v>2016</v>
      </c>
      <c r="R234">
        <f t="shared" si="38"/>
        <v>24700000</v>
      </c>
      <c r="S234">
        <f>IFERROR(J144+MATCH(R234,J234:N234)-1,"")</f>
        <v>2014</v>
      </c>
      <c r="T234">
        <f t="shared" si="39"/>
        <v>28954000</v>
      </c>
      <c r="U234">
        <f t="shared" si="40"/>
        <v>5350049.532480984</v>
      </c>
      <c r="V234">
        <f t="shared" si="41"/>
        <v>-0.18018524765937322</v>
      </c>
      <c r="W234">
        <f t="shared" si="42"/>
        <v>-0.78952540053235731</v>
      </c>
      <c r="X234">
        <f t="shared" si="43"/>
        <v>-0.79513282525204743</v>
      </c>
      <c r="Y234">
        <f t="shared" si="44"/>
        <v>0.12261568720388882</v>
      </c>
      <c r="Z234">
        <f t="shared" si="45"/>
        <v>1.6422277862398891</v>
      </c>
      <c r="AA234">
        <f t="shared" si="46"/>
        <v>1.6422277862398891</v>
      </c>
      <c r="AB234">
        <f>IFERROR(V144+MATCH(AA234,V234:Z234,0)-1,"")</f>
        <v>2016</v>
      </c>
    </row>
    <row r="235" spans="1:28" x14ac:dyDescent="0.3">
      <c r="A235" s="1">
        <v>18</v>
      </c>
      <c r="B235" t="s">
        <v>8377</v>
      </c>
      <c r="C235" t="s">
        <v>8378</v>
      </c>
      <c r="D235" t="s">
        <v>8379</v>
      </c>
      <c r="E235" t="s">
        <v>8380</v>
      </c>
      <c r="F235" t="s">
        <v>8381</v>
      </c>
      <c r="G235" t="s">
        <v>8382</v>
      </c>
      <c r="I235" t="str">
        <f t="shared" si="31"/>
        <v>pos_trend</v>
      </c>
      <c r="J235">
        <f t="shared" si="32"/>
        <v>181910000</v>
      </c>
      <c r="K235">
        <f t="shared" si="33"/>
        <v>193630000</v>
      </c>
      <c r="L235">
        <f t="shared" si="34"/>
        <v>204170000</v>
      </c>
      <c r="M235">
        <f t="shared" si="35"/>
        <v>217300000</v>
      </c>
      <c r="N235">
        <f t="shared" si="36"/>
        <v>229930000</v>
      </c>
      <c r="P235">
        <f t="shared" si="37"/>
        <v>229930000</v>
      </c>
      <c r="Q235">
        <f>IFERROR(J144+MATCH(P235,J235:N235,0)-1,"")</f>
        <v>2016</v>
      </c>
      <c r="R235">
        <f t="shared" si="38"/>
        <v>181910000</v>
      </c>
      <c r="S235">
        <f>IFERROR(J144+MATCH(R235,J235:N235)-1,"")</f>
        <v>2012</v>
      </c>
      <c r="T235">
        <f t="shared" si="39"/>
        <v>205388000</v>
      </c>
      <c r="U235">
        <f t="shared" si="40"/>
        <v>18941726.954002902</v>
      </c>
      <c r="V235">
        <f t="shared" si="41"/>
        <v>-1.2394857162186292</v>
      </c>
      <c r="W235">
        <f t="shared" si="42"/>
        <v>-0.62074593454717786</v>
      </c>
      <c r="X235">
        <f t="shared" si="43"/>
        <v>-6.4302479016708852E-2</v>
      </c>
      <c r="Y235">
        <f t="shared" si="44"/>
        <v>0.62887613304354339</v>
      </c>
      <c r="Z235">
        <f t="shared" si="45"/>
        <v>1.2956579967389725</v>
      </c>
      <c r="AA235">
        <f t="shared" si="46"/>
        <v>1.2956579967389725</v>
      </c>
      <c r="AB235">
        <f>IFERROR(V144+MATCH(AA235,V235:Z235,0)-1,"")</f>
        <v>2016</v>
      </c>
    </row>
    <row r="236" spans="1:28" x14ac:dyDescent="0.3">
      <c r="A236" s="1">
        <v>19</v>
      </c>
      <c r="B236" t="s">
        <v>8383</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20</v>
      </c>
      <c r="B237" t="s">
        <v>8384</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21</v>
      </c>
      <c r="B238" t="s">
        <v>8385</v>
      </c>
      <c r="C238" t="s">
        <v>254</v>
      </c>
      <c r="D238" t="s">
        <v>254</v>
      </c>
      <c r="E238" t="s">
        <v>254</v>
      </c>
      <c r="F238" t="s">
        <v>254</v>
      </c>
      <c r="G238" t="s">
        <v>254</v>
      </c>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1:28" x14ac:dyDescent="0.3">
      <c r="A239" s="1">
        <v>22</v>
      </c>
      <c r="B239" t="s">
        <v>8386</v>
      </c>
      <c r="C239" t="s">
        <v>254</v>
      </c>
      <c r="D239" t="s">
        <v>254</v>
      </c>
      <c r="E239" t="s">
        <v>254</v>
      </c>
      <c r="F239" t="s">
        <v>254</v>
      </c>
      <c r="G239" t="s">
        <v>254</v>
      </c>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1:28" x14ac:dyDescent="0.3">
      <c r="A240" s="1">
        <v>23</v>
      </c>
      <c r="B240" t="s">
        <v>8387</v>
      </c>
      <c r="C240" t="s">
        <v>8388</v>
      </c>
      <c r="D240" t="s">
        <v>8389</v>
      </c>
      <c r="E240" t="s">
        <v>8390</v>
      </c>
      <c r="F240" t="s">
        <v>8391</v>
      </c>
      <c r="G240" t="s">
        <v>2302</v>
      </c>
      <c r="I240" t="str">
        <f t="shared" si="31"/>
        <v>N/A</v>
      </c>
      <c r="J240">
        <f t="shared" si="32"/>
        <v>-744852</v>
      </c>
      <c r="K240">
        <f t="shared" si="33"/>
        <v>-785719</v>
      </c>
      <c r="L240">
        <f t="shared" si="34"/>
        <v>-759337</v>
      </c>
      <c r="M240">
        <f t="shared" si="35"/>
        <v>-998000</v>
      </c>
      <c r="N240">
        <f t="shared" si="36"/>
        <v>-1090000</v>
      </c>
      <c r="P240">
        <f t="shared" si="37"/>
        <v>-744852</v>
      </c>
      <c r="Q240">
        <f>IFERROR(J144+MATCH(P240,J240:N240,0)-1,"")</f>
        <v>2012</v>
      </c>
      <c r="R240">
        <f t="shared" si="38"/>
        <v>-1090000</v>
      </c>
      <c r="S240" t="str">
        <f>IFERROR(J144+MATCH(R240,J240:N240)-1,"")</f>
        <v/>
      </c>
      <c r="T240">
        <f t="shared" si="39"/>
        <v>-875581.6</v>
      </c>
      <c r="U240">
        <f t="shared" si="40"/>
        <v>157828.8924287947</v>
      </c>
      <c r="V240">
        <f t="shared" si="41"/>
        <v>0.82829954635194114</v>
      </c>
      <c r="W240">
        <f t="shared" si="42"/>
        <v>0.56936723445957105</v>
      </c>
      <c r="X240">
        <f t="shared" si="43"/>
        <v>0.73652294083254943</v>
      </c>
      <c r="Y240">
        <f t="shared" si="44"/>
        <v>-0.77563998654574418</v>
      </c>
      <c r="Z240">
        <f t="shared" si="45"/>
        <v>-1.3585497350983184</v>
      </c>
      <c r="AA240">
        <f t="shared" si="46"/>
        <v>-1.3585497350983184</v>
      </c>
      <c r="AB240">
        <f>IFERROR(V144+MATCH(AA240,V240:Z240,0)-1,"")</f>
        <v>2016</v>
      </c>
    </row>
    <row r="241" spans="1:28" x14ac:dyDescent="0.3">
      <c r="A241" s="1">
        <v>24</v>
      </c>
      <c r="B241" t="s">
        <v>8392</v>
      </c>
      <c r="C241" t="s">
        <v>7670</v>
      </c>
      <c r="D241" t="s">
        <v>8393</v>
      </c>
      <c r="E241" t="s">
        <v>8394</v>
      </c>
      <c r="F241" t="s">
        <v>8395</v>
      </c>
      <c r="G241" t="s">
        <v>8396</v>
      </c>
      <c r="I241" t="str">
        <f t="shared" si="31"/>
        <v>N/A</v>
      </c>
      <c r="J241">
        <f t="shared" si="32"/>
        <v>-4480000</v>
      </c>
      <c r="K241">
        <f t="shared" si="33"/>
        <v>-4430000</v>
      </c>
      <c r="L241">
        <f t="shared" si="34"/>
        <v>-3910000</v>
      </c>
      <c r="M241">
        <f t="shared" si="35"/>
        <v>-3980000</v>
      </c>
      <c r="N241">
        <f t="shared" si="36"/>
        <v>-4150000.0000000005</v>
      </c>
      <c r="P241">
        <f t="shared" si="37"/>
        <v>-3910000</v>
      </c>
      <c r="Q241">
        <f>IFERROR(J144+MATCH(P241,J241:N241,0)-1,"")</f>
        <v>2014</v>
      </c>
      <c r="R241">
        <f t="shared" si="38"/>
        <v>-4480000</v>
      </c>
      <c r="S241">
        <f>IFERROR(J144+MATCH(R241,J241:N241)-1,"")</f>
        <v>2012</v>
      </c>
      <c r="T241">
        <f t="shared" si="39"/>
        <v>-4190000</v>
      </c>
      <c r="U241">
        <f t="shared" si="40"/>
        <v>257778.97509300482</v>
      </c>
      <c r="V241">
        <f t="shared" si="41"/>
        <v>-1.1249947746722557</v>
      </c>
      <c r="W241">
        <f t="shared" si="42"/>
        <v>-0.93103015834945313</v>
      </c>
      <c r="X241">
        <f t="shared" si="43"/>
        <v>1.0862018514076952</v>
      </c>
      <c r="Y241">
        <f t="shared" si="44"/>
        <v>0.81465138855577146</v>
      </c>
      <c r="Z241">
        <f t="shared" si="45"/>
        <v>0.15517169305824038</v>
      </c>
      <c r="AA241">
        <f t="shared" si="46"/>
        <v>-1.1249947746722557</v>
      </c>
      <c r="AB241">
        <f>IFERROR(V144+MATCH(AA241,V241:Z241,0)-1,"")</f>
        <v>2012</v>
      </c>
    </row>
    <row r="242" spans="1:28" x14ac:dyDescent="0.3">
      <c r="A242" s="1">
        <v>25</v>
      </c>
      <c r="B242" t="s">
        <v>8397</v>
      </c>
      <c r="C242" t="s">
        <v>254</v>
      </c>
      <c r="D242" t="s">
        <v>254</v>
      </c>
      <c r="E242" t="s">
        <v>254</v>
      </c>
      <c r="F242" t="s">
        <v>254</v>
      </c>
      <c r="G242" t="s">
        <v>254</v>
      </c>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1:28" x14ac:dyDescent="0.3">
      <c r="A243" s="1">
        <v>26</v>
      </c>
      <c r="B243" t="s">
        <v>8398</v>
      </c>
      <c r="C243" t="s">
        <v>254</v>
      </c>
      <c r="D243" t="s">
        <v>366</v>
      </c>
      <c r="E243" t="s">
        <v>8399</v>
      </c>
      <c r="F243" t="s">
        <v>6545</v>
      </c>
      <c r="G243" t="s">
        <v>4365</v>
      </c>
      <c r="I243" t="str">
        <f t="shared" si="31"/>
        <v>N/A</v>
      </c>
      <c r="J243" t="str">
        <f t="shared" si="32"/>
        <v>N/A</v>
      </c>
      <c r="K243">
        <f t="shared" si="33"/>
        <v>4.1100000000000005E-2</v>
      </c>
      <c r="L243">
        <f t="shared" si="34"/>
        <v>5.4600000000000003E-2</v>
      </c>
      <c r="M243">
        <f t="shared" si="35"/>
        <v>8.1000000000000003E-2</v>
      </c>
      <c r="N243">
        <f t="shared" si="36"/>
        <v>0.106</v>
      </c>
      <c r="P243">
        <f t="shared" si="37"/>
        <v>0.106</v>
      </c>
      <c r="Q243">
        <f>IFERROR(J144+MATCH(P243,J243:N243,0)-1,"")</f>
        <v>2016</v>
      </c>
      <c r="R243">
        <f t="shared" si="38"/>
        <v>4.1100000000000005E-2</v>
      </c>
      <c r="S243">
        <f>IFERROR(J144+MATCH(R243,J243:N243)-1,"")</f>
        <v>2013</v>
      </c>
      <c r="T243">
        <f t="shared" si="39"/>
        <v>7.0675000000000002E-2</v>
      </c>
      <c r="U243">
        <f t="shared" si="40"/>
        <v>2.8795529166868939E-2</v>
      </c>
      <c r="V243" t="str">
        <f t="shared" si="41"/>
        <v/>
      </c>
      <c r="W243">
        <f t="shared" si="42"/>
        <v>-1.0270691616262391</v>
      </c>
      <c r="X243">
        <f t="shared" si="43"/>
        <v>-0.55824638286193728</v>
      </c>
      <c r="Y243">
        <f t="shared" si="44"/>
        <v>0.35856260672158652</v>
      </c>
      <c r="Z243">
        <f t="shared" si="45"/>
        <v>1.2267529377665898</v>
      </c>
      <c r="AA243">
        <f t="shared" si="46"/>
        <v>1.2267529377665898</v>
      </c>
      <c r="AB243">
        <f>IFERROR(V144+MATCH(AA243,V243:Z243,0)-1,"")</f>
        <v>2016</v>
      </c>
    </row>
    <row r="244" spans="1:28" x14ac:dyDescent="0.3">
      <c r="A244" s="1">
        <v>27</v>
      </c>
      <c r="B244" t="s">
        <v>8400</v>
      </c>
      <c r="C244" t="s">
        <v>254</v>
      </c>
      <c r="D244" t="s">
        <v>254</v>
      </c>
      <c r="E244" t="s">
        <v>254</v>
      </c>
      <c r="F244" t="s">
        <v>254</v>
      </c>
      <c r="G244" t="s">
        <v>254</v>
      </c>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1:28" x14ac:dyDescent="0.3">
      <c r="A245" s="1">
        <v>28</v>
      </c>
      <c r="B245" t="s">
        <v>8401</v>
      </c>
      <c r="C245" t="s">
        <v>254</v>
      </c>
      <c r="D245" t="s">
        <v>254</v>
      </c>
      <c r="E245" t="s">
        <v>254</v>
      </c>
      <c r="F245" t="s">
        <v>254</v>
      </c>
      <c r="G245" t="s">
        <v>254</v>
      </c>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A246" s="1">
        <v>29</v>
      </c>
      <c r="B246" t="s">
        <v>567</v>
      </c>
      <c r="C246" t="s">
        <v>4455</v>
      </c>
      <c r="D246" t="s">
        <v>4665</v>
      </c>
      <c r="E246" t="s">
        <v>8348</v>
      </c>
      <c r="F246" t="s">
        <v>8347</v>
      </c>
      <c r="G246" t="s">
        <v>8402</v>
      </c>
      <c r="I246" t="str">
        <f t="shared" si="31"/>
        <v>N/A</v>
      </c>
      <c r="J246">
        <f t="shared" si="32"/>
        <v>4600000</v>
      </c>
      <c r="K246">
        <f t="shared" si="33"/>
        <v>4530000</v>
      </c>
      <c r="L246">
        <f t="shared" si="34"/>
        <v>4019999.9999999995</v>
      </c>
      <c r="M246">
        <f t="shared" si="35"/>
        <v>4260000</v>
      </c>
      <c r="N246">
        <f t="shared" si="36"/>
        <v>7540000</v>
      </c>
      <c r="P246">
        <f t="shared" si="37"/>
        <v>7540000</v>
      </c>
      <c r="Q246">
        <f>IFERROR(J144+MATCH(P246,J246:N246,0)-1,"")</f>
        <v>2016</v>
      </c>
      <c r="R246">
        <f t="shared" si="38"/>
        <v>4019999.9999999995</v>
      </c>
      <c r="S246">
        <f>IFERROR(J144+MATCH(R246,J246:N246)-1,"")</f>
        <v>2014</v>
      </c>
      <c r="T246">
        <f t="shared" si="39"/>
        <v>4990000</v>
      </c>
      <c r="U246">
        <f t="shared" si="40"/>
        <v>1443952.9078193652</v>
      </c>
      <c r="V246">
        <f t="shared" si="41"/>
        <v>-0.27009191081513306</v>
      </c>
      <c r="W246">
        <f t="shared" si="42"/>
        <v>-0.31856994608964412</v>
      </c>
      <c r="X246">
        <f t="shared" si="43"/>
        <v>-0.67176706023251076</v>
      </c>
      <c r="Y246">
        <f t="shared" si="44"/>
        <v>-0.50555665357704394</v>
      </c>
      <c r="Z246">
        <f t="shared" si="45"/>
        <v>1.7659855707143315</v>
      </c>
      <c r="AA246">
        <f t="shared" si="46"/>
        <v>1.7659855707143315</v>
      </c>
      <c r="AB246">
        <f>IFERROR(V144+MATCH(AA246,V246:Z246,0)-1,"")</f>
        <v>2016</v>
      </c>
    </row>
    <row r="247" spans="1:28" x14ac:dyDescent="0.3">
      <c r="A247" s="1">
        <v>30</v>
      </c>
      <c r="B247" t="s">
        <v>6303</v>
      </c>
      <c r="C247" t="s">
        <v>4023</v>
      </c>
      <c r="D247" t="s">
        <v>8403</v>
      </c>
      <c r="E247" t="s">
        <v>400</v>
      </c>
      <c r="F247" t="s">
        <v>8404</v>
      </c>
      <c r="G247" t="s">
        <v>8405</v>
      </c>
      <c r="I247" t="str">
        <f t="shared" si="31"/>
        <v>N/A</v>
      </c>
      <c r="J247">
        <f t="shared" si="32"/>
        <v>12290000</v>
      </c>
      <c r="K247">
        <f t="shared" si="33"/>
        <v>12320000</v>
      </c>
      <c r="L247">
        <f t="shared" si="34"/>
        <v>11670000</v>
      </c>
      <c r="M247">
        <f t="shared" si="35"/>
        <v>11890000</v>
      </c>
      <c r="N247">
        <f t="shared" si="36"/>
        <v>15550000</v>
      </c>
      <c r="P247">
        <f t="shared" si="37"/>
        <v>15550000</v>
      </c>
      <c r="Q247">
        <f>IFERROR(J144+MATCH(P247,J247:N247,0)-1,"")</f>
        <v>2016</v>
      </c>
      <c r="R247">
        <f t="shared" si="38"/>
        <v>11670000</v>
      </c>
      <c r="S247">
        <f>IFERROR(J144+MATCH(R247,J247:N247)-1,"")</f>
        <v>2014</v>
      </c>
      <c r="T247">
        <f t="shared" si="39"/>
        <v>12744000</v>
      </c>
      <c r="U247">
        <f t="shared" si="40"/>
        <v>1592350.4639368809</v>
      </c>
      <c r="V247">
        <f t="shared" si="41"/>
        <v>-0.2851131144067014</v>
      </c>
      <c r="W247">
        <f t="shared" si="42"/>
        <v>-0.26627304076749209</v>
      </c>
      <c r="X247">
        <f t="shared" si="43"/>
        <v>-0.67447463628369453</v>
      </c>
      <c r="Y247">
        <f t="shared" si="44"/>
        <v>-0.536314096262826</v>
      </c>
      <c r="Z247">
        <f t="shared" si="45"/>
        <v>1.762174887720714</v>
      </c>
      <c r="AA247">
        <f t="shared" si="46"/>
        <v>1.762174887720714</v>
      </c>
      <c r="AB247">
        <f>IFERROR(V144+MATCH(AA247,V247:Z247,0)-1,"")</f>
        <v>2016</v>
      </c>
    </row>
    <row r="248" spans="1:28" x14ac:dyDescent="0.3">
      <c r="A248" s="1">
        <v>31</v>
      </c>
      <c r="B248" t="s">
        <v>626</v>
      </c>
      <c r="C248" t="s">
        <v>4023</v>
      </c>
      <c r="D248" t="s">
        <v>8403</v>
      </c>
      <c r="E248" t="s">
        <v>400</v>
      </c>
      <c r="F248" t="s">
        <v>8404</v>
      </c>
      <c r="G248" t="s">
        <v>1989</v>
      </c>
      <c r="I248" t="str">
        <f t="shared" si="31"/>
        <v>N/A</v>
      </c>
      <c r="J248">
        <f t="shared" si="32"/>
        <v>12290000</v>
      </c>
      <c r="K248">
        <f t="shared" si="33"/>
        <v>12320000</v>
      </c>
      <c r="L248">
        <f t="shared" si="34"/>
        <v>11670000</v>
      </c>
      <c r="M248">
        <f t="shared" si="35"/>
        <v>11890000</v>
      </c>
      <c r="N248">
        <f t="shared" si="36"/>
        <v>12150000</v>
      </c>
      <c r="P248">
        <f t="shared" si="37"/>
        <v>12320000</v>
      </c>
      <c r="Q248">
        <f>IFERROR(J144+MATCH(P248,J248:N248,0)-1,"")</f>
        <v>2013</v>
      </c>
      <c r="R248">
        <f t="shared" si="38"/>
        <v>11670000</v>
      </c>
      <c r="S248">
        <f>IFERROR(J144+MATCH(R248,J248:N248)-1,"")</f>
        <v>2014</v>
      </c>
      <c r="T248">
        <f t="shared" si="39"/>
        <v>12064000</v>
      </c>
      <c r="U248">
        <f t="shared" si="40"/>
        <v>278172.60828485613</v>
      </c>
      <c r="V248">
        <f t="shared" si="41"/>
        <v>0.81244519866086173</v>
      </c>
      <c r="W248">
        <f t="shared" si="42"/>
        <v>0.92029190644770176</v>
      </c>
      <c r="X248">
        <f t="shared" si="43"/>
        <v>-1.416386762267166</v>
      </c>
      <c r="Y248">
        <f t="shared" si="44"/>
        <v>-0.62551090516367225</v>
      </c>
      <c r="Z248">
        <f t="shared" si="45"/>
        <v>0.30916056232227479</v>
      </c>
      <c r="AA248">
        <f t="shared" si="46"/>
        <v>-1.416386762267166</v>
      </c>
      <c r="AB248">
        <f>IFERROR(V144+MATCH(AA248,V248:Z248,0)-1,"")</f>
        <v>2014</v>
      </c>
    </row>
    <row r="249" spans="1:28" x14ac:dyDescent="0.3">
      <c r="A249" s="1">
        <v>32</v>
      </c>
      <c r="B249" t="s">
        <v>608</v>
      </c>
      <c r="C249" t="s">
        <v>254</v>
      </c>
      <c r="D249" t="s">
        <v>254</v>
      </c>
      <c r="E249" t="s">
        <v>254</v>
      </c>
      <c r="F249" t="s">
        <v>254</v>
      </c>
      <c r="G249" t="s">
        <v>8406</v>
      </c>
      <c r="I249" t="str">
        <f t="shared" si="31"/>
        <v>N/A</v>
      </c>
      <c r="J249" t="str">
        <f t="shared" si="32"/>
        <v>N/A</v>
      </c>
      <c r="K249" t="str">
        <f t="shared" si="33"/>
        <v>N/A</v>
      </c>
      <c r="L249" t="str">
        <f t="shared" si="34"/>
        <v>N/A</v>
      </c>
      <c r="M249" t="str">
        <f t="shared" si="35"/>
        <v>N/A</v>
      </c>
      <c r="N249">
        <f t="shared" si="36"/>
        <v>3390000</v>
      </c>
      <c r="P249">
        <f t="shared" si="37"/>
        <v>3390000</v>
      </c>
      <c r="Q249">
        <f>IFERROR(J144+MATCH(P249,J249:N249,0)-1,"")</f>
        <v>2016</v>
      </c>
      <c r="R249">
        <f t="shared" si="38"/>
        <v>3390000</v>
      </c>
      <c r="S249">
        <f>IFERROR(J144+MATCH(R249,J249:N249)-1,"")</f>
        <v>2016</v>
      </c>
      <c r="T249">
        <f t="shared" si="39"/>
        <v>3390000</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1:28" x14ac:dyDescent="0.3">
      <c r="A250" s="1">
        <v>33</v>
      </c>
      <c r="B250" t="s">
        <v>8407</v>
      </c>
      <c r="C250" t="s">
        <v>8408</v>
      </c>
      <c r="D250" t="s">
        <v>8409</v>
      </c>
      <c r="E250" t="s">
        <v>1954</v>
      </c>
      <c r="F250" t="s">
        <v>8410</v>
      </c>
      <c r="G250" t="s">
        <v>2379</v>
      </c>
      <c r="I250" t="str">
        <f t="shared" si="31"/>
        <v>N/A</v>
      </c>
      <c r="J250">
        <f t="shared" si="32"/>
        <v>914361</v>
      </c>
      <c r="K250">
        <f t="shared" si="33"/>
        <v>978201</v>
      </c>
      <c r="L250">
        <f t="shared" si="34"/>
        <v>1010000</v>
      </c>
      <c r="M250">
        <f t="shared" si="35"/>
        <v>949423</v>
      </c>
      <c r="N250">
        <f t="shared" si="36"/>
        <v>1110000</v>
      </c>
      <c r="P250">
        <f t="shared" si="37"/>
        <v>1110000</v>
      </c>
      <c r="Q250">
        <f>IFERROR(J144+MATCH(P250,J250:N250,0)-1,"")</f>
        <v>2016</v>
      </c>
      <c r="R250">
        <f t="shared" si="38"/>
        <v>914361</v>
      </c>
      <c r="S250">
        <f>IFERROR(J144+MATCH(R250,J250:N250)-1,"")</f>
        <v>2012</v>
      </c>
      <c r="T250">
        <f t="shared" si="39"/>
        <v>992397</v>
      </c>
      <c r="U250">
        <f t="shared" si="40"/>
        <v>74629.484129933524</v>
      </c>
      <c r="V250">
        <f t="shared" si="41"/>
        <v>-1.0456457110722561</v>
      </c>
      <c r="W250">
        <f t="shared" si="42"/>
        <v>-0.19021972569559881</v>
      </c>
      <c r="X250">
        <f t="shared" si="43"/>
        <v>0.2358719238813487</v>
      </c>
      <c r="Y250">
        <f t="shared" si="44"/>
        <v>-0.57583139560740093</v>
      </c>
      <c r="Z250">
        <f t="shared" si="45"/>
        <v>1.5758249084939073</v>
      </c>
      <c r="AA250">
        <f t="shared" si="46"/>
        <v>1.5758249084939073</v>
      </c>
      <c r="AB250">
        <f>IFERROR(V144+MATCH(AA250,V250:Z250,0)-1,"")</f>
        <v>2016</v>
      </c>
    </row>
    <row r="251" spans="1:28" x14ac:dyDescent="0.3">
      <c r="A251" s="1">
        <v>34</v>
      </c>
      <c r="B251" t="s">
        <v>635</v>
      </c>
      <c r="C251" t="s">
        <v>8411</v>
      </c>
      <c r="D251" t="s">
        <v>8412</v>
      </c>
      <c r="E251" t="s">
        <v>8413</v>
      </c>
      <c r="F251" t="s">
        <v>8414</v>
      </c>
      <c r="G251" t="s">
        <v>8415</v>
      </c>
      <c r="I251" t="str">
        <f t="shared" si="31"/>
        <v>pos_trend</v>
      </c>
      <c r="J251">
        <f t="shared" si="32"/>
        <v>291630000</v>
      </c>
      <c r="K251">
        <f t="shared" si="33"/>
        <v>294810000</v>
      </c>
      <c r="L251">
        <f t="shared" si="34"/>
        <v>303630000</v>
      </c>
      <c r="M251">
        <f t="shared" si="35"/>
        <v>325080000</v>
      </c>
      <c r="N251">
        <f t="shared" si="36"/>
        <v>441180000</v>
      </c>
      <c r="P251">
        <f t="shared" si="37"/>
        <v>441180000</v>
      </c>
      <c r="Q251">
        <f>IFERROR(J144+MATCH(P251,J251:N251,0)-1,"")</f>
        <v>2016</v>
      </c>
      <c r="R251">
        <f t="shared" si="38"/>
        <v>291630000</v>
      </c>
      <c r="S251">
        <f>IFERROR(J144+MATCH(R251,J251:N251)-1,"")</f>
        <v>2012</v>
      </c>
      <c r="T251">
        <f t="shared" si="39"/>
        <v>331266000</v>
      </c>
      <c r="U251">
        <f t="shared" si="40"/>
        <v>62815513.45010256</v>
      </c>
      <c r="V251">
        <f t="shared" si="41"/>
        <v>-0.63099062354214164</v>
      </c>
      <c r="W251">
        <f t="shared" si="42"/>
        <v>-0.58036618659431616</v>
      </c>
      <c r="X251">
        <f t="shared" si="43"/>
        <v>-0.43995501241827195</v>
      </c>
      <c r="Y251">
        <f t="shared" si="44"/>
        <v>-9.8478857534354841E-2</v>
      </c>
      <c r="Z251">
        <f t="shared" si="45"/>
        <v>1.7497906800890846</v>
      </c>
      <c r="AA251">
        <f t="shared" si="46"/>
        <v>1.7497906800890846</v>
      </c>
      <c r="AB251">
        <f>IFERROR(V144+MATCH(AA251,V251:Z251,0)-1,"")</f>
        <v>2016</v>
      </c>
    </row>
    <row r="252" spans="1:28" x14ac:dyDescent="0.3">
      <c r="A252" s="1">
        <v>35</v>
      </c>
      <c r="B252" t="s">
        <v>8416</v>
      </c>
      <c r="C252" t="s">
        <v>254</v>
      </c>
      <c r="D252" t="s">
        <v>2566</v>
      </c>
      <c r="E252" t="s">
        <v>8417</v>
      </c>
      <c r="F252" t="s">
        <v>6477</v>
      </c>
      <c r="G252" t="s">
        <v>8418</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1.0900000000000002E-2</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2.9900000000000003E-2</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7.0599999999999996E-2</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0.35710000000000003</v>
      </c>
      <c r="P252">
        <f t="shared" si="37"/>
        <v>0.35710000000000003</v>
      </c>
      <c r="Q252">
        <f>IFERROR(J144+MATCH(P252,J252:N252,0)-1,"")</f>
        <v>2016</v>
      </c>
      <c r="R252">
        <f t="shared" si="38"/>
        <v>1.0900000000000002E-2</v>
      </c>
      <c r="S252">
        <f>IFERROR(J144+MATCH(R252,J252:N252)-1,"")</f>
        <v>2013</v>
      </c>
      <c r="T252">
        <f t="shared" si="39"/>
        <v>0.11712500000000001</v>
      </c>
      <c r="U252">
        <f t="shared" si="40"/>
        <v>0.16190998270644094</v>
      </c>
      <c r="V252" t="str">
        <f t="shared" si="41"/>
        <v/>
      </c>
      <c r="W252">
        <f t="shared" si="42"/>
        <v>-0.65607443237515872</v>
      </c>
      <c r="X252">
        <f t="shared" si="43"/>
        <v>-0.53872527525463132</v>
      </c>
      <c r="Y252">
        <f t="shared" si="44"/>
        <v>-0.28735102815960711</v>
      </c>
      <c r="Z252">
        <f t="shared" si="45"/>
        <v>1.4821507357893973</v>
      </c>
      <c r="AA252">
        <f t="shared" si="46"/>
        <v>1.4821507357893973</v>
      </c>
      <c r="AB252">
        <f>IFERROR(V144+MATCH(AA252,V252:Z252,0)-1,"")</f>
        <v>2016</v>
      </c>
    </row>
    <row r="253" spans="1:28" x14ac:dyDescent="0.3">
      <c r="A253" s="1">
        <v>36</v>
      </c>
      <c r="B253" t="s">
        <v>6312</v>
      </c>
      <c r="C253" t="s">
        <v>254</v>
      </c>
      <c r="D253" t="s">
        <v>254</v>
      </c>
      <c r="E253" t="s">
        <v>254</v>
      </c>
      <c r="F253" t="s">
        <v>254</v>
      </c>
      <c r="G253" t="s">
        <v>7994</v>
      </c>
      <c r="I253" t="str">
        <f t="shared" si="47"/>
        <v>N/A</v>
      </c>
      <c r="J253" t="str">
        <f t="shared" si="48"/>
        <v>N/A</v>
      </c>
      <c r="K253" t="str">
        <f t="shared" si="49"/>
        <v>N/A</v>
      </c>
      <c r="L253" t="str">
        <f t="shared" si="50"/>
        <v>N/A</v>
      </c>
      <c r="M253" t="str">
        <f t="shared" si="51"/>
        <v>N/A</v>
      </c>
      <c r="N253">
        <f t="shared" si="52"/>
        <v>8.3000000000000001E-3</v>
      </c>
      <c r="P253">
        <f t="shared" si="37"/>
        <v>8.3000000000000001E-3</v>
      </c>
      <c r="Q253">
        <f>IFERROR(J144+MATCH(P253,J253:N253,0)-1,"")</f>
        <v>2016</v>
      </c>
      <c r="R253">
        <f t="shared" si="38"/>
        <v>8.3000000000000001E-3</v>
      </c>
      <c r="S253">
        <f>IFERROR(J144+MATCH(R253,J253:N253)-1,"")</f>
        <v>2016</v>
      </c>
      <c r="T253">
        <f t="shared" si="39"/>
        <v>8.3000000000000001E-3</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1: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B255" s="1" t="s">
        <v>307</v>
      </c>
      <c r="C255" s="1" t="s">
        <v>242</v>
      </c>
      <c r="D255" s="1" t="s">
        <v>243</v>
      </c>
      <c r="E255" s="1" t="s">
        <v>244</v>
      </c>
      <c r="F255" s="1" t="s">
        <v>245</v>
      </c>
      <c r="G255" s="1" t="s">
        <v>246</v>
      </c>
      <c r="H255" s="1" t="s">
        <v>247</v>
      </c>
      <c r="I255" t="str">
        <f t="shared" si="47"/>
        <v>pos_trend</v>
      </c>
      <c r="J255">
        <f t="shared" si="48"/>
        <v>2012</v>
      </c>
      <c r="K255">
        <f t="shared" si="49"/>
        <v>2013</v>
      </c>
      <c r="L255">
        <f t="shared" si="50"/>
        <v>2014</v>
      </c>
      <c r="M255">
        <f t="shared" si="51"/>
        <v>2015</v>
      </c>
      <c r="N255">
        <f t="shared" si="52"/>
        <v>2016</v>
      </c>
      <c r="P255">
        <f t="shared" si="37"/>
        <v>2016</v>
      </c>
      <c r="Q255">
        <f>IFERROR(J144+MATCH(P255,J255:N255,0)-1,"")</f>
        <v>2016</v>
      </c>
      <c r="R255">
        <f t="shared" si="38"/>
        <v>2012</v>
      </c>
      <c r="S255">
        <f>IFERROR(J144+MATCH(R255,J255:N255)-1,"")</f>
        <v>2012</v>
      </c>
      <c r="T255">
        <f t="shared" si="39"/>
        <v>2014</v>
      </c>
      <c r="U255">
        <f t="shared" si="40"/>
        <v>1.5811388300841898</v>
      </c>
      <c r="V255">
        <f t="shared" si="41"/>
        <v>-1.2649110640673518</v>
      </c>
      <c r="W255">
        <f t="shared" si="42"/>
        <v>-0.63245553203367588</v>
      </c>
      <c r="X255">
        <f t="shared" si="43"/>
        <v>0</v>
      </c>
      <c r="Y255">
        <f t="shared" si="44"/>
        <v>0.63245553203367588</v>
      </c>
      <c r="Z255">
        <f t="shared" si="45"/>
        <v>1.2649110640673518</v>
      </c>
      <c r="AA255">
        <f t="shared" si="46"/>
        <v>-1.2649110640673518</v>
      </c>
      <c r="AB255">
        <f>IFERROR(V144+MATCH(AA255,V255:Z255,0)-1,"")</f>
        <v>2012</v>
      </c>
    </row>
    <row r="256" spans="1:28" x14ac:dyDescent="0.3">
      <c r="A256" s="1">
        <v>0</v>
      </c>
      <c r="B256" t="s">
        <v>8419</v>
      </c>
      <c r="C256" t="s">
        <v>8420</v>
      </c>
      <c r="D256" t="s">
        <v>4466</v>
      </c>
      <c r="E256" t="s">
        <v>8421</v>
      </c>
      <c r="F256" t="s">
        <v>8422</v>
      </c>
      <c r="G256" t="s">
        <v>8423</v>
      </c>
      <c r="I256" t="str">
        <f t="shared" si="47"/>
        <v>pos_trend</v>
      </c>
      <c r="J256">
        <f t="shared" si="48"/>
        <v>234250000</v>
      </c>
      <c r="K256">
        <f t="shared" si="49"/>
        <v>248170000</v>
      </c>
      <c r="L256">
        <f t="shared" si="50"/>
        <v>248570000</v>
      </c>
      <c r="M256">
        <f t="shared" si="51"/>
        <v>261769999.99999997</v>
      </c>
      <c r="N256">
        <f t="shared" si="52"/>
        <v>377400000</v>
      </c>
      <c r="P256">
        <f t="shared" si="37"/>
        <v>377400000</v>
      </c>
      <c r="Q256">
        <f>IFERROR(J144+MATCH(P256,J256:N256,0)-1,"")</f>
        <v>2016</v>
      </c>
      <c r="R256">
        <f t="shared" si="38"/>
        <v>234250000</v>
      </c>
      <c r="S256">
        <f>IFERROR(J144+MATCH(R256,J256:N256)-1,"")</f>
        <v>2012</v>
      </c>
      <c r="T256">
        <f t="shared" si="39"/>
        <v>274032000</v>
      </c>
      <c r="U256">
        <f t="shared" si="40"/>
        <v>58598344.857171521</v>
      </c>
      <c r="V256">
        <f t="shared" si="41"/>
        <v>-0.67889289530216668</v>
      </c>
      <c r="W256">
        <f t="shared" si="42"/>
        <v>-0.44134352366157142</v>
      </c>
      <c r="X256">
        <f t="shared" si="43"/>
        <v>-0.43451739229258879</v>
      </c>
      <c r="Y256">
        <f t="shared" si="44"/>
        <v>-0.20925505711616277</v>
      </c>
      <c r="Z256">
        <f t="shared" si="45"/>
        <v>1.764008868372489</v>
      </c>
      <c r="AA256">
        <f t="shared" si="46"/>
        <v>1.764008868372489</v>
      </c>
      <c r="AB256">
        <f>IFERROR(V144+MATCH(AA256,V256:Z256,0)-1,"")</f>
        <v>2016</v>
      </c>
    </row>
    <row r="257" spans="1:28" x14ac:dyDescent="0.3">
      <c r="A257" s="1">
        <v>1</v>
      </c>
      <c r="B257" t="s">
        <v>8424</v>
      </c>
      <c r="C257" t="s">
        <v>8425</v>
      </c>
      <c r="D257" t="s">
        <v>8426</v>
      </c>
      <c r="E257" t="s">
        <v>8427</v>
      </c>
      <c r="F257" t="s">
        <v>8428</v>
      </c>
      <c r="G257" t="s">
        <v>8429</v>
      </c>
      <c r="I257" t="str">
        <f t="shared" si="47"/>
        <v>pos_trend</v>
      </c>
      <c r="J257">
        <f t="shared" si="48"/>
        <v>15640000</v>
      </c>
      <c r="K257">
        <f t="shared" si="49"/>
        <v>18250000</v>
      </c>
      <c r="L257">
        <f t="shared" si="50"/>
        <v>23980000</v>
      </c>
      <c r="M257">
        <f t="shared" si="51"/>
        <v>27530000</v>
      </c>
      <c r="N257">
        <f t="shared" si="52"/>
        <v>47100000</v>
      </c>
      <c r="P257">
        <f t="shared" si="37"/>
        <v>47100000</v>
      </c>
      <c r="Q257">
        <f>IFERROR(J144+MATCH(P257,J257:N257,0)-1,"")</f>
        <v>2016</v>
      </c>
      <c r="R257">
        <f t="shared" si="38"/>
        <v>15640000</v>
      </c>
      <c r="S257">
        <f>IFERROR(J144+MATCH(R257,J257:N257)-1,"")</f>
        <v>2012</v>
      </c>
      <c r="T257">
        <f t="shared" si="39"/>
        <v>26500000</v>
      </c>
      <c r="U257">
        <f t="shared" si="40"/>
        <v>12427523.888530651</v>
      </c>
      <c r="V257">
        <f t="shared" si="41"/>
        <v>-0.87386675716010354</v>
      </c>
      <c r="W257">
        <f t="shared" si="42"/>
        <v>-0.66384905585366982</v>
      </c>
      <c r="X257">
        <f t="shared" si="43"/>
        <v>-0.20277571160621186</v>
      </c>
      <c r="Y257">
        <f t="shared" si="44"/>
        <v>8.2880548791427866E-2</v>
      </c>
      <c r="Z257">
        <f t="shared" si="45"/>
        <v>1.6576109758285573</v>
      </c>
      <c r="AA257">
        <f t="shared" si="46"/>
        <v>1.6576109758285573</v>
      </c>
      <c r="AB257">
        <f>IFERROR(V144+MATCH(AA257,V257:Z257,0)-1,"")</f>
        <v>2016</v>
      </c>
    </row>
    <row r="258" spans="1:28" x14ac:dyDescent="0.3">
      <c r="A258" s="1">
        <v>2</v>
      </c>
      <c r="B258" t="s">
        <v>8430</v>
      </c>
      <c r="C258" t="s">
        <v>8431</v>
      </c>
      <c r="D258" t="s">
        <v>8432</v>
      </c>
      <c r="E258" t="s">
        <v>8433</v>
      </c>
      <c r="F258" t="s">
        <v>8434</v>
      </c>
      <c r="G258" t="s">
        <v>8435</v>
      </c>
      <c r="I258" t="str">
        <f t="shared" si="47"/>
        <v>N/A</v>
      </c>
      <c r="J258">
        <f t="shared" si="48"/>
        <v>218610000</v>
      </c>
      <c r="K258">
        <f t="shared" si="49"/>
        <v>229920000</v>
      </c>
      <c r="L258">
        <f t="shared" si="50"/>
        <v>224590000</v>
      </c>
      <c r="M258">
        <f t="shared" si="51"/>
        <v>234240000</v>
      </c>
      <c r="N258">
        <f t="shared" si="52"/>
        <v>330300000</v>
      </c>
      <c r="P258">
        <f t="shared" si="37"/>
        <v>330300000</v>
      </c>
      <c r="Q258">
        <f>IFERROR(J144+MATCH(P258,J258:N258,0)-1,"")</f>
        <v>2016</v>
      </c>
      <c r="R258">
        <f t="shared" si="38"/>
        <v>218610000</v>
      </c>
      <c r="S258">
        <f>IFERROR(J144+MATCH(R258,J258:N258)-1,"")</f>
        <v>2012</v>
      </c>
      <c r="T258">
        <f t="shared" si="39"/>
        <v>247532000</v>
      </c>
      <c r="U258">
        <f t="shared" si="40"/>
        <v>46637482.45778282</v>
      </c>
      <c r="V258">
        <f t="shared" si="41"/>
        <v>-0.62014496657663221</v>
      </c>
      <c r="W258">
        <f t="shared" si="42"/>
        <v>-0.3776361645580405</v>
      </c>
      <c r="X258">
        <f t="shared" si="43"/>
        <v>-0.49192192183116995</v>
      </c>
      <c r="Y258">
        <f t="shared" si="44"/>
        <v>-0.28500680781884363</v>
      </c>
      <c r="Z258">
        <f t="shared" si="45"/>
        <v>1.7747098607846863</v>
      </c>
      <c r="AA258">
        <f t="shared" si="46"/>
        <v>1.7747098607846863</v>
      </c>
      <c r="AB258">
        <f>IFERROR(V144+MATCH(AA258,V258:Z258,0)-1,"")</f>
        <v>2016</v>
      </c>
    </row>
    <row r="259" spans="1:28" x14ac:dyDescent="0.3">
      <c r="A259" s="1">
        <v>3</v>
      </c>
      <c r="B259" t="s">
        <v>8436</v>
      </c>
      <c r="C259" t="s">
        <v>254</v>
      </c>
      <c r="D259" t="s">
        <v>254</v>
      </c>
      <c r="E259" t="s">
        <v>254</v>
      </c>
      <c r="F259" t="s">
        <v>254</v>
      </c>
      <c r="G259" t="s">
        <v>254</v>
      </c>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1:28" x14ac:dyDescent="0.3">
      <c r="A260" s="1">
        <v>4</v>
      </c>
      <c r="B260" t="s">
        <v>8437</v>
      </c>
      <c r="C260" t="s">
        <v>254</v>
      </c>
      <c r="D260" t="s">
        <v>5341</v>
      </c>
      <c r="E260" t="s">
        <v>5665</v>
      </c>
      <c r="F260" t="s">
        <v>8438</v>
      </c>
      <c r="G260" t="s">
        <v>8439</v>
      </c>
      <c r="I260" t="str">
        <f t="shared" si="47"/>
        <v>N/A</v>
      </c>
      <c r="J260" t="str">
        <f t="shared" si="48"/>
        <v>N/A</v>
      </c>
      <c r="K260">
        <f t="shared" si="49"/>
        <v>5.9400000000000008E-2</v>
      </c>
      <c r="L260">
        <f t="shared" si="50"/>
        <v>1.6000000000000001E-3</v>
      </c>
      <c r="M260">
        <f t="shared" si="51"/>
        <v>5.3099999999999994E-2</v>
      </c>
      <c r="N260">
        <f t="shared" si="52"/>
        <v>0.44170000000000004</v>
      </c>
      <c r="P260">
        <f t="shared" si="37"/>
        <v>0.44170000000000004</v>
      </c>
      <c r="Q260">
        <f>IFERROR(J144+MATCH(P260,J260:N260,0)-1,"")</f>
        <v>2016</v>
      </c>
      <c r="R260">
        <f t="shared" si="38"/>
        <v>1.6000000000000001E-3</v>
      </c>
      <c r="S260">
        <f>IFERROR(J144+MATCH(R260,J260:N260)-1,"")</f>
        <v>2014</v>
      </c>
      <c r="T260">
        <f t="shared" si="39"/>
        <v>0.13895000000000002</v>
      </c>
      <c r="U260">
        <f t="shared" si="40"/>
        <v>0.20348710851877896</v>
      </c>
      <c r="V260" t="str">
        <f t="shared" si="41"/>
        <v/>
      </c>
      <c r="W260">
        <f t="shared" si="42"/>
        <v>-0.39093385610056314</v>
      </c>
      <c r="X260">
        <f t="shared" si="43"/>
        <v>-0.67498133419751538</v>
      </c>
      <c r="Y260">
        <f t="shared" si="44"/>
        <v>-0.42189404834988498</v>
      </c>
      <c r="Z260">
        <f t="shared" si="45"/>
        <v>1.4878092386479633</v>
      </c>
      <c r="AA260">
        <f t="shared" si="46"/>
        <v>1.4878092386479633</v>
      </c>
      <c r="AB260">
        <f>IFERROR(V144+MATCH(AA260,V260:Z260,0)-1,"")</f>
        <v>2016</v>
      </c>
    </row>
    <row r="261" spans="1:28" x14ac:dyDescent="0.3">
      <c r="A261" s="1">
        <v>5</v>
      </c>
      <c r="B261" t="s">
        <v>6314</v>
      </c>
      <c r="C261" t="s">
        <v>8021</v>
      </c>
      <c r="D261" t="s">
        <v>2658</v>
      </c>
      <c r="E261" t="s">
        <v>3527</v>
      </c>
      <c r="F261" t="s">
        <v>5534</v>
      </c>
      <c r="G261" t="s">
        <v>8440</v>
      </c>
      <c r="I261" t="str">
        <f t="shared" si="47"/>
        <v>N/A</v>
      </c>
      <c r="J261">
        <f t="shared" si="48"/>
        <v>5110000</v>
      </c>
      <c r="K261">
        <f t="shared" si="49"/>
        <v>1300000</v>
      </c>
      <c r="L261">
        <f t="shared" si="50"/>
        <v>6510000</v>
      </c>
      <c r="M261">
        <f t="shared" si="51"/>
        <v>11390000</v>
      </c>
      <c r="N261">
        <f t="shared" si="52"/>
        <v>9180000</v>
      </c>
      <c r="P261">
        <f t="shared" si="37"/>
        <v>11390000</v>
      </c>
      <c r="Q261">
        <f>IFERROR(J144+MATCH(P261,J261:N261,0)-1,"")</f>
        <v>2015</v>
      </c>
      <c r="R261">
        <f t="shared" si="38"/>
        <v>1300000</v>
      </c>
      <c r="S261" t="str">
        <f>IFERROR(J144+MATCH(R261,J261:N261)-1,"")</f>
        <v/>
      </c>
      <c r="T261">
        <f t="shared" si="39"/>
        <v>6698000</v>
      </c>
      <c r="U261">
        <f t="shared" si="40"/>
        <v>3868807.3097532266</v>
      </c>
      <c r="V261">
        <f t="shared" si="41"/>
        <v>-0.41046241718905646</v>
      </c>
      <c r="W261">
        <f t="shared" si="42"/>
        <v>-1.3952620453315658</v>
      </c>
      <c r="X261">
        <f t="shared" si="43"/>
        <v>-4.8593787425404669E-2</v>
      </c>
      <c r="Y261">
        <f t="shared" si="44"/>
        <v>1.2127768648936101</v>
      </c>
      <c r="Z261">
        <f t="shared" si="45"/>
        <v>0.64154138505241698</v>
      </c>
      <c r="AA261">
        <f t="shared" si="46"/>
        <v>-1.3952620453315658</v>
      </c>
      <c r="AB261">
        <f>IFERROR(V144+MATCH(AA261,V261:Z261,0)-1,"")</f>
        <v>2013</v>
      </c>
    </row>
    <row r="262" spans="1:28" x14ac:dyDescent="0.3">
      <c r="A262" s="1">
        <v>6</v>
      </c>
      <c r="B262" t="s">
        <v>645</v>
      </c>
      <c r="C262" t="s">
        <v>8021</v>
      </c>
      <c r="D262" t="s">
        <v>2658</v>
      </c>
      <c r="E262" t="s">
        <v>3527</v>
      </c>
      <c r="F262" t="s">
        <v>5534</v>
      </c>
      <c r="G262" t="s">
        <v>8274</v>
      </c>
      <c r="I262" t="str">
        <f t="shared" si="47"/>
        <v>N/A</v>
      </c>
      <c r="J262">
        <f t="shared" si="48"/>
        <v>5110000</v>
      </c>
      <c r="K262">
        <f t="shared" si="49"/>
        <v>1300000</v>
      </c>
      <c r="L262">
        <f t="shared" si="50"/>
        <v>6510000</v>
      </c>
      <c r="M262">
        <f t="shared" si="51"/>
        <v>11390000</v>
      </c>
      <c r="N262">
        <f t="shared" si="52"/>
        <v>1960000</v>
      </c>
      <c r="P262">
        <f t="shared" si="37"/>
        <v>11390000</v>
      </c>
      <c r="Q262">
        <f>IFERROR(J144+MATCH(P262,J262:N262,0)-1,"")</f>
        <v>2015</v>
      </c>
      <c r="R262">
        <f t="shared" si="38"/>
        <v>1300000</v>
      </c>
      <c r="S262" t="str">
        <f>IFERROR(J144+MATCH(R262,J262:N262)-1,"")</f>
        <v/>
      </c>
      <c r="T262">
        <f t="shared" si="39"/>
        <v>5254000</v>
      </c>
      <c r="U262">
        <f t="shared" si="40"/>
        <v>4053804.386005817</v>
      </c>
      <c r="V262">
        <f t="shared" si="41"/>
        <v>-3.5522187626295929E-2</v>
      </c>
      <c r="W262">
        <f t="shared" si="42"/>
        <v>-0.9753800685720424</v>
      </c>
      <c r="X262">
        <f t="shared" si="43"/>
        <v>0.30983241429602559</v>
      </c>
      <c r="Y262">
        <f t="shared" si="44"/>
        <v>1.5136398838538321</v>
      </c>
      <c r="Z262">
        <f t="shared" si="45"/>
        <v>-0.81257004195151938</v>
      </c>
      <c r="AA262">
        <f t="shared" si="46"/>
        <v>1.5136398838538321</v>
      </c>
      <c r="AB262">
        <f>IFERROR(V144+MATCH(AA262,V262:Z262,0)-1,"")</f>
        <v>2015</v>
      </c>
    </row>
    <row r="263" spans="1:28" x14ac:dyDescent="0.3">
      <c r="A263" s="1">
        <v>7</v>
      </c>
      <c r="B263" t="s">
        <v>653</v>
      </c>
      <c r="C263" t="s">
        <v>652</v>
      </c>
      <c r="D263" t="s">
        <v>254</v>
      </c>
      <c r="E263" t="s">
        <v>8441</v>
      </c>
      <c r="F263" t="s">
        <v>391</v>
      </c>
      <c r="G263" t="s">
        <v>8442</v>
      </c>
      <c r="I263" t="str">
        <f t="shared" si="47"/>
        <v>N/A</v>
      </c>
      <c r="J263">
        <f t="shared" si="48"/>
        <v>3000000</v>
      </c>
      <c r="K263" t="str">
        <f t="shared" si="49"/>
        <v>N/A</v>
      </c>
      <c r="L263">
        <f t="shared" si="50"/>
        <v>5000000</v>
      </c>
      <c r="M263">
        <f t="shared" si="51"/>
        <v>10000000</v>
      </c>
      <c r="N263">
        <f t="shared" si="52"/>
        <v>276000</v>
      </c>
      <c r="P263">
        <f t="shared" si="37"/>
        <v>10000000</v>
      </c>
      <c r="Q263">
        <f>IFERROR(J144+MATCH(P263,J263:N263,0)-1,"")</f>
        <v>2015</v>
      </c>
      <c r="R263">
        <f t="shared" si="38"/>
        <v>276000</v>
      </c>
      <c r="S263" t="str">
        <f>IFERROR(J144+MATCH(R263,J263:N263)-1,"")</f>
        <v/>
      </c>
      <c r="T263">
        <f t="shared" si="39"/>
        <v>4569000</v>
      </c>
      <c r="U263">
        <f t="shared" si="40"/>
        <v>4105814.251359487</v>
      </c>
      <c r="V263">
        <f t="shared" si="41"/>
        <v>-0.38214100880975904</v>
      </c>
      <c r="W263" t="str">
        <f t="shared" si="42"/>
        <v/>
      </c>
      <c r="X263">
        <f t="shared" si="43"/>
        <v>0.10497308782473305</v>
      </c>
      <c r="Y263">
        <f t="shared" si="44"/>
        <v>1.3227583294109633</v>
      </c>
      <c r="Z263">
        <f t="shared" si="45"/>
        <v>-1.0455904084259373</v>
      </c>
      <c r="AA263">
        <f t="shared" si="46"/>
        <v>1.3227583294109633</v>
      </c>
      <c r="AB263">
        <f>IFERROR(V144+MATCH(AA263,V263:Z263,0)-1,"")</f>
        <v>2015</v>
      </c>
    </row>
    <row r="264" spans="1:28" x14ac:dyDescent="0.3">
      <c r="A264" s="1">
        <v>8</v>
      </c>
      <c r="B264" t="s">
        <v>651</v>
      </c>
      <c r="C264" t="s">
        <v>3503</v>
      </c>
      <c r="D264" t="s">
        <v>2658</v>
      </c>
      <c r="E264" t="s">
        <v>3504</v>
      </c>
      <c r="F264" t="s">
        <v>8209</v>
      </c>
      <c r="G264" t="s">
        <v>7154</v>
      </c>
      <c r="I264" t="str">
        <f t="shared" si="47"/>
        <v>N/A</v>
      </c>
      <c r="J264">
        <f t="shared" si="48"/>
        <v>2110000</v>
      </c>
      <c r="K264">
        <f t="shared" si="49"/>
        <v>1300000</v>
      </c>
      <c r="L264">
        <f t="shared" si="50"/>
        <v>1510000</v>
      </c>
      <c r="M264">
        <f t="shared" si="51"/>
        <v>1390000</v>
      </c>
      <c r="N264">
        <f t="shared" si="52"/>
        <v>1680000</v>
      </c>
      <c r="P264">
        <f t="shared" si="37"/>
        <v>2110000</v>
      </c>
      <c r="Q264">
        <f>IFERROR(J144+MATCH(P264,J264:N264,0)-1,"")</f>
        <v>2012</v>
      </c>
      <c r="R264">
        <f t="shared" si="38"/>
        <v>1300000</v>
      </c>
      <c r="S264" t="str">
        <f>IFERROR(J144+MATCH(R264,J264:N264)-1,"")</f>
        <v/>
      </c>
      <c r="T264">
        <f t="shared" si="39"/>
        <v>1598000</v>
      </c>
      <c r="U264">
        <f t="shared" si="40"/>
        <v>319640.42297556798</v>
      </c>
      <c r="V264">
        <f t="shared" si="41"/>
        <v>1.6017999076391387</v>
      </c>
      <c r="W264">
        <f t="shared" si="42"/>
        <v>-0.93229760249309235</v>
      </c>
      <c r="X264">
        <f t="shared" si="43"/>
        <v>-0.27530935912547694</v>
      </c>
      <c r="Y264">
        <f t="shared" si="44"/>
        <v>-0.65073121247840005</v>
      </c>
      <c r="Z264">
        <f t="shared" si="45"/>
        <v>0.25653826645783079</v>
      </c>
      <c r="AA264">
        <f t="shared" si="46"/>
        <v>1.6017999076391387</v>
      </c>
      <c r="AB264">
        <f>IFERROR(V144+MATCH(AA264,V264:Z264,0)-1,"")</f>
        <v>2012</v>
      </c>
    </row>
    <row r="265" spans="1:28" x14ac:dyDescent="0.3">
      <c r="A265" s="1">
        <v>9</v>
      </c>
      <c r="B265" t="s">
        <v>695</v>
      </c>
      <c r="C265" t="s">
        <v>254</v>
      </c>
      <c r="D265" t="s">
        <v>254</v>
      </c>
      <c r="E265" t="s">
        <v>254</v>
      </c>
      <c r="F265" t="s">
        <v>254</v>
      </c>
      <c r="G265" t="s">
        <v>4164</v>
      </c>
      <c r="I265" t="str">
        <f t="shared" si="47"/>
        <v>N/A</v>
      </c>
      <c r="J265" t="str">
        <f t="shared" si="48"/>
        <v>N/A</v>
      </c>
      <c r="K265" t="str">
        <f t="shared" si="49"/>
        <v>N/A</v>
      </c>
      <c r="L265" t="str">
        <f t="shared" si="50"/>
        <v>N/A</v>
      </c>
      <c r="M265" t="str">
        <f t="shared" si="51"/>
        <v>N/A</v>
      </c>
      <c r="N265">
        <f t="shared" si="52"/>
        <v>7220000</v>
      </c>
      <c r="P265">
        <f t="shared" si="37"/>
        <v>7220000</v>
      </c>
      <c r="Q265">
        <f>IFERROR(J144+MATCH(P265,J265:N265,0)-1,"")</f>
        <v>2016</v>
      </c>
      <c r="R265">
        <f t="shared" si="38"/>
        <v>7220000</v>
      </c>
      <c r="S265">
        <f>IFERROR(J144+MATCH(R265,J265:N265)-1,"")</f>
        <v>2016</v>
      </c>
      <c r="T265">
        <f t="shared" si="39"/>
        <v>7220000</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1:28" x14ac:dyDescent="0.3">
      <c r="A266" s="1">
        <v>10</v>
      </c>
      <c r="B266" t="s">
        <v>6315</v>
      </c>
      <c r="C266" t="s">
        <v>254</v>
      </c>
      <c r="D266" t="s">
        <v>254</v>
      </c>
      <c r="E266" t="s">
        <v>254</v>
      </c>
      <c r="F266" t="s">
        <v>254</v>
      </c>
      <c r="G266" t="s">
        <v>4164</v>
      </c>
      <c r="I266" t="str">
        <f t="shared" si="47"/>
        <v>N/A</v>
      </c>
      <c r="J266" t="str">
        <f t="shared" si="48"/>
        <v>N/A</v>
      </c>
      <c r="K266" t="str">
        <f t="shared" si="49"/>
        <v>N/A</v>
      </c>
      <c r="L266" t="str">
        <f t="shared" si="50"/>
        <v>N/A</v>
      </c>
      <c r="M266" t="str">
        <f t="shared" si="51"/>
        <v>N/A</v>
      </c>
      <c r="N266">
        <f t="shared" si="52"/>
        <v>7220000</v>
      </c>
      <c r="P266">
        <f t="shared" si="37"/>
        <v>7220000</v>
      </c>
      <c r="Q266">
        <f>IFERROR(J144+MATCH(P266,J266:N266,0)-1,"")</f>
        <v>2016</v>
      </c>
      <c r="R266">
        <f t="shared" si="38"/>
        <v>7220000</v>
      </c>
      <c r="S266">
        <f>IFERROR(J144+MATCH(R266,J266:N266)-1,"")</f>
        <v>2016</v>
      </c>
      <c r="T266">
        <f t="shared" si="39"/>
        <v>7220000</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11</v>
      </c>
      <c r="B267" t="s">
        <v>706</v>
      </c>
      <c r="C267" t="s">
        <v>254</v>
      </c>
      <c r="D267" t="s">
        <v>254</v>
      </c>
      <c r="E267" t="s">
        <v>254</v>
      </c>
      <c r="F267" t="s">
        <v>254</v>
      </c>
      <c r="G267" t="s">
        <v>254</v>
      </c>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1:28" x14ac:dyDescent="0.3">
      <c r="A268" s="1">
        <v>12</v>
      </c>
      <c r="B268" t="s">
        <v>8443</v>
      </c>
      <c r="C268" t="s">
        <v>254</v>
      </c>
      <c r="D268" t="s">
        <v>254</v>
      </c>
      <c r="E268" t="s">
        <v>254</v>
      </c>
      <c r="F268" t="s">
        <v>254</v>
      </c>
      <c r="G268" t="s">
        <v>254</v>
      </c>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1:28" x14ac:dyDescent="0.3">
      <c r="A269" s="1">
        <v>13</v>
      </c>
      <c r="B269" t="s">
        <v>6317</v>
      </c>
      <c r="C269" t="s">
        <v>8444</v>
      </c>
      <c r="D269" t="s">
        <v>2616</v>
      </c>
      <c r="E269" t="s">
        <v>3216</v>
      </c>
      <c r="F269" t="s">
        <v>8445</v>
      </c>
      <c r="G269" t="s">
        <v>8446</v>
      </c>
      <c r="I269" t="str">
        <f t="shared" si="47"/>
        <v>N/A</v>
      </c>
      <c r="J269">
        <f t="shared" si="48"/>
        <v>1.7500000000000002E-2</v>
      </c>
      <c r="K269">
        <f t="shared" si="49"/>
        <v>4.4000000000000003E-3</v>
      </c>
      <c r="L269">
        <f t="shared" si="50"/>
        <v>2.1499999999999998E-2</v>
      </c>
      <c r="M269">
        <f t="shared" si="51"/>
        <v>3.5000000000000003E-2</v>
      </c>
      <c r="N269">
        <f t="shared" si="52"/>
        <v>2.0800000000000003E-2</v>
      </c>
      <c r="P269">
        <f t="shared" si="37"/>
        <v>3.5000000000000003E-2</v>
      </c>
      <c r="Q269">
        <f>IFERROR(J144+MATCH(P269,J269:N269,0)-1,"")</f>
        <v>2015</v>
      </c>
      <c r="R269">
        <f t="shared" si="38"/>
        <v>4.4000000000000003E-3</v>
      </c>
      <c r="S269" t="str">
        <f>IFERROR(J144+MATCH(R269,J269:N269)-1,"")</f>
        <v/>
      </c>
      <c r="T269">
        <f t="shared" si="39"/>
        <v>1.984E-2</v>
      </c>
      <c r="U269">
        <f t="shared" si="40"/>
        <v>1.0924422181516057E-2</v>
      </c>
      <c r="V269">
        <f t="shared" si="41"/>
        <v>-0.21419897191077436</v>
      </c>
      <c r="W269">
        <f t="shared" si="42"/>
        <v>-1.4133470625223754</v>
      </c>
      <c r="X269">
        <f t="shared" si="43"/>
        <v>0.15195311682559201</v>
      </c>
      <c r="Y269">
        <f t="shared" si="44"/>
        <v>1.3877164163108302</v>
      </c>
      <c r="Z269">
        <f t="shared" si="45"/>
        <v>8.7876501296728235E-2</v>
      </c>
      <c r="AA269">
        <f t="shared" si="46"/>
        <v>-1.4133470625223754</v>
      </c>
      <c r="AB269">
        <f>IFERROR(V144+MATCH(AA269,V269:Z269,0)-1,"")</f>
        <v>2013</v>
      </c>
    </row>
    <row r="270" spans="1:28" x14ac:dyDescent="0.3">
      <c r="A270" s="1">
        <v>14</v>
      </c>
      <c r="B270" t="s">
        <v>730</v>
      </c>
      <c r="C270" t="s">
        <v>8447</v>
      </c>
      <c r="D270" t="s">
        <v>5536</v>
      </c>
      <c r="E270" t="s">
        <v>8448</v>
      </c>
      <c r="F270" t="s">
        <v>8254</v>
      </c>
      <c r="G270" t="s">
        <v>8449</v>
      </c>
      <c r="I270" t="str">
        <f t="shared" si="47"/>
        <v>N/A</v>
      </c>
      <c r="J270">
        <f t="shared" si="48"/>
        <v>4270000</v>
      </c>
      <c r="K270">
        <f t="shared" si="49"/>
        <v>4230000</v>
      </c>
      <c r="L270">
        <f t="shared" si="50"/>
        <v>4640000</v>
      </c>
      <c r="M270">
        <f t="shared" si="51"/>
        <v>4850000</v>
      </c>
      <c r="N270">
        <f t="shared" si="52"/>
        <v>5450000</v>
      </c>
      <c r="P270">
        <f t="shared" si="37"/>
        <v>5450000</v>
      </c>
      <c r="Q270">
        <f>IFERROR(J144+MATCH(P270,J270:N270,0)-1,"")</f>
        <v>2016</v>
      </c>
      <c r="R270">
        <f t="shared" si="38"/>
        <v>4230000</v>
      </c>
      <c r="S270" t="str">
        <f>IFERROR(J144+MATCH(R270,J270:N270)-1,"")</f>
        <v/>
      </c>
      <c r="T270">
        <f t="shared" si="39"/>
        <v>4688000</v>
      </c>
      <c r="U270">
        <f t="shared" si="40"/>
        <v>498417.49568007741</v>
      </c>
      <c r="V270">
        <f t="shared" si="41"/>
        <v>-0.83865434825808061</v>
      </c>
      <c r="W270">
        <f t="shared" si="42"/>
        <v>-0.91890835287607875</v>
      </c>
      <c r="X270">
        <f t="shared" si="43"/>
        <v>-9.6304805541597774E-2</v>
      </c>
      <c r="Y270">
        <f t="shared" si="44"/>
        <v>0.32502871870289246</v>
      </c>
      <c r="Z270">
        <f t="shared" si="45"/>
        <v>1.5288387879728647</v>
      </c>
      <c r="AA270">
        <f t="shared" si="46"/>
        <v>1.5288387879728647</v>
      </c>
      <c r="AB270">
        <f>IFERROR(V144+MATCH(AA270,V270:Z270,0)-1,"")</f>
        <v>2016</v>
      </c>
    </row>
    <row r="271" spans="1:28" x14ac:dyDescent="0.3">
      <c r="A271" s="1">
        <v>15</v>
      </c>
      <c r="B271" t="s">
        <v>735</v>
      </c>
      <c r="C271" t="s">
        <v>8447</v>
      </c>
      <c r="D271" t="s">
        <v>5536</v>
      </c>
      <c r="E271" t="s">
        <v>8448</v>
      </c>
      <c r="F271" t="s">
        <v>8254</v>
      </c>
      <c r="G271" t="s">
        <v>8449</v>
      </c>
      <c r="I271" t="str">
        <f t="shared" si="47"/>
        <v>N/A</v>
      </c>
      <c r="J271">
        <f t="shared" si="48"/>
        <v>4270000</v>
      </c>
      <c r="K271">
        <f t="shared" si="49"/>
        <v>4230000</v>
      </c>
      <c r="L271">
        <f t="shared" si="50"/>
        <v>4640000</v>
      </c>
      <c r="M271">
        <f t="shared" si="51"/>
        <v>4850000</v>
      </c>
      <c r="N271">
        <f t="shared" si="52"/>
        <v>5450000</v>
      </c>
      <c r="P271">
        <f t="shared" si="37"/>
        <v>5450000</v>
      </c>
      <c r="Q271">
        <f>IFERROR(J144+MATCH(P271,J271:N271,0)-1,"")</f>
        <v>2016</v>
      </c>
      <c r="R271">
        <f t="shared" si="38"/>
        <v>4230000</v>
      </c>
      <c r="S271" t="str">
        <f>IFERROR(J144+MATCH(R271,J271:N271)-1,"")</f>
        <v/>
      </c>
      <c r="T271">
        <f t="shared" si="39"/>
        <v>4688000</v>
      </c>
      <c r="U271">
        <f t="shared" si="40"/>
        <v>498417.49568007741</v>
      </c>
      <c r="V271">
        <f t="shared" si="41"/>
        <v>-0.83865434825808061</v>
      </c>
      <c r="W271">
        <f t="shared" si="42"/>
        <v>-0.91890835287607875</v>
      </c>
      <c r="X271">
        <f t="shared" si="43"/>
        <v>-9.6304805541597774E-2</v>
      </c>
      <c r="Y271">
        <f t="shared" si="44"/>
        <v>0.32502871870289246</v>
      </c>
      <c r="Z271">
        <f t="shared" si="45"/>
        <v>1.5288387879728647</v>
      </c>
      <c r="AA271">
        <f t="shared" si="46"/>
        <v>1.5288387879728647</v>
      </c>
      <c r="AB271">
        <f>IFERROR(V144+MATCH(AA271,V271:Z271,0)-1,"")</f>
        <v>2016</v>
      </c>
    </row>
    <row r="272" spans="1:28" x14ac:dyDescent="0.3">
      <c r="A272" s="1">
        <v>16</v>
      </c>
      <c r="B272" t="s">
        <v>747</v>
      </c>
      <c r="C272" t="s">
        <v>8450</v>
      </c>
      <c r="D272" t="s">
        <v>8451</v>
      </c>
      <c r="E272" t="s">
        <v>8452</v>
      </c>
      <c r="F272" t="s">
        <v>8453</v>
      </c>
      <c r="G272" t="s">
        <v>8454</v>
      </c>
      <c r="I272" t="str">
        <f t="shared" si="47"/>
        <v>pos_trend</v>
      </c>
      <c r="J272">
        <f t="shared" si="48"/>
        <v>243630000</v>
      </c>
      <c r="K272">
        <f t="shared" si="49"/>
        <v>253700000</v>
      </c>
      <c r="L272">
        <f t="shared" si="50"/>
        <v>260950000</v>
      </c>
      <c r="M272">
        <f t="shared" si="51"/>
        <v>279290000</v>
      </c>
      <c r="N272">
        <f t="shared" si="52"/>
        <v>393340000</v>
      </c>
      <c r="P272">
        <f t="shared" si="37"/>
        <v>393340000</v>
      </c>
      <c r="Q272">
        <f>IFERROR(J144+MATCH(P272,J272:N272,0)-1,"")</f>
        <v>2016</v>
      </c>
      <c r="R272">
        <f t="shared" si="38"/>
        <v>243630000</v>
      </c>
      <c r="S272">
        <f>IFERROR(J144+MATCH(R272,J272:N272)-1,"")</f>
        <v>2012</v>
      </c>
      <c r="T272">
        <f t="shared" si="39"/>
        <v>286182000</v>
      </c>
      <c r="U272">
        <f t="shared" si="40"/>
        <v>61304044.483214974</v>
      </c>
      <c r="V272">
        <f t="shared" si="41"/>
        <v>-0.69411407287574189</v>
      </c>
      <c r="W272">
        <f t="shared" si="42"/>
        <v>-0.52985084872978583</v>
      </c>
      <c r="X272">
        <f t="shared" si="43"/>
        <v>-0.41158785219967847</v>
      </c>
      <c r="Y272">
        <f t="shared" si="44"/>
        <v>-0.11242325132213793</v>
      </c>
      <c r="Z272">
        <f t="shared" si="45"/>
        <v>1.7479760251273442</v>
      </c>
      <c r="AA272">
        <f t="shared" si="46"/>
        <v>1.7479760251273442</v>
      </c>
      <c r="AB272">
        <f>IFERROR(V144+MATCH(AA272,V272:Z272,0)-1,"")</f>
        <v>2016</v>
      </c>
    </row>
    <row r="273" spans="1:28" x14ac:dyDescent="0.3">
      <c r="A273" s="1">
        <v>17</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18</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19</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20</v>
      </c>
      <c r="B276" t="s">
        <v>763</v>
      </c>
      <c r="C276" t="s">
        <v>8455</v>
      </c>
      <c r="D276" t="s">
        <v>8456</v>
      </c>
      <c r="E276" t="s">
        <v>8457</v>
      </c>
      <c r="F276" t="s">
        <v>8458</v>
      </c>
      <c r="G276" t="s">
        <v>8459</v>
      </c>
      <c r="I276" t="str">
        <f t="shared" si="47"/>
        <v>N/A</v>
      </c>
      <c r="J276">
        <f t="shared" si="48"/>
        <v>48000000</v>
      </c>
      <c r="K276">
        <f t="shared" si="49"/>
        <v>41110000</v>
      </c>
      <c r="L276">
        <f t="shared" si="50"/>
        <v>42680000</v>
      </c>
      <c r="M276">
        <f t="shared" si="51"/>
        <v>45790000</v>
      </c>
      <c r="N276">
        <f t="shared" si="52"/>
        <v>47840000</v>
      </c>
      <c r="P276">
        <f t="shared" si="53"/>
        <v>48000000</v>
      </c>
      <c r="Q276">
        <f>IFERROR(J144+MATCH(P276,J276:N276,0)-1,"")</f>
        <v>2012</v>
      </c>
      <c r="R276">
        <f t="shared" si="54"/>
        <v>41110000</v>
      </c>
      <c r="S276" t="str">
        <f>IFERROR(J144+MATCH(R276,J276:N276)-1,"")</f>
        <v/>
      </c>
      <c r="T276">
        <f t="shared" si="55"/>
        <v>45084000</v>
      </c>
      <c r="U276">
        <f t="shared" si="56"/>
        <v>3089050.0157815511</v>
      </c>
      <c r="V276">
        <f t="shared" si="57"/>
        <v>0.94397953581280292</v>
      </c>
      <c r="W276">
        <f t="shared" si="58"/>
        <v>-1.2864796554595606</v>
      </c>
      <c r="X276">
        <f t="shared" si="59"/>
        <v>-0.77823278604045887</v>
      </c>
      <c r="Y276">
        <f t="shared" si="60"/>
        <v>0.2285492291782712</v>
      </c>
      <c r="Z276">
        <f t="shared" si="61"/>
        <v>0.89218367650894537</v>
      </c>
      <c r="AA276">
        <f t="shared" si="62"/>
        <v>-1.2864796554595606</v>
      </c>
      <c r="AB276">
        <f>IFERROR(V144+MATCH(AA276,V276:Z276,0)-1,"")</f>
        <v>2013</v>
      </c>
    </row>
    <row r="277" spans="1:28" x14ac:dyDescent="0.3">
      <c r="A277" s="1">
        <v>21</v>
      </c>
      <c r="B277" t="s">
        <v>769</v>
      </c>
      <c r="C277" t="s">
        <v>8460</v>
      </c>
      <c r="D277" t="s">
        <v>8461</v>
      </c>
      <c r="E277" t="s">
        <v>8462</v>
      </c>
      <c r="F277" t="s">
        <v>8463</v>
      </c>
      <c r="G277" t="s">
        <v>8464</v>
      </c>
      <c r="I277" t="str">
        <f t="shared" si="47"/>
        <v>N/A</v>
      </c>
      <c r="J277">
        <f t="shared" si="48"/>
        <v>23586</v>
      </c>
      <c r="K277">
        <f t="shared" si="49"/>
        <v>18910</v>
      </c>
      <c r="L277">
        <f t="shared" si="50"/>
        <v>18017</v>
      </c>
      <c r="M277">
        <f t="shared" si="51"/>
        <v>18063</v>
      </c>
      <c r="N277">
        <f t="shared" si="52"/>
        <v>17834</v>
      </c>
      <c r="P277">
        <f t="shared" si="53"/>
        <v>23586</v>
      </c>
      <c r="Q277">
        <f>IFERROR(J144+MATCH(P277,J277:N277,0)-1,"")</f>
        <v>2012</v>
      </c>
      <c r="R277">
        <f t="shared" si="54"/>
        <v>17834</v>
      </c>
      <c r="S277" t="str">
        <f>IFERROR(J144+MATCH(R277,J277:N277)-1,"")</f>
        <v/>
      </c>
      <c r="T277">
        <f t="shared" si="55"/>
        <v>19282</v>
      </c>
      <c r="U277">
        <f t="shared" si="56"/>
        <v>2441.6024451167309</v>
      </c>
      <c r="V277">
        <f t="shared" si="57"/>
        <v>1.7627767405820358</v>
      </c>
      <c r="W277">
        <f t="shared" si="58"/>
        <v>-0.15235895620272244</v>
      </c>
      <c r="X277">
        <f t="shared" si="59"/>
        <v>-0.51810236450656955</v>
      </c>
      <c r="Y277">
        <f t="shared" si="60"/>
        <v>-0.49926227852451249</v>
      </c>
      <c r="Z277">
        <f t="shared" si="61"/>
        <v>-0.59305314134823139</v>
      </c>
      <c r="AA277">
        <f t="shared" si="62"/>
        <v>1.7627767405820358</v>
      </c>
      <c r="AB277">
        <f>IFERROR(V144+MATCH(AA277,V277:Z277,0)-1,"")</f>
        <v>2012</v>
      </c>
    </row>
    <row r="278" spans="1:28" x14ac:dyDescent="0.3">
      <c r="A278" s="1">
        <v>22</v>
      </c>
      <c r="B278" t="s">
        <v>6328</v>
      </c>
      <c r="C278" t="s">
        <v>8465</v>
      </c>
      <c r="D278" t="s">
        <v>8466</v>
      </c>
      <c r="E278" t="s">
        <v>8467</v>
      </c>
      <c r="F278" t="s">
        <v>8468</v>
      </c>
      <c r="G278" t="s">
        <v>3515</v>
      </c>
      <c r="I278" t="str">
        <f t="shared" si="47"/>
        <v>N/A</v>
      </c>
      <c r="J278">
        <f t="shared" si="48"/>
        <v>22770000</v>
      </c>
      <c r="K278">
        <f t="shared" si="49"/>
        <v>18520000</v>
      </c>
      <c r="L278">
        <f t="shared" si="50"/>
        <v>17960000</v>
      </c>
      <c r="M278">
        <f t="shared" si="51"/>
        <v>18270000</v>
      </c>
      <c r="N278">
        <f t="shared" si="52"/>
        <v>18360000</v>
      </c>
      <c r="P278">
        <f t="shared" si="53"/>
        <v>22770000</v>
      </c>
      <c r="Q278">
        <f>IFERROR(J144+MATCH(P278,J278:N278,0)-1,"")</f>
        <v>2012</v>
      </c>
      <c r="R278">
        <f t="shared" si="54"/>
        <v>17960000</v>
      </c>
      <c r="S278">
        <f>IFERROR(J144+MATCH(R278,J278:N278)-1,"")</f>
        <v>2014</v>
      </c>
      <c r="T278">
        <f t="shared" si="55"/>
        <v>19176000</v>
      </c>
      <c r="U278">
        <f t="shared" si="56"/>
        <v>2019438.0406439807</v>
      </c>
      <c r="V278">
        <f t="shared" si="57"/>
        <v>1.7797030300835106</v>
      </c>
      <c r="W278">
        <f t="shared" si="58"/>
        <v>-0.32484284578040706</v>
      </c>
      <c r="X278">
        <f t="shared" si="59"/>
        <v>-0.60214771412953505</v>
      </c>
      <c r="Y278">
        <f t="shared" si="60"/>
        <v>-0.44863966200769634</v>
      </c>
      <c r="Z278">
        <f t="shared" si="61"/>
        <v>-0.40407280816587215</v>
      </c>
      <c r="AA278">
        <f t="shared" si="62"/>
        <v>1.7797030300835106</v>
      </c>
      <c r="AB278">
        <f>IFERROR(V144+MATCH(AA278,V278:Z278,0)-1,"")</f>
        <v>2012</v>
      </c>
    </row>
    <row r="279" spans="1:28" x14ac:dyDescent="0.3">
      <c r="A279" s="1">
        <v>23</v>
      </c>
      <c r="B279" t="s">
        <v>773</v>
      </c>
      <c r="C279" t="s">
        <v>2817</v>
      </c>
      <c r="D279" t="s">
        <v>6730</v>
      </c>
      <c r="E279" t="s">
        <v>4493</v>
      </c>
      <c r="F279" t="s">
        <v>8469</v>
      </c>
      <c r="G279" t="s">
        <v>8470</v>
      </c>
      <c r="I279" t="str">
        <f t="shared" si="47"/>
        <v>N/A</v>
      </c>
      <c r="J279">
        <f t="shared" si="48"/>
        <v>27320000</v>
      </c>
      <c r="K279">
        <f t="shared" si="49"/>
        <v>24880000</v>
      </c>
      <c r="L279">
        <f t="shared" si="50"/>
        <v>26200000</v>
      </c>
      <c r="M279">
        <f t="shared" si="51"/>
        <v>28630000</v>
      </c>
      <c r="N279">
        <f t="shared" si="52"/>
        <v>31110000</v>
      </c>
      <c r="P279">
        <f t="shared" si="53"/>
        <v>31110000</v>
      </c>
      <c r="Q279">
        <f>IFERROR(J144+MATCH(P279,J279:N279,0)-1,"")</f>
        <v>2016</v>
      </c>
      <c r="R279">
        <f t="shared" si="54"/>
        <v>24880000</v>
      </c>
      <c r="S279" t="str">
        <f>IFERROR(J144+MATCH(R279,J279:N279)-1,"")</f>
        <v/>
      </c>
      <c r="T279">
        <f t="shared" si="55"/>
        <v>27628000</v>
      </c>
      <c r="U279">
        <f t="shared" si="56"/>
        <v>2388193.8782268078</v>
      </c>
      <c r="V279">
        <f t="shared" si="57"/>
        <v>-0.12896775375233965</v>
      </c>
      <c r="W279">
        <f t="shared" si="58"/>
        <v>-1.1506603484137319</v>
      </c>
      <c r="X279">
        <f t="shared" si="59"/>
        <v>-0.59794140376084748</v>
      </c>
      <c r="Y279">
        <f t="shared" si="60"/>
        <v>0.41956392616832577</v>
      </c>
      <c r="Z279">
        <f t="shared" si="61"/>
        <v>1.4580055797585931</v>
      </c>
      <c r="AA279">
        <f t="shared" si="62"/>
        <v>1.4580055797585931</v>
      </c>
      <c r="AB279">
        <f>IFERROR(V144+MATCH(AA279,V279:Z279,0)-1,"")</f>
        <v>2016</v>
      </c>
    </row>
    <row r="280" spans="1:28" x14ac:dyDescent="0.3">
      <c r="A280" s="1">
        <v>24</v>
      </c>
      <c r="B280" t="s">
        <v>779</v>
      </c>
      <c r="C280" t="s">
        <v>8471</v>
      </c>
      <c r="D280" t="s">
        <v>3066</v>
      </c>
      <c r="E280" t="s">
        <v>8472</v>
      </c>
      <c r="F280" t="s">
        <v>8473</v>
      </c>
      <c r="G280" t="s">
        <v>254</v>
      </c>
      <c r="I280" t="str">
        <f t="shared" si="47"/>
        <v>pos_trend</v>
      </c>
      <c r="J280">
        <f t="shared" si="48"/>
        <v>-1780000</v>
      </c>
      <c r="K280">
        <f t="shared" si="49"/>
        <v>-1630000</v>
      </c>
      <c r="L280">
        <f t="shared" si="50"/>
        <v>-1480000</v>
      </c>
      <c r="M280">
        <f t="shared" si="51"/>
        <v>-1330000</v>
      </c>
      <c r="N280" t="str">
        <f t="shared" si="52"/>
        <v>N/A</v>
      </c>
      <c r="P280">
        <f t="shared" si="53"/>
        <v>-1330000</v>
      </c>
      <c r="Q280">
        <f>IFERROR(J144+MATCH(P280,J280:N280,0)-1,"")</f>
        <v>2015</v>
      </c>
      <c r="R280">
        <f t="shared" si="54"/>
        <v>-1780000</v>
      </c>
      <c r="S280">
        <f>IFERROR(J144+MATCH(R280,J280:N280)-1,"")</f>
        <v>2012</v>
      </c>
      <c r="T280">
        <f t="shared" si="55"/>
        <v>-1555000</v>
      </c>
      <c r="U280">
        <f t="shared" si="56"/>
        <v>193649.16731037083</v>
      </c>
      <c r="V280">
        <f t="shared" si="57"/>
        <v>-1.1618950038622251</v>
      </c>
      <c r="W280">
        <f t="shared" si="58"/>
        <v>-0.3872983346207417</v>
      </c>
      <c r="X280">
        <f t="shared" si="59"/>
        <v>0.3872983346207417</v>
      </c>
      <c r="Y280">
        <f t="shared" si="60"/>
        <v>1.1618950038622251</v>
      </c>
      <c r="Z280" t="str">
        <f t="shared" si="61"/>
        <v/>
      </c>
      <c r="AA280">
        <f t="shared" si="62"/>
        <v>-1.1618950038622251</v>
      </c>
      <c r="AB280">
        <f>IFERROR(V144+MATCH(AA280,V280:Z280,0)-1,"")</f>
        <v>2012</v>
      </c>
    </row>
    <row r="281" spans="1:28" x14ac:dyDescent="0.3">
      <c r="A281" s="1">
        <v>25</v>
      </c>
      <c r="B281" t="s">
        <v>780</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26</v>
      </c>
      <c r="B282" t="s">
        <v>786</v>
      </c>
      <c r="C282" t="s">
        <v>8474</v>
      </c>
      <c r="D282" t="s">
        <v>8475</v>
      </c>
      <c r="E282" t="s">
        <v>8476</v>
      </c>
      <c r="F282" t="s">
        <v>8477</v>
      </c>
      <c r="G282" t="s">
        <v>254</v>
      </c>
      <c r="I282" t="str">
        <f t="shared" si="47"/>
        <v>N/A</v>
      </c>
      <c r="J282">
        <f t="shared" si="48"/>
        <v>542182</v>
      </c>
      <c r="K282">
        <f t="shared" si="49"/>
        <v>-68681</v>
      </c>
      <c r="L282">
        <f t="shared" si="50"/>
        <v>337601</v>
      </c>
      <c r="M282">
        <f t="shared" si="51"/>
        <v>303163</v>
      </c>
      <c r="N282" t="str">
        <f t="shared" si="52"/>
        <v>N/A</v>
      </c>
      <c r="P282">
        <f t="shared" si="53"/>
        <v>542182</v>
      </c>
      <c r="Q282">
        <f>IFERROR(J144+MATCH(P282,J282:N282,0)-1,"")</f>
        <v>2012</v>
      </c>
      <c r="R282">
        <f t="shared" si="54"/>
        <v>-68681</v>
      </c>
      <c r="S282" t="str">
        <f>IFERROR(J144+MATCH(R282,J282:N282)-1,"")</f>
        <v/>
      </c>
      <c r="T282">
        <f t="shared" si="55"/>
        <v>278566.25</v>
      </c>
      <c r="U282">
        <f t="shared" si="56"/>
        <v>254403.89023411178</v>
      </c>
      <c r="V282">
        <f t="shared" si="57"/>
        <v>1.0362095868793952</v>
      </c>
      <c r="W282">
        <f t="shared" si="58"/>
        <v>-1.3649447328830167</v>
      </c>
      <c r="X282">
        <f t="shared" si="59"/>
        <v>0.23205128642362371</v>
      </c>
      <c r="Y282">
        <f t="shared" si="60"/>
        <v>9.6683859579997658E-2</v>
      </c>
      <c r="Z282" t="str">
        <f t="shared" si="61"/>
        <v/>
      </c>
      <c r="AA282">
        <f t="shared" si="62"/>
        <v>-1.3649447328830167</v>
      </c>
      <c r="AB282">
        <f>IFERROR(V144+MATCH(AA282,V282:Z282,0)-1,"")</f>
        <v>2013</v>
      </c>
    </row>
    <row r="283" spans="1:28" x14ac:dyDescent="0.3">
      <c r="A283" s="1">
        <v>27</v>
      </c>
      <c r="B283" t="s">
        <v>788</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28</v>
      </c>
      <c r="B284" t="s">
        <v>6329</v>
      </c>
      <c r="C284" t="s">
        <v>8478</v>
      </c>
      <c r="D284" t="s">
        <v>8479</v>
      </c>
      <c r="E284" t="s">
        <v>8480</v>
      </c>
      <c r="F284" t="s">
        <v>8481</v>
      </c>
      <c r="G284" t="s">
        <v>8482</v>
      </c>
      <c r="I284" t="str">
        <f t="shared" si="47"/>
        <v>N/A</v>
      </c>
      <c r="J284">
        <f t="shared" si="48"/>
        <v>-878732</v>
      </c>
      <c r="K284">
        <f t="shared" si="49"/>
        <v>-616575</v>
      </c>
      <c r="L284">
        <f t="shared" si="50"/>
        <v>-354313</v>
      </c>
      <c r="M284">
        <f t="shared" si="51"/>
        <v>-92052</v>
      </c>
      <c r="N284">
        <f t="shared" si="52"/>
        <v>-462015</v>
      </c>
      <c r="P284">
        <f t="shared" si="53"/>
        <v>-92052</v>
      </c>
      <c r="Q284">
        <f>IFERROR(J144+MATCH(P284,J284:N284,0)-1,"")</f>
        <v>2015</v>
      </c>
      <c r="R284">
        <f t="shared" si="54"/>
        <v>-878732</v>
      </c>
      <c r="S284">
        <f>IFERROR(J144+MATCH(R284,J284:N284)-1,"")</f>
        <v>2012</v>
      </c>
      <c r="T284">
        <f t="shared" si="55"/>
        <v>-480737.4</v>
      </c>
      <c r="U284">
        <f t="shared" si="56"/>
        <v>293369.03063939791</v>
      </c>
      <c r="V284">
        <f t="shared" si="57"/>
        <v>-1.3566346765797692</v>
      </c>
      <c r="W284">
        <f t="shared" si="58"/>
        <v>-0.46302637911009853</v>
      </c>
      <c r="X284">
        <f t="shared" si="59"/>
        <v>0.43093982934891933</v>
      </c>
      <c r="Y284">
        <f t="shared" si="60"/>
        <v>1.3249026291318482</v>
      </c>
      <c r="Z284">
        <f t="shared" si="61"/>
        <v>6.3818597209100589E-2</v>
      </c>
      <c r="AA284">
        <f t="shared" si="62"/>
        <v>-1.3566346765797692</v>
      </c>
      <c r="AB284">
        <f>IFERROR(V144+MATCH(AA284,V284:Z284,0)-1,"")</f>
        <v>2012</v>
      </c>
    </row>
    <row r="285" spans="1:28" x14ac:dyDescent="0.3">
      <c r="A285" s="1">
        <v>29</v>
      </c>
      <c r="B285" t="s">
        <v>789</v>
      </c>
      <c r="C285" t="s">
        <v>254</v>
      </c>
      <c r="D285" t="s">
        <v>254</v>
      </c>
      <c r="E285" t="s">
        <v>254</v>
      </c>
      <c r="F285" t="s">
        <v>254</v>
      </c>
      <c r="G285" t="s">
        <v>8483</v>
      </c>
      <c r="I285" t="str">
        <f t="shared" si="47"/>
        <v>N/A</v>
      </c>
      <c r="J285" t="str">
        <f t="shared" si="48"/>
        <v>N/A</v>
      </c>
      <c r="K285" t="str">
        <f t="shared" si="49"/>
        <v>N/A</v>
      </c>
      <c r="L285" t="str">
        <f t="shared" si="50"/>
        <v>N/A</v>
      </c>
      <c r="M285" t="str">
        <f t="shared" si="51"/>
        <v>N/A</v>
      </c>
      <c r="N285">
        <f t="shared" si="52"/>
        <v>-1180000</v>
      </c>
      <c r="P285">
        <f t="shared" si="53"/>
        <v>-1180000</v>
      </c>
      <c r="Q285">
        <f>IFERROR(J144+MATCH(P285,J285:N285,0)-1,"")</f>
        <v>2016</v>
      </c>
      <c r="R285">
        <f t="shared" si="54"/>
        <v>-1180000</v>
      </c>
      <c r="S285">
        <f>IFERROR(J144+MATCH(R285,J285:N285)-1,"")</f>
        <v>2016</v>
      </c>
      <c r="T285">
        <f t="shared" si="55"/>
        <v>-1180000</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1:28" x14ac:dyDescent="0.3">
      <c r="A286" s="1">
        <v>30</v>
      </c>
      <c r="B286" t="s">
        <v>795</v>
      </c>
      <c r="C286" t="s">
        <v>8484</v>
      </c>
      <c r="D286" t="s">
        <v>8485</v>
      </c>
      <c r="E286" t="s">
        <v>8486</v>
      </c>
      <c r="F286" t="s">
        <v>8487</v>
      </c>
      <c r="G286" t="s">
        <v>8488</v>
      </c>
      <c r="I286" t="str">
        <f t="shared" si="47"/>
        <v>N/A</v>
      </c>
      <c r="J286">
        <f t="shared" si="48"/>
        <v>0.16460000000000002</v>
      </c>
      <c r="K286">
        <f t="shared" si="49"/>
        <v>0.1394</v>
      </c>
      <c r="L286">
        <f t="shared" si="50"/>
        <v>0.1406</v>
      </c>
      <c r="M286">
        <f t="shared" si="51"/>
        <v>0.1409</v>
      </c>
      <c r="N286">
        <f t="shared" si="52"/>
        <v>0.1084</v>
      </c>
      <c r="P286">
        <f t="shared" si="53"/>
        <v>0.16460000000000002</v>
      </c>
      <c r="Q286">
        <f>IFERROR(J144+MATCH(P286,J286:N286,0)-1,"")</f>
        <v>2012</v>
      </c>
      <c r="R286">
        <f t="shared" si="54"/>
        <v>0.1084</v>
      </c>
      <c r="S286" t="str">
        <f>IFERROR(J144+MATCH(R286,J286:N286)-1,"")</f>
        <v/>
      </c>
      <c r="T286">
        <f t="shared" si="55"/>
        <v>0.13877999999999999</v>
      </c>
      <c r="U286">
        <f t="shared" si="56"/>
        <v>1.9986295304533178E-2</v>
      </c>
      <c r="V286">
        <f t="shared" si="57"/>
        <v>1.2918852446928317</v>
      </c>
      <c r="W286">
        <f t="shared" si="58"/>
        <v>3.102125684390266E-2</v>
      </c>
      <c r="X286">
        <f t="shared" si="59"/>
        <v>9.1062399122423351E-2</v>
      </c>
      <c r="Y286">
        <f t="shared" si="60"/>
        <v>0.10607268469205318</v>
      </c>
      <c r="Z286">
        <f t="shared" si="61"/>
        <v>-1.5200415853512068</v>
      </c>
      <c r="AA286">
        <f t="shared" si="62"/>
        <v>-1.5200415853512068</v>
      </c>
      <c r="AB286">
        <f>IFERROR(V144+MATCH(AA286,V286:Z286,0)-1,"")</f>
        <v>2016</v>
      </c>
    </row>
    <row r="287" spans="1:28" x14ac:dyDescent="0.3">
      <c r="A287" s="1">
        <v>31</v>
      </c>
      <c r="B287" t="s">
        <v>801</v>
      </c>
      <c r="C287" t="s">
        <v>8455</v>
      </c>
      <c r="D287" t="s">
        <v>8456</v>
      </c>
      <c r="E287" t="s">
        <v>8457</v>
      </c>
      <c r="F287" t="s">
        <v>8458</v>
      </c>
      <c r="G287" t="s">
        <v>8459</v>
      </c>
      <c r="I287" t="str">
        <f t="shared" si="47"/>
        <v>N/A</v>
      </c>
      <c r="J287">
        <f t="shared" si="48"/>
        <v>48000000</v>
      </c>
      <c r="K287">
        <f t="shared" si="49"/>
        <v>41110000</v>
      </c>
      <c r="L287">
        <f t="shared" si="50"/>
        <v>42680000</v>
      </c>
      <c r="M287">
        <f t="shared" si="51"/>
        <v>45790000</v>
      </c>
      <c r="N287">
        <f t="shared" si="52"/>
        <v>47840000</v>
      </c>
      <c r="P287">
        <f t="shared" si="53"/>
        <v>48000000</v>
      </c>
      <c r="Q287">
        <f>IFERROR(J144+MATCH(P287,J287:N287,0)-1,"")</f>
        <v>2012</v>
      </c>
      <c r="R287">
        <f t="shared" si="54"/>
        <v>41110000</v>
      </c>
      <c r="S287" t="str">
        <f>IFERROR(J144+MATCH(R287,J287:N287)-1,"")</f>
        <v/>
      </c>
      <c r="T287">
        <f t="shared" si="55"/>
        <v>45084000</v>
      </c>
      <c r="U287">
        <f t="shared" si="56"/>
        <v>3089050.0157815511</v>
      </c>
      <c r="V287">
        <f t="shared" si="57"/>
        <v>0.94397953581280292</v>
      </c>
      <c r="W287">
        <f t="shared" si="58"/>
        <v>-1.2864796554595606</v>
      </c>
      <c r="X287">
        <f t="shared" si="59"/>
        <v>-0.77823278604045887</v>
      </c>
      <c r="Y287">
        <f t="shared" si="60"/>
        <v>0.2285492291782712</v>
      </c>
      <c r="Z287">
        <f t="shared" si="61"/>
        <v>0.89218367650894537</v>
      </c>
      <c r="AA287">
        <f t="shared" si="62"/>
        <v>-1.2864796554595606</v>
      </c>
      <c r="AB287">
        <f>IFERROR(V144+MATCH(AA287,V287:Z287,0)-1,"")</f>
        <v>2013</v>
      </c>
    </row>
    <row r="288" spans="1:28" x14ac:dyDescent="0.3">
      <c r="A288" s="1">
        <v>32</v>
      </c>
      <c r="B288" t="s">
        <v>802</v>
      </c>
      <c r="C288" t="s">
        <v>8484</v>
      </c>
      <c r="D288" t="s">
        <v>8485</v>
      </c>
      <c r="E288" t="s">
        <v>8486</v>
      </c>
      <c r="F288" t="s">
        <v>8487</v>
      </c>
      <c r="G288" t="s">
        <v>8488</v>
      </c>
      <c r="I288" t="str">
        <f t="shared" si="47"/>
        <v>N/A</v>
      </c>
      <c r="J288">
        <f t="shared" si="48"/>
        <v>0.16460000000000002</v>
      </c>
      <c r="K288">
        <f t="shared" si="49"/>
        <v>0.1394</v>
      </c>
      <c r="L288">
        <f t="shared" si="50"/>
        <v>0.1406</v>
      </c>
      <c r="M288">
        <f t="shared" si="51"/>
        <v>0.1409</v>
      </c>
      <c r="N288">
        <f t="shared" si="52"/>
        <v>0.1084</v>
      </c>
      <c r="P288">
        <f t="shared" si="53"/>
        <v>0.16460000000000002</v>
      </c>
      <c r="Q288">
        <f>IFERROR(J144+MATCH(P288,J288:N288,0)-1,"")</f>
        <v>2012</v>
      </c>
      <c r="R288">
        <f t="shared" si="54"/>
        <v>0.1084</v>
      </c>
      <c r="S288" t="str">
        <f>IFERROR(J144+MATCH(R288,J288:N288)-1,"")</f>
        <v/>
      </c>
      <c r="T288">
        <f t="shared" si="55"/>
        <v>0.13877999999999999</v>
      </c>
      <c r="U288">
        <f t="shared" si="56"/>
        <v>1.9986295304533178E-2</v>
      </c>
      <c r="V288">
        <f t="shared" si="57"/>
        <v>1.2918852446928317</v>
      </c>
      <c r="W288">
        <f t="shared" si="58"/>
        <v>3.102125684390266E-2</v>
      </c>
      <c r="X288">
        <f t="shared" si="59"/>
        <v>9.1062399122423351E-2</v>
      </c>
      <c r="Y288">
        <f t="shared" si="60"/>
        <v>0.10607268469205318</v>
      </c>
      <c r="Z288">
        <f t="shared" si="61"/>
        <v>-1.5200415853512068</v>
      </c>
      <c r="AA288">
        <f t="shared" si="62"/>
        <v>-1.5200415853512068</v>
      </c>
      <c r="AB288">
        <f>IFERROR(V144+MATCH(AA288,V288:Z288,0)-1,"")</f>
        <v>2016</v>
      </c>
    </row>
    <row r="289" spans="1:28" x14ac:dyDescent="0.3">
      <c r="A289" s="1">
        <v>33</v>
      </c>
      <c r="B289" t="s">
        <v>6341</v>
      </c>
      <c r="C289" t="s">
        <v>254</v>
      </c>
      <c r="D289" t="s">
        <v>254</v>
      </c>
      <c r="E289" t="s">
        <v>254</v>
      </c>
      <c r="F289" t="s">
        <v>254</v>
      </c>
      <c r="G289" t="s">
        <v>8489</v>
      </c>
      <c r="I289" t="str">
        <f t="shared" si="47"/>
        <v>N/A</v>
      </c>
      <c r="J289" t="str">
        <f t="shared" si="48"/>
        <v>N/A</v>
      </c>
      <c r="K289" t="str">
        <f t="shared" si="49"/>
        <v>N/A</v>
      </c>
      <c r="L289" t="str">
        <f t="shared" si="50"/>
        <v>N/A</v>
      </c>
      <c r="M289" t="str">
        <f t="shared" si="51"/>
        <v>N/A</v>
      </c>
      <c r="N289">
        <f t="shared" si="52"/>
        <v>6.7900000000000002E-2</v>
      </c>
      <c r="P289">
        <f t="shared" si="53"/>
        <v>6.7900000000000002E-2</v>
      </c>
      <c r="Q289">
        <f>IFERROR(J144+MATCH(P289,J289:N289,0)-1,"")</f>
        <v>2016</v>
      </c>
      <c r="R289">
        <f t="shared" si="54"/>
        <v>6.7900000000000002E-2</v>
      </c>
      <c r="S289">
        <f>IFERROR(J144+MATCH(R289,J289:N289)-1,"")</f>
        <v>2016</v>
      </c>
      <c r="T289">
        <f t="shared" si="55"/>
        <v>6.7900000000000002E-2</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1:28" x14ac:dyDescent="0.3">
      <c r="A290" s="1">
        <v>34</v>
      </c>
      <c r="B290" t="s">
        <v>803</v>
      </c>
      <c r="C290" t="s">
        <v>254</v>
      </c>
      <c r="D290" t="s">
        <v>254</v>
      </c>
      <c r="E290" t="s">
        <v>254</v>
      </c>
      <c r="F290" t="s">
        <v>254</v>
      </c>
      <c r="G290" t="s">
        <v>254</v>
      </c>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A291" s="1">
        <v>35</v>
      </c>
      <c r="B291" t="s">
        <v>804</v>
      </c>
      <c r="C291" t="s">
        <v>8455</v>
      </c>
      <c r="D291" t="s">
        <v>8456</v>
      </c>
      <c r="E291" t="s">
        <v>8457</v>
      </c>
      <c r="F291" t="s">
        <v>8458</v>
      </c>
      <c r="G291" t="s">
        <v>8459</v>
      </c>
      <c r="I291" t="str">
        <f t="shared" si="47"/>
        <v>N/A</v>
      </c>
      <c r="J291">
        <f t="shared" si="48"/>
        <v>48000000</v>
      </c>
      <c r="K291">
        <f t="shared" si="49"/>
        <v>41110000</v>
      </c>
      <c r="L291">
        <f t="shared" si="50"/>
        <v>42680000</v>
      </c>
      <c r="M291">
        <f t="shared" si="51"/>
        <v>45790000</v>
      </c>
      <c r="N291">
        <f t="shared" si="52"/>
        <v>47840000</v>
      </c>
      <c r="P291">
        <f t="shared" si="53"/>
        <v>48000000</v>
      </c>
      <c r="Q291">
        <f>IFERROR(J144+MATCH(P291,J291:N291,0)-1,"")</f>
        <v>2012</v>
      </c>
      <c r="R291">
        <f t="shared" si="54"/>
        <v>41110000</v>
      </c>
      <c r="S291" t="str">
        <f>IFERROR(J144+MATCH(R291,J291:N291)-1,"")</f>
        <v/>
      </c>
      <c r="T291">
        <f t="shared" si="55"/>
        <v>45084000</v>
      </c>
      <c r="U291">
        <f t="shared" si="56"/>
        <v>3089050.0157815511</v>
      </c>
      <c r="V291">
        <f t="shared" si="57"/>
        <v>0.94397953581280292</v>
      </c>
      <c r="W291">
        <f t="shared" si="58"/>
        <v>-1.2864796554595606</v>
      </c>
      <c r="X291">
        <f t="shared" si="59"/>
        <v>-0.77823278604045887</v>
      </c>
      <c r="Y291">
        <f t="shared" si="60"/>
        <v>0.2285492291782712</v>
      </c>
      <c r="Z291">
        <f t="shared" si="61"/>
        <v>0.89218367650894537</v>
      </c>
      <c r="AA291">
        <f t="shared" si="62"/>
        <v>-1.2864796554595606</v>
      </c>
      <c r="AB291">
        <f>IFERROR(V144+MATCH(AA291,V291:Z291,0)-1,"")</f>
        <v>2013</v>
      </c>
    </row>
    <row r="292" spans="1:28" x14ac:dyDescent="0.3">
      <c r="A292" s="1">
        <v>36</v>
      </c>
      <c r="B292" t="s">
        <v>805</v>
      </c>
      <c r="C292" t="s">
        <v>8411</v>
      </c>
      <c r="D292" t="s">
        <v>8412</v>
      </c>
      <c r="E292" t="s">
        <v>8413</v>
      </c>
      <c r="F292" t="s">
        <v>8414</v>
      </c>
      <c r="G292" t="s">
        <v>8415</v>
      </c>
      <c r="I292" t="str">
        <f t="shared" si="47"/>
        <v>pos_trend</v>
      </c>
      <c r="J292">
        <f t="shared" si="48"/>
        <v>291630000</v>
      </c>
      <c r="K292">
        <f t="shared" si="49"/>
        <v>294810000</v>
      </c>
      <c r="L292">
        <f t="shared" si="50"/>
        <v>303630000</v>
      </c>
      <c r="M292">
        <f t="shared" si="51"/>
        <v>325080000</v>
      </c>
      <c r="N292">
        <f t="shared" si="52"/>
        <v>441180000</v>
      </c>
      <c r="P292">
        <f t="shared" si="53"/>
        <v>441180000</v>
      </c>
      <c r="Q292">
        <f>IFERROR(J144+MATCH(P292,J292:N292,0)-1,"")</f>
        <v>2016</v>
      </c>
      <c r="R292">
        <f t="shared" si="54"/>
        <v>291630000</v>
      </c>
      <c r="S292">
        <f>IFERROR(J144+MATCH(R292,J292:N292)-1,"")</f>
        <v>2012</v>
      </c>
      <c r="T292">
        <f t="shared" si="55"/>
        <v>331266000</v>
      </c>
      <c r="U292">
        <f t="shared" si="56"/>
        <v>62815513.45010256</v>
      </c>
      <c r="V292">
        <f t="shared" si="57"/>
        <v>-0.63099062354214164</v>
      </c>
      <c r="W292">
        <f t="shared" si="58"/>
        <v>-0.58036618659431616</v>
      </c>
      <c r="X292">
        <f t="shared" si="59"/>
        <v>-0.43995501241827195</v>
      </c>
      <c r="Y292">
        <f t="shared" si="60"/>
        <v>-9.8478857534354841E-2</v>
      </c>
      <c r="Z292">
        <f t="shared" si="61"/>
        <v>1.7497906800890846</v>
      </c>
      <c r="AA292">
        <f t="shared" si="62"/>
        <v>1.7497906800890846</v>
      </c>
      <c r="AB292">
        <f>IFERROR(V144+MATCH(AA292,V292:Z292,0)-1,"")</f>
        <v>2016</v>
      </c>
    </row>
    <row r="293" spans="1: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1:28" x14ac:dyDescent="0.3">
      <c r="B294" s="1" t="s">
        <v>307</v>
      </c>
      <c r="C294" s="1" t="s">
        <v>242</v>
      </c>
      <c r="D294" s="1" t="s">
        <v>243</v>
      </c>
      <c r="E294" s="1" t="s">
        <v>244</v>
      </c>
      <c r="F294" s="1" t="s">
        <v>245</v>
      </c>
      <c r="G294" s="1" t="s">
        <v>246</v>
      </c>
      <c r="H294" s="1" t="s">
        <v>247</v>
      </c>
      <c r="I294" t="str">
        <f t="shared" si="47"/>
        <v>pos_trend</v>
      </c>
      <c r="J294">
        <f t="shared" si="48"/>
        <v>2012</v>
      </c>
      <c r="K294">
        <f t="shared" si="49"/>
        <v>2013</v>
      </c>
      <c r="L294">
        <f t="shared" si="50"/>
        <v>2014</v>
      </c>
      <c r="M294">
        <f t="shared" si="51"/>
        <v>2015</v>
      </c>
      <c r="N294">
        <f t="shared" si="52"/>
        <v>2016</v>
      </c>
      <c r="P294">
        <f t="shared" si="53"/>
        <v>2016</v>
      </c>
      <c r="Q294">
        <f>IFERROR(J144+MATCH(P294,J294:N294,0)-1,"")</f>
        <v>2016</v>
      </c>
      <c r="R294">
        <f t="shared" si="54"/>
        <v>2012</v>
      </c>
      <c r="S294">
        <f>IFERROR(J144+MATCH(R294,J294:N294)-1,"")</f>
        <v>2012</v>
      </c>
      <c r="T294">
        <f t="shared" si="55"/>
        <v>2014</v>
      </c>
      <c r="U294">
        <f t="shared" si="56"/>
        <v>1.5811388300841898</v>
      </c>
      <c r="V294">
        <f t="shared" si="57"/>
        <v>-1.2649110640673518</v>
      </c>
      <c r="W294">
        <f t="shared" si="58"/>
        <v>-0.63245553203367588</v>
      </c>
      <c r="X294">
        <f t="shared" si="59"/>
        <v>0</v>
      </c>
      <c r="Y294">
        <f t="shared" si="60"/>
        <v>0.63245553203367588</v>
      </c>
      <c r="Z294">
        <f t="shared" si="61"/>
        <v>1.2649110640673518</v>
      </c>
      <c r="AA294">
        <f t="shared" si="62"/>
        <v>-1.2649110640673518</v>
      </c>
      <c r="AB294">
        <f>IFERROR(V144+MATCH(AA294,V294:Z294,0)-1,"")</f>
        <v>2012</v>
      </c>
    </row>
    <row r="295" spans="1:28" x14ac:dyDescent="0.3">
      <c r="A295" s="1">
        <v>0</v>
      </c>
      <c r="B295" t="s">
        <v>870</v>
      </c>
      <c r="C295" t="s">
        <v>8490</v>
      </c>
      <c r="D295" t="s">
        <v>8491</v>
      </c>
      <c r="E295" t="s">
        <v>8492</v>
      </c>
      <c r="F295" t="s">
        <v>8493</v>
      </c>
      <c r="G295" t="s">
        <v>8494</v>
      </c>
      <c r="I295" t="str">
        <f t="shared" si="47"/>
        <v>N/A</v>
      </c>
      <c r="J295">
        <f t="shared" si="48"/>
        <v>-503940</v>
      </c>
      <c r="K295">
        <f t="shared" si="49"/>
        <v>-731582</v>
      </c>
      <c r="L295">
        <f t="shared" si="50"/>
        <v>-113890</v>
      </c>
      <c r="M295">
        <f t="shared" si="51"/>
        <v>-767053</v>
      </c>
      <c r="N295">
        <f t="shared" si="52"/>
        <v>-1010000</v>
      </c>
      <c r="P295">
        <f t="shared" si="53"/>
        <v>-113890</v>
      </c>
      <c r="Q295">
        <f>IFERROR(J144+MATCH(P295,J295:N295,0)-1,"")</f>
        <v>2014</v>
      </c>
      <c r="R295">
        <f t="shared" si="54"/>
        <v>-1010000</v>
      </c>
      <c r="S295" t="str">
        <f>IFERROR(J144+MATCH(R295,J295:N295)-1,"")</f>
        <v/>
      </c>
      <c r="T295">
        <f t="shared" si="55"/>
        <v>-625293</v>
      </c>
      <c r="U295">
        <f t="shared" si="56"/>
        <v>337510.1124366498</v>
      </c>
      <c r="V295">
        <f t="shared" si="57"/>
        <v>0.35955367121860032</v>
      </c>
      <c r="W295">
        <f t="shared" si="58"/>
        <v>-0.31492093446518676</v>
      </c>
      <c r="X295">
        <f t="shared" si="59"/>
        <v>1.5152227478694869</v>
      </c>
      <c r="Y295">
        <f t="shared" si="60"/>
        <v>-0.42001704475331286</v>
      </c>
      <c r="Z295">
        <f t="shared" si="61"/>
        <v>-1.1398384398695875</v>
      </c>
      <c r="AA295">
        <f t="shared" si="62"/>
        <v>1.5152227478694869</v>
      </c>
      <c r="AB295">
        <f>IFERROR(V144+MATCH(AA295,V295:Z295,0)-1,"")</f>
        <v>2014</v>
      </c>
    </row>
    <row r="296" spans="1:28" x14ac:dyDescent="0.3">
      <c r="A296" s="1">
        <v>1</v>
      </c>
      <c r="B296" t="s">
        <v>876</v>
      </c>
      <c r="C296" t="s">
        <v>8490</v>
      </c>
      <c r="D296" t="s">
        <v>8491</v>
      </c>
      <c r="E296" t="s">
        <v>8492</v>
      </c>
      <c r="F296" t="s">
        <v>8493</v>
      </c>
      <c r="G296" t="s">
        <v>8494</v>
      </c>
      <c r="I296" t="str">
        <f t="shared" si="47"/>
        <v>N/A</v>
      </c>
      <c r="J296">
        <f t="shared" si="48"/>
        <v>-503940</v>
      </c>
      <c r="K296">
        <f t="shared" si="49"/>
        <v>-731582</v>
      </c>
      <c r="L296">
        <f t="shared" si="50"/>
        <v>-113890</v>
      </c>
      <c r="M296">
        <f t="shared" si="51"/>
        <v>-767053</v>
      </c>
      <c r="N296">
        <f t="shared" si="52"/>
        <v>-1010000</v>
      </c>
      <c r="P296">
        <f t="shared" si="53"/>
        <v>-113890</v>
      </c>
      <c r="Q296">
        <f>IFERROR(J144+MATCH(P296,J296:N296,0)-1,"")</f>
        <v>2014</v>
      </c>
      <c r="R296">
        <f t="shared" si="54"/>
        <v>-1010000</v>
      </c>
      <c r="S296" t="str">
        <f>IFERROR(J144+MATCH(R296,J296:N296)-1,"")</f>
        <v/>
      </c>
      <c r="T296">
        <f t="shared" si="55"/>
        <v>-625293</v>
      </c>
      <c r="U296">
        <f t="shared" si="56"/>
        <v>337510.1124366498</v>
      </c>
      <c r="V296">
        <f t="shared" si="57"/>
        <v>0.35955367121860032</v>
      </c>
      <c r="W296">
        <f t="shared" si="58"/>
        <v>-0.31492093446518676</v>
      </c>
      <c r="X296">
        <f t="shared" si="59"/>
        <v>1.5152227478694869</v>
      </c>
      <c r="Y296">
        <f t="shared" si="60"/>
        <v>-0.42001704475331286</v>
      </c>
      <c r="Z296">
        <f t="shared" si="61"/>
        <v>-1.1398384398695875</v>
      </c>
      <c r="AA296">
        <f t="shared" si="62"/>
        <v>1.5152227478694869</v>
      </c>
      <c r="AB296">
        <f>IFERROR(V144+MATCH(AA296,V296:Z296,0)-1,"")</f>
        <v>2014</v>
      </c>
    </row>
    <row r="297" spans="1:28" x14ac:dyDescent="0.3">
      <c r="A297" s="1">
        <v>2</v>
      </c>
      <c r="B297" t="s">
        <v>882</v>
      </c>
      <c r="C297" t="s">
        <v>254</v>
      </c>
      <c r="D297" t="s">
        <v>254</v>
      </c>
      <c r="E297" t="s">
        <v>254</v>
      </c>
      <c r="F297" t="s">
        <v>254</v>
      </c>
      <c r="G297" t="s">
        <v>254</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1:28" x14ac:dyDescent="0.3">
      <c r="A298" s="1">
        <v>3</v>
      </c>
      <c r="B298" t="s">
        <v>899</v>
      </c>
      <c r="C298" t="s">
        <v>254</v>
      </c>
      <c r="D298" t="s">
        <v>254</v>
      </c>
      <c r="E298" t="s">
        <v>254</v>
      </c>
      <c r="F298" t="s">
        <v>254</v>
      </c>
      <c r="G298" t="s">
        <v>254</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1:28" x14ac:dyDescent="0.3">
      <c r="A299" s="1">
        <v>4</v>
      </c>
      <c r="B299" t="s">
        <v>904</v>
      </c>
      <c r="C299" t="s">
        <v>254</v>
      </c>
      <c r="D299" t="s">
        <v>8495</v>
      </c>
      <c r="E299" t="s">
        <v>254</v>
      </c>
      <c r="F299" t="s">
        <v>8496</v>
      </c>
      <c r="G299" t="s">
        <v>2628</v>
      </c>
      <c r="I299" t="str">
        <f t="shared" si="47"/>
        <v>N/A</v>
      </c>
      <c r="J299" t="str">
        <f t="shared" si="48"/>
        <v>N/A</v>
      </c>
      <c r="K299">
        <f t="shared" si="49"/>
        <v>237105</v>
      </c>
      <c r="L299" t="str">
        <f t="shared" si="50"/>
        <v>N/A</v>
      </c>
      <c r="M299">
        <f t="shared" si="51"/>
        <v>1200</v>
      </c>
      <c r="N299">
        <f t="shared" si="52"/>
        <v>73350000</v>
      </c>
      <c r="P299">
        <f t="shared" si="53"/>
        <v>73350000</v>
      </c>
      <c r="Q299">
        <f>IFERROR(J144+MATCH(P299,J299:N299,0)-1,"")</f>
        <v>2016</v>
      </c>
      <c r="R299">
        <f t="shared" si="54"/>
        <v>1200</v>
      </c>
      <c r="S299">
        <f>IFERROR(J144+MATCH(R299,J299:N299)-1,"")</f>
        <v>2015</v>
      </c>
      <c r="T299">
        <f t="shared" si="55"/>
        <v>24529435</v>
      </c>
      <c r="U299">
        <f t="shared" si="56"/>
        <v>42280014.048976794</v>
      </c>
      <c r="V299" t="str">
        <f t="shared" si="57"/>
        <v/>
      </c>
      <c r="W299">
        <f t="shared" si="58"/>
        <v>-0.57455822914013177</v>
      </c>
      <c r="X299" t="str">
        <f t="shared" si="59"/>
        <v/>
      </c>
      <c r="Y299">
        <f t="shared" si="60"/>
        <v>-0.5801378157440229</v>
      </c>
      <c r="Z299">
        <f t="shared" si="61"/>
        <v>1.1546960448841548</v>
      </c>
      <c r="AA299">
        <f t="shared" si="62"/>
        <v>1.1546960448841548</v>
      </c>
      <c r="AB299">
        <f>IFERROR(V144+MATCH(AA299,V299:Z299,0)-1,"")</f>
        <v>2016</v>
      </c>
    </row>
    <row r="300" spans="1:28" x14ac:dyDescent="0.3">
      <c r="A300" s="1">
        <v>5</v>
      </c>
      <c r="B300" t="s">
        <v>906</v>
      </c>
      <c r="C300" t="s">
        <v>1185</v>
      </c>
      <c r="D300" t="s">
        <v>8497</v>
      </c>
      <c r="E300" t="s">
        <v>8498</v>
      </c>
      <c r="F300" t="s">
        <v>227</v>
      </c>
      <c r="G300" t="s">
        <v>8499</v>
      </c>
      <c r="I300" t="str">
        <f t="shared" si="47"/>
        <v>N/A</v>
      </c>
      <c r="J300">
        <f t="shared" si="48"/>
        <v>1270000</v>
      </c>
      <c r="K300">
        <f t="shared" si="49"/>
        <v>-532151</v>
      </c>
      <c r="L300">
        <f t="shared" si="50"/>
        <v>4110000.0000000005</v>
      </c>
      <c r="M300">
        <f t="shared" si="51"/>
        <v>4010000</v>
      </c>
      <c r="N300">
        <f t="shared" si="52"/>
        <v>-41460000</v>
      </c>
      <c r="P300">
        <f t="shared" si="53"/>
        <v>4110000.0000000005</v>
      </c>
      <c r="Q300">
        <f>IFERROR(J144+MATCH(P300,J300:N300,0)-1,"")</f>
        <v>2014</v>
      </c>
      <c r="R300">
        <f t="shared" si="54"/>
        <v>-41460000</v>
      </c>
      <c r="S300" t="str">
        <f>IFERROR(J144+MATCH(R300,J300:N300)-1,"")</f>
        <v/>
      </c>
      <c r="T300">
        <f t="shared" si="55"/>
        <v>-6520430.2000000002</v>
      </c>
      <c r="U300">
        <f t="shared" si="56"/>
        <v>19629186.398838852</v>
      </c>
      <c r="V300">
        <f t="shared" si="57"/>
        <v>0.39687993387544768</v>
      </c>
      <c r="W300">
        <f t="shared" si="58"/>
        <v>0.30507016838732715</v>
      </c>
      <c r="X300">
        <f t="shared" si="59"/>
        <v>0.54156244604355253</v>
      </c>
      <c r="Y300">
        <f t="shared" si="60"/>
        <v>0.53646799138974599</v>
      </c>
      <c r="Z300">
        <f t="shared" si="61"/>
        <v>-1.7799805396960731</v>
      </c>
      <c r="AA300">
        <f t="shared" si="62"/>
        <v>-1.7799805396960731</v>
      </c>
      <c r="AB300">
        <f>IFERROR(V144+MATCH(AA300,V300:Z300,0)-1,"")</f>
        <v>2016</v>
      </c>
    </row>
    <row r="301" spans="1:28" x14ac:dyDescent="0.3">
      <c r="A301" s="1">
        <v>6</v>
      </c>
      <c r="B301" t="s">
        <v>908</v>
      </c>
      <c r="C301" t="s">
        <v>4272</v>
      </c>
      <c r="D301" t="s">
        <v>8500</v>
      </c>
      <c r="E301" t="s">
        <v>8501</v>
      </c>
      <c r="F301" t="s">
        <v>8502</v>
      </c>
      <c r="G301" t="s">
        <v>8503</v>
      </c>
      <c r="I301" t="str">
        <f t="shared" si="47"/>
        <v>N/A</v>
      </c>
      <c r="J301">
        <f t="shared" si="48"/>
        <v>-12680000</v>
      </c>
      <c r="K301">
        <f t="shared" si="49"/>
        <v>-12720000</v>
      </c>
      <c r="L301">
        <f t="shared" si="50"/>
        <v>-3050000</v>
      </c>
      <c r="M301">
        <f t="shared" si="51"/>
        <v>-556350</v>
      </c>
      <c r="N301">
        <f t="shared" si="52"/>
        <v>-47600000</v>
      </c>
      <c r="P301">
        <f t="shared" si="53"/>
        <v>-556350</v>
      </c>
      <c r="Q301">
        <f>IFERROR(J144+MATCH(P301,J301:N301,0)-1,"")</f>
        <v>2015</v>
      </c>
      <c r="R301">
        <f t="shared" si="54"/>
        <v>-47600000</v>
      </c>
      <c r="S301" t="str">
        <f>IFERROR(J144+MATCH(R301,J301:N301)-1,"")</f>
        <v/>
      </c>
      <c r="T301">
        <f t="shared" si="55"/>
        <v>-15321270</v>
      </c>
      <c r="U301">
        <f t="shared" si="56"/>
        <v>18869593.618159879</v>
      </c>
      <c r="V301">
        <f t="shared" si="57"/>
        <v>0.13997492757120494</v>
      </c>
      <c r="W301">
        <f t="shared" si="58"/>
        <v>0.13785511509355283</v>
      </c>
      <c r="X301">
        <f t="shared" si="59"/>
        <v>0.65031978156595127</v>
      </c>
      <c r="Y301">
        <f t="shared" si="60"/>
        <v>0.78247154118838103</v>
      </c>
      <c r="Z301">
        <f t="shared" si="61"/>
        <v>-1.71062136541909</v>
      </c>
      <c r="AA301">
        <f t="shared" si="62"/>
        <v>-1.71062136541909</v>
      </c>
      <c r="AB301">
        <f>IFERROR(V144+MATCH(AA301,V301:Z301,0)-1,"")</f>
        <v>2016</v>
      </c>
    </row>
    <row r="302" spans="1:28" x14ac:dyDescent="0.3">
      <c r="A302" s="1">
        <v>7</v>
      </c>
      <c r="B302" t="s">
        <v>909</v>
      </c>
      <c r="C302" t="s">
        <v>3426</v>
      </c>
      <c r="D302" t="s">
        <v>962</v>
      </c>
      <c r="E302" t="s">
        <v>8504</v>
      </c>
      <c r="F302" t="s">
        <v>2025</v>
      </c>
      <c r="G302" t="s">
        <v>3933</v>
      </c>
      <c r="I302" t="str">
        <f t="shared" si="47"/>
        <v>N/A</v>
      </c>
      <c r="J302">
        <f t="shared" si="48"/>
        <v>13950000</v>
      </c>
      <c r="K302">
        <f t="shared" si="49"/>
        <v>12180000</v>
      </c>
      <c r="L302">
        <f t="shared" si="50"/>
        <v>7150000</v>
      </c>
      <c r="M302">
        <f t="shared" si="51"/>
        <v>4570000</v>
      </c>
      <c r="N302">
        <f t="shared" si="52"/>
        <v>6140000</v>
      </c>
      <c r="P302">
        <f t="shared" si="53"/>
        <v>13950000</v>
      </c>
      <c r="Q302">
        <f>IFERROR(J144+MATCH(P302,J302:N302,0)-1,"")</f>
        <v>2012</v>
      </c>
      <c r="R302">
        <f t="shared" si="54"/>
        <v>4570000</v>
      </c>
      <c r="S302" t="str">
        <f>IFERROR(J144+MATCH(R302,J302:N302)-1,"")</f>
        <v/>
      </c>
      <c r="T302">
        <f t="shared" si="55"/>
        <v>8798000</v>
      </c>
      <c r="U302">
        <f t="shared" si="56"/>
        <v>4050860.4024330438</v>
      </c>
      <c r="V302">
        <f t="shared" si="57"/>
        <v>1.271828571753691</v>
      </c>
      <c r="W302">
        <f t="shared" si="58"/>
        <v>0.83488436134918143</v>
      </c>
      <c r="X302">
        <f t="shared" si="59"/>
        <v>-0.40682715183425522</v>
      </c>
      <c r="Y302">
        <f t="shared" si="60"/>
        <v>-1.0437288822543878</v>
      </c>
      <c r="Z302">
        <f t="shared" si="61"/>
        <v>-0.65615689901422958</v>
      </c>
      <c r="AA302">
        <f t="shared" si="62"/>
        <v>1.271828571753691</v>
      </c>
      <c r="AB302">
        <f>IFERROR(V144+MATCH(AA302,V302:Z302,0)-1,"")</f>
        <v>2012</v>
      </c>
    </row>
    <row r="303" spans="1:28" x14ac:dyDescent="0.3">
      <c r="A303" s="1">
        <v>8</v>
      </c>
      <c r="B303" t="s">
        <v>8505</v>
      </c>
      <c r="C303" t="s">
        <v>8506</v>
      </c>
      <c r="D303" t="s">
        <v>8507</v>
      </c>
      <c r="E303" t="s">
        <v>8508</v>
      </c>
      <c r="F303" t="s">
        <v>8509</v>
      </c>
      <c r="G303" t="s">
        <v>8510</v>
      </c>
      <c r="I303" t="str">
        <f t="shared" si="47"/>
        <v>N/A</v>
      </c>
      <c r="J303">
        <f t="shared" si="48"/>
        <v>-14340000</v>
      </c>
      <c r="K303">
        <f t="shared" si="49"/>
        <v>-9540000</v>
      </c>
      <c r="L303">
        <f t="shared" si="50"/>
        <v>-14250000</v>
      </c>
      <c r="M303">
        <f t="shared" si="51"/>
        <v>-19990000</v>
      </c>
      <c r="N303">
        <f t="shared" si="52"/>
        <v>-17520000</v>
      </c>
      <c r="P303">
        <f t="shared" si="53"/>
        <v>-9540000</v>
      </c>
      <c r="Q303">
        <f>IFERROR(J144+MATCH(P303,J303:N303,0)-1,"")</f>
        <v>2013</v>
      </c>
      <c r="R303">
        <f t="shared" si="54"/>
        <v>-19990000</v>
      </c>
      <c r="S303" t="str">
        <f>IFERROR(J144+MATCH(R303,J303:N303)-1,"")</f>
        <v/>
      </c>
      <c r="T303">
        <f t="shared" si="55"/>
        <v>-15128000</v>
      </c>
      <c r="U303">
        <f t="shared" si="56"/>
        <v>3936314.2659091637</v>
      </c>
      <c r="V303">
        <f t="shared" si="57"/>
        <v>0.20018726828407768</v>
      </c>
      <c r="W303">
        <f t="shared" si="58"/>
        <v>1.4196021004713528</v>
      </c>
      <c r="X303">
        <f t="shared" si="59"/>
        <v>0.22305129638758908</v>
      </c>
      <c r="Y303">
        <f t="shared" si="60"/>
        <v>-1.2351656071030275</v>
      </c>
      <c r="Z303">
        <f t="shared" si="61"/>
        <v>-0.60767505803999211</v>
      </c>
      <c r="AA303">
        <f t="shared" si="62"/>
        <v>1.4196021004713528</v>
      </c>
      <c r="AB303">
        <f>IFERROR(V144+MATCH(AA303,V303:Z303,0)-1,"")</f>
        <v>2013</v>
      </c>
    </row>
    <row r="304" spans="1:28" x14ac:dyDescent="0.3">
      <c r="A304" s="1">
        <v>9</v>
      </c>
      <c r="B304" t="s">
        <v>8511</v>
      </c>
      <c r="C304" t="s">
        <v>254</v>
      </c>
      <c r="D304" t="s">
        <v>8512</v>
      </c>
      <c r="E304" t="s">
        <v>254</v>
      </c>
      <c r="F304" t="s">
        <v>254</v>
      </c>
      <c r="G304" t="s">
        <v>254</v>
      </c>
      <c r="I304" t="str">
        <f t="shared" si="47"/>
        <v>N/A</v>
      </c>
      <c r="J304" t="str">
        <f t="shared" si="48"/>
        <v>N/A</v>
      </c>
      <c r="K304">
        <f t="shared" si="49"/>
        <v>249000</v>
      </c>
      <c r="L304" t="str">
        <f t="shared" si="50"/>
        <v>N/A</v>
      </c>
      <c r="M304" t="str">
        <f t="shared" si="51"/>
        <v>N/A</v>
      </c>
      <c r="N304" t="str">
        <f t="shared" si="52"/>
        <v>N/A</v>
      </c>
      <c r="P304">
        <f t="shared" si="53"/>
        <v>249000</v>
      </c>
      <c r="Q304">
        <f>IFERROR(J144+MATCH(P304,J304:N304,0)-1,"")</f>
        <v>2013</v>
      </c>
      <c r="R304">
        <f t="shared" si="54"/>
        <v>249000</v>
      </c>
      <c r="S304">
        <f>IFERROR(J144+MATCH(R304,J304:N304)-1,"")</f>
        <v>2013</v>
      </c>
      <c r="T304">
        <f t="shared" si="55"/>
        <v>249000</v>
      </c>
      <c r="U304" t="str">
        <f t="shared" si="56"/>
        <v/>
      </c>
      <c r="V304" t="str">
        <f t="shared" si="57"/>
        <v/>
      </c>
      <c r="W304" t="e">
        <f t="shared" si="58"/>
        <v>#VALUE!</v>
      </c>
      <c r="X304" t="str">
        <f t="shared" si="59"/>
        <v/>
      </c>
      <c r="Y304" t="str">
        <f t="shared" si="60"/>
        <v/>
      </c>
      <c r="Z304" t="str">
        <f t="shared" si="61"/>
        <v/>
      </c>
      <c r="AA304" t="e">
        <f t="shared" si="62"/>
        <v>#VALUE!</v>
      </c>
      <c r="AB304" t="str">
        <f>IFERROR(V144+MATCH(AA304,V304:Z304,0)-1,"")</f>
        <v/>
      </c>
    </row>
    <row r="305" spans="1:28" x14ac:dyDescent="0.3">
      <c r="A305" s="1">
        <v>10</v>
      </c>
      <c r="B305" t="s">
        <v>910</v>
      </c>
      <c r="C305" t="s">
        <v>254</v>
      </c>
      <c r="D305" t="s">
        <v>254</v>
      </c>
      <c r="E305" t="s">
        <v>254</v>
      </c>
      <c r="F305" t="s">
        <v>254</v>
      </c>
      <c r="G305" t="s">
        <v>254</v>
      </c>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1:28" x14ac:dyDescent="0.3">
      <c r="A306" s="1">
        <v>11</v>
      </c>
      <c r="B306" t="s">
        <v>914</v>
      </c>
      <c r="C306" t="s">
        <v>8513</v>
      </c>
      <c r="D306" t="s">
        <v>254</v>
      </c>
      <c r="E306" t="s">
        <v>254</v>
      </c>
      <c r="F306" t="s">
        <v>254</v>
      </c>
      <c r="G306" t="s">
        <v>254</v>
      </c>
      <c r="I306" t="str">
        <f t="shared" si="47"/>
        <v>N/A</v>
      </c>
      <c r="J306">
        <f t="shared" si="48"/>
        <v>989833</v>
      </c>
      <c r="K306" t="str">
        <f t="shared" si="49"/>
        <v>N/A</v>
      </c>
      <c r="L306" t="str">
        <f t="shared" si="50"/>
        <v>N/A</v>
      </c>
      <c r="M306" t="str">
        <f t="shared" si="51"/>
        <v>N/A</v>
      </c>
      <c r="N306" t="str">
        <f t="shared" si="52"/>
        <v>N/A</v>
      </c>
      <c r="P306">
        <f t="shared" si="53"/>
        <v>989833</v>
      </c>
      <c r="Q306">
        <f>IFERROR(J144+MATCH(P306,J306:N306,0)-1,"")</f>
        <v>2012</v>
      </c>
      <c r="R306">
        <f t="shared" si="54"/>
        <v>989833</v>
      </c>
      <c r="S306">
        <f>IFERROR(J144+MATCH(R306,J306:N306)-1,"")</f>
        <v>2012</v>
      </c>
      <c r="T306">
        <f t="shared" si="55"/>
        <v>989833</v>
      </c>
      <c r="U306" t="str">
        <f t="shared" si="56"/>
        <v/>
      </c>
      <c r="V306" t="e">
        <f t="shared" si="57"/>
        <v>#VALUE!</v>
      </c>
      <c r="W306" t="str">
        <f t="shared" si="58"/>
        <v/>
      </c>
      <c r="X306" t="str">
        <f t="shared" si="59"/>
        <v/>
      </c>
      <c r="Y306" t="str">
        <f t="shared" si="60"/>
        <v/>
      </c>
      <c r="Z306" t="str">
        <f t="shared" si="61"/>
        <v/>
      </c>
      <c r="AA306" t="e">
        <f t="shared" si="62"/>
        <v>#VALUE!</v>
      </c>
      <c r="AB306" t="str">
        <f>IFERROR(V144+MATCH(AA306,V306:Z306,0)-1,"")</f>
        <v/>
      </c>
    </row>
    <row r="307" spans="1:28" x14ac:dyDescent="0.3">
      <c r="A307" s="1">
        <v>12</v>
      </c>
      <c r="B307" t="s">
        <v>915</v>
      </c>
      <c r="C307" t="s">
        <v>8514</v>
      </c>
      <c r="D307" t="s">
        <v>8515</v>
      </c>
      <c r="E307" t="s">
        <v>8516</v>
      </c>
      <c r="F307" t="s">
        <v>8517</v>
      </c>
      <c r="G307" t="s">
        <v>2794</v>
      </c>
      <c r="I307" t="str">
        <f t="shared" si="47"/>
        <v>N/A</v>
      </c>
      <c r="J307">
        <f t="shared" si="48"/>
        <v>-12580000</v>
      </c>
      <c r="K307">
        <f t="shared" si="49"/>
        <v>-10320000</v>
      </c>
      <c r="L307">
        <f t="shared" si="50"/>
        <v>-10260000</v>
      </c>
      <c r="M307">
        <f t="shared" si="51"/>
        <v>-16750000</v>
      </c>
      <c r="N307">
        <f t="shared" si="52"/>
        <v>13360000</v>
      </c>
      <c r="P307">
        <f t="shared" si="53"/>
        <v>13360000</v>
      </c>
      <c r="Q307">
        <f>IFERROR(J144+MATCH(P307,J307:N307,0)-1,"")</f>
        <v>2016</v>
      </c>
      <c r="R307">
        <f t="shared" si="54"/>
        <v>-16750000</v>
      </c>
      <c r="S307" t="str">
        <f>IFERROR(J144+MATCH(R307,J307:N307)-1,"")</f>
        <v/>
      </c>
      <c r="T307">
        <f t="shared" si="55"/>
        <v>-7310000</v>
      </c>
      <c r="U307">
        <f t="shared" si="56"/>
        <v>11852193.889740413</v>
      </c>
      <c r="V307">
        <f t="shared" si="57"/>
        <v>-0.44464341783691691</v>
      </c>
      <c r="W307">
        <f t="shared" si="58"/>
        <v>-0.25396142081387474</v>
      </c>
      <c r="X307">
        <f t="shared" si="59"/>
        <v>-0.24889906691060815</v>
      </c>
      <c r="Y307">
        <f t="shared" si="60"/>
        <v>-0.796477014113946</v>
      </c>
      <c r="Z307">
        <f t="shared" si="61"/>
        <v>1.7439809196753457</v>
      </c>
      <c r="AA307">
        <f t="shared" si="62"/>
        <v>1.7439809196753457</v>
      </c>
      <c r="AB307">
        <f>IFERROR(V144+MATCH(AA307,V307:Z307,0)-1,"")</f>
        <v>2016</v>
      </c>
    </row>
    <row r="308" spans="1:28" x14ac:dyDescent="0.3">
      <c r="A308" s="1">
        <v>13</v>
      </c>
      <c r="B308" t="s">
        <v>921</v>
      </c>
      <c r="C308" t="s">
        <v>254</v>
      </c>
      <c r="D308" t="s">
        <v>8518</v>
      </c>
      <c r="E308" t="s">
        <v>8519</v>
      </c>
      <c r="F308" t="s">
        <v>8520</v>
      </c>
      <c r="G308" t="s">
        <v>8521</v>
      </c>
      <c r="I308" t="str">
        <f t="shared" si="47"/>
        <v>N/A</v>
      </c>
      <c r="J308" t="str">
        <f t="shared" si="48"/>
        <v>N/A</v>
      </c>
      <c r="K308">
        <f t="shared" si="49"/>
        <v>0.17980000000000002</v>
      </c>
      <c r="L308">
        <f t="shared" si="50"/>
        <v>5.6999999999999993E-3</v>
      </c>
      <c r="M308">
        <f t="shared" si="51"/>
        <v>-0.63190000000000002</v>
      </c>
      <c r="N308">
        <f t="shared" si="52"/>
        <v>1.7979000000000001</v>
      </c>
      <c r="P308">
        <f t="shared" si="53"/>
        <v>1.7979000000000001</v>
      </c>
      <c r="Q308">
        <f>IFERROR(J144+MATCH(P308,J308:N308,0)-1,"")</f>
        <v>2016</v>
      </c>
      <c r="R308">
        <f t="shared" si="54"/>
        <v>-0.63190000000000002</v>
      </c>
      <c r="S308" t="str">
        <f>IFERROR(J144+MATCH(R308,J308:N308)-1,"")</f>
        <v/>
      </c>
      <c r="T308">
        <f t="shared" si="55"/>
        <v>0.33787500000000004</v>
      </c>
      <c r="U308">
        <f t="shared" si="56"/>
        <v>1.033999433832856</v>
      </c>
      <c r="V308" t="str">
        <f t="shared" si="57"/>
        <v/>
      </c>
      <c r="W308">
        <f t="shared" si="58"/>
        <v>-0.15287725972348312</v>
      </c>
      <c r="X308">
        <f t="shared" si="59"/>
        <v>-0.32125259369696668</v>
      </c>
      <c r="Y308">
        <f t="shared" si="60"/>
        <v>-0.937887360735985</v>
      </c>
      <c r="Z308">
        <f t="shared" si="61"/>
        <v>1.4120172141564347</v>
      </c>
      <c r="AA308">
        <f t="shared" si="62"/>
        <v>1.4120172141564347</v>
      </c>
      <c r="AB308">
        <f>IFERROR(V144+MATCH(AA308,V308:Z308,0)-1,"")</f>
        <v>2016</v>
      </c>
    </row>
    <row r="309" spans="1:28" x14ac:dyDescent="0.3">
      <c r="A309" s="1">
        <v>14</v>
      </c>
      <c r="B309" t="s">
        <v>8522</v>
      </c>
      <c r="C309" t="s">
        <v>8523</v>
      </c>
      <c r="D309" t="s">
        <v>8524</v>
      </c>
      <c r="E309" t="s">
        <v>8525</v>
      </c>
      <c r="F309" t="s">
        <v>8526</v>
      </c>
      <c r="G309" t="s">
        <v>8527</v>
      </c>
      <c r="I309" t="str">
        <f t="shared" si="47"/>
        <v>N/A</v>
      </c>
      <c r="J309">
        <f t="shared" si="48"/>
        <v>-0.86939999999999995</v>
      </c>
      <c r="K309">
        <f t="shared" si="49"/>
        <v>-0.75340000000000007</v>
      </c>
      <c r="L309">
        <f t="shared" si="50"/>
        <v>-0.72450000000000003</v>
      </c>
      <c r="M309">
        <f t="shared" si="51"/>
        <v>-1.1864000000000001</v>
      </c>
      <c r="N309">
        <f t="shared" si="52"/>
        <v>0.81340000000000001</v>
      </c>
      <c r="P309">
        <f t="shared" si="53"/>
        <v>0.81340000000000001</v>
      </c>
      <c r="Q309">
        <f>IFERROR(J144+MATCH(P309,J309:N309,0)-1,"")</f>
        <v>2016</v>
      </c>
      <c r="R309">
        <f t="shared" si="54"/>
        <v>-1.1864000000000001</v>
      </c>
      <c r="S309" t="str">
        <f>IFERROR(J144+MATCH(R309,J309:N309)-1,"")</f>
        <v/>
      </c>
      <c r="T309">
        <f t="shared" si="55"/>
        <v>-0.5440600000000001</v>
      </c>
      <c r="U309">
        <f t="shared" si="56"/>
        <v>0.78062895667532095</v>
      </c>
      <c r="V309">
        <f t="shared" si="57"/>
        <v>-0.41676650246951474</v>
      </c>
      <c r="W309">
        <f t="shared" si="58"/>
        <v>-0.26816837655058784</v>
      </c>
      <c r="X309">
        <f t="shared" si="59"/>
        <v>-0.23114694690354473</v>
      </c>
      <c r="Y309">
        <f t="shared" si="60"/>
        <v>-0.82284931209278978</v>
      </c>
      <c r="Z309">
        <f t="shared" si="61"/>
        <v>1.7389311380164374</v>
      </c>
      <c r="AA309">
        <f t="shared" si="62"/>
        <v>1.7389311380164374</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932</v>
      </c>
      <c r="C312" t="s">
        <v>8528</v>
      </c>
      <c r="D312" t="s">
        <v>8529</v>
      </c>
      <c r="E312" t="s">
        <v>8530</v>
      </c>
      <c r="F312" t="s">
        <v>8531</v>
      </c>
      <c r="G312" t="s">
        <v>8532</v>
      </c>
      <c r="I312" t="str">
        <f t="shared" si="47"/>
        <v>N/A</v>
      </c>
      <c r="J312">
        <f t="shared" si="48"/>
        <v>-473169</v>
      </c>
      <c r="K312">
        <f t="shared" si="49"/>
        <v>-401217</v>
      </c>
      <c r="L312">
        <f t="shared" si="50"/>
        <v>-332339</v>
      </c>
      <c r="M312">
        <f t="shared" si="51"/>
        <v>-330789</v>
      </c>
      <c r="N312">
        <f t="shared" si="52"/>
        <v>-331791</v>
      </c>
      <c r="P312">
        <f t="shared" si="53"/>
        <v>-330789</v>
      </c>
      <c r="Q312">
        <f>IFERROR(J144+MATCH(P312,J312:N312,0)-1,"")</f>
        <v>2015</v>
      </c>
      <c r="R312">
        <f t="shared" si="54"/>
        <v>-473169</v>
      </c>
      <c r="S312">
        <f>IFERROR(J144+MATCH(R312,J312:N312)-1,"")</f>
        <v>2012</v>
      </c>
      <c r="T312">
        <f t="shared" si="55"/>
        <v>-373861</v>
      </c>
      <c r="U312">
        <f t="shared" si="56"/>
        <v>63165.631810344457</v>
      </c>
      <c r="V312">
        <f t="shared" si="57"/>
        <v>-1.5721840683581449</v>
      </c>
      <c r="W312">
        <f t="shared" si="58"/>
        <v>-0.43308361233742909</v>
      </c>
      <c r="X312">
        <f t="shared" si="59"/>
        <v>0.65735113874377582</v>
      </c>
      <c r="Y312">
        <f t="shared" si="60"/>
        <v>0.68188979933461569</v>
      </c>
      <c r="Z312">
        <f t="shared" si="61"/>
        <v>0.66602674261718242</v>
      </c>
      <c r="AA312">
        <f t="shared" si="62"/>
        <v>-1.5721840683581449</v>
      </c>
      <c r="AB312">
        <f>IFERROR(V144+MATCH(AA312,V312:Z312,0)-1,"")</f>
        <v>2012</v>
      </c>
    </row>
    <row r="313" spans="1:28" x14ac:dyDescent="0.3">
      <c r="A313" s="1">
        <v>1</v>
      </c>
      <c r="B313" t="s">
        <v>933</v>
      </c>
      <c r="C313" t="s">
        <v>8528</v>
      </c>
      <c r="D313" t="s">
        <v>8529</v>
      </c>
      <c r="E313" t="s">
        <v>8530</v>
      </c>
      <c r="F313" t="s">
        <v>8531</v>
      </c>
      <c r="G313" t="s">
        <v>8532</v>
      </c>
      <c r="I313" t="str">
        <f t="shared" si="47"/>
        <v>N/A</v>
      </c>
      <c r="J313">
        <f t="shared" si="48"/>
        <v>-473169</v>
      </c>
      <c r="K313">
        <f t="shared" si="49"/>
        <v>-401217</v>
      </c>
      <c r="L313">
        <f t="shared" si="50"/>
        <v>-332339</v>
      </c>
      <c r="M313">
        <f t="shared" si="51"/>
        <v>-330789</v>
      </c>
      <c r="N313">
        <f t="shared" si="52"/>
        <v>-331791</v>
      </c>
      <c r="P313">
        <f t="shared" si="53"/>
        <v>-330789</v>
      </c>
      <c r="Q313">
        <f>IFERROR(J144+MATCH(P313,J313:N313,0)-1,"")</f>
        <v>2015</v>
      </c>
      <c r="R313">
        <f t="shared" si="54"/>
        <v>-473169</v>
      </c>
      <c r="S313">
        <f>IFERROR(J144+MATCH(R313,J313:N313)-1,"")</f>
        <v>2012</v>
      </c>
      <c r="T313">
        <f t="shared" si="55"/>
        <v>-373861</v>
      </c>
      <c r="U313">
        <f t="shared" si="56"/>
        <v>63165.631810344457</v>
      </c>
      <c r="V313">
        <f t="shared" si="57"/>
        <v>-1.5721840683581449</v>
      </c>
      <c r="W313">
        <f t="shared" si="58"/>
        <v>-0.43308361233742909</v>
      </c>
      <c r="X313">
        <f t="shared" si="59"/>
        <v>0.65735113874377582</v>
      </c>
      <c r="Y313">
        <f t="shared" si="60"/>
        <v>0.68188979933461569</v>
      </c>
      <c r="Z313">
        <f t="shared" si="61"/>
        <v>0.66602674261718242</v>
      </c>
      <c r="AA313">
        <f t="shared" si="62"/>
        <v>-1.5721840683581449</v>
      </c>
      <c r="AB313">
        <f>IFERROR(V144+MATCH(AA313,V313:Z313,0)-1,"")</f>
        <v>2012</v>
      </c>
    </row>
    <row r="314" spans="1:28" x14ac:dyDescent="0.3">
      <c r="A314" s="1">
        <v>2</v>
      </c>
      <c r="B314" t="s">
        <v>436</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6354</v>
      </c>
      <c r="C315" t="s">
        <v>254</v>
      </c>
      <c r="D315" t="s">
        <v>8533</v>
      </c>
      <c r="E315" t="s">
        <v>8534</v>
      </c>
      <c r="F315" t="s">
        <v>8535</v>
      </c>
      <c r="G315" t="s">
        <v>6619</v>
      </c>
      <c r="I315" t="str">
        <f t="shared" si="47"/>
        <v>N/A</v>
      </c>
      <c r="J315" t="str">
        <f t="shared" si="48"/>
        <v>N/A</v>
      </c>
      <c r="K315">
        <f t="shared" si="49"/>
        <v>0.15210000000000001</v>
      </c>
      <c r="L315">
        <f t="shared" si="50"/>
        <v>0.17170000000000002</v>
      </c>
      <c r="M315">
        <f t="shared" si="51"/>
        <v>4.7000000000000002E-3</v>
      </c>
      <c r="N315">
        <f t="shared" si="52"/>
        <v>-3.0000000000000001E-3</v>
      </c>
      <c r="P315">
        <f t="shared" si="53"/>
        <v>0.17170000000000002</v>
      </c>
      <c r="Q315">
        <f>IFERROR(J144+MATCH(P315,J315:N315,0)-1,"")</f>
        <v>2014</v>
      </c>
      <c r="R315">
        <f t="shared" si="54"/>
        <v>-3.0000000000000001E-3</v>
      </c>
      <c r="S315" t="str">
        <f>IFERROR(J144+MATCH(R315,J315:N315)-1,"")</f>
        <v/>
      </c>
      <c r="T315">
        <f t="shared" si="55"/>
        <v>8.1375000000000003E-2</v>
      </c>
      <c r="U315">
        <f t="shared" si="56"/>
        <v>9.3378847533403794E-2</v>
      </c>
      <c r="V315" t="str">
        <f t="shared" si="57"/>
        <v/>
      </c>
      <c r="W315">
        <f t="shared" si="58"/>
        <v>0.75739851013582093</v>
      </c>
      <c r="X315">
        <f t="shared" si="59"/>
        <v>0.96729615310029027</v>
      </c>
      <c r="Y315">
        <f t="shared" si="60"/>
        <v>-0.82111743746432053</v>
      </c>
      <c r="Z315">
        <f t="shared" si="61"/>
        <v>-0.90357722577179056</v>
      </c>
      <c r="AA315">
        <f t="shared" si="62"/>
        <v>0.96729615310029027</v>
      </c>
      <c r="AB315">
        <f>IFERROR(V144+MATCH(AA315,V315:Z315,0)-1,"")</f>
        <v>2014</v>
      </c>
    </row>
    <row r="316" spans="1:28" x14ac:dyDescent="0.3">
      <c r="A316" s="1">
        <v>4</v>
      </c>
      <c r="B316" t="s">
        <v>8536</v>
      </c>
      <c r="C316" t="s">
        <v>254</v>
      </c>
      <c r="D316" t="s">
        <v>254</v>
      </c>
      <c r="E316" t="s">
        <v>254</v>
      </c>
      <c r="F316" t="s">
        <v>254</v>
      </c>
      <c r="G316" t="s">
        <v>254</v>
      </c>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1:28" x14ac:dyDescent="0.3">
      <c r="A317" s="1">
        <v>5</v>
      </c>
      <c r="B317" t="s">
        <v>8537</v>
      </c>
      <c r="C317" t="s">
        <v>8538</v>
      </c>
      <c r="D317" t="s">
        <v>8539</v>
      </c>
      <c r="E317" t="s">
        <v>8540</v>
      </c>
      <c r="F317" t="s">
        <v>8541</v>
      </c>
      <c r="G317" t="s">
        <v>4642</v>
      </c>
      <c r="I317" t="str">
        <f t="shared" si="63"/>
        <v>N/A</v>
      </c>
      <c r="J317">
        <f t="shared" si="64"/>
        <v>10140000</v>
      </c>
      <c r="K317">
        <f t="shared" si="65"/>
        <v>13920000</v>
      </c>
      <c r="L317">
        <f t="shared" si="66"/>
        <v>400179</v>
      </c>
      <c r="M317">
        <f t="shared" si="67"/>
        <v>13200000</v>
      </c>
      <c r="N317">
        <f t="shared" si="68"/>
        <v>25840000</v>
      </c>
      <c r="P317">
        <f t="shared" si="53"/>
        <v>25840000</v>
      </c>
      <c r="Q317">
        <f>IFERROR(J144+MATCH(P317,J317:N317,0)-1,"")</f>
        <v>2016</v>
      </c>
      <c r="R317">
        <f t="shared" si="54"/>
        <v>400179</v>
      </c>
      <c r="S317">
        <f>IFERROR(J144+MATCH(R317,J317:N317)-1,"")</f>
        <v>2014</v>
      </c>
      <c r="T317">
        <f t="shared" si="55"/>
        <v>12700035.800000001</v>
      </c>
      <c r="U317">
        <f t="shared" si="56"/>
        <v>9113687.462076379</v>
      </c>
      <c r="V317">
        <f t="shared" si="57"/>
        <v>-0.28090010883659877</v>
      </c>
      <c r="W317">
        <f t="shared" si="58"/>
        <v>0.1338606579473435</v>
      </c>
      <c r="X317">
        <f t="shared" si="59"/>
        <v>-1.3496026554763723</v>
      </c>
      <c r="Y317">
        <f t="shared" si="60"/>
        <v>5.4858607131354493E-2</v>
      </c>
      <c r="Z317">
        <f t="shared" si="61"/>
        <v>1.4417834992342726</v>
      </c>
      <c r="AA317">
        <f t="shared" si="62"/>
        <v>1.4417834992342726</v>
      </c>
      <c r="AB317">
        <f>IFERROR(V144+MATCH(AA317,V317:Z317,0)-1,"")</f>
        <v>2016</v>
      </c>
    </row>
    <row r="318" spans="1:28" x14ac:dyDescent="0.3">
      <c r="A318" s="1">
        <v>6</v>
      </c>
      <c r="B318" t="s">
        <v>934</v>
      </c>
      <c r="C318" t="s">
        <v>8542</v>
      </c>
      <c r="D318" t="s">
        <v>8543</v>
      </c>
      <c r="E318" t="s">
        <v>7202</v>
      </c>
      <c r="F318" t="s">
        <v>8544</v>
      </c>
      <c r="G318" t="s">
        <v>8545</v>
      </c>
      <c r="I318" t="str">
        <f t="shared" si="63"/>
        <v>N/A</v>
      </c>
      <c r="J318">
        <f t="shared" si="64"/>
        <v>-5160000</v>
      </c>
      <c r="K318">
        <f t="shared" si="65"/>
        <v>-8820000</v>
      </c>
      <c r="L318">
        <f t="shared" si="66"/>
        <v>-1880000</v>
      </c>
      <c r="M318">
        <f t="shared" si="67"/>
        <v>-181565</v>
      </c>
      <c r="N318">
        <f t="shared" si="68"/>
        <v>-582290</v>
      </c>
      <c r="P318">
        <f t="shared" si="53"/>
        <v>-181565</v>
      </c>
      <c r="Q318">
        <f>IFERROR(J144+MATCH(P318,J318:N318,0)-1,"")</f>
        <v>2015</v>
      </c>
      <c r="R318">
        <f t="shared" si="54"/>
        <v>-8820000</v>
      </c>
      <c r="S318" t="str">
        <f>IFERROR(J144+MATCH(R318,J318:N318)-1,"")</f>
        <v/>
      </c>
      <c r="T318">
        <f t="shared" si="55"/>
        <v>-3324771</v>
      </c>
      <c r="U318">
        <f t="shared" si="56"/>
        <v>3641905.9735638425</v>
      </c>
      <c r="V318">
        <f t="shared" si="57"/>
        <v>-0.50391992910352623</v>
      </c>
      <c r="W318">
        <f t="shared" si="58"/>
        <v>-1.5088882139981665</v>
      </c>
      <c r="X318">
        <f t="shared" si="59"/>
        <v>0.3967073863211788</v>
      </c>
      <c r="Y318">
        <f t="shared" si="60"/>
        <v>0.86306621390451987</v>
      </c>
      <c r="Z318">
        <f t="shared" si="61"/>
        <v>0.75303454287599403</v>
      </c>
      <c r="AA318">
        <f t="shared" si="62"/>
        <v>-1.5088882139981665</v>
      </c>
      <c r="AB318">
        <f>IFERROR(V144+MATCH(AA318,V318:Z318,0)-1,"")</f>
        <v>2013</v>
      </c>
    </row>
    <row r="319" spans="1:28" x14ac:dyDescent="0.3">
      <c r="A319" s="1">
        <v>7</v>
      </c>
      <c r="B319" t="s">
        <v>940</v>
      </c>
      <c r="C319" t="s">
        <v>8542</v>
      </c>
      <c r="D319" t="s">
        <v>8543</v>
      </c>
      <c r="E319" t="s">
        <v>7214</v>
      </c>
      <c r="F319" t="s">
        <v>8544</v>
      </c>
      <c r="G319" t="s">
        <v>8545</v>
      </c>
      <c r="I319" t="str">
        <f t="shared" si="63"/>
        <v>N/A</v>
      </c>
      <c r="J319">
        <f t="shared" si="64"/>
        <v>-5160000</v>
      </c>
      <c r="K319">
        <f t="shared" si="65"/>
        <v>-8820000</v>
      </c>
      <c r="L319">
        <f t="shared" si="66"/>
        <v>-1960000</v>
      </c>
      <c r="M319">
        <f t="shared" si="67"/>
        <v>-181565</v>
      </c>
      <c r="N319">
        <f t="shared" si="68"/>
        <v>-582290</v>
      </c>
      <c r="P319">
        <f t="shared" si="53"/>
        <v>-181565</v>
      </c>
      <c r="Q319">
        <f>IFERROR(J144+MATCH(P319,J319:N319,0)-1,"")</f>
        <v>2015</v>
      </c>
      <c r="R319">
        <f t="shared" si="54"/>
        <v>-8820000</v>
      </c>
      <c r="S319" t="str">
        <f>IFERROR(J144+MATCH(R319,J319:N319)-1,"")</f>
        <v/>
      </c>
      <c r="T319">
        <f t="shared" si="55"/>
        <v>-3340771</v>
      </c>
      <c r="U319">
        <f t="shared" si="56"/>
        <v>3634139.276400947</v>
      </c>
      <c r="V319">
        <f t="shared" si="57"/>
        <v>-0.50059418795904409</v>
      </c>
      <c r="W319">
        <f t="shared" si="58"/>
        <v>-1.5077102398305244</v>
      </c>
      <c r="X319">
        <f t="shared" si="59"/>
        <v>0.37994443662804256</v>
      </c>
      <c r="Y319">
        <f t="shared" si="60"/>
        <v>0.86931340813352231</v>
      </c>
      <c r="Z319">
        <f t="shared" si="61"/>
        <v>0.75904658302800354</v>
      </c>
      <c r="AA319">
        <f t="shared" si="62"/>
        <v>-1.5077102398305244</v>
      </c>
      <c r="AB319">
        <f>IFERROR(V144+MATCH(AA319,V319:Z319,0)-1,"")</f>
        <v>2013</v>
      </c>
    </row>
    <row r="320" spans="1:28" x14ac:dyDescent="0.3">
      <c r="A320" s="1">
        <v>8</v>
      </c>
      <c r="B320" t="s">
        <v>946</v>
      </c>
      <c r="C320" t="s">
        <v>254</v>
      </c>
      <c r="D320" t="s">
        <v>254</v>
      </c>
      <c r="E320" t="s">
        <v>8546</v>
      </c>
      <c r="F320" t="s">
        <v>254</v>
      </c>
      <c r="G320" t="s">
        <v>254</v>
      </c>
      <c r="I320" t="str">
        <f t="shared" si="63"/>
        <v>N/A</v>
      </c>
      <c r="J320" t="str">
        <f t="shared" si="64"/>
        <v>N/A</v>
      </c>
      <c r="K320" t="str">
        <f t="shared" si="65"/>
        <v>N/A</v>
      </c>
      <c r="L320">
        <f t="shared" si="66"/>
        <v>82121</v>
      </c>
      <c r="M320" t="str">
        <f t="shared" si="67"/>
        <v>N/A</v>
      </c>
      <c r="N320" t="str">
        <f t="shared" si="68"/>
        <v>N/A</v>
      </c>
      <c r="P320">
        <f t="shared" si="53"/>
        <v>82121</v>
      </c>
      <c r="Q320">
        <f>IFERROR(J144+MATCH(P320,J320:N320,0)-1,"")</f>
        <v>2014</v>
      </c>
      <c r="R320">
        <f t="shared" si="54"/>
        <v>82121</v>
      </c>
      <c r="S320">
        <f>IFERROR(J144+MATCH(R320,J320:N320)-1,"")</f>
        <v>2014</v>
      </c>
      <c r="T320">
        <f t="shared" si="55"/>
        <v>82121</v>
      </c>
      <c r="U320" t="str">
        <f t="shared" si="56"/>
        <v/>
      </c>
      <c r="V320" t="str">
        <f t="shared" si="57"/>
        <v/>
      </c>
      <c r="W320" t="str">
        <f t="shared" si="58"/>
        <v/>
      </c>
      <c r="X320" t="e">
        <f t="shared" si="59"/>
        <v>#VALUE!</v>
      </c>
      <c r="Y320" t="str">
        <f t="shared" si="60"/>
        <v/>
      </c>
      <c r="Z320" t="str">
        <f t="shared" si="61"/>
        <v/>
      </c>
      <c r="AA320" t="e">
        <f t="shared" si="62"/>
        <v>#VALUE!</v>
      </c>
      <c r="AB320" t="str">
        <f>IFERROR(V144+MATCH(AA320,V320:Z320,0)-1,"")</f>
        <v/>
      </c>
    </row>
    <row r="321" spans="1:28" x14ac:dyDescent="0.3">
      <c r="A321" s="1">
        <v>9</v>
      </c>
      <c r="B321" t="s">
        <v>952</v>
      </c>
      <c r="C321" t="s">
        <v>254</v>
      </c>
      <c r="D321" t="s">
        <v>254</v>
      </c>
      <c r="E321" t="s">
        <v>8546</v>
      </c>
      <c r="F321" t="s">
        <v>254</v>
      </c>
      <c r="G321" t="s">
        <v>254</v>
      </c>
      <c r="I321" t="str">
        <f t="shared" si="63"/>
        <v>N/A</v>
      </c>
      <c r="J321" t="str">
        <f t="shared" si="64"/>
        <v>N/A</v>
      </c>
      <c r="K321" t="str">
        <f t="shared" si="65"/>
        <v>N/A</v>
      </c>
      <c r="L321">
        <f t="shared" si="66"/>
        <v>82121</v>
      </c>
      <c r="M321" t="str">
        <f t="shared" si="67"/>
        <v>N/A</v>
      </c>
      <c r="N321" t="str">
        <f t="shared" si="68"/>
        <v>N/A</v>
      </c>
      <c r="P321">
        <f t="shared" si="53"/>
        <v>82121</v>
      </c>
      <c r="Q321">
        <f>IFERROR(J144+MATCH(P321,J321:N321,0)-1,"")</f>
        <v>2014</v>
      </c>
      <c r="R321">
        <f t="shared" si="54"/>
        <v>82121</v>
      </c>
      <c r="S321">
        <f>IFERROR(J144+MATCH(R321,J321:N321)-1,"")</f>
        <v>2014</v>
      </c>
      <c r="T321">
        <f t="shared" si="55"/>
        <v>82121</v>
      </c>
      <c r="U321" t="str">
        <f t="shared" si="56"/>
        <v/>
      </c>
      <c r="V321" t="str">
        <f t="shared" si="57"/>
        <v/>
      </c>
      <c r="W321" t="str">
        <f t="shared" si="58"/>
        <v/>
      </c>
      <c r="X321" t="e">
        <f t="shared" si="59"/>
        <v>#VALUE!</v>
      </c>
      <c r="Y321" t="str">
        <f t="shared" si="60"/>
        <v/>
      </c>
      <c r="Z321" t="str">
        <f t="shared" si="61"/>
        <v/>
      </c>
      <c r="AA321" t="e">
        <f t="shared" si="62"/>
        <v>#VALUE!</v>
      </c>
      <c r="AB321" t="str">
        <f>IFERROR(V144+MATCH(AA321,V321:Z321,0)-1,"")</f>
        <v/>
      </c>
    </row>
    <row r="322" spans="1:28" x14ac:dyDescent="0.3">
      <c r="A322" s="1">
        <v>10</v>
      </c>
      <c r="B322" t="s">
        <v>964</v>
      </c>
      <c r="C322" t="s">
        <v>8547</v>
      </c>
      <c r="D322" t="s">
        <v>8548</v>
      </c>
      <c r="E322" t="s">
        <v>8549</v>
      </c>
      <c r="F322" t="s">
        <v>8550</v>
      </c>
      <c r="G322" t="s">
        <v>8551</v>
      </c>
      <c r="I322" t="str">
        <f t="shared" si="63"/>
        <v>N/A</v>
      </c>
      <c r="J322">
        <f t="shared" si="64"/>
        <v>-254586</v>
      </c>
      <c r="K322">
        <f t="shared" si="65"/>
        <v>-3810000</v>
      </c>
      <c r="L322">
        <f t="shared" si="66"/>
        <v>5210000</v>
      </c>
      <c r="M322">
        <f t="shared" si="67"/>
        <v>4880000</v>
      </c>
      <c r="N322">
        <f t="shared" si="68"/>
        <v>-2210000</v>
      </c>
      <c r="P322">
        <f t="shared" si="53"/>
        <v>5210000</v>
      </c>
      <c r="Q322">
        <f>IFERROR(J144+MATCH(P322,J322:N322,0)-1,"")</f>
        <v>2014</v>
      </c>
      <c r="R322">
        <f t="shared" si="54"/>
        <v>-3810000</v>
      </c>
      <c r="S322" t="str">
        <f>IFERROR(J144+MATCH(R322,J322:N322)-1,"")</f>
        <v/>
      </c>
      <c r="T322">
        <f t="shared" si="55"/>
        <v>763082.8</v>
      </c>
      <c r="U322">
        <f t="shared" si="56"/>
        <v>4108285.4462998551</v>
      </c>
      <c r="V322">
        <f t="shared" si="57"/>
        <v>-0.24771131736149635</v>
      </c>
      <c r="W322">
        <f t="shared" si="58"/>
        <v>-1.1131365772353443</v>
      </c>
      <c r="X322">
        <f t="shared" si="59"/>
        <v>1.0824265397637194</v>
      </c>
      <c r="Y322">
        <f t="shared" si="60"/>
        <v>1.0021010598735098</v>
      </c>
      <c r="Z322">
        <f t="shared" si="61"/>
        <v>-0.72367970504038848</v>
      </c>
      <c r="AA322">
        <f t="shared" si="62"/>
        <v>-1.1131365772353443</v>
      </c>
      <c r="AB322">
        <f>IFERROR(V144+MATCH(AA322,V322:Z322,0)-1,"")</f>
        <v>2013</v>
      </c>
    </row>
    <row r="323" spans="1:28" x14ac:dyDescent="0.3">
      <c r="A323" s="1">
        <v>11</v>
      </c>
      <c r="B323" t="s">
        <v>970</v>
      </c>
      <c r="C323" t="s">
        <v>8552</v>
      </c>
      <c r="D323" t="s">
        <v>8553</v>
      </c>
      <c r="E323" t="s">
        <v>8549</v>
      </c>
      <c r="F323" t="s">
        <v>8550</v>
      </c>
      <c r="G323" t="s">
        <v>8554</v>
      </c>
      <c r="I323" t="str">
        <f t="shared" si="63"/>
        <v>N/A</v>
      </c>
      <c r="J323">
        <f t="shared" si="64"/>
        <v>-155467</v>
      </c>
      <c r="K323">
        <f t="shared" si="65"/>
        <v>-805752</v>
      </c>
      <c r="L323">
        <f t="shared" si="66"/>
        <v>5210000</v>
      </c>
      <c r="M323">
        <f t="shared" si="67"/>
        <v>4880000</v>
      </c>
      <c r="N323">
        <f t="shared" si="68"/>
        <v>-9710000</v>
      </c>
      <c r="P323">
        <f t="shared" si="53"/>
        <v>5210000</v>
      </c>
      <c r="Q323">
        <f>IFERROR(J144+MATCH(P323,J323:N323,0)-1,"")</f>
        <v>2014</v>
      </c>
      <c r="R323">
        <f t="shared" si="54"/>
        <v>-9710000</v>
      </c>
      <c r="S323" t="str">
        <f>IFERROR(J144+MATCH(R323,J323:N323)-1,"")</f>
        <v/>
      </c>
      <c r="T323">
        <f t="shared" si="55"/>
        <v>-116243.8</v>
      </c>
      <c r="U323">
        <f t="shared" si="56"/>
        <v>6038386.4394472307</v>
      </c>
      <c r="V323">
        <f t="shared" si="57"/>
        <v>-6.4956425683134296E-3</v>
      </c>
      <c r="W323">
        <f t="shared" si="58"/>
        <v>-0.11418749146222568</v>
      </c>
      <c r="X323">
        <f t="shared" si="59"/>
        <v>0.88206408341225306</v>
      </c>
      <c r="Y323">
        <f t="shared" si="60"/>
        <v>0.82741372220910203</v>
      </c>
      <c r="Z323">
        <f t="shared" si="61"/>
        <v>-1.5887946715908159</v>
      </c>
      <c r="AA323">
        <f t="shared" si="62"/>
        <v>-1.5887946715908159</v>
      </c>
      <c r="AB323">
        <f>IFERROR(V144+MATCH(AA323,V323:Z323,0)-1,"")</f>
        <v>2016</v>
      </c>
    </row>
    <row r="324" spans="1:28" x14ac:dyDescent="0.3">
      <c r="A324" s="1">
        <v>12</v>
      </c>
      <c r="B324" t="s">
        <v>971</v>
      </c>
      <c r="C324" t="s">
        <v>8555</v>
      </c>
      <c r="D324" t="s">
        <v>8556</v>
      </c>
      <c r="E324" t="s">
        <v>254</v>
      </c>
      <c r="F324" t="s">
        <v>254</v>
      </c>
      <c r="G324" t="s">
        <v>8557</v>
      </c>
      <c r="I324" t="str">
        <f t="shared" si="63"/>
        <v>N/A</v>
      </c>
      <c r="J324">
        <f t="shared" si="64"/>
        <v>-99119</v>
      </c>
      <c r="K324">
        <f t="shared" si="65"/>
        <v>-3000000</v>
      </c>
      <c r="L324" t="str">
        <f t="shared" si="66"/>
        <v>N/A</v>
      </c>
      <c r="M324" t="str">
        <f t="shared" si="67"/>
        <v>N/A</v>
      </c>
      <c r="N324">
        <f t="shared" si="68"/>
        <v>7500000</v>
      </c>
      <c r="P324">
        <f t="shared" si="53"/>
        <v>7500000</v>
      </c>
      <c r="Q324">
        <f>IFERROR(J144+MATCH(P324,J324:N324,0)-1,"")</f>
        <v>2016</v>
      </c>
      <c r="R324">
        <f t="shared" si="54"/>
        <v>-3000000</v>
      </c>
      <c r="S324">
        <f>IFERROR(J144+MATCH(R324,J324:N324)-1,"")</f>
        <v>2013</v>
      </c>
      <c r="T324">
        <f t="shared" si="55"/>
        <v>1466960.3333333333</v>
      </c>
      <c r="U324">
        <f t="shared" si="56"/>
        <v>5422356.8085031379</v>
      </c>
      <c r="V324">
        <f t="shared" si="57"/>
        <v>-0.2888189377131114</v>
      </c>
      <c r="W324">
        <f t="shared" si="58"/>
        <v>-0.82380420379721453</v>
      </c>
      <c r="X324" t="str">
        <f t="shared" si="59"/>
        <v/>
      </c>
      <c r="Y324" t="str">
        <f t="shared" si="60"/>
        <v/>
      </c>
      <c r="Z324">
        <f t="shared" si="61"/>
        <v>1.112623141510326</v>
      </c>
      <c r="AA324">
        <f t="shared" si="62"/>
        <v>1.112623141510326</v>
      </c>
      <c r="AB324">
        <f>IFERROR(V144+MATCH(AA324,V324:Z324,0)-1,"")</f>
        <v>2016</v>
      </c>
    </row>
    <row r="325" spans="1:28" x14ac:dyDescent="0.3">
      <c r="A325" s="1">
        <v>13</v>
      </c>
      <c r="B325" t="s">
        <v>972</v>
      </c>
      <c r="C325" t="s">
        <v>254</v>
      </c>
      <c r="D325" t="s">
        <v>254</v>
      </c>
      <c r="E325" t="s">
        <v>254</v>
      </c>
      <c r="F325" t="s">
        <v>254</v>
      </c>
      <c r="G325" t="s">
        <v>8557</v>
      </c>
      <c r="I325" t="str">
        <f t="shared" si="63"/>
        <v>N/A</v>
      </c>
      <c r="J325" t="str">
        <f t="shared" si="64"/>
        <v>N/A</v>
      </c>
      <c r="K325" t="str">
        <f t="shared" si="65"/>
        <v>N/A</v>
      </c>
      <c r="L325" t="str">
        <f t="shared" si="66"/>
        <v>N/A</v>
      </c>
      <c r="M325" t="str">
        <f t="shared" si="67"/>
        <v>N/A</v>
      </c>
      <c r="N325">
        <f t="shared" si="68"/>
        <v>7500000</v>
      </c>
      <c r="P325">
        <f t="shared" si="53"/>
        <v>7500000</v>
      </c>
      <c r="Q325">
        <f>IFERROR(J144+MATCH(P325,J325:N325,0)-1,"")</f>
        <v>2016</v>
      </c>
      <c r="R325">
        <f t="shared" si="54"/>
        <v>7500000</v>
      </c>
      <c r="S325">
        <f>IFERROR(J144+MATCH(R325,J325:N325)-1,"")</f>
        <v>2016</v>
      </c>
      <c r="T325">
        <f t="shared" si="55"/>
        <v>7500000</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1:28" x14ac:dyDescent="0.3">
      <c r="A326" s="1">
        <v>14</v>
      </c>
      <c r="B326" t="s">
        <v>978</v>
      </c>
      <c r="C326" t="s">
        <v>8555</v>
      </c>
      <c r="D326" t="s">
        <v>8556</v>
      </c>
      <c r="E326" t="s">
        <v>254</v>
      </c>
      <c r="F326" t="s">
        <v>254</v>
      </c>
      <c r="G326" t="s">
        <v>254</v>
      </c>
      <c r="I326" t="str">
        <f t="shared" si="63"/>
        <v>N/A</v>
      </c>
      <c r="J326">
        <f t="shared" si="64"/>
        <v>-99119</v>
      </c>
      <c r="K326">
        <f t="shared" si="65"/>
        <v>-3000000</v>
      </c>
      <c r="L326" t="str">
        <f t="shared" si="66"/>
        <v>N/A</v>
      </c>
      <c r="M326" t="str">
        <f t="shared" si="67"/>
        <v>N/A</v>
      </c>
      <c r="N326" t="str">
        <f t="shared" si="68"/>
        <v>N/A</v>
      </c>
      <c r="P326">
        <f t="shared" si="53"/>
        <v>-99119</v>
      </c>
      <c r="Q326">
        <f>IFERROR(J144+MATCH(P326,J326:N326,0)-1,"")</f>
        <v>2012</v>
      </c>
      <c r="R326">
        <f t="shared" si="54"/>
        <v>-3000000</v>
      </c>
      <c r="S326" t="str">
        <f>IFERROR(J144+MATCH(R326,J326:N326)-1,"")</f>
        <v/>
      </c>
      <c r="T326">
        <f t="shared" si="55"/>
        <v>-1549559.5</v>
      </c>
      <c r="U326">
        <f t="shared" si="56"/>
        <v>2051232.6265152132</v>
      </c>
      <c r="V326">
        <f t="shared" si="57"/>
        <v>0.70710678118654757</v>
      </c>
      <c r="W326">
        <f t="shared" si="58"/>
        <v>-0.70710678118654757</v>
      </c>
      <c r="X326" t="str">
        <f t="shared" si="59"/>
        <v/>
      </c>
      <c r="Y326" t="str">
        <f t="shared" si="60"/>
        <v/>
      </c>
      <c r="Z326" t="str">
        <f t="shared" si="61"/>
        <v/>
      </c>
      <c r="AA326">
        <f t="shared" si="62"/>
        <v>-0.70710678118654757</v>
      </c>
      <c r="AB326">
        <f>IFERROR(V144+MATCH(AA326,V326:Z326,0)-1,"")</f>
        <v>2013</v>
      </c>
    </row>
    <row r="327" spans="1:28" x14ac:dyDescent="0.3">
      <c r="A327" s="1">
        <v>15</v>
      </c>
      <c r="B327" t="s">
        <v>817</v>
      </c>
      <c r="C327" t="s">
        <v>254</v>
      </c>
      <c r="D327" t="s">
        <v>254</v>
      </c>
      <c r="E327" t="s">
        <v>254</v>
      </c>
      <c r="F327" t="s">
        <v>254</v>
      </c>
      <c r="G327" t="s">
        <v>254</v>
      </c>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A328" s="1">
        <v>16</v>
      </c>
      <c r="B328" t="s">
        <v>910</v>
      </c>
      <c r="C328" t="s">
        <v>254</v>
      </c>
      <c r="D328" t="s">
        <v>254</v>
      </c>
      <c r="E328" t="s">
        <v>254</v>
      </c>
      <c r="F328" t="s">
        <v>254</v>
      </c>
      <c r="G328" t="s">
        <v>254</v>
      </c>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1:28" x14ac:dyDescent="0.3">
      <c r="A329" s="1">
        <v>17</v>
      </c>
      <c r="B329" t="s">
        <v>914</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18</v>
      </c>
      <c r="B330" t="s">
        <v>990</v>
      </c>
      <c r="C330" t="s">
        <v>7631</v>
      </c>
      <c r="D330" t="s">
        <v>8558</v>
      </c>
      <c r="E330" t="s">
        <v>2219</v>
      </c>
      <c r="F330" t="s">
        <v>8559</v>
      </c>
      <c r="G330" t="s">
        <v>8560</v>
      </c>
      <c r="I330" t="str">
        <f t="shared" si="63"/>
        <v>N/A</v>
      </c>
      <c r="J330">
        <f t="shared" si="64"/>
        <v>4250000</v>
      </c>
      <c r="K330">
        <f t="shared" si="65"/>
        <v>901623</v>
      </c>
      <c r="L330">
        <f t="shared" si="66"/>
        <v>3400000</v>
      </c>
      <c r="M330">
        <f t="shared" si="67"/>
        <v>17560000</v>
      </c>
      <c r="N330">
        <f t="shared" si="68"/>
        <v>22720000</v>
      </c>
      <c r="P330">
        <f t="shared" si="53"/>
        <v>22720000</v>
      </c>
      <c r="Q330">
        <f>IFERROR(J144+MATCH(P330,J330:N330,0)-1,"")</f>
        <v>2016</v>
      </c>
      <c r="R330">
        <f t="shared" si="54"/>
        <v>901623</v>
      </c>
      <c r="S330" t="str">
        <f>IFERROR(J144+MATCH(R330,J330:N330)-1,"")</f>
        <v/>
      </c>
      <c r="T330">
        <f t="shared" si="55"/>
        <v>9766324.5999999996</v>
      </c>
      <c r="U330">
        <f t="shared" si="56"/>
        <v>9722164.6647146326</v>
      </c>
      <c r="V330">
        <f t="shared" si="57"/>
        <v>-0.56739674653123318</v>
      </c>
      <c r="W330">
        <f t="shared" si="58"/>
        <v>-0.91180327691561458</v>
      </c>
      <c r="X330">
        <f t="shared" si="59"/>
        <v>-0.65482583555756568</v>
      </c>
      <c r="Y330">
        <f t="shared" si="60"/>
        <v>0.80163992986933863</v>
      </c>
      <c r="Z330">
        <f t="shared" si="61"/>
        <v>1.332385929135075</v>
      </c>
      <c r="AA330">
        <f t="shared" si="62"/>
        <v>1.332385929135075</v>
      </c>
      <c r="AB330">
        <f>IFERROR(V144+MATCH(AA330,V330:Z330,0)-1,"")</f>
        <v>2016</v>
      </c>
    </row>
    <row r="331" spans="1:28" x14ac:dyDescent="0.3">
      <c r="A331" s="1">
        <v>19</v>
      </c>
      <c r="B331" t="s">
        <v>996</v>
      </c>
      <c r="C331" t="s">
        <v>254</v>
      </c>
      <c r="D331" t="s">
        <v>8561</v>
      </c>
      <c r="E331" t="s">
        <v>8562</v>
      </c>
      <c r="F331" t="s">
        <v>8563</v>
      </c>
      <c r="G331" t="s">
        <v>8564</v>
      </c>
      <c r="I331" t="str">
        <f t="shared" si="63"/>
        <v>N/A</v>
      </c>
      <c r="J331" t="str">
        <f t="shared" si="64"/>
        <v>N/A</v>
      </c>
      <c r="K331">
        <f t="shared" si="65"/>
        <v>-0.78769999999999996</v>
      </c>
      <c r="L331">
        <f t="shared" si="66"/>
        <v>2.7658</v>
      </c>
      <c r="M331">
        <f t="shared" si="67"/>
        <v>4.1730999999999998</v>
      </c>
      <c r="N331">
        <f t="shared" si="68"/>
        <v>0.29330000000000001</v>
      </c>
      <c r="P331">
        <f t="shared" si="53"/>
        <v>4.1730999999999998</v>
      </c>
      <c r="Q331">
        <f>IFERROR(J144+MATCH(P331,J331:N331,0)-1,"")</f>
        <v>2015</v>
      </c>
      <c r="R331">
        <f t="shared" si="54"/>
        <v>-0.78769999999999996</v>
      </c>
      <c r="S331">
        <f>IFERROR(J144+MATCH(R331,J331:N331)-1,"")</f>
        <v>2013</v>
      </c>
      <c r="T331">
        <f t="shared" si="55"/>
        <v>1.6111249999999999</v>
      </c>
      <c r="U331">
        <f t="shared" si="56"/>
        <v>2.2648042128404833</v>
      </c>
      <c r="V331" t="str">
        <f t="shared" si="57"/>
        <v/>
      </c>
      <c r="W331">
        <f t="shared" si="58"/>
        <v>-1.0591754405964433</v>
      </c>
      <c r="X331">
        <f t="shared" si="59"/>
        <v>0.50983435718349546</v>
      </c>
      <c r="Y331">
        <f t="shared" si="60"/>
        <v>1.1312125725811899</v>
      </c>
      <c r="Z331">
        <f t="shared" si="61"/>
        <v>-0.58187148916824194</v>
      </c>
      <c r="AA331">
        <f t="shared" si="62"/>
        <v>1.1312125725811899</v>
      </c>
      <c r="AB331">
        <f>IFERROR(V144+MATCH(AA331,V331:Z331,0)-1,"")</f>
        <v>2015</v>
      </c>
    </row>
    <row r="332" spans="1:28" x14ac:dyDescent="0.3">
      <c r="A332" s="1">
        <v>20</v>
      </c>
      <c r="B332" t="s">
        <v>8565</v>
      </c>
      <c r="C332" t="s">
        <v>8566</v>
      </c>
      <c r="D332" t="s">
        <v>8567</v>
      </c>
      <c r="E332" t="s">
        <v>8568</v>
      </c>
      <c r="F332" t="s">
        <v>8569</v>
      </c>
      <c r="G332" t="s">
        <v>8570</v>
      </c>
      <c r="I332" t="str">
        <f t="shared" si="63"/>
        <v>N/A</v>
      </c>
      <c r="J332">
        <f t="shared" si="64"/>
        <v>0.29350000000000004</v>
      </c>
      <c r="K332">
        <f t="shared" si="65"/>
        <v>6.5799999999999997E-2</v>
      </c>
      <c r="L332">
        <f t="shared" si="66"/>
        <v>0.2397</v>
      </c>
      <c r="M332">
        <f t="shared" si="67"/>
        <v>1.2444</v>
      </c>
      <c r="N332">
        <f t="shared" si="68"/>
        <v>1.3829</v>
      </c>
      <c r="P332">
        <f t="shared" si="53"/>
        <v>1.3829</v>
      </c>
      <c r="Q332">
        <f>IFERROR(J144+MATCH(P332,J332:N332,0)-1,"")</f>
        <v>2016</v>
      </c>
      <c r="R332">
        <f t="shared" si="54"/>
        <v>6.5799999999999997E-2</v>
      </c>
      <c r="S332" t="str">
        <f>IFERROR(J144+MATCH(R332,J332:N332)-1,"")</f>
        <v/>
      </c>
      <c r="T332">
        <f t="shared" si="55"/>
        <v>0.64526000000000006</v>
      </c>
      <c r="U332">
        <f t="shared" si="56"/>
        <v>0.61787324994694492</v>
      </c>
      <c r="V332">
        <f t="shared" si="57"/>
        <v>-0.56930770191168611</v>
      </c>
      <c r="W332">
        <f t="shared" si="58"/>
        <v>-0.93782988671180811</v>
      </c>
      <c r="X332">
        <f t="shared" si="59"/>
        <v>-0.65638057649335746</v>
      </c>
      <c r="Y332">
        <f t="shared" si="60"/>
        <v>0.96968107949558646</v>
      </c>
      <c r="Z332">
        <f t="shared" si="61"/>
        <v>1.1938370856212648</v>
      </c>
      <c r="AA332">
        <f t="shared" si="62"/>
        <v>1.1938370856212648</v>
      </c>
      <c r="AB332">
        <f>IFERROR(V144+MATCH(AA332,V332:Z332,0)-1,"")</f>
        <v>2016</v>
      </c>
    </row>
    <row r="333" spans="1:28" x14ac:dyDescent="0.3">
      <c r="A333" s="1">
        <v>21</v>
      </c>
      <c r="B333" t="s">
        <v>1007</v>
      </c>
      <c r="C333" t="s">
        <v>254</v>
      </c>
      <c r="D333" t="s">
        <v>254</v>
      </c>
      <c r="E333" t="s">
        <v>254</v>
      </c>
      <c r="F333" t="s">
        <v>254</v>
      </c>
      <c r="G333" t="s">
        <v>254</v>
      </c>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22</v>
      </c>
      <c r="B334" t="s">
        <v>1013</v>
      </c>
      <c r="C334" t="s">
        <v>254</v>
      </c>
      <c r="D334" t="s">
        <v>1014</v>
      </c>
      <c r="E334" t="s">
        <v>1014</v>
      </c>
      <c r="F334" t="s">
        <v>254</v>
      </c>
      <c r="G334" t="s">
        <v>1014</v>
      </c>
      <c r="I334" t="str">
        <f t="shared" si="63"/>
        <v>N/A</v>
      </c>
      <c r="J334" t="str">
        <f t="shared" si="64"/>
        <v>N/A</v>
      </c>
      <c r="K334">
        <f t="shared" si="65"/>
        <v>0</v>
      </c>
      <c r="L334">
        <f t="shared" si="66"/>
        <v>0</v>
      </c>
      <c r="M334" t="str">
        <f t="shared" si="67"/>
        <v>N/A</v>
      </c>
      <c r="N334">
        <f t="shared" si="68"/>
        <v>0</v>
      </c>
      <c r="P334">
        <f t="shared" si="53"/>
        <v>0</v>
      </c>
      <c r="Q334">
        <f>IFERROR(J144+MATCH(P334,J334:N334,0)-1,"")</f>
        <v>2013</v>
      </c>
      <c r="R334">
        <f t="shared" si="54"/>
        <v>0</v>
      </c>
      <c r="S334">
        <f>IFERROR(J144+MATCH(R334,J334:N334)-1,"")</f>
        <v>2014</v>
      </c>
      <c r="T334">
        <f t="shared" si="55"/>
        <v>0</v>
      </c>
      <c r="U334">
        <f t="shared" si="56"/>
        <v>0</v>
      </c>
      <c r="V334" t="str">
        <f t="shared" si="57"/>
        <v/>
      </c>
      <c r="W334" t="e">
        <f t="shared" si="58"/>
        <v>#DIV/0!</v>
      </c>
      <c r="X334" t="e">
        <f t="shared" si="59"/>
        <v>#DIV/0!</v>
      </c>
      <c r="Y334" t="str">
        <f t="shared" si="60"/>
        <v/>
      </c>
      <c r="Z334" t="str">
        <f t="shared" si="61"/>
        <v/>
      </c>
      <c r="AA334" t="e">
        <f t="shared" si="62"/>
        <v>#DIV/0!</v>
      </c>
      <c r="AB334" t="str">
        <f>IFERROR(V144+MATCH(AA334,V334:Z334,0)-1,"")</f>
        <v/>
      </c>
    </row>
    <row r="335" spans="1:28" x14ac:dyDescent="0.3">
      <c r="A335" s="1">
        <v>23</v>
      </c>
      <c r="B335" t="s">
        <v>1015</v>
      </c>
      <c r="C335" t="s">
        <v>346</v>
      </c>
      <c r="D335" t="s">
        <v>8571</v>
      </c>
      <c r="E335" t="s">
        <v>8572</v>
      </c>
      <c r="F335" t="s">
        <v>8573</v>
      </c>
      <c r="G335" t="s">
        <v>8574</v>
      </c>
      <c r="I335" t="str">
        <f t="shared" si="63"/>
        <v>N/A</v>
      </c>
      <c r="J335">
        <f t="shared" si="64"/>
        <v>-3330000</v>
      </c>
      <c r="K335">
        <f t="shared" si="65"/>
        <v>-5120000</v>
      </c>
      <c r="L335">
        <f t="shared" si="66"/>
        <v>-3210000</v>
      </c>
      <c r="M335">
        <f t="shared" si="67"/>
        <v>5620000</v>
      </c>
      <c r="N335">
        <f t="shared" si="68"/>
        <v>41080000</v>
      </c>
      <c r="P335">
        <f t="shared" si="53"/>
        <v>41080000</v>
      </c>
      <c r="Q335">
        <f>IFERROR(J144+MATCH(P335,J335:N335,0)-1,"")</f>
        <v>2016</v>
      </c>
      <c r="R335">
        <f t="shared" si="54"/>
        <v>-5120000</v>
      </c>
      <c r="S335" t="str">
        <f>IFERROR(J144+MATCH(R335,J335:N335)-1,"")</f>
        <v/>
      </c>
      <c r="T335">
        <f t="shared" si="55"/>
        <v>7008000</v>
      </c>
      <c r="U335">
        <f t="shared" si="56"/>
        <v>19501268.420284871</v>
      </c>
      <c r="V335">
        <f t="shared" si="57"/>
        <v>-0.53011936337672261</v>
      </c>
      <c r="W335">
        <f t="shared" si="58"/>
        <v>-0.62190826456112314</v>
      </c>
      <c r="X335">
        <f t="shared" si="59"/>
        <v>-0.52396591748726551</v>
      </c>
      <c r="Y335">
        <f t="shared" si="60"/>
        <v>-7.1174857454719576E-2</v>
      </c>
      <c r="Z335">
        <f t="shared" si="61"/>
        <v>1.7471684028798309</v>
      </c>
      <c r="AA335">
        <f t="shared" si="62"/>
        <v>1.7471684028798309</v>
      </c>
      <c r="AB335">
        <f>IFERROR(V144+MATCH(AA335,V335:Z335,0)-1,"")</f>
        <v>2016</v>
      </c>
    </row>
    <row r="336" spans="1:28" x14ac:dyDescent="0.3">
      <c r="A336" s="1">
        <v>24</v>
      </c>
      <c r="B336" t="s">
        <v>1021</v>
      </c>
      <c r="C336" t="s">
        <v>8575</v>
      </c>
      <c r="D336" t="s">
        <v>3683</v>
      </c>
      <c r="E336" t="s">
        <v>988</v>
      </c>
      <c r="F336" t="s">
        <v>8576</v>
      </c>
      <c r="G336" t="s">
        <v>8577</v>
      </c>
      <c r="I336" t="str">
        <f t="shared" si="63"/>
        <v>N/A</v>
      </c>
      <c r="J336">
        <f t="shared" si="64"/>
        <v>4510000</v>
      </c>
      <c r="K336">
        <f t="shared" si="65"/>
        <v>3570000</v>
      </c>
      <c r="L336">
        <f t="shared" si="66"/>
        <v>3540000</v>
      </c>
      <c r="M336">
        <f t="shared" si="67"/>
        <v>4030000.0000000005</v>
      </c>
      <c r="N336">
        <f t="shared" si="68"/>
        <v>3990000</v>
      </c>
      <c r="P336">
        <f t="shared" si="53"/>
        <v>4510000</v>
      </c>
      <c r="Q336">
        <f>IFERROR(J144+MATCH(P336,J336:N336,0)-1,"")</f>
        <v>2012</v>
      </c>
      <c r="R336">
        <f t="shared" si="54"/>
        <v>3540000</v>
      </c>
      <c r="S336">
        <f>IFERROR(J144+MATCH(R336,J336:N336)-1,"")</f>
        <v>2014</v>
      </c>
      <c r="T336">
        <f t="shared" si="55"/>
        <v>3928000</v>
      </c>
      <c r="U336">
        <f t="shared" si="56"/>
        <v>397391.4946246334</v>
      </c>
      <c r="V336">
        <f t="shared" si="57"/>
        <v>1.4645507210710269</v>
      </c>
      <c r="W336">
        <f t="shared" si="58"/>
        <v>-0.90087484217083791</v>
      </c>
      <c r="X336">
        <f t="shared" si="59"/>
        <v>-0.97636714738068464</v>
      </c>
      <c r="Y336">
        <f t="shared" si="60"/>
        <v>0.25667383771348012</v>
      </c>
      <c r="Z336">
        <f t="shared" si="61"/>
        <v>0.15601743076701663</v>
      </c>
      <c r="AA336">
        <f t="shared" si="62"/>
        <v>1.4645507210710269</v>
      </c>
      <c r="AB336">
        <f>IFERROR(V144+MATCH(AA336,V336:Z336,0)-1,"")</f>
        <v>2012</v>
      </c>
    </row>
    <row r="337" spans="1:28" x14ac:dyDescent="0.3">
      <c r="A337" s="1">
        <v>25</v>
      </c>
      <c r="B337" t="s">
        <v>1027</v>
      </c>
      <c r="C337" t="s">
        <v>254</v>
      </c>
      <c r="D337" t="s">
        <v>8578</v>
      </c>
      <c r="E337" t="s">
        <v>8579</v>
      </c>
      <c r="F337" t="s">
        <v>6553</v>
      </c>
      <c r="G337" t="s">
        <v>1720</v>
      </c>
      <c r="I337" t="str">
        <f t="shared" si="63"/>
        <v>N/A</v>
      </c>
      <c r="J337" t="str">
        <f t="shared" si="64"/>
        <v>N/A</v>
      </c>
      <c r="K337">
        <f t="shared" si="65"/>
        <v>-0.2077</v>
      </c>
      <c r="L337">
        <f t="shared" si="66"/>
        <v>-7.7000000000000002E-3</v>
      </c>
      <c r="M337">
        <f t="shared" si="67"/>
        <v>0.1381</v>
      </c>
      <c r="N337">
        <f t="shared" si="68"/>
        <v>-9.9000000000000008E-3</v>
      </c>
      <c r="P337">
        <f t="shared" ref="P337:P353" si="69">MAX(J337:N337)</f>
        <v>0.1381</v>
      </c>
      <c r="Q337">
        <f>IFERROR(J144+MATCH(P337,J337:N337,0)-1,"")</f>
        <v>2015</v>
      </c>
      <c r="R337">
        <f t="shared" ref="R337:R400" si="70">IF(Q337="","",MIN(J337:N337))</f>
        <v>-0.2077</v>
      </c>
      <c r="S337">
        <f>IFERROR(J144+MATCH(R337,J337:N337)-1,"")</f>
        <v>2013</v>
      </c>
      <c r="T337">
        <f t="shared" ref="T337:T353" si="71">IFERROR(AVERAGE(J337:N337),"")</f>
        <v>-2.1800000000000003E-2</v>
      </c>
      <c r="U337">
        <f t="shared" ref="U337:U353" si="72">IFERROR(STDEV(J337:N337),"")</f>
        <v>0.14197093599278221</v>
      </c>
      <c r="V337" t="str">
        <f t="shared" ref="V337:V400" si="73">IF(C337="-","",IF(ISBLANK(B337),"",IF(OR(ISNUMBER(FIND("Growth",B337)),ISNUMBER(FIND("Margin",B337))),"",(J337-T337)/U337)))</f>
        <v/>
      </c>
      <c r="W337">
        <f t="shared" ref="W337:W353" si="74">IF(OR(D337="-",ISBLANK(D337)),"",(K337-T337)/U337)</f>
        <v>-1.30942293716688</v>
      </c>
      <c r="X337">
        <f t="shared" ref="X337:X353" si="75">IF(OR(E337="-",ISBLANK(E337)),"",(L337-T337)/U337)</f>
        <v>9.9316102281081287E-2</v>
      </c>
      <c r="Y337">
        <f t="shared" ref="Y337:Y353" si="76">IF(OR(F337="-",ISBLANK(F337)),"",(M337-T337)/U337)</f>
        <v>1.126286862038645</v>
      </c>
      <c r="Z337">
        <f t="shared" ref="Z337:Z353" si="77">IFERROR(IF(OR(G337="-",ISBLANK(G337)),"",(N337-T337)/U337),"")</f>
        <v>8.3819972847153715E-2</v>
      </c>
      <c r="AA337">
        <f t="shared" ref="AA337:AA400" si="78">IF(MAX(MAX(V337:Z337),ABS(MIN(V337:Z337)))=ABS(MIN(V337:Z337)),MIN(V337:Z337),MAX(V337:Z337))</f>
        <v>-1.30942293716688</v>
      </c>
      <c r="AB337">
        <f>IFERROR(V144+MATCH(AA337,V337:Z337,0)-1,"")</f>
        <v>2013</v>
      </c>
    </row>
    <row r="338" spans="1:28" x14ac:dyDescent="0.3">
      <c r="A338" s="1">
        <v>26</v>
      </c>
      <c r="B338" t="s">
        <v>1032</v>
      </c>
      <c r="C338" t="s">
        <v>254</v>
      </c>
      <c r="D338" t="s">
        <v>254</v>
      </c>
      <c r="E338" t="s">
        <v>254</v>
      </c>
      <c r="F338" t="s">
        <v>254</v>
      </c>
      <c r="G338" t="s">
        <v>8310</v>
      </c>
      <c r="I338" t="str">
        <f t="shared" si="63"/>
        <v>N/A</v>
      </c>
      <c r="J338" t="str">
        <f t="shared" si="64"/>
        <v>N/A</v>
      </c>
      <c r="K338" t="str">
        <f t="shared" si="65"/>
        <v>N/A</v>
      </c>
      <c r="L338" t="str">
        <f t="shared" si="66"/>
        <v>N/A</v>
      </c>
      <c r="M338" t="str">
        <f t="shared" si="67"/>
        <v>N/A</v>
      </c>
      <c r="N338">
        <f t="shared" si="68"/>
        <v>5.9200000000000003E-2</v>
      </c>
      <c r="P338">
        <f t="shared" si="69"/>
        <v>5.9200000000000003E-2</v>
      </c>
      <c r="Q338">
        <f>IFERROR(J144+MATCH(P338,J338:N338,0)-1,"")</f>
        <v>2016</v>
      </c>
      <c r="R338">
        <f t="shared" si="70"/>
        <v>5.9200000000000003E-2</v>
      </c>
      <c r="S338">
        <f>IFERROR(J144+MATCH(R338,J338:N338)-1,"")</f>
        <v>2016</v>
      </c>
      <c r="T338">
        <f t="shared" si="71"/>
        <v>5.9200000000000003E-2</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1:28" x14ac:dyDescent="0.3">
      <c r="A340" s="1">
        <v>0</v>
      </c>
      <c r="B340" t="s">
        <v>8580</v>
      </c>
      <c r="C340" t="s">
        <v>8581</v>
      </c>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e">
        <f t="shared" si="73"/>
        <v>#VALUE!</v>
      </c>
      <c r="W340" t="str">
        <f t="shared" si="74"/>
        <v/>
      </c>
      <c r="X340" t="str">
        <f t="shared" si="75"/>
        <v/>
      </c>
      <c r="Y340" t="str">
        <f t="shared" si="76"/>
        <v/>
      </c>
      <c r="Z340" t="str">
        <f t="shared" si="77"/>
        <v/>
      </c>
      <c r="AA340" t="e">
        <f t="shared" si="78"/>
        <v>#VALUE!</v>
      </c>
      <c r="AB340" t="str">
        <f>IFERROR(V144+MATCH(AA340,V340:Z340,0)-1,"")</f>
        <v/>
      </c>
    </row>
    <row r="341" spans="1:28" x14ac:dyDescent="0.3">
      <c r="A341" s="1">
        <v>1</v>
      </c>
      <c r="B341" t="s">
        <v>8582</v>
      </c>
      <c r="C341" t="s">
        <v>8583</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e">
        <f t="shared" si="73"/>
        <v>#VALUE!</v>
      </c>
      <c r="W341" t="str">
        <f t="shared" si="74"/>
        <v/>
      </c>
      <c r="X341" t="str">
        <f t="shared" si="75"/>
        <v/>
      </c>
      <c r="Y341" t="str">
        <f t="shared" si="76"/>
        <v/>
      </c>
      <c r="Z341" t="str">
        <f t="shared" si="77"/>
        <v/>
      </c>
      <c r="AA341" t="e">
        <f t="shared" si="78"/>
        <v>#VALUE!</v>
      </c>
      <c r="AB341" t="str">
        <f>IFERROR(V144+MATCH(AA341,V341:Z341,0)-1,"")</f>
        <v/>
      </c>
    </row>
    <row r="342" spans="1:28" x14ac:dyDescent="0.3">
      <c r="A342" s="1">
        <v>2</v>
      </c>
      <c r="B342" t="s">
        <v>8584</v>
      </c>
      <c r="C342" t="s">
        <v>8585</v>
      </c>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e">
        <f t="shared" si="73"/>
        <v>#VALUE!</v>
      </c>
      <c r="W342" t="str">
        <f t="shared" si="74"/>
        <v/>
      </c>
      <c r="X342" t="str">
        <f t="shared" si="75"/>
        <v/>
      </c>
      <c r="Y342" t="str">
        <f t="shared" si="76"/>
        <v/>
      </c>
      <c r="Z342" t="str">
        <f t="shared" si="77"/>
        <v/>
      </c>
      <c r="AA342" t="e">
        <f t="shared" si="78"/>
        <v>#VALUE!</v>
      </c>
      <c r="AB342" t="str">
        <f>IFERROR(V144+MATCH(AA342,V342:Z342,0)-1,"")</f>
        <v/>
      </c>
    </row>
    <row r="343" spans="1:28" x14ac:dyDescent="0.3">
      <c r="A343" s="1">
        <v>3</v>
      </c>
      <c r="B343" t="s">
        <v>8586</v>
      </c>
      <c r="C343" t="s">
        <v>8587</v>
      </c>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e">
        <f t="shared" si="73"/>
        <v>#VALUE!</v>
      </c>
      <c r="W343" t="str">
        <f t="shared" si="74"/>
        <v/>
      </c>
      <c r="X343" t="str">
        <f t="shared" si="75"/>
        <v/>
      </c>
      <c r="Y343" t="str">
        <f t="shared" si="76"/>
        <v/>
      </c>
      <c r="Z343" t="str">
        <f t="shared" si="77"/>
        <v/>
      </c>
      <c r="AA343" t="e">
        <f t="shared" si="78"/>
        <v>#VALUE!</v>
      </c>
      <c r="AB343" t="str">
        <f>IFERROR(V144+MATCH(AA343,V343:Z343,0)-1,"")</f>
        <v/>
      </c>
    </row>
    <row r="344" spans="1:28" x14ac:dyDescent="0.3">
      <c r="A344" s="1">
        <v>4</v>
      </c>
      <c r="B344" t="s">
        <v>8588</v>
      </c>
      <c r="C344" t="s">
        <v>8589</v>
      </c>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e">
        <f t="shared" si="73"/>
        <v>#VALUE!</v>
      </c>
      <c r="W344" t="str">
        <f t="shared" si="74"/>
        <v/>
      </c>
      <c r="X344" t="str">
        <f t="shared" si="75"/>
        <v/>
      </c>
      <c r="Y344" t="str">
        <f t="shared" si="76"/>
        <v/>
      </c>
      <c r="Z344" t="str">
        <f t="shared" si="77"/>
        <v/>
      </c>
      <c r="AA344" t="e">
        <f t="shared" si="78"/>
        <v>#VALUE!</v>
      </c>
      <c r="AB344" t="str">
        <f>IFERROR(V144+MATCH(AA344,V344:Z344,0)-1,"")</f>
        <v/>
      </c>
    </row>
    <row r="345" spans="1:28" x14ac:dyDescent="0.3">
      <c r="A345" s="1">
        <v>5</v>
      </c>
      <c r="B345" t="s">
        <v>8590</v>
      </c>
      <c r="C345" t="s">
        <v>8591</v>
      </c>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e">
        <f t="shared" si="73"/>
        <v>#VALUE!</v>
      </c>
      <c r="W345" t="str">
        <f t="shared" si="74"/>
        <v/>
      </c>
      <c r="X345" t="str">
        <f t="shared" si="75"/>
        <v/>
      </c>
      <c r="Y345" t="str">
        <f t="shared" si="76"/>
        <v/>
      </c>
      <c r="Z345" t="str">
        <f t="shared" si="77"/>
        <v/>
      </c>
      <c r="AA345" t="e">
        <f t="shared" si="78"/>
        <v>#VALUE!</v>
      </c>
      <c r="AB345" t="str">
        <f>IFERROR(V144+MATCH(AA345,V345:Z345,0)-1,"")</f>
        <v/>
      </c>
    </row>
    <row r="346" spans="1: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1: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1:28" x14ac:dyDescent="0.3">
      <c r="A348" s="1">
        <v>0</v>
      </c>
      <c r="B348" t="s">
        <v>121</v>
      </c>
      <c r="C348" t="s">
        <v>8592</v>
      </c>
      <c r="I348" t="str">
        <f t="shared" si="63"/>
        <v>N/A</v>
      </c>
      <c r="J348">
        <f t="shared" si="64"/>
        <v>328430000</v>
      </c>
      <c r="K348" t="str">
        <f t="shared" si="65"/>
        <v>N/A</v>
      </c>
      <c r="L348" t="str">
        <f t="shared" si="66"/>
        <v>N/A</v>
      </c>
      <c r="M348" t="str">
        <f t="shared" si="67"/>
        <v>N/A</v>
      </c>
      <c r="N348" t="str">
        <f t="shared" si="68"/>
        <v>N/A</v>
      </c>
      <c r="P348">
        <f t="shared" si="69"/>
        <v>328430000</v>
      </c>
      <c r="Q348">
        <f>IFERROR(J144+MATCH(P348,J348:N348,0)-1,"")</f>
        <v>2012</v>
      </c>
      <c r="R348">
        <f t="shared" si="70"/>
        <v>328430000</v>
      </c>
      <c r="S348">
        <f>IFERROR(J144+MATCH(R348,J348:N348)-1,"")</f>
        <v>2012</v>
      </c>
      <c r="T348">
        <f t="shared" si="71"/>
        <v>328430000</v>
      </c>
      <c r="U348" t="str">
        <f t="shared" si="72"/>
        <v/>
      </c>
      <c r="V348" t="e">
        <f t="shared" si="73"/>
        <v>#VALUE!</v>
      </c>
      <c r="W348" t="str">
        <f t="shared" si="74"/>
        <v/>
      </c>
      <c r="X348" t="str">
        <f t="shared" si="75"/>
        <v/>
      </c>
      <c r="Y348" t="str">
        <f t="shared" si="76"/>
        <v/>
      </c>
      <c r="Z348" t="str">
        <f t="shared" si="77"/>
        <v/>
      </c>
      <c r="AA348" t="e">
        <f t="shared" si="78"/>
        <v>#VALUE!</v>
      </c>
      <c r="AB348" t="str">
        <f>IFERROR(V144+MATCH(AA348,V348:Z348,0)-1,"")</f>
        <v/>
      </c>
    </row>
    <row r="349" spans="1:28" x14ac:dyDescent="0.3">
      <c r="A349" s="1">
        <v>1</v>
      </c>
      <c r="B349" t="s">
        <v>122</v>
      </c>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e">
        <f t="shared" si="73"/>
        <v>#VALUE!</v>
      </c>
      <c r="W349" t="str">
        <f t="shared" si="74"/>
        <v/>
      </c>
      <c r="X349" t="str">
        <f t="shared" si="75"/>
        <v/>
      </c>
      <c r="Y349" t="str">
        <f t="shared" si="76"/>
        <v/>
      </c>
      <c r="Z349" t="str">
        <f t="shared" si="77"/>
        <v/>
      </c>
      <c r="AA349" t="e">
        <f t="shared" si="78"/>
        <v>#VALUE!</v>
      </c>
      <c r="AB349" t="str">
        <f>IFERROR(V144+MATCH(AA349,V349:Z349,0)-1,"")</f>
        <v/>
      </c>
    </row>
    <row r="350" spans="1:28" x14ac:dyDescent="0.3">
      <c r="A350" s="1">
        <v>2</v>
      </c>
      <c r="B350" t="s">
        <v>123</v>
      </c>
      <c r="C350" t="s">
        <v>8593</v>
      </c>
      <c r="I350" t="str">
        <f t="shared" si="63"/>
        <v>N/A</v>
      </c>
      <c r="J350">
        <f t="shared" si="64"/>
        <v>20.21</v>
      </c>
      <c r="K350" t="str">
        <f t="shared" si="65"/>
        <v>N/A</v>
      </c>
      <c r="L350" t="str">
        <f t="shared" si="66"/>
        <v>N/A</v>
      </c>
      <c r="M350" t="str">
        <f t="shared" si="67"/>
        <v>N/A</v>
      </c>
      <c r="N350" t="str">
        <f t="shared" si="68"/>
        <v>N/A</v>
      </c>
      <c r="P350">
        <f t="shared" si="69"/>
        <v>20.21</v>
      </c>
      <c r="Q350">
        <f>IFERROR(J144+MATCH(P350,J350:N350,0)-1,"")</f>
        <v>2012</v>
      </c>
      <c r="R350">
        <f t="shared" si="70"/>
        <v>20.21</v>
      </c>
      <c r="S350">
        <f>IFERROR(J144+MATCH(R350,J350:N350)-1,"")</f>
        <v>2012</v>
      </c>
      <c r="T350">
        <f t="shared" si="71"/>
        <v>20.21</v>
      </c>
      <c r="U350" t="str">
        <f t="shared" si="72"/>
        <v/>
      </c>
      <c r="V350" t="e">
        <f t="shared" si="73"/>
        <v>#VALUE!</v>
      </c>
      <c r="W350" t="str">
        <f t="shared" si="74"/>
        <v/>
      </c>
      <c r="X350" t="str">
        <f t="shared" si="75"/>
        <v/>
      </c>
      <c r="Y350" t="str">
        <f t="shared" si="76"/>
        <v/>
      </c>
      <c r="Z350" t="str">
        <f t="shared" si="77"/>
        <v/>
      </c>
      <c r="AA350" t="e">
        <f t="shared" si="78"/>
        <v>#VALUE!</v>
      </c>
      <c r="AB350" t="str">
        <f>IFERROR(V144+MATCH(AA350,V350:Z350,0)-1,"")</f>
        <v/>
      </c>
    </row>
    <row r="351" spans="1:28" x14ac:dyDescent="0.3">
      <c r="A351" s="1">
        <v>3</v>
      </c>
      <c r="B351" t="s">
        <v>124</v>
      </c>
      <c r="C351" t="s">
        <v>8594</v>
      </c>
      <c r="I351" t="str">
        <f t="shared" si="63"/>
        <v>N/A</v>
      </c>
      <c r="J351">
        <f t="shared" si="64"/>
        <v>15.83</v>
      </c>
      <c r="K351" t="str">
        <f t="shared" si="65"/>
        <v>N/A</v>
      </c>
      <c r="L351" t="str">
        <f t="shared" si="66"/>
        <v>N/A</v>
      </c>
      <c r="M351" t="str">
        <f t="shared" si="67"/>
        <v>N/A</v>
      </c>
      <c r="N351" t="str">
        <f t="shared" si="68"/>
        <v>N/A</v>
      </c>
      <c r="P351">
        <f t="shared" si="69"/>
        <v>15.83</v>
      </c>
      <c r="Q351">
        <f>IFERROR(J144+MATCH(P351,J351:N351,0)-1,"")</f>
        <v>2012</v>
      </c>
      <c r="R351">
        <f t="shared" si="70"/>
        <v>15.83</v>
      </c>
      <c r="S351">
        <f>IFERROR(J144+MATCH(R351,J351:N351)-1,"")</f>
        <v>2012</v>
      </c>
      <c r="T351">
        <f t="shared" si="71"/>
        <v>15.83</v>
      </c>
      <c r="U351" t="str">
        <f t="shared" si="72"/>
        <v/>
      </c>
      <c r="V351" t="e">
        <f t="shared" si="73"/>
        <v>#VALUE!</v>
      </c>
      <c r="W351" t="str">
        <f t="shared" si="74"/>
        <v/>
      </c>
      <c r="X351" t="str">
        <f t="shared" si="75"/>
        <v/>
      </c>
      <c r="Y351" t="str">
        <f t="shared" si="76"/>
        <v/>
      </c>
      <c r="Z351" t="str">
        <f t="shared" si="77"/>
        <v/>
      </c>
      <c r="AA351" t="e">
        <f t="shared" si="78"/>
        <v>#VALUE!</v>
      </c>
      <c r="AB351" t="str">
        <f>IFERROR(V144+MATCH(AA351,V351:Z351,0)-1,"")</f>
        <v/>
      </c>
    </row>
    <row r="352" spans="1:28" x14ac:dyDescent="0.3">
      <c r="A352" s="1">
        <v>4</v>
      </c>
      <c r="B352" t="s">
        <v>126</v>
      </c>
      <c r="C352" t="s">
        <v>8595</v>
      </c>
      <c r="I352" t="str">
        <f t="shared" si="63"/>
        <v>N/A</v>
      </c>
      <c r="J352">
        <f t="shared" si="64"/>
        <v>4.59</v>
      </c>
      <c r="K352" t="str">
        <f t="shared" si="65"/>
        <v>N/A</v>
      </c>
      <c r="L352" t="str">
        <f t="shared" si="66"/>
        <v>N/A</v>
      </c>
      <c r="M352" t="str">
        <f t="shared" si="67"/>
        <v>N/A</v>
      </c>
      <c r="N352" t="str">
        <f t="shared" si="68"/>
        <v>N/A</v>
      </c>
      <c r="P352">
        <f t="shared" si="69"/>
        <v>4.59</v>
      </c>
      <c r="Q352">
        <f>IFERROR(J144+MATCH(P352,J352:N352,0)-1,"")</f>
        <v>2012</v>
      </c>
      <c r="R352">
        <f t="shared" si="70"/>
        <v>4.59</v>
      </c>
      <c r="S352">
        <f>IFERROR(J144+MATCH(R352,J352:N352)-1,"")</f>
        <v>2012</v>
      </c>
      <c r="T352">
        <f t="shared" si="71"/>
        <v>4.59</v>
      </c>
      <c r="U352" t="str">
        <f t="shared" si="72"/>
        <v/>
      </c>
      <c r="V352" t="e">
        <f t="shared" si="73"/>
        <v>#VALUE!</v>
      </c>
      <c r="W352" t="str">
        <f t="shared" si="74"/>
        <v/>
      </c>
      <c r="X352" t="str">
        <f t="shared" si="75"/>
        <v/>
      </c>
      <c r="Y352" t="str">
        <f t="shared" si="76"/>
        <v/>
      </c>
      <c r="Z352" t="str">
        <f t="shared" si="77"/>
        <v/>
      </c>
      <c r="AA352" t="e">
        <f t="shared" si="78"/>
        <v>#VALUE!</v>
      </c>
      <c r="AB352" t="str">
        <f>IFERROR(V144+MATCH(AA352,V352:Z352,0)-1,"")</f>
        <v/>
      </c>
    </row>
    <row r="353" spans="1:28" x14ac:dyDescent="0.3">
      <c r="A353" s="1">
        <v>5</v>
      </c>
      <c r="B353" t="s">
        <v>128</v>
      </c>
      <c r="C353" t="s">
        <v>8596</v>
      </c>
      <c r="I353" t="str">
        <f t="shared" si="63"/>
        <v>N/A</v>
      </c>
      <c r="J353">
        <f t="shared" si="64"/>
        <v>5.07</v>
      </c>
      <c r="K353" t="str">
        <f t="shared" si="65"/>
        <v>N/A</v>
      </c>
      <c r="L353" t="str">
        <f t="shared" si="66"/>
        <v>N/A</v>
      </c>
      <c r="M353" t="str">
        <f t="shared" si="67"/>
        <v>N/A</v>
      </c>
      <c r="N353" t="str">
        <f t="shared" si="68"/>
        <v>N/A</v>
      </c>
      <c r="P353">
        <f t="shared" si="69"/>
        <v>5.07</v>
      </c>
      <c r="Q353">
        <f>IFERROR(J144+MATCH(P353,J353:N353,0)-1,"")</f>
        <v>2012</v>
      </c>
      <c r="R353">
        <f t="shared" si="70"/>
        <v>5.07</v>
      </c>
      <c r="S353">
        <f>IFERROR(J144+MATCH(R353,J353:N353)-1,"")</f>
        <v>2012</v>
      </c>
      <c r="T353">
        <f t="shared" si="71"/>
        <v>5.07</v>
      </c>
      <c r="U353" t="str">
        <f t="shared" si="72"/>
        <v/>
      </c>
      <c r="V353" t="e">
        <f t="shared" si="73"/>
        <v>#VALUE!</v>
      </c>
      <c r="W353" t="str">
        <f t="shared" si="74"/>
        <v/>
      </c>
      <c r="X353" t="str">
        <f t="shared" si="75"/>
        <v/>
      </c>
      <c r="Y353" t="str">
        <f t="shared" si="76"/>
        <v/>
      </c>
      <c r="Z353" t="str">
        <f t="shared" si="77"/>
        <v/>
      </c>
      <c r="AA353" t="e">
        <f t="shared" si="78"/>
        <v>#VALUE!</v>
      </c>
      <c r="AB353" t="str">
        <f>IFERROR(V144+MATCH(AA353,V353:Z353,0)-1,"")</f>
        <v/>
      </c>
    </row>
    <row r="354" spans="1:28" x14ac:dyDescent="0.3">
      <c r="A354" s="1">
        <v>6</v>
      </c>
      <c r="B354" t="s">
        <v>130</v>
      </c>
      <c r="C354" t="s">
        <v>8306</v>
      </c>
      <c r="I354" t="str">
        <f t="shared" si="63"/>
        <v>N/A</v>
      </c>
      <c r="J354">
        <f t="shared" si="64"/>
        <v>1.61</v>
      </c>
      <c r="K354" t="str">
        <f t="shared" si="65"/>
        <v>N/A</v>
      </c>
      <c r="L354" t="str">
        <f t="shared" si="66"/>
        <v>N/A</v>
      </c>
      <c r="M354" t="str">
        <f t="shared" si="67"/>
        <v>N/A</v>
      </c>
      <c r="N354" t="str">
        <f t="shared" si="68"/>
        <v>N/A</v>
      </c>
    </row>
    <row r="355" spans="1:28" x14ac:dyDescent="0.3">
      <c r="A355" s="1">
        <v>7</v>
      </c>
      <c r="B355" t="s">
        <v>132</v>
      </c>
      <c r="I355" t="str">
        <f t="shared" si="63"/>
        <v>N/A</v>
      </c>
      <c r="J355" t="str">
        <f t="shared" si="64"/>
        <v>N/A</v>
      </c>
      <c r="K355" t="str">
        <f t="shared" si="65"/>
        <v>N/A</v>
      </c>
      <c r="L355" t="str">
        <f t="shared" si="66"/>
        <v>N/A</v>
      </c>
      <c r="M355" t="str">
        <f t="shared" si="67"/>
        <v>N/A</v>
      </c>
      <c r="N355" t="str">
        <f t="shared" si="68"/>
        <v>N/A</v>
      </c>
    </row>
    <row r="356" spans="1:28" x14ac:dyDescent="0.3">
      <c r="A356" s="1">
        <v>8</v>
      </c>
      <c r="B356" t="s">
        <v>133</v>
      </c>
      <c r="I356" t="str">
        <f t="shared" si="63"/>
        <v>N/A</v>
      </c>
      <c r="J356" t="str">
        <f t="shared" si="64"/>
        <v>N/A</v>
      </c>
      <c r="K356" t="str">
        <f t="shared" si="65"/>
        <v>N/A</v>
      </c>
      <c r="L356" t="str">
        <f t="shared" si="66"/>
        <v>N/A</v>
      </c>
      <c r="M356" t="str">
        <f t="shared" si="67"/>
        <v>N/A</v>
      </c>
      <c r="N356" t="str">
        <f t="shared" si="68"/>
        <v>N/A</v>
      </c>
    </row>
    <row r="357" spans="1:28" x14ac:dyDescent="0.3">
      <c r="I357" t="str">
        <f t="shared" si="63"/>
        <v>N/A</v>
      </c>
      <c r="J357" t="str">
        <f t="shared" si="64"/>
        <v>N/A</v>
      </c>
      <c r="K357" t="str">
        <f t="shared" si="65"/>
        <v>N/A</v>
      </c>
      <c r="L357" t="str">
        <f t="shared" si="66"/>
        <v>N/A</v>
      </c>
      <c r="M357" t="str">
        <f t="shared" si="67"/>
        <v>N/A</v>
      </c>
      <c r="N357" t="str">
        <f t="shared" si="68"/>
        <v>N/A</v>
      </c>
    </row>
    <row r="358" spans="1:28" x14ac:dyDescent="0.3">
      <c r="I358" t="str">
        <f t="shared" si="63"/>
        <v>N/A</v>
      </c>
      <c r="J358" t="str">
        <f t="shared" si="64"/>
        <v>N/A</v>
      </c>
      <c r="K358" t="str">
        <f t="shared" si="65"/>
        <v>N/A</v>
      </c>
      <c r="L358" t="str">
        <f t="shared" si="66"/>
        <v>N/A</v>
      </c>
      <c r="M358" t="str">
        <f t="shared" si="67"/>
        <v>N/A</v>
      </c>
      <c r="N358" t="str">
        <f t="shared" si="68"/>
        <v>N/A</v>
      </c>
    </row>
    <row r="359" spans="1:28" x14ac:dyDescent="0.3">
      <c r="A359" s="1">
        <v>0</v>
      </c>
      <c r="B359" t="s">
        <v>121</v>
      </c>
      <c r="C359" t="s">
        <v>8597</v>
      </c>
      <c r="I359" t="str">
        <f t="shared" si="63"/>
        <v>N/A</v>
      </c>
      <c r="J359">
        <f t="shared" si="64"/>
        <v>91760000</v>
      </c>
      <c r="K359" t="str">
        <f t="shared" si="65"/>
        <v>N/A</v>
      </c>
      <c r="L359" t="str">
        <f t="shared" si="66"/>
        <v>N/A</v>
      </c>
      <c r="M359" t="str">
        <f t="shared" si="67"/>
        <v>N/A</v>
      </c>
      <c r="N359" t="str">
        <f t="shared" si="68"/>
        <v>N/A</v>
      </c>
    </row>
    <row r="360" spans="1:28" x14ac:dyDescent="0.3">
      <c r="A360" s="1">
        <v>1</v>
      </c>
      <c r="B360" t="s">
        <v>122</v>
      </c>
      <c r="I360" t="str">
        <f t="shared" si="63"/>
        <v>N/A</v>
      </c>
      <c r="J360" t="str">
        <f t="shared" si="64"/>
        <v>N/A</v>
      </c>
      <c r="K360" t="str">
        <f t="shared" si="65"/>
        <v>N/A</v>
      </c>
      <c r="L360" t="str">
        <f t="shared" si="66"/>
        <v>N/A</v>
      </c>
      <c r="M360" t="str">
        <f t="shared" si="67"/>
        <v>N/A</v>
      </c>
      <c r="N360" t="str">
        <f t="shared" si="68"/>
        <v>N/A</v>
      </c>
    </row>
    <row r="361" spans="1:28" x14ac:dyDescent="0.3">
      <c r="A361" s="1">
        <v>2</v>
      </c>
      <c r="B361" t="s">
        <v>123</v>
      </c>
      <c r="C361" t="s">
        <v>8598</v>
      </c>
      <c r="I361" t="str">
        <f t="shared" si="63"/>
        <v>N/A</v>
      </c>
      <c r="J361">
        <f t="shared" si="64"/>
        <v>15.22</v>
      </c>
      <c r="K361" t="str">
        <f t="shared" si="65"/>
        <v>N/A</v>
      </c>
      <c r="L361" t="str">
        <f t="shared" si="66"/>
        <v>N/A</v>
      </c>
      <c r="M361" t="str">
        <f t="shared" si="67"/>
        <v>N/A</v>
      </c>
      <c r="N361" t="str">
        <f t="shared" si="68"/>
        <v>N/A</v>
      </c>
    </row>
    <row r="362" spans="1:28" x14ac:dyDescent="0.3">
      <c r="A362" s="1">
        <v>3</v>
      </c>
      <c r="B362" t="s">
        <v>124</v>
      </c>
      <c r="C362" t="s">
        <v>8599</v>
      </c>
      <c r="I362" t="str">
        <f t="shared" si="63"/>
        <v>N/A</v>
      </c>
      <c r="J362">
        <f t="shared" si="64"/>
        <v>16.510000000000002</v>
      </c>
      <c r="K362" t="str">
        <f t="shared" si="65"/>
        <v>N/A</v>
      </c>
      <c r="L362" t="str">
        <f t="shared" si="66"/>
        <v>N/A</v>
      </c>
      <c r="M362" t="str">
        <f t="shared" si="67"/>
        <v>N/A</v>
      </c>
      <c r="N362" t="str">
        <f t="shared" si="68"/>
        <v>N/A</v>
      </c>
    </row>
    <row r="363" spans="1:28" x14ac:dyDescent="0.3">
      <c r="A363" s="1">
        <v>4</v>
      </c>
      <c r="B363" t="s">
        <v>126</v>
      </c>
      <c r="C363" t="s">
        <v>1128</v>
      </c>
      <c r="I363" t="str">
        <f t="shared" si="63"/>
        <v>N/A</v>
      </c>
      <c r="J363">
        <f t="shared" si="64"/>
        <v>1.19</v>
      </c>
      <c r="K363" t="str">
        <f t="shared" si="65"/>
        <v>N/A</v>
      </c>
      <c r="L363" t="str">
        <f t="shared" si="66"/>
        <v>N/A</v>
      </c>
      <c r="M363" t="str">
        <f t="shared" si="67"/>
        <v>N/A</v>
      </c>
      <c r="N363" t="str">
        <f t="shared" si="68"/>
        <v>N/A</v>
      </c>
    </row>
    <row r="364" spans="1:28" x14ac:dyDescent="0.3">
      <c r="A364" s="1">
        <v>5</v>
      </c>
      <c r="B364" t="s">
        <v>128</v>
      </c>
      <c r="C364" t="s">
        <v>8600</v>
      </c>
      <c r="I364" t="str">
        <f t="shared" si="63"/>
        <v>N/A</v>
      </c>
      <c r="J364">
        <f t="shared" si="64"/>
        <v>3.99</v>
      </c>
      <c r="K364" t="str">
        <f t="shared" si="65"/>
        <v>N/A</v>
      </c>
      <c r="L364" t="str">
        <f t="shared" si="66"/>
        <v>N/A</v>
      </c>
      <c r="M364" t="str">
        <f t="shared" si="67"/>
        <v>N/A</v>
      </c>
      <c r="N364" t="str">
        <f t="shared" si="68"/>
        <v>N/A</v>
      </c>
    </row>
    <row r="365" spans="1:28" x14ac:dyDescent="0.3">
      <c r="A365" s="1">
        <v>6</v>
      </c>
      <c r="B365" t="s">
        <v>130</v>
      </c>
      <c r="C365" t="s">
        <v>443</v>
      </c>
      <c r="I365" t="str">
        <f t="shared" si="63"/>
        <v>N/A</v>
      </c>
      <c r="J365">
        <f t="shared" si="64"/>
        <v>1.1000000000000001</v>
      </c>
      <c r="K365" t="str">
        <f t="shared" si="65"/>
        <v>N/A</v>
      </c>
      <c r="L365" t="str">
        <f t="shared" si="66"/>
        <v>N/A</v>
      </c>
      <c r="M365" t="str">
        <f t="shared" si="67"/>
        <v>N/A</v>
      </c>
      <c r="N365" t="str">
        <f t="shared" si="68"/>
        <v>N/A</v>
      </c>
    </row>
    <row r="366" spans="1:28" x14ac:dyDescent="0.3">
      <c r="A366" s="1">
        <v>7</v>
      </c>
      <c r="B366" t="s">
        <v>132</v>
      </c>
      <c r="I366" t="str">
        <f t="shared" si="63"/>
        <v>N/A</v>
      </c>
      <c r="J366" t="str">
        <f t="shared" si="64"/>
        <v>N/A</v>
      </c>
      <c r="K366" t="str">
        <f t="shared" si="65"/>
        <v>N/A</v>
      </c>
      <c r="L366" t="str">
        <f t="shared" si="66"/>
        <v>N/A</v>
      </c>
      <c r="M366" t="str">
        <f t="shared" si="67"/>
        <v>N/A</v>
      </c>
      <c r="N366" t="str">
        <f t="shared" si="68"/>
        <v>N/A</v>
      </c>
    </row>
    <row r="367" spans="1:28" x14ac:dyDescent="0.3">
      <c r="A367" s="1">
        <v>8</v>
      </c>
      <c r="B367" t="s">
        <v>133</v>
      </c>
      <c r="I367" t="str">
        <f t="shared" si="63"/>
        <v>N/A</v>
      </c>
      <c r="J367" t="str">
        <f t="shared" si="64"/>
        <v>N/A</v>
      </c>
      <c r="K367" t="str">
        <f t="shared" si="65"/>
        <v>N/A</v>
      </c>
      <c r="L367" t="str">
        <f t="shared" si="66"/>
        <v>N/A</v>
      </c>
      <c r="M367" t="str">
        <f t="shared" si="67"/>
        <v>N/A</v>
      </c>
      <c r="N367" t="str">
        <f t="shared" si="68"/>
        <v>N/A</v>
      </c>
    </row>
    <row r="368" spans="1:28" x14ac:dyDescent="0.3">
      <c r="I368" t="str">
        <f t="shared" si="63"/>
        <v>N/A</v>
      </c>
      <c r="J368" t="str">
        <f t="shared" si="64"/>
        <v>N/A</v>
      </c>
      <c r="K368" t="str">
        <f t="shared" si="65"/>
        <v>N/A</v>
      </c>
      <c r="L368" t="str">
        <f t="shared" si="66"/>
        <v>N/A</v>
      </c>
      <c r="M368" t="str">
        <f t="shared" si="67"/>
        <v>N/A</v>
      </c>
      <c r="N368" t="str">
        <f t="shared" si="68"/>
        <v>N/A</v>
      </c>
    </row>
    <row r="369" spans="1:14" x14ac:dyDescent="0.3">
      <c r="I369" t="str">
        <f t="shared" si="63"/>
        <v>N/A</v>
      </c>
      <c r="J369" t="str">
        <f t="shared" si="64"/>
        <v>N/A</v>
      </c>
      <c r="K369" t="str">
        <f t="shared" si="65"/>
        <v>N/A</v>
      </c>
      <c r="L369" t="str">
        <f t="shared" si="66"/>
        <v>N/A</v>
      </c>
      <c r="M369" t="str">
        <f t="shared" si="67"/>
        <v>N/A</v>
      </c>
      <c r="N369" t="str">
        <f t="shared" si="68"/>
        <v>N/A</v>
      </c>
    </row>
    <row r="370" spans="1:14" x14ac:dyDescent="0.3">
      <c r="A370" s="1">
        <v>0</v>
      </c>
      <c r="B370" t="s">
        <v>121</v>
      </c>
      <c r="C370" t="s">
        <v>8601</v>
      </c>
      <c r="I370" t="str">
        <f t="shared" si="63"/>
        <v>N/A</v>
      </c>
      <c r="J370">
        <f t="shared" si="64"/>
        <v>539130000</v>
      </c>
      <c r="K370" t="str">
        <f t="shared" si="65"/>
        <v>N/A</v>
      </c>
      <c r="L370" t="str">
        <f t="shared" si="66"/>
        <v>N/A</v>
      </c>
      <c r="M370" t="str">
        <f t="shared" si="67"/>
        <v>N/A</v>
      </c>
      <c r="N370" t="str">
        <f t="shared" si="68"/>
        <v>N/A</v>
      </c>
    </row>
    <row r="371" spans="1:14" x14ac:dyDescent="0.3">
      <c r="A371" s="1">
        <v>1</v>
      </c>
      <c r="B371" t="s">
        <v>122</v>
      </c>
      <c r="I371" t="str">
        <f t="shared" si="63"/>
        <v>N/A</v>
      </c>
      <c r="J371" t="str">
        <f t="shared" si="64"/>
        <v>N/A</v>
      </c>
      <c r="K371" t="str">
        <f t="shared" si="65"/>
        <v>N/A</v>
      </c>
      <c r="L371" t="str">
        <f t="shared" si="66"/>
        <v>N/A</v>
      </c>
      <c r="M371" t="str">
        <f t="shared" si="67"/>
        <v>N/A</v>
      </c>
      <c r="N371" t="str">
        <f t="shared" si="68"/>
        <v>N/A</v>
      </c>
    </row>
    <row r="372" spans="1:14" x14ac:dyDescent="0.3">
      <c r="A372" s="1">
        <v>2</v>
      </c>
      <c r="B372" t="s">
        <v>123</v>
      </c>
      <c r="C372" t="s">
        <v>8602</v>
      </c>
      <c r="I372" t="str">
        <f t="shared" si="63"/>
        <v>N/A</v>
      </c>
      <c r="J372">
        <f t="shared" si="64"/>
        <v>19.13</v>
      </c>
      <c r="K372" t="str">
        <f t="shared" si="65"/>
        <v>N/A</v>
      </c>
      <c r="L372" t="str">
        <f t="shared" si="66"/>
        <v>N/A</v>
      </c>
      <c r="M372" t="str">
        <f t="shared" si="67"/>
        <v>N/A</v>
      </c>
      <c r="N372" t="str">
        <f t="shared" si="68"/>
        <v>N/A</v>
      </c>
    </row>
    <row r="373" spans="1:14" x14ac:dyDescent="0.3">
      <c r="A373" s="1">
        <v>3</v>
      </c>
      <c r="B373" t="s">
        <v>124</v>
      </c>
      <c r="C373" t="s">
        <v>8603</v>
      </c>
      <c r="I373" t="str">
        <f t="shared" si="63"/>
        <v>N/A</v>
      </c>
      <c r="J373">
        <f t="shared" si="64"/>
        <v>14.43</v>
      </c>
      <c r="K373" t="str">
        <f t="shared" si="65"/>
        <v>N/A</v>
      </c>
      <c r="L373" t="str">
        <f t="shared" si="66"/>
        <v>N/A</v>
      </c>
      <c r="M373" t="str">
        <f t="shared" si="67"/>
        <v>N/A</v>
      </c>
      <c r="N373" t="str">
        <f t="shared" si="68"/>
        <v>N/A</v>
      </c>
    </row>
    <row r="374" spans="1:14" x14ac:dyDescent="0.3">
      <c r="A374" s="1">
        <v>4</v>
      </c>
      <c r="B374" t="s">
        <v>126</v>
      </c>
      <c r="C374" t="s">
        <v>8132</v>
      </c>
      <c r="I374" t="str">
        <f t="shared" si="63"/>
        <v>N/A</v>
      </c>
      <c r="J374">
        <f t="shared" si="64"/>
        <v>2.54</v>
      </c>
      <c r="K374" t="str">
        <f t="shared" si="65"/>
        <v>N/A</v>
      </c>
      <c r="L374" t="str">
        <f t="shared" si="66"/>
        <v>N/A</v>
      </c>
      <c r="M374" t="str">
        <f t="shared" si="67"/>
        <v>N/A</v>
      </c>
      <c r="N374" t="str">
        <f t="shared" si="68"/>
        <v>N/A</v>
      </c>
    </row>
    <row r="375" spans="1:14" x14ac:dyDescent="0.3">
      <c r="A375" s="1">
        <v>5</v>
      </c>
      <c r="B375" t="s">
        <v>128</v>
      </c>
      <c r="C375" t="s">
        <v>8604</v>
      </c>
      <c r="I375" t="str">
        <f t="shared" si="63"/>
        <v>N/A</v>
      </c>
      <c r="J375">
        <f t="shared" si="64"/>
        <v>7.46</v>
      </c>
      <c r="K375" t="str">
        <f t="shared" si="65"/>
        <v>N/A</v>
      </c>
      <c r="L375" t="str">
        <f t="shared" si="66"/>
        <v>N/A</v>
      </c>
      <c r="M375" t="str">
        <f t="shared" si="67"/>
        <v>N/A</v>
      </c>
      <c r="N375" t="str">
        <f t="shared" si="68"/>
        <v>N/A</v>
      </c>
    </row>
    <row r="376" spans="1:14" x14ac:dyDescent="0.3">
      <c r="A376" s="1">
        <v>6</v>
      </c>
      <c r="B376" t="s">
        <v>130</v>
      </c>
      <c r="C376" t="s">
        <v>8605</v>
      </c>
      <c r="I376" t="str">
        <f t="shared" si="63"/>
        <v>N/A</v>
      </c>
      <c r="J376">
        <f t="shared" si="64"/>
        <v>2.31</v>
      </c>
      <c r="K376" t="str">
        <f t="shared" si="65"/>
        <v>N/A</v>
      </c>
      <c r="L376" t="str">
        <f t="shared" si="66"/>
        <v>N/A</v>
      </c>
      <c r="M376" t="str">
        <f t="shared" si="67"/>
        <v>N/A</v>
      </c>
      <c r="N376" t="str">
        <f t="shared" si="68"/>
        <v>N/A</v>
      </c>
    </row>
    <row r="377" spans="1:14" x14ac:dyDescent="0.3">
      <c r="A377" s="1">
        <v>7</v>
      </c>
      <c r="B377" t="s">
        <v>132</v>
      </c>
      <c r="I377" t="str">
        <f t="shared" si="63"/>
        <v>N/A</v>
      </c>
      <c r="J377" t="str">
        <f t="shared" si="64"/>
        <v>N/A</v>
      </c>
      <c r="K377" t="str">
        <f t="shared" si="65"/>
        <v>N/A</v>
      </c>
      <c r="L377" t="str">
        <f t="shared" si="66"/>
        <v>N/A</v>
      </c>
      <c r="M377" t="str">
        <f t="shared" si="67"/>
        <v>N/A</v>
      </c>
      <c r="N377" t="str">
        <f t="shared" si="68"/>
        <v>N/A</v>
      </c>
    </row>
    <row r="378" spans="1:14" x14ac:dyDescent="0.3">
      <c r="A378" s="1">
        <v>8</v>
      </c>
      <c r="B378" t="s">
        <v>133</v>
      </c>
      <c r="I378" t="str">
        <f t="shared" si="63"/>
        <v>N/A</v>
      </c>
      <c r="J378" t="str">
        <f t="shared" si="64"/>
        <v>N/A</v>
      </c>
      <c r="K378" t="str">
        <f t="shared" si="65"/>
        <v>N/A</v>
      </c>
      <c r="L378" t="str">
        <f t="shared" si="66"/>
        <v>N/A</v>
      </c>
      <c r="M378" t="str">
        <f t="shared" si="67"/>
        <v>N/A</v>
      </c>
      <c r="N378" t="str">
        <f t="shared" si="68"/>
        <v>N/A</v>
      </c>
    </row>
    <row r="379" spans="1:14" x14ac:dyDescent="0.3">
      <c r="I379" t="str">
        <f t="shared" si="63"/>
        <v>N/A</v>
      </c>
      <c r="J379" t="str">
        <f t="shared" si="64"/>
        <v>N/A</v>
      </c>
      <c r="K379" t="str">
        <f t="shared" si="65"/>
        <v>N/A</v>
      </c>
      <c r="L379" t="str">
        <f t="shared" si="66"/>
        <v>N/A</v>
      </c>
      <c r="M379" t="str">
        <f t="shared" si="67"/>
        <v>N/A</v>
      </c>
      <c r="N379" t="str">
        <f t="shared" si="68"/>
        <v>N/A</v>
      </c>
    </row>
    <row r="380" spans="1: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0</v>
      </c>
      <c r="B381" t="s">
        <v>121</v>
      </c>
      <c r="C381" t="s">
        <v>8606</v>
      </c>
      <c r="I381" t="str">
        <f t="shared" si="79"/>
        <v>N/A</v>
      </c>
      <c r="J381">
        <f t="shared" si="80"/>
        <v>440930000</v>
      </c>
      <c r="K381" t="str">
        <f t="shared" si="81"/>
        <v>N/A</v>
      </c>
      <c r="L381" t="str">
        <f t="shared" si="82"/>
        <v>N/A</v>
      </c>
      <c r="M381" t="str">
        <f t="shared" si="83"/>
        <v>N/A</v>
      </c>
      <c r="N381" t="str">
        <f t="shared" si="84"/>
        <v>N/A</v>
      </c>
    </row>
    <row r="382" spans="1:14" x14ac:dyDescent="0.3">
      <c r="A382" s="1">
        <v>1</v>
      </c>
      <c r="B382" t="s">
        <v>122</v>
      </c>
      <c r="I382" t="str">
        <f t="shared" si="79"/>
        <v>N/A</v>
      </c>
      <c r="J382" t="str">
        <f t="shared" si="80"/>
        <v>N/A</v>
      </c>
      <c r="K382" t="str">
        <f t="shared" si="81"/>
        <v>N/A</v>
      </c>
      <c r="L382" t="str">
        <f t="shared" si="82"/>
        <v>N/A</v>
      </c>
      <c r="M382" t="str">
        <f t="shared" si="83"/>
        <v>N/A</v>
      </c>
      <c r="N382" t="str">
        <f t="shared" si="84"/>
        <v>N/A</v>
      </c>
    </row>
    <row r="383" spans="1:14" x14ac:dyDescent="0.3">
      <c r="A383" s="1">
        <v>2</v>
      </c>
      <c r="B383" t="s">
        <v>123</v>
      </c>
      <c r="C383" t="s">
        <v>8607</v>
      </c>
      <c r="I383" t="str">
        <f t="shared" si="79"/>
        <v>N/A</v>
      </c>
      <c r="J383">
        <f t="shared" si="80"/>
        <v>16.57</v>
      </c>
      <c r="K383" t="str">
        <f t="shared" si="81"/>
        <v>N/A</v>
      </c>
      <c r="L383" t="str">
        <f t="shared" si="82"/>
        <v>N/A</v>
      </c>
      <c r="M383" t="str">
        <f t="shared" si="83"/>
        <v>N/A</v>
      </c>
      <c r="N383" t="str">
        <f t="shared" si="84"/>
        <v>N/A</v>
      </c>
    </row>
    <row r="384" spans="1:14" x14ac:dyDescent="0.3">
      <c r="A384" s="1">
        <v>3</v>
      </c>
      <c r="B384" t="s">
        <v>124</v>
      </c>
      <c r="C384" t="s">
        <v>8608</v>
      </c>
      <c r="I384" t="str">
        <f t="shared" si="79"/>
        <v>N/A</v>
      </c>
      <c r="J384">
        <f t="shared" si="80"/>
        <v>13.49</v>
      </c>
      <c r="K384" t="str">
        <f t="shared" si="81"/>
        <v>N/A</v>
      </c>
      <c r="L384" t="str">
        <f t="shared" si="82"/>
        <v>N/A</v>
      </c>
      <c r="M384" t="str">
        <f t="shared" si="83"/>
        <v>N/A</v>
      </c>
      <c r="N384" t="str">
        <f t="shared" si="84"/>
        <v>N/A</v>
      </c>
    </row>
    <row r="385" spans="1:14" x14ac:dyDescent="0.3">
      <c r="A385" s="1">
        <v>4</v>
      </c>
      <c r="B385" t="s">
        <v>126</v>
      </c>
      <c r="C385" t="s">
        <v>8609</v>
      </c>
      <c r="I385" t="str">
        <f t="shared" si="79"/>
        <v>N/A</v>
      </c>
      <c r="J385">
        <f t="shared" si="80"/>
        <v>2.16</v>
      </c>
      <c r="K385" t="str">
        <f t="shared" si="81"/>
        <v>N/A</v>
      </c>
      <c r="L385" t="str">
        <f t="shared" si="82"/>
        <v>N/A</v>
      </c>
      <c r="M385" t="str">
        <f t="shared" si="83"/>
        <v>N/A</v>
      </c>
      <c r="N385" t="str">
        <f t="shared" si="84"/>
        <v>N/A</v>
      </c>
    </row>
    <row r="386" spans="1:14" x14ac:dyDescent="0.3">
      <c r="A386" s="1">
        <v>5</v>
      </c>
      <c r="B386" t="s">
        <v>128</v>
      </c>
      <c r="C386" t="s">
        <v>8610</v>
      </c>
      <c r="I386" t="str">
        <f t="shared" si="79"/>
        <v>N/A</v>
      </c>
      <c r="J386">
        <f t="shared" si="80"/>
        <v>4.42</v>
      </c>
      <c r="K386" t="str">
        <f t="shared" si="81"/>
        <v>N/A</v>
      </c>
      <c r="L386" t="str">
        <f t="shared" si="82"/>
        <v>N/A</v>
      </c>
      <c r="M386" t="str">
        <f t="shared" si="83"/>
        <v>N/A</v>
      </c>
      <c r="N386" t="str">
        <f t="shared" si="84"/>
        <v>N/A</v>
      </c>
    </row>
    <row r="387" spans="1:14" x14ac:dyDescent="0.3">
      <c r="A387" s="1">
        <v>6</v>
      </c>
      <c r="B387" t="s">
        <v>130</v>
      </c>
      <c r="C387" t="s">
        <v>1869</v>
      </c>
      <c r="I387" t="str">
        <f t="shared" si="79"/>
        <v>N/A</v>
      </c>
      <c r="J387">
        <f t="shared" si="80"/>
        <v>1.86</v>
      </c>
      <c r="K387" t="str">
        <f t="shared" si="81"/>
        <v>N/A</v>
      </c>
      <c r="L387" t="str">
        <f t="shared" si="82"/>
        <v>N/A</v>
      </c>
      <c r="M387" t="str">
        <f t="shared" si="83"/>
        <v>N/A</v>
      </c>
      <c r="N387" t="str">
        <f t="shared" si="84"/>
        <v>N/A</v>
      </c>
    </row>
    <row r="388" spans="1:14" x14ac:dyDescent="0.3">
      <c r="A388" s="1">
        <v>7</v>
      </c>
      <c r="B388" t="s">
        <v>132</v>
      </c>
      <c r="I388" t="str">
        <f t="shared" si="79"/>
        <v>N/A</v>
      </c>
      <c r="J388" t="str">
        <f t="shared" si="80"/>
        <v>N/A</v>
      </c>
      <c r="K388" t="str">
        <f t="shared" si="81"/>
        <v>N/A</v>
      </c>
      <c r="L388" t="str">
        <f t="shared" si="82"/>
        <v>N/A</v>
      </c>
      <c r="M388" t="str">
        <f t="shared" si="83"/>
        <v>N/A</v>
      </c>
      <c r="N388" t="str">
        <f t="shared" si="84"/>
        <v>N/A</v>
      </c>
    </row>
    <row r="389" spans="1:14" x14ac:dyDescent="0.3">
      <c r="A389" s="1">
        <v>8</v>
      </c>
      <c r="B389" t="s">
        <v>133</v>
      </c>
      <c r="I389" t="str">
        <f t="shared" si="79"/>
        <v>N/A</v>
      </c>
      <c r="J389" t="str">
        <f t="shared" si="80"/>
        <v>N/A</v>
      </c>
      <c r="K389" t="str">
        <f t="shared" si="81"/>
        <v>N/A</v>
      </c>
      <c r="L389" t="str">
        <f t="shared" si="82"/>
        <v>N/A</v>
      </c>
      <c r="M389" t="str">
        <f t="shared" si="83"/>
        <v>N/A</v>
      </c>
      <c r="N389" t="str">
        <f t="shared" si="84"/>
        <v>N/A</v>
      </c>
    </row>
    <row r="390" spans="1:14" x14ac:dyDescent="0.3">
      <c r="I390" t="str">
        <f t="shared" si="79"/>
        <v>N/A</v>
      </c>
      <c r="J390" t="str">
        <f t="shared" si="80"/>
        <v>N/A</v>
      </c>
      <c r="K390" t="str">
        <f t="shared" si="81"/>
        <v>N/A</v>
      </c>
      <c r="L390" t="str">
        <f t="shared" si="82"/>
        <v>N/A</v>
      </c>
      <c r="M390" t="str">
        <f t="shared" si="83"/>
        <v>N/A</v>
      </c>
      <c r="N390" t="str">
        <f t="shared" si="84"/>
        <v>N/A</v>
      </c>
    </row>
    <row r="391" spans="1:14" x14ac:dyDescent="0.3">
      <c r="I391" t="str">
        <f t="shared" si="79"/>
        <v>N/A</v>
      </c>
      <c r="J391" t="str">
        <f t="shared" si="80"/>
        <v>N/A</v>
      </c>
      <c r="K391" t="str">
        <f t="shared" si="81"/>
        <v>N/A</v>
      </c>
      <c r="L391" t="str">
        <f t="shared" si="82"/>
        <v>N/A</v>
      </c>
      <c r="M391" t="str">
        <f t="shared" si="83"/>
        <v>N/A</v>
      </c>
      <c r="N391" t="str">
        <f t="shared" si="84"/>
        <v>N/A</v>
      </c>
    </row>
    <row r="392" spans="1:14" x14ac:dyDescent="0.3">
      <c r="I392" t="str">
        <f t="shared" si="79"/>
        <v>N/A</v>
      </c>
      <c r="J392" t="str">
        <f t="shared" si="80"/>
        <v>N/A</v>
      </c>
      <c r="K392" t="str">
        <f t="shared" si="81"/>
        <v>N/A</v>
      </c>
      <c r="L392" t="str">
        <f t="shared" si="82"/>
        <v>N/A</v>
      </c>
      <c r="M392" t="str">
        <f t="shared" si="83"/>
        <v>N/A</v>
      </c>
      <c r="N392" t="str">
        <f t="shared" si="84"/>
        <v>N/A</v>
      </c>
    </row>
    <row r="393" spans="1:14" x14ac:dyDescent="0.3">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I396" t="str">
        <f t="shared" si="79"/>
        <v>N/A</v>
      </c>
      <c r="J396" t="str">
        <f t="shared" si="80"/>
        <v>N/A</v>
      </c>
      <c r="K396" t="str">
        <f t="shared" si="81"/>
        <v>N/A</v>
      </c>
      <c r="L396" t="str">
        <f t="shared" si="82"/>
        <v>N/A</v>
      </c>
      <c r="M396" t="str">
        <f t="shared" si="83"/>
        <v>N/A</v>
      </c>
      <c r="N396" t="str">
        <f t="shared" si="84"/>
        <v>N/A</v>
      </c>
    </row>
    <row r="397" spans="1:14" x14ac:dyDescent="0.3">
      <c r="I397" t="str">
        <f t="shared" si="79"/>
        <v>N/A</v>
      </c>
      <c r="J397" t="str">
        <f t="shared" si="80"/>
        <v>N/A</v>
      </c>
      <c r="K397" t="str">
        <f t="shared" si="81"/>
        <v>N/A</v>
      </c>
      <c r="L397" t="str">
        <f t="shared" si="82"/>
        <v>N/A</v>
      </c>
      <c r="M397" t="str">
        <f t="shared" si="83"/>
        <v>N/A</v>
      </c>
      <c r="N397" t="str">
        <f t="shared" si="84"/>
        <v>N/A</v>
      </c>
    </row>
    <row r="398" spans="1:14" x14ac:dyDescent="0.3">
      <c r="I398" t="str">
        <f t="shared" si="79"/>
        <v>N/A</v>
      </c>
      <c r="J398" t="str">
        <f t="shared" si="80"/>
        <v>N/A</v>
      </c>
      <c r="K398" t="str">
        <f t="shared" si="81"/>
        <v>N/A</v>
      </c>
      <c r="L398" t="str">
        <f t="shared" si="82"/>
        <v>N/A</v>
      </c>
      <c r="M398" t="str">
        <f t="shared" si="83"/>
        <v>N/A</v>
      </c>
      <c r="N398" t="str">
        <f t="shared" si="84"/>
        <v>N/A</v>
      </c>
    </row>
    <row r="399" spans="1: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t="str">
        <f>D476</f>
        <v>2012</v>
      </c>
      <c r="K466" t="str">
        <f>E476</f>
        <v>2013</v>
      </c>
      <c r="L466" t="str">
        <f>F476</f>
        <v>2014</v>
      </c>
      <c r="M466" t="str">
        <f>G476</f>
        <v>2015</v>
      </c>
      <c r="N466" t="str">
        <f>H476</f>
        <v>2016</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12-13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12-13</v>
      </c>
      <c r="R480" t="str">
        <f>L476</f>
        <v>13-14</v>
      </c>
      <c r="S480" t="str">
        <f>M476</f>
        <v>14-15</v>
      </c>
      <c r="T480" t="str">
        <f>N476</f>
        <v>15-16</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t="str">
        <f>D476</f>
        <v>2012</v>
      </c>
      <c r="K486" t="str">
        <f>E476</f>
        <v>2013</v>
      </c>
      <c r="L486" t="str">
        <f>F476</f>
        <v>2014</v>
      </c>
      <c r="M486" t="str">
        <f>G476</f>
        <v>2015</v>
      </c>
      <c r="N486" t="str">
        <f>H476</f>
        <v>2016</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X500" t="str">
        <f>"Max " &amp; X497</f>
        <v>Max Intangibles / Sales</v>
      </c>
      <c r="Y500" t="e">
        <f ca="1">MAX(X499:AB499)</f>
        <v>#VALUE!</v>
      </c>
      <c r="AK500" t="e">
        <f ca="1">Y499-X499</f>
        <v>#VALUE!</v>
      </c>
      <c r="AL500" t="e">
        <f ca="1">Z499-Y499</f>
        <v>#VALUE!</v>
      </c>
      <c r="AM500" t="e">
        <f ca="1">AA499-Z499</f>
        <v>#VALUE!</v>
      </c>
      <c r="AN500" t="e">
        <f ca="1">AB499-AA499</f>
        <v>#N/A</v>
      </c>
    </row>
    <row r="501" spans="3:40" x14ac:dyDescent="0.3">
      <c r="X501" t="str">
        <f>X500 &amp; " Year"</f>
        <v>Max Intangibles / Sales Year</v>
      </c>
      <c r="Y501" t="e">
        <f ca="1">VALUE(X498)+MATCH(Y500,X499:AB499,0)-1</f>
        <v>#VALUE!</v>
      </c>
      <c r="AK501" t="str">
        <f>"Max " &amp; AK498</f>
        <v>Max Change in Intagibles / Sales</v>
      </c>
      <c r="AL501" t="e">
        <f ca="1">MAX(AK500:AN500)</f>
        <v>#VALUE!</v>
      </c>
    </row>
    <row r="502" spans="3:40" x14ac:dyDescent="0.3">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X503" t="str">
        <f>X502 &amp; " Year"</f>
        <v>Min Intangibles / Sales Year</v>
      </c>
      <c r="Y503" t="e">
        <f ca="1">VALUE(X498)+MATCH(Y502,X499:AB499,0)-1</f>
        <v>#VALUE!</v>
      </c>
      <c r="AK503" t="str">
        <f>"Min " &amp; AK498</f>
        <v>Min Change in Intagibles / Sales</v>
      </c>
      <c r="AL503" t="e">
        <f ca="1">MIN(AK500:AN500)</f>
        <v>#VALUE!</v>
      </c>
    </row>
    <row r="504" spans="3:40" x14ac:dyDescent="0.3">
      <c r="AK504" t="str">
        <f>AK503 &amp; " Year"</f>
        <v>Min Change in Intagibles / Sales Year</v>
      </c>
      <c r="AL504" t="e">
        <f ca="1">IF(MATCH(AL503,AK500:AN500,0)=1,AK499,IF(MATCH(AL503,AK500:AN500,0)=2,AL499,IF(MATCH(AL503,AK500:AN500,0)=3,AM499,AN499)))</f>
        <v>#VALUE!</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#VALUE!</v>
      </c>
      <c r="E518" t="e">
        <f ca="1">Y499</f>
        <v>#VALUE!</v>
      </c>
      <c r="F518" t="e">
        <f ca="1">Z499</f>
        <v>#VALUE!</v>
      </c>
      <c r="G518" t="e">
        <f ca="1">AA499</f>
        <v>#VALUE!</v>
      </c>
      <c r="H518" t="e">
        <f ca="1">AB499</f>
        <v>#N/A</v>
      </c>
      <c r="I518" t="e">
        <f t="shared" ca="1" si="86"/>
        <v>#VALUE!</v>
      </c>
      <c r="J518" t="e">
        <f t="shared" ca="1" si="87"/>
        <v>#VALUE!</v>
      </c>
      <c r="K518" t="e">
        <f t="shared" ca="1" si="88"/>
        <v>#VALUE!</v>
      </c>
      <c r="L518" t="e">
        <f t="shared" ca="1" si="89"/>
        <v>#VALUE!</v>
      </c>
      <c r="M518" t="e">
        <f t="shared" ca="1" si="90"/>
        <v>#VALUE!</v>
      </c>
      <c r="N518" t="e">
        <f t="shared" ca="1" si="91"/>
        <v>#VALUE!</v>
      </c>
      <c r="O518" t="e">
        <f t="shared" ca="1" si="92"/>
        <v>#N/A</v>
      </c>
      <c r="P518" t="e">
        <f ca="1">K507 + MATCH(IF(MAX(MAX(K518:O518),ABS(MIN(K518:O518)))=ABS(MIN(K518:O518)), MIN(K518:O518),MAX(K518:O518)),K518:O518,0) - 1</f>
        <v>#VALUE!</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8611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Atlassian Corporation</v>
      </c>
    </row>
    <row r="2" spans="1:16" x14ac:dyDescent="0.3">
      <c r="B2" t="s">
        <v>2</v>
      </c>
      <c r="C2" t="s">
        <v>8612</v>
      </c>
      <c r="K2" t="str">
        <f>LEFT(C1,FIND("(",C1) - 2)</f>
        <v>Atlassian Corporation Plc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$38.00, up 4.37% after opening up 1.46%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$38.00, up 4.37% after opening up 1.46% over yesterday's closing price</v>
      </c>
    </row>
    <row r="5" spans="1:16" x14ac:dyDescent="0.3">
      <c r="J5">
        <f ca="1">RANDBETWEEN(1,2)</f>
        <v>2</v>
      </c>
      <c r="K5" t="str">
        <f>"The one year target estimate for " &amp; D1 &amp; " is " &amp; TEXT(C23,"$####.00")</f>
        <v>The one year target estimate for Atlassian Corporation is $14.00</v>
      </c>
      <c r="L5" t="str">
        <f>D1 &amp; " is expected to be trading at " &amp; TEXT(C23, "$####.00") &amp; ", based on target estimates"</f>
        <v>Atlassian Corporation is expected to be trading at $14.00, based on target estimates</v>
      </c>
    </row>
    <row r="6" spans="1:16" x14ac:dyDescent="0.3">
      <c r="K6" t="str">
        <f>" which would be " &amp; IF(OR(LEFT(ABS((C23-C2)/C2*100),1)="8",LEFT(ABS((C23-C2)/C2*100),2)="18"), "an ", "a ")  &amp;TEXT(ABS((C23-C2)/C2),"####.00%")&amp;IF((C23-C2)&gt;0," increase over"," decrease from")&amp;" the current price"</f>
        <v xml:space="preserve"> which would be a 63.16% decrease from the current price</v>
      </c>
    </row>
    <row r="7" spans="1:16" x14ac:dyDescent="0.3">
      <c r="A7" s="1">
        <v>0</v>
      </c>
      <c r="B7" t="s">
        <v>5</v>
      </c>
      <c r="C7" t="s">
        <v>8613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8614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8615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8616</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8617</v>
      </c>
      <c r="K11" t="str">
        <f>IF(B145="Interest Income",U42, K42)</f>
        <v>No positive trends</v>
      </c>
    </row>
    <row r="12" spans="1:16" x14ac:dyDescent="0.3">
      <c r="A12" s="1">
        <v>5</v>
      </c>
      <c r="B12" t="s">
        <v>15</v>
      </c>
      <c r="C12" t="s">
        <v>8618</v>
      </c>
      <c r="D12" t="str">
        <f>LEFT(C12,FIND("-",C12)-2)</f>
        <v>23.80</v>
      </c>
      <c r="E12" t="str">
        <f>TRIM(RIGHT(C12,FIND("-",C12)-1))</f>
        <v>38.49</v>
      </c>
      <c r="K12" t="str">
        <f ca="1">D78</f>
        <v>There are some indications that Atlassian Corporation may be overvalued. The company has a higher price/sales, price/book than the comparable average</v>
      </c>
    </row>
    <row r="13" spans="1:16" x14ac:dyDescent="0.3">
      <c r="A13" s="1">
        <v>6</v>
      </c>
      <c r="B13" t="s">
        <v>17</v>
      </c>
      <c r="C13" t="s">
        <v>8619</v>
      </c>
      <c r="K13" t="str">
        <f ca="1">D89</f>
        <v>There are some indications that Atlassian Corporation may be undervalued. The company has a lower and trailing p/e than the comparable average</v>
      </c>
    </row>
    <row r="14" spans="1:16" x14ac:dyDescent="0.3">
      <c r="A14" s="1">
        <v>7</v>
      </c>
      <c r="B14" t="s">
        <v>19</v>
      </c>
      <c r="C14" t="s">
        <v>8620</v>
      </c>
    </row>
    <row r="16" spans="1:16" x14ac:dyDescent="0.3">
      <c r="A16" s="1">
        <v>0</v>
      </c>
      <c r="B16" t="s">
        <v>21</v>
      </c>
      <c r="C16" t="s">
        <v>8621</v>
      </c>
    </row>
    <row r="17" spans="1:23" x14ac:dyDescent="0.3">
      <c r="A17" s="1">
        <v>1</v>
      </c>
      <c r="B17" t="s">
        <v>23</v>
      </c>
      <c r="K17" t="str">
        <f ca="1">K2 &amp; IF(J3=1, K3,IF(J3=2,L3,IF(J3=3,M3,IF(J3=4,N3,IF(J3=5,O3,IF(J3=6,P3)))))) &amp; ". " &amp; IF(J4=1,K4,IF(J4=2,L4)) &amp; ". " &amp; IF(J5=1,K5,IF(J5=2,L5)) &amp; K6 &amp; ". " &amp; K7 &amp; ". " &amp; K8 &amp; ". " &amp; K9 &amp; "."</f>
        <v>Atlassian Corporation Plc reports earnings on Jul 27, 2017. The current stock price is $38.00, up 4.37% after opening up 1.46% over yesterday's closing price. Atlassian Corporation is expected to be trading at $14.00, based on target estimates which would be a 63.16% decrease from the current price. Earnings are expected to remain constant over the next quarter based on the average of  analyst estimates (Yahoo Finance). The stock is trading in the high end of its 52-week range. Over the last 4 quarters, there has been a, positive earnings surprise 1 time, and a negative earnings surprise 3 times.</v>
      </c>
    </row>
    <row r="18" spans="1:23" x14ac:dyDescent="0.3">
      <c r="A18" s="1">
        <v>2</v>
      </c>
      <c r="B18" t="s">
        <v>25</v>
      </c>
      <c r="C18" t="s">
        <v>8622</v>
      </c>
    </row>
    <row r="19" spans="1:23" x14ac:dyDescent="0.3">
      <c r="A19" s="1">
        <v>3</v>
      </c>
      <c r="B19" t="s">
        <v>27</v>
      </c>
      <c r="C19" t="s">
        <v>8623</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8624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8625</v>
      </c>
      <c r="F26" s="1" t="s">
        <v>8626</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D31">
        <v>0.16</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108</v>
      </c>
      <c r="D33" s="1" t="s">
        <v>110</v>
      </c>
      <c r="E33" s="1" t="s">
        <v>8625</v>
      </c>
      <c r="F33" s="1" t="s">
        <v>8626</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6602</v>
      </c>
      <c r="D34" t="s">
        <v>6602</v>
      </c>
      <c r="E34" t="s">
        <v>6602</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8627</v>
      </c>
      <c r="D35" t="s">
        <v>8627</v>
      </c>
      <c r="E35" t="s">
        <v>8627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8627</v>
      </c>
      <c r="D36" t="s">
        <v>8627</v>
      </c>
      <c r="E36" t="s">
        <v>8627</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8627</v>
      </c>
      <c r="D37" t="s">
        <v>8627</v>
      </c>
      <c r="E37" t="s">
        <v>8627</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F38" t="s">
        <v>8627</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4952</v>
      </c>
      <c r="D41" s="1" t="s">
        <v>8628</v>
      </c>
      <c r="E41" s="1" t="s">
        <v>8629</v>
      </c>
      <c r="F41" s="1" t="s">
        <v>8630</v>
      </c>
    </row>
    <row r="42" spans="1:23" x14ac:dyDescent="0.3">
      <c r="A42" s="1">
        <v>0</v>
      </c>
      <c r="B42" t="s">
        <v>73</v>
      </c>
      <c r="D42" t="s">
        <v>3359</v>
      </c>
      <c r="E42" t="s">
        <v>3347</v>
      </c>
      <c r="F42" t="s">
        <v>3172</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D43" t="s">
        <v>5192</v>
      </c>
      <c r="E43" t="s">
        <v>4369</v>
      </c>
      <c r="F43" t="s">
        <v>6538</v>
      </c>
    </row>
    <row r="44" spans="1:23" x14ac:dyDescent="0.3">
      <c r="A44" s="1">
        <v>2</v>
      </c>
      <c r="B44" t="s">
        <v>82</v>
      </c>
      <c r="D44" t="s">
        <v>1114</v>
      </c>
      <c r="E44" t="s">
        <v>4373</v>
      </c>
      <c r="F44" t="s">
        <v>3766</v>
      </c>
    </row>
    <row r="45" spans="1:23" x14ac:dyDescent="0.3">
      <c r="A45" s="1">
        <v>3</v>
      </c>
      <c r="B45" t="s">
        <v>87</v>
      </c>
      <c r="D45" t="s">
        <v>8631</v>
      </c>
      <c r="E45" t="s">
        <v>8632</v>
      </c>
      <c r="F45" t="s">
        <v>8633</v>
      </c>
    </row>
    <row r="47" spans="1:23" x14ac:dyDescent="0.3">
      <c r="B47" s="1" t="s">
        <v>92</v>
      </c>
      <c r="C47" s="1" t="s">
        <v>108</v>
      </c>
      <c r="D47" s="1" t="s">
        <v>110</v>
      </c>
      <c r="E47" s="1" t="s">
        <v>8625</v>
      </c>
      <c r="F47" s="1" t="s">
        <v>8626</v>
      </c>
    </row>
    <row r="48" spans="1:23" x14ac:dyDescent="0.3">
      <c r="A48" s="1">
        <v>0</v>
      </c>
      <c r="B48" t="s">
        <v>93</v>
      </c>
    </row>
    <row r="49" spans="1:14" x14ac:dyDescent="0.3">
      <c r="A49" s="1">
        <v>1</v>
      </c>
      <c r="B49" t="s">
        <v>94</v>
      </c>
      <c r="E49">
        <v>0.96</v>
      </c>
    </row>
    <row r="50" spans="1:14" x14ac:dyDescent="0.3">
      <c r="A50" s="1">
        <v>2</v>
      </c>
      <c r="B50" t="s">
        <v>95</v>
      </c>
      <c r="E50">
        <v>0.96</v>
      </c>
    </row>
    <row r="51" spans="1:14" x14ac:dyDescent="0.3">
      <c r="A51" s="1">
        <v>3</v>
      </c>
      <c r="B51" t="s">
        <v>96</v>
      </c>
      <c r="E51">
        <v>0.96</v>
      </c>
    </row>
    <row r="52" spans="1:14" x14ac:dyDescent="0.3">
      <c r="A52" s="1">
        <v>4</v>
      </c>
      <c r="B52" t="s">
        <v>97</v>
      </c>
      <c r="E52">
        <v>0.96</v>
      </c>
    </row>
    <row r="54" spans="1:14" x14ac:dyDescent="0.3">
      <c r="B54" s="1" t="s">
        <v>98</v>
      </c>
      <c r="C54" s="1" t="s">
        <v>108</v>
      </c>
      <c r="D54" s="1" t="s">
        <v>110</v>
      </c>
      <c r="E54" s="1" t="s">
        <v>8625</v>
      </c>
      <c r="F54" s="1" t="s">
        <v>8626</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8634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C65" t="s">
        <v>109</v>
      </c>
      <c r="E65">
        <v>0.18</v>
      </c>
      <c r="F65">
        <v>0.09</v>
      </c>
      <c r="I65" t="str">
        <f t="shared" si="4"/>
        <v>N/A</v>
      </c>
      <c r="J65">
        <f t="shared" si="5"/>
        <v>0.2</v>
      </c>
      <c r="K65" t="str">
        <f t="shared" si="6"/>
        <v>N/A</v>
      </c>
      <c r="L65">
        <f t="shared" si="7"/>
        <v>0.18</v>
      </c>
      <c r="M65">
        <f t="shared" si="8"/>
        <v>0.09</v>
      </c>
      <c r="N65" t="str">
        <f t="shared" si="9"/>
        <v>N/A</v>
      </c>
    </row>
    <row r="66" spans="1:14" x14ac:dyDescent="0.3">
      <c r="A66" s="1">
        <v>5</v>
      </c>
      <c r="B66" t="s">
        <v>118</v>
      </c>
      <c r="C66" t="s">
        <v>8635</v>
      </c>
      <c r="I66" t="str">
        <f t="shared" si="4"/>
        <v>N/A</v>
      </c>
      <c r="J66">
        <f t="shared" si="5"/>
        <v>0.33899999999999997</v>
      </c>
      <c r="K66" t="str">
        <f t="shared" si="6"/>
        <v>N/A</v>
      </c>
      <c r="L66" t="str">
        <f t="shared" si="7"/>
        <v>N/A</v>
      </c>
      <c r="M66" t="str">
        <f t="shared" si="8"/>
        <v>N/A</v>
      </c>
      <c r="N66" t="str">
        <f t="shared" si="9"/>
        <v>N/A</v>
      </c>
    </row>
    <row r="67" spans="1:14" x14ac:dyDescent="0.3">
      <c r="D67" t="s">
        <v>120</v>
      </c>
      <c r="E67" t="str">
        <f>C1</f>
        <v>Atlassian Corporation Plc (TEAM)</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8621</v>
      </c>
      <c r="D68">
        <f ca="1">IFERROR(AVERAGE(VALUE(INDIRECT("J"&amp;(MATCH(B68,B69:B500,0)+68))),VALUE(INDIRECT("J"&amp;(MATCH(B68,B69:B500,0)+79))),VALUE(INDIRECT("J"&amp;(MATCH(B68,B69:B500,0)+90))),VALUE(INDIRECT("J"&amp;(MATCH(B68,B69:B500,0)+101)))),"")</f>
        <v>2937500000</v>
      </c>
      <c r="E68" t="str">
        <f t="shared" ref="E68:E76" ca="1" si="10">IFERROR(IF(AND(C68&lt;&gt;"",D68&lt;&gt;0),IF(VALUE(J68)&gt;VALUE(K68),"above average","below average"),"no data"),"no data")</f>
        <v>above average</v>
      </c>
      <c r="I68" t="str">
        <f t="shared" ca="1" si="4"/>
        <v>N/A</v>
      </c>
      <c r="J68">
        <f t="shared" si="5"/>
        <v>8570000000</v>
      </c>
      <c r="K68">
        <f t="shared" ca="1" si="6"/>
        <v>2937500000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8622</v>
      </c>
      <c r="D70">
        <f ca="1">IFERROR(AVERAGE(VALUE(INDIRECT("J"&amp;(MATCH(B70,B71:B502,0)+70))),VALUE(INDIRECT("J"&amp;(MATCH(B70,B71:B502,0)+81))),VALUE(INDIRECT("J"&amp;(MATCH(B70,B71:B502,0)+92))),VALUE(INDIRECT("J"&amp;(MATCH(B70,B71:B502,0)+103)))),"")</f>
        <v>28.557500000000001</v>
      </c>
      <c r="E70" t="str">
        <f t="shared" ca="1" si="10"/>
        <v>below average</v>
      </c>
      <c r="F70" t="str">
        <f t="shared" ref="F70:F76" ca="1" si="11">IF(E70="above average",LOWER(TRIM(IF(ISNUMBER(VALUE(RIGHT(B70,1))),REPLACE(B70,LEN(B70),1,""),B70))),"")</f>
        <v/>
      </c>
      <c r="G70" t="str">
        <f ca="1">IFERROR(LEFT(F70,FIND("(",F70) - 2),F70)</f>
        <v/>
      </c>
      <c r="I70" t="str">
        <f t="shared" ca="1" si="4"/>
        <v>N/A</v>
      </c>
      <c r="J70">
        <f t="shared" si="5"/>
        <v>-316.67</v>
      </c>
      <c r="K70">
        <f t="shared" ca="1" si="6"/>
        <v>28.557500000000001</v>
      </c>
      <c r="L70" t="str">
        <f t="shared" ca="1" si="7"/>
        <v>N/A</v>
      </c>
      <c r="M70" t="str">
        <f t="shared" ca="1" si="8"/>
        <v>N/A</v>
      </c>
      <c r="N70" t="str">
        <f t="shared" ca="1" si="9"/>
        <v>N/A</v>
      </c>
    </row>
    <row r="71" spans="1:14" x14ac:dyDescent="0.3">
      <c r="A71" s="1">
        <v>3</v>
      </c>
      <c r="B71" t="s">
        <v>124</v>
      </c>
      <c r="D71">
        <f ca="1">IFERROR(AVERAGE(VALUE(INDIRECT("J"&amp;(MATCH(B71,B72:B503,0)+71))),VALUE(INDIRECT("J"&amp;(MATCH(B71,B72:B503,0)+82))),VALUE(INDIRECT("J"&amp;(MATCH(B71,B72:B503,0)+93))),VALUE(INDIRECT("J"&amp;(MATCH(B71,B72:B503,0)+104)))),"")</f>
        <v>30.675000000000001</v>
      </c>
      <c r="E71" t="str">
        <f t="shared" ca="1" si="10"/>
        <v>no data</v>
      </c>
      <c r="F71" t="str">
        <f t="shared" ca="1" si="11"/>
        <v/>
      </c>
      <c r="G71" t="str">
        <f t="shared" ref="G71:G76" ca="1" si="12">IF(F71&lt;&gt;"", G70 &amp; ", " &amp; IFERROR(LEFT(F71,FIND("(",F71) - 2),F71),G70)</f>
        <v/>
      </c>
      <c r="I71" t="str">
        <f t="shared" ca="1" si="4"/>
        <v>N/A</v>
      </c>
      <c r="J71" t="str">
        <f t="shared" si="5"/>
        <v>N/A</v>
      </c>
      <c r="K71">
        <f t="shared" ca="1" si="6"/>
        <v>30.675000000000001</v>
      </c>
      <c r="L71" t="str">
        <f t="shared" ca="1" si="7"/>
        <v>N/A</v>
      </c>
      <c r="M71" t="str">
        <f t="shared" ca="1" si="8"/>
        <v>N/A</v>
      </c>
      <c r="N71" t="str">
        <f t="shared" ca="1" si="9"/>
        <v>N/A</v>
      </c>
    </row>
    <row r="72" spans="1:14" x14ac:dyDescent="0.3">
      <c r="A72" s="1">
        <v>4</v>
      </c>
      <c r="B72" t="s">
        <v>126</v>
      </c>
      <c r="D72">
        <f ca="1">IFERROR(AVERAGE(VALUE(INDIRECT("J"&amp;(MATCH(B72,B73:B504,0)+72))),VALUE(INDIRECT("J"&amp;(MATCH(B72,B73:B504,0)+83))),VALUE(INDIRECT("J"&amp;(MATCH(B72,B73:B504,0)+94))),VALUE(INDIRECT("J"&amp;(MATCH(B72,B73:B504,0)+105)))),"")</f>
        <v>1.8574999999999999</v>
      </c>
      <c r="E72" t="str">
        <f t="shared" ca="1" si="10"/>
        <v>no data</v>
      </c>
      <c r="F72" t="str">
        <f t="shared" ca="1" si="11"/>
        <v/>
      </c>
      <c r="G72" t="str">
        <f t="shared" ca="1" si="12"/>
        <v/>
      </c>
      <c r="I72" t="str">
        <f t="shared" ca="1" si="4"/>
        <v>N/A</v>
      </c>
      <c r="J72" t="str">
        <f t="shared" si="5"/>
        <v>N/A</v>
      </c>
      <c r="K72">
        <f t="shared" ca="1" si="6"/>
        <v>1.8574999999999999</v>
      </c>
      <c r="L72" t="str">
        <f t="shared" ca="1" si="7"/>
        <v>N/A</v>
      </c>
      <c r="M72" t="str">
        <f t="shared" ca="1" si="8"/>
        <v>N/A</v>
      </c>
      <c r="N72" t="str">
        <f t="shared" ca="1" si="9"/>
        <v>N/A</v>
      </c>
    </row>
    <row r="73" spans="1:14" x14ac:dyDescent="0.3">
      <c r="A73" s="1">
        <v>5</v>
      </c>
      <c r="B73" t="s">
        <v>128</v>
      </c>
      <c r="C73" t="s">
        <v>8636</v>
      </c>
      <c r="D73">
        <f ca="1">IFERROR(AVERAGE(VALUE(INDIRECT("J"&amp;(MATCH(B73,B74:B505,0)+73))),VALUE(INDIRECT("J"&amp;(MATCH(B73,B74:B505,0)+84))),VALUE(INDIRECT("J"&amp;(MATCH(B73,B74:B505,0)+95))),VALUE(INDIRECT("J"&amp;(MATCH(B73,B74:B505,0)+106)))),"")</f>
        <v>4.6224999999999996</v>
      </c>
      <c r="E73" t="str">
        <f t="shared" ca="1" si="10"/>
        <v>above average</v>
      </c>
      <c r="F73" t="str">
        <f t="shared" ca="1" si="11"/>
        <v>price/sales (ttm)</v>
      </c>
      <c r="G73" t="str">
        <f t="shared" ca="1" si="12"/>
        <v>, price/sales</v>
      </c>
      <c r="I73" t="str">
        <f t="shared" ca="1" si="4"/>
        <v>N/A</v>
      </c>
      <c r="J73">
        <f t="shared" si="5"/>
        <v>14.95</v>
      </c>
      <c r="K73">
        <f t="shared" ca="1" si="6"/>
        <v>4.6224999999999996</v>
      </c>
      <c r="L73" t="str">
        <f t="shared" ca="1" si="7"/>
        <v>N/A</v>
      </c>
      <c r="M73" t="str">
        <f t="shared" ca="1" si="8"/>
        <v>N/A</v>
      </c>
      <c r="N73" t="str">
        <f t="shared" ca="1" si="9"/>
        <v>N/A</v>
      </c>
    </row>
    <row r="74" spans="1:14" x14ac:dyDescent="0.3">
      <c r="A74" s="1">
        <v>6</v>
      </c>
      <c r="B74" t="s">
        <v>130</v>
      </c>
      <c r="C74" t="s">
        <v>8637</v>
      </c>
      <c r="D74">
        <f ca="1">IFERROR(AVERAGE(VALUE(INDIRECT("J"&amp;(MATCH(B74,B75:B506,0)+74))),VALUE(INDIRECT("J"&amp;(MATCH(B74,B75:B506,0)+85))),VALUE(INDIRECT("J"&amp;(MATCH(B74,B75:B506,0)+96))),VALUE(INDIRECT("J"&amp;(MATCH(B74,B75:B506,0)+107)))),"")</f>
        <v>5.0449999999999999</v>
      </c>
      <c r="E74" t="str">
        <f t="shared" ca="1" si="10"/>
        <v>above average</v>
      </c>
      <c r="F74" t="str">
        <f t="shared" ca="1" si="11"/>
        <v>price/book (mrq)</v>
      </c>
      <c r="G74" t="str">
        <f t="shared" ca="1" si="12"/>
        <v>, price/sales, price/book</v>
      </c>
      <c r="I74" t="str">
        <f t="shared" ca="1" si="4"/>
        <v>N/A</v>
      </c>
      <c r="J74">
        <f t="shared" si="5"/>
        <v>10.039999999999999</v>
      </c>
      <c r="K74">
        <f t="shared" ca="1" si="6"/>
        <v>5.0449999999999999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8638</v>
      </c>
      <c r="D78" t="str">
        <f ca="1">IF(COUNTIF(E70:E76,"=above average")&gt;0,"There are some indications that "&amp;D1&amp;" may be overvalued. The company has a higher " &amp; G77 &amp; " than the comparable average", "Inconclusive")</f>
        <v>There are some indications that Atlassian Corporation may be overvalued. The company has a higher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8639</v>
      </c>
      <c r="F81" t="str">
        <f t="shared" ref="F81:F87" ca="1" si="13">IF(E70="below average",LOWER(TRIM(IF(ISNUMBER(VALUE(RIGHT(B70,1))),REPLACE(B70,LEN(B70),1,""),B70))),"")</f>
        <v>trailing p/e</v>
      </c>
      <c r="G81" t="str">
        <f ca="1">IFERROR(LEFT(F81,FIND("(",F81) - 2),F81)</f>
        <v>trailing p/e</v>
      </c>
      <c r="I81" t="str">
        <f t="shared" ca="1" si="4"/>
        <v>N/A</v>
      </c>
      <c r="J81">
        <f t="shared" si="5"/>
        <v>-4.6200000000000005E-2</v>
      </c>
      <c r="K81" t="str">
        <f t="shared" si="6"/>
        <v>N/A</v>
      </c>
      <c r="L81" t="str">
        <f t="shared" si="7"/>
        <v>N/A</v>
      </c>
      <c r="M81" t="str">
        <f t="shared" ca="1" si="8"/>
        <v>N/A</v>
      </c>
      <c r="N81" t="str">
        <f t="shared" ca="1" si="9"/>
        <v>N/A</v>
      </c>
    </row>
    <row r="82" spans="1:14" x14ac:dyDescent="0.3">
      <c r="A82" s="1">
        <v>1</v>
      </c>
      <c r="B82" t="s">
        <v>140</v>
      </c>
      <c r="C82" t="s">
        <v>8640</v>
      </c>
      <c r="F82" t="str">
        <f t="shared" ca="1" si="13"/>
        <v/>
      </c>
      <c r="G82" t="str">
        <f t="shared" ref="G82:G87" ca="1" si="14">IF(F82&lt;&gt;"", G81 &amp; ", " &amp; IFERROR(LEFT(F82,FIND("(",F82) - 2),F82),G81)</f>
        <v>trailing p/e</v>
      </c>
      <c r="I82" t="str">
        <f t="shared" ca="1" si="4"/>
        <v>N/A</v>
      </c>
      <c r="J82">
        <f t="shared" si="5"/>
        <v>-7.3700000000000002E-2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8641</v>
      </c>
      <c r="F84" t="str">
        <f t="shared" ca="1" si="13"/>
        <v/>
      </c>
      <c r="G84" t="str">
        <f t="shared" ca="1" si="14"/>
        <v>trailing p/e</v>
      </c>
      <c r="I84" t="str">
        <f t="shared" ca="1" si="4"/>
        <v>N/A</v>
      </c>
      <c r="J84">
        <f t="shared" si="5"/>
        <v>-2.4199999999999999E-2</v>
      </c>
      <c r="K84" t="str">
        <f t="shared" si="6"/>
        <v>N/A</v>
      </c>
      <c r="L84" t="str">
        <f t="shared" si="7"/>
        <v>N/A</v>
      </c>
      <c r="M84" t="str">
        <f t="shared" ca="1" si="8"/>
        <v>N/A</v>
      </c>
      <c r="N84" t="str">
        <f t="shared" ca="1" si="9"/>
        <v>N/A</v>
      </c>
    </row>
    <row r="85" spans="1:14" x14ac:dyDescent="0.3">
      <c r="A85" s="1">
        <v>1</v>
      </c>
      <c r="B85" t="s">
        <v>144</v>
      </c>
      <c r="C85" t="s">
        <v>8642</v>
      </c>
      <c r="F85" t="str">
        <f t="shared" ca="1" si="13"/>
        <v/>
      </c>
      <c r="G85" t="str">
        <f t="shared" ca="1" si="14"/>
        <v>trailing p/e</v>
      </c>
      <c r="I85" t="str">
        <f t="shared" ca="1" si="4"/>
        <v>N/A</v>
      </c>
      <c r="J85">
        <f t="shared" si="5"/>
        <v>-3.4000000000000002E-2</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8643</v>
      </c>
      <c r="F87" t="str">
        <f t="shared" ca="1" si="13"/>
        <v/>
      </c>
      <c r="G87" t="str">
        <f t="shared" ca="1" si="14"/>
        <v>trailing p/e</v>
      </c>
      <c r="I87" t="str">
        <f t="shared" ca="1" si="4"/>
        <v>N/A</v>
      </c>
      <c r="J87">
        <f t="shared" si="5"/>
        <v>573190000</v>
      </c>
      <c r="K87" t="str">
        <f t="shared" si="6"/>
        <v>N/A</v>
      </c>
      <c r="L87" t="str">
        <f t="shared" si="7"/>
        <v>N/A</v>
      </c>
      <c r="M87" t="str">
        <f t="shared" ca="1" si="8"/>
        <v>N/A</v>
      </c>
      <c r="N87" t="str">
        <f t="shared" ca="1" si="9"/>
        <v>N/A</v>
      </c>
    </row>
    <row r="88" spans="1:14" x14ac:dyDescent="0.3">
      <c r="A88" s="1">
        <v>1</v>
      </c>
      <c r="B88" t="s">
        <v>147</v>
      </c>
      <c r="C88" t="s">
        <v>8644</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2.61</v>
      </c>
      <c r="K88" t="str">
        <f t="shared" si="6"/>
        <v>N/A</v>
      </c>
      <c r="L88" t="str">
        <f t="shared" si="7"/>
        <v>N/A</v>
      </c>
      <c r="M88" t="str">
        <f t="shared" ca="1" si="8"/>
        <v>N/A</v>
      </c>
      <c r="N88" t="str">
        <f t="shared" ca="1" si="9"/>
        <v>N/A</v>
      </c>
    </row>
    <row r="89" spans="1:14" x14ac:dyDescent="0.3">
      <c r="A89" s="1">
        <v>2</v>
      </c>
      <c r="B89" t="s">
        <v>149</v>
      </c>
      <c r="C89" t="s">
        <v>4951</v>
      </c>
      <c r="D89" t="str">
        <f ca="1">IF(COUNTIF(E70:E76,"=below average")&gt;0,"There are some indications that "&amp;D1&amp;" may be undervalued. The company has a lower " &amp; G88 &amp; " than the comparable average", "Inconclusive")</f>
        <v>There are some indications that Atlassian Corporation may be undervalued. The company has a lower and trailing p/e than the comparable average</v>
      </c>
      <c r="I89" t="str">
        <f t="shared" ca="1" si="4"/>
        <v>N/A</v>
      </c>
      <c r="J89">
        <f t="shared" si="5"/>
        <v>0.35600000000000004</v>
      </c>
      <c r="K89" t="str">
        <f t="shared" ca="1" si="6"/>
        <v>N/A</v>
      </c>
      <c r="L89" t="str">
        <f t="shared" si="7"/>
        <v>N/A</v>
      </c>
      <c r="M89" t="str">
        <f t="shared" si="8"/>
        <v>N/A</v>
      </c>
      <c r="N89" t="str">
        <f t="shared" si="9"/>
        <v>N/A</v>
      </c>
    </row>
    <row r="90" spans="1:14" x14ac:dyDescent="0.3">
      <c r="A90" s="1">
        <v>3</v>
      </c>
      <c r="B90" t="s">
        <v>151</v>
      </c>
      <c r="C90" t="s">
        <v>8645</v>
      </c>
      <c r="I90" t="str">
        <f t="shared" si="4"/>
        <v>N/A</v>
      </c>
      <c r="J90">
        <f t="shared" si="5"/>
        <v>381270000</v>
      </c>
      <c r="K90" t="str">
        <f t="shared" si="6"/>
        <v>N/A</v>
      </c>
      <c r="L90" t="str">
        <f t="shared" si="7"/>
        <v>N/A</v>
      </c>
      <c r="M90" t="str">
        <f t="shared" si="8"/>
        <v>N/A</v>
      </c>
      <c r="N90" t="str">
        <f t="shared" si="9"/>
        <v>N/A</v>
      </c>
    </row>
    <row r="91" spans="1:14" x14ac:dyDescent="0.3">
      <c r="A91" s="1">
        <v>4</v>
      </c>
      <c r="B91" t="s">
        <v>153</v>
      </c>
      <c r="C91" t="s">
        <v>8646</v>
      </c>
      <c r="I91" t="str">
        <f t="shared" si="4"/>
        <v>N/A</v>
      </c>
      <c r="J91">
        <f t="shared" si="5"/>
        <v>-9310000</v>
      </c>
      <c r="K91" t="str">
        <f t="shared" si="6"/>
        <v>N/A</v>
      </c>
      <c r="L91" t="str">
        <f t="shared" si="7"/>
        <v>N/A</v>
      </c>
      <c r="M91" t="str">
        <f t="shared" si="8"/>
        <v>N/A</v>
      </c>
      <c r="N91" t="str">
        <f t="shared" si="9"/>
        <v>N/A</v>
      </c>
    </row>
    <row r="92" spans="1:14" x14ac:dyDescent="0.3">
      <c r="A92" s="1">
        <v>5</v>
      </c>
      <c r="B92" t="s">
        <v>155</v>
      </c>
      <c r="C92" t="s">
        <v>8647</v>
      </c>
      <c r="I92" t="str">
        <f t="shared" si="4"/>
        <v>N/A</v>
      </c>
      <c r="J92">
        <f t="shared" si="5"/>
        <v>-25990000</v>
      </c>
      <c r="K92" t="str">
        <f t="shared" si="6"/>
        <v>N/A</v>
      </c>
      <c r="L92" t="str">
        <f t="shared" si="7"/>
        <v>N/A</v>
      </c>
      <c r="M92" t="str">
        <f t="shared" si="8"/>
        <v>N/A</v>
      </c>
      <c r="N92" t="str">
        <f t="shared" si="9"/>
        <v>N/A</v>
      </c>
    </row>
    <row r="93" spans="1:14" x14ac:dyDescent="0.3">
      <c r="A93" s="1">
        <v>6</v>
      </c>
      <c r="B93" t="s">
        <v>157</v>
      </c>
      <c r="C93" t="s">
        <v>8623</v>
      </c>
      <c r="I93" t="str">
        <f t="shared" si="4"/>
        <v>N/A</v>
      </c>
      <c r="J93">
        <f t="shared" si="5"/>
        <v>-0.12</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8648</v>
      </c>
      <c r="I96" t="str">
        <f t="shared" si="4"/>
        <v>N/A</v>
      </c>
      <c r="J96">
        <f t="shared" si="5"/>
        <v>503560000</v>
      </c>
      <c r="K96" t="str">
        <f t="shared" si="6"/>
        <v>N/A</v>
      </c>
      <c r="L96" t="str">
        <f t="shared" si="7"/>
        <v>N/A</v>
      </c>
      <c r="M96" t="str">
        <f t="shared" si="8"/>
        <v>N/A</v>
      </c>
      <c r="N96" t="str">
        <f t="shared" si="9"/>
        <v>N/A</v>
      </c>
    </row>
    <row r="97" spans="1:14" x14ac:dyDescent="0.3">
      <c r="A97" s="1">
        <v>1</v>
      </c>
      <c r="B97" t="s">
        <v>161</v>
      </c>
      <c r="C97" t="s">
        <v>6287</v>
      </c>
      <c r="I97" t="str">
        <f t="shared" si="4"/>
        <v>N/A</v>
      </c>
      <c r="J97">
        <f t="shared" si="5"/>
        <v>2.23</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C100" t="s">
        <v>4933</v>
      </c>
      <c r="I100" t="str">
        <f t="shared" si="4"/>
        <v>N/A</v>
      </c>
      <c r="J100">
        <f t="shared" si="5"/>
        <v>1.83</v>
      </c>
      <c r="K100" t="str">
        <f t="shared" si="6"/>
        <v>N/A</v>
      </c>
      <c r="L100" t="str">
        <f t="shared" si="7"/>
        <v>N/A</v>
      </c>
      <c r="M100" t="str">
        <f t="shared" si="8"/>
        <v>N/A</v>
      </c>
      <c r="N100" t="str">
        <f t="shared" si="9"/>
        <v>N/A</v>
      </c>
    </row>
    <row r="101" spans="1:14" x14ac:dyDescent="0.3">
      <c r="A101" s="1">
        <v>5</v>
      </c>
      <c r="B101" t="s">
        <v>169</v>
      </c>
      <c r="C101" t="s">
        <v>8649</v>
      </c>
      <c r="I101" t="str">
        <f t="shared" si="4"/>
        <v>N/A</v>
      </c>
      <c r="J101">
        <f t="shared" si="5"/>
        <v>3.79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8650</v>
      </c>
      <c r="I103" t="str">
        <f t="shared" si="4"/>
        <v>N/A</v>
      </c>
      <c r="J103">
        <f t="shared" si="5"/>
        <v>183780000</v>
      </c>
      <c r="K103" t="str">
        <f t="shared" si="6"/>
        <v>N/A</v>
      </c>
      <c r="L103" t="str">
        <f t="shared" si="7"/>
        <v>N/A</v>
      </c>
      <c r="M103" t="str">
        <f t="shared" si="8"/>
        <v>N/A</v>
      </c>
      <c r="N103" t="str">
        <f t="shared" si="9"/>
        <v>N/A</v>
      </c>
    </row>
    <row r="104" spans="1:14" x14ac:dyDescent="0.3">
      <c r="A104" s="1">
        <v>1</v>
      </c>
      <c r="B104" t="s">
        <v>173</v>
      </c>
      <c r="C104" t="s">
        <v>8651</v>
      </c>
      <c r="I104" t="str">
        <f t="shared" si="4"/>
        <v>N/A</v>
      </c>
      <c r="J104">
        <f t="shared" si="5"/>
        <v>173070000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C107" t="s">
        <v>6620</v>
      </c>
      <c r="I107" t="str">
        <f t="shared" si="4"/>
        <v>N/A</v>
      </c>
      <c r="J107">
        <f t="shared" si="5"/>
        <v>0.26860000000000001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8652</v>
      </c>
      <c r="I109" t="str">
        <f t="shared" si="4"/>
        <v>N/A</v>
      </c>
      <c r="J109">
        <f t="shared" si="5"/>
        <v>38.49</v>
      </c>
      <c r="K109" t="str">
        <f t="shared" si="6"/>
        <v>N/A</v>
      </c>
      <c r="L109" t="str">
        <f t="shared" si="7"/>
        <v>N/A</v>
      </c>
      <c r="M109" t="str">
        <f t="shared" si="8"/>
        <v>N/A</v>
      </c>
      <c r="N109" t="str">
        <f t="shared" si="9"/>
        <v>N/A</v>
      </c>
    </row>
    <row r="110" spans="1:14" x14ac:dyDescent="0.3">
      <c r="A110" s="1">
        <v>4</v>
      </c>
      <c r="B110" t="s">
        <v>181</v>
      </c>
      <c r="C110" t="s">
        <v>8653</v>
      </c>
      <c r="I110" t="str">
        <f t="shared" si="4"/>
        <v>N/A</v>
      </c>
      <c r="J110">
        <f t="shared" si="5"/>
        <v>23.8</v>
      </c>
      <c r="K110" t="str">
        <f t="shared" si="6"/>
        <v>N/A</v>
      </c>
      <c r="L110" t="str">
        <f t="shared" si="7"/>
        <v>N/A</v>
      </c>
      <c r="M110" t="str">
        <f t="shared" si="8"/>
        <v>N/A</v>
      </c>
      <c r="N110" t="str">
        <f t="shared" si="9"/>
        <v>N/A</v>
      </c>
    </row>
    <row r="111" spans="1:14" x14ac:dyDescent="0.3">
      <c r="A111" s="1">
        <v>5</v>
      </c>
      <c r="B111" t="s">
        <v>183</v>
      </c>
      <c r="C111" t="s">
        <v>8654</v>
      </c>
      <c r="I111" t="str">
        <f t="shared" si="4"/>
        <v>N/A</v>
      </c>
      <c r="J111">
        <f t="shared" si="5"/>
        <v>35.5</v>
      </c>
      <c r="K111" t="str">
        <f t="shared" si="6"/>
        <v>N/A</v>
      </c>
      <c r="L111" t="str">
        <f t="shared" si="7"/>
        <v>N/A</v>
      </c>
      <c r="M111" t="str">
        <f t="shared" si="8"/>
        <v>N/A</v>
      </c>
      <c r="N111" t="str">
        <f t="shared" si="9"/>
        <v>N/A</v>
      </c>
    </row>
    <row r="112" spans="1:14" x14ac:dyDescent="0.3">
      <c r="A112" s="1">
        <v>6</v>
      </c>
      <c r="B112" t="s">
        <v>185</v>
      </c>
      <c r="C112" t="s">
        <v>8655</v>
      </c>
      <c r="I112" t="str">
        <f t="shared" si="4"/>
        <v>N/A</v>
      </c>
      <c r="J112">
        <f t="shared" si="5"/>
        <v>32.01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8656</v>
      </c>
      <c r="I114" t="str">
        <f t="shared" si="4"/>
        <v>N/A</v>
      </c>
      <c r="J114">
        <f t="shared" si="5"/>
        <v>705050</v>
      </c>
      <c r="K114" t="str">
        <f t="shared" si="6"/>
        <v>N/A</v>
      </c>
      <c r="L114" t="str">
        <f t="shared" si="7"/>
        <v>N/A</v>
      </c>
      <c r="M114" t="str">
        <f t="shared" si="8"/>
        <v>N/A</v>
      </c>
      <c r="N114" t="str">
        <f t="shared" si="9"/>
        <v>N/A</v>
      </c>
    </row>
    <row r="115" spans="1:14" x14ac:dyDescent="0.3">
      <c r="A115" s="1">
        <v>1</v>
      </c>
      <c r="B115" t="s">
        <v>189</v>
      </c>
      <c r="C115" t="s">
        <v>8657</v>
      </c>
      <c r="I115" t="str">
        <f t="shared" si="4"/>
        <v>N/A</v>
      </c>
      <c r="J115">
        <f t="shared" si="5"/>
        <v>301700</v>
      </c>
      <c r="K115" t="str">
        <f t="shared" si="6"/>
        <v>N/A</v>
      </c>
      <c r="L115" t="str">
        <f t="shared" si="7"/>
        <v>N/A</v>
      </c>
      <c r="M115" t="str">
        <f t="shared" si="8"/>
        <v>N/A</v>
      </c>
      <c r="N115" t="str">
        <f t="shared" si="9"/>
        <v>N/A</v>
      </c>
    </row>
    <row r="116" spans="1:14" x14ac:dyDescent="0.3">
      <c r="A116" s="1">
        <v>2</v>
      </c>
      <c r="B116" t="s">
        <v>191</v>
      </c>
      <c r="C116" t="s">
        <v>8658</v>
      </c>
      <c r="I116" t="str">
        <f t="shared" si="4"/>
        <v>N/A</v>
      </c>
      <c r="J116">
        <f t="shared" si="5"/>
        <v>88770000</v>
      </c>
      <c r="K116" t="str">
        <f t="shared" si="6"/>
        <v>N/A</v>
      </c>
      <c r="L116" t="str">
        <f t="shared" si="7"/>
        <v>N/A</v>
      </c>
      <c r="M116" t="str">
        <f t="shared" si="8"/>
        <v>N/A</v>
      </c>
      <c r="N116" t="str">
        <f t="shared" si="9"/>
        <v>N/A</v>
      </c>
    </row>
    <row r="117" spans="1:14" x14ac:dyDescent="0.3">
      <c r="A117" s="1">
        <v>3</v>
      </c>
      <c r="B117" t="s">
        <v>193</v>
      </c>
      <c r="C117" t="s">
        <v>8659</v>
      </c>
      <c r="I117" t="str">
        <f t="shared" si="4"/>
        <v>N/A</v>
      </c>
      <c r="J117">
        <f t="shared" si="5"/>
        <v>86070000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8660</v>
      </c>
      <c r="I120" t="str">
        <f t="shared" si="4"/>
        <v>N/A</v>
      </c>
      <c r="J120">
        <f t="shared" si="5"/>
        <v>4820000</v>
      </c>
      <c r="K120" t="str">
        <f t="shared" si="6"/>
        <v>N/A</v>
      </c>
      <c r="L120" t="str">
        <f t="shared" si="7"/>
        <v>N/A</v>
      </c>
      <c r="M120" t="str">
        <f t="shared" si="8"/>
        <v>N/A</v>
      </c>
      <c r="N120" t="str">
        <f t="shared" si="9"/>
        <v>N/A</v>
      </c>
    </row>
    <row r="121" spans="1:14" x14ac:dyDescent="0.3">
      <c r="A121" s="1">
        <v>7</v>
      </c>
      <c r="B121" t="s">
        <v>201</v>
      </c>
      <c r="C121" t="s">
        <v>8661</v>
      </c>
      <c r="I121" t="str">
        <f t="shared" si="4"/>
        <v>N/A</v>
      </c>
      <c r="J121">
        <f t="shared" si="5"/>
        <v>5.23</v>
      </c>
      <c r="K121" t="str">
        <f t="shared" si="6"/>
        <v>N/A</v>
      </c>
      <c r="L121" t="str">
        <f t="shared" si="7"/>
        <v>N/A</v>
      </c>
      <c r="M121" t="str">
        <f t="shared" si="8"/>
        <v>N/A</v>
      </c>
      <c r="N121" t="str">
        <f t="shared" si="9"/>
        <v>N/A</v>
      </c>
    </row>
    <row r="122" spans="1:14" x14ac:dyDescent="0.3">
      <c r="A122" s="1">
        <v>8</v>
      </c>
      <c r="B122" t="s">
        <v>203</v>
      </c>
      <c r="C122" t="s">
        <v>8662</v>
      </c>
      <c r="I122" t="str">
        <f t="shared" si="4"/>
        <v>N/A</v>
      </c>
      <c r="J122">
        <f t="shared" si="5"/>
        <v>7.0499999999999993E-2</v>
      </c>
      <c r="K122" t="str">
        <f t="shared" si="6"/>
        <v>N/A</v>
      </c>
      <c r="L122" t="str">
        <f t="shared" si="7"/>
        <v>N/A</v>
      </c>
      <c r="M122" t="str">
        <f t="shared" si="8"/>
        <v>N/A</v>
      </c>
      <c r="N122" t="str">
        <f t="shared" si="9"/>
        <v>N/A</v>
      </c>
    </row>
    <row r="123" spans="1:14" x14ac:dyDescent="0.3">
      <c r="A123" s="1">
        <v>9</v>
      </c>
      <c r="B123" t="s">
        <v>205</v>
      </c>
      <c r="C123" t="s">
        <v>5765</v>
      </c>
      <c r="I123" t="str">
        <f t="shared" si="4"/>
        <v>N/A</v>
      </c>
      <c r="J123">
        <f t="shared" si="5"/>
        <v>3500000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8663</v>
      </c>
      <c r="C138" t="s">
        <v>8664</v>
      </c>
      <c r="F138">
        <v>38</v>
      </c>
      <c r="I138" t="str">
        <f t="shared" si="15"/>
        <v>N/A</v>
      </c>
      <c r="J138" t="str">
        <f t="shared" si="16"/>
        <v>N/A</v>
      </c>
      <c r="K138" t="str">
        <f t="shared" si="17"/>
        <v>N/A</v>
      </c>
      <c r="L138" t="str">
        <f t="shared" si="18"/>
        <v>N/A</v>
      </c>
      <c r="M138">
        <f t="shared" si="19"/>
        <v>38</v>
      </c>
      <c r="N138" t="str">
        <f t="shared" si="20"/>
        <v>N/A</v>
      </c>
    </row>
    <row r="139" spans="1:28" x14ac:dyDescent="0.3">
      <c r="A139" s="1">
        <v>1</v>
      </c>
      <c r="B139" t="s">
        <v>8665</v>
      </c>
      <c r="C139" t="s">
        <v>8664</v>
      </c>
      <c r="F139">
        <v>37</v>
      </c>
      <c r="I139" t="str">
        <f t="shared" si="15"/>
        <v>N/A</v>
      </c>
      <c r="J139" t="str">
        <f t="shared" si="16"/>
        <v>N/A</v>
      </c>
      <c r="K139" t="str">
        <f t="shared" si="17"/>
        <v>N/A</v>
      </c>
      <c r="L139" t="str">
        <f t="shared" si="18"/>
        <v>N/A</v>
      </c>
      <c r="M139">
        <f t="shared" si="19"/>
        <v>37</v>
      </c>
      <c r="N139" t="str">
        <f t="shared" si="20"/>
        <v>N/A</v>
      </c>
    </row>
    <row r="140" spans="1:28" x14ac:dyDescent="0.3">
      <c r="A140" s="1">
        <v>2</v>
      </c>
      <c r="B140" t="s">
        <v>8666</v>
      </c>
      <c r="C140" t="s">
        <v>1878</v>
      </c>
      <c r="F140">
        <v>56</v>
      </c>
      <c r="I140" t="str">
        <f t="shared" si="15"/>
        <v>N/A</v>
      </c>
      <c r="J140" t="str">
        <f t="shared" si="16"/>
        <v>N/A</v>
      </c>
      <c r="K140" t="str">
        <f t="shared" si="17"/>
        <v>N/A</v>
      </c>
      <c r="L140" t="str">
        <f t="shared" si="18"/>
        <v>N/A</v>
      </c>
      <c r="M140">
        <f t="shared" si="19"/>
        <v>56</v>
      </c>
      <c r="N140" t="str">
        <f t="shared" si="20"/>
        <v>N/A</v>
      </c>
    </row>
    <row r="141" spans="1:28" x14ac:dyDescent="0.3">
      <c r="A141" s="1">
        <v>3</v>
      </c>
      <c r="B141" t="s">
        <v>8667</v>
      </c>
      <c r="C141" t="s">
        <v>3815</v>
      </c>
      <c r="F141">
        <v>45</v>
      </c>
      <c r="I141" t="str">
        <f t="shared" si="15"/>
        <v>N/A</v>
      </c>
      <c r="J141" t="str">
        <f t="shared" si="16"/>
        <v>N/A</v>
      </c>
      <c r="K141" t="str">
        <f t="shared" si="17"/>
        <v>N/A</v>
      </c>
      <c r="L141" t="str">
        <f t="shared" si="18"/>
        <v>N/A</v>
      </c>
      <c r="M141">
        <f t="shared" si="19"/>
        <v>45</v>
      </c>
      <c r="N141" t="str">
        <f t="shared" si="20"/>
        <v>N/A</v>
      </c>
    </row>
    <row r="142" spans="1:28" x14ac:dyDescent="0.3">
      <c r="A142" s="1">
        <v>4</v>
      </c>
      <c r="B142" t="s">
        <v>8668</v>
      </c>
      <c r="C142" t="s">
        <v>2580</v>
      </c>
      <c r="F142">
        <v>41</v>
      </c>
      <c r="I142" t="str">
        <f t="shared" si="15"/>
        <v>N/A</v>
      </c>
      <c r="J142" t="str">
        <f t="shared" si="16"/>
        <v>N/A</v>
      </c>
      <c r="K142" t="str">
        <f t="shared" si="17"/>
        <v>N/A</v>
      </c>
      <c r="L142" t="str">
        <f t="shared" si="18"/>
        <v>N/A</v>
      </c>
      <c r="M142">
        <f t="shared" si="19"/>
        <v>41</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8669</v>
      </c>
      <c r="C144" s="1" t="s">
        <v>8670</v>
      </c>
      <c r="D144" s="1" t="s">
        <v>243</v>
      </c>
      <c r="E144" s="1" t="s">
        <v>244</v>
      </c>
      <c r="F144" s="1" t="s">
        <v>245</v>
      </c>
      <c r="G144" s="1" t="s">
        <v>246</v>
      </c>
      <c r="H144" s="1" t="s">
        <v>247</v>
      </c>
      <c r="I144" t="str">
        <f t="shared" si="15"/>
        <v>N/A</v>
      </c>
      <c r="J144" t="str">
        <f t="shared" si="16"/>
        <v>N/A</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t="str">
        <f>J144</f>
        <v>N/A</v>
      </c>
      <c r="W144">
        <f>K144</f>
        <v>2013</v>
      </c>
      <c r="X144">
        <f>L144</f>
        <v>2014</v>
      </c>
      <c r="Y144">
        <f>M144</f>
        <v>2015</v>
      </c>
      <c r="Z144">
        <f>N144</f>
        <v>2016</v>
      </c>
      <c r="AA144" t="str">
        <f>"Max z"</f>
        <v>Max z</v>
      </c>
      <c r="AB144" t="str">
        <f>"Max z Year"</f>
        <v>Max z Year</v>
      </c>
    </row>
    <row r="145" spans="1:28" x14ac:dyDescent="0.3">
      <c r="A145" s="1">
        <v>0</v>
      </c>
      <c r="B145" t="s">
        <v>248</v>
      </c>
      <c r="C145" t="s">
        <v>254</v>
      </c>
      <c r="D145" t="s">
        <v>8671</v>
      </c>
      <c r="E145" t="s">
        <v>8672</v>
      </c>
      <c r="F145" t="s">
        <v>7382</v>
      </c>
      <c r="G145" t="s">
        <v>8673</v>
      </c>
      <c r="I145" t="str">
        <f t="shared" si="15"/>
        <v>N/A</v>
      </c>
      <c r="J145" t="str">
        <f t="shared" si="16"/>
        <v>N/A</v>
      </c>
      <c r="K145">
        <f t="shared" si="17"/>
        <v>148510000</v>
      </c>
      <c r="L145">
        <f t="shared" si="18"/>
        <v>215110000</v>
      </c>
      <c r="M145">
        <f t="shared" si="19"/>
        <v>319520000</v>
      </c>
      <c r="N145">
        <f t="shared" si="20"/>
        <v>457060000</v>
      </c>
      <c r="P145">
        <f t="shared" ref="P145:P208" si="21">MAX(J145:N145)</f>
        <v>457060000</v>
      </c>
      <c r="Q145" t="str">
        <f>IFERROR(J144+MATCH(P145,J145:N145,0)-1,"")</f>
        <v/>
      </c>
      <c r="R145" t="str">
        <f t="shared" ref="R145:R208" si="22">IF(Q145="","",MIN(J145:N145))</f>
        <v/>
      </c>
      <c r="S145" t="str">
        <f>IFERROR(J144+MATCH(R145,J145:N145)-1,"")</f>
        <v/>
      </c>
      <c r="T145">
        <f t="shared" ref="T145:T208" si="23">IFERROR(AVERAGE(J145:N145),"")</f>
        <v>285050000</v>
      </c>
      <c r="U145">
        <f t="shared" ref="U145:U208" si="24">IFERROR(STDEV(J145:N145),"")</f>
        <v>134549118.91201666</v>
      </c>
      <c r="V145" t="str">
        <f t="shared" ref="V145:V208" si="25">IF(C145="-","",IF(ISBLANK(B145),"",IF(OR(ISNUMBER(FIND("Growth",B145)),ISNUMBER(FIND("Margin",B145))),"",(J145-T145)/U145)))</f>
        <v/>
      </c>
      <c r="W145">
        <f t="shared" ref="W145:W208" si="26">IF(OR(D145="-",ISBLANK(D145)),"",(K145-T145)/U145)</f>
        <v>-1.0147966861773743</v>
      </c>
      <c r="X145">
        <f t="shared" ref="X145:X208" si="27">IF(OR(E145="-",ISBLANK(E145)),"",(L145-T145)/U145)</f>
        <v>-0.51981016721287221</v>
      </c>
      <c r="Y145">
        <f t="shared" ref="Y145:Y208" si="28">IF(OR(F145="-",ISBLANK(F145)),"",(M145-T145)/U145)</f>
        <v>0.2561889685991951</v>
      </c>
      <c r="Z145">
        <f t="shared" ref="Z145:Z208" si="29">IFERROR(IF(OR(G145="-",ISBLANK(G145)),"",(N145-T145)/U145),"")</f>
        <v>1.2784178847910515</v>
      </c>
      <c r="AA145">
        <f t="shared" ref="AA145:AA208" si="30">IF(MAX(MAX(V145:Z145),ABS(MIN(V145:Z145)))=ABS(MIN(V145:Z145)),MIN(V145:Z145),MAX(V145:Z145))</f>
        <v>1.2784178847910515</v>
      </c>
      <c r="AB145" t="str">
        <f>IFERROR(V144+MATCH(AA145,V145:Z145,0)-1,"")</f>
        <v/>
      </c>
    </row>
    <row r="146" spans="1:28" x14ac:dyDescent="0.3">
      <c r="A146" s="1">
        <v>1</v>
      </c>
      <c r="B146" t="s">
        <v>253</v>
      </c>
      <c r="C146" t="s">
        <v>254</v>
      </c>
      <c r="D146" t="s">
        <v>254</v>
      </c>
      <c r="E146" t="s">
        <v>8674</v>
      </c>
      <c r="F146" t="s">
        <v>8675</v>
      </c>
      <c r="G146" t="s">
        <v>8676</v>
      </c>
      <c r="I146" t="str">
        <f t="shared" si="15"/>
        <v>N/A</v>
      </c>
      <c r="J146" t="str">
        <f t="shared" si="16"/>
        <v>N/A</v>
      </c>
      <c r="K146" t="str">
        <f t="shared" si="17"/>
        <v>N/A</v>
      </c>
      <c r="L146">
        <f t="shared" si="18"/>
        <v>0.44840000000000002</v>
      </c>
      <c r="M146">
        <f t="shared" si="19"/>
        <v>0.4854</v>
      </c>
      <c r="N146">
        <f t="shared" si="20"/>
        <v>0.4304</v>
      </c>
      <c r="P146">
        <f t="shared" si="21"/>
        <v>0.4854</v>
      </c>
      <c r="Q146" t="str">
        <f>IFERROR(J144+MATCH(P146,J146:N146,0)-1,"")</f>
        <v/>
      </c>
      <c r="R146" t="str">
        <f t="shared" si="22"/>
        <v/>
      </c>
      <c r="S146" t="str">
        <f>IFERROR(J144+MATCH(R146,J146:N146)-1,"")</f>
        <v/>
      </c>
      <c r="T146">
        <f t="shared" si="23"/>
        <v>0.45473333333333327</v>
      </c>
      <c r="U146">
        <f t="shared" si="24"/>
        <v>2.8041635710730803E-2</v>
      </c>
      <c r="V146" t="str">
        <f t="shared" si="25"/>
        <v/>
      </c>
      <c r="W146" t="str">
        <f t="shared" si="26"/>
        <v/>
      </c>
      <c r="X146">
        <f t="shared" si="27"/>
        <v>-0.22585463268498437</v>
      </c>
      <c r="Y146">
        <f t="shared" si="28"/>
        <v>1.0936119056325733</v>
      </c>
      <c r="Z146">
        <f t="shared" si="29"/>
        <v>-0.86775727294758098</v>
      </c>
      <c r="AA146">
        <f t="shared" si="30"/>
        <v>1.0936119056325733</v>
      </c>
      <c r="AB146" t="str">
        <f>IFERROR(V144+MATCH(AA146,V146:Z146,0)-1,"")</f>
        <v/>
      </c>
    </row>
    <row r="147" spans="1:28" x14ac:dyDescent="0.3">
      <c r="A147" s="1">
        <v>2</v>
      </c>
      <c r="B147" t="s">
        <v>259</v>
      </c>
      <c r="C147" t="s">
        <v>254</v>
      </c>
      <c r="D147" t="s">
        <v>2282</v>
      </c>
      <c r="E147" t="s">
        <v>8677</v>
      </c>
      <c r="F147" t="s">
        <v>8678</v>
      </c>
      <c r="G147" t="s">
        <v>8679</v>
      </c>
      <c r="I147" t="str">
        <f t="shared" si="15"/>
        <v>N/A</v>
      </c>
      <c r="J147" t="str">
        <f t="shared" si="16"/>
        <v>N/A</v>
      </c>
      <c r="K147">
        <f t="shared" si="17"/>
        <v>33159999.999999996</v>
      </c>
      <c r="L147">
        <f t="shared" si="18"/>
        <v>38080000</v>
      </c>
      <c r="M147">
        <f t="shared" si="19"/>
        <v>52970000</v>
      </c>
      <c r="N147">
        <f t="shared" si="20"/>
        <v>75870000</v>
      </c>
      <c r="P147">
        <f t="shared" si="21"/>
        <v>75870000</v>
      </c>
      <c r="Q147" t="str">
        <f>IFERROR(J144+MATCH(P147,J147:N147,0)-1,"")</f>
        <v/>
      </c>
      <c r="R147" t="str">
        <f t="shared" si="22"/>
        <v/>
      </c>
      <c r="S147" t="str">
        <f>IFERROR(J144+MATCH(R147,J147:N147)-1,"")</f>
        <v/>
      </c>
      <c r="T147">
        <f t="shared" si="23"/>
        <v>50020000</v>
      </c>
      <c r="U147">
        <f t="shared" si="24"/>
        <v>19181138.304768741</v>
      </c>
      <c r="V147" t="str">
        <f t="shared" si="25"/>
        <v/>
      </c>
      <c r="W147">
        <f t="shared" si="26"/>
        <v>-0.87898850068811274</v>
      </c>
      <c r="X147">
        <f t="shared" si="27"/>
        <v>-0.62248651828090529</v>
      </c>
      <c r="Y147">
        <f t="shared" si="28"/>
        <v>0.15379692034578482</v>
      </c>
      <c r="Z147">
        <f t="shared" si="29"/>
        <v>1.3476780986232331</v>
      </c>
      <c r="AA147">
        <f t="shared" si="30"/>
        <v>1.3476780986232331</v>
      </c>
      <c r="AB147" t="str">
        <f>IFERROR(V144+MATCH(AA147,V147:Z147,0)-1,"")</f>
        <v/>
      </c>
    </row>
    <row r="148" spans="1:28" x14ac:dyDescent="0.3">
      <c r="A148" s="1">
        <v>3</v>
      </c>
      <c r="B148" t="s">
        <v>265</v>
      </c>
      <c r="C148" t="s">
        <v>254</v>
      </c>
      <c r="D148" t="s">
        <v>5257</v>
      </c>
      <c r="E148" t="s">
        <v>8680</v>
      </c>
      <c r="F148" t="s">
        <v>8681</v>
      </c>
      <c r="G148" t="s">
        <v>8682</v>
      </c>
      <c r="I148" t="str">
        <f t="shared" si="15"/>
        <v>N/A</v>
      </c>
      <c r="J148" t="str">
        <f t="shared" si="16"/>
        <v>N/A</v>
      </c>
      <c r="K148">
        <f t="shared" si="17"/>
        <v>21100000</v>
      </c>
      <c r="L148">
        <f t="shared" si="18"/>
        <v>24770000</v>
      </c>
      <c r="M148">
        <f t="shared" si="19"/>
        <v>37460000</v>
      </c>
      <c r="N148">
        <f t="shared" si="20"/>
        <v>53940000</v>
      </c>
      <c r="P148">
        <f t="shared" si="21"/>
        <v>53940000</v>
      </c>
      <c r="Q148" t="str">
        <f>IFERROR(J144+MATCH(P148,J148:N148,0)-1,"")</f>
        <v/>
      </c>
      <c r="R148" t="str">
        <f t="shared" si="22"/>
        <v/>
      </c>
      <c r="S148" t="str">
        <f>IFERROR(J144+MATCH(R148,J148:N148)-1,"")</f>
        <v/>
      </c>
      <c r="T148">
        <f t="shared" si="23"/>
        <v>34317500</v>
      </c>
      <c r="U148">
        <f t="shared" si="24"/>
        <v>14841101.430374589</v>
      </c>
      <c r="V148" t="str">
        <f t="shared" si="25"/>
        <v/>
      </c>
      <c r="W148">
        <f t="shared" si="26"/>
        <v>-0.89060101516106882</v>
      </c>
      <c r="X148">
        <f t="shared" si="27"/>
        <v>-0.64331478662760011</v>
      </c>
      <c r="Y148">
        <f t="shared" si="28"/>
        <v>0.21174304445951647</v>
      </c>
      <c r="Z148">
        <f t="shared" si="29"/>
        <v>1.3221727573291526</v>
      </c>
      <c r="AA148">
        <f t="shared" si="30"/>
        <v>1.3221727573291526</v>
      </c>
      <c r="AB148" t="str">
        <f>IFERROR(V144+MATCH(AA148,V148:Z148,0)-1,"")</f>
        <v/>
      </c>
    </row>
    <row r="149" spans="1:28" x14ac:dyDescent="0.3">
      <c r="A149" s="1">
        <v>4</v>
      </c>
      <c r="B149" t="s">
        <v>271</v>
      </c>
      <c r="C149" t="s">
        <v>254</v>
      </c>
      <c r="D149" t="s">
        <v>8683</v>
      </c>
      <c r="E149" t="s">
        <v>2883</v>
      </c>
      <c r="F149" t="s">
        <v>8684</v>
      </c>
      <c r="G149" t="s">
        <v>8685</v>
      </c>
      <c r="I149" t="str">
        <f t="shared" si="15"/>
        <v>N/A</v>
      </c>
      <c r="J149" t="str">
        <f t="shared" si="16"/>
        <v>N/A</v>
      </c>
      <c r="K149">
        <f t="shared" si="17"/>
        <v>12060000</v>
      </c>
      <c r="L149">
        <f t="shared" si="18"/>
        <v>13320000</v>
      </c>
      <c r="M149">
        <f t="shared" si="19"/>
        <v>15510000</v>
      </c>
      <c r="N149">
        <f t="shared" si="20"/>
        <v>21930000</v>
      </c>
      <c r="P149">
        <f t="shared" si="21"/>
        <v>21930000</v>
      </c>
      <c r="Q149" t="str">
        <f>IFERROR(J144+MATCH(P149,J149:N149,0)-1,"")</f>
        <v/>
      </c>
      <c r="R149" t="str">
        <f t="shared" si="22"/>
        <v/>
      </c>
      <c r="S149" t="str">
        <f>IFERROR(J144+MATCH(R149,J149:N149)-1,"")</f>
        <v/>
      </c>
      <c r="T149">
        <f t="shared" si="23"/>
        <v>15705000</v>
      </c>
      <c r="U149">
        <f t="shared" si="24"/>
        <v>4387972.1968125552</v>
      </c>
      <c r="V149" t="str">
        <f t="shared" si="25"/>
        <v/>
      </c>
      <c r="W149">
        <f t="shared" si="26"/>
        <v>-0.83067983034344339</v>
      </c>
      <c r="X149">
        <f t="shared" si="27"/>
        <v>-0.54353124701484568</v>
      </c>
      <c r="Y149">
        <f t="shared" si="28"/>
        <v>-4.4439661705616314E-2</v>
      </c>
      <c r="Z149">
        <f t="shared" si="29"/>
        <v>1.4186507390639054</v>
      </c>
      <c r="AA149">
        <f t="shared" si="30"/>
        <v>1.4186507390639054</v>
      </c>
      <c r="AB149" t="str">
        <f>IFERROR(V144+MATCH(AA149,V149:Z149,0)-1,"")</f>
        <v/>
      </c>
    </row>
    <row r="150" spans="1:28" x14ac:dyDescent="0.3">
      <c r="A150" s="1">
        <v>5</v>
      </c>
      <c r="B150" t="s">
        <v>277</v>
      </c>
      <c r="C150" t="s">
        <v>254</v>
      </c>
      <c r="D150" t="s">
        <v>5438</v>
      </c>
      <c r="E150" t="s">
        <v>8686</v>
      </c>
      <c r="F150" t="s">
        <v>8687</v>
      </c>
      <c r="G150" t="s">
        <v>8688</v>
      </c>
      <c r="I150" t="str">
        <f t="shared" si="15"/>
        <v>N/A</v>
      </c>
      <c r="J150" t="str">
        <f t="shared" si="16"/>
        <v>N/A</v>
      </c>
      <c r="K150">
        <f t="shared" si="17"/>
        <v>4300000</v>
      </c>
      <c r="L150">
        <f t="shared" si="18"/>
        <v>5630000</v>
      </c>
      <c r="M150">
        <f t="shared" si="19"/>
        <v>9050000</v>
      </c>
      <c r="N150">
        <f t="shared" si="20"/>
        <v>14440000</v>
      </c>
      <c r="P150">
        <f t="shared" si="21"/>
        <v>14440000</v>
      </c>
      <c r="Q150" t="str">
        <f>IFERROR(J144+MATCH(P150,J150:N150,0)-1,"")</f>
        <v/>
      </c>
      <c r="R150" t="str">
        <f t="shared" si="22"/>
        <v/>
      </c>
      <c r="S150" t="str">
        <f>IFERROR(J144+MATCH(R150,J150:N150)-1,"")</f>
        <v/>
      </c>
      <c r="T150">
        <f t="shared" si="23"/>
        <v>8355000</v>
      </c>
      <c r="U150">
        <f t="shared" si="24"/>
        <v>4523232.6198564377</v>
      </c>
      <c r="V150" t="str">
        <f t="shared" si="25"/>
        <v/>
      </c>
      <c r="W150">
        <f t="shared" si="26"/>
        <v>-0.8964827460341187</v>
      </c>
      <c r="X150">
        <f t="shared" si="27"/>
        <v>-0.60244524856793424</v>
      </c>
      <c r="Y150">
        <f t="shared" si="28"/>
        <v>0.15365117348796856</v>
      </c>
      <c r="Z150">
        <f t="shared" si="29"/>
        <v>1.3452768211140844</v>
      </c>
      <c r="AA150">
        <f t="shared" si="30"/>
        <v>1.3452768211140844</v>
      </c>
      <c r="AB150" t="str">
        <f>IFERROR(V144+MATCH(AA150,V150:Z150,0)-1,"")</f>
        <v/>
      </c>
    </row>
    <row r="151" spans="1:28" x14ac:dyDescent="0.3">
      <c r="A151" s="1">
        <v>6</v>
      </c>
      <c r="B151" t="s">
        <v>283</v>
      </c>
      <c r="C151" t="s">
        <v>254</v>
      </c>
      <c r="D151" t="s">
        <v>2670</v>
      </c>
      <c r="E151" t="s">
        <v>8689</v>
      </c>
      <c r="F151" t="s">
        <v>8690</v>
      </c>
      <c r="G151" t="s">
        <v>2171</v>
      </c>
      <c r="I151" t="str">
        <f t="shared" si="15"/>
        <v>N/A</v>
      </c>
      <c r="J151" t="str">
        <f t="shared" si="16"/>
        <v>N/A</v>
      </c>
      <c r="K151">
        <f t="shared" si="17"/>
        <v>7760000</v>
      </c>
      <c r="L151">
        <f t="shared" si="18"/>
        <v>7690000</v>
      </c>
      <c r="M151">
        <f t="shared" si="19"/>
        <v>6460000</v>
      </c>
      <c r="N151">
        <f t="shared" si="20"/>
        <v>7490000</v>
      </c>
      <c r="P151">
        <f t="shared" si="21"/>
        <v>7760000</v>
      </c>
      <c r="Q151" t="str">
        <f>IFERROR(J144+MATCH(P151,J151:N151,0)-1,"")</f>
        <v/>
      </c>
      <c r="R151" t="str">
        <f t="shared" si="22"/>
        <v/>
      </c>
      <c r="S151" t="str">
        <f>IFERROR(J144+MATCH(R151,J151:N151)-1,"")</f>
        <v/>
      </c>
      <c r="T151">
        <f t="shared" si="23"/>
        <v>7350000</v>
      </c>
      <c r="U151">
        <f t="shared" si="24"/>
        <v>604262.63605598954</v>
      </c>
      <c r="V151" t="str">
        <f t="shared" si="25"/>
        <v/>
      </c>
      <c r="W151">
        <f t="shared" si="26"/>
        <v>0.67851291067086661</v>
      </c>
      <c r="X151">
        <f t="shared" si="27"/>
        <v>0.56266924299535281</v>
      </c>
      <c r="Y151">
        <f t="shared" si="28"/>
        <v>-1.4728694890172469</v>
      </c>
      <c r="Z151">
        <f t="shared" si="29"/>
        <v>0.23168733535102762</v>
      </c>
      <c r="AA151">
        <f t="shared" si="30"/>
        <v>-1.4728694890172469</v>
      </c>
      <c r="AB151" t="str">
        <f>IFERROR(V144+MATCH(AA151,V151:Z151,0)-1,"")</f>
        <v/>
      </c>
    </row>
    <row r="152" spans="1:28" x14ac:dyDescent="0.3">
      <c r="A152" s="1">
        <v>7</v>
      </c>
      <c r="B152" t="s">
        <v>289</v>
      </c>
      <c r="C152" t="s">
        <v>254</v>
      </c>
      <c r="D152" t="s">
        <v>254</v>
      </c>
      <c r="E152" t="s">
        <v>8691</v>
      </c>
      <c r="F152" t="s">
        <v>8692</v>
      </c>
      <c r="G152" t="s">
        <v>8693</v>
      </c>
      <c r="I152" t="str">
        <f t="shared" si="15"/>
        <v>N/A</v>
      </c>
      <c r="J152" t="str">
        <f t="shared" si="16"/>
        <v>N/A</v>
      </c>
      <c r="K152" t="str">
        <f t="shared" si="17"/>
        <v>N/A</v>
      </c>
      <c r="L152">
        <f t="shared" si="18"/>
        <v>0.14849999999999999</v>
      </c>
      <c r="M152">
        <f t="shared" si="19"/>
        <v>0.39090000000000003</v>
      </c>
      <c r="N152">
        <f t="shared" si="20"/>
        <v>0.43219999999999997</v>
      </c>
      <c r="P152">
        <f t="shared" si="21"/>
        <v>0.43219999999999997</v>
      </c>
      <c r="Q152" t="str">
        <f>IFERROR(J144+MATCH(P152,J152:N152,0)-1,"")</f>
        <v/>
      </c>
      <c r="R152" t="str">
        <f t="shared" si="22"/>
        <v/>
      </c>
      <c r="S152" t="str">
        <f>IFERROR(J144+MATCH(R152,J152:N152)-1,"")</f>
        <v/>
      </c>
      <c r="T152">
        <f t="shared" si="23"/>
        <v>0.32386666666666669</v>
      </c>
      <c r="U152">
        <f t="shared" si="24"/>
        <v>0.15326944683573865</v>
      </c>
      <c r="V152" t="str">
        <f t="shared" si="25"/>
        <v/>
      </c>
      <c r="W152" t="str">
        <f t="shared" si="26"/>
        <v/>
      </c>
      <c r="X152">
        <f t="shared" si="27"/>
        <v>-1.1441723728187654</v>
      </c>
      <c r="Y152">
        <f t="shared" si="28"/>
        <v>0.43735613794688022</v>
      </c>
      <c r="Z152">
        <f t="shared" si="29"/>
        <v>0.70681623487188461</v>
      </c>
      <c r="AA152">
        <f t="shared" si="30"/>
        <v>-1.1441723728187654</v>
      </c>
      <c r="AB152" t="str">
        <f>IFERROR(V144+MATCH(AA152,V152:Z152,0)-1,"")</f>
        <v/>
      </c>
    </row>
    <row r="153" spans="1:28" x14ac:dyDescent="0.3">
      <c r="A153" s="1">
        <v>8</v>
      </c>
      <c r="B153" t="s">
        <v>294</v>
      </c>
      <c r="C153" t="s">
        <v>254</v>
      </c>
      <c r="D153" t="s">
        <v>8694</v>
      </c>
      <c r="E153" t="s">
        <v>8695</v>
      </c>
      <c r="F153" t="s">
        <v>8696</v>
      </c>
      <c r="G153" t="s">
        <v>8697</v>
      </c>
      <c r="I153" t="str">
        <f t="shared" si="15"/>
        <v>N/A</v>
      </c>
      <c r="J153" t="str">
        <f t="shared" si="16"/>
        <v>N/A</v>
      </c>
      <c r="K153">
        <f t="shared" si="17"/>
        <v>115350000</v>
      </c>
      <c r="L153">
        <f t="shared" si="18"/>
        <v>177030000</v>
      </c>
      <c r="M153">
        <f t="shared" si="19"/>
        <v>266550000</v>
      </c>
      <c r="N153">
        <f t="shared" si="20"/>
        <v>381190000</v>
      </c>
      <c r="P153">
        <f t="shared" si="21"/>
        <v>381190000</v>
      </c>
      <c r="Q153" t="str">
        <f>IFERROR(J144+MATCH(P153,J153:N153,0)-1,"")</f>
        <v/>
      </c>
      <c r="R153" t="str">
        <f t="shared" si="22"/>
        <v/>
      </c>
      <c r="S153" t="str">
        <f>IFERROR(J144+MATCH(R153,J153:N153)-1,"")</f>
        <v/>
      </c>
      <c r="T153">
        <f t="shared" si="23"/>
        <v>235030000</v>
      </c>
      <c r="U153">
        <f t="shared" si="24"/>
        <v>115532907.86611407</v>
      </c>
      <c r="V153" t="str">
        <f t="shared" si="25"/>
        <v/>
      </c>
      <c r="W153">
        <f t="shared" si="26"/>
        <v>-1.0358953324250422</v>
      </c>
      <c r="X153">
        <f t="shared" si="27"/>
        <v>-0.50202146791989011</v>
      </c>
      <c r="Y153">
        <f t="shared" si="28"/>
        <v>0.27282270118680924</v>
      </c>
      <c r="Z153">
        <f t="shared" si="29"/>
        <v>1.265094099158123</v>
      </c>
      <c r="AA153">
        <f t="shared" si="30"/>
        <v>1.265094099158123</v>
      </c>
      <c r="AB153" t="str">
        <f>IFERROR(V144+MATCH(AA153,V153:Z153,0)-1,"")</f>
        <v/>
      </c>
    </row>
    <row r="154" spans="1:28" x14ac:dyDescent="0.3">
      <c r="A154" s="1">
        <v>9</v>
      </c>
      <c r="B154" t="s">
        <v>300</v>
      </c>
      <c r="C154" t="s">
        <v>254</v>
      </c>
      <c r="D154" t="s">
        <v>254</v>
      </c>
      <c r="E154" t="s">
        <v>8698</v>
      </c>
      <c r="F154" t="s">
        <v>8699</v>
      </c>
      <c r="G154" t="s">
        <v>8700</v>
      </c>
      <c r="I154" t="str">
        <f t="shared" si="15"/>
        <v>N/A</v>
      </c>
      <c r="J154" t="str">
        <f t="shared" si="16"/>
        <v>N/A</v>
      </c>
      <c r="K154" t="str">
        <f t="shared" si="17"/>
        <v>N/A</v>
      </c>
      <c r="L154">
        <f t="shared" si="18"/>
        <v>0.53469999999999995</v>
      </c>
      <c r="M154">
        <f t="shared" si="19"/>
        <v>0.50570000000000004</v>
      </c>
      <c r="N154">
        <f t="shared" si="20"/>
        <v>0.43009999999999998</v>
      </c>
      <c r="P154">
        <f t="shared" si="21"/>
        <v>0.53469999999999995</v>
      </c>
      <c r="Q154" t="str">
        <f>IFERROR(J144+MATCH(P154,J154:N154,0)-1,"")</f>
        <v/>
      </c>
      <c r="R154" t="str">
        <f t="shared" si="22"/>
        <v/>
      </c>
      <c r="S154" t="str">
        <f>IFERROR(J144+MATCH(R154,J154:N154)-1,"")</f>
        <v/>
      </c>
      <c r="T154">
        <f t="shared" si="23"/>
        <v>0.49016666666666664</v>
      </c>
      <c r="U154">
        <f t="shared" si="24"/>
        <v>5.4002345628068167E-2</v>
      </c>
      <c r="V154" t="str">
        <f t="shared" si="25"/>
        <v/>
      </c>
      <c r="W154" t="str">
        <f t="shared" si="26"/>
        <v/>
      </c>
      <c r="X154">
        <f t="shared" si="27"/>
        <v>0.82465553700294725</v>
      </c>
      <c r="Y154">
        <f t="shared" si="28"/>
        <v>0.28764182652947246</v>
      </c>
      <c r="Z154">
        <f t="shared" si="29"/>
        <v>-1.1122973635324187</v>
      </c>
      <c r="AA154">
        <f t="shared" si="30"/>
        <v>-1.1122973635324187</v>
      </c>
      <c r="AB154" t="str">
        <f>IFERROR(V144+MATCH(AA154,V154:Z154,0)-1,"")</f>
        <v/>
      </c>
    </row>
    <row r="155" spans="1:28" x14ac:dyDescent="0.3">
      <c r="A155" s="1">
        <v>10</v>
      </c>
      <c r="B155" t="s">
        <v>305</v>
      </c>
      <c r="C155" t="s">
        <v>254</v>
      </c>
      <c r="D155" t="s">
        <v>254</v>
      </c>
      <c r="E155" t="s">
        <v>254</v>
      </c>
      <c r="F155" t="s">
        <v>254</v>
      </c>
      <c r="G155" t="s">
        <v>8701</v>
      </c>
      <c r="I155" t="str">
        <f t="shared" si="15"/>
        <v>N/A</v>
      </c>
      <c r="J155" t="str">
        <f t="shared" si="16"/>
        <v>N/A</v>
      </c>
      <c r="K155" t="str">
        <f t="shared" si="17"/>
        <v>N/A</v>
      </c>
      <c r="L155" t="str">
        <f t="shared" si="18"/>
        <v>N/A</v>
      </c>
      <c r="M155" t="str">
        <f t="shared" si="19"/>
        <v>N/A</v>
      </c>
      <c r="N155">
        <f t="shared" si="20"/>
        <v>0.83400000000000007</v>
      </c>
      <c r="P155">
        <f t="shared" si="21"/>
        <v>0.83400000000000007</v>
      </c>
      <c r="Q155" t="str">
        <f>IFERROR(J144+MATCH(P155,J155:N155,0)-1,"")</f>
        <v/>
      </c>
      <c r="R155" t="str">
        <f t="shared" si="22"/>
        <v/>
      </c>
      <c r="S155" t="str">
        <f>IFERROR(J144+MATCH(R155,J155:N155)-1,"")</f>
        <v/>
      </c>
      <c r="T155">
        <f t="shared" si="23"/>
        <v>0.83400000000000007</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8670</v>
      </c>
      <c r="D157" s="1" t="s">
        <v>243</v>
      </c>
      <c r="E157" s="1" t="s">
        <v>244</v>
      </c>
      <c r="F157" s="1" t="s">
        <v>245</v>
      </c>
      <c r="G157" s="1" t="s">
        <v>246</v>
      </c>
      <c r="H157" s="1" t="s">
        <v>247</v>
      </c>
      <c r="I157" t="str">
        <f t="shared" si="15"/>
        <v>N/A</v>
      </c>
      <c r="J157" t="str">
        <f t="shared" si="16"/>
        <v>N/A</v>
      </c>
      <c r="K157">
        <f t="shared" si="17"/>
        <v>2013</v>
      </c>
      <c r="L157">
        <f t="shared" si="18"/>
        <v>2014</v>
      </c>
      <c r="M157">
        <f t="shared" si="19"/>
        <v>2015</v>
      </c>
      <c r="N157">
        <f t="shared" si="20"/>
        <v>2016</v>
      </c>
      <c r="P157">
        <f t="shared" si="21"/>
        <v>2016</v>
      </c>
      <c r="Q157" t="str">
        <f>IFERROR(J144+MATCH(P157,J157:N157,0)-1,"")</f>
        <v/>
      </c>
      <c r="R157" t="str">
        <f t="shared" si="22"/>
        <v/>
      </c>
      <c r="S157" t="str">
        <f>IFERROR(J144+MATCH(R157,J157:N157)-1,"")</f>
        <v/>
      </c>
      <c r="T157">
        <f t="shared" si="23"/>
        <v>2014.5</v>
      </c>
      <c r="U157">
        <f t="shared" si="24"/>
        <v>1.2909944487358056</v>
      </c>
      <c r="V157" t="e">
        <f t="shared" si="25"/>
        <v>#VALUE!</v>
      </c>
      <c r="W157">
        <f t="shared" si="26"/>
        <v>-1.1618950038622251</v>
      </c>
      <c r="X157">
        <f t="shared" si="27"/>
        <v>-0.3872983346207417</v>
      </c>
      <c r="Y157">
        <f t="shared" si="28"/>
        <v>0.3872983346207417</v>
      </c>
      <c r="Z157">
        <f t="shared" si="29"/>
        <v>1.1618950038622251</v>
      </c>
      <c r="AA157" t="e">
        <f t="shared" si="30"/>
        <v>#VALUE!</v>
      </c>
      <c r="AB157" t="str">
        <f>IFERROR(V144+MATCH(AA157,V157:Z157,0)-1,"")</f>
        <v/>
      </c>
    </row>
    <row r="158" spans="1:28" x14ac:dyDescent="0.3">
      <c r="A158" s="1">
        <v>0</v>
      </c>
      <c r="B158" t="s">
        <v>308</v>
      </c>
      <c r="C158" t="s">
        <v>254</v>
      </c>
      <c r="D158" t="s">
        <v>8702</v>
      </c>
      <c r="E158" t="s">
        <v>5233</v>
      </c>
      <c r="F158" t="s">
        <v>8703</v>
      </c>
      <c r="G158" t="s">
        <v>8704</v>
      </c>
      <c r="I158" t="str">
        <f t="shared" si="15"/>
        <v>N/A</v>
      </c>
      <c r="J158" t="str">
        <f t="shared" si="16"/>
        <v>N/A</v>
      </c>
      <c r="K158">
        <f t="shared" si="17"/>
        <v>102230000</v>
      </c>
      <c r="L158">
        <f t="shared" si="18"/>
        <v>155490000</v>
      </c>
      <c r="M158">
        <f t="shared" si="19"/>
        <v>266130000</v>
      </c>
      <c r="N158">
        <f t="shared" si="20"/>
        <v>387070000</v>
      </c>
      <c r="P158">
        <f t="shared" si="21"/>
        <v>387070000</v>
      </c>
      <c r="Q158" t="str">
        <f>IFERROR(J144+MATCH(P158,J158:N158,0)-1,"")</f>
        <v/>
      </c>
      <c r="R158" t="str">
        <f t="shared" si="22"/>
        <v/>
      </c>
      <c r="S158" t="str">
        <f>IFERROR(J144+MATCH(R158,J158:N158)-1,"")</f>
        <v/>
      </c>
      <c r="T158">
        <f t="shared" si="23"/>
        <v>227730000</v>
      </c>
      <c r="U158">
        <f t="shared" si="24"/>
        <v>126270428.31425998</v>
      </c>
      <c r="V158" t="str">
        <f t="shared" si="25"/>
        <v/>
      </c>
      <c r="W158">
        <f t="shared" si="26"/>
        <v>-0.99389858477122972</v>
      </c>
      <c r="X158">
        <f t="shared" si="27"/>
        <v>-0.57210544831771815</v>
      </c>
      <c r="Y158">
        <f t="shared" si="28"/>
        <v>0.30410920840808942</v>
      </c>
      <c r="Z158">
        <f t="shared" si="29"/>
        <v>1.2618948246808586</v>
      </c>
      <c r="AA158">
        <f t="shared" si="30"/>
        <v>1.2618948246808586</v>
      </c>
      <c r="AB158" t="str">
        <f>IFERROR(V144+MATCH(AA158,V158:Z158,0)-1,"")</f>
        <v/>
      </c>
    </row>
    <row r="159" spans="1:28" x14ac:dyDescent="0.3">
      <c r="A159" s="1">
        <v>1</v>
      </c>
      <c r="B159" t="s">
        <v>314</v>
      </c>
      <c r="C159" t="s">
        <v>254</v>
      </c>
      <c r="D159" t="s">
        <v>8705</v>
      </c>
      <c r="E159" t="s">
        <v>8706</v>
      </c>
      <c r="F159" t="s">
        <v>8707</v>
      </c>
      <c r="G159" t="s">
        <v>8708</v>
      </c>
      <c r="I159" t="str">
        <f t="shared" si="15"/>
        <v>N/A</v>
      </c>
      <c r="J159" t="str">
        <f t="shared" si="16"/>
        <v>N/A</v>
      </c>
      <c r="K159">
        <f t="shared" si="17"/>
        <v>57300000</v>
      </c>
      <c r="L159">
        <f t="shared" si="18"/>
        <v>78640000</v>
      </c>
      <c r="M159">
        <f t="shared" si="19"/>
        <v>140850000</v>
      </c>
      <c r="N159">
        <f t="shared" si="20"/>
        <v>208310000</v>
      </c>
      <c r="P159">
        <f t="shared" si="21"/>
        <v>208310000</v>
      </c>
      <c r="Q159" t="str">
        <f>IFERROR(J144+MATCH(P159,J159:N159,0)-1,"")</f>
        <v/>
      </c>
      <c r="R159" t="str">
        <f t="shared" si="22"/>
        <v/>
      </c>
      <c r="S159" t="str">
        <f>IFERROR(J144+MATCH(R159,J159:N159)-1,"")</f>
        <v/>
      </c>
      <c r="T159">
        <f t="shared" si="23"/>
        <v>121275000</v>
      </c>
      <c r="U159">
        <f t="shared" si="24"/>
        <v>67992194.895198569</v>
      </c>
      <c r="V159" t="str">
        <f t="shared" si="25"/>
        <v/>
      </c>
      <c r="W159">
        <f t="shared" si="26"/>
        <v>-0.94091682285899769</v>
      </c>
      <c r="X159">
        <f t="shared" si="27"/>
        <v>-0.62705726834846998</v>
      </c>
      <c r="Y159">
        <f t="shared" si="28"/>
        <v>0.28790069257467571</v>
      </c>
      <c r="Z159">
        <f t="shared" si="29"/>
        <v>1.2800733986327919</v>
      </c>
      <c r="AA159">
        <f t="shared" si="30"/>
        <v>1.2800733986327919</v>
      </c>
      <c r="AB159" t="str">
        <f>IFERROR(V144+MATCH(AA159,V159:Z159,0)-1,"")</f>
        <v/>
      </c>
    </row>
    <row r="160" spans="1:28" x14ac:dyDescent="0.3">
      <c r="A160" s="1">
        <v>2</v>
      </c>
      <c r="B160" t="s">
        <v>320</v>
      </c>
      <c r="C160" t="s">
        <v>254</v>
      </c>
      <c r="D160" t="s">
        <v>8709</v>
      </c>
      <c r="E160" t="s">
        <v>8710</v>
      </c>
      <c r="F160" t="s">
        <v>8711</v>
      </c>
      <c r="G160" t="s">
        <v>8712</v>
      </c>
      <c r="I160" t="str">
        <f t="shared" si="15"/>
        <v>N/A</v>
      </c>
      <c r="J160" t="str">
        <f t="shared" si="16"/>
        <v>N/A</v>
      </c>
      <c r="K160">
        <f t="shared" si="17"/>
        <v>44930000</v>
      </c>
      <c r="L160">
        <f t="shared" si="18"/>
        <v>76850000</v>
      </c>
      <c r="M160">
        <f t="shared" si="19"/>
        <v>125280000</v>
      </c>
      <c r="N160">
        <f t="shared" si="20"/>
        <v>178760000</v>
      </c>
      <c r="P160">
        <f t="shared" si="21"/>
        <v>178760000</v>
      </c>
      <c r="Q160" t="str">
        <f>IFERROR(J144+MATCH(P160,J160:N160,0)-1,"")</f>
        <v/>
      </c>
      <c r="R160" t="str">
        <f t="shared" si="22"/>
        <v/>
      </c>
      <c r="S160" t="str">
        <f>IFERROR(J144+MATCH(R160,J160:N160)-1,"")</f>
        <v/>
      </c>
      <c r="T160">
        <f t="shared" si="23"/>
        <v>106455000</v>
      </c>
      <c r="U160">
        <f t="shared" si="24"/>
        <v>58435649.222028844</v>
      </c>
      <c r="V160" t="str">
        <f t="shared" si="25"/>
        <v/>
      </c>
      <c r="W160">
        <f t="shared" si="26"/>
        <v>-1.0528675700381633</v>
      </c>
      <c r="X160">
        <f t="shared" si="27"/>
        <v>-0.50662567104396306</v>
      </c>
      <c r="Y160">
        <f t="shared" si="28"/>
        <v>0.32214924024329011</v>
      </c>
      <c r="Z160">
        <f t="shared" si="29"/>
        <v>1.2373440008388363</v>
      </c>
      <c r="AA160">
        <f t="shared" si="30"/>
        <v>1.2373440008388363</v>
      </c>
      <c r="AB160" t="str">
        <f>IFERROR(V144+MATCH(AA160,V160:Z160,0)-1,"")</f>
        <v/>
      </c>
    </row>
    <row r="161" spans="1:28" x14ac:dyDescent="0.3">
      <c r="A161" s="1">
        <v>3</v>
      </c>
      <c r="B161" t="s">
        <v>326</v>
      </c>
      <c r="C161" t="s">
        <v>254</v>
      </c>
      <c r="D161" t="s">
        <v>254</v>
      </c>
      <c r="E161" t="s">
        <v>8713</v>
      </c>
      <c r="F161" t="s">
        <v>8714</v>
      </c>
      <c r="G161" t="s">
        <v>8715</v>
      </c>
      <c r="I161" t="str">
        <f t="shared" si="15"/>
        <v>N/A</v>
      </c>
      <c r="J161" t="str">
        <f t="shared" si="16"/>
        <v>N/A</v>
      </c>
      <c r="K161" t="str">
        <f t="shared" si="17"/>
        <v>N/A</v>
      </c>
      <c r="L161">
        <f t="shared" si="18"/>
        <v>0.52100000000000002</v>
      </c>
      <c r="M161">
        <f t="shared" si="19"/>
        <v>0.71150000000000002</v>
      </c>
      <c r="N161">
        <f t="shared" si="20"/>
        <v>0.45439999999999997</v>
      </c>
      <c r="P161">
        <f t="shared" si="21"/>
        <v>0.71150000000000002</v>
      </c>
      <c r="Q161" t="str">
        <f>IFERROR(J144+MATCH(P161,J161:N161,0)-1,"")</f>
        <v/>
      </c>
      <c r="R161" t="str">
        <f t="shared" si="22"/>
        <v/>
      </c>
      <c r="S161" t="str">
        <f>IFERROR(J144+MATCH(R161,J161:N161)-1,"")</f>
        <v/>
      </c>
      <c r="T161">
        <f t="shared" si="23"/>
        <v>0.56229999999999991</v>
      </c>
      <c r="U161">
        <f t="shared" si="24"/>
        <v>0.13343301690361395</v>
      </c>
      <c r="V161" t="str">
        <f t="shared" si="25"/>
        <v/>
      </c>
      <c r="W161" t="str">
        <f t="shared" si="26"/>
        <v/>
      </c>
      <c r="X161">
        <f t="shared" si="27"/>
        <v>-0.30951859560990941</v>
      </c>
      <c r="Y161">
        <f t="shared" si="28"/>
        <v>1.1181640306295071</v>
      </c>
      <c r="Z161">
        <f t="shared" si="29"/>
        <v>-0.80864543501959552</v>
      </c>
      <c r="AA161">
        <f t="shared" si="30"/>
        <v>1.1181640306295071</v>
      </c>
      <c r="AB161" t="str">
        <f>IFERROR(V144+MATCH(AA161,V161:Z161,0)-1,"")</f>
        <v/>
      </c>
    </row>
    <row r="162" spans="1:28" x14ac:dyDescent="0.3">
      <c r="A162" s="1">
        <v>4</v>
      </c>
      <c r="B162" t="s">
        <v>331</v>
      </c>
      <c r="C162" t="s">
        <v>254</v>
      </c>
      <c r="D162" t="s">
        <v>1014</v>
      </c>
      <c r="E162" t="s">
        <v>254</v>
      </c>
      <c r="F162" t="s">
        <v>254</v>
      </c>
      <c r="G162" t="s">
        <v>1014</v>
      </c>
      <c r="I162" t="str">
        <f t="shared" si="15"/>
        <v>N/A</v>
      </c>
      <c r="J162" t="str">
        <f t="shared" si="16"/>
        <v>N/A</v>
      </c>
      <c r="K162">
        <f t="shared" si="17"/>
        <v>0</v>
      </c>
      <c r="L162" t="str">
        <f t="shared" si="18"/>
        <v>N/A</v>
      </c>
      <c r="M162" t="str">
        <f t="shared" si="19"/>
        <v>N/A</v>
      </c>
      <c r="N162">
        <f t="shared" si="20"/>
        <v>0</v>
      </c>
      <c r="P162">
        <f t="shared" si="21"/>
        <v>0</v>
      </c>
      <c r="Q162" t="str">
        <f>IFERROR(J144+MATCH(P162,J162:N162,0)-1,"")</f>
        <v/>
      </c>
      <c r="R162" t="str">
        <f t="shared" si="22"/>
        <v/>
      </c>
      <c r="S162" t="str">
        <f>IFERROR(J144+MATCH(R162,J162:N162)-1,"")</f>
        <v/>
      </c>
      <c r="T162">
        <f t="shared" si="23"/>
        <v>0</v>
      </c>
      <c r="U162">
        <f t="shared" si="24"/>
        <v>0</v>
      </c>
      <c r="V162" t="str">
        <f t="shared" si="25"/>
        <v/>
      </c>
      <c r="W162" t="e">
        <f t="shared" si="26"/>
        <v>#DIV/0!</v>
      </c>
      <c r="X162" t="str">
        <f t="shared" si="27"/>
        <v/>
      </c>
      <c r="Y162" t="str">
        <f t="shared" si="28"/>
        <v/>
      </c>
      <c r="Z162" t="str">
        <f t="shared" si="29"/>
        <v/>
      </c>
      <c r="AA162" t="e">
        <f t="shared" si="30"/>
        <v>#DIV/0!</v>
      </c>
      <c r="AB162" t="str">
        <f>IFERROR(V144+MATCH(AA162,V162:Z162,0)-1,"")</f>
        <v/>
      </c>
    </row>
    <row r="163" spans="1:28" x14ac:dyDescent="0.3">
      <c r="A163" s="1">
        <v>5</v>
      </c>
      <c r="B163" t="s">
        <v>332</v>
      </c>
      <c r="C163" t="s">
        <v>254</v>
      </c>
      <c r="D163" t="s">
        <v>254</v>
      </c>
      <c r="E163" t="s">
        <v>254</v>
      </c>
      <c r="F163" t="s">
        <v>254</v>
      </c>
      <c r="G163" t="s">
        <v>254</v>
      </c>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str">
        <f t="shared" si="25"/>
        <v/>
      </c>
      <c r="W163" t="str">
        <f t="shared" si="26"/>
        <v/>
      </c>
      <c r="X163" t="str">
        <f t="shared" si="27"/>
        <v/>
      </c>
      <c r="Y163" t="str">
        <f t="shared" si="28"/>
        <v/>
      </c>
      <c r="Z163" t="str">
        <f t="shared" si="29"/>
        <v/>
      </c>
      <c r="AA163">
        <f t="shared" si="30"/>
        <v>0</v>
      </c>
      <c r="AB163" t="str">
        <f>IFERROR(V144+MATCH(AA163,V163:Z163,0)-1,"")</f>
        <v/>
      </c>
    </row>
    <row r="164" spans="1:28" x14ac:dyDescent="0.3">
      <c r="A164" s="1">
        <v>6</v>
      </c>
      <c r="B164" t="s">
        <v>338</v>
      </c>
      <c r="C164" t="s">
        <v>254</v>
      </c>
      <c r="D164" t="s">
        <v>254</v>
      </c>
      <c r="E164" t="s">
        <v>254</v>
      </c>
      <c r="F164" t="s">
        <v>254</v>
      </c>
      <c r="G164" t="s">
        <v>254</v>
      </c>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1:28" x14ac:dyDescent="0.3">
      <c r="A165" s="1">
        <v>7</v>
      </c>
      <c r="B165" t="s">
        <v>344</v>
      </c>
      <c r="C165" t="s">
        <v>254</v>
      </c>
      <c r="D165" t="s">
        <v>7675</v>
      </c>
      <c r="E165" t="s">
        <v>7950</v>
      </c>
      <c r="F165" t="s">
        <v>2688</v>
      </c>
      <c r="G165" t="s">
        <v>6963</v>
      </c>
      <c r="I165" t="str">
        <f t="shared" si="15"/>
        <v>N/A</v>
      </c>
      <c r="J165" t="str">
        <f t="shared" si="16"/>
        <v>N/A</v>
      </c>
      <c r="K165">
        <f t="shared" si="17"/>
        <v>-1920000</v>
      </c>
      <c r="L165">
        <f t="shared" si="18"/>
        <v>608000</v>
      </c>
      <c r="M165">
        <f t="shared" si="19"/>
        <v>-1320000</v>
      </c>
      <c r="N165">
        <f t="shared" si="20"/>
        <v>-1140000</v>
      </c>
      <c r="P165">
        <f t="shared" si="21"/>
        <v>608000</v>
      </c>
      <c r="Q165" t="str">
        <f>IFERROR(J144+MATCH(P165,J165:N165,0)-1,"")</f>
        <v/>
      </c>
      <c r="R165" t="str">
        <f t="shared" si="22"/>
        <v/>
      </c>
      <c r="S165" t="str">
        <f>IFERROR(J144+MATCH(R165,J165:N165)-1,"")</f>
        <v/>
      </c>
      <c r="T165">
        <f t="shared" si="23"/>
        <v>-943000</v>
      </c>
      <c r="U165">
        <f t="shared" si="24"/>
        <v>1086441.8990447673</v>
      </c>
      <c r="V165" t="str">
        <f t="shared" si="25"/>
        <v/>
      </c>
      <c r="W165">
        <f t="shared" si="26"/>
        <v>-0.89926575996287339</v>
      </c>
      <c r="X165">
        <f t="shared" si="27"/>
        <v>1.4275958993883486</v>
      </c>
      <c r="Y165">
        <f t="shared" si="28"/>
        <v>-0.34700429018014667</v>
      </c>
      <c r="Z165">
        <f t="shared" si="29"/>
        <v>-0.18132584924532863</v>
      </c>
      <c r="AA165">
        <f t="shared" si="30"/>
        <v>1.4275958993883486</v>
      </c>
      <c r="AB165" t="str">
        <f>IFERROR(V144+MATCH(AA165,V165:Z165,0)-1,"")</f>
        <v/>
      </c>
    </row>
    <row r="166" spans="1:28" x14ac:dyDescent="0.3">
      <c r="A166" s="1">
        <v>8</v>
      </c>
      <c r="B166" t="s">
        <v>350</v>
      </c>
      <c r="C166" t="s">
        <v>254</v>
      </c>
      <c r="D166" t="s">
        <v>8716</v>
      </c>
      <c r="E166" t="s">
        <v>8717</v>
      </c>
      <c r="F166" t="s">
        <v>8718</v>
      </c>
      <c r="G166" t="s">
        <v>8719</v>
      </c>
      <c r="I166" t="str">
        <f t="shared" si="15"/>
        <v>N/A</v>
      </c>
      <c r="J166" t="str">
        <f t="shared" si="16"/>
        <v>N/A</v>
      </c>
      <c r="K166">
        <f t="shared" si="17"/>
        <v>474000</v>
      </c>
      <c r="L166">
        <f t="shared" si="18"/>
        <v>317000</v>
      </c>
      <c r="M166">
        <f t="shared" si="19"/>
        <v>226000</v>
      </c>
      <c r="N166">
        <f t="shared" si="20"/>
        <v>2120000</v>
      </c>
      <c r="P166">
        <f t="shared" si="21"/>
        <v>2120000</v>
      </c>
      <c r="Q166" t="str">
        <f>IFERROR(J144+MATCH(P166,J166:N166,0)-1,"")</f>
        <v/>
      </c>
      <c r="R166" t="str">
        <f t="shared" si="22"/>
        <v/>
      </c>
      <c r="S166" t="str">
        <f>IFERROR(J144+MATCH(R166,J166:N166)-1,"")</f>
        <v/>
      </c>
      <c r="T166">
        <f t="shared" si="23"/>
        <v>784250</v>
      </c>
      <c r="U166">
        <f t="shared" si="24"/>
        <v>896372.08605950384</v>
      </c>
      <c r="V166" t="str">
        <f t="shared" si="25"/>
        <v/>
      </c>
      <c r="W166">
        <f t="shared" si="26"/>
        <v>-0.34611742693134767</v>
      </c>
      <c r="X166">
        <f t="shared" si="27"/>
        <v>-0.52126790566856473</v>
      </c>
      <c r="Y166">
        <f t="shared" si="28"/>
        <v>-0.62278824684746115</v>
      </c>
      <c r="Z166">
        <f t="shared" si="29"/>
        <v>1.4901735794473736</v>
      </c>
      <c r="AA166">
        <f t="shared" si="30"/>
        <v>1.4901735794473736</v>
      </c>
      <c r="AB166" t="str">
        <f>IFERROR(V144+MATCH(AA166,V166:Z166,0)-1,"")</f>
        <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254</v>
      </c>
      <c r="D168" t="s">
        <v>8720</v>
      </c>
      <c r="E168" t="s">
        <v>3542</v>
      </c>
      <c r="F168" t="s">
        <v>2854</v>
      </c>
      <c r="G168" t="s">
        <v>254</v>
      </c>
      <c r="I168" t="str">
        <f t="shared" si="15"/>
        <v>N/A</v>
      </c>
      <c r="J168" t="str">
        <f t="shared" si="16"/>
        <v>N/A</v>
      </c>
      <c r="K168">
        <f t="shared" si="17"/>
        <v>272000</v>
      </c>
      <c r="L168">
        <f t="shared" si="18"/>
        <v>228000</v>
      </c>
      <c r="M168">
        <f t="shared" si="19"/>
        <v>74000</v>
      </c>
      <c r="N168" t="str">
        <f t="shared" si="20"/>
        <v>N/A</v>
      </c>
      <c r="P168">
        <f t="shared" si="21"/>
        <v>272000</v>
      </c>
      <c r="Q168" t="str">
        <f>IFERROR(J144+MATCH(P168,J168:N168,0)-1,"")</f>
        <v/>
      </c>
      <c r="R168" t="str">
        <f t="shared" si="22"/>
        <v/>
      </c>
      <c r="S168" t="str">
        <f>IFERROR(J144+MATCH(R168,J168:N168)-1,"")</f>
        <v/>
      </c>
      <c r="T168">
        <f t="shared" si="23"/>
        <v>191333.33333333334</v>
      </c>
      <c r="U168">
        <f t="shared" si="24"/>
        <v>103967.9437775574</v>
      </c>
      <c r="V168" t="str">
        <f t="shared" si="25"/>
        <v/>
      </c>
      <c r="W168">
        <f t="shared" si="26"/>
        <v>0.77588017744445781</v>
      </c>
      <c r="X168">
        <f t="shared" si="27"/>
        <v>0.35267280792929895</v>
      </c>
      <c r="Y168">
        <f t="shared" si="28"/>
        <v>-1.128552985373757</v>
      </c>
      <c r="Z168" t="str">
        <f t="shared" si="29"/>
        <v/>
      </c>
      <c r="AA168">
        <f t="shared" si="30"/>
        <v>-1.128552985373757</v>
      </c>
      <c r="AB168" t="str">
        <f>IFERROR(V144+MATCH(AA168,V168:Z168,0)-1,"")</f>
        <v/>
      </c>
    </row>
    <row r="169" spans="1:28" x14ac:dyDescent="0.3">
      <c r="A169" s="1">
        <v>11</v>
      </c>
      <c r="B169" t="s">
        <v>363</v>
      </c>
      <c r="C169" t="s">
        <v>254</v>
      </c>
      <c r="D169" t="s">
        <v>254</v>
      </c>
      <c r="E169" t="s">
        <v>8721</v>
      </c>
      <c r="F169" t="s">
        <v>8722</v>
      </c>
      <c r="G169" t="s">
        <v>254</v>
      </c>
      <c r="I169" t="str">
        <f t="shared" si="15"/>
        <v>N/A</v>
      </c>
      <c r="J169" t="str">
        <f t="shared" si="16"/>
        <v>N/A</v>
      </c>
      <c r="K169" t="str">
        <f t="shared" si="17"/>
        <v>N/A</v>
      </c>
      <c r="L169">
        <f t="shared" si="18"/>
        <v>-0.1618</v>
      </c>
      <c r="M169">
        <f t="shared" si="19"/>
        <v>-0.67540000000000011</v>
      </c>
      <c r="N169" t="str">
        <f t="shared" si="20"/>
        <v>N/A</v>
      </c>
      <c r="P169">
        <f t="shared" si="21"/>
        <v>-0.1618</v>
      </c>
      <c r="Q169" t="str">
        <f>IFERROR(J144+MATCH(P169,J169:N169,0)-1,"")</f>
        <v/>
      </c>
      <c r="R169" t="str">
        <f t="shared" si="22"/>
        <v/>
      </c>
      <c r="S169" t="str">
        <f>IFERROR(J144+MATCH(R169,J169:N169)-1,"")</f>
        <v/>
      </c>
      <c r="T169">
        <f t="shared" si="23"/>
        <v>-0.41860000000000008</v>
      </c>
      <c r="U169">
        <f t="shared" si="24"/>
        <v>0.36317004281741078</v>
      </c>
      <c r="V169" t="str">
        <f t="shared" si="25"/>
        <v/>
      </c>
      <c r="W169" t="str">
        <f t="shared" si="26"/>
        <v/>
      </c>
      <c r="X169">
        <f t="shared" si="27"/>
        <v>0.70710678118654779</v>
      </c>
      <c r="Y169">
        <f t="shared" si="28"/>
        <v>-0.70710678118654768</v>
      </c>
      <c r="Z169" t="str">
        <f t="shared" si="29"/>
        <v/>
      </c>
      <c r="AA169">
        <f t="shared" si="30"/>
        <v>-0.70710678118654768</v>
      </c>
      <c r="AB169" t="str">
        <f>IFERROR(V144+MATCH(AA169,V169:Z169,0)-1,"")</f>
        <v/>
      </c>
    </row>
    <row r="170" spans="1:28" x14ac:dyDescent="0.3">
      <c r="A170" s="1">
        <v>12</v>
      </c>
      <c r="B170" t="s">
        <v>368</v>
      </c>
      <c r="C170" t="s">
        <v>254</v>
      </c>
      <c r="D170" t="s">
        <v>8720</v>
      </c>
      <c r="E170" t="s">
        <v>3542</v>
      </c>
      <c r="F170" t="s">
        <v>2854</v>
      </c>
      <c r="G170" t="s">
        <v>254</v>
      </c>
      <c r="I170" t="str">
        <f t="shared" si="15"/>
        <v>N/A</v>
      </c>
      <c r="J170" t="str">
        <f t="shared" si="16"/>
        <v>N/A</v>
      </c>
      <c r="K170">
        <f t="shared" si="17"/>
        <v>272000</v>
      </c>
      <c r="L170">
        <f t="shared" si="18"/>
        <v>228000</v>
      </c>
      <c r="M170">
        <f t="shared" si="19"/>
        <v>74000</v>
      </c>
      <c r="N170" t="str">
        <f t="shared" si="20"/>
        <v>N/A</v>
      </c>
      <c r="P170">
        <f t="shared" si="21"/>
        <v>272000</v>
      </c>
      <c r="Q170" t="str">
        <f>IFERROR(J144+MATCH(P170,J170:N170,0)-1,"")</f>
        <v/>
      </c>
      <c r="R170" t="str">
        <f t="shared" si="22"/>
        <v/>
      </c>
      <c r="S170" t="str">
        <f>IFERROR(J144+MATCH(R170,J170:N170)-1,"")</f>
        <v/>
      </c>
      <c r="T170">
        <f t="shared" si="23"/>
        <v>191333.33333333334</v>
      </c>
      <c r="U170">
        <f t="shared" si="24"/>
        <v>103967.9437775574</v>
      </c>
      <c r="V170" t="str">
        <f t="shared" si="25"/>
        <v/>
      </c>
      <c r="W170">
        <f t="shared" si="26"/>
        <v>0.77588017744445781</v>
      </c>
      <c r="X170">
        <f t="shared" si="27"/>
        <v>0.35267280792929895</v>
      </c>
      <c r="Y170">
        <f t="shared" si="28"/>
        <v>-1.128552985373757</v>
      </c>
      <c r="Z170" t="str">
        <f t="shared" si="29"/>
        <v/>
      </c>
      <c r="AA170">
        <f t="shared" si="30"/>
        <v>-1.128552985373757</v>
      </c>
      <c r="AB170" t="str">
        <f>IFERROR(V144+MATCH(AA170,V170:Z170,0)-1,"")</f>
        <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254</v>
      </c>
      <c r="D172" t="s">
        <v>1708</v>
      </c>
      <c r="E172" t="s">
        <v>8723</v>
      </c>
      <c r="F172" t="s">
        <v>8724</v>
      </c>
      <c r="G172" t="s">
        <v>2984</v>
      </c>
      <c r="I172" t="str">
        <f t="shared" si="15"/>
        <v>N/A</v>
      </c>
      <c r="J172" t="str">
        <f t="shared" si="16"/>
        <v>N/A</v>
      </c>
      <c r="K172">
        <f t="shared" si="17"/>
        <v>11400000</v>
      </c>
      <c r="L172">
        <f t="shared" si="18"/>
        <v>22230000</v>
      </c>
      <c r="M172">
        <f t="shared" si="19"/>
        <v>-749000</v>
      </c>
      <c r="N172">
        <f t="shared" si="20"/>
        <v>-4910000</v>
      </c>
      <c r="P172">
        <f t="shared" si="21"/>
        <v>22230000</v>
      </c>
      <c r="Q172" t="str">
        <f>IFERROR(J144+MATCH(P172,J172:N172,0)-1,"")</f>
        <v/>
      </c>
      <c r="R172" t="str">
        <f t="shared" si="22"/>
        <v/>
      </c>
      <c r="S172" t="str">
        <f>IFERROR(J144+MATCH(R172,J172:N172)-1,"")</f>
        <v/>
      </c>
      <c r="T172">
        <f t="shared" si="23"/>
        <v>6992750</v>
      </c>
      <c r="U172">
        <f t="shared" si="24"/>
        <v>12291023.699567638</v>
      </c>
      <c r="V172" t="str">
        <f t="shared" si="25"/>
        <v/>
      </c>
      <c r="W172">
        <f t="shared" si="26"/>
        <v>0.3585746889541051</v>
      </c>
      <c r="X172">
        <f t="shared" si="27"/>
        <v>1.2397055259551735</v>
      </c>
      <c r="Y172">
        <f t="shared" si="28"/>
        <v>-0.62987023613601301</v>
      </c>
      <c r="Z172">
        <f t="shared" si="29"/>
        <v>-0.96840997877326551</v>
      </c>
      <c r="AA172">
        <f t="shared" si="30"/>
        <v>1.2397055259551735</v>
      </c>
      <c r="AB172" t="str">
        <f>IFERROR(V144+MATCH(AA172,V172:Z172,0)-1,"")</f>
        <v/>
      </c>
    </row>
    <row r="173" spans="1:28" x14ac:dyDescent="0.3">
      <c r="A173" s="1">
        <v>15</v>
      </c>
      <c r="B173" t="s">
        <v>376</v>
      </c>
      <c r="C173" t="s">
        <v>254</v>
      </c>
      <c r="D173" t="s">
        <v>254</v>
      </c>
      <c r="E173" t="s">
        <v>8725</v>
      </c>
      <c r="F173" t="s">
        <v>8726</v>
      </c>
      <c r="G173" t="s">
        <v>8727</v>
      </c>
      <c r="I173" t="str">
        <f t="shared" si="15"/>
        <v>N/A</v>
      </c>
      <c r="J173" t="str">
        <f t="shared" si="16"/>
        <v>N/A</v>
      </c>
      <c r="K173" t="str">
        <f t="shared" si="17"/>
        <v>N/A</v>
      </c>
      <c r="L173">
        <f t="shared" si="18"/>
        <v>0.94930000000000003</v>
      </c>
      <c r="M173">
        <f t="shared" si="19"/>
        <v>-1.0337000000000001</v>
      </c>
      <c r="N173">
        <f t="shared" si="20"/>
        <v>-5.5514000000000001</v>
      </c>
      <c r="P173">
        <f t="shared" si="21"/>
        <v>0.94930000000000003</v>
      </c>
      <c r="Q173" t="str">
        <f>IFERROR(J144+MATCH(P173,J173:N173,0)-1,"")</f>
        <v/>
      </c>
      <c r="R173" t="str">
        <f t="shared" si="22"/>
        <v/>
      </c>
      <c r="S173" t="str">
        <f>IFERROR(J144+MATCH(R173,J173:N173)-1,"")</f>
        <v/>
      </c>
      <c r="T173">
        <f t="shared" si="23"/>
        <v>-1.8785999999999998</v>
      </c>
      <c r="U173">
        <f t="shared" si="24"/>
        <v>3.3316913317412826</v>
      </c>
      <c r="V173" t="str">
        <f t="shared" si="25"/>
        <v/>
      </c>
      <c r="W173" t="str">
        <f t="shared" si="26"/>
        <v/>
      </c>
      <c r="X173">
        <f t="shared" si="27"/>
        <v>0.84878811343006966</v>
      </c>
      <c r="Y173">
        <f t="shared" si="28"/>
        <v>0.25359492097919506</v>
      </c>
      <c r="Z173">
        <f t="shared" si="29"/>
        <v>-1.1023830344092651</v>
      </c>
      <c r="AA173">
        <f t="shared" si="30"/>
        <v>-1.1023830344092651</v>
      </c>
      <c r="AB173" t="str">
        <f>IFERROR(V144+MATCH(AA173,V173:Z173,0)-1,"")</f>
        <v/>
      </c>
    </row>
    <row r="174" spans="1:28" x14ac:dyDescent="0.3">
      <c r="A174" s="1">
        <v>16</v>
      </c>
      <c r="B174" t="s">
        <v>381</v>
      </c>
      <c r="C174" t="s">
        <v>254</v>
      </c>
      <c r="D174" t="s">
        <v>254</v>
      </c>
      <c r="E174" t="s">
        <v>254</v>
      </c>
      <c r="F174" t="s">
        <v>254</v>
      </c>
      <c r="G174" t="s">
        <v>8728</v>
      </c>
      <c r="I174" t="str">
        <f t="shared" si="15"/>
        <v>N/A</v>
      </c>
      <c r="J174" t="str">
        <f t="shared" si="16"/>
        <v>N/A</v>
      </c>
      <c r="K174" t="str">
        <f t="shared" si="17"/>
        <v>N/A</v>
      </c>
      <c r="L174" t="str">
        <f t="shared" si="18"/>
        <v>N/A</v>
      </c>
      <c r="M174" t="str">
        <f t="shared" si="19"/>
        <v>N/A</v>
      </c>
      <c r="N174">
        <f t="shared" si="20"/>
        <v>-1.0700000000000001E-2</v>
      </c>
      <c r="P174">
        <f t="shared" si="21"/>
        <v>-1.0700000000000001E-2</v>
      </c>
      <c r="Q174" t="str">
        <f>IFERROR(J144+MATCH(P174,J174:N174,0)-1,"")</f>
        <v/>
      </c>
      <c r="R174" t="str">
        <f t="shared" si="22"/>
        <v/>
      </c>
      <c r="S174" t="str">
        <f>IFERROR(J144+MATCH(R174,J174:N174)-1,"")</f>
        <v/>
      </c>
      <c r="T174">
        <f t="shared" si="23"/>
        <v>-1.0700000000000001E-2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254</v>
      </c>
      <c r="D175" t="s">
        <v>8729</v>
      </c>
      <c r="E175" t="s">
        <v>3545</v>
      </c>
      <c r="F175" t="s">
        <v>3336</v>
      </c>
      <c r="G175" t="s">
        <v>8730</v>
      </c>
      <c r="I175" t="str">
        <f t="shared" si="15"/>
        <v>N/A</v>
      </c>
      <c r="J175" t="str">
        <f t="shared" si="16"/>
        <v>N/A</v>
      </c>
      <c r="K175">
        <f t="shared" si="17"/>
        <v>642000</v>
      </c>
      <c r="L175">
        <f t="shared" si="18"/>
        <v>3250000</v>
      </c>
      <c r="M175">
        <f t="shared" si="19"/>
        <v>-7520000</v>
      </c>
      <c r="N175">
        <f t="shared" si="20"/>
        <v>-9280000</v>
      </c>
      <c r="P175">
        <f t="shared" si="21"/>
        <v>3250000</v>
      </c>
      <c r="Q175" t="str">
        <f>IFERROR(J144+MATCH(P175,J175:N175,0)-1,"")</f>
        <v/>
      </c>
      <c r="R175" t="str">
        <f t="shared" si="22"/>
        <v/>
      </c>
      <c r="S175" t="str">
        <f>IFERROR(J144+MATCH(R175,J175:N175)-1,"")</f>
        <v/>
      </c>
      <c r="T175">
        <f t="shared" si="23"/>
        <v>-3227000</v>
      </c>
      <c r="U175">
        <f t="shared" si="24"/>
        <v>6109810.362578094</v>
      </c>
      <c r="V175" t="str">
        <f t="shared" si="25"/>
        <v/>
      </c>
      <c r="W175">
        <f t="shared" si="26"/>
        <v>0.63324387671623861</v>
      </c>
      <c r="X175">
        <f t="shared" si="27"/>
        <v>1.060098368956081</v>
      </c>
      <c r="Y175">
        <f t="shared" si="28"/>
        <v>-0.70264046594541552</v>
      </c>
      <c r="Z175">
        <f t="shared" si="29"/>
        <v>-0.99070177972690432</v>
      </c>
      <c r="AA175">
        <f t="shared" si="30"/>
        <v>1.060098368956081</v>
      </c>
      <c r="AB175" t="str">
        <f>IFERROR(V144+MATCH(AA175,V175:Z175,0)-1,"")</f>
        <v/>
      </c>
    </row>
    <row r="176" spans="1:28" x14ac:dyDescent="0.3">
      <c r="A176" s="1">
        <v>18</v>
      </c>
      <c r="B176" t="s">
        <v>389</v>
      </c>
      <c r="C176" t="s">
        <v>254</v>
      </c>
      <c r="D176" t="s">
        <v>2903</v>
      </c>
      <c r="E176" t="s">
        <v>8731</v>
      </c>
      <c r="F176" t="s">
        <v>8732</v>
      </c>
      <c r="G176" t="s">
        <v>2205</v>
      </c>
      <c r="I176" t="str">
        <f t="shared" si="15"/>
        <v>N/A</v>
      </c>
      <c r="J176" t="str">
        <f t="shared" si="16"/>
        <v>N/A</v>
      </c>
      <c r="K176">
        <f t="shared" si="17"/>
        <v>2700000</v>
      </c>
      <c r="L176">
        <f t="shared" si="18"/>
        <v>10480000</v>
      </c>
      <c r="M176">
        <f t="shared" si="19"/>
        <v>12020000</v>
      </c>
      <c r="N176">
        <f t="shared" si="20"/>
        <v>5490000</v>
      </c>
      <c r="P176">
        <f t="shared" si="21"/>
        <v>12020000</v>
      </c>
      <c r="Q176" t="str">
        <f>IFERROR(J144+MATCH(P176,J176:N176,0)-1,"")</f>
        <v/>
      </c>
      <c r="R176" t="str">
        <f t="shared" si="22"/>
        <v/>
      </c>
      <c r="S176" t="str">
        <f>IFERROR(J144+MATCH(R176,J176:N176)-1,"")</f>
        <v/>
      </c>
      <c r="T176">
        <f t="shared" si="23"/>
        <v>7672500</v>
      </c>
      <c r="U176">
        <f t="shared" si="24"/>
        <v>4330968.9062225632</v>
      </c>
      <c r="V176" t="str">
        <f t="shared" si="25"/>
        <v/>
      </c>
      <c r="W176">
        <f t="shared" si="26"/>
        <v>-1.1481264603067711</v>
      </c>
      <c r="X176">
        <f t="shared" si="27"/>
        <v>0.64823831821242028</v>
      </c>
      <c r="Y176">
        <f t="shared" si="28"/>
        <v>1.0038169504642911</v>
      </c>
      <c r="Z176">
        <f t="shared" si="29"/>
        <v>-0.50392880836994025</v>
      </c>
      <c r="AA176">
        <f t="shared" si="30"/>
        <v>-1.1481264603067711</v>
      </c>
      <c r="AB176" t="str">
        <f>IFERROR(V144+MATCH(AA176,V176:Z176,0)-1,"")</f>
        <v/>
      </c>
    </row>
    <row r="177" spans="1:28"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254</v>
      </c>
      <c r="D178" t="s">
        <v>8733</v>
      </c>
      <c r="E178" t="s">
        <v>8734</v>
      </c>
      <c r="F178" t="s">
        <v>8735</v>
      </c>
      <c r="G178" t="s">
        <v>8736</v>
      </c>
      <c r="I178" t="str">
        <f t="shared" si="15"/>
        <v>N/A</v>
      </c>
      <c r="J178" t="str">
        <f t="shared" si="16"/>
        <v>N/A</v>
      </c>
      <c r="K178">
        <f t="shared" si="17"/>
        <v>-2060000</v>
      </c>
      <c r="L178">
        <f t="shared" si="18"/>
        <v>-7230000</v>
      </c>
      <c r="M178">
        <f t="shared" si="19"/>
        <v>-19540000</v>
      </c>
      <c r="N178">
        <f t="shared" si="20"/>
        <v>-14770000</v>
      </c>
      <c r="P178">
        <f t="shared" si="21"/>
        <v>-2060000</v>
      </c>
      <c r="Q178" t="str">
        <f>IFERROR(J144+MATCH(P178,J178:N178,0)-1,"")</f>
        <v/>
      </c>
      <c r="R178" t="str">
        <f t="shared" si="22"/>
        <v/>
      </c>
      <c r="S178" t="str">
        <f>IFERROR(J144+MATCH(R178,J178:N178)-1,"")</f>
        <v/>
      </c>
      <c r="T178">
        <f t="shared" si="23"/>
        <v>-10900000</v>
      </c>
      <c r="U178">
        <f t="shared" si="24"/>
        <v>7772622.8949220655</v>
      </c>
      <c r="V178" t="str">
        <f t="shared" si="25"/>
        <v/>
      </c>
      <c r="W178">
        <f t="shared" si="26"/>
        <v>1.1373252143462746</v>
      </c>
      <c r="X178">
        <f t="shared" si="27"/>
        <v>0.47217008333154165</v>
      </c>
      <c r="Y178">
        <f t="shared" si="28"/>
        <v>-1.1115938746551826</v>
      </c>
      <c r="Z178">
        <f t="shared" si="29"/>
        <v>-0.49790142302263379</v>
      </c>
      <c r="AA178">
        <f t="shared" si="30"/>
        <v>1.1373252143462746</v>
      </c>
      <c r="AB178" t="str">
        <f>IFERROR(V144+MATCH(AA178,V178:Z178,0)-1,"")</f>
        <v/>
      </c>
    </row>
    <row r="179" spans="1:28"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254</v>
      </c>
      <c r="D183" t="s">
        <v>8243</v>
      </c>
      <c r="E183" t="s">
        <v>8737</v>
      </c>
      <c r="F183" t="s">
        <v>3445</v>
      </c>
      <c r="G183" t="s">
        <v>8276</v>
      </c>
      <c r="I183" t="str">
        <f t="shared" si="15"/>
        <v>N/A</v>
      </c>
      <c r="J183" t="str">
        <f t="shared" si="16"/>
        <v>N/A</v>
      </c>
      <c r="K183">
        <f t="shared" si="17"/>
        <v>10760000</v>
      </c>
      <c r="L183">
        <f t="shared" si="18"/>
        <v>18980000</v>
      </c>
      <c r="M183">
        <f t="shared" si="19"/>
        <v>6780000</v>
      </c>
      <c r="N183">
        <f t="shared" si="20"/>
        <v>4370000</v>
      </c>
      <c r="P183">
        <f t="shared" si="21"/>
        <v>18980000</v>
      </c>
      <c r="Q183" t="str">
        <f>IFERROR(J144+MATCH(P183,J183:N183,0)-1,"")</f>
        <v/>
      </c>
      <c r="R183" t="str">
        <f t="shared" si="22"/>
        <v/>
      </c>
      <c r="S183" t="str">
        <f>IFERROR(J144+MATCH(R183,J183:N183)-1,"")</f>
        <v/>
      </c>
      <c r="T183">
        <f t="shared" si="23"/>
        <v>10222500</v>
      </c>
      <c r="U183">
        <f t="shared" si="24"/>
        <v>6405343.4724454861</v>
      </c>
      <c r="V183" t="str">
        <f t="shared" si="25"/>
        <v/>
      </c>
      <c r="W183">
        <f t="shared" si="26"/>
        <v>8.3914313465346252E-2</v>
      </c>
      <c r="X183">
        <f t="shared" si="27"/>
        <v>1.3672178607865486</v>
      </c>
      <c r="Y183">
        <f t="shared" si="28"/>
        <v>-0.53744190531061298</v>
      </c>
      <c r="Z183">
        <f t="shared" si="29"/>
        <v>-0.9136902689412818</v>
      </c>
      <c r="AA183">
        <f t="shared" si="30"/>
        <v>1.3672178607865486</v>
      </c>
      <c r="AB183" t="str">
        <f>IFERROR(V144+MATCH(AA183,V183:Z183,0)-1,"")</f>
        <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254</v>
      </c>
      <c r="D185" t="s">
        <v>8243</v>
      </c>
      <c r="E185" t="s">
        <v>8737</v>
      </c>
      <c r="F185" t="s">
        <v>3445</v>
      </c>
      <c r="G185" t="s">
        <v>8276</v>
      </c>
      <c r="I185" t="str">
        <f t="shared" si="15"/>
        <v>N/A</v>
      </c>
      <c r="J185" t="str">
        <f t="shared" si="16"/>
        <v>N/A</v>
      </c>
      <c r="K185">
        <f t="shared" si="17"/>
        <v>10760000</v>
      </c>
      <c r="L185">
        <f t="shared" si="18"/>
        <v>18980000</v>
      </c>
      <c r="M185">
        <f t="shared" si="19"/>
        <v>6780000</v>
      </c>
      <c r="N185">
        <f t="shared" si="20"/>
        <v>4370000</v>
      </c>
      <c r="P185">
        <f t="shared" si="21"/>
        <v>18980000</v>
      </c>
      <c r="Q185" t="str">
        <f>IFERROR(J144+MATCH(P185,J185:N185,0)-1,"")</f>
        <v/>
      </c>
      <c r="R185" t="str">
        <f t="shared" si="22"/>
        <v/>
      </c>
      <c r="S185" t="str">
        <f>IFERROR(J144+MATCH(R185,J185:N185)-1,"")</f>
        <v/>
      </c>
      <c r="T185">
        <f t="shared" si="23"/>
        <v>10222500</v>
      </c>
      <c r="U185">
        <f t="shared" si="24"/>
        <v>6405343.4724454861</v>
      </c>
      <c r="V185" t="str">
        <f t="shared" si="25"/>
        <v/>
      </c>
      <c r="W185">
        <f t="shared" si="26"/>
        <v>8.3914313465346252E-2</v>
      </c>
      <c r="X185">
        <f t="shared" si="27"/>
        <v>1.3672178607865486</v>
      </c>
      <c r="Y185">
        <f t="shared" si="28"/>
        <v>-0.53744190531061298</v>
      </c>
      <c r="Z185">
        <f t="shared" si="29"/>
        <v>-0.9136902689412818</v>
      </c>
      <c r="AA185">
        <f t="shared" si="30"/>
        <v>1.3672178607865486</v>
      </c>
      <c r="AB185" t="str">
        <f>IFERROR(V144+MATCH(AA185,V185:Z185,0)-1,"")</f>
        <v/>
      </c>
    </row>
    <row r="186" spans="1:28" x14ac:dyDescent="0.3">
      <c r="A186" s="1">
        <v>28</v>
      </c>
      <c r="B186" t="s">
        <v>424</v>
      </c>
      <c r="C186" t="s">
        <v>254</v>
      </c>
      <c r="D186" t="s">
        <v>254</v>
      </c>
      <c r="E186" t="s">
        <v>8738</v>
      </c>
      <c r="F186" t="s">
        <v>8739</v>
      </c>
      <c r="G186" t="s">
        <v>8740</v>
      </c>
      <c r="I186" t="str">
        <f t="shared" si="15"/>
        <v>N/A</v>
      </c>
      <c r="J186" t="str">
        <f t="shared" si="16"/>
        <v>N/A</v>
      </c>
      <c r="K186" t="str">
        <f t="shared" si="17"/>
        <v>N/A</v>
      </c>
      <c r="L186">
        <f t="shared" si="18"/>
        <v>0.76400000000000012</v>
      </c>
      <c r="M186">
        <f t="shared" si="19"/>
        <v>-0.6431</v>
      </c>
      <c r="N186">
        <f t="shared" si="20"/>
        <v>-0.35450000000000004</v>
      </c>
      <c r="P186">
        <f t="shared" si="21"/>
        <v>0.76400000000000012</v>
      </c>
      <c r="Q186" t="str">
        <f>IFERROR(J144+MATCH(P186,J186:N186,0)-1,"")</f>
        <v/>
      </c>
      <c r="R186" t="str">
        <f t="shared" si="22"/>
        <v/>
      </c>
      <c r="S186" t="str">
        <f>IFERROR(J144+MATCH(R186,J186:N186)-1,"")</f>
        <v/>
      </c>
      <c r="T186">
        <f t="shared" si="23"/>
        <v>-7.786666666666664E-2</v>
      </c>
      <c r="U186">
        <f t="shared" si="24"/>
        <v>0.74322076352409139</v>
      </c>
      <c r="V186" t="str">
        <f t="shared" si="25"/>
        <v/>
      </c>
      <c r="W186" t="str">
        <f t="shared" si="26"/>
        <v/>
      </c>
      <c r="X186">
        <f t="shared" si="27"/>
        <v>1.1327275931781442</v>
      </c>
      <c r="Y186">
        <f t="shared" si="28"/>
        <v>-0.76051875980051442</v>
      </c>
      <c r="Z186">
        <f t="shared" si="29"/>
        <v>-0.37220883337762989</v>
      </c>
      <c r="AA186">
        <f t="shared" si="30"/>
        <v>1.1327275931781442</v>
      </c>
      <c r="AB186" t="str">
        <f>IFERROR(V144+MATCH(AA186,V186:Z186,0)-1,"")</f>
        <v/>
      </c>
    </row>
    <row r="187" spans="1:28" x14ac:dyDescent="0.3">
      <c r="A187" s="1">
        <v>29</v>
      </c>
      <c r="B187" t="s">
        <v>429</v>
      </c>
      <c r="C187" t="s">
        <v>254</v>
      </c>
      <c r="D187" t="s">
        <v>254</v>
      </c>
      <c r="E187" t="s">
        <v>254</v>
      </c>
      <c r="F187" t="s">
        <v>254</v>
      </c>
      <c r="G187" t="s">
        <v>8741</v>
      </c>
      <c r="I187" t="str">
        <f t="shared" si="15"/>
        <v>N/A</v>
      </c>
      <c r="J187" t="str">
        <f t="shared" si="16"/>
        <v>N/A</v>
      </c>
      <c r="K187" t="str">
        <f t="shared" si="17"/>
        <v>N/A</v>
      </c>
      <c r="L187" t="str">
        <f t="shared" si="18"/>
        <v>N/A</v>
      </c>
      <c r="M187" t="str">
        <f t="shared" si="19"/>
        <v>N/A</v>
      </c>
      <c r="N187">
        <f t="shared" si="20"/>
        <v>9.5999999999999992E-3</v>
      </c>
      <c r="P187">
        <f t="shared" si="21"/>
        <v>9.5999999999999992E-3</v>
      </c>
      <c r="Q187" t="str">
        <f>IFERROR(J144+MATCH(P187,J187:N187,0)-1,"")</f>
        <v/>
      </c>
      <c r="R187" t="str">
        <f t="shared" si="22"/>
        <v/>
      </c>
      <c r="S187" t="str">
        <f>IFERROR(J144+MATCH(R187,J187:N187)-1,"")</f>
        <v/>
      </c>
      <c r="T187">
        <f t="shared" si="23"/>
        <v>9.5999999999999992E-3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254</v>
      </c>
      <c r="D192" t="s">
        <v>8243</v>
      </c>
      <c r="E192" t="s">
        <v>8737</v>
      </c>
      <c r="F192" t="s">
        <v>3445</v>
      </c>
      <c r="G192" t="s">
        <v>8276</v>
      </c>
      <c r="I192" t="str">
        <f t="shared" si="31"/>
        <v>N/A</v>
      </c>
      <c r="J192" t="str">
        <f t="shared" si="32"/>
        <v>N/A</v>
      </c>
      <c r="K192">
        <f t="shared" si="33"/>
        <v>10760000</v>
      </c>
      <c r="L192">
        <f t="shared" si="34"/>
        <v>18980000</v>
      </c>
      <c r="M192">
        <f t="shared" si="35"/>
        <v>6780000</v>
      </c>
      <c r="N192">
        <f t="shared" si="36"/>
        <v>4370000</v>
      </c>
      <c r="P192">
        <f t="shared" si="21"/>
        <v>18980000</v>
      </c>
      <c r="Q192" t="str">
        <f>IFERROR(J144+MATCH(P192,J192:N192,0)-1,"")</f>
        <v/>
      </c>
      <c r="R192" t="str">
        <f t="shared" si="22"/>
        <v/>
      </c>
      <c r="S192" t="str">
        <f>IFERROR(J144+MATCH(R192,J192:N192)-1,"")</f>
        <v/>
      </c>
      <c r="T192">
        <f t="shared" si="23"/>
        <v>10222500</v>
      </c>
      <c r="U192">
        <f t="shared" si="24"/>
        <v>6405343.4724454861</v>
      </c>
      <c r="V192" t="str">
        <f t="shared" si="25"/>
        <v/>
      </c>
      <c r="W192">
        <f t="shared" si="26"/>
        <v>8.3914313465346252E-2</v>
      </c>
      <c r="X192">
        <f t="shared" si="27"/>
        <v>1.3672178607865486</v>
      </c>
      <c r="Y192">
        <f t="shared" si="28"/>
        <v>-0.53744190531061298</v>
      </c>
      <c r="Z192">
        <f t="shared" si="29"/>
        <v>-0.9136902689412818</v>
      </c>
      <c r="AA192">
        <f t="shared" si="30"/>
        <v>1.3672178607865486</v>
      </c>
      <c r="AB192" t="str">
        <f>IFERROR(V144+MATCH(AA192,V192:Z192,0)-1,"")</f>
        <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254</v>
      </c>
      <c r="D194" t="s">
        <v>8243</v>
      </c>
      <c r="E194" t="s">
        <v>8737</v>
      </c>
      <c r="F194" t="s">
        <v>3445</v>
      </c>
      <c r="G194" t="s">
        <v>8276</v>
      </c>
      <c r="I194" t="str">
        <f t="shared" si="31"/>
        <v>N/A</v>
      </c>
      <c r="J194" t="str">
        <f t="shared" si="32"/>
        <v>N/A</v>
      </c>
      <c r="K194">
        <f t="shared" si="33"/>
        <v>10760000</v>
      </c>
      <c r="L194">
        <f t="shared" si="34"/>
        <v>18980000</v>
      </c>
      <c r="M194">
        <f t="shared" si="35"/>
        <v>6780000</v>
      </c>
      <c r="N194">
        <f t="shared" si="36"/>
        <v>4370000</v>
      </c>
      <c r="P194">
        <f t="shared" si="21"/>
        <v>18980000</v>
      </c>
      <c r="Q194" t="str">
        <f>IFERROR(J144+MATCH(P194,J194:N194,0)-1,"")</f>
        <v/>
      </c>
      <c r="R194" t="str">
        <f t="shared" si="22"/>
        <v/>
      </c>
      <c r="S194" t="str">
        <f>IFERROR(J144+MATCH(R194,J194:N194)-1,"")</f>
        <v/>
      </c>
      <c r="T194">
        <f t="shared" si="23"/>
        <v>10222500</v>
      </c>
      <c r="U194">
        <f t="shared" si="24"/>
        <v>6405343.4724454861</v>
      </c>
      <c r="V194" t="str">
        <f t="shared" si="25"/>
        <v/>
      </c>
      <c r="W194">
        <f t="shared" si="26"/>
        <v>8.3914313465346252E-2</v>
      </c>
      <c r="X194">
        <f t="shared" si="27"/>
        <v>1.3672178607865486</v>
      </c>
      <c r="Y194">
        <f t="shared" si="28"/>
        <v>-0.53744190531061298</v>
      </c>
      <c r="Z194">
        <f t="shared" si="29"/>
        <v>-0.9136902689412818</v>
      </c>
      <c r="AA194">
        <f t="shared" si="30"/>
        <v>1.3672178607865486</v>
      </c>
      <c r="AB194" t="str">
        <f>IFERROR(V144+MATCH(AA194,V194:Z194,0)-1,"")</f>
        <v/>
      </c>
    </row>
    <row r="195" spans="1:28" x14ac:dyDescent="0.3">
      <c r="A195" s="1">
        <v>37</v>
      </c>
      <c r="B195" t="s">
        <v>438</v>
      </c>
      <c r="C195" t="s">
        <v>254</v>
      </c>
      <c r="D195" t="s">
        <v>85</v>
      </c>
      <c r="E195" t="s">
        <v>4370</v>
      </c>
      <c r="F195" t="s">
        <v>6612</v>
      </c>
      <c r="G195" t="s">
        <v>81</v>
      </c>
      <c r="I195" t="str">
        <f t="shared" si="31"/>
        <v>N/A</v>
      </c>
      <c r="J195" t="str">
        <f t="shared" si="32"/>
        <v>N/A</v>
      </c>
      <c r="K195">
        <f t="shared" si="33"/>
        <v>0.05</v>
      </c>
      <c r="L195">
        <f t="shared" si="34"/>
        <v>0.09</v>
      </c>
      <c r="M195">
        <f t="shared" si="35"/>
        <v>0.03</v>
      </c>
      <c r="N195">
        <f t="shared" si="36"/>
        <v>0.02</v>
      </c>
      <c r="P195">
        <f t="shared" si="21"/>
        <v>0.09</v>
      </c>
      <c r="Q195" t="str">
        <f>IFERROR(J144+MATCH(P195,J195:N195,0)-1,"")</f>
        <v/>
      </c>
      <c r="R195" t="str">
        <f t="shared" si="22"/>
        <v/>
      </c>
      <c r="S195" t="str">
        <f>IFERROR(J144+MATCH(R195,J195:N195)-1,"")</f>
        <v/>
      </c>
      <c r="T195">
        <f t="shared" si="23"/>
        <v>4.7500000000000001E-2</v>
      </c>
      <c r="U195">
        <f t="shared" si="24"/>
        <v>3.0956959368344514E-2</v>
      </c>
      <c r="V195" t="str">
        <f t="shared" si="25"/>
        <v/>
      </c>
      <c r="W195">
        <f t="shared" si="26"/>
        <v>8.0757285308724905E-2</v>
      </c>
      <c r="X195">
        <f t="shared" si="27"/>
        <v>1.372873850248322</v>
      </c>
      <c r="Y195">
        <f t="shared" si="28"/>
        <v>-0.56530099716107385</v>
      </c>
      <c r="Z195">
        <f t="shared" si="29"/>
        <v>-0.88833013839597319</v>
      </c>
      <c r="AA195">
        <f t="shared" si="30"/>
        <v>1.372873850248322</v>
      </c>
      <c r="AB195" t="str">
        <f>IFERROR(V144+MATCH(AA195,V195:Z195,0)-1,"")</f>
        <v/>
      </c>
    </row>
    <row r="196" spans="1:28" x14ac:dyDescent="0.3">
      <c r="A196" s="1">
        <v>38</v>
      </c>
      <c r="B196" t="s">
        <v>444</v>
      </c>
      <c r="C196" t="s">
        <v>254</v>
      </c>
      <c r="D196" t="s">
        <v>254</v>
      </c>
      <c r="E196" t="s">
        <v>3181</v>
      </c>
      <c r="F196" t="s">
        <v>8742</v>
      </c>
      <c r="G196" t="s">
        <v>8743</v>
      </c>
      <c r="I196" t="str">
        <f t="shared" si="31"/>
        <v>N/A</v>
      </c>
      <c r="J196" t="str">
        <f t="shared" si="32"/>
        <v>N/A</v>
      </c>
      <c r="K196" t="str">
        <f t="shared" si="33"/>
        <v>N/A</v>
      </c>
      <c r="L196">
        <f t="shared" si="34"/>
        <v>0.8</v>
      </c>
      <c r="M196">
        <f t="shared" si="35"/>
        <v>-0.66670000000000007</v>
      </c>
      <c r="N196">
        <f t="shared" si="36"/>
        <v>-0.33329999999999999</v>
      </c>
      <c r="P196">
        <f t="shared" si="21"/>
        <v>0.8</v>
      </c>
      <c r="Q196" t="str">
        <f>IFERROR(J144+MATCH(P196,J196:N196,0)-1,"")</f>
        <v/>
      </c>
      <c r="R196" t="str">
        <f t="shared" si="22"/>
        <v/>
      </c>
      <c r="S196" t="str">
        <f>IFERROR(J144+MATCH(R196,J196:N196)-1,"")</f>
        <v/>
      </c>
      <c r="T196">
        <f t="shared" si="23"/>
        <v>-6.6666666666666666E-2</v>
      </c>
      <c r="U196">
        <f t="shared" si="24"/>
        <v>0.76884473291642796</v>
      </c>
      <c r="V196" t="str">
        <f t="shared" si="25"/>
        <v/>
      </c>
      <c r="W196" t="str">
        <f t="shared" si="26"/>
        <v/>
      </c>
      <c r="X196">
        <f t="shared" si="27"/>
        <v>1.1272323650825762</v>
      </c>
      <c r="Y196">
        <f t="shared" si="28"/>
        <v>-0.78043499245582526</v>
      </c>
      <c r="Z196">
        <f t="shared" si="29"/>
        <v>-0.34679737262675103</v>
      </c>
      <c r="AA196">
        <f t="shared" si="30"/>
        <v>1.1272323650825762</v>
      </c>
      <c r="AB196" t="str">
        <f>IFERROR(V144+MATCH(AA196,V196:Z196,0)-1,"")</f>
        <v/>
      </c>
    </row>
    <row r="197" spans="1:28" x14ac:dyDescent="0.3">
      <c r="A197" s="1">
        <v>39</v>
      </c>
      <c r="B197" t="s">
        <v>449</v>
      </c>
      <c r="C197" t="s">
        <v>254</v>
      </c>
      <c r="D197" t="s">
        <v>8744</v>
      </c>
      <c r="E197" t="s">
        <v>8744</v>
      </c>
      <c r="F197" t="s">
        <v>8744</v>
      </c>
      <c r="G197" t="s">
        <v>8745</v>
      </c>
      <c r="I197" t="str">
        <f t="shared" si="31"/>
        <v>N/A</v>
      </c>
      <c r="J197" t="str">
        <f t="shared" si="32"/>
        <v>N/A</v>
      </c>
      <c r="K197">
        <f t="shared" si="33"/>
        <v>208680000</v>
      </c>
      <c r="L197">
        <f t="shared" si="34"/>
        <v>208680000</v>
      </c>
      <c r="M197">
        <f t="shared" si="35"/>
        <v>208680000</v>
      </c>
      <c r="N197">
        <f t="shared" si="36"/>
        <v>182770000</v>
      </c>
      <c r="P197">
        <f t="shared" si="21"/>
        <v>208680000</v>
      </c>
      <c r="Q197" t="str">
        <f>IFERROR(J144+MATCH(P197,J197:N197,0)-1,"")</f>
        <v/>
      </c>
      <c r="R197" t="str">
        <f t="shared" si="22"/>
        <v/>
      </c>
      <c r="S197" t="str">
        <f>IFERROR(J144+MATCH(R197,J197:N197)-1,"")</f>
        <v/>
      </c>
      <c r="T197">
        <f t="shared" si="23"/>
        <v>202202500</v>
      </c>
      <c r="U197">
        <f t="shared" si="24"/>
        <v>12955000</v>
      </c>
      <c r="V197" t="str">
        <f t="shared" si="25"/>
        <v/>
      </c>
      <c r="W197">
        <f t="shared" si="26"/>
        <v>0.5</v>
      </c>
      <c r="X197">
        <f t="shared" si="27"/>
        <v>0.5</v>
      </c>
      <c r="Y197">
        <f t="shared" si="28"/>
        <v>0.5</v>
      </c>
      <c r="Z197">
        <f t="shared" si="29"/>
        <v>-1.5</v>
      </c>
      <c r="AA197">
        <f t="shared" si="30"/>
        <v>-1.5</v>
      </c>
      <c r="AB197" t="str">
        <f>IFERROR(V144+MATCH(AA197,V197:Z197,0)-1,"")</f>
        <v/>
      </c>
    </row>
    <row r="198" spans="1:28" x14ac:dyDescent="0.3">
      <c r="A198" s="1">
        <v>40</v>
      </c>
      <c r="B198" t="s">
        <v>455</v>
      </c>
      <c r="C198" t="s">
        <v>254</v>
      </c>
      <c r="D198" t="s">
        <v>85</v>
      </c>
      <c r="E198" t="s">
        <v>4370</v>
      </c>
      <c r="F198" t="s">
        <v>6612</v>
      </c>
      <c r="G198" t="s">
        <v>81</v>
      </c>
      <c r="I198" t="str">
        <f t="shared" si="31"/>
        <v>N/A</v>
      </c>
      <c r="J198" t="str">
        <f t="shared" si="32"/>
        <v>N/A</v>
      </c>
      <c r="K198">
        <f t="shared" si="33"/>
        <v>0.05</v>
      </c>
      <c r="L198">
        <f t="shared" si="34"/>
        <v>0.09</v>
      </c>
      <c r="M198">
        <f t="shared" si="35"/>
        <v>0.03</v>
      </c>
      <c r="N198">
        <f t="shared" si="36"/>
        <v>0.02</v>
      </c>
      <c r="P198">
        <f t="shared" si="21"/>
        <v>0.09</v>
      </c>
      <c r="Q198" t="str">
        <f>IFERROR(J144+MATCH(P198,J198:N198,0)-1,"")</f>
        <v/>
      </c>
      <c r="R198" t="str">
        <f t="shared" si="22"/>
        <v/>
      </c>
      <c r="S198" t="str">
        <f>IFERROR(J144+MATCH(R198,J198:N198)-1,"")</f>
        <v/>
      </c>
      <c r="T198">
        <f t="shared" si="23"/>
        <v>4.7500000000000001E-2</v>
      </c>
      <c r="U198">
        <f t="shared" si="24"/>
        <v>3.0956959368344514E-2</v>
      </c>
      <c r="V198" t="str">
        <f t="shared" si="25"/>
        <v/>
      </c>
      <c r="W198">
        <f t="shared" si="26"/>
        <v>8.0757285308724905E-2</v>
      </c>
      <c r="X198">
        <f t="shared" si="27"/>
        <v>1.372873850248322</v>
      </c>
      <c r="Y198">
        <f t="shared" si="28"/>
        <v>-0.56530099716107385</v>
      </c>
      <c r="Z198">
        <f t="shared" si="29"/>
        <v>-0.88833013839597319</v>
      </c>
      <c r="AA198">
        <f t="shared" si="30"/>
        <v>1.372873850248322</v>
      </c>
      <c r="AB198" t="str">
        <f>IFERROR(V144+MATCH(AA198,V198:Z198,0)-1,"")</f>
        <v/>
      </c>
    </row>
    <row r="199" spans="1:28" x14ac:dyDescent="0.3">
      <c r="A199" s="1">
        <v>41</v>
      </c>
      <c r="B199" t="s">
        <v>461</v>
      </c>
      <c r="C199" t="s">
        <v>254</v>
      </c>
      <c r="D199" t="s">
        <v>254</v>
      </c>
      <c r="E199" t="s">
        <v>3181</v>
      </c>
      <c r="F199" t="s">
        <v>8742</v>
      </c>
      <c r="G199" t="s">
        <v>8743</v>
      </c>
      <c r="I199" t="str">
        <f t="shared" si="31"/>
        <v>N/A</v>
      </c>
      <c r="J199" t="str">
        <f t="shared" si="32"/>
        <v>N/A</v>
      </c>
      <c r="K199" t="str">
        <f t="shared" si="33"/>
        <v>N/A</v>
      </c>
      <c r="L199">
        <f t="shared" si="34"/>
        <v>0.8</v>
      </c>
      <c r="M199">
        <f t="shared" si="35"/>
        <v>-0.66670000000000007</v>
      </c>
      <c r="N199">
        <f t="shared" si="36"/>
        <v>-0.33329999999999999</v>
      </c>
      <c r="P199">
        <f t="shared" si="21"/>
        <v>0.8</v>
      </c>
      <c r="Q199" t="str">
        <f>IFERROR(J144+MATCH(P199,J199:N199,0)-1,"")</f>
        <v/>
      </c>
      <c r="R199" t="str">
        <f t="shared" si="22"/>
        <v/>
      </c>
      <c r="S199" t="str">
        <f>IFERROR(J144+MATCH(R199,J199:N199)-1,"")</f>
        <v/>
      </c>
      <c r="T199">
        <f t="shared" si="23"/>
        <v>-6.6666666666666666E-2</v>
      </c>
      <c r="U199">
        <f t="shared" si="24"/>
        <v>0.76884473291642796</v>
      </c>
      <c r="V199" t="str">
        <f t="shared" si="25"/>
        <v/>
      </c>
      <c r="W199" t="str">
        <f t="shared" si="26"/>
        <v/>
      </c>
      <c r="X199">
        <f t="shared" si="27"/>
        <v>1.1272323650825762</v>
      </c>
      <c r="Y199">
        <f t="shared" si="28"/>
        <v>-0.78043499245582526</v>
      </c>
      <c r="Z199">
        <f t="shared" si="29"/>
        <v>-0.34679737262675103</v>
      </c>
      <c r="AA199">
        <f t="shared" si="30"/>
        <v>1.1272323650825762</v>
      </c>
      <c r="AB199" t="str">
        <f>IFERROR(V144+MATCH(AA199,V199:Z199,0)-1,"")</f>
        <v/>
      </c>
    </row>
    <row r="200" spans="1:28" x14ac:dyDescent="0.3">
      <c r="A200" s="1">
        <v>42</v>
      </c>
      <c r="B200" t="s">
        <v>466</v>
      </c>
      <c r="C200" t="s">
        <v>254</v>
      </c>
      <c r="D200" t="s">
        <v>8744</v>
      </c>
      <c r="E200" t="s">
        <v>8744</v>
      </c>
      <c r="F200" t="s">
        <v>8744</v>
      </c>
      <c r="G200" t="s">
        <v>8746</v>
      </c>
      <c r="I200" t="str">
        <f t="shared" si="31"/>
        <v>N/A</v>
      </c>
      <c r="J200" t="str">
        <f t="shared" si="32"/>
        <v>N/A</v>
      </c>
      <c r="K200">
        <f t="shared" si="33"/>
        <v>208680000</v>
      </c>
      <c r="L200">
        <f t="shared" si="34"/>
        <v>208680000</v>
      </c>
      <c r="M200">
        <f t="shared" si="35"/>
        <v>208680000</v>
      </c>
      <c r="N200">
        <f t="shared" si="36"/>
        <v>193480000</v>
      </c>
      <c r="P200">
        <f t="shared" si="21"/>
        <v>208680000</v>
      </c>
      <c r="Q200" t="str">
        <f>IFERROR(J144+MATCH(P200,J200:N200,0)-1,"")</f>
        <v/>
      </c>
      <c r="R200" t="str">
        <f t="shared" si="22"/>
        <v/>
      </c>
      <c r="S200" t="str">
        <f>IFERROR(J144+MATCH(R200,J200:N200)-1,"")</f>
        <v/>
      </c>
      <c r="T200">
        <f t="shared" si="23"/>
        <v>204880000</v>
      </c>
      <c r="U200">
        <f t="shared" si="24"/>
        <v>7600000</v>
      </c>
      <c r="V200" t="str">
        <f t="shared" si="25"/>
        <v/>
      </c>
      <c r="W200">
        <f t="shared" si="26"/>
        <v>0.5</v>
      </c>
      <c r="X200">
        <f t="shared" si="27"/>
        <v>0.5</v>
      </c>
      <c r="Y200">
        <f t="shared" si="28"/>
        <v>0.5</v>
      </c>
      <c r="Z200">
        <f t="shared" si="29"/>
        <v>-1.5</v>
      </c>
      <c r="AA200">
        <f t="shared" si="30"/>
        <v>-1.5</v>
      </c>
      <c r="AB200" t="str">
        <f>IFERROR(V144+MATCH(AA200,V200:Z200,0)-1,"")</f>
        <v/>
      </c>
    </row>
    <row r="201" spans="1:28" x14ac:dyDescent="0.3">
      <c r="A201" s="1">
        <v>43</v>
      </c>
      <c r="B201" t="s">
        <v>153</v>
      </c>
      <c r="C201" t="s">
        <v>254</v>
      </c>
      <c r="D201" t="s">
        <v>8747</v>
      </c>
      <c r="E201" t="s">
        <v>8748</v>
      </c>
      <c r="F201" t="s">
        <v>8749</v>
      </c>
      <c r="G201" t="s">
        <v>8750</v>
      </c>
      <c r="I201" t="str">
        <f t="shared" si="31"/>
        <v>N/A</v>
      </c>
      <c r="J201" t="str">
        <f t="shared" si="32"/>
        <v>N/A</v>
      </c>
      <c r="K201">
        <f t="shared" si="33"/>
        <v>25180000</v>
      </c>
      <c r="L201">
        <f t="shared" si="34"/>
        <v>34850000</v>
      </c>
      <c r="M201">
        <f t="shared" si="35"/>
        <v>15930000</v>
      </c>
      <c r="N201">
        <f t="shared" si="36"/>
        <v>16050000</v>
      </c>
      <c r="P201">
        <f t="shared" si="21"/>
        <v>34850000</v>
      </c>
      <c r="Q201" t="str">
        <f>IFERROR(J144+MATCH(P201,J201:N201,0)-1,"")</f>
        <v/>
      </c>
      <c r="R201" t="str">
        <f t="shared" si="22"/>
        <v/>
      </c>
      <c r="S201" t="str">
        <f>IFERROR(J144+MATCH(R201,J201:N201)-1,"")</f>
        <v/>
      </c>
      <c r="T201">
        <f t="shared" si="23"/>
        <v>23002500</v>
      </c>
      <c r="U201">
        <f t="shared" si="24"/>
        <v>9008556.5806441307</v>
      </c>
      <c r="V201" t="str">
        <f t="shared" si="25"/>
        <v/>
      </c>
      <c r="W201">
        <f t="shared" si="26"/>
        <v>0.24171463880002675</v>
      </c>
      <c r="X201">
        <f t="shared" si="27"/>
        <v>1.3151385456639801</v>
      </c>
      <c r="Y201">
        <f t="shared" si="28"/>
        <v>-0.78508692671099389</v>
      </c>
      <c r="Z201">
        <f t="shared" si="29"/>
        <v>-0.771766257753013</v>
      </c>
      <c r="AA201">
        <f t="shared" si="30"/>
        <v>1.3151385456639801</v>
      </c>
      <c r="AB201" t="str">
        <f>IFERROR(V144+MATCH(AA201,V201:Z201,0)-1,"")</f>
        <v/>
      </c>
    </row>
    <row r="202" spans="1:28" x14ac:dyDescent="0.3">
      <c r="A202" s="1">
        <v>44</v>
      </c>
      <c r="B202" t="s">
        <v>477</v>
      </c>
      <c r="C202" t="s">
        <v>254</v>
      </c>
      <c r="D202" t="s">
        <v>254</v>
      </c>
      <c r="E202" t="s">
        <v>8751</v>
      </c>
      <c r="F202" t="s">
        <v>1930</v>
      </c>
      <c r="G202" t="s">
        <v>1166</v>
      </c>
      <c r="I202" t="str">
        <f t="shared" si="31"/>
        <v>N/A</v>
      </c>
      <c r="J202" t="str">
        <f t="shared" si="32"/>
        <v>N/A</v>
      </c>
      <c r="K202" t="str">
        <f t="shared" si="33"/>
        <v>N/A</v>
      </c>
      <c r="L202">
        <f t="shared" si="34"/>
        <v>0.38400000000000001</v>
      </c>
      <c r="M202">
        <f t="shared" si="35"/>
        <v>-0.54290000000000005</v>
      </c>
      <c r="N202">
        <f t="shared" si="36"/>
        <v>7.4000000000000003E-3</v>
      </c>
      <c r="P202">
        <f t="shared" si="21"/>
        <v>0.38400000000000001</v>
      </c>
      <c r="Q202" t="str">
        <f>IFERROR(J144+MATCH(P202,J202:N202,0)-1,"")</f>
        <v/>
      </c>
      <c r="R202" t="str">
        <f t="shared" si="22"/>
        <v/>
      </c>
      <c r="S202" t="str">
        <f>IFERROR(J144+MATCH(R202,J202:N202)-1,"")</f>
        <v/>
      </c>
      <c r="T202">
        <f t="shared" si="23"/>
        <v>-5.0500000000000017E-2</v>
      </c>
      <c r="U202">
        <f t="shared" si="24"/>
        <v>0.46615470607943027</v>
      </c>
      <c r="V202" t="str">
        <f t="shared" si="25"/>
        <v/>
      </c>
      <c r="W202" t="str">
        <f t="shared" si="26"/>
        <v/>
      </c>
      <c r="X202">
        <f t="shared" si="27"/>
        <v>0.93209399011401062</v>
      </c>
      <c r="Y202">
        <f t="shared" si="28"/>
        <v>-1.0563016817770745</v>
      </c>
      <c r="Z202">
        <f t="shared" si="29"/>
        <v>0.12420769166306384</v>
      </c>
      <c r="AA202">
        <f t="shared" si="30"/>
        <v>-1.0563016817770745</v>
      </c>
      <c r="AB202" t="str">
        <f>IFERROR(V144+MATCH(AA202,V202:Z202,0)-1,"")</f>
        <v/>
      </c>
    </row>
    <row r="203" spans="1:28" x14ac:dyDescent="0.3">
      <c r="A203" s="1">
        <v>45</v>
      </c>
      <c r="B203" t="s">
        <v>482</v>
      </c>
      <c r="C203" t="s">
        <v>254</v>
      </c>
      <c r="D203" t="s">
        <v>254</v>
      </c>
      <c r="E203" t="s">
        <v>254</v>
      </c>
      <c r="F203" t="s">
        <v>254</v>
      </c>
      <c r="G203" t="s">
        <v>8752</v>
      </c>
      <c r="I203" t="str">
        <f t="shared" si="31"/>
        <v>N/A</v>
      </c>
      <c r="J203" t="str">
        <f t="shared" si="32"/>
        <v>N/A</v>
      </c>
      <c r="K203" t="str">
        <f t="shared" si="33"/>
        <v>N/A</v>
      </c>
      <c r="L203" t="str">
        <f t="shared" si="34"/>
        <v>N/A</v>
      </c>
      <c r="M203" t="str">
        <f t="shared" si="35"/>
        <v>N/A</v>
      </c>
      <c r="N203">
        <f t="shared" si="36"/>
        <v>3.5099999999999999E-2</v>
      </c>
      <c r="P203">
        <f t="shared" si="21"/>
        <v>3.5099999999999999E-2</v>
      </c>
      <c r="Q203" t="str">
        <f>IFERROR(J144+MATCH(P203,J203:N203,0)-1,"")</f>
        <v/>
      </c>
      <c r="R203" t="str">
        <f t="shared" si="22"/>
        <v/>
      </c>
      <c r="S203" t="str">
        <f>IFERROR(J144+MATCH(R203,J203:N203)-1,"")</f>
        <v/>
      </c>
      <c r="T203">
        <f t="shared" si="23"/>
        <v>3.5099999999999999E-2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8669</v>
      </c>
      <c r="C205" s="1" t="s">
        <v>8670</v>
      </c>
      <c r="D205" s="1" t="s">
        <v>243</v>
      </c>
      <c r="E205" s="1" t="s">
        <v>244</v>
      </c>
      <c r="F205" s="1" t="s">
        <v>245</v>
      </c>
      <c r="G205" s="1" t="s">
        <v>246</v>
      </c>
      <c r="H205" s="1" t="s">
        <v>247</v>
      </c>
      <c r="I205" t="str">
        <f t="shared" si="31"/>
        <v>N/A</v>
      </c>
      <c r="J205" t="str">
        <f t="shared" si="32"/>
        <v>N/A</v>
      </c>
      <c r="K205">
        <f t="shared" si="33"/>
        <v>2013</v>
      </c>
      <c r="L205">
        <f t="shared" si="34"/>
        <v>2014</v>
      </c>
      <c r="M205">
        <f t="shared" si="35"/>
        <v>2015</v>
      </c>
      <c r="N205">
        <f t="shared" si="36"/>
        <v>2016</v>
      </c>
      <c r="P205">
        <f t="shared" si="21"/>
        <v>2016</v>
      </c>
      <c r="Q205" t="str">
        <f>IFERROR(J144+MATCH(P205,J205:N205,0)-1,"")</f>
        <v/>
      </c>
      <c r="R205" t="str">
        <f t="shared" si="22"/>
        <v/>
      </c>
      <c r="S205" t="str">
        <f>IFERROR(J144+MATCH(R205,J205:N205)-1,"")</f>
        <v/>
      </c>
      <c r="T205">
        <f t="shared" si="23"/>
        <v>2014.5</v>
      </c>
      <c r="U205">
        <f t="shared" si="24"/>
        <v>1.2909944487358056</v>
      </c>
      <c r="V205" t="e">
        <f t="shared" si="25"/>
        <v>#VALUE!</v>
      </c>
      <c r="W205">
        <f t="shared" si="26"/>
        <v>-1.1618950038622251</v>
      </c>
      <c r="X205">
        <f t="shared" si="27"/>
        <v>-0.3872983346207417</v>
      </c>
      <c r="Y205">
        <f t="shared" si="28"/>
        <v>0.3872983346207417</v>
      </c>
      <c r="Z205">
        <f t="shared" si="29"/>
        <v>1.1618950038622251</v>
      </c>
      <c r="AA205" t="e">
        <f t="shared" si="30"/>
        <v>#VALUE!</v>
      </c>
      <c r="AB205" t="str">
        <f>IFERROR(V144+MATCH(AA205,V205:Z205,0)-1,"")</f>
        <v/>
      </c>
    </row>
    <row r="206" spans="1:28" x14ac:dyDescent="0.3">
      <c r="A206" s="1">
        <v>0</v>
      </c>
      <c r="B206" t="s">
        <v>484</v>
      </c>
      <c r="C206" t="s">
        <v>254</v>
      </c>
      <c r="D206" t="s">
        <v>254</v>
      </c>
      <c r="E206" t="s">
        <v>8753</v>
      </c>
      <c r="F206" t="s">
        <v>8754</v>
      </c>
      <c r="G206" t="s">
        <v>8755</v>
      </c>
      <c r="I206" t="str">
        <f t="shared" si="31"/>
        <v>N/A</v>
      </c>
      <c r="J206" t="str">
        <f t="shared" si="32"/>
        <v>N/A</v>
      </c>
      <c r="K206" t="str">
        <f t="shared" si="33"/>
        <v>N/A</v>
      </c>
      <c r="L206">
        <f t="shared" si="34"/>
        <v>162000000</v>
      </c>
      <c r="M206">
        <f t="shared" si="35"/>
        <v>217350000</v>
      </c>
      <c r="N206">
        <f t="shared" si="36"/>
        <v>743110000</v>
      </c>
      <c r="P206">
        <f t="shared" si="21"/>
        <v>743110000</v>
      </c>
      <c r="Q206" t="str">
        <f>IFERROR(J144+MATCH(P206,J206:N206,0)-1,"")</f>
        <v/>
      </c>
      <c r="R206" t="str">
        <f t="shared" si="22"/>
        <v/>
      </c>
      <c r="S206" t="str">
        <f>IFERROR(J144+MATCH(R206,J206:N206)-1,"")</f>
        <v/>
      </c>
      <c r="T206">
        <f t="shared" si="23"/>
        <v>374153333.33333331</v>
      </c>
      <c r="U206">
        <f t="shared" si="24"/>
        <v>320722110.29695684</v>
      </c>
      <c r="V206" t="str">
        <f t="shared" si="25"/>
        <v/>
      </c>
      <c r="W206" t="str">
        <f t="shared" si="26"/>
        <v/>
      </c>
      <c r="X206">
        <f t="shared" si="27"/>
        <v>-0.66148645984182497</v>
      </c>
      <c r="Y206">
        <f t="shared" si="28"/>
        <v>-0.48890715139080682</v>
      </c>
      <c r="Z206">
        <f t="shared" si="29"/>
        <v>1.1503936112326321</v>
      </c>
      <c r="AA206">
        <f t="shared" si="30"/>
        <v>1.1503936112326321</v>
      </c>
      <c r="AB206" t="str">
        <f>IFERROR(V144+MATCH(AA206,V206:Z206,0)-1,"")</f>
        <v/>
      </c>
    </row>
    <row r="207" spans="1:28" x14ac:dyDescent="0.3">
      <c r="A207" s="1">
        <v>1</v>
      </c>
      <c r="B207" t="s">
        <v>490</v>
      </c>
      <c r="C207" t="s">
        <v>254</v>
      </c>
      <c r="D207" t="s">
        <v>254</v>
      </c>
      <c r="E207" t="s">
        <v>8756</v>
      </c>
      <c r="F207" t="s">
        <v>8757</v>
      </c>
      <c r="G207" t="s">
        <v>8758</v>
      </c>
      <c r="I207" t="str">
        <f t="shared" si="31"/>
        <v>N/A</v>
      </c>
      <c r="J207" t="str">
        <f t="shared" si="32"/>
        <v>N/A</v>
      </c>
      <c r="K207" t="str">
        <f t="shared" si="33"/>
        <v>N/A</v>
      </c>
      <c r="L207">
        <f t="shared" si="34"/>
        <v>132000000</v>
      </c>
      <c r="M207">
        <f t="shared" si="35"/>
        <v>187310000</v>
      </c>
      <c r="N207">
        <f t="shared" si="36"/>
        <v>259709999.99999997</v>
      </c>
      <c r="P207">
        <f t="shared" si="21"/>
        <v>259709999.99999997</v>
      </c>
      <c r="Q207" t="str">
        <f>IFERROR(J144+MATCH(P207,J207:N207,0)-1,"")</f>
        <v/>
      </c>
      <c r="R207" t="str">
        <f t="shared" si="22"/>
        <v/>
      </c>
      <c r="S207" t="str">
        <f>IFERROR(J144+MATCH(R207,J207:N207)-1,"")</f>
        <v/>
      </c>
      <c r="T207">
        <f t="shared" si="23"/>
        <v>193006666.66666666</v>
      </c>
      <c r="U207">
        <f t="shared" si="24"/>
        <v>64045296.730777413</v>
      </c>
      <c r="V207" t="str">
        <f t="shared" si="25"/>
        <v/>
      </c>
      <c r="W207" t="str">
        <f t="shared" si="26"/>
        <v/>
      </c>
      <c r="X207">
        <f t="shared" si="27"/>
        <v>-0.95255498499938218</v>
      </c>
      <c r="Y207">
        <f t="shared" si="28"/>
        <v>-8.8947463084031342E-2</v>
      </c>
      <c r="Z207">
        <f t="shared" si="29"/>
        <v>1.0415024480834134</v>
      </c>
      <c r="AA207">
        <f t="shared" si="30"/>
        <v>1.0415024480834134</v>
      </c>
      <c r="AB207" t="str">
        <f>IFERROR(V144+MATCH(AA207,V207:Z207,0)-1,"")</f>
        <v/>
      </c>
    </row>
    <row r="208" spans="1:28" x14ac:dyDescent="0.3">
      <c r="A208" s="1">
        <v>2</v>
      </c>
      <c r="B208" t="s">
        <v>491</v>
      </c>
      <c r="C208" t="s">
        <v>254</v>
      </c>
      <c r="D208" t="s">
        <v>254</v>
      </c>
      <c r="E208" t="s">
        <v>5866</v>
      </c>
      <c r="F208" t="s">
        <v>7857</v>
      </c>
      <c r="G208" t="s">
        <v>8759</v>
      </c>
      <c r="I208" t="str">
        <f t="shared" si="31"/>
        <v>N/A</v>
      </c>
      <c r="J208" t="str">
        <f t="shared" si="32"/>
        <v>N/A</v>
      </c>
      <c r="K208" t="str">
        <f t="shared" si="33"/>
        <v>N/A</v>
      </c>
      <c r="L208">
        <f t="shared" si="34"/>
        <v>30000000</v>
      </c>
      <c r="M208">
        <f t="shared" si="35"/>
        <v>30040000</v>
      </c>
      <c r="N208">
        <f t="shared" si="36"/>
        <v>483410000</v>
      </c>
      <c r="P208">
        <f t="shared" si="21"/>
        <v>483410000</v>
      </c>
      <c r="Q208" t="str">
        <f>IFERROR(J144+MATCH(P208,J208:N208,0)-1,"")</f>
        <v/>
      </c>
      <c r="R208" t="str">
        <f t="shared" si="22"/>
        <v/>
      </c>
      <c r="S208" t="str">
        <f>IFERROR(J144+MATCH(R208,J208:N208)-1,"")</f>
        <v/>
      </c>
      <c r="T208">
        <f t="shared" si="23"/>
        <v>181150000</v>
      </c>
      <c r="U208">
        <f t="shared" si="24"/>
        <v>261764839.31192899</v>
      </c>
      <c r="V208" t="str">
        <f t="shared" si="25"/>
        <v/>
      </c>
      <c r="W208" t="str">
        <f t="shared" si="26"/>
        <v/>
      </c>
      <c r="X208">
        <f t="shared" si="27"/>
        <v>-0.57742667195988029</v>
      </c>
      <c r="Y208">
        <f t="shared" si="28"/>
        <v>-0.57727386304900774</v>
      </c>
      <c r="Z208">
        <f t="shared" si="29"/>
        <v>1.1547005350088879</v>
      </c>
      <c r="AA208">
        <f t="shared" si="30"/>
        <v>1.1547005350088879</v>
      </c>
      <c r="AB208" t="str">
        <f>IFERROR(V144+MATCH(AA208,V208:Z208,0)-1,"")</f>
        <v/>
      </c>
    </row>
    <row r="209" spans="1:28" x14ac:dyDescent="0.3">
      <c r="A209" s="1">
        <v>3</v>
      </c>
      <c r="B209" t="s">
        <v>492</v>
      </c>
      <c r="C209" t="s">
        <v>254</v>
      </c>
      <c r="D209" t="s">
        <v>254</v>
      </c>
      <c r="E209" t="s">
        <v>254</v>
      </c>
      <c r="F209" t="s">
        <v>8760</v>
      </c>
      <c r="G209" t="s">
        <v>8761</v>
      </c>
      <c r="I209" t="str">
        <f t="shared" si="31"/>
        <v>N/A</v>
      </c>
      <c r="J209" t="str">
        <f t="shared" si="32"/>
        <v>N/A</v>
      </c>
      <c r="K209" t="str">
        <f t="shared" si="33"/>
        <v>N/A</v>
      </c>
      <c r="L209" t="str">
        <f t="shared" si="34"/>
        <v>N/A</v>
      </c>
      <c r="M209">
        <f t="shared" si="35"/>
        <v>0.34159999999999996</v>
      </c>
      <c r="N209">
        <f t="shared" si="36"/>
        <v>2.4190999999999998</v>
      </c>
      <c r="P209">
        <f t="shared" ref="P209:P272" si="37">MAX(J209:N209)</f>
        <v>2.4190999999999998</v>
      </c>
      <c r="Q209" t="str">
        <f>IFERROR(J144+MATCH(P209,J209:N209,0)-1,"")</f>
        <v/>
      </c>
      <c r="R209" t="str">
        <f t="shared" ref="R209:R272" si="38">IF(Q209="","",MIN(J209:N209))</f>
        <v/>
      </c>
      <c r="S209" t="str">
        <f>IFERROR(J144+MATCH(R209,J209:N209)-1,"")</f>
        <v/>
      </c>
      <c r="T209">
        <f t="shared" ref="T209:T272" si="39">IFERROR(AVERAGE(J209:N209),"")</f>
        <v>1.38035</v>
      </c>
      <c r="U209">
        <f t="shared" ref="U209:U272" si="40">IFERROR(STDEV(J209:N209),"")</f>
        <v>1.4690143379150524</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f t="shared" ref="Y209:Y272" si="44">IF(OR(F209="-",ISBLANK(F209)),"",(M209-T209)/U209)</f>
        <v>-0.70710678118654757</v>
      </c>
      <c r="Z209">
        <f t="shared" ref="Z209:Z272" si="45">IFERROR(IF(OR(G209="-",ISBLANK(G209)),"",(N209-T209)/U209),"")</f>
        <v>0.70710678118654746</v>
      </c>
      <c r="AA209">
        <f t="shared" ref="AA209:AA272" si="46">IF(MAX(MAX(V209:Z209),ABS(MIN(V209:Z209)))=ABS(MIN(V209:Z209)),MIN(V209:Z209),MAX(V209:Z209))</f>
        <v>-0.70710678118654757</v>
      </c>
      <c r="AB209" t="str">
        <f>IFERROR(V144+MATCH(AA209,V209:Z209,0)-1,"")</f>
        <v/>
      </c>
    </row>
    <row r="210" spans="1:28" x14ac:dyDescent="0.3">
      <c r="A210" s="1">
        <v>4</v>
      </c>
      <c r="B210" t="s">
        <v>497</v>
      </c>
      <c r="C210" t="s">
        <v>254</v>
      </c>
      <c r="D210" t="s">
        <v>254</v>
      </c>
      <c r="E210" t="s">
        <v>8762</v>
      </c>
      <c r="F210" t="s">
        <v>8763</v>
      </c>
      <c r="G210" t="s">
        <v>8764</v>
      </c>
      <c r="I210" t="str">
        <f t="shared" si="31"/>
        <v>N/A</v>
      </c>
      <c r="J210" t="str">
        <f t="shared" si="32"/>
        <v>N/A</v>
      </c>
      <c r="K210" t="str">
        <f t="shared" si="33"/>
        <v>N/A</v>
      </c>
      <c r="L210">
        <f t="shared" si="34"/>
        <v>0.61819999999999997</v>
      </c>
      <c r="M210">
        <f t="shared" si="35"/>
        <v>0.54720000000000002</v>
      </c>
      <c r="N210">
        <f t="shared" si="36"/>
        <v>0.74990000000000001</v>
      </c>
      <c r="P210">
        <f t="shared" si="37"/>
        <v>0.74990000000000001</v>
      </c>
      <c r="Q210" t="str">
        <f>IFERROR(J144+MATCH(P210,J210:N210,0)-1,"")</f>
        <v/>
      </c>
      <c r="R210" t="str">
        <f t="shared" si="38"/>
        <v/>
      </c>
      <c r="S210" t="str">
        <f>IFERROR(J144+MATCH(R210,J210:N210)-1,"")</f>
        <v/>
      </c>
      <c r="T210">
        <f t="shared" si="39"/>
        <v>0.6384333333333333</v>
      </c>
      <c r="U210">
        <f t="shared" si="40"/>
        <v>0.10285360146019853</v>
      </c>
      <c r="V210" t="str">
        <f t="shared" si="41"/>
        <v/>
      </c>
      <c r="W210" t="str">
        <f t="shared" si="42"/>
        <v/>
      </c>
      <c r="X210">
        <f t="shared" si="43"/>
        <v>-0.19671973607227608</v>
      </c>
      <c r="Y210">
        <f t="shared" si="44"/>
        <v>-0.88702128110349177</v>
      </c>
      <c r="Z210">
        <f t="shared" si="45"/>
        <v>1.0837410171757689</v>
      </c>
      <c r="AA210">
        <f t="shared" si="46"/>
        <v>1.0837410171757689</v>
      </c>
      <c r="AB210" t="str">
        <f>IFERROR(V144+MATCH(AA210,V210:Z210,0)-1,"")</f>
        <v/>
      </c>
    </row>
    <row r="211" spans="1:28" x14ac:dyDescent="0.3">
      <c r="A211" s="1">
        <v>5</v>
      </c>
      <c r="B211" t="s">
        <v>503</v>
      </c>
      <c r="C211" t="s">
        <v>254</v>
      </c>
      <c r="D211" t="s">
        <v>254</v>
      </c>
      <c r="E211" t="s">
        <v>8765</v>
      </c>
      <c r="F211" t="s">
        <v>8766</v>
      </c>
      <c r="G211" t="s">
        <v>8767</v>
      </c>
      <c r="I211" t="str">
        <f t="shared" si="31"/>
        <v>N/A</v>
      </c>
      <c r="J211" t="str">
        <f t="shared" si="32"/>
        <v>N/A</v>
      </c>
      <c r="K211" t="str">
        <f t="shared" si="33"/>
        <v>N/A</v>
      </c>
      <c r="L211">
        <f t="shared" si="34"/>
        <v>6160000</v>
      </c>
      <c r="M211">
        <f t="shared" si="35"/>
        <v>14310000</v>
      </c>
      <c r="N211">
        <f t="shared" si="36"/>
        <v>25770000</v>
      </c>
      <c r="P211">
        <f t="shared" si="37"/>
        <v>25770000</v>
      </c>
      <c r="Q211" t="str">
        <f>IFERROR(J144+MATCH(P211,J211:N211,0)-1,"")</f>
        <v/>
      </c>
      <c r="R211" t="str">
        <f t="shared" si="38"/>
        <v/>
      </c>
      <c r="S211" t="str">
        <f>IFERROR(J144+MATCH(R211,J211:N211)-1,"")</f>
        <v/>
      </c>
      <c r="T211">
        <f t="shared" si="39"/>
        <v>15413333.333333334</v>
      </c>
      <c r="U211">
        <f t="shared" si="40"/>
        <v>9851448.2860812563</v>
      </c>
      <c r="V211" t="str">
        <f t="shared" si="41"/>
        <v/>
      </c>
      <c r="W211" t="str">
        <f t="shared" si="42"/>
        <v/>
      </c>
      <c r="X211">
        <f t="shared" si="43"/>
        <v>-0.93928659671360437</v>
      </c>
      <c r="Y211">
        <f t="shared" si="44"/>
        <v>-0.11199706898854582</v>
      </c>
      <c r="Z211">
        <f t="shared" si="45"/>
        <v>1.05128366570215</v>
      </c>
      <c r="AA211">
        <f t="shared" si="46"/>
        <v>1.05128366570215</v>
      </c>
      <c r="AB211" t="str">
        <f>IFERROR(V144+MATCH(AA211,V211:Z211,0)-1,"")</f>
        <v/>
      </c>
    </row>
    <row r="212" spans="1:28" x14ac:dyDescent="0.3">
      <c r="A212" s="1">
        <v>6</v>
      </c>
      <c r="B212" t="s">
        <v>509</v>
      </c>
      <c r="C212" t="s">
        <v>254</v>
      </c>
      <c r="D212" t="s">
        <v>254</v>
      </c>
      <c r="E212" t="s">
        <v>410</v>
      </c>
      <c r="F212" t="s">
        <v>6861</v>
      </c>
      <c r="G212" t="s">
        <v>739</v>
      </c>
      <c r="I212" t="str">
        <f t="shared" si="31"/>
        <v>N/A</v>
      </c>
      <c r="J212" t="str">
        <f t="shared" si="32"/>
        <v>N/A</v>
      </c>
      <c r="K212" t="str">
        <f t="shared" si="33"/>
        <v>N/A</v>
      </c>
      <c r="L212">
        <f t="shared" si="34"/>
        <v>3810000</v>
      </c>
      <c r="M212">
        <f t="shared" si="35"/>
        <v>11750000</v>
      </c>
      <c r="N212">
        <f t="shared" si="36"/>
        <v>15230000</v>
      </c>
      <c r="P212">
        <f t="shared" si="37"/>
        <v>15230000</v>
      </c>
      <c r="Q212" t="str">
        <f>IFERROR(J144+MATCH(P212,J212:N212,0)-1,"")</f>
        <v/>
      </c>
      <c r="R212" t="str">
        <f t="shared" si="38"/>
        <v/>
      </c>
      <c r="S212" t="str">
        <f>IFERROR(J144+MATCH(R212,J212:N212)-1,"")</f>
        <v/>
      </c>
      <c r="T212">
        <f t="shared" si="39"/>
        <v>10263333.333333334</v>
      </c>
      <c r="U212">
        <f t="shared" si="40"/>
        <v>5853352.315838621</v>
      </c>
      <c r="V212" t="str">
        <f t="shared" si="41"/>
        <v/>
      </c>
      <c r="W212" t="str">
        <f t="shared" si="42"/>
        <v/>
      </c>
      <c r="X212">
        <f t="shared" si="43"/>
        <v>-1.1025021193190816</v>
      </c>
      <c r="Y212">
        <f t="shared" si="44"/>
        <v>0.2539855088927222</v>
      </c>
      <c r="Z212">
        <f t="shared" si="45"/>
        <v>0.84851661042635906</v>
      </c>
      <c r="AA212">
        <f t="shared" si="46"/>
        <v>-1.1025021193190816</v>
      </c>
      <c r="AB212" t="str">
        <f>IFERROR(V144+MATCH(AA212,V212:Z212,0)-1,"")</f>
        <v/>
      </c>
    </row>
    <row r="213" spans="1:28" x14ac:dyDescent="0.3">
      <c r="A213" s="1">
        <v>7</v>
      </c>
      <c r="B213" t="s">
        <v>515</v>
      </c>
      <c r="C213" t="s">
        <v>254</v>
      </c>
      <c r="D213" t="s">
        <v>254</v>
      </c>
      <c r="E213" t="s">
        <v>8768</v>
      </c>
      <c r="F213" t="s">
        <v>8769</v>
      </c>
      <c r="G213" t="s">
        <v>739</v>
      </c>
      <c r="I213" t="str">
        <f t="shared" si="31"/>
        <v>N/A</v>
      </c>
      <c r="J213" t="str">
        <f t="shared" si="32"/>
        <v>N/A</v>
      </c>
      <c r="K213" t="str">
        <f t="shared" si="33"/>
        <v>N/A</v>
      </c>
      <c r="L213">
        <f t="shared" si="34"/>
        <v>3820000</v>
      </c>
      <c r="M213">
        <f t="shared" si="35"/>
        <v>11850000</v>
      </c>
      <c r="N213">
        <f t="shared" si="36"/>
        <v>15230000</v>
      </c>
      <c r="P213">
        <f t="shared" si="37"/>
        <v>15230000</v>
      </c>
      <c r="Q213" t="str">
        <f>IFERROR(J144+MATCH(P213,J213:N213,0)-1,"")</f>
        <v/>
      </c>
      <c r="R213" t="str">
        <f t="shared" si="38"/>
        <v/>
      </c>
      <c r="S213" t="str">
        <f>IFERROR(J144+MATCH(R213,J213:N213)-1,"")</f>
        <v/>
      </c>
      <c r="T213">
        <f t="shared" si="39"/>
        <v>10300000</v>
      </c>
      <c r="U213">
        <f t="shared" si="40"/>
        <v>5860793.4616398141</v>
      </c>
      <c r="V213" t="str">
        <f t="shared" si="41"/>
        <v/>
      </c>
      <c r="W213" t="str">
        <f t="shared" si="42"/>
        <v/>
      </c>
      <c r="X213">
        <f t="shared" si="43"/>
        <v>-1.1056523391266095</v>
      </c>
      <c r="Y213">
        <f t="shared" si="44"/>
        <v>0.26446930951330938</v>
      </c>
      <c r="Z213">
        <f t="shared" si="45"/>
        <v>0.84118302961330016</v>
      </c>
      <c r="AA213">
        <f t="shared" si="46"/>
        <v>-1.1056523391266095</v>
      </c>
      <c r="AB213" t="str">
        <f>IFERROR(V144+MATCH(AA213,V213:Z213,0)-1,"")</f>
        <v/>
      </c>
    </row>
    <row r="214" spans="1:28" x14ac:dyDescent="0.3">
      <c r="A214" s="1">
        <v>8</v>
      </c>
      <c r="B214" t="s">
        <v>521</v>
      </c>
      <c r="C214" t="s">
        <v>254</v>
      </c>
      <c r="D214" t="s">
        <v>254</v>
      </c>
      <c r="E214" t="s">
        <v>8770</v>
      </c>
      <c r="F214" t="s">
        <v>8771</v>
      </c>
      <c r="G214" t="s">
        <v>254</v>
      </c>
      <c r="I214" t="str">
        <f t="shared" si="31"/>
        <v>N/A</v>
      </c>
      <c r="J214" t="str">
        <f t="shared" si="32"/>
        <v>N/A</v>
      </c>
      <c r="K214" t="str">
        <f t="shared" si="33"/>
        <v>N/A</v>
      </c>
      <c r="L214">
        <f t="shared" si="34"/>
        <v>-4000</v>
      </c>
      <c r="M214">
        <f t="shared" si="35"/>
        <v>-107000</v>
      </c>
      <c r="N214" t="str">
        <f t="shared" si="36"/>
        <v>N/A</v>
      </c>
      <c r="P214">
        <f t="shared" si="37"/>
        <v>-4000</v>
      </c>
      <c r="Q214" t="str">
        <f>IFERROR(J144+MATCH(P214,J214:N214,0)-1,"")</f>
        <v/>
      </c>
      <c r="R214" t="str">
        <f t="shared" si="38"/>
        <v/>
      </c>
      <c r="S214" t="str">
        <f>IFERROR(J144+MATCH(R214,J214:N214)-1,"")</f>
        <v/>
      </c>
      <c r="T214">
        <f t="shared" si="39"/>
        <v>-55500</v>
      </c>
      <c r="U214">
        <f t="shared" si="40"/>
        <v>72831.998462214397</v>
      </c>
      <c r="V214" t="str">
        <f t="shared" si="41"/>
        <v/>
      </c>
      <c r="W214" t="str">
        <f t="shared" si="42"/>
        <v/>
      </c>
      <c r="X214">
        <f t="shared" si="43"/>
        <v>0.70710678118654746</v>
      </c>
      <c r="Y214">
        <f t="shared" si="44"/>
        <v>-0.70710678118654746</v>
      </c>
      <c r="Z214" t="str">
        <f t="shared" si="45"/>
        <v/>
      </c>
      <c r="AA214">
        <f t="shared" si="46"/>
        <v>-0.70710678118654746</v>
      </c>
      <c r="AB214" t="str">
        <f>IFERROR(V144+MATCH(AA214,V214:Z214,0)-1,"")</f>
        <v/>
      </c>
    </row>
    <row r="215" spans="1:28" x14ac:dyDescent="0.3">
      <c r="A215" s="1">
        <v>9</v>
      </c>
      <c r="B215" t="s">
        <v>527</v>
      </c>
      <c r="C215" t="s">
        <v>254</v>
      </c>
      <c r="D215" t="s">
        <v>254</v>
      </c>
      <c r="E215" t="s">
        <v>8772</v>
      </c>
      <c r="F215" t="s">
        <v>5669</v>
      </c>
      <c r="G215" t="s">
        <v>8773</v>
      </c>
      <c r="I215" t="str">
        <f t="shared" si="31"/>
        <v>N/A</v>
      </c>
      <c r="J215" t="str">
        <f t="shared" si="32"/>
        <v>N/A</v>
      </c>
      <c r="K215" t="str">
        <f t="shared" si="33"/>
        <v>N/A</v>
      </c>
      <c r="L215">
        <f t="shared" si="34"/>
        <v>2350000</v>
      </c>
      <c r="M215">
        <f t="shared" si="35"/>
        <v>2560000</v>
      </c>
      <c r="N215">
        <f t="shared" si="36"/>
        <v>10540000</v>
      </c>
      <c r="P215">
        <f t="shared" si="37"/>
        <v>10540000</v>
      </c>
      <c r="Q215" t="str">
        <f>IFERROR(J144+MATCH(P215,J215:N215,0)-1,"")</f>
        <v/>
      </c>
      <c r="R215" t="str">
        <f t="shared" si="38"/>
        <v/>
      </c>
      <c r="S215" t="str">
        <f>IFERROR(J144+MATCH(R215,J215:N215)-1,"")</f>
        <v/>
      </c>
      <c r="T215">
        <f t="shared" si="39"/>
        <v>5150000</v>
      </c>
      <c r="U215">
        <f t="shared" si="40"/>
        <v>4669057.7207826423</v>
      </c>
      <c r="V215" t="str">
        <f t="shared" si="41"/>
        <v/>
      </c>
      <c r="W215" t="str">
        <f t="shared" si="42"/>
        <v/>
      </c>
      <c r="X215">
        <f t="shared" si="43"/>
        <v>-0.59969273618888885</v>
      </c>
      <c r="Y215">
        <f t="shared" si="44"/>
        <v>-0.55471578097472218</v>
      </c>
      <c r="Z215">
        <f t="shared" si="45"/>
        <v>1.1544085171636111</v>
      </c>
      <c r="AA215">
        <f t="shared" si="46"/>
        <v>1.1544085171636111</v>
      </c>
      <c r="AB215" t="str">
        <f>IFERROR(V144+MATCH(AA215,V215:Z215,0)-1,"")</f>
        <v/>
      </c>
    </row>
    <row r="216" spans="1:28" x14ac:dyDescent="0.3">
      <c r="A216" s="1">
        <v>10</v>
      </c>
      <c r="B216" t="s">
        <v>533</v>
      </c>
      <c r="C216" t="s">
        <v>254</v>
      </c>
      <c r="D216" t="s">
        <v>254</v>
      </c>
      <c r="E216" t="s">
        <v>254</v>
      </c>
      <c r="F216" t="s">
        <v>8774</v>
      </c>
      <c r="G216" t="s">
        <v>8775</v>
      </c>
      <c r="I216" t="str">
        <f t="shared" si="31"/>
        <v>N/A</v>
      </c>
      <c r="J216" t="str">
        <f t="shared" si="32"/>
        <v>N/A</v>
      </c>
      <c r="K216" t="str">
        <f t="shared" si="33"/>
        <v>N/A</v>
      </c>
      <c r="L216" t="str">
        <f t="shared" si="34"/>
        <v>N/A</v>
      </c>
      <c r="M216">
        <f t="shared" si="35"/>
        <v>1.3223</v>
      </c>
      <c r="N216">
        <f t="shared" si="36"/>
        <v>0.80079999999999996</v>
      </c>
      <c r="P216">
        <f t="shared" si="37"/>
        <v>1.3223</v>
      </c>
      <c r="Q216" t="str">
        <f>IFERROR(J144+MATCH(P216,J216:N216,0)-1,"")</f>
        <v/>
      </c>
      <c r="R216" t="str">
        <f t="shared" si="38"/>
        <v/>
      </c>
      <c r="S216" t="str">
        <f>IFERROR(J144+MATCH(R216,J216:N216)-1,"")</f>
        <v/>
      </c>
      <c r="T216">
        <f t="shared" si="39"/>
        <v>1.06155</v>
      </c>
      <c r="U216">
        <f t="shared" si="40"/>
        <v>0.36875618638878488</v>
      </c>
      <c r="V216" t="str">
        <f t="shared" si="41"/>
        <v/>
      </c>
      <c r="W216" t="str">
        <f t="shared" si="42"/>
        <v/>
      </c>
      <c r="X216" t="str">
        <f t="shared" si="43"/>
        <v/>
      </c>
      <c r="Y216">
        <f t="shared" si="44"/>
        <v>0.70710678118654702</v>
      </c>
      <c r="Z216">
        <f t="shared" si="45"/>
        <v>-0.70710678118654702</v>
      </c>
      <c r="AA216">
        <f t="shared" si="46"/>
        <v>-0.70710678118654702</v>
      </c>
      <c r="AB216" t="str">
        <f>IFERROR(V144+MATCH(AA216,V216:Z216,0)-1,"")</f>
        <v/>
      </c>
    </row>
    <row r="217" spans="1:28" x14ac:dyDescent="0.3">
      <c r="A217" s="1">
        <v>11</v>
      </c>
      <c r="B217" t="s">
        <v>538</v>
      </c>
      <c r="C217" t="s">
        <v>254</v>
      </c>
      <c r="D217" t="s">
        <v>254</v>
      </c>
      <c r="E217" t="s">
        <v>8776</v>
      </c>
      <c r="F217" t="s">
        <v>8777</v>
      </c>
      <c r="G217" t="s">
        <v>8778</v>
      </c>
      <c r="I217" t="str">
        <f t="shared" si="31"/>
        <v>N/A</v>
      </c>
      <c r="J217" t="str">
        <f t="shared" si="32"/>
        <v>N/A</v>
      </c>
      <c r="K217" t="str">
        <f t="shared" si="33"/>
        <v>N/A</v>
      </c>
      <c r="L217">
        <f t="shared" si="34"/>
        <v>34.909999999999997</v>
      </c>
      <c r="M217">
        <f t="shared" si="35"/>
        <v>22.33</v>
      </c>
      <c r="N217">
        <f t="shared" si="36"/>
        <v>17.739999999999998</v>
      </c>
      <c r="P217">
        <f t="shared" si="37"/>
        <v>34.909999999999997</v>
      </c>
      <c r="Q217" t="str">
        <f>IFERROR(J144+MATCH(P217,J217:N217,0)-1,"")</f>
        <v/>
      </c>
      <c r="R217" t="str">
        <f t="shared" si="38"/>
        <v/>
      </c>
      <c r="S217" t="str">
        <f>IFERROR(J144+MATCH(R217,J217:N217)-1,"")</f>
        <v/>
      </c>
      <c r="T217">
        <f t="shared" si="39"/>
        <v>24.993333333333329</v>
      </c>
      <c r="U217">
        <f t="shared" si="40"/>
        <v>8.8894450520453461</v>
      </c>
      <c r="V217" t="str">
        <f t="shared" si="41"/>
        <v/>
      </c>
      <c r="W217" t="str">
        <f t="shared" si="42"/>
        <v/>
      </c>
      <c r="X217">
        <f t="shared" si="43"/>
        <v>1.1155552015460146</v>
      </c>
      <c r="Y217">
        <f t="shared" si="44"/>
        <v>-0.2996062541295007</v>
      </c>
      <c r="Z217">
        <f t="shared" si="45"/>
        <v>-0.81594894741651303</v>
      </c>
      <c r="AA217">
        <f t="shared" si="46"/>
        <v>1.1155552015460146</v>
      </c>
      <c r="AB217" t="str">
        <f>IFERROR(V144+MATCH(AA217,V217:Z217,0)-1,"")</f>
        <v/>
      </c>
    </row>
    <row r="218" spans="1:28" x14ac:dyDescent="0.3">
      <c r="A218" s="1">
        <v>12</v>
      </c>
      <c r="B218" t="s">
        <v>544</v>
      </c>
      <c r="C218" t="s">
        <v>254</v>
      </c>
      <c r="D218" t="s">
        <v>254</v>
      </c>
      <c r="E218" t="s">
        <v>254</v>
      </c>
      <c r="F218" t="s">
        <v>254</v>
      </c>
      <c r="G218" t="s">
        <v>254</v>
      </c>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1:28" x14ac:dyDescent="0.3">
      <c r="A219" s="1">
        <v>13</v>
      </c>
      <c r="B219" t="s">
        <v>545</v>
      </c>
      <c r="C219" t="s">
        <v>254</v>
      </c>
      <c r="D219" t="s">
        <v>254</v>
      </c>
      <c r="E219" t="s">
        <v>254</v>
      </c>
      <c r="F219" t="s">
        <v>254</v>
      </c>
      <c r="G219" t="s">
        <v>254</v>
      </c>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254</v>
      </c>
      <c r="D223" t="s">
        <v>254</v>
      </c>
      <c r="E223" t="s">
        <v>1163</v>
      </c>
      <c r="F223" t="s">
        <v>1956</v>
      </c>
      <c r="G223" t="s">
        <v>3512</v>
      </c>
      <c r="I223" t="str">
        <f t="shared" si="31"/>
        <v>N/A</v>
      </c>
      <c r="J223" t="str">
        <f t="shared" si="32"/>
        <v>N/A</v>
      </c>
      <c r="K223" t="str">
        <f t="shared" si="33"/>
        <v>N/A</v>
      </c>
      <c r="L223">
        <f t="shared" si="34"/>
        <v>3040000</v>
      </c>
      <c r="M223">
        <f t="shared" si="35"/>
        <v>6980000</v>
      </c>
      <c r="N223">
        <f t="shared" si="36"/>
        <v>9660000</v>
      </c>
      <c r="P223">
        <f t="shared" si="37"/>
        <v>9660000</v>
      </c>
      <c r="Q223" t="str">
        <f>IFERROR(J144+MATCH(P223,J223:N223,0)-1,"")</f>
        <v/>
      </c>
      <c r="R223" t="str">
        <f t="shared" si="38"/>
        <v/>
      </c>
      <c r="S223" t="str">
        <f>IFERROR(J144+MATCH(R223,J223:N223)-1,"")</f>
        <v/>
      </c>
      <c r="T223">
        <f t="shared" si="39"/>
        <v>6560000</v>
      </c>
      <c r="U223">
        <f t="shared" si="40"/>
        <v>3329924.9240786196</v>
      </c>
      <c r="V223" t="str">
        <f t="shared" si="41"/>
        <v/>
      </c>
      <c r="W223" t="str">
        <f t="shared" si="42"/>
        <v/>
      </c>
      <c r="X223">
        <f t="shared" si="43"/>
        <v>-1.0570808892858068</v>
      </c>
      <c r="Y223">
        <f t="shared" si="44"/>
        <v>0.12612896974432922</v>
      </c>
      <c r="Z223">
        <f t="shared" si="45"/>
        <v>0.9309519195414776</v>
      </c>
      <c r="AA223">
        <f t="shared" si="46"/>
        <v>-1.0570808892858068</v>
      </c>
      <c r="AB223" t="str">
        <f>IFERROR(V144+MATCH(AA223,V223:Z223,0)-1,"")</f>
        <v/>
      </c>
    </row>
    <row r="224" spans="1:28" x14ac:dyDescent="0.3">
      <c r="A224" s="1">
        <v>18</v>
      </c>
      <c r="B224" t="s">
        <v>555</v>
      </c>
      <c r="C224" t="s">
        <v>254</v>
      </c>
      <c r="D224" t="s">
        <v>254</v>
      </c>
      <c r="E224" t="s">
        <v>1163</v>
      </c>
      <c r="F224" t="s">
        <v>1956</v>
      </c>
      <c r="G224" t="s">
        <v>4419</v>
      </c>
      <c r="I224" t="str">
        <f t="shared" si="31"/>
        <v>N/A</v>
      </c>
      <c r="J224" t="str">
        <f t="shared" si="32"/>
        <v>N/A</v>
      </c>
      <c r="K224" t="str">
        <f t="shared" si="33"/>
        <v>N/A</v>
      </c>
      <c r="L224">
        <f t="shared" si="34"/>
        <v>3040000</v>
      </c>
      <c r="M224">
        <f t="shared" si="35"/>
        <v>6980000</v>
      </c>
      <c r="N224">
        <f t="shared" si="36"/>
        <v>1030000</v>
      </c>
      <c r="P224">
        <f t="shared" si="37"/>
        <v>6980000</v>
      </c>
      <c r="Q224" t="str">
        <f>IFERROR(J144+MATCH(P224,J224:N224,0)-1,"")</f>
        <v/>
      </c>
      <c r="R224" t="str">
        <f t="shared" si="38"/>
        <v/>
      </c>
      <c r="S224" t="str">
        <f>IFERROR(J144+MATCH(R224,J224:N224)-1,"")</f>
        <v/>
      </c>
      <c r="T224">
        <f t="shared" si="39"/>
        <v>3683333.3333333335</v>
      </c>
      <c r="U224">
        <f t="shared" si="40"/>
        <v>3026719.8967419057</v>
      </c>
      <c r="V224" t="str">
        <f t="shared" si="41"/>
        <v/>
      </c>
      <c r="W224" t="str">
        <f t="shared" si="42"/>
        <v/>
      </c>
      <c r="X224">
        <f t="shared" si="43"/>
        <v>-0.21255132793287074</v>
      </c>
      <c r="Y224">
        <f t="shared" si="44"/>
        <v>1.0891878928788037</v>
      </c>
      <c r="Z224">
        <f t="shared" si="45"/>
        <v>-0.87663656494593312</v>
      </c>
      <c r="AA224">
        <f t="shared" si="46"/>
        <v>1.0891878928788037</v>
      </c>
      <c r="AB224" t="str">
        <f>IFERROR(V144+MATCH(AA224,V224:Z224,0)-1,"")</f>
        <v/>
      </c>
    </row>
    <row r="225" spans="1:28" x14ac:dyDescent="0.3">
      <c r="A225" s="1">
        <v>19</v>
      </c>
      <c r="B225" t="s">
        <v>561</v>
      </c>
      <c r="C225" t="s">
        <v>254</v>
      </c>
      <c r="D225" t="s">
        <v>254</v>
      </c>
      <c r="E225" t="s">
        <v>8779</v>
      </c>
      <c r="F225" t="s">
        <v>8780</v>
      </c>
      <c r="G225" t="s">
        <v>8781</v>
      </c>
      <c r="I225" t="str">
        <f t="shared" si="31"/>
        <v>N/A</v>
      </c>
      <c r="J225" t="str">
        <f t="shared" si="32"/>
        <v>N/A</v>
      </c>
      <c r="K225" t="str">
        <f t="shared" si="33"/>
        <v>N/A</v>
      </c>
      <c r="L225">
        <f t="shared" si="34"/>
        <v>171200000</v>
      </c>
      <c r="M225">
        <f t="shared" si="35"/>
        <v>238630000</v>
      </c>
      <c r="N225">
        <f t="shared" si="36"/>
        <v>778540000</v>
      </c>
      <c r="P225">
        <f t="shared" si="37"/>
        <v>778540000</v>
      </c>
      <c r="Q225" t="str">
        <f>IFERROR(J144+MATCH(P225,J225:N225,0)-1,"")</f>
        <v/>
      </c>
      <c r="R225" t="str">
        <f t="shared" si="38"/>
        <v/>
      </c>
      <c r="S225" t="str">
        <f>IFERROR(J144+MATCH(R225,J225:N225)-1,"")</f>
        <v/>
      </c>
      <c r="T225">
        <f t="shared" si="39"/>
        <v>396123333.33333331</v>
      </c>
      <c r="U225">
        <f t="shared" si="40"/>
        <v>332894249.6249122</v>
      </c>
      <c r="V225" t="str">
        <f t="shared" si="41"/>
        <v/>
      </c>
      <c r="W225" t="str">
        <f t="shared" si="42"/>
        <v/>
      </c>
      <c r="X225">
        <f t="shared" si="43"/>
        <v>-0.67566001391362318</v>
      </c>
      <c r="Y225">
        <f t="shared" si="44"/>
        <v>-0.47310319571692377</v>
      </c>
      <c r="Z225">
        <f t="shared" si="45"/>
        <v>1.1487632096305471</v>
      </c>
      <c r="AA225">
        <f t="shared" si="46"/>
        <v>1.1487632096305471</v>
      </c>
      <c r="AB225" t="str">
        <f>IFERROR(V144+MATCH(AA225,V225:Z225,0)-1,"")</f>
        <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8670</v>
      </c>
      <c r="D227" s="1" t="s">
        <v>243</v>
      </c>
      <c r="E227" s="1" t="s">
        <v>244</v>
      </c>
      <c r="F227" s="1" t="s">
        <v>245</v>
      </c>
      <c r="G227" s="1" t="s">
        <v>246</v>
      </c>
      <c r="H227" s="1" t="s">
        <v>247</v>
      </c>
      <c r="I227" t="str">
        <f t="shared" si="31"/>
        <v>N/A</v>
      </c>
      <c r="J227" t="str">
        <f t="shared" si="32"/>
        <v>N/A</v>
      </c>
      <c r="K227">
        <f t="shared" si="33"/>
        <v>2013</v>
      </c>
      <c r="L227">
        <f t="shared" si="34"/>
        <v>2014</v>
      </c>
      <c r="M227">
        <f t="shared" si="35"/>
        <v>2015</v>
      </c>
      <c r="N227">
        <f t="shared" si="36"/>
        <v>2016</v>
      </c>
      <c r="P227">
        <f t="shared" si="37"/>
        <v>2016</v>
      </c>
      <c r="Q227" t="str">
        <f>IFERROR(J144+MATCH(P227,J227:N227,0)-1,"")</f>
        <v/>
      </c>
      <c r="R227" t="str">
        <f t="shared" si="38"/>
        <v/>
      </c>
      <c r="S227" t="str">
        <f>IFERROR(J144+MATCH(R227,J227:N227)-1,"")</f>
        <v/>
      </c>
      <c r="T227">
        <f t="shared" si="39"/>
        <v>2014.5</v>
      </c>
      <c r="U227">
        <f t="shared" si="40"/>
        <v>1.2909944487358056</v>
      </c>
      <c r="V227" t="e">
        <f t="shared" si="41"/>
        <v>#VALUE!</v>
      </c>
      <c r="W227">
        <f t="shared" si="42"/>
        <v>-1.1618950038622251</v>
      </c>
      <c r="X227">
        <f t="shared" si="43"/>
        <v>-0.3872983346207417</v>
      </c>
      <c r="Y227">
        <f t="shared" si="44"/>
        <v>0.3872983346207417</v>
      </c>
      <c r="Z227">
        <f t="shared" si="45"/>
        <v>1.1618950038622251</v>
      </c>
      <c r="AA227" t="e">
        <f t="shared" si="46"/>
        <v>#VALUE!</v>
      </c>
      <c r="AB227" t="str">
        <f>IFERROR(V144+MATCH(AA227,V227:Z227,0)-1,"")</f>
        <v/>
      </c>
    </row>
    <row r="228" spans="1:28" x14ac:dyDescent="0.3">
      <c r="A228" s="1">
        <v>0</v>
      </c>
      <c r="B228" t="s">
        <v>567</v>
      </c>
      <c r="C228" t="s">
        <v>254</v>
      </c>
      <c r="D228" t="s">
        <v>254</v>
      </c>
      <c r="E228" t="s">
        <v>8782</v>
      </c>
      <c r="F228" t="s">
        <v>8783</v>
      </c>
      <c r="G228" t="s">
        <v>8784</v>
      </c>
      <c r="I228" t="str">
        <f t="shared" si="31"/>
        <v>N/A</v>
      </c>
      <c r="J228" t="str">
        <f t="shared" si="32"/>
        <v>N/A</v>
      </c>
      <c r="K228" t="str">
        <f t="shared" si="33"/>
        <v>N/A</v>
      </c>
      <c r="L228">
        <f t="shared" si="34"/>
        <v>16040000</v>
      </c>
      <c r="M228">
        <f t="shared" si="35"/>
        <v>41950000</v>
      </c>
      <c r="N228">
        <f t="shared" si="36"/>
        <v>58760000</v>
      </c>
      <c r="P228">
        <f t="shared" si="37"/>
        <v>58760000</v>
      </c>
      <c r="Q228" t="str">
        <f>IFERROR(J144+MATCH(P228,J228:N228,0)-1,"")</f>
        <v/>
      </c>
      <c r="R228" t="str">
        <f t="shared" si="38"/>
        <v/>
      </c>
      <c r="S228" t="str">
        <f>IFERROR(J144+MATCH(R228,J228:N228)-1,"")</f>
        <v/>
      </c>
      <c r="T228">
        <f t="shared" si="39"/>
        <v>38916666.666666664</v>
      </c>
      <c r="U228">
        <f t="shared" si="40"/>
        <v>21520930.122402553</v>
      </c>
      <c r="V228" t="str">
        <f t="shared" si="41"/>
        <v/>
      </c>
      <c r="W228" t="str">
        <f t="shared" si="42"/>
        <v/>
      </c>
      <c r="X228">
        <f t="shared" si="43"/>
        <v>-1.0629961872722609</v>
      </c>
      <c r="Y228">
        <f t="shared" si="44"/>
        <v>0.14094805921867382</v>
      </c>
      <c r="Z228">
        <f t="shared" si="45"/>
        <v>0.92204812805358738</v>
      </c>
      <c r="AA228">
        <f t="shared" si="46"/>
        <v>-1.0629961872722609</v>
      </c>
      <c r="AB228" t="str">
        <f>IFERROR(V144+MATCH(AA228,V228:Z228,0)-1,"")</f>
        <v/>
      </c>
    </row>
    <row r="229" spans="1:28" x14ac:dyDescent="0.3">
      <c r="A229" s="1">
        <v>1</v>
      </c>
      <c r="B229" t="s">
        <v>573</v>
      </c>
      <c r="C229" t="s">
        <v>254</v>
      </c>
      <c r="D229" t="s">
        <v>254</v>
      </c>
      <c r="E229" t="s">
        <v>2113</v>
      </c>
      <c r="F229" t="s">
        <v>8785</v>
      </c>
      <c r="G229" t="s">
        <v>8786</v>
      </c>
      <c r="I229" t="str">
        <f t="shared" si="31"/>
        <v>N/A</v>
      </c>
      <c r="J229" t="str">
        <f t="shared" si="32"/>
        <v>N/A</v>
      </c>
      <c r="K229" t="str">
        <f t="shared" si="33"/>
        <v>N/A</v>
      </c>
      <c r="L229">
        <f t="shared" si="34"/>
        <v>28100000</v>
      </c>
      <c r="M229">
        <f t="shared" si="35"/>
        <v>60980000</v>
      </c>
      <c r="N229">
        <f t="shared" si="36"/>
        <v>86060000</v>
      </c>
      <c r="P229">
        <f t="shared" si="37"/>
        <v>86060000</v>
      </c>
      <c r="Q229" t="str">
        <f>IFERROR(J144+MATCH(P229,J229:N229,0)-1,"")</f>
        <v/>
      </c>
      <c r="R229" t="str">
        <f t="shared" si="38"/>
        <v/>
      </c>
      <c r="S229" t="str">
        <f>IFERROR(J144+MATCH(R229,J229:N229)-1,"")</f>
        <v/>
      </c>
      <c r="T229">
        <f t="shared" si="39"/>
        <v>58380000</v>
      </c>
      <c r="U229">
        <f t="shared" si="40"/>
        <v>29067342.499788314</v>
      </c>
      <c r="V229" t="str">
        <f t="shared" si="41"/>
        <v/>
      </c>
      <c r="W229" t="str">
        <f t="shared" si="42"/>
        <v/>
      </c>
      <c r="X229">
        <f t="shared" si="43"/>
        <v>-1.0417188981146288</v>
      </c>
      <c r="Y229">
        <f t="shared" si="44"/>
        <v>8.9447461528997185E-2</v>
      </c>
      <c r="Z229">
        <f t="shared" si="45"/>
        <v>0.95227143658563151</v>
      </c>
      <c r="AA229">
        <f t="shared" si="46"/>
        <v>-1.0417188981146288</v>
      </c>
      <c r="AB229" t="str">
        <f>IFERROR(V144+MATCH(AA229,V229:Z229,0)-1,"")</f>
        <v/>
      </c>
    </row>
    <row r="230" spans="1:28" x14ac:dyDescent="0.3">
      <c r="A230" s="1">
        <v>2</v>
      </c>
      <c r="B230" t="s">
        <v>579</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254</v>
      </c>
      <c r="D232" t="s">
        <v>254</v>
      </c>
      <c r="E232" t="s">
        <v>8787</v>
      </c>
      <c r="F232" t="s">
        <v>8788</v>
      </c>
      <c r="G232" t="s">
        <v>8789</v>
      </c>
      <c r="I232" t="str">
        <f t="shared" si="31"/>
        <v>N/A</v>
      </c>
      <c r="J232" t="str">
        <f t="shared" si="32"/>
        <v>N/A</v>
      </c>
      <c r="K232" t="str">
        <f t="shared" si="33"/>
        <v>N/A</v>
      </c>
      <c r="L232">
        <f t="shared" si="34"/>
        <v>16370000.000000002</v>
      </c>
      <c r="M232">
        <f t="shared" si="35"/>
        <v>36460000</v>
      </c>
      <c r="N232">
        <f t="shared" si="36"/>
        <v>52140000</v>
      </c>
      <c r="P232">
        <f t="shared" si="37"/>
        <v>52140000</v>
      </c>
      <c r="Q232" t="str">
        <f>IFERROR(J144+MATCH(P232,J232:N232,0)-1,"")</f>
        <v/>
      </c>
      <c r="R232" t="str">
        <f t="shared" si="38"/>
        <v/>
      </c>
      <c r="S232" t="str">
        <f>IFERROR(J144+MATCH(R232,J232:N232)-1,"")</f>
        <v/>
      </c>
      <c r="T232">
        <f t="shared" si="39"/>
        <v>34990000</v>
      </c>
      <c r="U232">
        <f t="shared" si="40"/>
        <v>17930250.974261347</v>
      </c>
      <c r="V232" t="str">
        <f t="shared" si="41"/>
        <v/>
      </c>
      <c r="W232" t="str">
        <f t="shared" si="42"/>
        <v/>
      </c>
      <c r="X232">
        <f t="shared" si="43"/>
        <v>-1.0384684534939739</v>
      </c>
      <c r="Y232">
        <f t="shared" si="44"/>
        <v>8.198435159162952E-2</v>
      </c>
      <c r="Z232">
        <f t="shared" si="45"/>
        <v>0.95648410190234434</v>
      </c>
      <c r="AA232">
        <f t="shared" si="46"/>
        <v>-1.0384684534939739</v>
      </c>
      <c r="AB232" t="str">
        <f>IFERROR(V144+MATCH(AA232,V232:Z232,0)-1,"")</f>
        <v/>
      </c>
    </row>
    <row r="233" spans="1:28" x14ac:dyDescent="0.3">
      <c r="A233" s="1">
        <v>5</v>
      </c>
      <c r="B233" t="s">
        <v>593</v>
      </c>
      <c r="C233" t="s">
        <v>254</v>
      </c>
      <c r="D233" t="s">
        <v>254</v>
      </c>
      <c r="E233" t="s">
        <v>358</v>
      </c>
      <c r="F233" t="s">
        <v>2111</v>
      </c>
      <c r="G233" t="s">
        <v>8790</v>
      </c>
      <c r="I233" t="str">
        <f t="shared" si="31"/>
        <v>N/A</v>
      </c>
      <c r="J233" t="str">
        <f t="shared" si="32"/>
        <v>N/A</v>
      </c>
      <c r="K233" t="str">
        <f t="shared" si="33"/>
        <v>N/A</v>
      </c>
      <c r="L233">
        <f t="shared" si="34"/>
        <v>10420000</v>
      </c>
      <c r="M233">
        <f t="shared" si="35"/>
        <v>22040000</v>
      </c>
      <c r="N233">
        <f t="shared" si="36"/>
        <v>30520000</v>
      </c>
      <c r="P233">
        <f t="shared" si="37"/>
        <v>30520000</v>
      </c>
      <c r="Q233" t="str">
        <f>IFERROR(J144+MATCH(P233,J233:N233,0)-1,"")</f>
        <v/>
      </c>
      <c r="R233" t="str">
        <f t="shared" si="38"/>
        <v/>
      </c>
      <c r="S233" t="str">
        <f>IFERROR(J144+MATCH(R233,J233:N233)-1,"")</f>
        <v/>
      </c>
      <c r="T233">
        <f t="shared" si="39"/>
        <v>20993333.333333332</v>
      </c>
      <c r="U233">
        <f t="shared" si="40"/>
        <v>10090794.484743675</v>
      </c>
      <c r="V233" t="str">
        <f t="shared" si="41"/>
        <v/>
      </c>
      <c r="W233" t="str">
        <f t="shared" si="42"/>
        <v/>
      </c>
      <c r="X233">
        <f t="shared" si="43"/>
        <v>-1.0478197082815639</v>
      </c>
      <c r="Y233">
        <f t="shared" si="44"/>
        <v>0.1037249017655774</v>
      </c>
      <c r="Z233">
        <f t="shared" si="45"/>
        <v>0.94409480651598687</v>
      </c>
      <c r="AA233">
        <f t="shared" si="46"/>
        <v>-1.0478197082815639</v>
      </c>
      <c r="AB233" t="str">
        <f>IFERROR(V144+MATCH(AA233,V233:Z233,0)-1,"")</f>
        <v/>
      </c>
    </row>
    <row r="234" spans="1:28" x14ac:dyDescent="0.3">
      <c r="A234" s="1">
        <v>6</v>
      </c>
      <c r="B234" t="s">
        <v>599</v>
      </c>
      <c r="C234" t="s">
        <v>254</v>
      </c>
      <c r="D234" t="s">
        <v>254</v>
      </c>
      <c r="E234" t="s">
        <v>8683</v>
      </c>
      <c r="F234" t="s">
        <v>8791</v>
      </c>
      <c r="G234" t="s">
        <v>8792</v>
      </c>
      <c r="I234" t="str">
        <f t="shared" si="31"/>
        <v>N/A</v>
      </c>
      <c r="J234" t="str">
        <f t="shared" si="32"/>
        <v>N/A</v>
      </c>
      <c r="K234" t="str">
        <f t="shared" si="33"/>
        <v>N/A</v>
      </c>
      <c r="L234">
        <f t="shared" si="34"/>
        <v>12060000</v>
      </c>
      <c r="M234">
        <f t="shared" si="35"/>
        <v>19030000</v>
      </c>
      <c r="N234">
        <f t="shared" si="36"/>
        <v>27300000</v>
      </c>
      <c r="P234">
        <f t="shared" si="37"/>
        <v>27300000</v>
      </c>
      <c r="Q234" t="str">
        <f>IFERROR(J144+MATCH(P234,J234:N234,0)-1,"")</f>
        <v/>
      </c>
      <c r="R234" t="str">
        <f t="shared" si="38"/>
        <v/>
      </c>
      <c r="S234" t="str">
        <f>IFERROR(J144+MATCH(R234,J234:N234)-1,"")</f>
        <v/>
      </c>
      <c r="T234">
        <f t="shared" si="39"/>
        <v>19463333.333333332</v>
      </c>
      <c r="U234">
        <f t="shared" si="40"/>
        <v>7629235.4356995281</v>
      </c>
      <c r="V234" t="str">
        <f t="shared" si="41"/>
        <v/>
      </c>
      <c r="W234" t="str">
        <f t="shared" si="42"/>
        <v/>
      </c>
      <c r="X234">
        <f t="shared" si="43"/>
        <v>-0.97038994218095165</v>
      </c>
      <c r="Y234">
        <f t="shared" si="44"/>
        <v>-5.6799051095688141E-2</v>
      </c>
      <c r="Z234">
        <f t="shared" si="45"/>
        <v>1.0271889932766403</v>
      </c>
      <c r="AA234">
        <f t="shared" si="46"/>
        <v>1.0271889932766403</v>
      </c>
      <c r="AB234" t="str">
        <f>IFERROR(V144+MATCH(AA234,V234:Z234,0)-1,"")</f>
        <v/>
      </c>
    </row>
    <row r="235" spans="1:28" x14ac:dyDescent="0.3">
      <c r="A235" s="1">
        <v>7</v>
      </c>
      <c r="B235" t="s">
        <v>605</v>
      </c>
      <c r="C235" t="s">
        <v>254</v>
      </c>
      <c r="D235" t="s">
        <v>254</v>
      </c>
      <c r="E235" t="s">
        <v>2991</v>
      </c>
      <c r="F235" t="s">
        <v>8793</v>
      </c>
      <c r="G235" t="s">
        <v>811</v>
      </c>
      <c r="I235" t="str">
        <f t="shared" si="31"/>
        <v>N/A</v>
      </c>
      <c r="J235" t="str">
        <f t="shared" si="32"/>
        <v>N/A</v>
      </c>
      <c r="K235" t="str">
        <f t="shared" si="33"/>
        <v>N/A</v>
      </c>
      <c r="L235">
        <f t="shared" si="34"/>
        <v>5390000</v>
      </c>
      <c r="M235">
        <f t="shared" si="35"/>
        <v>5280000</v>
      </c>
      <c r="N235">
        <f t="shared" si="36"/>
        <v>4780000</v>
      </c>
      <c r="P235">
        <f t="shared" si="37"/>
        <v>5390000</v>
      </c>
      <c r="Q235" t="str">
        <f>IFERROR(J144+MATCH(P235,J235:N235,0)-1,"")</f>
        <v/>
      </c>
      <c r="R235" t="str">
        <f t="shared" si="38"/>
        <v/>
      </c>
      <c r="S235" t="str">
        <f>IFERROR(J144+MATCH(R235,J235:N235)-1,"")</f>
        <v/>
      </c>
      <c r="T235">
        <f t="shared" si="39"/>
        <v>5150000</v>
      </c>
      <c r="U235">
        <f t="shared" si="40"/>
        <v>325115.36414017715</v>
      </c>
      <c r="V235" t="str">
        <f t="shared" si="41"/>
        <v/>
      </c>
      <c r="W235" t="str">
        <f t="shared" si="42"/>
        <v/>
      </c>
      <c r="X235">
        <f t="shared" si="43"/>
        <v>0.73819950230503806</v>
      </c>
      <c r="Y235">
        <f t="shared" si="44"/>
        <v>0.39985806374856231</v>
      </c>
      <c r="Z235">
        <f t="shared" si="45"/>
        <v>-1.1380575660536003</v>
      </c>
      <c r="AA235">
        <f t="shared" si="46"/>
        <v>-1.1380575660536003</v>
      </c>
      <c r="AB235" t="str">
        <f>IFERROR(V144+MATCH(AA235,V235:Z235,0)-1,"")</f>
        <v/>
      </c>
    </row>
    <row r="236" spans="1:28" x14ac:dyDescent="0.3">
      <c r="A236" s="1">
        <v>8</v>
      </c>
      <c r="B236" t="s">
        <v>606</v>
      </c>
      <c r="C236" t="s">
        <v>254</v>
      </c>
      <c r="D236" t="s">
        <v>254</v>
      </c>
      <c r="E236" t="s">
        <v>2991</v>
      </c>
      <c r="F236" t="s">
        <v>8793</v>
      </c>
      <c r="G236" t="s">
        <v>811</v>
      </c>
      <c r="I236" t="str">
        <f t="shared" si="31"/>
        <v>N/A</v>
      </c>
      <c r="J236" t="str">
        <f t="shared" si="32"/>
        <v>N/A</v>
      </c>
      <c r="K236" t="str">
        <f t="shared" si="33"/>
        <v>N/A</v>
      </c>
      <c r="L236">
        <f t="shared" si="34"/>
        <v>5390000</v>
      </c>
      <c r="M236">
        <f t="shared" si="35"/>
        <v>5280000</v>
      </c>
      <c r="N236">
        <f t="shared" si="36"/>
        <v>4780000</v>
      </c>
      <c r="P236">
        <f t="shared" si="37"/>
        <v>5390000</v>
      </c>
      <c r="Q236" t="str">
        <f>IFERROR(J144+MATCH(P236,J236:N236,0)-1,"")</f>
        <v/>
      </c>
      <c r="R236" t="str">
        <f t="shared" si="38"/>
        <v/>
      </c>
      <c r="S236" t="str">
        <f>IFERROR(J144+MATCH(R236,J236:N236)-1,"")</f>
        <v/>
      </c>
      <c r="T236">
        <f t="shared" si="39"/>
        <v>5150000</v>
      </c>
      <c r="U236">
        <f t="shared" si="40"/>
        <v>325115.36414017715</v>
      </c>
      <c r="V236" t="str">
        <f t="shared" si="41"/>
        <v/>
      </c>
      <c r="W236" t="str">
        <f t="shared" si="42"/>
        <v/>
      </c>
      <c r="X236">
        <f t="shared" si="43"/>
        <v>0.73819950230503806</v>
      </c>
      <c r="Y236">
        <f t="shared" si="44"/>
        <v>0.39985806374856231</v>
      </c>
      <c r="Z236">
        <f t="shared" si="45"/>
        <v>-1.1380575660536003</v>
      </c>
      <c r="AA236">
        <f t="shared" si="46"/>
        <v>-1.1380575660536003</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254</v>
      </c>
      <c r="D238" t="s">
        <v>254</v>
      </c>
      <c r="E238" t="s">
        <v>3705</v>
      </c>
      <c r="F238" t="s">
        <v>8794</v>
      </c>
      <c r="G238" t="s">
        <v>4692</v>
      </c>
      <c r="I238" t="str">
        <f t="shared" si="31"/>
        <v>N/A</v>
      </c>
      <c r="J238" t="str">
        <f t="shared" si="32"/>
        <v>N/A</v>
      </c>
      <c r="K238" t="str">
        <f t="shared" si="33"/>
        <v>N/A</v>
      </c>
      <c r="L238">
        <f t="shared" si="34"/>
        <v>20710000</v>
      </c>
      <c r="M238">
        <f t="shared" si="35"/>
        <v>28250000</v>
      </c>
      <c r="N238">
        <f t="shared" si="36"/>
        <v>20720000</v>
      </c>
      <c r="P238">
        <f t="shared" si="37"/>
        <v>28250000</v>
      </c>
      <c r="Q238" t="str">
        <f>IFERROR(J144+MATCH(P238,J238:N238,0)-1,"")</f>
        <v/>
      </c>
      <c r="R238" t="str">
        <f t="shared" si="38"/>
        <v/>
      </c>
      <c r="S238" t="str">
        <f>IFERROR(J144+MATCH(R238,J238:N238)-1,"")</f>
        <v/>
      </c>
      <c r="T238">
        <f t="shared" si="39"/>
        <v>23226666.666666668</v>
      </c>
      <c r="U238">
        <f t="shared" si="40"/>
        <v>4350337.1516853003</v>
      </c>
      <c r="V238" t="str">
        <f t="shared" si="41"/>
        <v/>
      </c>
      <c r="W238" t="str">
        <f t="shared" si="42"/>
        <v/>
      </c>
      <c r="X238">
        <f t="shared" si="43"/>
        <v>-0.57849922406398391</v>
      </c>
      <c r="Y238">
        <f t="shared" si="44"/>
        <v>1.1546997757144677</v>
      </c>
      <c r="Z238">
        <f t="shared" si="45"/>
        <v>-0.57620055165048456</v>
      </c>
      <c r="AA238">
        <f t="shared" si="46"/>
        <v>1.1546997757144677</v>
      </c>
      <c r="AB238" t="str">
        <f>IFERROR(V144+MATCH(AA238,V238:Z238,0)-1,"")</f>
        <v/>
      </c>
    </row>
    <row r="239" spans="1:28" x14ac:dyDescent="0.3">
      <c r="A239" s="1">
        <v>11</v>
      </c>
      <c r="B239" t="s">
        <v>614</v>
      </c>
      <c r="C239" t="s">
        <v>254</v>
      </c>
      <c r="D239" t="s">
        <v>254</v>
      </c>
      <c r="E239" t="s">
        <v>3672</v>
      </c>
      <c r="F239" t="s">
        <v>8504</v>
      </c>
      <c r="G239" t="s">
        <v>2610</v>
      </c>
      <c r="I239" t="str">
        <f t="shared" si="31"/>
        <v>N/A</v>
      </c>
      <c r="J239" t="str">
        <f t="shared" si="32"/>
        <v>N/A</v>
      </c>
      <c r="K239" t="str">
        <f t="shared" si="33"/>
        <v>N/A</v>
      </c>
      <c r="L239">
        <f t="shared" si="34"/>
        <v>1720000</v>
      </c>
      <c r="M239">
        <f t="shared" si="35"/>
        <v>7150000</v>
      </c>
      <c r="N239">
        <f t="shared" si="36"/>
        <v>7140000</v>
      </c>
      <c r="P239">
        <f t="shared" si="37"/>
        <v>7150000</v>
      </c>
      <c r="Q239" t="str">
        <f>IFERROR(J144+MATCH(P239,J239:N239,0)-1,"")</f>
        <v/>
      </c>
      <c r="R239" t="str">
        <f t="shared" si="38"/>
        <v/>
      </c>
      <c r="S239" t="str">
        <f>IFERROR(J144+MATCH(R239,J239:N239)-1,"")</f>
        <v/>
      </c>
      <c r="T239">
        <f t="shared" si="39"/>
        <v>5336666.666666667</v>
      </c>
      <c r="U239">
        <f t="shared" si="40"/>
        <v>3132129.2012516558</v>
      </c>
      <c r="V239" t="str">
        <f t="shared" si="41"/>
        <v/>
      </c>
      <c r="W239" t="str">
        <f t="shared" si="42"/>
        <v/>
      </c>
      <c r="X239">
        <f t="shared" si="43"/>
        <v>-1.154699067082348</v>
      </c>
      <c r="Y239">
        <f t="shared" si="44"/>
        <v>0.57894589169843058</v>
      </c>
      <c r="Z239">
        <f t="shared" si="45"/>
        <v>0.57575317538391713</v>
      </c>
      <c r="AA239">
        <f t="shared" si="46"/>
        <v>-1.154699067082348</v>
      </c>
      <c r="AB239" t="str">
        <f>IFERROR(V144+MATCH(AA239,V239:Z239,0)-1,"")</f>
        <v/>
      </c>
    </row>
    <row r="240" spans="1:28" x14ac:dyDescent="0.3">
      <c r="A240" s="1">
        <v>12</v>
      </c>
      <c r="B240" t="s">
        <v>620</v>
      </c>
      <c r="C240" t="s">
        <v>254</v>
      </c>
      <c r="D240" t="s">
        <v>254</v>
      </c>
      <c r="E240" t="s">
        <v>8737</v>
      </c>
      <c r="F240" t="s">
        <v>5257</v>
      </c>
      <c r="G240" t="s">
        <v>2632</v>
      </c>
      <c r="I240" t="str">
        <f t="shared" si="31"/>
        <v>N/A</v>
      </c>
      <c r="J240" t="str">
        <f t="shared" si="32"/>
        <v>N/A</v>
      </c>
      <c r="K240" t="str">
        <f t="shared" si="33"/>
        <v>N/A</v>
      </c>
      <c r="L240">
        <f t="shared" si="34"/>
        <v>18980000</v>
      </c>
      <c r="M240">
        <f t="shared" si="35"/>
        <v>21100000</v>
      </c>
      <c r="N240">
        <f t="shared" si="36"/>
        <v>13580000</v>
      </c>
      <c r="P240">
        <f t="shared" si="37"/>
        <v>21100000</v>
      </c>
      <c r="Q240" t="str">
        <f>IFERROR(J144+MATCH(P240,J240:N240,0)-1,"")</f>
        <v/>
      </c>
      <c r="R240" t="str">
        <f t="shared" si="38"/>
        <v/>
      </c>
      <c r="S240" t="str">
        <f>IFERROR(J144+MATCH(R240,J240:N240)-1,"")</f>
        <v/>
      </c>
      <c r="T240">
        <f t="shared" si="39"/>
        <v>17886666.666666668</v>
      </c>
      <c r="U240">
        <f t="shared" si="40"/>
        <v>3877387.4365780512</v>
      </c>
      <c r="V240" t="str">
        <f t="shared" si="41"/>
        <v/>
      </c>
      <c r="W240" t="str">
        <f t="shared" si="42"/>
        <v/>
      </c>
      <c r="X240">
        <f t="shared" si="43"/>
        <v>0.28197680815158421</v>
      </c>
      <c r="Y240">
        <f t="shared" si="44"/>
        <v>0.82873671664063231</v>
      </c>
      <c r="Z240">
        <f t="shared" si="45"/>
        <v>-1.1107135247922175</v>
      </c>
      <c r="AA240">
        <f t="shared" si="46"/>
        <v>-1.1107135247922175</v>
      </c>
      <c r="AB240" t="str">
        <f>IFERROR(V144+MATCH(AA240,V240:Z240,0)-1,"")</f>
        <v/>
      </c>
    </row>
    <row r="241" spans="1:28" x14ac:dyDescent="0.3">
      <c r="A241" s="1">
        <v>13</v>
      </c>
      <c r="B241" t="s">
        <v>626</v>
      </c>
      <c r="C241" t="s">
        <v>254</v>
      </c>
      <c r="D241" t="s">
        <v>254</v>
      </c>
      <c r="E241" t="s">
        <v>8795</v>
      </c>
      <c r="F241" t="s">
        <v>5401</v>
      </c>
      <c r="G241" t="s">
        <v>8796</v>
      </c>
      <c r="I241" t="str">
        <f t="shared" si="31"/>
        <v>N/A</v>
      </c>
      <c r="J241" t="str">
        <f t="shared" si="32"/>
        <v>N/A</v>
      </c>
      <c r="K241" t="str">
        <f t="shared" si="33"/>
        <v>N/A</v>
      </c>
      <c r="L241">
        <f t="shared" si="34"/>
        <v>477000</v>
      </c>
      <c r="M241">
        <f t="shared" si="35"/>
        <v>1540000</v>
      </c>
      <c r="N241">
        <f t="shared" si="36"/>
        <v>764000</v>
      </c>
      <c r="P241">
        <f t="shared" si="37"/>
        <v>1540000</v>
      </c>
      <c r="Q241" t="str">
        <f>IFERROR(J144+MATCH(P241,J241:N241,0)-1,"")</f>
        <v/>
      </c>
      <c r="R241" t="str">
        <f t="shared" si="38"/>
        <v/>
      </c>
      <c r="S241" t="str">
        <f>IFERROR(J144+MATCH(R241,J241:N241)-1,"")</f>
        <v/>
      </c>
      <c r="T241">
        <f t="shared" si="39"/>
        <v>927000</v>
      </c>
      <c r="U241">
        <f t="shared" si="40"/>
        <v>549926.35870632716</v>
      </c>
      <c r="V241" t="str">
        <f t="shared" si="41"/>
        <v/>
      </c>
      <c r="W241" t="str">
        <f t="shared" si="42"/>
        <v/>
      </c>
      <c r="X241">
        <f t="shared" si="43"/>
        <v>-0.81829138188356954</v>
      </c>
      <c r="Y241">
        <f t="shared" si="44"/>
        <v>1.1146947046547291</v>
      </c>
      <c r="Z241">
        <f t="shared" si="45"/>
        <v>-0.29640332277115961</v>
      </c>
      <c r="AA241">
        <f t="shared" si="46"/>
        <v>1.1146947046547291</v>
      </c>
      <c r="AB241" t="str">
        <f>IFERROR(V144+MATCH(AA241,V241:Z241,0)-1,"")</f>
        <v/>
      </c>
    </row>
    <row r="242" spans="1:28" x14ac:dyDescent="0.3">
      <c r="A242" s="1">
        <v>14</v>
      </c>
      <c r="B242" t="s">
        <v>632</v>
      </c>
      <c r="C242" t="s">
        <v>254</v>
      </c>
      <c r="D242" t="s">
        <v>254</v>
      </c>
      <c r="E242" t="s">
        <v>8795</v>
      </c>
      <c r="F242" t="s">
        <v>1959</v>
      </c>
      <c r="G242" t="s">
        <v>8796</v>
      </c>
      <c r="I242" t="str">
        <f t="shared" si="31"/>
        <v>N/A</v>
      </c>
      <c r="J242" t="str">
        <f t="shared" si="32"/>
        <v>N/A</v>
      </c>
      <c r="K242" t="str">
        <f t="shared" si="33"/>
        <v>N/A</v>
      </c>
      <c r="L242">
        <f t="shared" si="34"/>
        <v>477000</v>
      </c>
      <c r="M242">
        <f t="shared" si="35"/>
        <v>1240000</v>
      </c>
      <c r="N242">
        <f t="shared" si="36"/>
        <v>764000</v>
      </c>
      <c r="P242">
        <f t="shared" si="37"/>
        <v>1240000</v>
      </c>
      <c r="Q242" t="str">
        <f>IFERROR(J144+MATCH(P242,J242:N242,0)-1,"")</f>
        <v/>
      </c>
      <c r="R242" t="str">
        <f t="shared" si="38"/>
        <v/>
      </c>
      <c r="S242" t="str">
        <f>IFERROR(J144+MATCH(R242,J242:N242)-1,"")</f>
        <v/>
      </c>
      <c r="T242">
        <f t="shared" si="39"/>
        <v>827000</v>
      </c>
      <c r="U242">
        <f t="shared" si="40"/>
        <v>385381.62903802254</v>
      </c>
      <c r="V242" t="str">
        <f t="shared" si="41"/>
        <v/>
      </c>
      <c r="W242" t="str">
        <f t="shared" si="42"/>
        <v/>
      </c>
      <c r="X242">
        <f t="shared" si="43"/>
        <v>-0.90819067030688239</v>
      </c>
      <c r="Y242">
        <f t="shared" si="44"/>
        <v>1.0716649909621212</v>
      </c>
      <c r="Z242">
        <f t="shared" si="45"/>
        <v>-0.16347432065523884</v>
      </c>
      <c r="AA242">
        <f t="shared" si="46"/>
        <v>1.0716649909621212</v>
      </c>
      <c r="AB242" t="str">
        <f>IFERROR(V144+MATCH(AA242,V242:Z242,0)-1,"")</f>
        <v/>
      </c>
    </row>
    <row r="243" spans="1:28" x14ac:dyDescent="0.3">
      <c r="A243" s="1">
        <v>15</v>
      </c>
      <c r="B243" t="s">
        <v>635</v>
      </c>
      <c r="C243" t="s">
        <v>254</v>
      </c>
      <c r="D243" t="s">
        <v>254</v>
      </c>
      <c r="E243" t="s">
        <v>8797</v>
      </c>
      <c r="F243" t="s">
        <v>6608</v>
      </c>
      <c r="G243" t="s">
        <v>8798</v>
      </c>
      <c r="I243" t="str">
        <f t="shared" si="31"/>
        <v>N/A</v>
      </c>
      <c r="J243" t="str">
        <f t="shared" si="32"/>
        <v>N/A</v>
      </c>
      <c r="K243" t="str">
        <f t="shared" si="33"/>
        <v>N/A</v>
      </c>
      <c r="L243">
        <f t="shared" si="34"/>
        <v>262040000.00000003</v>
      </c>
      <c r="M243">
        <f t="shared" si="35"/>
        <v>397160000</v>
      </c>
      <c r="N243">
        <f t="shared" si="36"/>
        <v>990970000</v>
      </c>
      <c r="P243">
        <f t="shared" si="37"/>
        <v>990970000</v>
      </c>
      <c r="Q243" t="str">
        <f>IFERROR(J144+MATCH(P243,J243:N243,0)-1,"")</f>
        <v/>
      </c>
      <c r="R243" t="str">
        <f t="shared" si="38"/>
        <v/>
      </c>
      <c r="S243" t="str">
        <f>IFERROR(J144+MATCH(R243,J243:N243)-1,"")</f>
        <v/>
      </c>
      <c r="T243">
        <f t="shared" si="39"/>
        <v>550056666.66666663</v>
      </c>
      <c r="U243">
        <f t="shared" si="40"/>
        <v>387772844.88903213</v>
      </c>
      <c r="V243" t="str">
        <f t="shared" si="41"/>
        <v/>
      </c>
      <c r="W243" t="str">
        <f t="shared" si="42"/>
        <v/>
      </c>
      <c r="X243">
        <f t="shared" si="43"/>
        <v>-0.74274583809262751</v>
      </c>
      <c r="Y243">
        <f t="shared" si="44"/>
        <v>-0.39429441406713417</v>
      </c>
      <c r="Z243">
        <f t="shared" si="45"/>
        <v>1.137040252159762</v>
      </c>
      <c r="AA243">
        <f t="shared" si="46"/>
        <v>1.137040252159762</v>
      </c>
      <c r="AB243" t="str">
        <f>IFERROR(V144+MATCH(AA243,V243:Z243,0)-1,"")</f>
        <v/>
      </c>
    </row>
    <row r="244" spans="1:28" x14ac:dyDescent="0.3">
      <c r="A244" s="1">
        <v>16</v>
      </c>
      <c r="B244" t="s">
        <v>640</v>
      </c>
      <c r="C244" t="s">
        <v>254</v>
      </c>
      <c r="D244" t="s">
        <v>254</v>
      </c>
      <c r="E244" t="s">
        <v>254</v>
      </c>
      <c r="F244" t="s">
        <v>8799</v>
      </c>
      <c r="G244" t="s">
        <v>8800</v>
      </c>
      <c r="I244" t="str">
        <f t="shared" si="31"/>
        <v>N/A</v>
      </c>
      <c r="J244" t="str">
        <f t="shared" si="32"/>
        <v>N/A</v>
      </c>
      <c r="K244" t="str">
        <f t="shared" si="33"/>
        <v>N/A</v>
      </c>
      <c r="L244" t="str">
        <f t="shared" si="34"/>
        <v>N/A</v>
      </c>
      <c r="M244">
        <f t="shared" si="35"/>
        <v>0.51570000000000005</v>
      </c>
      <c r="N244">
        <f t="shared" si="36"/>
        <v>1.4950999999999999</v>
      </c>
      <c r="P244">
        <f t="shared" si="37"/>
        <v>1.4950999999999999</v>
      </c>
      <c r="Q244" t="str">
        <f>IFERROR(J144+MATCH(P244,J244:N244,0)-1,"")</f>
        <v/>
      </c>
      <c r="R244" t="str">
        <f t="shared" si="38"/>
        <v/>
      </c>
      <c r="S244" t="str">
        <f>IFERROR(J144+MATCH(R244,J244:N244)-1,"")</f>
        <v/>
      </c>
      <c r="T244">
        <f t="shared" si="39"/>
        <v>1.0053999999999998</v>
      </c>
      <c r="U244">
        <f t="shared" si="40"/>
        <v>0.69254038149410513</v>
      </c>
      <c r="V244" t="str">
        <f t="shared" si="41"/>
        <v/>
      </c>
      <c r="W244" t="str">
        <f t="shared" si="42"/>
        <v/>
      </c>
      <c r="X244" t="str">
        <f t="shared" si="43"/>
        <v/>
      </c>
      <c r="Y244">
        <f t="shared" si="44"/>
        <v>-0.7071067811865468</v>
      </c>
      <c r="Z244">
        <f t="shared" si="45"/>
        <v>0.70710678118654702</v>
      </c>
      <c r="AA244">
        <f t="shared" si="46"/>
        <v>-0.7071067811865468</v>
      </c>
      <c r="AB244" t="str">
        <f>IFERROR(V144+MATCH(AA244,V244:Z244,0)-1,"")</f>
        <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8670</v>
      </c>
      <c r="D246" s="1" t="s">
        <v>243</v>
      </c>
      <c r="E246" s="1" t="s">
        <v>244</v>
      </c>
      <c r="F246" s="1" t="s">
        <v>245</v>
      </c>
      <c r="G246" s="1" t="s">
        <v>246</v>
      </c>
      <c r="H246" s="1" t="s">
        <v>247</v>
      </c>
      <c r="I246" t="str">
        <f t="shared" si="31"/>
        <v>N/A</v>
      </c>
      <c r="J246" t="str">
        <f t="shared" si="32"/>
        <v>N/A</v>
      </c>
      <c r="K246">
        <f t="shared" si="33"/>
        <v>2013</v>
      </c>
      <c r="L246">
        <f t="shared" si="34"/>
        <v>2014</v>
      </c>
      <c r="M246">
        <f t="shared" si="35"/>
        <v>2015</v>
      </c>
      <c r="N246">
        <f t="shared" si="36"/>
        <v>2016</v>
      </c>
      <c r="P246">
        <f t="shared" si="37"/>
        <v>2016</v>
      </c>
      <c r="Q246" t="str">
        <f>IFERROR(J144+MATCH(P246,J246:N246,0)-1,"")</f>
        <v/>
      </c>
      <c r="R246" t="str">
        <f t="shared" si="38"/>
        <v/>
      </c>
      <c r="S246" t="str">
        <f>IFERROR(J144+MATCH(R246,J246:N246)-1,"")</f>
        <v/>
      </c>
      <c r="T246">
        <f t="shared" si="39"/>
        <v>2014.5</v>
      </c>
      <c r="U246">
        <f t="shared" si="40"/>
        <v>1.2909944487358056</v>
      </c>
      <c r="V246" t="e">
        <f t="shared" si="41"/>
        <v>#VALUE!</v>
      </c>
      <c r="W246">
        <f t="shared" si="42"/>
        <v>-1.1618950038622251</v>
      </c>
      <c r="X246">
        <f t="shared" si="43"/>
        <v>-0.3872983346207417</v>
      </c>
      <c r="Y246">
        <f t="shared" si="44"/>
        <v>0.3872983346207417</v>
      </c>
      <c r="Z246">
        <f t="shared" si="45"/>
        <v>1.1618950038622251</v>
      </c>
      <c r="AA246" t="e">
        <f t="shared" si="46"/>
        <v>#VALUE!</v>
      </c>
      <c r="AB246" t="str">
        <f>IFERROR(V144+MATCH(AA246,V246:Z246,0)-1,"")</f>
        <v/>
      </c>
    </row>
    <row r="247" spans="1:28" x14ac:dyDescent="0.3">
      <c r="A247" s="1">
        <v>0</v>
      </c>
      <c r="B247" t="s">
        <v>645</v>
      </c>
      <c r="C247" t="s">
        <v>254</v>
      </c>
      <c r="D247" t="s">
        <v>254</v>
      </c>
      <c r="E247" t="s">
        <v>254</v>
      </c>
      <c r="F247" t="s">
        <v>254</v>
      </c>
      <c r="G247" t="s">
        <v>254</v>
      </c>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254</v>
      </c>
      <c r="D249" t="s">
        <v>254</v>
      </c>
      <c r="E249" t="s">
        <v>254</v>
      </c>
      <c r="F249" t="s">
        <v>254</v>
      </c>
      <c r="G249" t="s">
        <v>254</v>
      </c>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1:28" x14ac:dyDescent="0.3">
      <c r="A250" s="1">
        <v>3</v>
      </c>
      <c r="B250" t="s">
        <v>655</v>
      </c>
      <c r="C250" t="s">
        <v>254</v>
      </c>
      <c r="D250" t="s">
        <v>254</v>
      </c>
      <c r="E250" t="s">
        <v>8801</v>
      </c>
      <c r="F250" t="s">
        <v>2969</v>
      </c>
      <c r="G250" t="s">
        <v>8802</v>
      </c>
      <c r="I250" t="str">
        <f t="shared" si="31"/>
        <v>N/A</v>
      </c>
      <c r="J250" t="str">
        <f t="shared" si="32"/>
        <v>N/A</v>
      </c>
      <c r="K250" t="str">
        <f t="shared" si="33"/>
        <v>N/A</v>
      </c>
      <c r="L250">
        <f t="shared" si="34"/>
        <v>4440000</v>
      </c>
      <c r="M250">
        <f t="shared" si="35"/>
        <v>10600000</v>
      </c>
      <c r="N250">
        <f t="shared" si="36"/>
        <v>9560000</v>
      </c>
      <c r="P250">
        <f t="shared" si="37"/>
        <v>10600000</v>
      </c>
      <c r="Q250" t="str">
        <f>IFERROR(J144+MATCH(P250,J250:N250,0)-1,"")</f>
        <v/>
      </c>
      <c r="R250" t="str">
        <f t="shared" si="38"/>
        <v/>
      </c>
      <c r="S250" t="str">
        <f>IFERROR(J144+MATCH(R250,J250:N250)-1,"")</f>
        <v/>
      </c>
      <c r="T250">
        <f t="shared" si="39"/>
        <v>8200000</v>
      </c>
      <c r="U250">
        <f t="shared" si="40"/>
        <v>3297514.2152839918</v>
      </c>
      <c r="V250" t="str">
        <f t="shared" si="41"/>
        <v/>
      </c>
      <c r="W250" t="str">
        <f t="shared" si="42"/>
        <v/>
      </c>
      <c r="X250">
        <f t="shared" si="43"/>
        <v>-1.1402528554910802</v>
      </c>
      <c r="Y250">
        <f t="shared" si="44"/>
        <v>0.7278209715900511</v>
      </c>
      <c r="Z250">
        <f t="shared" si="45"/>
        <v>0.41243188390102897</v>
      </c>
      <c r="AA250">
        <f t="shared" si="46"/>
        <v>-1.1402528554910802</v>
      </c>
      <c r="AB250" t="str">
        <f>IFERROR(V144+MATCH(AA250,V250:Z250,0)-1,"")</f>
        <v/>
      </c>
    </row>
    <row r="251" spans="1:28" x14ac:dyDescent="0.3">
      <c r="A251" s="1">
        <v>4</v>
      </c>
      <c r="B251" t="s">
        <v>661</v>
      </c>
      <c r="C251" t="s">
        <v>254</v>
      </c>
      <c r="D251" t="s">
        <v>254</v>
      </c>
      <c r="E251" t="s">
        <v>254</v>
      </c>
      <c r="F251" t="s">
        <v>8803</v>
      </c>
      <c r="G251" t="s">
        <v>8804</v>
      </c>
      <c r="I251" t="str">
        <f t="shared" si="31"/>
        <v>N/A</v>
      </c>
      <c r="J251" t="str">
        <f t="shared" si="32"/>
        <v>N/A</v>
      </c>
      <c r="K251" t="str">
        <f t="shared" si="33"/>
        <v>N/A</v>
      </c>
      <c r="L251" t="str">
        <f t="shared" si="34"/>
        <v>N/A</v>
      </c>
      <c r="M251">
        <f t="shared" si="35"/>
        <v>1.3886000000000001</v>
      </c>
      <c r="N251">
        <f t="shared" si="36"/>
        <v>-9.7799999999999998E-2</v>
      </c>
      <c r="P251">
        <f t="shared" si="37"/>
        <v>1.3886000000000001</v>
      </c>
      <c r="Q251" t="str">
        <f>IFERROR(J144+MATCH(P251,J251:N251,0)-1,"")</f>
        <v/>
      </c>
      <c r="R251" t="str">
        <f t="shared" si="38"/>
        <v/>
      </c>
      <c r="S251" t="str">
        <f>IFERROR(J144+MATCH(R251,J251:N251)-1,"")</f>
        <v/>
      </c>
      <c r="T251">
        <f t="shared" si="39"/>
        <v>0.64539999999999997</v>
      </c>
      <c r="U251">
        <f t="shared" si="40"/>
        <v>1.0510435195556844</v>
      </c>
      <c r="V251" t="str">
        <f t="shared" si="41"/>
        <v/>
      </c>
      <c r="W251" t="str">
        <f t="shared" si="42"/>
        <v/>
      </c>
      <c r="X251" t="str">
        <f t="shared" si="43"/>
        <v/>
      </c>
      <c r="Y251">
        <f t="shared" si="44"/>
        <v>0.70710678118654746</v>
      </c>
      <c r="Z251">
        <f t="shared" si="45"/>
        <v>-0.70710678118654735</v>
      </c>
      <c r="AA251">
        <f t="shared" si="46"/>
        <v>-0.70710678118654735</v>
      </c>
      <c r="AB251" t="str">
        <f>IFERROR(V144+MATCH(AA251,V251:Z251,0)-1,"")</f>
        <v/>
      </c>
    </row>
    <row r="252" spans="1:28" x14ac:dyDescent="0.3">
      <c r="A252" s="1">
        <v>5</v>
      </c>
      <c r="B252" t="s">
        <v>666</v>
      </c>
      <c r="C252" t="s">
        <v>254</v>
      </c>
      <c r="D252" t="s">
        <v>254</v>
      </c>
      <c r="E252" t="s">
        <v>8805</v>
      </c>
      <c r="F252" t="s">
        <v>2797</v>
      </c>
      <c r="G252" t="s">
        <v>3434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2540000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3980000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5300000</v>
      </c>
      <c r="P252">
        <f t="shared" si="37"/>
        <v>5300000</v>
      </c>
      <c r="Q252" t="str">
        <f>IFERROR(J144+MATCH(P252,J252:N252,0)-1,"")</f>
        <v/>
      </c>
      <c r="R252" t="str">
        <f t="shared" si="38"/>
        <v/>
      </c>
      <c r="S252" t="str">
        <f>IFERROR(J144+MATCH(R252,J252:N252)-1,"")</f>
        <v/>
      </c>
      <c r="T252">
        <f t="shared" si="39"/>
        <v>3940000</v>
      </c>
      <c r="U252">
        <f t="shared" si="40"/>
        <v>1380434.7141389919</v>
      </c>
      <c r="V252" t="str">
        <f t="shared" si="41"/>
        <v/>
      </c>
      <c r="W252" t="str">
        <f t="shared" si="42"/>
        <v/>
      </c>
      <c r="X252">
        <f t="shared" si="43"/>
        <v>-1.0141732786495532</v>
      </c>
      <c r="Y252">
        <f t="shared" si="44"/>
        <v>2.897637938998723E-2</v>
      </c>
      <c r="Z252">
        <f t="shared" si="45"/>
        <v>0.98519689925956588</v>
      </c>
      <c r="AA252">
        <f t="shared" si="46"/>
        <v>-1.0141732786495532</v>
      </c>
      <c r="AB252" t="str">
        <f>IFERROR(V144+MATCH(AA252,V252:Z252,0)-1,"")</f>
        <v/>
      </c>
    </row>
    <row r="253" spans="1:28" x14ac:dyDescent="0.3">
      <c r="A253" s="1">
        <v>6</v>
      </c>
      <c r="B253" t="s">
        <v>672</v>
      </c>
      <c r="C253" t="s">
        <v>254</v>
      </c>
      <c r="D253" t="s">
        <v>254</v>
      </c>
      <c r="E253" t="s">
        <v>8806</v>
      </c>
      <c r="F253" t="s">
        <v>8807</v>
      </c>
      <c r="G253" t="s">
        <v>8808</v>
      </c>
      <c r="I253" t="str">
        <f t="shared" si="47"/>
        <v>N/A</v>
      </c>
      <c r="J253" t="str">
        <f t="shared" si="48"/>
        <v>N/A</v>
      </c>
      <c r="K253" t="str">
        <f t="shared" si="49"/>
        <v>N/A</v>
      </c>
      <c r="L253">
        <f t="shared" si="50"/>
        <v>119550000</v>
      </c>
      <c r="M253">
        <f t="shared" si="51"/>
        <v>173580000</v>
      </c>
      <c r="N253">
        <f t="shared" si="52"/>
        <v>221640000</v>
      </c>
      <c r="P253">
        <f t="shared" si="37"/>
        <v>221640000</v>
      </c>
      <c r="Q253" t="str">
        <f>IFERROR(J144+MATCH(P253,J253:N253,0)-1,"")</f>
        <v/>
      </c>
      <c r="R253" t="str">
        <f t="shared" si="38"/>
        <v/>
      </c>
      <c r="S253" t="str">
        <f>IFERROR(J144+MATCH(R253,J253:N253)-1,"")</f>
        <v/>
      </c>
      <c r="T253">
        <f t="shared" si="39"/>
        <v>171590000</v>
      </c>
      <c r="U253">
        <f t="shared" si="40"/>
        <v>51074084.426448606</v>
      </c>
      <c r="V253" t="str">
        <f t="shared" si="41"/>
        <v/>
      </c>
      <c r="W253" t="str">
        <f t="shared" si="42"/>
        <v/>
      </c>
      <c r="X253">
        <f t="shared" si="43"/>
        <v>-1.0189120487307493</v>
      </c>
      <c r="Y253">
        <f t="shared" si="44"/>
        <v>3.896300878121043E-2</v>
      </c>
      <c r="Z253">
        <f t="shared" si="45"/>
        <v>0.97994903994953875</v>
      </c>
      <c r="AA253">
        <f t="shared" si="46"/>
        <v>-1.0189120487307493</v>
      </c>
      <c r="AB253" t="str">
        <f>IFERROR(V144+MATCH(AA253,V253:Z253,0)-1,"")</f>
        <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254</v>
      </c>
      <c r="D255" t="s">
        <v>254</v>
      </c>
      <c r="E255" t="s">
        <v>3426</v>
      </c>
      <c r="F255" t="s">
        <v>8809</v>
      </c>
      <c r="G255" t="s">
        <v>8810</v>
      </c>
      <c r="I255" t="str">
        <f t="shared" si="47"/>
        <v>N/A</v>
      </c>
      <c r="J255" t="str">
        <f t="shared" si="48"/>
        <v>N/A</v>
      </c>
      <c r="K255" t="str">
        <f t="shared" si="49"/>
        <v>N/A</v>
      </c>
      <c r="L255">
        <f t="shared" si="50"/>
        <v>13950000</v>
      </c>
      <c r="M255">
        <f t="shared" si="51"/>
        <v>17710000</v>
      </c>
      <c r="N255">
        <f t="shared" si="52"/>
        <v>19540000</v>
      </c>
      <c r="P255">
        <f t="shared" si="37"/>
        <v>19540000</v>
      </c>
      <c r="Q255" t="str">
        <f>IFERROR(J144+MATCH(P255,J255:N255,0)-1,"")</f>
        <v/>
      </c>
      <c r="R255" t="str">
        <f t="shared" si="38"/>
        <v/>
      </c>
      <c r="S255" t="str">
        <f>IFERROR(J144+MATCH(R255,J255:N255)-1,"")</f>
        <v/>
      </c>
      <c r="T255">
        <f t="shared" si="39"/>
        <v>17066666.666666668</v>
      </c>
      <c r="U255">
        <f t="shared" si="40"/>
        <v>2849988.3040695647</v>
      </c>
      <c r="V255" t="str">
        <f t="shared" si="41"/>
        <v/>
      </c>
      <c r="W255" t="str">
        <f t="shared" si="42"/>
        <v/>
      </c>
      <c r="X255">
        <f t="shared" si="43"/>
        <v>-1.0935717393002304</v>
      </c>
      <c r="Y255">
        <f t="shared" si="44"/>
        <v>0.22573192051865668</v>
      </c>
      <c r="Z255">
        <f t="shared" si="45"/>
        <v>0.86783981878157246</v>
      </c>
      <c r="AA255">
        <f t="shared" si="46"/>
        <v>-1.0935717393002304</v>
      </c>
      <c r="AB255" t="str">
        <f>IFERROR(V144+MATCH(AA255,V255:Z255,0)-1,"")</f>
        <v/>
      </c>
    </row>
    <row r="256" spans="1:28" x14ac:dyDescent="0.3">
      <c r="A256" s="1">
        <v>9</v>
      </c>
      <c r="B256" t="s">
        <v>683</v>
      </c>
      <c r="C256" t="s">
        <v>254</v>
      </c>
      <c r="D256" t="s">
        <v>254</v>
      </c>
      <c r="E256" t="s">
        <v>8811</v>
      </c>
      <c r="F256" t="s">
        <v>8812</v>
      </c>
      <c r="G256" t="s">
        <v>8813</v>
      </c>
      <c r="I256" t="str">
        <f t="shared" si="47"/>
        <v>N/A</v>
      </c>
      <c r="J256" t="str">
        <f t="shared" si="48"/>
        <v>N/A</v>
      </c>
      <c r="K256" t="str">
        <f t="shared" si="49"/>
        <v>N/A</v>
      </c>
      <c r="L256">
        <f t="shared" si="50"/>
        <v>105610000</v>
      </c>
      <c r="M256">
        <f t="shared" si="51"/>
        <v>155870000</v>
      </c>
      <c r="N256">
        <f t="shared" si="52"/>
        <v>202100000</v>
      </c>
      <c r="P256">
        <f t="shared" si="37"/>
        <v>202100000</v>
      </c>
      <c r="Q256" t="str">
        <f>IFERROR(J144+MATCH(P256,J256:N256,0)-1,"")</f>
        <v/>
      </c>
      <c r="R256" t="str">
        <f t="shared" si="38"/>
        <v/>
      </c>
      <c r="S256" t="str">
        <f>IFERROR(J144+MATCH(R256,J256:N256)-1,"")</f>
        <v/>
      </c>
      <c r="T256">
        <f t="shared" si="39"/>
        <v>154526666.66666666</v>
      </c>
      <c r="U256">
        <f t="shared" si="40"/>
        <v>48259024.371958993</v>
      </c>
      <c r="V256" t="str">
        <f t="shared" si="41"/>
        <v/>
      </c>
      <c r="W256" t="str">
        <f t="shared" si="42"/>
        <v/>
      </c>
      <c r="X256">
        <f t="shared" si="43"/>
        <v>-1.0136273433469944</v>
      </c>
      <c r="Y256">
        <f t="shared" si="44"/>
        <v>2.7835899105202174E-2</v>
      </c>
      <c r="Z256">
        <f t="shared" si="45"/>
        <v>0.98579144424179299</v>
      </c>
      <c r="AA256">
        <f t="shared" si="46"/>
        <v>-1.0136273433469944</v>
      </c>
      <c r="AB256" t="str">
        <f>IFERROR(V144+MATCH(AA256,V256:Z256,0)-1,"")</f>
        <v/>
      </c>
    </row>
    <row r="257" spans="1:28" x14ac:dyDescent="0.3">
      <c r="A257" s="1">
        <v>10</v>
      </c>
      <c r="B257" t="s">
        <v>689</v>
      </c>
      <c r="C257" t="s">
        <v>254</v>
      </c>
      <c r="D257" t="s">
        <v>254</v>
      </c>
      <c r="E257" t="s">
        <v>8814</v>
      </c>
      <c r="F257" t="s">
        <v>8815</v>
      </c>
      <c r="G257" t="s">
        <v>8816</v>
      </c>
      <c r="I257" t="str">
        <f t="shared" si="47"/>
        <v>N/A</v>
      </c>
      <c r="J257" t="str">
        <f t="shared" si="48"/>
        <v>N/A</v>
      </c>
      <c r="K257" t="str">
        <f t="shared" si="49"/>
        <v>N/A</v>
      </c>
      <c r="L257">
        <f t="shared" si="50"/>
        <v>126530000</v>
      </c>
      <c r="M257">
        <f t="shared" si="51"/>
        <v>188150000</v>
      </c>
      <c r="N257">
        <f t="shared" si="52"/>
        <v>236500000</v>
      </c>
      <c r="P257">
        <f t="shared" si="37"/>
        <v>236500000</v>
      </c>
      <c r="Q257" t="str">
        <f>IFERROR(J144+MATCH(P257,J257:N257,0)-1,"")</f>
        <v/>
      </c>
      <c r="R257" t="str">
        <f t="shared" si="38"/>
        <v/>
      </c>
      <c r="S257" t="str">
        <f>IFERROR(J144+MATCH(R257,J257:N257)-1,"")</f>
        <v/>
      </c>
      <c r="T257">
        <f t="shared" si="39"/>
        <v>183726666.66666666</v>
      </c>
      <c r="U257">
        <f t="shared" si="40"/>
        <v>55118278.577376999</v>
      </c>
      <c r="V257" t="str">
        <f t="shared" si="41"/>
        <v/>
      </c>
      <c r="W257" t="str">
        <f t="shared" si="42"/>
        <v/>
      </c>
      <c r="X257">
        <f t="shared" si="43"/>
        <v>-1.037707783024681</v>
      </c>
      <c r="Y257">
        <f t="shared" si="44"/>
        <v>8.0251659658124308E-2</v>
      </c>
      <c r="Z257">
        <f t="shared" si="45"/>
        <v>0.95745612336655728</v>
      </c>
      <c r="AA257">
        <f t="shared" si="46"/>
        <v>-1.037707783024681</v>
      </c>
      <c r="AB257" t="str">
        <f>IFERROR(V144+MATCH(AA257,V257:Z257,0)-1,"")</f>
        <v/>
      </c>
    </row>
    <row r="258" spans="1:28" x14ac:dyDescent="0.3">
      <c r="A258" s="1">
        <v>11</v>
      </c>
      <c r="B258" t="s">
        <v>695</v>
      </c>
      <c r="C258" t="s">
        <v>254</v>
      </c>
      <c r="D258" t="s">
        <v>254</v>
      </c>
      <c r="E258" t="s">
        <v>254</v>
      </c>
      <c r="F258" t="s">
        <v>254</v>
      </c>
      <c r="G258" t="s">
        <v>254</v>
      </c>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1:28" x14ac:dyDescent="0.3">
      <c r="A259" s="1">
        <v>12</v>
      </c>
      <c r="B259" t="s">
        <v>701</v>
      </c>
      <c r="C259" t="s">
        <v>254</v>
      </c>
      <c r="D259" t="s">
        <v>254</v>
      </c>
      <c r="E259" t="s">
        <v>254</v>
      </c>
      <c r="F259" t="s">
        <v>254</v>
      </c>
      <c r="G259" t="s">
        <v>254</v>
      </c>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1:28" x14ac:dyDescent="0.3">
      <c r="A260" s="1">
        <v>13</v>
      </c>
      <c r="B260" t="s">
        <v>704</v>
      </c>
      <c r="C260" t="s">
        <v>254</v>
      </c>
      <c r="D260" t="s">
        <v>254</v>
      </c>
      <c r="E260" t="s">
        <v>254</v>
      </c>
      <c r="F260" t="s">
        <v>254</v>
      </c>
      <c r="G260" t="s">
        <v>254</v>
      </c>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7220</v>
      </c>
      <c r="F263" t="s">
        <v>8817</v>
      </c>
      <c r="G263" t="s">
        <v>4507</v>
      </c>
      <c r="I263" t="str">
        <f t="shared" si="47"/>
        <v>N/A</v>
      </c>
      <c r="J263" t="str">
        <f t="shared" si="48"/>
        <v>N/A</v>
      </c>
      <c r="K263" t="str">
        <f t="shared" si="49"/>
        <v>N/A</v>
      </c>
      <c r="L263">
        <f t="shared" si="50"/>
        <v>1760000</v>
      </c>
      <c r="M263">
        <f t="shared" si="51"/>
        <v>1870000</v>
      </c>
      <c r="N263">
        <f t="shared" si="52"/>
        <v>2170000</v>
      </c>
      <c r="P263">
        <f t="shared" si="37"/>
        <v>2170000</v>
      </c>
      <c r="Q263" t="str">
        <f>IFERROR(J144+MATCH(P263,J263:N263,0)-1,"")</f>
        <v/>
      </c>
      <c r="R263" t="str">
        <f t="shared" si="38"/>
        <v/>
      </c>
      <c r="S263" t="str">
        <f>IFERROR(J144+MATCH(R263,J263:N263)-1,"")</f>
        <v/>
      </c>
      <c r="T263">
        <f t="shared" si="39"/>
        <v>1933333.3333333333</v>
      </c>
      <c r="U263">
        <f t="shared" si="40"/>
        <v>212210.58723196006</v>
      </c>
      <c r="V263" t="str">
        <f t="shared" si="41"/>
        <v/>
      </c>
      <c r="W263" t="str">
        <f t="shared" si="42"/>
        <v/>
      </c>
      <c r="X263">
        <f t="shared" si="43"/>
        <v>-0.81679870733248849</v>
      </c>
      <c r="Y263">
        <f t="shared" si="44"/>
        <v>-0.29844568152533207</v>
      </c>
      <c r="Z263">
        <f t="shared" si="45"/>
        <v>1.1152443888578216</v>
      </c>
      <c r="AA263">
        <f t="shared" si="46"/>
        <v>1.1152443888578216</v>
      </c>
      <c r="AB263" t="str">
        <f>IFERROR(V144+MATCH(AA263,V263:Z263,0)-1,"")</f>
        <v/>
      </c>
    </row>
    <row r="264" spans="1:28" x14ac:dyDescent="0.3">
      <c r="A264" s="1">
        <v>17</v>
      </c>
      <c r="B264" t="s">
        <v>714</v>
      </c>
      <c r="C264" t="s">
        <v>254</v>
      </c>
      <c r="D264" t="s">
        <v>254</v>
      </c>
      <c r="E264" t="s">
        <v>8818</v>
      </c>
      <c r="F264" t="s">
        <v>8819</v>
      </c>
      <c r="G264" t="s">
        <v>1016</v>
      </c>
      <c r="I264" t="str">
        <f t="shared" si="47"/>
        <v>N/A</v>
      </c>
      <c r="J264" t="str">
        <f t="shared" si="48"/>
        <v>N/A</v>
      </c>
      <c r="K264" t="str">
        <f t="shared" si="49"/>
        <v>N/A</v>
      </c>
      <c r="L264">
        <f t="shared" si="50"/>
        <v>-45290000</v>
      </c>
      <c r="M264">
        <f t="shared" si="51"/>
        <v>-76600000</v>
      </c>
      <c r="N264">
        <f t="shared" si="52"/>
        <v>-120770000</v>
      </c>
      <c r="P264">
        <f t="shared" si="37"/>
        <v>-45290000</v>
      </c>
      <c r="Q264" t="str">
        <f>IFERROR(J144+MATCH(P264,J264:N264,0)-1,"")</f>
        <v/>
      </c>
      <c r="R264" t="str">
        <f t="shared" si="38"/>
        <v/>
      </c>
      <c r="S264" t="str">
        <f>IFERROR(J144+MATCH(R264,J264:N264)-1,"")</f>
        <v/>
      </c>
      <c r="T264">
        <f t="shared" si="39"/>
        <v>-80886666.666666672</v>
      </c>
      <c r="U264">
        <f t="shared" si="40"/>
        <v>37922147.003213495</v>
      </c>
      <c r="V264" t="str">
        <f t="shared" si="41"/>
        <v/>
      </c>
      <c r="W264" t="str">
        <f t="shared" si="42"/>
        <v/>
      </c>
      <c r="X264">
        <f t="shared" si="43"/>
        <v>0.93867751379293574</v>
      </c>
      <c r="Y264">
        <f t="shared" si="44"/>
        <v>0.11303860686747041</v>
      </c>
      <c r="Z264">
        <f t="shared" si="45"/>
        <v>-1.0517161206604058</v>
      </c>
      <c r="AA264">
        <f t="shared" si="46"/>
        <v>-1.0517161206604058</v>
      </c>
      <c r="AB264" t="str">
        <f>IFERROR(V144+MATCH(AA264,V264:Z264,0)-1,"")</f>
        <v/>
      </c>
    </row>
    <row r="265" spans="1:28" x14ac:dyDescent="0.3">
      <c r="A265" s="1">
        <v>18</v>
      </c>
      <c r="B265" t="s">
        <v>720</v>
      </c>
      <c r="C265" t="s">
        <v>254</v>
      </c>
      <c r="D265" t="s">
        <v>254</v>
      </c>
      <c r="E265" t="s">
        <v>8820</v>
      </c>
      <c r="F265" t="s">
        <v>8821</v>
      </c>
      <c r="G265" t="s">
        <v>4729</v>
      </c>
      <c r="I265" t="str">
        <f t="shared" si="47"/>
        <v>N/A</v>
      </c>
      <c r="J265" t="str">
        <f t="shared" si="48"/>
        <v>N/A</v>
      </c>
      <c r="K265" t="str">
        <f t="shared" si="49"/>
        <v>N/A</v>
      </c>
      <c r="L265">
        <f t="shared" si="50"/>
        <v>2940000</v>
      </c>
      <c r="M265">
        <f t="shared" si="51"/>
        <v>4920000</v>
      </c>
      <c r="N265">
        <f t="shared" si="52"/>
        <v>6640000</v>
      </c>
      <c r="P265">
        <f t="shared" si="37"/>
        <v>6640000</v>
      </c>
      <c r="Q265" t="str">
        <f>IFERROR(J144+MATCH(P265,J265:N265,0)-1,"")</f>
        <v/>
      </c>
      <c r="R265" t="str">
        <f t="shared" si="38"/>
        <v/>
      </c>
      <c r="S265" t="str">
        <f>IFERROR(J144+MATCH(R265,J265:N265)-1,"")</f>
        <v/>
      </c>
      <c r="T265">
        <f t="shared" si="39"/>
        <v>4833333.333333333</v>
      </c>
      <c r="U265">
        <f t="shared" si="40"/>
        <v>1851521.8965308869</v>
      </c>
      <c r="V265" t="str">
        <f t="shared" si="41"/>
        <v/>
      </c>
      <c r="W265" t="str">
        <f t="shared" si="42"/>
        <v/>
      </c>
      <c r="X265">
        <f t="shared" si="43"/>
        <v>-1.0225821994764341</v>
      </c>
      <c r="Y265">
        <f t="shared" si="44"/>
        <v>4.6808340116879205E-2</v>
      </c>
      <c r="Z265">
        <f t="shared" si="45"/>
        <v>0.97577385935955541</v>
      </c>
      <c r="AA265">
        <f t="shared" si="46"/>
        <v>-1.0225821994764341</v>
      </c>
      <c r="AB265" t="str">
        <f>IFERROR(V144+MATCH(AA265,V265:Z265,0)-1,"")</f>
        <v/>
      </c>
    </row>
    <row r="266" spans="1:28" x14ac:dyDescent="0.3">
      <c r="A266" s="1">
        <v>19</v>
      </c>
      <c r="B266" t="s">
        <v>725</v>
      </c>
      <c r="C266" t="s">
        <v>254</v>
      </c>
      <c r="D266" t="s">
        <v>254</v>
      </c>
      <c r="E266" t="s">
        <v>3887</v>
      </c>
      <c r="F266" t="s">
        <v>8822</v>
      </c>
      <c r="G266" t="s">
        <v>8823</v>
      </c>
      <c r="I266" t="str">
        <f t="shared" si="47"/>
        <v>N/A</v>
      </c>
      <c r="J266" t="str">
        <f t="shared" si="48"/>
        <v>N/A</v>
      </c>
      <c r="K266" t="str">
        <f t="shared" si="49"/>
        <v>N/A</v>
      </c>
      <c r="L266">
        <f t="shared" si="50"/>
        <v>48220000</v>
      </c>
      <c r="M266">
        <f t="shared" si="51"/>
        <v>81520000</v>
      </c>
      <c r="N266">
        <f t="shared" si="52"/>
        <v>127410000</v>
      </c>
      <c r="P266">
        <f t="shared" si="37"/>
        <v>127410000</v>
      </c>
      <c r="Q266" t="str">
        <f>IFERROR(J144+MATCH(P266,J266:N266,0)-1,"")</f>
        <v/>
      </c>
      <c r="R266" t="str">
        <f t="shared" si="38"/>
        <v/>
      </c>
      <c r="S266" t="str">
        <f>IFERROR(J144+MATCH(R266,J266:N266)-1,"")</f>
        <v/>
      </c>
      <c r="T266">
        <f t="shared" si="39"/>
        <v>85716666.666666672</v>
      </c>
      <c r="U266">
        <f t="shared" si="40"/>
        <v>39761451.599926956</v>
      </c>
      <c r="V266" t="str">
        <f t="shared" si="41"/>
        <v/>
      </c>
      <c r="W266" t="str">
        <f t="shared" si="42"/>
        <v/>
      </c>
      <c r="X266">
        <f t="shared" si="43"/>
        <v>-0.94304068784892037</v>
      </c>
      <c r="Y266">
        <f t="shared" si="44"/>
        <v>-0.10554611307687724</v>
      </c>
      <c r="Z266">
        <f t="shared" si="45"/>
        <v>1.0485868009257973</v>
      </c>
      <c r="AA266">
        <f t="shared" si="46"/>
        <v>1.0485868009257973</v>
      </c>
      <c r="AB266" t="str">
        <f>IFERROR(V144+MATCH(AA266,V266:Z266,0)-1,"")</f>
        <v/>
      </c>
    </row>
    <row r="267" spans="1:28" x14ac:dyDescent="0.3">
      <c r="A267" s="1">
        <v>20</v>
      </c>
      <c r="B267" t="s">
        <v>730</v>
      </c>
      <c r="C267" t="s">
        <v>254</v>
      </c>
      <c r="D267" t="s">
        <v>254</v>
      </c>
      <c r="E267" t="s">
        <v>2205</v>
      </c>
      <c r="F267" t="s">
        <v>8824</v>
      </c>
      <c r="G267" t="s">
        <v>3473</v>
      </c>
      <c r="I267" t="str">
        <f t="shared" si="47"/>
        <v>N/A</v>
      </c>
      <c r="J267" t="str">
        <f t="shared" si="48"/>
        <v>N/A</v>
      </c>
      <c r="K267" t="str">
        <f t="shared" si="49"/>
        <v>N/A</v>
      </c>
      <c r="L267">
        <f t="shared" si="50"/>
        <v>5490000</v>
      </c>
      <c r="M267">
        <f t="shared" si="51"/>
        <v>12160000</v>
      </c>
      <c r="N267">
        <f t="shared" si="52"/>
        <v>14000000</v>
      </c>
      <c r="P267">
        <f t="shared" si="37"/>
        <v>14000000</v>
      </c>
      <c r="Q267" t="str">
        <f>IFERROR(J144+MATCH(P267,J267:N267,0)-1,"")</f>
        <v/>
      </c>
      <c r="R267" t="str">
        <f t="shared" si="38"/>
        <v/>
      </c>
      <c r="S267" t="str">
        <f>IFERROR(J144+MATCH(R267,J267:N267)-1,"")</f>
        <v/>
      </c>
      <c r="T267">
        <f t="shared" si="39"/>
        <v>10550000</v>
      </c>
      <c r="U267">
        <f t="shared" si="40"/>
        <v>4477622.1368043106</v>
      </c>
      <c r="V267" t="str">
        <f t="shared" si="41"/>
        <v/>
      </c>
      <c r="W267" t="str">
        <f t="shared" si="42"/>
        <v/>
      </c>
      <c r="X267">
        <f t="shared" si="43"/>
        <v>-1.130064093262531</v>
      </c>
      <c r="Y267">
        <f t="shared" si="44"/>
        <v>0.35956584785625989</v>
      </c>
      <c r="Z267">
        <f t="shared" si="45"/>
        <v>0.77049824540627121</v>
      </c>
      <c r="AA267">
        <f t="shared" si="46"/>
        <v>-1.130064093262531</v>
      </c>
      <c r="AB267" t="str">
        <f>IFERROR(V144+MATCH(AA267,V267:Z267,0)-1,"")</f>
        <v/>
      </c>
    </row>
    <row r="268" spans="1:28" x14ac:dyDescent="0.3">
      <c r="A268" s="1">
        <v>21</v>
      </c>
      <c r="B268" t="s">
        <v>735</v>
      </c>
      <c r="C268" t="s">
        <v>254</v>
      </c>
      <c r="D268" t="s">
        <v>254</v>
      </c>
      <c r="E268" t="s">
        <v>8825</v>
      </c>
      <c r="F268" t="s">
        <v>8826</v>
      </c>
      <c r="G268" t="s">
        <v>5056</v>
      </c>
      <c r="I268" t="str">
        <f t="shared" si="47"/>
        <v>N/A</v>
      </c>
      <c r="J268" t="str">
        <f t="shared" si="48"/>
        <v>N/A</v>
      </c>
      <c r="K268" t="str">
        <f t="shared" si="49"/>
        <v>N/A</v>
      </c>
      <c r="L268">
        <f t="shared" si="50"/>
        <v>32000</v>
      </c>
      <c r="M268">
        <f t="shared" si="51"/>
        <v>2480000</v>
      </c>
      <c r="N268">
        <f t="shared" si="52"/>
        <v>1660000</v>
      </c>
      <c r="P268">
        <f t="shared" si="37"/>
        <v>2480000</v>
      </c>
      <c r="Q268" t="str">
        <f>IFERROR(J144+MATCH(P268,J268:N268,0)-1,"")</f>
        <v/>
      </c>
      <c r="R268" t="str">
        <f t="shared" si="38"/>
        <v/>
      </c>
      <c r="S268" t="str">
        <f>IFERROR(J144+MATCH(R268,J268:N268)-1,"")</f>
        <v/>
      </c>
      <c r="T268">
        <f t="shared" si="39"/>
        <v>1390666.6666666667</v>
      </c>
      <c r="U268">
        <f t="shared" si="40"/>
        <v>1246026.2169526503</v>
      </c>
      <c r="V268" t="str">
        <f t="shared" si="41"/>
        <v/>
      </c>
      <c r="W268" t="str">
        <f t="shared" si="42"/>
        <v/>
      </c>
      <c r="X268">
        <f t="shared" si="43"/>
        <v>-1.0903997429440098</v>
      </c>
      <c r="Y268">
        <f t="shared" si="44"/>
        <v>0.87424591755177206</v>
      </c>
      <c r="Z268">
        <f t="shared" si="45"/>
        <v>0.21615382539223738</v>
      </c>
      <c r="AA268">
        <f t="shared" si="46"/>
        <v>-1.0903997429440098</v>
      </c>
      <c r="AB268" t="str">
        <f>IFERROR(V144+MATCH(AA268,V268:Z268,0)-1,"")</f>
        <v/>
      </c>
    </row>
    <row r="269" spans="1:28" x14ac:dyDescent="0.3">
      <c r="A269" s="1">
        <v>22</v>
      </c>
      <c r="B269" t="s">
        <v>741</v>
      </c>
      <c r="C269" t="s">
        <v>254</v>
      </c>
      <c r="D269" t="s">
        <v>254</v>
      </c>
      <c r="E269" t="s">
        <v>8827</v>
      </c>
      <c r="F269" t="s">
        <v>4666</v>
      </c>
      <c r="G269" t="s">
        <v>8828</v>
      </c>
      <c r="I269" t="str">
        <f t="shared" si="47"/>
        <v>N/A</v>
      </c>
      <c r="J269" t="str">
        <f t="shared" si="48"/>
        <v>N/A</v>
      </c>
      <c r="K269" t="str">
        <f t="shared" si="49"/>
        <v>N/A</v>
      </c>
      <c r="L269">
        <f t="shared" si="50"/>
        <v>5460000</v>
      </c>
      <c r="M269">
        <f t="shared" si="51"/>
        <v>9680000</v>
      </c>
      <c r="N269">
        <f t="shared" si="52"/>
        <v>12350000</v>
      </c>
      <c r="P269">
        <f t="shared" si="37"/>
        <v>12350000</v>
      </c>
      <c r="Q269" t="str">
        <f>IFERROR(J144+MATCH(P269,J269:N269,0)-1,"")</f>
        <v/>
      </c>
      <c r="R269" t="str">
        <f t="shared" si="38"/>
        <v/>
      </c>
      <c r="S269" t="str">
        <f>IFERROR(J144+MATCH(R269,J269:N269)-1,"")</f>
        <v/>
      </c>
      <c r="T269">
        <f t="shared" si="39"/>
        <v>9163333.333333334</v>
      </c>
      <c r="U269">
        <f t="shared" si="40"/>
        <v>3473936.2880359981</v>
      </c>
      <c r="V269" t="str">
        <f t="shared" si="41"/>
        <v/>
      </c>
      <c r="W269" t="str">
        <f t="shared" si="42"/>
        <v/>
      </c>
      <c r="X269">
        <f t="shared" si="43"/>
        <v>-1.0660337514212233</v>
      </c>
      <c r="Y269">
        <f t="shared" si="44"/>
        <v>0.14872658098135857</v>
      </c>
      <c r="Z269">
        <f t="shared" si="45"/>
        <v>0.91730717043986409</v>
      </c>
      <c r="AA269">
        <f t="shared" si="46"/>
        <v>-1.0660337514212233</v>
      </c>
      <c r="AB269" t="str">
        <f>IFERROR(V144+MATCH(AA269,V269:Z269,0)-1,"")</f>
        <v/>
      </c>
    </row>
    <row r="270" spans="1:28" x14ac:dyDescent="0.3">
      <c r="A270" s="1">
        <v>23</v>
      </c>
      <c r="B270" t="s">
        <v>747</v>
      </c>
      <c r="C270" t="s">
        <v>254</v>
      </c>
      <c r="D270" t="s">
        <v>254</v>
      </c>
      <c r="E270" t="s">
        <v>8829</v>
      </c>
      <c r="F270" t="s">
        <v>8830</v>
      </c>
      <c r="G270" t="s">
        <v>8831</v>
      </c>
      <c r="I270" t="str">
        <f t="shared" si="47"/>
        <v>N/A</v>
      </c>
      <c r="J270" t="str">
        <f t="shared" si="48"/>
        <v>N/A</v>
      </c>
      <c r="K270" t="str">
        <f t="shared" si="49"/>
        <v>N/A</v>
      </c>
      <c r="L270">
        <f t="shared" si="50"/>
        <v>136710000</v>
      </c>
      <c r="M270">
        <f t="shared" si="51"/>
        <v>207110000</v>
      </c>
      <c r="N270">
        <f t="shared" si="52"/>
        <v>259310000</v>
      </c>
      <c r="P270">
        <f t="shared" si="37"/>
        <v>259310000</v>
      </c>
      <c r="Q270" t="str">
        <f>IFERROR(J144+MATCH(P270,J270:N270,0)-1,"")</f>
        <v/>
      </c>
      <c r="R270" t="str">
        <f t="shared" si="38"/>
        <v/>
      </c>
      <c r="S270" t="str">
        <f>IFERROR(J144+MATCH(R270,J270:N270)-1,"")</f>
        <v/>
      </c>
      <c r="T270">
        <f t="shared" si="39"/>
        <v>201043333.33333334</v>
      </c>
      <c r="U270">
        <f t="shared" si="40"/>
        <v>61524737.572242729</v>
      </c>
      <c r="V270" t="str">
        <f t="shared" si="41"/>
        <v/>
      </c>
      <c r="W270" t="str">
        <f t="shared" si="42"/>
        <v/>
      </c>
      <c r="X270">
        <f t="shared" si="43"/>
        <v>-1.0456498616965695</v>
      </c>
      <c r="Y270">
        <f t="shared" si="44"/>
        <v>9.8605323745479437E-2</v>
      </c>
      <c r="Z270">
        <f t="shared" si="45"/>
        <v>0.94704453795108956</v>
      </c>
      <c r="AA270">
        <f t="shared" si="46"/>
        <v>-1.0456498616965695</v>
      </c>
      <c r="AB270" t="str">
        <f>IFERROR(V144+MATCH(AA270,V270:Z270,0)-1,"")</f>
        <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254</v>
      </c>
      <c r="D272" t="s">
        <v>254</v>
      </c>
      <c r="E272" t="s">
        <v>8832</v>
      </c>
      <c r="F272" t="s">
        <v>8833</v>
      </c>
      <c r="G272" t="s">
        <v>8834</v>
      </c>
      <c r="I272" t="str">
        <f t="shared" si="47"/>
        <v>N/A</v>
      </c>
      <c r="J272" t="str">
        <f t="shared" si="48"/>
        <v>N/A</v>
      </c>
      <c r="K272" t="str">
        <f t="shared" si="49"/>
        <v>N/A</v>
      </c>
      <c r="L272">
        <f t="shared" si="50"/>
        <v>0.52170000000000005</v>
      </c>
      <c r="M272">
        <f t="shared" si="51"/>
        <v>0.52149999999999996</v>
      </c>
      <c r="N272">
        <f t="shared" si="52"/>
        <v>0.26170000000000004</v>
      </c>
      <c r="P272">
        <f t="shared" si="37"/>
        <v>0.52170000000000005</v>
      </c>
      <c r="Q272" t="str">
        <f>IFERROR(J144+MATCH(P272,J272:N272,0)-1,"")</f>
        <v/>
      </c>
      <c r="R272" t="str">
        <f t="shared" si="38"/>
        <v/>
      </c>
      <c r="S272" t="str">
        <f>IFERROR(J144+MATCH(R272,J272:N272)-1,"")</f>
        <v/>
      </c>
      <c r="T272">
        <f t="shared" si="39"/>
        <v>0.43496666666666672</v>
      </c>
      <c r="U272">
        <f t="shared" si="40"/>
        <v>0.15005336828386509</v>
      </c>
      <c r="V272" t="str">
        <f t="shared" si="41"/>
        <v/>
      </c>
      <c r="W272" t="str">
        <f t="shared" si="42"/>
        <v/>
      </c>
      <c r="X272">
        <f t="shared" si="43"/>
        <v>0.57801657053945366</v>
      </c>
      <c r="Y272">
        <f t="shared" si="44"/>
        <v>0.57668371142214458</v>
      </c>
      <c r="Z272">
        <f t="shared" si="45"/>
        <v>-1.154700281961599</v>
      </c>
      <c r="AA272">
        <f t="shared" si="46"/>
        <v>-1.154700281961599</v>
      </c>
      <c r="AB272" t="str">
        <f>IFERROR(V144+MATCH(AA272,V272:Z272,0)-1,"")</f>
        <v/>
      </c>
    </row>
    <row r="273" spans="1:28" x14ac:dyDescent="0.3">
      <c r="A273" s="1">
        <v>26</v>
      </c>
      <c r="B273" t="s">
        <v>760</v>
      </c>
      <c r="C273" t="s">
        <v>254</v>
      </c>
      <c r="D273" t="s">
        <v>254</v>
      </c>
      <c r="E273" t="s">
        <v>6688</v>
      </c>
      <c r="F273" t="s">
        <v>6688</v>
      </c>
      <c r="G273" t="s">
        <v>254</v>
      </c>
      <c r="I273" t="str">
        <f t="shared" si="47"/>
        <v>N/A</v>
      </c>
      <c r="J273" t="str">
        <f t="shared" si="48"/>
        <v>N/A</v>
      </c>
      <c r="K273" t="str">
        <f t="shared" si="49"/>
        <v>N/A</v>
      </c>
      <c r="L273">
        <f t="shared" si="50"/>
        <v>2740000</v>
      </c>
      <c r="M273">
        <f t="shared" si="51"/>
        <v>2740000</v>
      </c>
      <c r="N273" t="str">
        <f t="shared" si="52"/>
        <v>N/A</v>
      </c>
      <c r="P273">
        <f t="shared" ref="P273:P336" si="53">MAX(J273:N273)</f>
        <v>2740000</v>
      </c>
      <c r="Q273" t="str">
        <f>IFERROR(J144+MATCH(P273,J273:N273,0)-1,"")</f>
        <v/>
      </c>
      <c r="R273" t="str">
        <f t="shared" ref="R273:R336" si="54">IF(Q273="","",MIN(J273:N273))</f>
        <v/>
      </c>
      <c r="S273" t="str">
        <f>IFERROR(J144+MATCH(R273,J273:N273)-1,"")</f>
        <v/>
      </c>
      <c r="T273">
        <f t="shared" ref="T273:T336" si="55">IFERROR(AVERAGE(J273:N273),"")</f>
        <v>2740000</v>
      </c>
      <c r="U273">
        <f t="shared" ref="U273:U336" si="56">IFERROR(STDEV(J273:N273),"")</f>
        <v>0</v>
      </c>
      <c r="V273" t="str">
        <f t="shared" ref="V273:V336" si="57">IF(C273="-","",IF(ISBLANK(B273),"",IF(OR(ISNUMBER(FIND("Growth",B273)),ISNUMBER(FIND("Margin",B273))),"",(J273-T273)/U273)))</f>
        <v/>
      </c>
      <c r="W273" t="str">
        <f t="shared" ref="W273:W336" si="58">IF(OR(D273="-",ISBLANK(D273)),"",(K273-T273)/U273)</f>
        <v/>
      </c>
      <c r="X273" t="e">
        <f t="shared" ref="X273:X336" si="59">IF(OR(E273="-",ISBLANK(E273)),"",(L273-T273)/U273)</f>
        <v>#DIV/0!</v>
      </c>
      <c r="Y273" t="e">
        <f t="shared" ref="Y273:Y336" si="60">IF(OR(F273="-",ISBLANK(F273)),"",(M273-T273)/U273)</f>
        <v>#DIV/0!</v>
      </c>
      <c r="Z273" t="str">
        <f t="shared" ref="Z273:Z336" si="61">IFERROR(IF(OR(G273="-",ISBLANK(G273)),"",(N273-T273)/U273),"")</f>
        <v/>
      </c>
      <c r="AA273" t="e">
        <f t="shared" ref="AA273:AA336" si="62">IF(MAX(MAX(V273:Z273),ABS(MIN(V273:Z273)))=ABS(MIN(V273:Z273)),MIN(V273:Z273),MAX(V273:Z273))</f>
        <v>#DIV/0!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6688</v>
      </c>
      <c r="F275" t="s">
        <v>6688</v>
      </c>
      <c r="G275" t="s">
        <v>254</v>
      </c>
      <c r="I275" t="str">
        <f t="shared" si="47"/>
        <v>N/A</v>
      </c>
      <c r="J275" t="str">
        <f t="shared" si="48"/>
        <v>N/A</v>
      </c>
      <c r="K275" t="str">
        <f t="shared" si="49"/>
        <v>N/A</v>
      </c>
      <c r="L275">
        <f t="shared" si="50"/>
        <v>2740000</v>
      </c>
      <c r="M275">
        <f t="shared" si="51"/>
        <v>2740000</v>
      </c>
      <c r="N275" t="str">
        <f t="shared" si="52"/>
        <v>N/A</v>
      </c>
      <c r="P275">
        <f t="shared" si="53"/>
        <v>2740000</v>
      </c>
      <c r="Q275" t="str">
        <f>IFERROR(J144+MATCH(P275,J275:N275,0)-1,"")</f>
        <v/>
      </c>
      <c r="R275" t="str">
        <f t="shared" si="54"/>
        <v/>
      </c>
      <c r="S275" t="str">
        <f>IFERROR(J144+MATCH(R275,J275:N275)-1,"")</f>
        <v/>
      </c>
      <c r="T275">
        <f t="shared" si="55"/>
        <v>2740000</v>
      </c>
      <c r="U275">
        <f t="shared" si="56"/>
        <v>0</v>
      </c>
      <c r="V275" t="str">
        <f t="shared" si="57"/>
        <v/>
      </c>
      <c r="W275" t="str">
        <f t="shared" si="58"/>
        <v/>
      </c>
      <c r="X275" t="e">
        <f t="shared" si="59"/>
        <v>#DIV/0!</v>
      </c>
      <c r="Y275" t="e">
        <f t="shared" si="60"/>
        <v>#DIV/0!</v>
      </c>
      <c r="Z275" t="str">
        <f t="shared" si="61"/>
        <v/>
      </c>
      <c r="AA275" t="e">
        <f t="shared" si="62"/>
        <v>#DIV/0!</v>
      </c>
      <c r="AB275" t="str">
        <f>IFERROR(V144+MATCH(AA275,V275:Z275,0)-1,"")</f>
        <v/>
      </c>
    </row>
    <row r="276" spans="1:28" x14ac:dyDescent="0.3">
      <c r="A276" s="1">
        <v>29</v>
      </c>
      <c r="B276" t="s">
        <v>763</v>
      </c>
      <c r="C276" t="s">
        <v>254</v>
      </c>
      <c r="D276" t="s">
        <v>254</v>
      </c>
      <c r="E276" t="s">
        <v>8835</v>
      </c>
      <c r="F276" t="s">
        <v>8757</v>
      </c>
      <c r="G276" t="s">
        <v>8836</v>
      </c>
      <c r="I276" t="str">
        <f t="shared" si="47"/>
        <v>N/A</v>
      </c>
      <c r="J276" t="str">
        <f t="shared" si="48"/>
        <v>N/A</v>
      </c>
      <c r="K276" t="str">
        <f t="shared" si="49"/>
        <v>N/A</v>
      </c>
      <c r="L276">
        <f t="shared" si="50"/>
        <v>122590000</v>
      </c>
      <c r="M276">
        <f t="shared" si="51"/>
        <v>187310000</v>
      </c>
      <c r="N276">
        <f t="shared" si="52"/>
        <v>731660000</v>
      </c>
      <c r="P276">
        <f t="shared" si="53"/>
        <v>731660000</v>
      </c>
      <c r="Q276" t="str">
        <f>IFERROR(J144+MATCH(P276,J276:N276,0)-1,"")</f>
        <v/>
      </c>
      <c r="R276" t="str">
        <f t="shared" si="54"/>
        <v/>
      </c>
      <c r="S276" t="str">
        <f>IFERROR(J144+MATCH(R276,J276:N276)-1,"")</f>
        <v/>
      </c>
      <c r="T276">
        <f t="shared" si="55"/>
        <v>347186666.66666669</v>
      </c>
      <c r="U276">
        <f t="shared" si="56"/>
        <v>334532476.20124018</v>
      </c>
      <c r="V276" t="str">
        <f t="shared" si="57"/>
        <v/>
      </c>
      <c r="W276" t="str">
        <f t="shared" si="58"/>
        <v/>
      </c>
      <c r="X276">
        <f t="shared" si="59"/>
        <v>-0.67137477717278216</v>
      </c>
      <c r="Y276">
        <f t="shared" si="60"/>
        <v>-0.47791075019721507</v>
      </c>
      <c r="Z276">
        <f t="shared" si="61"/>
        <v>1.1492855273699971</v>
      </c>
      <c r="AA276">
        <f t="shared" si="62"/>
        <v>1.1492855273699971</v>
      </c>
      <c r="AB276" t="str">
        <f>IFERROR(V144+MATCH(AA276,V276:Z276,0)-1,"")</f>
        <v/>
      </c>
    </row>
    <row r="277" spans="1:28" x14ac:dyDescent="0.3">
      <c r="A277" s="1">
        <v>30</v>
      </c>
      <c r="B277" t="s">
        <v>769</v>
      </c>
      <c r="C277" t="s">
        <v>254</v>
      </c>
      <c r="D277" t="s">
        <v>254</v>
      </c>
      <c r="E277" t="s">
        <v>8837</v>
      </c>
      <c r="F277" t="s">
        <v>3910</v>
      </c>
      <c r="G277" t="s">
        <v>8838</v>
      </c>
      <c r="I277" t="str">
        <f t="shared" si="47"/>
        <v>N/A</v>
      </c>
      <c r="J277" t="str">
        <f t="shared" si="48"/>
        <v>N/A</v>
      </c>
      <c r="K277" t="str">
        <f t="shared" si="49"/>
        <v>N/A</v>
      </c>
      <c r="L277">
        <f t="shared" si="50"/>
        <v>15450000</v>
      </c>
      <c r="M277">
        <f t="shared" si="51"/>
        <v>15720000</v>
      </c>
      <c r="N277">
        <f t="shared" si="52"/>
        <v>21620000</v>
      </c>
      <c r="P277">
        <f t="shared" si="53"/>
        <v>21620000</v>
      </c>
      <c r="Q277" t="str">
        <f>IFERROR(J144+MATCH(P277,J277:N277,0)-1,"")</f>
        <v/>
      </c>
      <c r="R277" t="str">
        <f t="shared" si="54"/>
        <v/>
      </c>
      <c r="S277" t="str">
        <f>IFERROR(J144+MATCH(R277,J277:N277)-1,"")</f>
        <v/>
      </c>
      <c r="T277">
        <f t="shared" si="55"/>
        <v>17596666.666666668</v>
      </c>
      <c r="U277">
        <f t="shared" si="56"/>
        <v>3486923.1900535626</v>
      </c>
      <c r="V277" t="str">
        <f t="shared" si="57"/>
        <v/>
      </c>
      <c r="W277" t="str">
        <f t="shared" si="58"/>
        <v/>
      </c>
      <c r="X277">
        <f t="shared" si="59"/>
        <v>-0.61563348248967109</v>
      </c>
      <c r="Y277">
        <f t="shared" si="60"/>
        <v>-0.53820132087218142</v>
      </c>
      <c r="Z277">
        <f t="shared" si="61"/>
        <v>1.1538348033618515</v>
      </c>
      <c r="AA277">
        <f t="shared" si="62"/>
        <v>1.1538348033618515</v>
      </c>
      <c r="AB277" t="str">
        <f>IFERROR(V144+MATCH(AA277,V277:Z277,0)-1,"")</f>
        <v/>
      </c>
    </row>
    <row r="278" spans="1:28" x14ac:dyDescent="0.3">
      <c r="A278" s="1">
        <v>31</v>
      </c>
      <c r="B278" t="s">
        <v>773</v>
      </c>
      <c r="C278" t="s">
        <v>254</v>
      </c>
      <c r="D278" t="s">
        <v>254</v>
      </c>
      <c r="E278" t="s">
        <v>8839</v>
      </c>
      <c r="F278" t="s">
        <v>8840</v>
      </c>
      <c r="G278" t="s">
        <v>8841</v>
      </c>
      <c r="I278" t="str">
        <f t="shared" si="47"/>
        <v>N/A</v>
      </c>
      <c r="J278" t="str">
        <f t="shared" si="48"/>
        <v>N/A</v>
      </c>
      <c r="K278" t="str">
        <f t="shared" si="49"/>
        <v>N/A</v>
      </c>
      <c r="L278">
        <f t="shared" si="50"/>
        <v>43070000</v>
      </c>
      <c r="M278">
        <f t="shared" si="51"/>
        <v>49850000</v>
      </c>
      <c r="N278">
        <f t="shared" si="52"/>
        <v>54220000</v>
      </c>
      <c r="P278">
        <f t="shared" si="53"/>
        <v>54220000</v>
      </c>
      <c r="Q278" t="str">
        <f>IFERROR(J144+MATCH(P278,J278:N278,0)-1,"")</f>
        <v/>
      </c>
      <c r="R278" t="str">
        <f t="shared" si="54"/>
        <v/>
      </c>
      <c r="S278" t="str">
        <f>IFERROR(J144+MATCH(R278,J278:N278)-1,"")</f>
        <v/>
      </c>
      <c r="T278">
        <f t="shared" si="55"/>
        <v>49046666.666666664</v>
      </c>
      <c r="U278">
        <f t="shared" si="56"/>
        <v>5618241.1245276164</v>
      </c>
      <c r="V278" t="str">
        <f t="shared" si="57"/>
        <v/>
      </c>
      <c r="W278" t="str">
        <f t="shared" si="58"/>
        <v/>
      </c>
      <c r="X278">
        <f t="shared" si="59"/>
        <v>-1.063796753146508</v>
      </c>
      <c r="Y278">
        <f t="shared" si="60"/>
        <v>0.14298662437719425</v>
      </c>
      <c r="Z278">
        <f t="shared" si="61"/>
        <v>0.92081012876931501</v>
      </c>
      <c r="AA278">
        <f t="shared" si="62"/>
        <v>-1.063796753146508</v>
      </c>
      <c r="AB278" t="str">
        <f>IFERROR(V144+MATCH(AA278,V278:Z278,0)-1,"")</f>
        <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8842</v>
      </c>
      <c r="F280" t="s">
        <v>2833</v>
      </c>
      <c r="G280" t="s">
        <v>2833</v>
      </c>
      <c r="I280" t="str">
        <f t="shared" si="47"/>
        <v>N/A</v>
      </c>
      <c r="J280" t="str">
        <f t="shared" si="48"/>
        <v>N/A</v>
      </c>
      <c r="K280" t="str">
        <f t="shared" si="49"/>
        <v>N/A</v>
      </c>
      <c r="L280">
        <f t="shared" si="50"/>
        <v>4040000</v>
      </c>
      <c r="M280">
        <f t="shared" si="51"/>
        <v>4150000.0000000005</v>
      </c>
      <c r="N280">
        <f t="shared" si="52"/>
        <v>4150000.0000000005</v>
      </c>
      <c r="P280">
        <f t="shared" si="53"/>
        <v>4150000.0000000005</v>
      </c>
      <c r="Q280" t="str">
        <f>IFERROR(J144+MATCH(P280,J280:N280,0)-1,"")</f>
        <v/>
      </c>
      <c r="R280" t="str">
        <f t="shared" si="54"/>
        <v/>
      </c>
      <c r="S280" t="str">
        <f>IFERROR(J144+MATCH(R280,J280:N280)-1,"")</f>
        <v/>
      </c>
      <c r="T280">
        <f t="shared" si="55"/>
        <v>4113333.3333333335</v>
      </c>
      <c r="U280">
        <f t="shared" si="56"/>
        <v>63508.529610859106</v>
      </c>
      <c r="V280" t="str">
        <f t="shared" si="57"/>
        <v/>
      </c>
      <c r="W280" t="str">
        <f t="shared" si="58"/>
        <v/>
      </c>
      <c r="X280">
        <f t="shared" si="59"/>
        <v>-1.154700538379249</v>
      </c>
      <c r="Y280">
        <f t="shared" si="60"/>
        <v>0.57735026918962817</v>
      </c>
      <c r="Z280">
        <f t="shared" si="61"/>
        <v>0.57735026918962817</v>
      </c>
      <c r="AA280">
        <f t="shared" si="62"/>
        <v>-1.154700538379249</v>
      </c>
      <c r="AB280" t="str">
        <f>IFERROR(V144+MATCH(AA280,V280:Z280,0)-1,"")</f>
        <v/>
      </c>
    </row>
    <row r="281" spans="1:28" x14ac:dyDescent="0.3">
      <c r="A281" s="1">
        <v>34</v>
      </c>
      <c r="B281" t="s">
        <v>786</v>
      </c>
      <c r="C281" t="s">
        <v>254</v>
      </c>
      <c r="D281" t="s">
        <v>254</v>
      </c>
      <c r="E281" t="s">
        <v>254</v>
      </c>
      <c r="F281" t="s">
        <v>254</v>
      </c>
      <c r="G281" t="s">
        <v>8843</v>
      </c>
      <c r="I281" t="str">
        <f t="shared" si="47"/>
        <v>N/A</v>
      </c>
      <c r="J281" t="str">
        <f t="shared" si="48"/>
        <v>N/A</v>
      </c>
      <c r="K281" t="str">
        <f t="shared" si="49"/>
        <v>N/A</v>
      </c>
      <c r="L281" t="str">
        <f t="shared" si="50"/>
        <v>N/A</v>
      </c>
      <c r="M281" t="str">
        <f t="shared" si="51"/>
        <v>N/A</v>
      </c>
      <c r="N281">
        <f t="shared" si="52"/>
        <v>550000</v>
      </c>
      <c r="P281">
        <f t="shared" si="53"/>
        <v>550000</v>
      </c>
      <c r="Q281" t="str">
        <f>IFERROR(J144+MATCH(P281,J281:N281,0)-1,"")</f>
        <v/>
      </c>
      <c r="R281" t="str">
        <f t="shared" si="54"/>
        <v/>
      </c>
      <c r="S281" t="str">
        <f>IFERROR(J144+MATCH(R281,J281:N281)-1,"")</f>
        <v/>
      </c>
      <c r="T281">
        <f t="shared" si="55"/>
        <v>550000</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254</v>
      </c>
      <c r="D284" t="s">
        <v>254</v>
      </c>
      <c r="E284" t="s">
        <v>8844</v>
      </c>
      <c r="F284" t="s">
        <v>7948</v>
      </c>
      <c r="G284" t="s">
        <v>8845</v>
      </c>
      <c r="I284" t="str">
        <f t="shared" si="47"/>
        <v>N/A</v>
      </c>
      <c r="J284" t="str">
        <f t="shared" si="48"/>
        <v>N/A</v>
      </c>
      <c r="K284" t="str">
        <f t="shared" si="49"/>
        <v>N/A</v>
      </c>
      <c r="L284">
        <f t="shared" si="50"/>
        <v>0.46779999999999999</v>
      </c>
      <c r="M284">
        <f t="shared" si="51"/>
        <v>0.47159999999999996</v>
      </c>
      <c r="N284">
        <f t="shared" si="52"/>
        <v>0.73829999999999996</v>
      </c>
      <c r="P284">
        <f t="shared" si="53"/>
        <v>0.73829999999999996</v>
      </c>
      <c r="Q284" t="str">
        <f>IFERROR(J144+MATCH(P284,J284:N284,0)-1,"")</f>
        <v/>
      </c>
      <c r="R284" t="str">
        <f t="shared" si="54"/>
        <v/>
      </c>
      <c r="S284" t="str">
        <f>IFERROR(J144+MATCH(R284,J284:N284)-1,"")</f>
        <v/>
      </c>
      <c r="T284">
        <f t="shared" si="55"/>
        <v>0.55923333333333336</v>
      </c>
      <c r="U284">
        <f t="shared" si="56"/>
        <v>0.15508792130057475</v>
      </c>
      <c r="V284" t="str">
        <f t="shared" si="57"/>
        <v/>
      </c>
      <c r="W284" t="str">
        <f t="shared" si="58"/>
        <v/>
      </c>
      <c r="X284">
        <f t="shared" si="59"/>
        <v>-0.58955805562785968</v>
      </c>
      <c r="Y284">
        <f t="shared" si="60"/>
        <v>-0.56505582509866703</v>
      </c>
      <c r="Z284">
        <f t="shared" si="61"/>
        <v>1.1546138807265256</v>
      </c>
      <c r="AA284">
        <f t="shared" si="62"/>
        <v>1.1546138807265256</v>
      </c>
      <c r="AB284" t="str">
        <f>IFERROR(V144+MATCH(AA284,V284:Z284,0)-1,"")</f>
        <v/>
      </c>
    </row>
    <row r="285" spans="1:28" x14ac:dyDescent="0.3">
      <c r="A285" s="1">
        <v>38</v>
      </c>
      <c r="B285" t="s">
        <v>801</v>
      </c>
      <c r="C285" t="s">
        <v>254</v>
      </c>
      <c r="D285" t="s">
        <v>254</v>
      </c>
      <c r="E285" t="s">
        <v>8846</v>
      </c>
      <c r="F285" t="s">
        <v>8847</v>
      </c>
      <c r="G285" t="s">
        <v>8836</v>
      </c>
      <c r="I285" t="str">
        <f t="shared" si="47"/>
        <v>N/A</v>
      </c>
      <c r="J285" t="str">
        <f t="shared" si="48"/>
        <v>N/A</v>
      </c>
      <c r="K285" t="str">
        <f t="shared" si="49"/>
        <v>N/A</v>
      </c>
      <c r="L285">
        <f t="shared" si="50"/>
        <v>125330000</v>
      </c>
      <c r="M285">
        <f t="shared" si="51"/>
        <v>190050000</v>
      </c>
      <c r="N285">
        <f t="shared" si="52"/>
        <v>731660000</v>
      </c>
      <c r="P285">
        <f t="shared" si="53"/>
        <v>731660000</v>
      </c>
      <c r="Q285" t="str">
        <f>IFERROR(J144+MATCH(P285,J285:N285,0)-1,"")</f>
        <v/>
      </c>
      <c r="R285" t="str">
        <f t="shared" si="54"/>
        <v/>
      </c>
      <c r="S285" t="str">
        <f>IFERROR(J144+MATCH(R285,J285:N285)-1,"")</f>
        <v/>
      </c>
      <c r="T285">
        <f t="shared" si="55"/>
        <v>349013333.33333331</v>
      </c>
      <c r="U285">
        <f t="shared" si="56"/>
        <v>332957990.19295716</v>
      </c>
      <c r="V285" t="str">
        <f t="shared" si="57"/>
        <v/>
      </c>
      <c r="W285" t="str">
        <f t="shared" si="58"/>
        <v/>
      </c>
      <c r="X285">
        <f t="shared" si="59"/>
        <v>-0.67180647385486514</v>
      </c>
      <c r="Y285">
        <f t="shared" si="60"/>
        <v>-0.47742759752126757</v>
      </c>
      <c r="Z285">
        <f t="shared" si="61"/>
        <v>1.1492340713761329</v>
      </c>
      <c r="AA285">
        <f t="shared" si="62"/>
        <v>1.1492340713761329</v>
      </c>
      <c r="AB285" t="str">
        <f>IFERROR(V144+MATCH(AA285,V285:Z285,0)-1,"")</f>
        <v/>
      </c>
    </row>
    <row r="286" spans="1:28" x14ac:dyDescent="0.3">
      <c r="A286" s="1">
        <v>39</v>
      </c>
      <c r="B286" t="s">
        <v>802</v>
      </c>
      <c r="C286" t="s">
        <v>254</v>
      </c>
      <c r="D286" t="s">
        <v>254</v>
      </c>
      <c r="E286" t="s">
        <v>2763</v>
      </c>
      <c r="F286" t="s">
        <v>8848</v>
      </c>
      <c r="G286" t="s">
        <v>8845</v>
      </c>
      <c r="I286" t="str">
        <f t="shared" si="47"/>
        <v>N/A</v>
      </c>
      <c r="J286" t="str">
        <f t="shared" si="48"/>
        <v>N/A</v>
      </c>
      <c r="K286" t="str">
        <f t="shared" si="49"/>
        <v>N/A</v>
      </c>
      <c r="L286">
        <f t="shared" si="50"/>
        <v>0.4783</v>
      </c>
      <c r="M286">
        <f t="shared" si="51"/>
        <v>0.47850000000000004</v>
      </c>
      <c r="N286">
        <f t="shared" si="52"/>
        <v>0.73829999999999996</v>
      </c>
      <c r="P286">
        <f t="shared" si="53"/>
        <v>0.73829999999999996</v>
      </c>
      <c r="Q286" t="str">
        <f>IFERROR(J144+MATCH(P286,J286:N286,0)-1,"")</f>
        <v/>
      </c>
      <c r="R286" t="str">
        <f t="shared" si="54"/>
        <v/>
      </c>
      <c r="S286" t="str">
        <f>IFERROR(J144+MATCH(R286,J286:N286)-1,"")</f>
        <v/>
      </c>
      <c r="T286">
        <f t="shared" si="55"/>
        <v>0.56503333333333339</v>
      </c>
      <c r="U286">
        <f t="shared" si="56"/>
        <v>0.15005336828386545</v>
      </c>
      <c r="V286" t="str">
        <f t="shared" si="57"/>
        <v/>
      </c>
      <c r="W286" t="str">
        <f t="shared" si="58"/>
        <v/>
      </c>
      <c r="X286">
        <f t="shared" si="59"/>
        <v>-0.57801657053945266</v>
      </c>
      <c r="Y286">
        <f t="shared" si="60"/>
        <v>-0.57668371142214392</v>
      </c>
      <c r="Z286">
        <f t="shared" si="61"/>
        <v>1.1547002819615955</v>
      </c>
      <c r="AA286">
        <f t="shared" si="62"/>
        <v>1.1547002819615955</v>
      </c>
      <c r="AB286" t="str">
        <f>IFERROR(V144+MATCH(AA286,V286:Z286,0)-1,"")</f>
        <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254</v>
      </c>
      <c r="D288" t="s">
        <v>254</v>
      </c>
      <c r="E288" t="s">
        <v>8846</v>
      </c>
      <c r="F288" t="s">
        <v>8847</v>
      </c>
      <c r="G288" t="s">
        <v>8836</v>
      </c>
      <c r="I288" t="str">
        <f t="shared" si="47"/>
        <v>N/A</v>
      </c>
      <c r="J288" t="str">
        <f t="shared" si="48"/>
        <v>N/A</v>
      </c>
      <c r="K288" t="str">
        <f t="shared" si="49"/>
        <v>N/A</v>
      </c>
      <c r="L288">
        <f t="shared" si="50"/>
        <v>125330000</v>
      </c>
      <c r="M288">
        <f t="shared" si="51"/>
        <v>190050000</v>
      </c>
      <c r="N288">
        <f t="shared" si="52"/>
        <v>731660000</v>
      </c>
      <c r="P288">
        <f t="shared" si="53"/>
        <v>731660000</v>
      </c>
      <c r="Q288" t="str">
        <f>IFERROR(J144+MATCH(P288,J288:N288,0)-1,"")</f>
        <v/>
      </c>
      <c r="R288" t="str">
        <f t="shared" si="54"/>
        <v/>
      </c>
      <c r="S288" t="str">
        <f>IFERROR(J144+MATCH(R288,J288:N288)-1,"")</f>
        <v/>
      </c>
      <c r="T288">
        <f t="shared" si="55"/>
        <v>349013333.33333331</v>
      </c>
      <c r="U288">
        <f t="shared" si="56"/>
        <v>332957990.19295716</v>
      </c>
      <c r="V288" t="str">
        <f t="shared" si="57"/>
        <v/>
      </c>
      <c r="W288" t="str">
        <f t="shared" si="58"/>
        <v/>
      </c>
      <c r="X288">
        <f t="shared" si="59"/>
        <v>-0.67180647385486514</v>
      </c>
      <c r="Y288">
        <f t="shared" si="60"/>
        <v>-0.47742759752126757</v>
      </c>
      <c r="Z288">
        <f t="shared" si="61"/>
        <v>1.1492340713761329</v>
      </c>
      <c r="AA288">
        <f t="shared" si="62"/>
        <v>1.1492340713761329</v>
      </c>
      <c r="AB288" t="str">
        <f>IFERROR(V144+MATCH(AA288,V288:Z288,0)-1,"")</f>
        <v/>
      </c>
    </row>
    <row r="289" spans="1:28" x14ac:dyDescent="0.3">
      <c r="A289" s="1">
        <v>42</v>
      </c>
      <c r="B289" t="s">
        <v>805</v>
      </c>
      <c r="C289" t="s">
        <v>254</v>
      </c>
      <c r="D289" t="s">
        <v>254</v>
      </c>
      <c r="E289" t="s">
        <v>8797</v>
      </c>
      <c r="F289" t="s">
        <v>6608</v>
      </c>
      <c r="G289" t="s">
        <v>8798</v>
      </c>
      <c r="I289" t="str">
        <f t="shared" si="47"/>
        <v>N/A</v>
      </c>
      <c r="J289" t="str">
        <f t="shared" si="48"/>
        <v>N/A</v>
      </c>
      <c r="K289" t="str">
        <f t="shared" si="49"/>
        <v>N/A</v>
      </c>
      <c r="L289">
        <f t="shared" si="50"/>
        <v>262040000.00000003</v>
      </c>
      <c r="M289">
        <f t="shared" si="51"/>
        <v>397160000</v>
      </c>
      <c r="N289">
        <f t="shared" si="52"/>
        <v>990970000</v>
      </c>
      <c r="P289">
        <f t="shared" si="53"/>
        <v>990970000</v>
      </c>
      <c r="Q289" t="str">
        <f>IFERROR(J144+MATCH(P289,J289:N289,0)-1,"")</f>
        <v/>
      </c>
      <c r="R289" t="str">
        <f t="shared" si="54"/>
        <v/>
      </c>
      <c r="S289" t="str">
        <f>IFERROR(J144+MATCH(R289,J289:N289)-1,"")</f>
        <v/>
      </c>
      <c r="T289">
        <f t="shared" si="55"/>
        <v>550056666.66666663</v>
      </c>
      <c r="U289">
        <f t="shared" si="56"/>
        <v>387772844.88903213</v>
      </c>
      <c r="V289" t="str">
        <f t="shared" si="57"/>
        <v/>
      </c>
      <c r="W289" t="str">
        <f t="shared" si="58"/>
        <v/>
      </c>
      <c r="X289">
        <f t="shared" si="59"/>
        <v>-0.74274583809262751</v>
      </c>
      <c r="Y289">
        <f t="shared" si="60"/>
        <v>-0.39429441406713417</v>
      </c>
      <c r="Z289">
        <f t="shared" si="61"/>
        <v>1.137040252159762</v>
      </c>
      <c r="AA289">
        <f t="shared" si="62"/>
        <v>1.137040252159762</v>
      </c>
      <c r="AB289" t="str">
        <f>IFERROR(V144+MATCH(AA289,V289:Z289,0)-1,"")</f>
        <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8669</v>
      </c>
      <c r="C291" s="1" t="s">
        <v>8670</v>
      </c>
      <c r="D291" s="1" t="s">
        <v>243</v>
      </c>
      <c r="E291" s="1" t="s">
        <v>244</v>
      </c>
      <c r="F291" s="1" t="s">
        <v>245</v>
      </c>
      <c r="G291" s="1" t="s">
        <v>246</v>
      </c>
      <c r="H291" s="1" t="s">
        <v>247</v>
      </c>
      <c r="I291" t="str">
        <f t="shared" si="47"/>
        <v>N/A</v>
      </c>
      <c r="J291" t="str">
        <f t="shared" si="48"/>
        <v>N/A</v>
      </c>
      <c r="K291">
        <f t="shared" si="49"/>
        <v>2013</v>
      </c>
      <c r="L291">
        <f t="shared" si="50"/>
        <v>2014</v>
      </c>
      <c r="M291">
        <f t="shared" si="51"/>
        <v>2015</v>
      </c>
      <c r="N291">
        <f t="shared" si="52"/>
        <v>2016</v>
      </c>
      <c r="P291">
        <f t="shared" si="53"/>
        <v>2016</v>
      </c>
      <c r="Q291" t="str">
        <f>IFERROR(J144+MATCH(P291,J291:N291,0)-1,"")</f>
        <v/>
      </c>
      <c r="R291" t="str">
        <f t="shared" si="54"/>
        <v/>
      </c>
      <c r="S291" t="str">
        <f>IFERROR(J144+MATCH(R291,J291:N291)-1,"")</f>
        <v/>
      </c>
      <c r="T291">
        <f t="shared" si="55"/>
        <v>2014.5</v>
      </c>
      <c r="U291">
        <f t="shared" si="56"/>
        <v>1.2909944487358056</v>
      </c>
      <c r="V291" t="e">
        <f t="shared" si="57"/>
        <v>#VALUE!</v>
      </c>
      <c r="W291">
        <f t="shared" si="58"/>
        <v>-1.1618950038622251</v>
      </c>
      <c r="X291">
        <f t="shared" si="59"/>
        <v>-0.3872983346207417</v>
      </c>
      <c r="Y291">
        <f t="shared" si="60"/>
        <v>0.3872983346207417</v>
      </c>
      <c r="Z291">
        <f t="shared" si="61"/>
        <v>1.1618950038622251</v>
      </c>
      <c r="AA291" t="e">
        <f t="shared" si="62"/>
        <v>#VALUE!</v>
      </c>
      <c r="AB291" t="str">
        <f>IFERROR(V144+MATCH(AA291,V291:Z291,0)-1,"")</f>
        <v/>
      </c>
    </row>
    <row r="292" spans="1:28" x14ac:dyDescent="0.3">
      <c r="A292" s="1">
        <v>0</v>
      </c>
      <c r="B292" t="s">
        <v>806</v>
      </c>
      <c r="C292" t="s">
        <v>254</v>
      </c>
      <c r="D292" t="s">
        <v>1708</v>
      </c>
      <c r="E292" t="s">
        <v>8723</v>
      </c>
      <c r="F292" t="s">
        <v>8724</v>
      </c>
      <c r="G292" t="s">
        <v>2984</v>
      </c>
      <c r="I292" t="str">
        <f t="shared" si="47"/>
        <v>N/A</v>
      </c>
      <c r="J292" t="str">
        <f t="shared" si="48"/>
        <v>N/A</v>
      </c>
      <c r="K292">
        <f t="shared" si="49"/>
        <v>11400000</v>
      </c>
      <c r="L292">
        <f t="shared" si="50"/>
        <v>22230000</v>
      </c>
      <c r="M292">
        <f t="shared" si="51"/>
        <v>-749000</v>
      </c>
      <c r="N292">
        <f t="shared" si="52"/>
        <v>-4910000</v>
      </c>
      <c r="P292">
        <f t="shared" si="53"/>
        <v>22230000</v>
      </c>
      <c r="Q292" t="str">
        <f>IFERROR(J144+MATCH(P292,J292:N292,0)-1,"")</f>
        <v/>
      </c>
      <c r="R292" t="str">
        <f t="shared" si="54"/>
        <v/>
      </c>
      <c r="S292" t="str">
        <f>IFERROR(J144+MATCH(R292,J292:N292)-1,"")</f>
        <v/>
      </c>
      <c r="T292">
        <f t="shared" si="55"/>
        <v>6992750</v>
      </c>
      <c r="U292">
        <f t="shared" si="56"/>
        <v>12291023.699567638</v>
      </c>
      <c r="V292" t="str">
        <f t="shared" si="57"/>
        <v/>
      </c>
      <c r="W292">
        <f t="shared" si="58"/>
        <v>0.3585746889541051</v>
      </c>
      <c r="X292">
        <f t="shared" si="59"/>
        <v>1.2397055259551735</v>
      </c>
      <c r="Y292">
        <f t="shared" si="60"/>
        <v>-0.62987023613601301</v>
      </c>
      <c r="Z292">
        <f t="shared" si="61"/>
        <v>-0.96840997877326551</v>
      </c>
      <c r="AA292">
        <f t="shared" si="62"/>
        <v>1.2397055259551735</v>
      </c>
      <c r="AB292" t="str">
        <f>IFERROR(V144+MATCH(AA292,V292:Z292,0)-1,"")</f>
        <v/>
      </c>
    </row>
    <row r="293" spans="1:28" x14ac:dyDescent="0.3">
      <c r="A293" s="1">
        <v>1</v>
      </c>
      <c r="B293" t="s">
        <v>424</v>
      </c>
      <c r="C293" t="s">
        <v>254</v>
      </c>
      <c r="D293" t="s">
        <v>254</v>
      </c>
      <c r="E293" t="s">
        <v>8725</v>
      </c>
      <c r="F293" t="s">
        <v>8726</v>
      </c>
      <c r="G293" t="s">
        <v>8727</v>
      </c>
      <c r="I293" t="str">
        <f t="shared" si="47"/>
        <v>N/A</v>
      </c>
      <c r="J293" t="str">
        <f t="shared" si="48"/>
        <v>N/A</v>
      </c>
      <c r="K293" t="str">
        <f t="shared" si="49"/>
        <v>N/A</v>
      </c>
      <c r="L293">
        <f t="shared" si="50"/>
        <v>0.94930000000000003</v>
      </c>
      <c r="M293">
        <f t="shared" si="51"/>
        <v>-1.0337000000000001</v>
      </c>
      <c r="N293">
        <f t="shared" si="52"/>
        <v>-5.5514000000000001</v>
      </c>
      <c r="P293">
        <f t="shared" si="53"/>
        <v>0.94930000000000003</v>
      </c>
      <c r="Q293" t="str">
        <f>IFERROR(J144+MATCH(P293,J293:N293,0)-1,"")</f>
        <v/>
      </c>
      <c r="R293" t="str">
        <f t="shared" si="54"/>
        <v/>
      </c>
      <c r="S293" t="str">
        <f>IFERROR(J144+MATCH(R293,J293:N293)-1,"")</f>
        <v/>
      </c>
      <c r="T293">
        <f t="shared" si="55"/>
        <v>-1.8785999999999998</v>
      </c>
      <c r="U293">
        <f t="shared" si="56"/>
        <v>3.3316913317412826</v>
      </c>
      <c r="V293" t="str">
        <f t="shared" si="57"/>
        <v/>
      </c>
      <c r="W293" t="str">
        <f t="shared" si="58"/>
        <v/>
      </c>
      <c r="X293">
        <f t="shared" si="59"/>
        <v>0.84878811343006966</v>
      </c>
      <c r="Y293">
        <f t="shared" si="60"/>
        <v>0.25359492097919506</v>
      </c>
      <c r="Z293">
        <f t="shared" si="61"/>
        <v>-1.1023830344092651</v>
      </c>
      <c r="AA293">
        <f t="shared" si="62"/>
        <v>-1.1023830344092651</v>
      </c>
      <c r="AB293" t="str">
        <f>IFERROR(V144+MATCH(AA293,V293:Z293,0)-1,"")</f>
        <v/>
      </c>
    </row>
    <row r="294" spans="1:28" x14ac:dyDescent="0.3">
      <c r="A294" s="1">
        <v>2</v>
      </c>
      <c r="B294" t="s">
        <v>807</v>
      </c>
      <c r="C294" t="s">
        <v>254</v>
      </c>
      <c r="D294" t="s">
        <v>8683</v>
      </c>
      <c r="E294" t="s">
        <v>2883</v>
      </c>
      <c r="F294" t="s">
        <v>8684</v>
      </c>
      <c r="G294" t="s">
        <v>8685</v>
      </c>
      <c r="I294" t="str">
        <f t="shared" si="47"/>
        <v>N/A</v>
      </c>
      <c r="J294" t="str">
        <f t="shared" si="48"/>
        <v>N/A</v>
      </c>
      <c r="K294">
        <f t="shared" si="49"/>
        <v>12060000</v>
      </c>
      <c r="L294">
        <f t="shared" si="50"/>
        <v>13320000</v>
      </c>
      <c r="M294">
        <f t="shared" si="51"/>
        <v>15510000</v>
      </c>
      <c r="N294">
        <f t="shared" si="52"/>
        <v>21930000</v>
      </c>
      <c r="P294">
        <f t="shared" si="53"/>
        <v>21930000</v>
      </c>
      <c r="Q294" t="str">
        <f>IFERROR(J144+MATCH(P294,J294:N294,0)-1,"")</f>
        <v/>
      </c>
      <c r="R294" t="str">
        <f t="shared" si="54"/>
        <v/>
      </c>
      <c r="S294" t="str">
        <f>IFERROR(J144+MATCH(R294,J294:N294)-1,"")</f>
        <v/>
      </c>
      <c r="T294">
        <f t="shared" si="55"/>
        <v>15705000</v>
      </c>
      <c r="U294">
        <f t="shared" si="56"/>
        <v>4387972.1968125552</v>
      </c>
      <c r="V294" t="str">
        <f t="shared" si="57"/>
        <v/>
      </c>
      <c r="W294">
        <f t="shared" si="58"/>
        <v>-0.83067983034344339</v>
      </c>
      <c r="X294">
        <f t="shared" si="59"/>
        <v>-0.54353124701484568</v>
      </c>
      <c r="Y294">
        <f t="shared" si="60"/>
        <v>-4.4439661705616314E-2</v>
      </c>
      <c r="Z294">
        <f t="shared" si="61"/>
        <v>1.4186507390639054</v>
      </c>
      <c r="AA294">
        <f t="shared" si="62"/>
        <v>1.4186507390639054</v>
      </c>
      <c r="AB294" t="str">
        <f>IFERROR(V144+MATCH(AA294,V294:Z294,0)-1,"")</f>
        <v/>
      </c>
    </row>
    <row r="295" spans="1:28" x14ac:dyDescent="0.3">
      <c r="A295" s="1">
        <v>3</v>
      </c>
      <c r="B295" t="s">
        <v>808</v>
      </c>
      <c r="C295" t="s">
        <v>254</v>
      </c>
      <c r="D295" t="s">
        <v>5438</v>
      </c>
      <c r="E295" t="s">
        <v>8686</v>
      </c>
      <c r="F295" t="s">
        <v>8687</v>
      </c>
      <c r="G295" t="s">
        <v>8688</v>
      </c>
      <c r="I295" t="str">
        <f t="shared" si="47"/>
        <v>N/A</v>
      </c>
      <c r="J295" t="str">
        <f t="shared" si="48"/>
        <v>N/A</v>
      </c>
      <c r="K295">
        <f t="shared" si="49"/>
        <v>4300000</v>
      </c>
      <c r="L295">
        <f t="shared" si="50"/>
        <v>5630000</v>
      </c>
      <c r="M295">
        <f t="shared" si="51"/>
        <v>9050000</v>
      </c>
      <c r="N295">
        <f t="shared" si="52"/>
        <v>14440000</v>
      </c>
      <c r="P295">
        <f t="shared" si="53"/>
        <v>14440000</v>
      </c>
      <c r="Q295" t="str">
        <f>IFERROR(J144+MATCH(P295,J295:N295,0)-1,"")</f>
        <v/>
      </c>
      <c r="R295" t="str">
        <f t="shared" si="54"/>
        <v/>
      </c>
      <c r="S295" t="str">
        <f>IFERROR(J144+MATCH(R295,J295:N295)-1,"")</f>
        <v/>
      </c>
      <c r="T295">
        <f t="shared" si="55"/>
        <v>8355000</v>
      </c>
      <c r="U295">
        <f t="shared" si="56"/>
        <v>4523232.6198564377</v>
      </c>
      <c r="V295" t="str">
        <f t="shared" si="57"/>
        <v/>
      </c>
      <c r="W295">
        <f t="shared" si="58"/>
        <v>-0.8964827460341187</v>
      </c>
      <c r="X295">
        <f t="shared" si="59"/>
        <v>-0.60244524856793424</v>
      </c>
      <c r="Y295">
        <f t="shared" si="60"/>
        <v>0.15365117348796856</v>
      </c>
      <c r="Z295">
        <f t="shared" si="61"/>
        <v>1.3452768211140844</v>
      </c>
      <c r="AA295">
        <f t="shared" si="62"/>
        <v>1.3452768211140844</v>
      </c>
      <c r="AB295" t="str">
        <f>IFERROR(V144+MATCH(AA295,V295:Z295,0)-1,"")</f>
        <v/>
      </c>
    </row>
    <row r="296" spans="1:28" x14ac:dyDescent="0.3">
      <c r="A296" s="1">
        <v>4</v>
      </c>
      <c r="B296" t="s">
        <v>809</v>
      </c>
      <c r="C296" t="s">
        <v>254</v>
      </c>
      <c r="D296" t="s">
        <v>2670</v>
      </c>
      <c r="E296" t="s">
        <v>8689</v>
      </c>
      <c r="F296" t="s">
        <v>8690</v>
      </c>
      <c r="G296" t="s">
        <v>2171</v>
      </c>
      <c r="I296" t="str">
        <f t="shared" si="47"/>
        <v>N/A</v>
      </c>
      <c r="J296" t="str">
        <f t="shared" si="48"/>
        <v>N/A</v>
      </c>
      <c r="K296">
        <f t="shared" si="49"/>
        <v>7760000</v>
      </c>
      <c r="L296">
        <f t="shared" si="50"/>
        <v>7690000</v>
      </c>
      <c r="M296">
        <f t="shared" si="51"/>
        <v>6460000</v>
      </c>
      <c r="N296">
        <f t="shared" si="52"/>
        <v>7490000</v>
      </c>
      <c r="P296">
        <f t="shared" si="53"/>
        <v>7760000</v>
      </c>
      <c r="Q296" t="str">
        <f>IFERROR(J144+MATCH(P296,J296:N296,0)-1,"")</f>
        <v/>
      </c>
      <c r="R296" t="str">
        <f t="shared" si="54"/>
        <v/>
      </c>
      <c r="S296" t="str">
        <f>IFERROR(J144+MATCH(R296,J296:N296)-1,"")</f>
        <v/>
      </c>
      <c r="T296">
        <f t="shared" si="55"/>
        <v>7350000</v>
      </c>
      <c r="U296">
        <f t="shared" si="56"/>
        <v>604262.63605598954</v>
      </c>
      <c r="V296" t="str">
        <f t="shared" si="57"/>
        <v/>
      </c>
      <c r="W296">
        <f t="shared" si="58"/>
        <v>0.67851291067086661</v>
      </c>
      <c r="X296">
        <f t="shared" si="59"/>
        <v>0.56266924299535281</v>
      </c>
      <c r="Y296">
        <f t="shared" si="60"/>
        <v>-1.4728694890172469</v>
      </c>
      <c r="Z296">
        <f t="shared" si="61"/>
        <v>0.23168733535102762</v>
      </c>
      <c r="AA296">
        <f t="shared" si="62"/>
        <v>-1.4728694890172469</v>
      </c>
      <c r="AB296" t="str">
        <f>IFERROR(V144+MATCH(AA296,V296:Z296,0)-1,"")</f>
        <v/>
      </c>
    </row>
    <row r="297" spans="1:28" x14ac:dyDescent="0.3">
      <c r="A297" s="1">
        <v>5</v>
      </c>
      <c r="B297" t="s">
        <v>810</v>
      </c>
      <c r="C297" t="s">
        <v>254</v>
      </c>
      <c r="D297" t="s">
        <v>254</v>
      </c>
      <c r="E297" t="s">
        <v>254</v>
      </c>
      <c r="F297" t="s">
        <v>254</v>
      </c>
      <c r="G297" t="s">
        <v>254</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1:28" x14ac:dyDescent="0.3">
      <c r="A298" s="1">
        <v>6</v>
      </c>
      <c r="B298" t="s">
        <v>714</v>
      </c>
      <c r="C298" t="s">
        <v>254</v>
      </c>
      <c r="D298" t="s">
        <v>254</v>
      </c>
      <c r="E298" t="s">
        <v>254</v>
      </c>
      <c r="F298" t="s">
        <v>254</v>
      </c>
      <c r="G298" t="s">
        <v>254</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254</v>
      </c>
      <c r="D300" t="s">
        <v>5344</v>
      </c>
      <c r="E300" t="s">
        <v>8849</v>
      </c>
      <c r="F300" t="s">
        <v>8850</v>
      </c>
      <c r="G300" t="s">
        <v>8851</v>
      </c>
      <c r="I300" t="str">
        <f t="shared" si="47"/>
        <v>N/A</v>
      </c>
      <c r="J300" t="str">
        <f t="shared" si="48"/>
        <v>N/A</v>
      </c>
      <c r="K300">
        <f t="shared" si="49"/>
        <v>899000</v>
      </c>
      <c r="L300">
        <f t="shared" si="50"/>
        <v>8670000</v>
      </c>
      <c r="M300">
        <f t="shared" si="51"/>
        <v>37840000</v>
      </c>
      <c r="N300">
        <f t="shared" si="52"/>
        <v>64090000</v>
      </c>
      <c r="P300">
        <f t="shared" si="53"/>
        <v>64090000</v>
      </c>
      <c r="Q300" t="str">
        <f>IFERROR(J144+MATCH(P300,J300:N300,0)-1,"")</f>
        <v/>
      </c>
      <c r="R300" t="str">
        <f t="shared" si="54"/>
        <v/>
      </c>
      <c r="S300" t="str">
        <f>IFERROR(J144+MATCH(R300,J300:N300)-1,"")</f>
        <v/>
      </c>
      <c r="T300">
        <f t="shared" si="55"/>
        <v>27874750</v>
      </c>
      <c r="U300">
        <f t="shared" si="56"/>
        <v>28909998.563069258</v>
      </c>
      <c r="V300" t="str">
        <f t="shared" si="57"/>
        <v/>
      </c>
      <c r="W300">
        <f t="shared" si="58"/>
        <v>-0.93309413146979048</v>
      </c>
      <c r="X300">
        <f t="shared" si="59"/>
        <v>-0.66429439483033681</v>
      </c>
      <c r="Y300">
        <f t="shared" si="60"/>
        <v>0.34469908319988618</v>
      </c>
      <c r="Z300">
        <f t="shared" si="61"/>
        <v>1.2526894431002411</v>
      </c>
      <c r="AA300">
        <f t="shared" si="62"/>
        <v>1.2526894431002411</v>
      </c>
      <c r="AB300" t="str">
        <f>IFERROR(V144+MATCH(AA300,V300:Z300,0)-1,"")</f>
        <v/>
      </c>
    </row>
    <row r="301" spans="1:28" x14ac:dyDescent="0.3">
      <c r="A301" s="1">
        <v>9</v>
      </c>
      <c r="B301" t="s">
        <v>823</v>
      </c>
      <c r="C301" t="s">
        <v>254</v>
      </c>
      <c r="D301" t="s">
        <v>3403</v>
      </c>
      <c r="E301" t="s">
        <v>8852</v>
      </c>
      <c r="F301" t="s">
        <v>8853</v>
      </c>
      <c r="G301" t="s">
        <v>8854</v>
      </c>
      <c r="I301" t="str">
        <f t="shared" si="47"/>
        <v>N/A</v>
      </c>
      <c r="J301" t="str">
        <f t="shared" si="48"/>
        <v>N/A</v>
      </c>
      <c r="K301">
        <f t="shared" si="49"/>
        <v>24360000</v>
      </c>
      <c r="L301">
        <f t="shared" si="50"/>
        <v>44210000</v>
      </c>
      <c r="M301">
        <f t="shared" si="51"/>
        <v>52610000</v>
      </c>
      <c r="N301">
        <f t="shared" si="52"/>
        <v>81110000</v>
      </c>
      <c r="P301">
        <f t="shared" si="53"/>
        <v>81110000</v>
      </c>
      <c r="Q301" t="str">
        <f>IFERROR(J144+MATCH(P301,J301:N301,0)-1,"")</f>
        <v/>
      </c>
      <c r="R301" t="str">
        <f t="shared" si="54"/>
        <v/>
      </c>
      <c r="S301" t="str">
        <f>IFERROR(J144+MATCH(R301,J301:N301)-1,"")</f>
        <v/>
      </c>
      <c r="T301">
        <f t="shared" si="55"/>
        <v>50572500</v>
      </c>
      <c r="U301">
        <f t="shared" si="56"/>
        <v>23553250.837198675</v>
      </c>
      <c r="V301" t="str">
        <f t="shared" si="57"/>
        <v/>
      </c>
      <c r="W301">
        <f t="shared" si="58"/>
        <v>-1.1129036998409347</v>
      </c>
      <c r="X301">
        <f t="shared" si="59"/>
        <v>-0.27013256233621163</v>
      </c>
      <c r="Y301">
        <f t="shared" si="60"/>
        <v>8.6506105423973467E-2</v>
      </c>
      <c r="Z301">
        <f t="shared" si="61"/>
        <v>1.2965301567531731</v>
      </c>
      <c r="AA301">
        <f t="shared" si="62"/>
        <v>1.2965301567531731</v>
      </c>
      <c r="AB301" t="str">
        <f>IFERROR(V144+MATCH(AA301,V301:Z301,0)-1,"")</f>
        <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254</v>
      </c>
      <c r="D303" t="s">
        <v>8855</v>
      </c>
      <c r="E303" t="s">
        <v>2695</v>
      </c>
      <c r="F303" t="s">
        <v>5352</v>
      </c>
      <c r="G303" t="s">
        <v>8856</v>
      </c>
      <c r="I303" t="str">
        <f t="shared" si="47"/>
        <v>N/A</v>
      </c>
      <c r="J303" t="str">
        <f t="shared" si="48"/>
        <v>N/A</v>
      </c>
      <c r="K303">
        <f t="shared" si="49"/>
        <v>29950000</v>
      </c>
      <c r="L303">
        <f t="shared" si="50"/>
        <v>31070000</v>
      </c>
      <c r="M303">
        <f t="shared" si="51"/>
        <v>45620000</v>
      </c>
      <c r="N303">
        <f t="shared" si="52"/>
        <v>48440000</v>
      </c>
      <c r="P303">
        <f t="shared" si="53"/>
        <v>48440000</v>
      </c>
      <c r="Q303" t="str">
        <f>IFERROR(J144+MATCH(P303,J303:N303,0)-1,"")</f>
        <v/>
      </c>
      <c r="R303" t="str">
        <f t="shared" si="54"/>
        <v/>
      </c>
      <c r="S303" t="str">
        <f>IFERROR(J144+MATCH(R303,J303:N303)-1,"")</f>
        <v/>
      </c>
      <c r="T303">
        <f t="shared" si="55"/>
        <v>38770000</v>
      </c>
      <c r="U303">
        <f t="shared" si="56"/>
        <v>9617931.1704752799</v>
      </c>
      <c r="V303" t="str">
        <f t="shared" si="57"/>
        <v/>
      </c>
      <c r="W303">
        <f t="shared" si="58"/>
        <v>-0.91703713030046052</v>
      </c>
      <c r="X303">
        <f t="shared" si="59"/>
        <v>-0.80058797089722744</v>
      </c>
      <c r="Y303">
        <f t="shared" si="60"/>
        <v>0.71221137670727375</v>
      </c>
      <c r="Z303">
        <f t="shared" si="61"/>
        <v>1.0054137244904142</v>
      </c>
      <c r="AA303">
        <f t="shared" si="62"/>
        <v>1.0054137244904142</v>
      </c>
      <c r="AB303" t="str">
        <f>IFERROR(V144+MATCH(AA303,V303:Z303,0)-1,"")</f>
        <v/>
      </c>
    </row>
    <row r="304" spans="1:28" x14ac:dyDescent="0.3">
      <c r="A304" s="1">
        <v>12</v>
      </c>
      <c r="B304" t="s">
        <v>836</v>
      </c>
      <c r="C304" t="s">
        <v>254</v>
      </c>
      <c r="D304" t="s">
        <v>2702</v>
      </c>
      <c r="E304" t="s">
        <v>4190</v>
      </c>
      <c r="F304" t="s">
        <v>7412</v>
      </c>
      <c r="G304" t="s">
        <v>8857</v>
      </c>
      <c r="I304" t="str">
        <f t="shared" si="47"/>
        <v>N/A</v>
      </c>
      <c r="J304" t="str">
        <f t="shared" si="48"/>
        <v>N/A</v>
      </c>
      <c r="K304">
        <f t="shared" si="49"/>
        <v>-63000</v>
      </c>
      <c r="L304">
        <f t="shared" si="50"/>
        <v>-2710000</v>
      </c>
      <c r="M304">
        <f t="shared" si="51"/>
        <v>-8480000</v>
      </c>
      <c r="N304">
        <f t="shared" si="52"/>
        <v>-3490000</v>
      </c>
      <c r="P304">
        <f t="shared" si="53"/>
        <v>-63000</v>
      </c>
      <c r="Q304" t="str">
        <f>IFERROR(J144+MATCH(P304,J304:N304,0)-1,"")</f>
        <v/>
      </c>
      <c r="R304" t="str">
        <f t="shared" si="54"/>
        <v/>
      </c>
      <c r="S304" t="str">
        <f>IFERROR(J144+MATCH(R304,J304:N304)-1,"")</f>
        <v/>
      </c>
      <c r="T304">
        <f t="shared" si="55"/>
        <v>-3685750</v>
      </c>
      <c r="U304">
        <f t="shared" si="56"/>
        <v>3516606.1645664368</v>
      </c>
      <c r="V304" t="str">
        <f t="shared" si="57"/>
        <v/>
      </c>
      <c r="W304">
        <f t="shared" si="58"/>
        <v>1.0301836004563365</v>
      </c>
      <c r="X304">
        <f t="shared" si="59"/>
        <v>0.27746922866476303</v>
      </c>
      <c r="Y304">
        <f t="shared" si="60"/>
        <v>-1.3633172939031926</v>
      </c>
      <c r="Z304">
        <f t="shared" si="61"/>
        <v>5.5664464782093123E-2</v>
      </c>
      <c r="AA304">
        <f t="shared" si="62"/>
        <v>-1.3633172939031926</v>
      </c>
      <c r="AB304" t="str">
        <f>IFERROR(V144+MATCH(AA304,V304:Z304,0)-1,"")</f>
        <v/>
      </c>
    </row>
    <row r="305" spans="1:28" x14ac:dyDescent="0.3">
      <c r="A305" s="1">
        <v>13</v>
      </c>
      <c r="B305" t="s">
        <v>655</v>
      </c>
      <c r="C305" t="s">
        <v>254</v>
      </c>
      <c r="D305" t="s">
        <v>254</v>
      </c>
      <c r="E305" t="s">
        <v>254</v>
      </c>
      <c r="F305" t="s">
        <v>254</v>
      </c>
      <c r="G305" t="s">
        <v>254</v>
      </c>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1:28" x14ac:dyDescent="0.3">
      <c r="A306" s="1">
        <v>14</v>
      </c>
      <c r="B306" t="s">
        <v>847</v>
      </c>
      <c r="C306" t="s">
        <v>254</v>
      </c>
      <c r="D306" t="s">
        <v>8858</v>
      </c>
      <c r="E306" t="s">
        <v>8859</v>
      </c>
      <c r="F306" t="s">
        <v>8860</v>
      </c>
      <c r="G306" t="s">
        <v>8861</v>
      </c>
      <c r="I306" t="str">
        <f t="shared" si="47"/>
        <v>N/A</v>
      </c>
      <c r="J306" t="str">
        <f t="shared" si="48"/>
        <v>N/A</v>
      </c>
      <c r="K306">
        <f t="shared" si="49"/>
        <v>30010000</v>
      </c>
      <c r="L306">
        <f t="shared" si="50"/>
        <v>33770000</v>
      </c>
      <c r="M306">
        <f t="shared" si="51"/>
        <v>54100000</v>
      </c>
      <c r="N306">
        <f t="shared" si="52"/>
        <v>51920000</v>
      </c>
      <c r="P306">
        <f t="shared" si="53"/>
        <v>54100000</v>
      </c>
      <c r="Q306" t="str">
        <f>IFERROR(J144+MATCH(P306,J306:N306,0)-1,"")</f>
        <v/>
      </c>
      <c r="R306" t="str">
        <f t="shared" si="54"/>
        <v/>
      </c>
      <c r="S306" t="str">
        <f>IFERROR(J144+MATCH(R306,J306:N306)-1,"")</f>
        <v/>
      </c>
      <c r="T306">
        <f t="shared" si="55"/>
        <v>42450000</v>
      </c>
      <c r="U306">
        <f t="shared" si="56"/>
        <v>12322058.810658766</v>
      </c>
      <c r="V306" t="str">
        <f t="shared" si="57"/>
        <v/>
      </c>
      <c r="W306">
        <f t="shared" si="58"/>
        <v>-1.009571548971931</v>
      </c>
      <c r="X306">
        <f t="shared" si="59"/>
        <v>-0.70442773674247272</v>
      </c>
      <c r="Y306">
        <f t="shared" si="60"/>
        <v>0.94545888629606079</v>
      </c>
      <c r="Z306">
        <f t="shared" si="61"/>
        <v>0.76854039941834296</v>
      </c>
      <c r="AA306">
        <f t="shared" si="62"/>
        <v>-1.009571548971931</v>
      </c>
      <c r="AB306" t="str">
        <f>IFERROR(V144+MATCH(AA306,V306:Z306,0)-1,"")</f>
        <v/>
      </c>
    </row>
    <row r="307" spans="1:28" x14ac:dyDescent="0.3">
      <c r="A307" s="1">
        <v>15</v>
      </c>
      <c r="B307" t="s">
        <v>853</v>
      </c>
      <c r="C307" t="s">
        <v>254</v>
      </c>
      <c r="D307" t="s">
        <v>8862</v>
      </c>
      <c r="E307" t="s">
        <v>8863</v>
      </c>
      <c r="F307" t="s">
        <v>8864</v>
      </c>
      <c r="G307" t="s">
        <v>421</v>
      </c>
      <c r="I307" t="str">
        <f t="shared" si="47"/>
        <v>N/A</v>
      </c>
      <c r="J307" t="str">
        <f t="shared" si="48"/>
        <v>N/A</v>
      </c>
      <c r="K307">
        <f t="shared" si="49"/>
        <v>54310000</v>
      </c>
      <c r="L307">
        <f t="shared" si="50"/>
        <v>75280000</v>
      </c>
      <c r="M307">
        <f t="shared" si="51"/>
        <v>98220000</v>
      </c>
      <c r="N307">
        <f t="shared" si="52"/>
        <v>129539999.99999999</v>
      </c>
      <c r="P307">
        <f t="shared" si="53"/>
        <v>129539999.99999999</v>
      </c>
      <c r="Q307" t="str">
        <f>IFERROR(J144+MATCH(P307,J307:N307,0)-1,"")</f>
        <v/>
      </c>
      <c r="R307" t="str">
        <f t="shared" si="54"/>
        <v/>
      </c>
      <c r="S307" t="str">
        <f>IFERROR(J144+MATCH(R307,J307:N307)-1,"")</f>
        <v/>
      </c>
      <c r="T307">
        <f t="shared" si="55"/>
        <v>89337500</v>
      </c>
      <c r="U307">
        <f t="shared" si="56"/>
        <v>32247371.339898884</v>
      </c>
      <c r="V307" t="str">
        <f t="shared" si="57"/>
        <v/>
      </c>
      <c r="W307">
        <f t="shared" si="58"/>
        <v>-1.0862125669344507</v>
      </c>
      <c r="X307">
        <f t="shared" si="59"/>
        <v>-0.43592700477285101</v>
      </c>
      <c r="Y307">
        <f t="shared" si="60"/>
        <v>0.27544880810207001</v>
      </c>
      <c r="Z307">
        <f t="shared" si="61"/>
        <v>1.2466907636052311</v>
      </c>
      <c r="AA307">
        <f t="shared" si="62"/>
        <v>1.2466907636052311</v>
      </c>
      <c r="AB307" t="str">
        <f>IFERROR(V144+MATCH(AA307,V307:Z307,0)-1,"")</f>
        <v/>
      </c>
    </row>
    <row r="308" spans="1:28" x14ac:dyDescent="0.3">
      <c r="A308" s="1">
        <v>16</v>
      </c>
      <c r="B308" t="s">
        <v>859</v>
      </c>
      <c r="C308" t="s">
        <v>254</v>
      </c>
      <c r="D308" t="s">
        <v>254</v>
      </c>
      <c r="E308" t="s">
        <v>8865</v>
      </c>
      <c r="F308" t="s">
        <v>8866</v>
      </c>
      <c r="G308" t="s">
        <v>8867</v>
      </c>
      <c r="I308" t="str">
        <f t="shared" si="47"/>
        <v>N/A</v>
      </c>
      <c r="J308" t="str">
        <f t="shared" si="48"/>
        <v>N/A</v>
      </c>
      <c r="K308" t="str">
        <f t="shared" si="49"/>
        <v>N/A</v>
      </c>
      <c r="L308">
        <f t="shared" si="50"/>
        <v>0.3861</v>
      </c>
      <c r="M308">
        <f t="shared" si="51"/>
        <v>0.30469999999999997</v>
      </c>
      <c r="N308">
        <f t="shared" si="52"/>
        <v>0.31890000000000002</v>
      </c>
      <c r="P308">
        <f t="shared" si="53"/>
        <v>0.3861</v>
      </c>
      <c r="Q308" t="str">
        <f>IFERROR(J144+MATCH(P308,J308:N308,0)-1,"")</f>
        <v/>
      </c>
      <c r="R308" t="str">
        <f t="shared" si="54"/>
        <v/>
      </c>
      <c r="S308" t="str">
        <f>IFERROR(J144+MATCH(R308,J308:N308)-1,"")</f>
        <v/>
      </c>
      <c r="T308">
        <f t="shared" si="55"/>
        <v>0.33656666666666668</v>
      </c>
      <c r="U308">
        <f t="shared" si="56"/>
        <v>4.3480723698362471E-2</v>
      </c>
      <c r="V308" t="str">
        <f t="shared" si="57"/>
        <v/>
      </c>
      <c r="W308" t="str">
        <f t="shared" si="58"/>
        <v/>
      </c>
      <c r="X308">
        <f t="shared" si="59"/>
        <v>1.1392021364906306</v>
      </c>
      <c r="Y308">
        <f t="shared" si="60"/>
        <v>-0.73289181863058184</v>
      </c>
      <c r="Z308">
        <f t="shared" si="61"/>
        <v>-0.40631031786005001</v>
      </c>
      <c r="AA308">
        <f t="shared" si="62"/>
        <v>1.1392021364906306</v>
      </c>
      <c r="AB308" t="str">
        <f>IFERROR(V144+MATCH(AA308,V308:Z308,0)-1,"")</f>
        <v/>
      </c>
    </row>
    <row r="309" spans="1:28" x14ac:dyDescent="0.3">
      <c r="A309" s="1">
        <v>17</v>
      </c>
      <c r="B309" t="s">
        <v>864</v>
      </c>
      <c r="C309" t="s">
        <v>254</v>
      </c>
      <c r="D309" t="s">
        <v>8868</v>
      </c>
      <c r="E309" t="s">
        <v>8869</v>
      </c>
      <c r="F309" t="s">
        <v>8870</v>
      </c>
      <c r="G309" t="s">
        <v>8871</v>
      </c>
      <c r="I309" t="str">
        <f t="shared" si="47"/>
        <v>neg_trend</v>
      </c>
      <c r="J309" t="str">
        <f t="shared" si="48"/>
        <v>N/A</v>
      </c>
      <c r="K309">
        <f t="shared" si="49"/>
        <v>0.36570000000000003</v>
      </c>
      <c r="L309">
        <f t="shared" si="50"/>
        <v>0.35000000000000003</v>
      </c>
      <c r="M309">
        <f t="shared" si="51"/>
        <v>0.30740000000000001</v>
      </c>
      <c r="N309">
        <f t="shared" si="52"/>
        <v>0.28339999999999999</v>
      </c>
      <c r="P309">
        <f t="shared" si="53"/>
        <v>0.36570000000000003</v>
      </c>
      <c r="Q309" t="str">
        <f>IFERROR(J144+MATCH(P309,J309:N309,0)-1,"")</f>
        <v/>
      </c>
      <c r="R309" t="str">
        <f t="shared" si="54"/>
        <v/>
      </c>
      <c r="S309" t="str">
        <f>IFERROR(J144+MATCH(R309,J309:N309)-1,"")</f>
        <v/>
      </c>
      <c r="T309">
        <f t="shared" si="55"/>
        <v>0.32662499999999994</v>
      </c>
      <c r="U309">
        <f t="shared" si="56"/>
        <v>3.7908870993476916E-2</v>
      </c>
      <c r="V309" t="str">
        <f t="shared" si="57"/>
        <v/>
      </c>
      <c r="W309">
        <f t="shared" si="58"/>
        <v>1.0307613752655367</v>
      </c>
      <c r="X309">
        <f t="shared" si="59"/>
        <v>0.61661029166556536</v>
      </c>
      <c r="Y309">
        <f t="shared" si="60"/>
        <v>-0.50713723453563242</v>
      </c>
      <c r="Z309">
        <f t="shared" si="61"/>
        <v>-1.1402344323954623</v>
      </c>
      <c r="AA309">
        <f t="shared" si="62"/>
        <v>-1.1402344323954623</v>
      </c>
      <c r="AB309" t="str">
        <f>IFERROR(V144+MATCH(AA309,V309:Z309,0)-1,"")</f>
        <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8670</v>
      </c>
      <c r="D311" s="1" t="s">
        <v>243</v>
      </c>
      <c r="E311" s="1" t="s">
        <v>244</v>
      </c>
      <c r="F311" s="1" t="s">
        <v>245</v>
      </c>
      <c r="G311" s="1" t="s">
        <v>246</v>
      </c>
      <c r="H311" s="1" t="s">
        <v>247</v>
      </c>
      <c r="I311" t="str">
        <f t="shared" si="47"/>
        <v>N/A</v>
      </c>
      <c r="J311" t="str">
        <f t="shared" si="48"/>
        <v>N/A</v>
      </c>
      <c r="K311">
        <f t="shared" si="49"/>
        <v>2013</v>
      </c>
      <c r="L311">
        <f t="shared" si="50"/>
        <v>2014</v>
      </c>
      <c r="M311">
        <f t="shared" si="51"/>
        <v>2015</v>
      </c>
      <c r="N311">
        <f t="shared" si="52"/>
        <v>2016</v>
      </c>
      <c r="P311">
        <f t="shared" si="53"/>
        <v>2016</v>
      </c>
      <c r="Q311" t="str">
        <f>IFERROR(J144+MATCH(P311,J311:N311,0)-1,"")</f>
        <v/>
      </c>
      <c r="R311" t="str">
        <f t="shared" si="54"/>
        <v/>
      </c>
      <c r="S311" t="str">
        <f>IFERROR(J144+MATCH(R311,J311:N311)-1,"")</f>
        <v/>
      </c>
      <c r="T311">
        <f t="shared" si="55"/>
        <v>2014.5</v>
      </c>
      <c r="U311">
        <f t="shared" si="56"/>
        <v>1.2909944487358056</v>
      </c>
      <c r="V311" t="e">
        <f t="shared" si="57"/>
        <v>#VALUE!</v>
      </c>
      <c r="W311">
        <f t="shared" si="58"/>
        <v>-1.1618950038622251</v>
      </c>
      <c r="X311">
        <f t="shared" si="59"/>
        <v>-0.3872983346207417</v>
      </c>
      <c r="Y311">
        <f t="shared" si="60"/>
        <v>0.3872983346207417</v>
      </c>
      <c r="Z311">
        <f t="shared" si="61"/>
        <v>1.1618950038622251</v>
      </c>
      <c r="AA311" t="e">
        <f t="shared" si="62"/>
        <v>#VALUE!</v>
      </c>
      <c r="AB311" t="str">
        <f>IFERROR(V144+MATCH(AA311,V311:Z311,0)-1,"")</f>
        <v/>
      </c>
    </row>
    <row r="312" spans="1:28" x14ac:dyDescent="0.3">
      <c r="A312" s="1">
        <v>0</v>
      </c>
      <c r="B312" t="s">
        <v>870</v>
      </c>
      <c r="C312" t="s">
        <v>254</v>
      </c>
      <c r="D312" t="s">
        <v>8872</v>
      </c>
      <c r="E312" t="s">
        <v>8516</v>
      </c>
      <c r="F312" t="s">
        <v>8873</v>
      </c>
      <c r="G312" t="s">
        <v>8874</v>
      </c>
      <c r="I312" t="str">
        <f t="shared" si="47"/>
        <v>neg_trend</v>
      </c>
      <c r="J312" t="str">
        <f t="shared" si="48"/>
        <v>N/A</v>
      </c>
      <c r="K312">
        <f t="shared" si="49"/>
        <v>-7250000</v>
      </c>
      <c r="L312">
        <f t="shared" si="50"/>
        <v>-10260000</v>
      </c>
      <c r="M312">
        <f t="shared" si="51"/>
        <v>-32680000</v>
      </c>
      <c r="N312">
        <f t="shared" si="52"/>
        <v>-34210000</v>
      </c>
      <c r="P312">
        <f t="shared" si="53"/>
        <v>-7250000</v>
      </c>
      <c r="Q312" t="str">
        <f>IFERROR(J144+MATCH(P312,J312:N312,0)-1,"")</f>
        <v/>
      </c>
      <c r="R312" t="str">
        <f t="shared" si="54"/>
        <v/>
      </c>
      <c r="S312" t="str">
        <f>IFERROR(J144+MATCH(R312,J312:N312)-1,"")</f>
        <v/>
      </c>
      <c r="T312">
        <f t="shared" si="55"/>
        <v>-21100000</v>
      </c>
      <c r="U312">
        <f t="shared" si="56"/>
        <v>14321273.22086506</v>
      </c>
      <c r="V312" t="str">
        <f t="shared" si="57"/>
        <v/>
      </c>
      <c r="W312">
        <f t="shared" si="58"/>
        <v>0.96709278472681826</v>
      </c>
      <c r="X312">
        <f t="shared" si="59"/>
        <v>0.75691594125911266</v>
      </c>
      <c r="Y312">
        <f t="shared" si="60"/>
        <v>-0.80858732470300032</v>
      </c>
      <c r="Z312">
        <f t="shared" si="61"/>
        <v>-0.91542140128293048</v>
      </c>
      <c r="AA312">
        <f t="shared" si="62"/>
        <v>0.96709278472681826</v>
      </c>
      <c r="AB312" t="str">
        <f>IFERROR(V144+MATCH(AA312,V312:Z312,0)-1,"")</f>
        <v/>
      </c>
    </row>
    <row r="313" spans="1:28" x14ac:dyDescent="0.3">
      <c r="A313" s="1">
        <v>1</v>
      </c>
      <c r="B313" t="s">
        <v>876</v>
      </c>
      <c r="C313" t="s">
        <v>254</v>
      </c>
      <c r="D313" t="s">
        <v>8872</v>
      </c>
      <c r="E313" t="s">
        <v>8875</v>
      </c>
      <c r="F313" t="s">
        <v>8876</v>
      </c>
      <c r="G313" t="s">
        <v>8874</v>
      </c>
      <c r="I313" t="str">
        <f t="shared" si="47"/>
        <v>neg_trend</v>
      </c>
      <c r="J313" t="str">
        <f t="shared" si="48"/>
        <v>N/A</v>
      </c>
      <c r="K313">
        <f t="shared" si="49"/>
        <v>-7250000</v>
      </c>
      <c r="L313">
        <f t="shared" si="50"/>
        <v>-8109999.9999999991</v>
      </c>
      <c r="M313">
        <f t="shared" si="51"/>
        <v>-31780000</v>
      </c>
      <c r="N313">
        <f t="shared" si="52"/>
        <v>-34210000</v>
      </c>
      <c r="P313">
        <f t="shared" si="53"/>
        <v>-7250000</v>
      </c>
      <c r="Q313" t="str">
        <f>IFERROR(J144+MATCH(P313,J313:N313,0)-1,"")</f>
        <v/>
      </c>
      <c r="R313" t="str">
        <f t="shared" si="54"/>
        <v/>
      </c>
      <c r="S313" t="str">
        <f>IFERROR(J144+MATCH(R313,J313:N313)-1,"")</f>
        <v/>
      </c>
      <c r="T313">
        <f t="shared" si="55"/>
        <v>-20337500</v>
      </c>
      <c r="U313">
        <f t="shared" si="56"/>
        <v>14653457.783062672</v>
      </c>
      <c r="V313" t="str">
        <f t="shared" si="57"/>
        <v/>
      </c>
      <c r="W313">
        <f t="shared" si="58"/>
        <v>0.89313390694224415</v>
      </c>
      <c r="X313">
        <f t="shared" si="59"/>
        <v>0.83444468746027056</v>
      </c>
      <c r="Y313">
        <f t="shared" si="60"/>
        <v>-0.78087371386335269</v>
      </c>
      <c r="Z313">
        <f t="shared" si="61"/>
        <v>-0.94670488053916191</v>
      </c>
      <c r="AA313">
        <f t="shared" si="62"/>
        <v>-0.94670488053916191</v>
      </c>
      <c r="AB313" t="str">
        <f>IFERROR(V144+MATCH(AA313,V313:Z313,0)-1,"")</f>
        <v/>
      </c>
    </row>
    <row r="314" spans="1:28" x14ac:dyDescent="0.3">
      <c r="A314" s="1">
        <v>2</v>
      </c>
      <c r="B314" t="s">
        <v>882</v>
      </c>
      <c r="C314" t="s">
        <v>254</v>
      </c>
      <c r="D314" t="s">
        <v>254</v>
      </c>
      <c r="E314" t="s">
        <v>8877</v>
      </c>
      <c r="F314" t="s">
        <v>8878</v>
      </c>
      <c r="G314" t="s">
        <v>254</v>
      </c>
      <c r="I314" t="str">
        <f t="shared" si="47"/>
        <v>N/A</v>
      </c>
      <c r="J314" t="str">
        <f t="shared" si="48"/>
        <v>N/A</v>
      </c>
      <c r="K314" t="str">
        <f t="shared" si="49"/>
        <v>N/A</v>
      </c>
      <c r="L314">
        <f t="shared" si="50"/>
        <v>-2150000</v>
      </c>
      <c r="M314">
        <f t="shared" si="51"/>
        <v>-900000</v>
      </c>
      <c r="N314" t="str">
        <f t="shared" si="52"/>
        <v>N/A</v>
      </c>
      <c r="P314">
        <f t="shared" si="53"/>
        <v>-900000</v>
      </c>
      <c r="Q314" t="str">
        <f>IFERROR(J144+MATCH(P314,J314:N314,0)-1,"")</f>
        <v/>
      </c>
      <c r="R314" t="str">
        <f t="shared" si="54"/>
        <v/>
      </c>
      <c r="S314" t="str">
        <f>IFERROR(J144+MATCH(R314,J314:N314)-1,"")</f>
        <v/>
      </c>
      <c r="T314">
        <f t="shared" si="55"/>
        <v>-1525000</v>
      </c>
      <c r="U314">
        <f t="shared" si="56"/>
        <v>883883.47648318438</v>
      </c>
      <c r="V314" t="str">
        <f t="shared" si="57"/>
        <v/>
      </c>
      <c r="W314" t="str">
        <f t="shared" si="58"/>
        <v/>
      </c>
      <c r="X314">
        <f t="shared" si="59"/>
        <v>-0.70710678118654757</v>
      </c>
      <c r="Y314">
        <f t="shared" si="60"/>
        <v>0.70710678118654757</v>
      </c>
      <c r="Z314" t="str">
        <f t="shared" si="61"/>
        <v/>
      </c>
      <c r="AA314">
        <f t="shared" si="62"/>
        <v>-0.70710678118654757</v>
      </c>
      <c r="AB314" t="str">
        <f>IFERROR(V144+MATCH(AA314,V314:Z314,0)-1,"")</f>
        <v/>
      </c>
    </row>
    <row r="315" spans="1:28" x14ac:dyDescent="0.3">
      <c r="A315" s="1">
        <v>3</v>
      </c>
      <c r="B315" t="s">
        <v>888</v>
      </c>
      <c r="C315" t="s">
        <v>254</v>
      </c>
      <c r="D315" t="s">
        <v>254</v>
      </c>
      <c r="E315" t="s">
        <v>8879</v>
      </c>
      <c r="F315" t="s">
        <v>8880</v>
      </c>
      <c r="G315" t="s">
        <v>6629</v>
      </c>
      <c r="I315" t="str">
        <f t="shared" si="47"/>
        <v>N/A</v>
      </c>
      <c r="J315" t="str">
        <f t="shared" si="48"/>
        <v>N/A</v>
      </c>
      <c r="K315" t="str">
        <f t="shared" si="49"/>
        <v>N/A</v>
      </c>
      <c r="L315">
        <f t="shared" si="50"/>
        <v>-0.4158</v>
      </c>
      <c r="M315">
        <f t="shared" si="51"/>
        <v>-2.1850999999999998</v>
      </c>
      <c r="N315">
        <f t="shared" si="52"/>
        <v>-4.7E-2</v>
      </c>
      <c r="P315">
        <f t="shared" si="53"/>
        <v>-4.7E-2</v>
      </c>
      <c r="Q315" t="str">
        <f>IFERROR(J144+MATCH(P315,J315:N315,0)-1,"")</f>
        <v/>
      </c>
      <c r="R315" t="str">
        <f t="shared" si="54"/>
        <v/>
      </c>
      <c r="S315" t="str">
        <f>IFERROR(J144+MATCH(R315,J315:N315)-1,"")</f>
        <v/>
      </c>
      <c r="T315">
        <f t="shared" si="55"/>
        <v>-0.88263333333333327</v>
      </c>
      <c r="U315">
        <f t="shared" si="56"/>
        <v>1.142942659687411</v>
      </c>
      <c r="V315" t="str">
        <f t="shared" si="57"/>
        <v/>
      </c>
      <c r="W315" t="str">
        <f t="shared" si="58"/>
        <v/>
      </c>
      <c r="X315">
        <f t="shared" si="59"/>
        <v>0.40844860359049839</v>
      </c>
      <c r="Y315">
        <f t="shared" si="60"/>
        <v>-1.1395730622417091</v>
      </c>
      <c r="Z315">
        <f t="shared" si="61"/>
        <v>0.73112445865121056</v>
      </c>
      <c r="AA315">
        <f t="shared" si="62"/>
        <v>-1.1395730622417091</v>
      </c>
      <c r="AB315" t="str">
        <f>IFERROR(V144+MATCH(AA315,V315:Z315,0)-1,"")</f>
        <v/>
      </c>
    </row>
    <row r="316" spans="1:28" x14ac:dyDescent="0.3">
      <c r="A316" s="1">
        <v>4</v>
      </c>
      <c r="B316" t="s">
        <v>893</v>
      </c>
      <c r="C316" t="s">
        <v>254</v>
      </c>
      <c r="D316" t="s">
        <v>8881</v>
      </c>
      <c r="E316" t="s">
        <v>8882</v>
      </c>
      <c r="F316" t="s">
        <v>8883</v>
      </c>
      <c r="G316" t="s">
        <v>8884</v>
      </c>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-4.8800000000000003E-2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-4.7699999999999999E-2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-0.1023</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-7.4900000000000008E-2</v>
      </c>
      <c r="P316">
        <f t="shared" si="53"/>
        <v>-4.7699999999999999E-2</v>
      </c>
      <c r="Q316" t="str">
        <f>IFERROR(J144+MATCH(P316,J316:N316,0)-1,"")</f>
        <v/>
      </c>
      <c r="R316" t="str">
        <f t="shared" si="54"/>
        <v/>
      </c>
      <c r="S316" t="str">
        <f>IFERROR(J144+MATCH(R316,J316:N316)-1,"")</f>
        <v/>
      </c>
      <c r="T316">
        <f t="shared" si="55"/>
        <v>-6.8425E-2</v>
      </c>
      <c r="U316">
        <f t="shared" si="56"/>
        <v>2.5846389173989733E-2</v>
      </c>
      <c r="V316" t="str">
        <f t="shared" si="57"/>
        <v/>
      </c>
      <c r="W316">
        <f t="shared" si="58"/>
        <v>0.75929368191009938</v>
      </c>
      <c r="X316">
        <f t="shared" si="59"/>
        <v>0.80185281822098409</v>
      </c>
      <c r="Y316">
        <f t="shared" si="60"/>
        <v>-1.3106279477556495</v>
      </c>
      <c r="Z316">
        <f t="shared" si="61"/>
        <v>-0.25051855237543441</v>
      </c>
      <c r="AA316">
        <f t="shared" si="62"/>
        <v>-1.3106279477556495</v>
      </c>
      <c r="AB316" t="str">
        <f>IFERROR(V144+MATCH(AA316,V316:Z316,0)-1,"")</f>
        <v/>
      </c>
    </row>
    <row r="317" spans="1:28" x14ac:dyDescent="0.3">
      <c r="A317" s="1">
        <v>5</v>
      </c>
      <c r="B317" t="s">
        <v>899</v>
      </c>
      <c r="C317" t="s">
        <v>254</v>
      </c>
      <c r="D317" t="s">
        <v>254</v>
      </c>
      <c r="E317" t="s">
        <v>254</v>
      </c>
      <c r="F317" t="s">
        <v>8885</v>
      </c>
      <c r="G317" t="s">
        <v>254</v>
      </c>
      <c r="I317" t="str">
        <f t="shared" si="63"/>
        <v>N/A</v>
      </c>
      <c r="J317" t="str">
        <f t="shared" si="64"/>
        <v>N/A</v>
      </c>
      <c r="K317" t="str">
        <f t="shared" si="65"/>
        <v>N/A</v>
      </c>
      <c r="L317" t="str">
        <f t="shared" si="66"/>
        <v>N/A</v>
      </c>
      <c r="M317">
        <f t="shared" si="67"/>
        <v>-10620000</v>
      </c>
      <c r="N317" t="str">
        <f t="shared" si="68"/>
        <v>N/A</v>
      </c>
      <c r="P317">
        <f t="shared" si="53"/>
        <v>-10620000</v>
      </c>
      <c r="Q317" t="str">
        <f>IFERROR(J144+MATCH(P317,J317:N317,0)-1,"")</f>
        <v/>
      </c>
      <c r="R317" t="str">
        <f t="shared" si="54"/>
        <v/>
      </c>
      <c r="S317" t="str">
        <f>IFERROR(J144+MATCH(R317,J317:N317)-1,"")</f>
        <v/>
      </c>
      <c r="T317">
        <f t="shared" si="55"/>
        <v>-10620000</v>
      </c>
      <c r="U317" t="str">
        <f t="shared" si="56"/>
        <v/>
      </c>
      <c r="V317" t="str">
        <f t="shared" si="57"/>
        <v/>
      </c>
      <c r="W317" t="str">
        <f t="shared" si="58"/>
        <v/>
      </c>
      <c r="X317" t="str">
        <f t="shared" si="59"/>
        <v/>
      </c>
      <c r="Y317" t="e">
        <f t="shared" si="60"/>
        <v>#VALUE!</v>
      </c>
      <c r="Z317" t="str">
        <f t="shared" si="61"/>
        <v/>
      </c>
      <c r="AA317" t="e">
        <f t="shared" si="62"/>
        <v>#VALUE!</v>
      </c>
      <c r="AB317" t="str">
        <f>IFERROR(V144+MATCH(AA317,V317:Z317,0)-1,"")</f>
        <v/>
      </c>
    </row>
    <row r="318" spans="1:28" x14ac:dyDescent="0.3">
      <c r="A318" s="1">
        <v>6</v>
      </c>
      <c r="B318" t="s">
        <v>904</v>
      </c>
      <c r="C318" t="s">
        <v>254</v>
      </c>
      <c r="D318" t="s">
        <v>254</v>
      </c>
      <c r="E318" t="s">
        <v>254</v>
      </c>
      <c r="F318" t="s">
        <v>254</v>
      </c>
      <c r="G318" t="s">
        <v>254</v>
      </c>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1:28" x14ac:dyDescent="0.3">
      <c r="A319" s="1">
        <v>7</v>
      </c>
      <c r="B319" t="s">
        <v>906</v>
      </c>
      <c r="C319" t="s">
        <v>254</v>
      </c>
      <c r="D319" t="s">
        <v>1993</v>
      </c>
      <c r="E319" t="s">
        <v>8886</v>
      </c>
      <c r="F319" t="s">
        <v>8887</v>
      </c>
      <c r="G319" t="s">
        <v>8888</v>
      </c>
      <c r="I319" t="str">
        <f t="shared" si="63"/>
        <v>N/A</v>
      </c>
      <c r="J319" t="str">
        <f t="shared" si="64"/>
        <v>N/A</v>
      </c>
      <c r="K319">
        <f t="shared" si="65"/>
        <v>-5100000</v>
      </c>
      <c r="L319">
        <f t="shared" si="66"/>
        <v>-33860000</v>
      </c>
      <c r="M319">
        <f t="shared" si="67"/>
        <v>14730000</v>
      </c>
      <c r="N319">
        <f t="shared" si="68"/>
        <v>-454270000</v>
      </c>
      <c r="P319">
        <f t="shared" si="53"/>
        <v>14730000</v>
      </c>
      <c r="Q319" t="str">
        <f>IFERROR(J144+MATCH(P319,J319:N319,0)-1,"")</f>
        <v/>
      </c>
      <c r="R319" t="str">
        <f t="shared" si="54"/>
        <v/>
      </c>
      <c r="S319" t="str">
        <f>IFERROR(J144+MATCH(R319,J319:N319)-1,"")</f>
        <v/>
      </c>
      <c r="T319">
        <f t="shared" si="55"/>
        <v>-119625000</v>
      </c>
      <c r="U319">
        <f t="shared" si="56"/>
        <v>223986720.51411143</v>
      </c>
      <c r="V319" t="str">
        <f t="shared" si="57"/>
        <v/>
      </c>
      <c r="W319">
        <f t="shared" si="58"/>
        <v>0.5113026331968854</v>
      </c>
      <c r="X319">
        <f t="shared" si="59"/>
        <v>0.38290216403519645</v>
      </c>
      <c r="Y319">
        <f t="shared" si="60"/>
        <v>0.59983466739286218</v>
      </c>
      <c r="Z319">
        <f t="shared" si="61"/>
        <v>-1.494039464624944</v>
      </c>
      <c r="AA319">
        <f t="shared" si="62"/>
        <v>-1.494039464624944</v>
      </c>
      <c r="AB319" t="str">
        <f>IFERROR(V144+MATCH(AA319,V319:Z319,0)-1,"")</f>
        <v/>
      </c>
    </row>
    <row r="320" spans="1:28" x14ac:dyDescent="0.3">
      <c r="A320" s="1">
        <v>8</v>
      </c>
      <c r="B320" t="s">
        <v>908</v>
      </c>
      <c r="C320" t="s">
        <v>254</v>
      </c>
      <c r="D320" t="s">
        <v>8889</v>
      </c>
      <c r="E320" t="s">
        <v>8890</v>
      </c>
      <c r="F320" t="s">
        <v>8891</v>
      </c>
      <c r="G320" t="s">
        <v>8892</v>
      </c>
      <c r="I320" t="str">
        <f t="shared" si="63"/>
        <v>neg_trend</v>
      </c>
      <c r="J320" t="str">
        <f t="shared" si="64"/>
        <v>N/A</v>
      </c>
      <c r="K320">
        <f t="shared" si="65"/>
        <v>-12190000</v>
      </c>
      <c r="L320">
        <f t="shared" si="66"/>
        <v>-45500000</v>
      </c>
      <c r="M320">
        <f t="shared" si="67"/>
        <v>-50030000</v>
      </c>
      <c r="N320">
        <f t="shared" si="68"/>
        <v>-569070000</v>
      </c>
      <c r="P320">
        <f t="shared" si="53"/>
        <v>-12190000</v>
      </c>
      <c r="Q320" t="str">
        <f>IFERROR(J144+MATCH(P320,J320:N320,0)-1,"")</f>
        <v/>
      </c>
      <c r="R320" t="str">
        <f t="shared" si="54"/>
        <v/>
      </c>
      <c r="S320" t="str">
        <f>IFERROR(J144+MATCH(R320,J320:N320)-1,"")</f>
        <v/>
      </c>
      <c r="T320">
        <f t="shared" si="55"/>
        <v>-169197500</v>
      </c>
      <c r="U320">
        <f t="shared" si="56"/>
        <v>267115041.30555183</v>
      </c>
      <c r="V320" t="str">
        <f t="shared" si="57"/>
        <v/>
      </c>
      <c r="W320">
        <f t="shared" si="58"/>
        <v>0.58778981233183247</v>
      </c>
      <c r="X320">
        <f t="shared" si="59"/>
        <v>0.46308698827073136</v>
      </c>
      <c r="Y320">
        <f t="shared" si="60"/>
        <v>0.4461280031912721</v>
      </c>
      <c r="Z320">
        <f t="shared" si="61"/>
        <v>-1.4970048037938359</v>
      </c>
      <c r="AA320">
        <f t="shared" si="62"/>
        <v>-1.4970048037938359</v>
      </c>
      <c r="AB320" t="str">
        <f>IFERROR(V144+MATCH(AA320,V320:Z320,0)-1,"")</f>
        <v/>
      </c>
    </row>
    <row r="321" spans="1:28" x14ac:dyDescent="0.3">
      <c r="A321" s="1">
        <v>9</v>
      </c>
      <c r="B321" t="s">
        <v>909</v>
      </c>
      <c r="C321" t="s">
        <v>254</v>
      </c>
      <c r="D321" t="s">
        <v>2169</v>
      </c>
      <c r="E321" t="s">
        <v>8893</v>
      </c>
      <c r="F321" t="s">
        <v>8894</v>
      </c>
      <c r="G321" t="s">
        <v>452</v>
      </c>
      <c r="I321" t="str">
        <f t="shared" si="63"/>
        <v>N/A</v>
      </c>
      <c r="J321" t="str">
        <f t="shared" si="64"/>
        <v>N/A</v>
      </c>
      <c r="K321">
        <f t="shared" si="65"/>
        <v>7100000</v>
      </c>
      <c r="L321">
        <f t="shared" si="66"/>
        <v>11640000</v>
      </c>
      <c r="M321">
        <f t="shared" si="67"/>
        <v>64760000.000000007</v>
      </c>
      <c r="N321">
        <f t="shared" si="68"/>
        <v>114800000</v>
      </c>
      <c r="P321">
        <f t="shared" si="53"/>
        <v>114800000</v>
      </c>
      <c r="Q321" t="str">
        <f>IFERROR(J144+MATCH(P321,J321:N321,0)-1,"")</f>
        <v/>
      </c>
      <c r="R321" t="str">
        <f t="shared" si="54"/>
        <v/>
      </c>
      <c r="S321" t="str">
        <f>IFERROR(J144+MATCH(R321,J321:N321)-1,"")</f>
        <v/>
      </c>
      <c r="T321">
        <f t="shared" si="55"/>
        <v>49575000</v>
      </c>
      <c r="U321">
        <f t="shared" si="56"/>
        <v>50754555.460569248</v>
      </c>
      <c r="V321" t="str">
        <f t="shared" si="57"/>
        <v/>
      </c>
      <c r="W321">
        <f t="shared" si="58"/>
        <v>-0.83687069297648442</v>
      </c>
      <c r="X321">
        <f t="shared" si="59"/>
        <v>-0.74742059418629636</v>
      </c>
      <c r="Y321">
        <f t="shared" si="60"/>
        <v>0.29918496698876806</v>
      </c>
      <c r="Z321">
        <f t="shared" si="61"/>
        <v>1.2851063201740129</v>
      </c>
      <c r="AA321">
        <f t="shared" si="62"/>
        <v>1.2851063201740129</v>
      </c>
      <c r="AB321" t="str">
        <f>IFERROR(V144+MATCH(AA321,V321:Z321,0)-1,"")</f>
        <v/>
      </c>
    </row>
    <row r="322" spans="1:28" x14ac:dyDescent="0.3">
      <c r="A322" s="1">
        <v>10</v>
      </c>
      <c r="B322" t="s">
        <v>910</v>
      </c>
      <c r="C322" t="s">
        <v>254</v>
      </c>
      <c r="D322" t="s">
        <v>5237</v>
      </c>
      <c r="E322" t="s">
        <v>8895</v>
      </c>
      <c r="F322" t="s">
        <v>254</v>
      </c>
      <c r="G322" t="s">
        <v>8896</v>
      </c>
      <c r="I322" t="str">
        <f t="shared" si="63"/>
        <v>N/A</v>
      </c>
      <c r="J322" t="str">
        <f t="shared" si="64"/>
        <v>N/A</v>
      </c>
      <c r="K322">
        <f t="shared" si="65"/>
        <v>-100000</v>
      </c>
      <c r="L322">
        <f t="shared" si="66"/>
        <v>-2440000</v>
      </c>
      <c r="M322" t="str">
        <f t="shared" si="67"/>
        <v>N/A</v>
      </c>
      <c r="N322">
        <f t="shared" si="68"/>
        <v>-1030000</v>
      </c>
      <c r="P322">
        <f t="shared" si="53"/>
        <v>-100000</v>
      </c>
      <c r="Q322" t="str">
        <f>IFERROR(J144+MATCH(P322,J322:N322,0)-1,"")</f>
        <v/>
      </c>
      <c r="R322" t="str">
        <f t="shared" si="54"/>
        <v/>
      </c>
      <c r="S322" t="str">
        <f>IFERROR(J144+MATCH(R322,J322:N322)-1,"")</f>
        <v/>
      </c>
      <c r="T322">
        <f t="shared" si="55"/>
        <v>-1190000</v>
      </c>
      <c r="U322">
        <f t="shared" si="56"/>
        <v>1178176.5572273114</v>
      </c>
      <c r="V322" t="str">
        <f t="shared" si="57"/>
        <v/>
      </c>
      <c r="W322">
        <f t="shared" si="58"/>
        <v>0.92515845211279391</v>
      </c>
      <c r="X322">
        <f t="shared" si="59"/>
        <v>-1.0609615276522866</v>
      </c>
      <c r="Y322" t="str">
        <f t="shared" si="60"/>
        <v/>
      </c>
      <c r="Z322">
        <f t="shared" si="61"/>
        <v>0.1358030755394927</v>
      </c>
      <c r="AA322">
        <f t="shared" si="62"/>
        <v>-1.0609615276522866</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254</v>
      </c>
      <c r="D324" t="s">
        <v>8897</v>
      </c>
      <c r="E324" t="s">
        <v>8898</v>
      </c>
      <c r="F324" t="s">
        <v>8899</v>
      </c>
      <c r="G324" t="s">
        <v>8900</v>
      </c>
      <c r="I324" t="str">
        <f t="shared" si="63"/>
        <v>N/A</v>
      </c>
      <c r="J324" t="str">
        <f t="shared" si="64"/>
        <v>N/A</v>
      </c>
      <c r="K324">
        <f t="shared" si="65"/>
        <v>-12440000</v>
      </c>
      <c r="L324">
        <f t="shared" si="66"/>
        <v>-46550000</v>
      </c>
      <c r="M324">
        <f t="shared" si="67"/>
        <v>-28570000</v>
      </c>
      <c r="N324">
        <f t="shared" si="68"/>
        <v>-489510000</v>
      </c>
      <c r="P324">
        <f t="shared" si="53"/>
        <v>-12440000</v>
      </c>
      <c r="Q324" t="str">
        <f>IFERROR(J144+MATCH(P324,J324:N324,0)-1,"")</f>
        <v/>
      </c>
      <c r="R324" t="str">
        <f t="shared" si="54"/>
        <v/>
      </c>
      <c r="S324" t="str">
        <f>IFERROR(J144+MATCH(R324,J324:N324)-1,"")</f>
        <v/>
      </c>
      <c r="T324">
        <f t="shared" si="55"/>
        <v>-144267500</v>
      </c>
      <c r="U324">
        <f t="shared" si="56"/>
        <v>230582953.16797957</v>
      </c>
      <c r="V324" t="str">
        <f t="shared" si="57"/>
        <v/>
      </c>
      <c r="W324">
        <f t="shared" si="58"/>
        <v>0.57171398921221961</v>
      </c>
      <c r="X324">
        <f t="shared" si="59"/>
        <v>0.42378458015850307</v>
      </c>
      <c r="Y324">
        <f t="shared" si="60"/>
        <v>0.50176085617098687</v>
      </c>
      <c r="Z324">
        <f t="shared" si="61"/>
        <v>-1.4972594255417095</v>
      </c>
      <c r="AA324">
        <f t="shared" si="62"/>
        <v>-1.4972594255417095</v>
      </c>
      <c r="AB324" t="str">
        <f>IFERROR(V144+MATCH(AA324,V324:Z324,0)-1,"")</f>
        <v/>
      </c>
    </row>
    <row r="325" spans="1:28" x14ac:dyDescent="0.3">
      <c r="A325" s="1">
        <v>13</v>
      </c>
      <c r="B325" t="s">
        <v>921</v>
      </c>
      <c r="C325" t="s">
        <v>254</v>
      </c>
      <c r="D325" t="s">
        <v>254</v>
      </c>
      <c r="E325" t="s">
        <v>8901</v>
      </c>
      <c r="F325" t="s">
        <v>8902</v>
      </c>
      <c r="G325" t="s">
        <v>8903</v>
      </c>
      <c r="I325" t="str">
        <f t="shared" si="63"/>
        <v>N/A</v>
      </c>
      <c r="J325" t="str">
        <f t="shared" si="64"/>
        <v>N/A</v>
      </c>
      <c r="K325" t="str">
        <f t="shared" si="65"/>
        <v>N/A</v>
      </c>
      <c r="L325">
        <f t="shared" si="66"/>
        <v>-2.7417000000000002</v>
      </c>
      <c r="M325">
        <f t="shared" si="67"/>
        <v>0.38640000000000002</v>
      </c>
      <c r="N325">
        <f t="shared" si="68"/>
        <v>-16.136099999999999</v>
      </c>
      <c r="P325">
        <f t="shared" si="53"/>
        <v>0.38640000000000002</v>
      </c>
      <c r="Q325" t="str">
        <f>IFERROR(J144+MATCH(P325,J325:N325,0)-1,"")</f>
        <v/>
      </c>
      <c r="R325" t="str">
        <f t="shared" si="54"/>
        <v/>
      </c>
      <c r="S325" t="str">
        <f>IFERROR(J144+MATCH(R325,J325:N325)-1,"")</f>
        <v/>
      </c>
      <c r="T325">
        <f t="shared" si="55"/>
        <v>-6.1637999999999993</v>
      </c>
      <c r="U325">
        <f t="shared" si="56"/>
        <v>8.7767492769247983</v>
      </c>
      <c r="V325" t="str">
        <f t="shared" si="57"/>
        <v/>
      </c>
      <c r="W325" t="str">
        <f t="shared" si="58"/>
        <v/>
      </c>
      <c r="X325">
        <f t="shared" si="59"/>
        <v>0.38990517924411261</v>
      </c>
      <c r="Y325">
        <f t="shared" si="60"/>
        <v>0.74631276265590918</v>
      </c>
      <c r="Z325">
        <f t="shared" si="61"/>
        <v>-1.136217941900022</v>
      </c>
      <c r="AA325">
        <f t="shared" si="62"/>
        <v>-1.136217941900022</v>
      </c>
      <c r="AB325" t="str">
        <f>IFERROR(V144+MATCH(AA325,V325:Z325,0)-1,"")</f>
        <v/>
      </c>
    </row>
    <row r="326" spans="1:28" x14ac:dyDescent="0.3">
      <c r="A326" s="1">
        <v>14</v>
      </c>
      <c r="B326" t="s">
        <v>926</v>
      </c>
      <c r="C326" t="s">
        <v>254</v>
      </c>
      <c r="D326" t="s">
        <v>8904</v>
      </c>
      <c r="E326" t="s">
        <v>8905</v>
      </c>
      <c r="F326" t="s">
        <v>8906</v>
      </c>
      <c r="G326" t="s">
        <v>8907</v>
      </c>
      <c r="I326" t="str">
        <f t="shared" si="63"/>
        <v>N/A</v>
      </c>
      <c r="J326" t="str">
        <f t="shared" si="64"/>
        <v>N/A</v>
      </c>
      <c r="K326">
        <f t="shared" si="65"/>
        <v>-8.3800000000000013E-2</v>
      </c>
      <c r="L326">
        <f t="shared" si="66"/>
        <v>-0.21640000000000001</v>
      </c>
      <c r="M326">
        <f t="shared" si="67"/>
        <v>-8.9399999999999993E-2</v>
      </c>
      <c r="N326">
        <f t="shared" si="68"/>
        <v>-1.071</v>
      </c>
      <c r="P326">
        <f t="shared" si="53"/>
        <v>-8.3800000000000013E-2</v>
      </c>
      <c r="Q326" t="str">
        <f>IFERROR(J144+MATCH(P326,J326:N326,0)-1,"")</f>
        <v/>
      </c>
      <c r="R326" t="str">
        <f t="shared" si="54"/>
        <v/>
      </c>
      <c r="S326" t="str">
        <f>IFERROR(J144+MATCH(R326,J326:N326)-1,"")</f>
        <v/>
      </c>
      <c r="T326">
        <f t="shared" si="55"/>
        <v>-0.36514999999999997</v>
      </c>
      <c r="U326">
        <f t="shared" si="56"/>
        <v>0.47453369040915666</v>
      </c>
      <c r="V326" t="str">
        <f t="shared" si="57"/>
        <v/>
      </c>
      <c r="W326">
        <f t="shared" si="58"/>
        <v>0.59289783989291023</v>
      </c>
      <c r="X326">
        <f t="shared" si="59"/>
        <v>0.31346562532102495</v>
      </c>
      <c r="Y326">
        <f t="shared" si="60"/>
        <v>0.58109678105729512</v>
      </c>
      <c r="Z326">
        <f t="shared" si="61"/>
        <v>-1.4874602462712305</v>
      </c>
      <c r="AA326">
        <f t="shared" si="62"/>
        <v>-1.4874602462712305</v>
      </c>
      <c r="AB326" t="str">
        <f>IFERROR(V144+MATCH(AA326,V326:Z326,0)-1,"")</f>
        <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8670</v>
      </c>
      <c r="D328" s="1" t="s">
        <v>243</v>
      </c>
      <c r="E328" s="1" t="s">
        <v>244</v>
      </c>
      <c r="F328" s="1" t="s">
        <v>245</v>
      </c>
      <c r="G328" s="1" t="s">
        <v>246</v>
      </c>
      <c r="H328" s="1" t="s">
        <v>247</v>
      </c>
      <c r="I328" t="str">
        <f t="shared" si="63"/>
        <v>N/A</v>
      </c>
      <c r="J328" t="str">
        <f t="shared" si="64"/>
        <v>N/A</v>
      </c>
      <c r="K328">
        <f t="shared" si="65"/>
        <v>2013</v>
      </c>
      <c r="L328">
        <f t="shared" si="66"/>
        <v>2014</v>
      </c>
      <c r="M328">
        <f t="shared" si="67"/>
        <v>2015</v>
      </c>
      <c r="N328">
        <f t="shared" si="68"/>
        <v>2016</v>
      </c>
      <c r="P328">
        <f t="shared" si="53"/>
        <v>2016</v>
      </c>
      <c r="Q328" t="str">
        <f>IFERROR(J144+MATCH(P328,J328:N328,0)-1,"")</f>
        <v/>
      </c>
      <c r="R328" t="str">
        <f t="shared" si="54"/>
        <v/>
      </c>
      <c r="S328" t="str">
        <f>IFERROR(J144+MATCH(R328,J328:N328)-1,"")</f>
        <v/>
      </c>
      <c r="T328">
        <f t="shared" si="55"/>
        <v>2014.5</v>
      </c>
      <c r="U328">
        <f t="shared" si="56"/>
        <v>1.2909944487358056</v>
      </c>
      <c r="V328" t="e">
        <f t="shared" si="57"/>
        <v>#VALUE!</v>
      </c>
      <c r="W328">
        <f t="shared" si="58"/>
        <v>-1.1618950038622251</v>
      </c>
      <c r="X328">
        <f t="shared" si="59"/>
        <v>-0.3872983346207417</v>
      </c>
      <c r="Y328">
        <f t="shared" si="60"/>
        <v>0.3872983346207417</v>
      </c>
      <c r="Z328">
        <f t="shared" si="61"/>
        <v>1.1618950038622251</v>
      </c>
      <c r="AA328" t="e">
        <f t="shared" si="62"/>
        <v>#VALUE!</v>
      </c>
      <c r="AB328" t="str">
        <f>IFERROR(V144+MATCH(AA328,V328:Z328,0)-1,"")</f>
        <v/>
      </c>
    </row>
    <row r="329" spans="1:28" x14ac:dyDescent="0.3">
      <c r="A329" s="1">
        <v>0</v>
      </c>
      <c r="B329" t="s">
        <v>932</v>
      </c>
      <c r="C329" t="s">
        <v>254</v>
      </c>
      <c r="D329" t="s">
        <v>3677</v>
      </c>
      <c r="E329" t="s">
        <v>1659</v>
      </c>
      <c r="F329" t="s">
        <v>254</v>
      </c>
      <c r="G329" t="s">
        <v>254</v>
      </c>
      <c r="I329" t="str">
        <f t="shared" si="63"/>
        <v>N/A</v>
      </c>
      <c r="J329" t="str">
        <f t="shared" si="64"/>
        <v>N/A</v>
      </c>
      <c r="K329">
        <f t="shared" si="65"/>
        <v>-2200000</v>
      </c>
      <c r="L329">
        <f t="shared" si="66"/>
        <v>-10000000</v>
      </c>
      <c r="M329" t="str">
        <f t="shared" si="67"/>
        <v>N/A</v>
      </c>
      <c r="N329" t="str">
        <f t="shared" si="68"/>
        <v>N/A</v>
      </c>
      <c r="P329">
        <f t="shared" si="53"/>
        <v>-2200000</v>
      </c>
      <c r="Q329" t="str">
        <f>IFERROR(J144+MATCH(P329,J329:N329,0)-1,"")</f>
        <v/>
      </c>
      <c r="R329" t="str">
        <f t="shared" si="54"/>
        <v/>
      </c>
      <c r="S329" t="str">
        <f>IFERROR(J144+MATCH(R329,J329:N329)-1,"")</f>
        <v/>
      </c>
      <c r="T329">
        <f t="shared" si="55"/>
        <v>-6100000</v>
      </c>
      <c r="U329">
        <f t="shared" si="56"/>
        <v>5515432.8932550708</v>
      </c>
      <c r="V329" t="str">
        <f t="shared" si="57"/>
        <v/>
      </c>
      <c r="W329">
        <f t="shared" si="58"/>
        <v>0.70710678118654746</v>
      </c>
      <c r="X329">
        <f t="shared" si="59"/>
        <v>-0.70710678118654746</v>
      </c>
      <c r="Y329" t="str">
        <f t="shared" si="60"/>
        <v/>
      </c>
      <c r="Z329" t="str">
        <f t="shared" si="61"/>
        <v/>
      </c>
      <c r="AA329">
        <f t="shared" si="62"/>
        <v>-0.70710678118654746</v>
      </c>
      <c r="AB329" t="str">
        <f>IFERROR(V144+MATCH(AA329,V329:Z329,0)-1,"")</f>
        <v/>
      </c>
    </row>
    <row r="330" spans="1:28" x14ac:dyDescent="0.3">
      <c r="A330" s="1">
        <v>1</v>
      </c>
      <c r="B330" t="s">
        <v>933</v>
      </c>
      <c r="C330" t="s">
        <v>254</v>
      </c>
      <c r="D330" t="s">
        <v>3677</v>
      </c>
      <c r="E330" t="s">
        <v>1659</v>
      </c>
      <c r="F330" t="s">
        <v>254</v>
      </c>
      <c r="G330" t="s">
        <v>254</v>
      </c>
      <c r="I330" t="str">
        <f t="shared" si="63"/>
        <v>N/A</v>
      </c>
      <c r="J330" t="str">
        <f t="shared" si="64"/>
        <v>N/A</v>
      </c>
      <c r="K330">
        <f t="shared" si="65"/>
        <v>-2200000</v>
      </c>
      <c r="L330">
        <f t="shared" si="66"/>
        <v>-10000000</v>
      </c>
      <c r="M330" t="str">
        <f t="shared" si="67"/>
        <v>N/A</v>
      </c>
      <c r="N330" t="str">
        <f t="shared" si="68"/>
        <v>N/A</v>
      </c>
      <c r="P330">
        <f t="shared" si="53"/>
        <v>-2200000</v>
      </c>
      <c r="Q330" t="str">
        <f>IFERROR(J144+MATCH(P330,J330:N330,0)-1,"")</f>
        <v/>
      </c>
      <c r="R330" t="str">
        <f t="shared" si="54"/>
        <v/>
      </c>
      <c r="S330" t="str">
        <f>IFERROR(J144+MATCH(R330,J330:N330)-1,"")</f>
        <v/>
      </c>
      <c r="T330">
        <f t="shared" si="55"/>
        <v>-6100000</v>
      </c>
      <c r="U330">
        <f t="shared" si="56"/>
        <v>5515432.8932550708</v>
      </c>
      <c r="V330" t="str">
        <f t="shared" si="57"/>
        <v/>
      </c>
      <c r="W330">
        <f t="shared" si="58"/>
        <v>0.70710678118654746</v>
      </c>
      <c r="X330">
        <f t="shared" si="59"/>
        <v>-0.70710678118654746</v>
      </c>
      <c r="Y330" t="str">
        <f t="shared" si="60"/>
        <v/>
      </c>
      <c r="Z330" t="str">
        <f t="shared" si="61"/>
        <v/>
      </c>
      <c r="AA330">
        <f t="shared" si="62"/>
        <v>-0.70710678118654746</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254</v>
      </c>
      <c r="D332" t="s">
        <v>337</v>
      </c>
      <c r="E332" t="s">
        <v>2605</v>
      </c>
      <c r="F332" t="s">
        <v>7002</v>
      </c>
      <c r="G332" t="s">
        <v>8908</v>
      </c>
      <c r="I332" t="str">
        <f t="shared" si="63"/>
        <v>N/A</v>
      </c>
      <c r="J332" t="str">
        <f t="shared" si="64"/>
        <v>N/A</v>
      </c>
      <c r="K332">
        <f t="shared" si="65"/>
        <v>5040000</v>
      </c>
      <c r="L332">
        <f t="shared" si="66"/>
        <v>7430000</v>
      </c>
      <c r="M332">
        <f t="shared" si="67"/>
        <v>2340000</v>
      </c>
      <c r="N332">
        <f t="shared" si="68"/>
        <v>438180000</v>
      </c>
      <c r="P332">
        <f t="shared" si="53"/>
        <v>438180000</v>
      </c>
      <c r="Q332" t="str">
        <f>IFERROR(J144+MATCH(P332,J332:N332,0)-1,"")</f>
        <v/>
      </c>
      <c r="R332" t="str">
        <f t="shared" si="54"/>
        <v/>
      </c>
      <c r="S332" t="str">
        <f>IFERROR(J144+MATCH(R332,J332:N332)-1,"")</f>
        <v/>
      </c>
      <c r="T332">
        <f t="shared" si="55"/>
        <v>113247500</v>
      </c>
      <c r="U332">
        <f t="shared" si="56"/>
        <v>216631645.4837566</v>
      </c>
      <c r="V332" t="str">
        <f t="shared" si="57"/>
        <v/>
      </c>
      <c r="W332">
        <f t="shared" si="58"/>
        <v>-0.49949996806036162</v>
      </c>
      <c r="X332">
        <f t="shared" si="59"/>
        <v>-0.48846741556941353</v>
      </c>
      <c r="Y332">
        <f t="shared" si="60"/>
        <v>-0.51196352108360843</v>
      </c>
      <c r="Z332">
        <f t="shared" si="61"/>
        <v>1.4999309047133835</v>
      </c>
      <c r="AA332">
        <f t="shared" si="62"/>
        <v>1.4999309047133835</v>
      </c>
      <c r="AB332" t="str">
        <f>IFERROR(V144+MATCH(AA332,V332:Z332,0)-1,"")</f>
        <v/>
      </c>
    </row>
    <row r="333" spans="1:28" x14ac:dyDescent="0.3">
      <c r="A333" s="1">
        <v>4</v>
      </c>
      <c r="B333" t="s">
        <v>940</v>
      </c>
      <c r="C333" t="s">
        <v>254</v>
      </c>
      <c r="D333" t="s">
        <v>254</v>
      </c>
      <c r="E333" t="s">
        <v>254</v>
      </c>
      <c r="F333" t="s">
        <v>254</v>
      </c>
      <c r="G333" t="s">
        <v>254</v>
      </c>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1:28" x14ac:dyDescent="0.3">
      <c r="A334" s="1">
        <v>5</v>
      </c>
      <c r="B334" t="s">
        <v>946</v>
      </c>
      <c r="C334" t="s">
        <v>254</v>
      </c>
      <c r="D334" t="s">
        <v>337</v>
      </c>
      <c r="E334" t="s">
        <v>2605</v>
      </c>
      <c r="F334" t="s">
        <v>7002</v>
      </c>
      <c r="G334" t="s">
        <v>8908</v>
      </c>
      <c r="I334" t="str">
        <f t="shared" si="63"/>
        <v>N/A</v>
      </c>
      <c r="J334" t="str">
        <f t="shared" si="64"/>
        <v>N/A</v>
      </c>
      <c r="K334">
        <f t="shared" si="65"/>
        <v>5040000</v>
      </c>
      <c r="L334">
        <f t="shared" si="66"/>
        <v>7430000</v>
      </c>
      <c r="M334">
        <f t="shared" si="67"/>
        <v>2340000</v>
      </c>
      <c r="N334">
        <f t="shared" si="68"/>
        <v>438180000</v>
      </c>
      <c r="P334">
        <f t="shared" si="53"/>
        <v>438180000</v>
      </c>
      <c r="Q334" t="str">
        <f>IFERROR(J144+MATCH(P334,J334:N334,0)-1,"")</f>
        <v/>
      </c>
      <c r="R334" t="str">
        <f t="shared" si="54"/>
        <v/>
      </c>
      <c r="S334" t="str">
        <f>IFERROR(J144+MATCH(R334,J334:N334)-1,"")</f>
        <v/>
      </c>
      <c r="T334">
        <f t="shared" si="55"/>
        <v>113247500</v>
      </c>
      <c r="U334">
        <f t="shared" si="56"/>
        <v>216631645.4837566</v>
      </c>
      <c r="V334" t="str">
        <f t="shared" si="57"/>
        <v/>
      </c>
      <c r="W334">
        <f t="shared" si="58"/>
        <v>-0.49949996806036162</v>
      </c>
      <c r="X334">
        <f t="shared" si="59"/>
        <v>-0.48846741556941353</v>
      </c>
      <c r="Y334">
        <f t="shared" si="60"/>
        <v>-0.51196352108360843</v>
      </c>
      <c r="Z334">
        <f t="shared" si="61"/>
        <v>1.4999309047133835</v>
      </c>
      <c r="AA334">
        <f t="shared" si="62"/>
        <v>1.4999309047133835</v>
      </c>
      <c r="AB334" t="str">
        <f>IFERROR(V144+MATCH(AA334,V334:Z334,0)-1,"")</f>
        <v/>
      </c>
    </row>
    <row r="335" spans="1:28" x14ac:dyDescent="0.3">
      <c r="A335" s="1">
        <v>6</v>
      </c>
      <c r="B335" t="s">
        <v>952</v>
      </c>
      <c r="C335" t="s">
        <v>254</v>
      </c>
      <c r="D335" t="s">
        <v>2389</v>
      </c>
      <c r="E335" t="s">
        <v>254</v>
      </c>
      <c r="F335" t="s">
        <v>254</v>
      </c>
      <c r="G335" t="s">
        <v>8909</v>
      </c>
      <c r="I335" t="str">
        <f t="shared" si="63"/>
        <v>N/A</v>
      </c>
      <c r="J335" t="str">
        <f t="shared" si="64"/>
        <v>N/A</v>
      </c>
      <c r="K335">
        <f t="shared" si="65"/>
        <v>2000000</v>
      </c>
      <c r="L335" t="str">
        <f t="shared" si="66"/>
        <v>N/A</v>
      </c>
      <c r="M335" t="str">
        <f t="shared" si="67"/>
        <v>N/A</v>
      </c>
      <c r="N335">
        <f t="shared" si="68"/>
        <v>431450000</v>
      </c>
      <c r="P335">
        <f t="shared" si="53"/>
        <v>431450000</v>
      </c>
      <c r="Q335" t="str">
        <f>IFERROR(J144+MATCH(P335,J335:N335,0)-1,"")</f>
        <v/>
      </c>
      <c r="R335" t="str">
        <f t="shared" si="54"/>
        <v/>
      </c>
      <c r="S335" t="str">
        <f>IFERROR(J144+MATCH(R335,J335:N335)-1,"")</f>
        <v/>
      </c>
      <c r="T335">
        <f t="shared" si="55"/>
        <v>216725000</v>
      </c>
      <c r="U335">
        <f t="shared" si="56"/>
        <v>303667007.18056285</v>
      </c>
      <c r="V335" t="str">
        <f t="shared" si="57"/>
        <v/>
      </c>
      <c r="W335">
        <f t="shared" si="58"/>
        <v>-0.70710678118654746</v>
      </c>
      <c r="X335" t="str">
        <f t="shared" si="59"/>
        <v/>
      </c>
      <c r="Y335" t="str">
        <f t="shared" si="60"/>
        <v/>
      </c>
      <c r="Z335">
        <f t="shared" si="61"/>
        <v>0.70710678118654746</v>
      </c>
      <c r="AA335">
        <f t="shared" si="62"/>
        <v>-0.70710678118654746</v>
      </c>
      <c r="AB335" t="str">
        <f>IFERROR(V144+MATCH(AA335,V335:Z335,0)-1,"")</f>
        <v/>
      </c>
    </row>
    <row r="336" spans="1:28" x14ac:dyDescent="0.3">
      <c r="A336" s="1">
        <v>7</v>
      </c>
      <c r="B336" t="s">
        <v>958</v>
      </c>
      <c r="C336" t="s">
        <v>254</v>
      </c>
      <c r="D336" t="s">
        <v>1163</v>
      </c>
      <c r="E336" t="s">
        <v>2605</v>
      </c>
      <c r="F336" t="s">
        <v>7002</v>
      </c>
      <c r="G336" t="s">
        <v>8910</v>
      </c>
      <c r="I336" t="str">
        <f t="shared" si="63"/>
        <v>N/A</v>
      </c>
      <c r="J336" t="str">
        <f t="shared" si="64"/>
        <v>N/A</v>
      </c>
      <c r="K336">
        <f t="shared" si="65"/>
        <v>3040000</v>
      </c>
      <c r="L336">
        <f t="shared" si="66"/>
        <v>7430000</v>
      </c>
      <c r="M336">
        <f t="shared" si="67"/>
        <v>2340000</v>
      </c>
      <c r="N336">
        <f t="shared" si="68"/>
        <v>6730000</v>
      </c>
      <c r="P336">
        <f t="shared" si="53"/>
        <v>7430000</v>
      </c>
      <c r="Q336" t="str">
        <f>IFERROR(J144+MATCH(P336,J336:N336,0)-1,"")</f>
        <v/>
      </c>
      <c r="R336" t="str">
        <f t="shared" si="54"/>
        <v/>
      </c>
      <c r="S336" t="str">
        <f>IFERROR(J144+MATCH(R336,J336:N336)-1,"")</f>
        <v/>
      </c>
      <c r="T336">
        <f t="shared" si="55"/>
        <v>4885000</v>
      </c>
      <c r="U336">
        <f t="shared" si="56"/>
        <v>2566586.5788370878</v>
      </c>
      <c r="V336" t="str">
        <f t="shared" si="57"/>
        <v/>
      </c>
      <c r="W336">
        <f t="shared" si="58"/>
        <v>-0.71885359925631798</v>
      </c>
      <c r="X336">
        <f t="shared" si="59"/>
        <v>0.9915893821719941</v>
      </c>
      <c r="Y336">
        <f t="shared" si="60"/>
        <v>-0.9915893821719941</v>
      </c>
      <c r="Z336">
        <f t="shared" si="61"/>
        <v>0.71885359925631798</v>
      </c>
      <c r="AA336">
        <f t="shared" si="62"/>
        <v>-0.9915893821719941</v>
      </c>
      <c r="AB336" t="str">
        <f>IFERROR(V144+MATCH(AA336,V336:Z336,0)-1,"")</f>
        <v/>
      </c>
    </row>
    <row r="337" spans="1:28" x14ac:dyDescent="0.3">
      <c r="A337" s="1">
        <v>8</v>
      </c>
      <c r="B337" t="s">
        <v>964</v>
      </c>
      <c r="C337" t="s">
        <v>254</v>
      </c>
      <c r="D337" t="s">
        <v>254</v>
      </c>
      <c r="E337" t="s">
        <v>254</v>
      </c>
      <c r="F337" t="s">
        <v>254</v>
      </c>
      <c r="G337" t="s">
        <v>254</v>
      </c>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254</v>
      </c>
      <c r="D339" t="s">
        <v>254</v>
      </c>
      <c r="E339" t="s">
        <v>254</v>
      </c>
      <c r="F339" t="s">
        <v>254</v>
      </c>
      <c r="G339" t="s">
        <v>254</v>
      </c>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1:28" x14ac:dyDescent="0.3">
      <c r="A340" s="1">
        <v>11</v>
      </c>
      <c r="B340" t="s">
        <v>972</v>
      </c>
      <c r="C340" t="s">
        <v>254</v>
      </c>
      <c r="D340" t="s">
        <v>254</v>
      </c>
      <c r="E340" t="s">
        <v>254</v>
      </c>
      <c r="F340" t="s">
        <v>254</v>
      </c>
      <c r="G340" t="s">
        <v>254</v>
      </c>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1:28" x14ac:dyDescent="0.3">
      <c r="A341" s="1">
        <v>12</v>
      </c>
      <c r="B341" t="s">
        <v>978</v>
      </c>
      <c r="C341" t="s">
        <v>254</v>
      </c>
      <c r="D341" t="s">
        <v>254</v>
      </c>
      <c r="E341" t="s">
        <v>254</v>
      </c>
      <c r="F341" t="s">
        <v>254</v>
      </c>
      <c r="G341" t="s">
        <v>254</v>
      </c>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1:28" x14ac:dyDescent="0.3">
      <c r="A342" s="1">
        <v>13</v>
      </c>
      <c r="B342" t="s">
        <v>817</v>
      </c>
      <c r="C342" t="s">
        <v>254</v>
      </c>
      <c r="D342" t="s">
        <v>254</v>
      </c>
      <c r="E342" t="s">
        <v>254</v>
      </c>
      <c r="F342" t="s">
        <v>254</v>
      </c>
      <c r="G342" t="s">
        <v>8911</v>
      </c>
      <c r="I342" t="str">
        <f t="shared" si="63"/>
        <v>N/A</v>
      </c>
      <c r="J342" t="str">
        <f t="shared" si="64"/>
        <v>N/A</v>
      </c>
      <c r="K342" t="str">
        <f t="shared" si="65"/>
        <v>N/A</v>
      </c>
      <c r="L342" t="str">
        <f t="shared" si="66"/>
        <v>N/A</v>
      </c>
      <c r="M342" t="str">
        <f t="shared" si="67"/>
        <v>N/A</v>
      </c>
      <c r="N342">
        <f t="shared" si="68"/>
        <v>-5400000</v>
      </c>
      <c r="P342">
        <f t="shared" si="69"/>
        <v>-5400000</v>
      </c>
      <c r="Q342" t="str">
        <f>IFERROR(J144+MATCH(P342,J342:N342,0)-1,"")</f>
        <v/>
      </c>
      <c r="R342" t="str">
        <f t="shared" si="70"/>
        <v/>
      </c>
      <c r="S342" t="str">
        <f>IFERROR(J144+MATCH(R342,J342:N342)-1,"")</f>
        <v/>
      </c>
      <c r="T342">
        <f t="shared" si="71"/>
        <v>-5400000</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1:28" x14ac:dyDescent="0.3">
      <c r="A343" s="1">
        <v>14</v>
      </c>
      <c r="B343" t="s">
        <v>910</v>
      </c>
      <c r="C343" t="s">
        <v>254</v>
      </c>
      <c r="D343" t="s">
        <v>254</v>
      </c>
      <c r="E343" t="s">
        <v>254</v>
      </c>
      <c r="F343" t="s">
        <v>254</v>
      </c>
      <c r="G343" t="s">
        <v>8911</v>
      </c>
      <c r="I343" t="str">
        <f t="shared" si="63"/>
        <v>N/A</v>
      </c>
      <c r="J343" t="str">
        <f t="shared" si="64"/>
        <v>N/A</v>
      </c>
      <c r="K343" t="str">
        <f t="shared" si="65"/>
        <v>N/A</v>
      </c>
      <c r="L343" t="str">
        <f t="shared" si="66"/>
        <v>N/A</v>
      </c>
      <c r="M343" t="str">
        <f t="shared" si="67"/>
        <v>N/A</v>
      </c>
      <c r="N343">
        <f t="shared" si="68"/>
        <v>-5400000</v>
      </c>
      <c r="P343">
        <f t="shared" si="69"/>
        <v>-5400000</v>
      </c>
      <c r="Q343" t="str">
        <f>IFERROR(J144+MATCH(P343,J343:N343,0)-1,"")</f>
        <v/>
      </c>
      <c r="R343" t="str">
        <f t="shared" si="70"/>
        <v/>
      </c>
      <c r="S343" t="str">
        <f>IFERROR(J144+MATCH(R343,J343:N343)-1,"")</f>
        <v/>
      </c>
      <c r="T343">
        <f t="shared" si="71"/>
        <v>-5400000</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A344" s="1">
        <v>15</v>
      </c>
      <c r="B344" t="s">
        <v>914</v>
      </c>
      <c r="C344" t="s">
        <v>254</v>
      </c>
      <c r="D344" t="s">
        <v>254</v>
      </c>
      <c r="E344" t="s">
        <v>254</v>
      </c>
      <c r="F344" t="s">
        <v>254</v>
      </c>
      <c r="G344" t="s">
        <v>254</v>
      </c>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A345" s="1">
        <v>16</v>
      </c>
      <c r="B345" t="s">
        <v>990</v>
      </c>
      <c r="C345" t="s">
        <v>254</v>
      </c>
      <c r="D345" t="s">
        <v>3464</v>
      </c>
      <c r="E345" t="s">
        <v>8912</v>
      </c>
      <c r="F345" t="s">
        <v>7002</v>
      </c>
      <c r="G345" t="s">
        <v>8913</v>
      </c>
      <c r="I345" t="str">
        <f t="shared" si="63"/>
        <v>N/A</v>
      </c>
      <c r="J345" t="str">
        <f t="shared" si="64"/>
        <v>N/A</v>
      </c>
      <c r="K345">
        <f t="shared" si="65"/>
        <v>2840000</v>
      </c>
      <c r="L345">
        <f t="shared" si="66"/>
        <v>-2570000</v>
      </c>
      <c r="M345">
        <f t="shared" si="67"/>
        <v>2340000</v>
      </c>
      <c r="N345">
        <f t="shared" si="68"/>
        <v>432780000</v>
      </c>
      <c r="P345">
        <f t="shared" si="69"/>
        <v>432780000</v>
      </c>
      <c r="Q345" t="str">
        <f>IFERROR(J144+MATCH(P345,J345:N345,0)-1,"")</f>
        <v/>
      </c>
      <c r="R345" t="str">
        <f t="shared" si="70"/>
        <v/>
      </c>
      <c r="S345" t="str">
        <f>IFERROR(J144+MATCH(R345,J345:N345)-1,"")</f>
        <v/>
      </c>
      <c r="T345">
        <f t="shared" si="71"/>
        <v>108847500</v>
      </c>
      <c r="U345">
        <f t="shared" si="72"/>
        <v>215968795.18038401</v>
      </c>
      <c r="V345" t="str">
        <f t="shared" si="73"/>
        <v/>
      </c>
      <c r="W345">
        <f t="shared" si="74"/>
        <v>-0.49084637394702862</v>
      </c>
      <c r="X345">
        <f t="shared" si="75"/>
        <v>-0.51589628912334562</v>
      </c>
      <c r="Y345">
        <f t="shared" si="76"/>
        <v>-0.49316152322395257</v>
      </c>
      <c r="Z345">
        <f t="shared" si="77"/>
        <v>1.4999041862943268</v>
      </c>
      <c r="AA345">
        <f t="shared" si="78"/>
        <v>1.4999041862943268</v>
      </c>
      <c r="AB345" t="str">
        <f>IFERROR(V144+MATCH(AA345,V345:Z345,0)-1,"")</f>
        <v/>
      </c>
    </row>
    <row r="346" spans="1:28" x14ac:dyDescent="0.3">
      <c r="A346" s="1">
        <v>17</v>
      </c>
      <c r="B346" t="s">
        <v>996</v>
      </c>
      <c r="C346" t="s">
        <v>254</v>
      </c>
      <c r="D346" t="s">
        <v>254</v>
      </c>
      <c r="E346" t="s">
        <v>8914</v>
      </c>
      <c r="F346" t="s">
        <v>8915</v>
      </c>
      <c r="G346" t="s">
        <v>8916</v>
      </c>
      <c r="I346" t="str">
        <f t="shared" si="63"/>
        <v>N/A</v>
      </c>
      <c r="J346" t="str">
        <f t="shared" si="64"/>
        <v>N/A</v>
      </c>
      <c r="K346" t="str">
        <f t="shared" si="65"/>
        <v>N/A</v>
      </c>
      <c r="L346">
        <f t="shared" si="66"/>
        <v>-1.905</v>
      </c>
      <c r="M346">
        <f t="shared" si="67"/>
        <v>1.9094</v>
      </c>
      <c r="N346">
        <f t="shared" si="68"/>
        <v>184.1086</v>
      </c>
      <c r="P346">
        <f t="shared" si="69"/>
        <v>184.1086</v>
      </c>
      <c r="Q346" t="str">
        <f>IFERROR(J144+MATCH(P346,J346:N346,0)-1,"")</f>
        <v/>
      </c>
      <c r="R346" t="str">
        <f t="shared" si="70"/>
        <v/>
      </c>
      <c r="S346" t="str">
        <f>IFERROR(J144+MATCH(R346,J346:N346)-1,"")</f>
        <v/>
      </c>
      <c r="T346">
        <f t="shared" si="71"/>
        <v>61.371000000000002</v>
      </c>
      <c r="U346">
        <f t="shared" si="72"/>
        <v>106.31098838859508</v>
      </c>
      <c r="V346" t="str">
        <f t="shared" si="73"/>
        <v/>
      </c>
      <c r="W346" t="str">
        <f t="shared" si="74"/>
        <v/>
      </c>
      <c r="X346">
        <f t="shared" si="75"/>
        <v>-0.59519717537296624</v>
      </c>
      <c r="Y346">
        <f t="shared" si="76"/>
        <v>-0.5593175352923252</v>
      </c>
      <c r="Z346">
        <f t="shared" si="77"/>
        <v>1.1545147106652913</v>
      </c>
      <c r="AA346">
        <f t="shared" si="78"/>
        <v>1.1545147106652913</v>
      </c>
      <c r="AB346" t="str">
        <f>IFERROR(V144+MATCH(AA346,V346:Z346,0)-1,"")</f>
        <v/>
      </c>
    </row>
    <row r="347" spans="1:28" x14ac:dyDescent="0.3">
      <c r="A347" s="1">
        <v>18</v>
      </c>
      <c r="B347" t="s">
        <v>1001</v>
      </c>
      <c r="C347" t="s">
        <v>254</v>
      </c>
      <c r="D347" t="s">
        <v>8917</v>
      </c>
      <c r="E347" t="s">
        <v>7553</v>
      </c>
      <c r="F347" t="s">
        <v>5040</v>
      </c>
      <c r="G347" t="s">
        <v>8918</v>
      </c>
      <c r="I347" t="str">
        <f t="shared" si="63"/>
        <v>N/A</v>
      </c>
      <c r="J347" t="str">
        <f t="shared" si="64"/>
        <v>N/A</v>
      </c>
      <c r="K347">
        <f t="shared" si="65"/>
        <v>1.9099999999999999E-2</v>
      </c>
      <c r="L347">
        <f t="shared" si="66"/>
        <v>-1.2E-2</v>
      </c>
      <c r="M347">
        <f t="shared" si="67"/>
        <v>7.3000000000000001E-3</v>
      </c>
      <c r="N347">
        <f t="shared" si="68"/>
        <v>0.94689999999999996</v>
      </c>
      <c r="P347">
        <f t="shared" si="69"/>
        <v>0.94689999999999996</v>
      </c>
      <c r="Q347" t="str">
        <f>IFERROR(J144+MATCH(P347,J347:N347,0)-1,"")</f>
        <v/>
      </c>
      <c r="R347" t="str">
        <f t="shared" si="70"/>
        <v/>
      </c>
      <c r="S347" t="str">
        <f>IFERROR(J144+MATCH(R347,J347:N347)-1,"")</f>
        <v/>
      </c>
      <c r="T347">
        <f t="shared" si="71"/>
        <v>0.24032499999999998</v>
      </c>
      <c r="U347">
        <f t="shared" si="72"/>
        <v>0.47122439364560348</v>
      </c>
      <c r="V347" t="str">
        <f t="shared" si="73"/>
        <v/>
      </c>
      <c r="W347">
        <f t="shared" si="74"/>
        <v>-0.46946848037408262</v>
      </c>
      <c r="X347">
        <f t="shared" si="75"/>
        <v>-0.53546676148893835</v>
      </c>
      <c r="Y347">
        <f t="shared" si="76"/>
        <v>-0.49450962883566779</v>
      </c>
      <c r="Z347">
        <f t="shared" si="77"/>
        <v>1.4994448706986889</v>
      </c>
      <c r="AA347">
        <f t="shared" si="78"/>
        <v>1.4994448706986889</v>
      </c>
      <c r="AB347" t="str">
        <f>IFERROR(V144+MATCH(AA347,V347:Z347,0)-1,"")</f>
        <v/>
      </c>
    </row>
    <row r="348" spans="1:28" x14ac:dyDescent="0.3">
      <c r="A348" s="1">
        <v>19</v>
      </c>
      <c r="B348" t="s">
        <v>1007</v>
      </c>
      <c r="C348" t="s">
        <v>254</v>
      </c>
      <c r="D348" t="s">
        <v>8919</v>
      </c>
      <c r="E348" t="s">
        <v>8920</v>
      </c>
      <c r="F348" t="s">
        <v>2384</v>
      </c>
      <c r="G348" t="s">
        <v>8921</v>
      </c>
      <c r="I348" t="str">
        <f t="shared" si="63"/>
        <v>N/A</v>
      </c>
      <c r="J348" t="str">
        <f t="shared" si="64"/>
        <v>N/A</v>
      </c>
      <c r="K348">
        <f t="shared" si="65"/>
        <v>-1350000</v>
      </c>
      <c r="L348">
        <f t="shared" si="66"/>
        <v>445000</v>
      </c>
      <c r="M348">
        <f t="shared" si="67"/>
        <v>-1670000</v>
      </c>
      <c r="N348">
        <f t="shared" si="68"/>
        <v>-201000</v>
      </c>
      <c r="P348">
        <f t="shared" si="69"/>
        <v>445000</v>
      </c>
      <c r="Q348" t="str">
        <f>IFERROR(J144+MATCH(P348,J348:N348,0)-1,"")</f>
        <v/>
      </c>
      <c r="R348" t="str">
        <f t="shared" si="70"/>
        <v/>
      </c>
      <c r="S348" t="str">
        <f>IFERROR(J144+MATCH(R348,J348:N348)-1,"")</f>
        <v/>
      </c>
      <c r="T348">
        <f t="shared" si="71"/>
        <v>-694000</v>
      </c>
      <c r="U348">
        <f t="shared" si="72"/>
        <v>987130.85927516897</v>
      </c>
      <c r="V348" t="str">
        <f t="shared" si="73"/>
        <v/>
      </c>
      <c r="W348">
        <f t="shared" si="74"/>
        <v>-0.66455221598652892</v>
      </c>
      <c r="X348">
        <f t="shared" si="75"/>
        <v>1.1538490457449031</v>
      </c>
      <c r="Y348">
        <f t="shared" si="76"/>
        <v>-0.98872402866288456</v>
      </c>
      <c r="Z348">
        <f t="shared" si="77"/>
        <v>0.49942719890451032</v>
      </c>
      <c r="AA348">
        <f t="shared" si="78"/>
        <v>1.1538490457449031</v>
      </c>
      <c r="AB348" t="str">
        <f>IFERROR(V144+MATCH(AA348,V348:Z348,0)-1,"")</f>
        <v/>
      </c>
    </row>
    <row r="349" spans="1:28" x14ac:dyDescent="0.3">
      <c r="A349" s="1">
        <v>20</v>
      </c>
      <c r="B349" t="s">
        <v>1013</v>
      </c>
      <c r="C349" t="s">
        <v>254</v>
      </c>
      <c r="D349" t="s">
        <v>1014</v>
      </c>
      <c r="E349" t="s">
        <v>1014</v>
      </c>
      <c r="F349" t="s">
        <v>1014</v>
      </c>
      <c r="G349" t="s">
        <v>1014</v>
      </c>
      <c r="I349" t="str">
        <f t="shared" si="63"/>
        <v>N/A</v>
      </c>
      <c r="J349" t="str">
        <f t="shared" si="64"/>
        <v>N/A</v>
      </c>
      <c r="K349">
        <f t="shared" si="65"/>
        <v>0</v>
      </c>
      <c r="L349">
        <f t="shared" si="66"/>
        <v>0</v>
      </c>
      <c r="M349">
        <f t="shared" si="67"/>
        <v>0</v>
      </c>
      <c r="N349">
        <f t="shared" si="68"/>
        <v>0</v>
      </c>
      <c r="P349">
        <f t="shared" si="69"/>
        <v>0</v>
      </c>
      <c r="Q349" t="str">
        <f>IFERROR(J144+MATCH(P349,J349:N349,0)-1,"")</f>
        <v/>
      </c>
      <c r="R349" t="str">
        <f t="shared" si="70"/>
        <v/>
      </c>
      <c r="S349" t="str">
        <f>IFERROR(J144+MATCH(R349,J349:N349)-1,"")</f>
        <v/>
      </c>
      <c r="T349">
        <f t="shared" si="71"/>
        <v>0</v>
      </c>
      <c r="U349">
        <f t="shared" si="72"/>
        <v>0</v>
      </c>
      <c r="V349" t="str">
        <f t="shared" si="73"/>
        <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254</v>
      </c>
      <c r="D350" t="s">
        <v>8922</v>
      </c>
      <c r="E350" t="s">
        <v>8923</v>
      </c>
      <c r="F350" t="s">
        <v>8924</v>
      </c>
      <c r="G350" t="s">
        <v>8925</v>
      </c>
      <c r="I350" t="str">
        <f t="shared" si="63"/>
        <v>N/A</v>
      </c>
      <c r="J350" t="str">
        <f t="shared" si="64"/>
        <v>N/A</v>
      </c>
      <c r="K350">
        <f t="shared" si="65"/>
        <v>43360000</v>
      </c>
      <c r="L350">
        <f t="shared" si="66"/>
        <v>26600000</v>
      </c>
      <c r="M350">
        <f t="shared" si="67"/>
        <v>70330000</v>
      </c>
      <c r="N350">
        <f t="shared" si="68"/>
        <v>72620000</v>
      </c>
      <c r="P350">
        <f t="shared" si="69"/>
        <v>72620000</v>
      </c>
      <c r="Q350" t="str">
        <f>IFERROR(J144+MATCH(P350,J350:N350,0)-1,"")</f>
        <v/>
      </c>
      <c r="R350" t="str">
        <f t="shared" si="70"/>
        <v/>
      </c>
      <c r="S350" t="str">
        <f>IFERROR(J144+MATCH(R350,J350:N350)-1,"")</f>
        <v/>
      </c>
      <c r="T350">
        <f t="shared" si="71"/>
        <v>53227500</v>
      </c>
      <c r="U350">
        <f t="shared" si="72"/>
        <v>22173226.159793105</v>
      </c>
      <c r="V350" t="str">
        <f t="shared" si="73"/>
        <v/>
      </c>
      <c r="W350">
        <f t="shared" si="74"/>
        <v>-0.44501868735244399</v>
      </c>
      <c r="X350">
        <f t="shared" si="75"/>
        <v>-1.2008852391666787</v>
      </c>
      <c r="Y350">
        <f t="shared" si="76"/>
        <v>0.77131310873525949</v>
      </c>
      <c r="Z350">
        <f t="shared" si="77"/>
        <v>0.87459081778386316</v>
      </c>
      <c r="AA350">
        <f t="shared" si="78"/>
        <v>-1.2008852391666787</v>
      </c>
      <c r="AB350" t="str">
        <f>IFERROR(V144+MATCH(AA350,V350:Z350,0)-1,"")</f>
        <v/>
      </c>
    </row>
    <row r="351" spans="1:28" x14ac:dyDescent="0.3">
      <c r="A351" s="1">
        <v>22</v>
      </c>
      <c r="B351" t="s">
        <v>1021</v>
      </c>
      <c r="C351" t="s">
        <v>254</v>
      </c>
      <c r="D351" t="s">
        <v>8926</v>
      </c>
      <c r="E351" t="s">
        <v>7235</v>
      </c>
      <c r="F351" t="s">
        <v>8927</v>
      </c>
      <c r="G351" t="s">
        <v>8928</v>
      </c>
      <c r="I351" t="str">
        <f t="shared" si="63"/>
        <v>N/A</v>
      </c>
      <c r="J351" t="str">
        <f t="shared" si="64"/>
        <v>N/A</v>
      </c>
      <c r="K351">
        <f t="shared" si="65"/>
        <v>47060000</v>
      </c>
      <c r="L351">
        <f t="shared" si="66"/>
        <v>67170000</v>
      </c>
      <c r="M351">
        <f t="shared" si="67"/>
        <v>66450000</v>
      </c>
      <c r="N351">
        <f t="shared" si="68"/>
        <v>95330000</v>
      </c>
      <c r="P351">
        <f t="shared" si="69"/>
        <v>95330000</v>
      </c>
      <c r="Q351" t="str">
        <f>IFERROR(J144+MATCH(P351,J351:N351,0)-1,"")</f>
        <v/>
      </c>
      <c r="R351" t="str">
        <f t="shared" si="70"/>
        <v/>
      </c>
      <c r="S351" t="str">
        <f>IFERROR(J144+MATCH(R351,J351:N351)-1,"")</f>
        <v/>
      </c>
      <c r="T351">
        <f t="shared" si="71"/>
        <v>69002500</v>
      </c>
      <c r="U351">
        <f t="shared" si="72"/>
        <v>19870278.26512083</v>
      </c>
      <c r="V351" t="str">
        <f t="shared" si="73"/>
        <v/>
      </c>
      <c r="W351">
        <f t="shared" si="74"/>
        <v>-1.1042875045447467</v>
      </c>
      <c r="X351">
        <f t="shared" si="75"/>
        <v>-9.2223167463973951E-2</v>
      </c>
      <c r="Y351">
        <f t="shared" si="76"/>
        <v>-0.12845819096960082</v>
      </c>
      <c r="Z351">
        <f t="shared" si="77"/>
        <v>1.3249688629783214</v>
      </c>
      <c r="AA351">
        <f t="shared" si="78"/>
        <v>1.3249688629783214</v>
      </c>
      <c r="AB351" t="str">
        <f>IFERROR(V144+MATCH(AA351,V351:Z351,0)-1,"")</f>
        <v/>
      </c>
    </row>
    <row r="352" spans="1:28" x14ac:dyDescent="0.3">
      <c r="A352" s="1">
        <v>23</v>
      </c>
      <c r="B352" t="s">
        <v>1027</v>
      </c>
      <c r="C352" t="s">
        <v>254</v>
      </c>
      <c r="D352" t="s">
        <v>254</v>
      </c>
      <c r="E352" t="s">
        <v>796</v>
      </c>
      <c r="F352" t="s">
        <v>8929</v>
      </c>
      <c r="G352" t="s">
        <v>8930</v>
      </c>
      <c r="I352" t="str">
        <f t="shared" si="63"/>
        <v>N/A</v>
      </c>
      <c r="J352" t="str">
        <f t="shared" si="64"/>
        <v>N/A</v>
      </c>
      <c r="K352" t="str">
        <f t="shared" si="65"/>
        <v>N/A</v>
      </c>
      <c r="L352">
        <f t="shared" si="66"/>
        <v>0.42720000000000002</v>
      </c>
      <c r="M352">
        <f t="shared" si="67"/>
        <v>-1.0800000000000001E-2</v>
      </c>
      <c r="N352">
        <f t="shared" si="68"/>
        <v>0.43469999999999998</v>
      </c>
      <c r="P352">
        <f t="shared" si="69"/>
        <v>0.43469999999999998</v>
      </c>
      <c r="Q352" t="str">
        <f>IFERROR(J144+MATCH(P352,J352:N352,0)-1,"")</f>
        <v/>
      </c>
      <c r="R352" t="str">
        <f t="shared" si="70"/>
        <v/>
      </c>
      <c r="S352" t="str">
        <f>IFERROR(J144+MATCH(R352,J352:N352)-1,"")</f>
        <v/>
      </c>
      <c r="T352">
        <f t="shared" si="71"/>
        <v>0.28370000000000001</v>
      </c>
      <c r="U352">
        <f t="shared" si="72"/>
        <v>0.25507204864508382</v>
      </c>
      <c r="V352" t="str">
        <f t="shared" si="73"/>
        <v/>
      </c>
      <c r="W352" t="str">
        <f t="shared" si="74"/>
        <v/>
      </c>
      <c r="X352">
        <f t="shared" si="75"/>
        <v>0.56258614286534758</v>
      </c>
      <c r="Y352">
        <f t="shared" si="76"/>
        <v>-1.1545757426748768</v>
      </c>
      <c r="Z352">
        <f t="shared" si="77"/>
        <v>0.59198959980952937</v>
      </c>
      <c r="AA352">
        <f t="shared" si="78"/>
        <v>-1.1545757426748768</v>
      </c>
      <c r="AB352" t="str">
        <f>IFERROR(V144+MATCH(AA352,V352:Z352,0)-1,"")</f>
        <v/>
      </c>
    </row>
    <row r="353" spans="1:28" x14ac:dyDescent="0.3">
      <c r="A353" s="1">
        <v>24</v>
      </c>
      <c r="B353" t="s">
        <v>1032</v>
      </c>
      <c r="C353" t="s">
        <v>254</v>
      </c>
      <c r="D353" t="s">
        <v>254</v>
      </c>
      <c r="E353" t="s">
        <v>254</v>
      </c>
      <c r="F353" t="s">
        <v>254</v>
      </c>
      <c r="G353" t="s">
        <v>1131</v>
      </c>
      <c r="I353" t="str">
        <f t="shared" si="63"/>
        <v>N/A</v>
      </c>
      <c r="J353" t="str">
        <f t="shared" si="64"/>
        <v>N/A</v>
      </c>
      <c r="K353" t="str">
        <f t="shared" si="65"/>
        <v>N/A</v>
      </c>
      <c r="L353" t="str">
        <f t="shared" si="66"/>
        <v>N/A</v>
      </c>
      <c r="M353" t="str">
        <f t="shared" si="67"/>
        <v>N/A</v>
      </c>
      <c r="N353">
        <f t="shared" si="68"/>
        <v>1.9E-2</v>
      </c>
      <c r="P353">
        <f t="shared" si="69"/>
        <v>1.9E-2</v>
      </c>
      <c r="Q353" t="str">
        <f>IFERROR(J144+MATCH(P353,J353:N353,0)-1,"")</f>
        <v/>
      </c>
      <c r="R353" t="str">
        <f t="shared" si="70"/>
        <v/>
      </c>
      <c r="S353" t="str">
        <f>IFERROR(J144+MATCH(R353,J353:N353)-1,"")</f>
        <v/>
      </c>
      <c r="T353">
        <f t="shared" si="71"/>
        <v>1.9E-2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8931</v>
      </c>
      <c r="C355" t="s">
        <v>8932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1038</v>
      </c>
      <c r="C356" t="s">
        <v>1039</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1040</v>
      </c>
      <c r="C357" t="s">
        <v>1041</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1044</v>
      </c>
      <c r="C358" t="s">
        <v>1045</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8933</v>
      </c>
      <c r="C359" t="s">
        <v>8934</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8935</v>
      </c>
      <c r="C360" t="s">
        <v>8936</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7316</v>
      </c>
      <c r="I363" t="str">
        <f t="shared" si="63"/>
        <v>N/A</v>
      </c>
      <c r="J363">
        <f t="shared" si="64"/>
        <v>3880000000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8937</v>
      </c>
      <c r="I365" t="str">
        <f t="shared" si="63"/>
        <v>N/A</v>
      </c>
      <c r="J365">
        <f t="shared" si="64"/>
        <v>86.23</v>
      </c>
      <c r="K365" t="str">
        <f t="shared" si="65"/>
        <v>N/A</v>
      </c>
      <c r="L365" t="str">
        <f t="shared" si="66"/>
        <v>N/A</v>
      </c>
      <c r="M365" t="str">
        <f t="shared" si="67"/>
        <v>N/A</v>
      </c>
      <c r="N365" t="str">
        <f t="shared" si="68"/>
        <v>N/A</v>
      </c>
    </row>
    <row r="366" spans="1:28" x14ac:dyDescent="0.3">
      <c r="A366" s="1">
        <v>3</v>
      </c>
      <c r="B366" t="s">
        <v>124</v>
      </c>
      <c r="C366" t="s">
        <v>8938</v>
      </c>
      <c r="I366" t="str">
        <f t="shared" si="63"/>
        <v>N/A</v>
      </c>
      <c r="J366">
        <f t="shared" si="64"/>
        <v>45.78</v>
      </c>
      <c r="K366" t="str">
        <f t="shared" si="65"/>
        <v>N/A</v>
      </c>
      <c r="L366" t="str">
        <f t="shared" si="66"/>
        <v>N/A</v>
      </c>
      <c r="M366" t="str">
        <f t="shared" si="67"/>
        <v>N/A</v>
      </c>
      <c r="N366" t="str">
        <f t="shared" si="68"/>
        <v>N/A</v>
      </c>
    </row>
    <row r="367" spans="1:28" x14ac:dyDescent="0.3">
      <c r="A367" s="1">
        <v>4</v>
      </c>
      <c r="B367" t="s">
        <v>126</v>
      </c>
      <c r="C367" t="s">
        <v>7745</v>
      </c>
      <c r="I367" t="str">
        <f t="shared" si="63"/>
        <v>N/A</v>
      </c>
      <c r="J367">
        <f t="shared" si="64"/>
        <v>3.17</v>
      </c>
      <c r="K367" t="str">
        <f t="shared" si="65"/>
        <v>N/A</v>
      </c>
      <c r="L367" t="str">
        <f t="shared" si="66"/>
        <v>N/A</v>
      </c>
      <c r="M367" t="str">
        <f t="shared" si="67"/>
        <v>N/A</v>
      </c>
      <c r="N367" t="str">
        <f t="shared" si="68"/>
        <v>N/A</v>
      </c>
    </row>
    <row r="368" spans="1:28" x14ac:dyDescent="0.3">
      <c r="A368" s="1">
        <v>5</v>
      </c>
      <c r="B368" t="s">
        <v>128</v>
      </c>
      <c r="C368" t="s">
        <v>8939</v>
      </c>
      <c r="I368" t="str">
        <f t="shared" si="63"/>
        <v>N/A</v>
      </c>
      <c r="J368">
        <f t="shared" si="64"/>
        <v>10.23</v>
      </c>
      <c r="K368" t="str">
        <f t="shared" si="65"/>
        <v>N/A</v>
      </c>
      <c r="L368" t="str">
        <f t="shared" si="66"/>
        <v>N/A</v>
      </c>
      <c r="M368" t="str">
        <f t="shared" si="67"/>
        <v>N/A</v>
      </c>
      <c r="N368" t="str">
        <f t="shared" si="68"/>
        <v>N/A</v>
      </c>
    </row>
    <row r="369" spans="1:14" x14ac:dyDescent="0.3">
      <c r="A369" s="1">
        <v>6</v>
      </c>
      <c r="B369" t="s">
        <v>130</v>
      </c>
      <c r="C369" t="s">
        <v>8940</v>
      </c>
      <c r="I369" t="str">
        <f t="shared" si="63"/>
        <v>N/A</v>
      </c>
      <c r="J369">
        <f t="shared" si="64"/>
        <v>5.62</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1058</v>
      </c>
      <c r="I374" t="str">
        <f t="shared" si="63"/>
        <v>N/A</v>
      </c>
      <c r="J374">
        <f t="shared" si="64"/>
        <v>1160000000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1059</v>
      </c>
      <c r="I376" t="str">
        <f t="shared" si="63"/>
        <v>N/A</v>
      </c>
      <c r="J376">
        <f t="shared" si="64"/>
        <v>-32.49</v>
      </c>
      <c r="K376" t="str">
        <f t="shared" si="65"/>
        <v>N/A</v>
      </c>
      <c r="L376" t="str">
        <f t="shared" si="66"/>
        <v>N/A</v>
      </c>
      <c r="M376" t="str">
        <f t="shared" si="67"/>
        <v>N/A</v>
      </c>
      <c r="N376" t="str">
        <f t="shared" si="68"/>
        <v>N/A</v>
      </c>
    </row>
    <row r="377" spans="1:14" x14ac:dyDescent="0.3">
      <c r="A377" s="1">
        <v>3</v>
      </c>
      <c r="B377" t="s">
        <v>124</v>
      </c>
      <c r="C377" t="s">
        <v>1060</v>
      </c>
      <c r="I377" t="str">
        <f t="shared" si="63"/>
        <v>N/A</v>
      </c>
      <c r="J377">
        <f t="shared" si="64"/>
        <v>27.09</v>
      </c>
      <c r="K377" t="str">
        <f t="shared" si="65"/>
        <v>N/A</v>
      </c>
      <c r="L377" t="str">
        <f t="shared" si="66"/>
        <v>N/A</v>
      </c>
      <c r="M377" t="str">
        <f t="shared" si="67"/>
        <v>N/A</v>
      </c>
      <c r="N377" t="str">
        <f t="shared" si="68"/>
        <v>N/A</v>
      </c>
    </row>
    <row r="378" spans="1:14" x14ac:dyDescent="0.3">
      <c r="A378" s="1">
        <v>4</v>
      </c>
      <c r="B378" t="s">
        <v>126</v>
      </c>
      <c r="C378" t="s">
        <v>1061</v>
      </c>
      <c r="I378" t="str">
        <f t="shared" si="63"/>
        <v>N/A</v>
      </c>
      <c r="J378">
        <f t="shared" si="64"/>
        <v>1.48</v>
      </c>
      <c r="K378" t="str">
        <f t="shared" si="65"/>
        <v>N/A</v>
      </c>
      <c r="L378" t="str">
        <f t="shared" si="66"/>
        <v>N/A</v>
      </c>
      <c r="M378" t="str">
        <f t="shared" si="67"/>
        <v>N/A</v>
      </c>
      <c r="N378" t="str">
        <f t="shared" si="68"/>
        <v>N/A</v>
      </c>
    </row>
    <row r="379" spans="1:14" x14ac:dyDescent="0.3">
      <c r="A379" s="1">
        <v>5</v>
      </c>
      <c r="B379" t="s">
        <v>128</v>
      </c>
      <c r="C379" t="s">
        <v>1062</v>
      </c>
      <c r="I379" t="str">
        <f t="shared" si="63"/>
        <v>N/A</v>
      </c>
      <c r="J379">
        <f t="shared" si="64"/>
        <v>3.38</v>
      </c>
      <c r="K379" t="str">
        <f t="shared" si="65"/>
        <v>N/A</v>
      </c>
      <c r="L379" t="str">
        <f t="shared" si="66"/>
        <v>N/A</v>
      </c>
      <c r="M379" t="str">
        <f t="shared" si="67"/>
        <v>N/A</v>
      </c>
      <c r="N379" t="str">
        <f t="shared" si="68"/>
        <v>N/A</v>
      </c>
    </row>
    <row r="380" spans="1:14" x14ac:dyDescent="0.3">
      <c r="A380" s="1">
        <v>6</v>
      </c>
      <c r="B380" t="s">
        <v>130</v>
      </c>
      <c r="C380" t="s">
        <v>1063</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4.01</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1064</v>
      </c>
      <c r="I385" t="str">
        <f t="shared" si="79"/>
        <v>N/A</v>
      </c>
      <c r="J385">
        <f t="shared" si="80"/>
        <v>4510000000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1065</v>
      </c>
      <c r="I387" t="str">
        <f t="shared" si="79"/>
        <v>N/A</v>
      </c>
      <c r="J387">
        <f t="shared" si="80"/>
        <v>36.19</v>
      </c>
      <c r="K387" t="str">
        <f t="shared" si="81"/>
        <v>N/A</v>
      </c>
      <c r="L387" t="str">
        <f t="shared" si="82"/>
        <v>N/A</v>
      </c>
      <c r="M387" t="str">
        <f t="shared" si="83"/>
        <v>N/A</v>
      </c>
      <c r="N387" t="str">
        <f t="shared" si="84"/>
        <v>N/A</v>
      </c>
    </row>
    <row r="388" spans="1:14" x14ac:dyDescent="0.3">
      <c r="A388" s="1">
        <v>3</v>
      </c>
      <c r="B388" t="s">
        <v>124</v>
      </c>
      <c r="C388" t="s">
        <v>1066</v>
      </c>
      <c r="I388" t="str">
        <f t="shared" si="79"/>
        <v>N/A</v>
      </c>
      <c r="J388">
        <f t="shared" si="80"/>
        <v>24.5</v>
      </c>
      <c r="K388" t="str">
        <f t="shared" si="81"/>
        <v>N/A</v>
      </c>
      <c r="L388" t="str">
        <f t="shared" si="82"/>
        <v>N/A</v>
      </c>
      <c r="M388" t="str">
        <f t="shared" si="83"/>
        <v>N/A</v>
      </c>
      <c r="N388" t="str">
        <f t="shared" si="84"/>
        <v>N/A</v>
      </c>
    </row>
    <row r="389" spans="1:14" x14ac:dyDescent="0.3">
      <c r="A389" s="1">
        <v>4</v>
      </c>
      <c r="B389" t="s">
        <v>126</v>
      </c>
      <c r="C389" t="s">
        <v>1067</v>
      </c>
      <c r="I389" t="str">
        <f t="shared" si="79"/>
        <v>N/A</v>
      </c>
      <c r="J389">
        <f t="shared" si="80"/>
        <v>2.78</v>
      </c>
      <c r="K389" t="str">
        <f t="shared" si="81"/>
        <v>N/A</v>
      </c>
      <c r="L389" t="str">
        <f t="shared" si="82"/>
        <v>N/A</v>
      </c>
      <c r="M389" t="str">
        <f t="shared" si="83"/>
        <v>N/A</v>
      </c>
      <c r="N389" t="str">
        <f t="shared" si="84"/>
        <v>N/A</v>
      </c>
    </row>
    <row r="390" spans="1:14" x14ac:dyDescent="0.3">
      <c r="A390" s="1">
        <v>5</v>
      </c>
      <c r="B390" t="s">
        <v>128</v>
      </c>
      <c r="C390" t="s">
        <v>1068</v>
      </c>
      <c r="I390" t="str">
        <f t="shared" si="79"/>
        <v>N/A</v>
      </c>
      <c r="J390">
        <f t="shared" si="80"/>
        <v>4.88</v>
      </c>
      <c r="K390" t="str">
        <f t="shared" si="81"/>
        <v>N/A</v>
      </c>
      <c r="L390" t="str">
        <f t="shared" si="82"/>
        <v>N/A</v>
      </c>
      <c r="M390" t="str">
        <f t="shared" si="83"/>
        <v>N/A</v>
      </c>
      <c r="N390" t="str">
        <f t="shared" si="84"/>
        <v>N/A</v>
      </c>
    </row>
    <row r="391" spans="1:14" x14ac:dyDescent="0.3">
      <c r="A391" s="1">
        <v>6</v>
      </c>
      <c r="B391" t="s">
        <v>130</v>
      </c>
      <c r="C391" t="s">
        <v>1069</v>
      </c>
      <c r="I391" t="str">
        <f t="shared" si="79"/>
        <v>N/A</v>
      </c>
      <c r="J391">
        <f t="shared" si="80"/>
        <v>10.55</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4111</v>
      </c>
      <c r="I396" t="str">
        <f t="shared" si="79"/>
        <v>N/A</v>
      </c>
      <c r="J396">
        <f t="shared" si="80"/>
        <v>2200000000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8941</v>
      </c>
      <c r="I398" t="str">
        <f t="shared" si="79"/>
        <v>N/A</v>
      </c>
      <c r="J398">
        <f t="shared" si="80"/>
        <v>24.3</v>
      </c>
      <c r="K398" t="str">
        <f t="shared" si="81"/>
        <v>N/A</v>
      </c>
      <c r="L398" t="str">
        <f t="shared" si="82"/>
        <v>N/A</v>
      </c>
      <c r="M398" t="str">
        <f t="shared" si="83"/>
        <v>N/A</v>
      </c>
      <c r="N398" t="str">
        <f t="shared" si="84"/>
        <v>N/A</v>
      </c>
    </row>
    <row r="399" spans="1:14" x14ac:dyDescent="0.3">
      <c r="A399" s="1">
        <v>3</v>
      </c>
      <c r="B399" t="s">
        <v>124</v>
      </c>
      <c r="C399" t="s">
        <v>8942</v>
      </c>
      <c r="I399" t="str">
        <f t="shared" si="79"/>
        <v>N/A</v>
      </c>
      <c r="J399">
        <f t="shared" si="80"/>
        <v>25.33</v>
      </c>
      <c r="K399" t="str">
        <f t="shared" si="81"/>
        <v>N/A</v>
      </c>
      <c r="L399" t="str">
        <f t="shared" si="82"/>
        <v>N/A</v>
      </c>
      <c r="M399" t="str">
        <f t="shared" si="83"/>
        <v>N/A</v>
      </c>
      <c r="N399" t="str">
        <f t="shared" si="84"/>
        <v>N/A</v>
      </c>
    </row>
    <row r="400" spans="1:14" x14ac:dyDescent="0.3">
      <c r="A400" s="1">
        <v>4</v>
      </c>
      <c r="B400" t="s">
        <v>126</v>
      </c>
      <c r="C400" t="s">
        <v>8943</v>
      </c>
    </row>
    <row r="401" spans="1:3" x14ac:dyDescent="0.3">
      <c r="A401" s="1">
        <v>5</v>
      </c>
      <c r="B401" t="s">
        <v>128</v>
      </c>
      <c r="C401" t="s">
        <v>8944</v>
      </c>
    </row>
    <row r="402" spans="1:3" x14ac:dyDescent="0.3">
      <c r="A402" s="1">
        <v>6</v>
      </c>
      <c r="B402" t="s">
        <v>130</v>
      </c>
      <c r="C402" t="s">
        <v>8945</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 xml:space="preserve"> 1-13</v>
      </c>
      <c r="AL453" t="str">
        <f>L476</f>
        <v>13-14</v>
      </c>
      <c r="AM453" t="str">
        <f>M476</f>
        <v>14-15</v>
      </c>
      <c r="AN453" t="str">
        <f>N476</f>
        <v>15-16</v>
      </c>
    </row>
    <row r="454" spans="2:40" x14ac:dyDescent="0.3">
      <c r="X454" t="str">
        <f>D476</f>
        <v>Unnamed: 1</v>
      </c>
      <c r="Y454" t="str">
        <f>E476</f>
        <v>2013</v>
      </c>
      <c r="Z454" t="str">
        <f>F476</f>
        <v>2014</v>
      </c>
      <c r="AA454" t="str">
        <f>G476</f>
        <v>2015</v>
      </c>
      <c r="AB454" t="str">
        <f>H476</f>
        <v>2016</v>
      </c>
      <c r="AK454" t="e">
        <f ca="1">Y455-X455</f>
        <v>#N/A</v>
      </c>
      <c r="AL454">
        <f ca="1">Z455-Y455</f>
        <v>4.6258919520408837E-2</v>
      </c>
      <c r="AM454">
        <f ca="1">AA455-Z455</f>
        <v>1.1245787897596449E-2</v>
      </c>
      <c r="AN454">
        <f ca="1">AB455-AA455</f>
        <v>-2.1579184292996878E-4</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0.77671537270217494</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0.82297429222258378</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0.83422008012018023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0.83400428827725026</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#VALUE!</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#VALUE!</v>
      </c>
    </row>
    <row r="460" spans="2:40" x14ac:dyDescent="0.3">
      <c r="Q460" t="str">
        <f>"Operating Margin"</f>
        <v>Operating Margin</v>
      </c>
    </row>
    <row r="461" spans="2:40" x14ac:dyDescent="0.3">
      <c r="Q461" t="str">
        <f>D476</f>
        <v>Unnamed: 1</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f ca="1">Y455-Y463-Y471</f>
        <v>7.1375664938387873E-3</v>
      </c>
      <c r="S462">
        <f ca="1">Z455-Z463-Z471</f>
        <v>3.821300729859136E-2</v>
      </c>
      <c r="T462">
        <f ca="1">AA455-AA463-AA471</f>
        <v>-4.7227090635954004E-2</v>
      </c>
      <c r="U462">
        <f ca="1">AB455-AB463-AB471</f>
        <v>-6.0845403229335307E-2</v>
      </c>
      <c r="X462" t="str">
        <f>D476</f>
        <v>Unnamed: 1</v>
      </c>
      <c r="Y462" t="str">
        <f>E476</f>
        <v>2013</v>
      </c>
      <c r="Z462" t="str">
        <f>F476</f>
        <v>2014</v>
      </c>
      <c r="AA462" t="str">
        <f>G476</f>
        <v>2015</v>
      </c>
      <c r="AB462" t="str">
        <f>H476</f>
        <v>2016</v>
      </c>
      <c r="AE462" t="str">
        <f>K476</f>
        <v xml:space="preserve"> 1-13</v>
      </c>
      <c r="AF462" t="str">
        <f>L476</f>
        <v>13-14</v>
      </c>
      <c r="AG462" t="str">
        <f>M476</f>
        <v>14-15</v>
      </c>
      <c r="AH462" t="str">
        <f>N476</f>
        <v>15-16</v>
      </c>
      <c r="AK462" t="str">
        <f>K476</f>
        <v xml:space="preserve"> 1-13</v>
      </c>
      <c r="AL462" t="str">
        <f>L476</f>
        <v>13-14</v>
      </c>
      <c r="AM462" t="str">
        <f>M476</f>
        <v>14-15</v>
      </c>
      <c r="AN462" t="str">
        <f>N476</f>
        <v>15-16</v>
      </c>
    </row>
    <row r="463" spans="2:40" x14ac:dyDescent="0.3">
      <c r="Q463" t="str">
        <f>"Max " &amp; Q460</f>
        <v>Max Operating Margin</v>
      </c>
      <c r="R463" t="e">
        <f ca="1">MAX(Q462:U462)</f>
        <v>#N/A</v>
      </c>
      <c r="S463" t="str">
        <f>"GM Effect on Max"</f>
        <v>GM Effect on Max</v>
      </c>
      <c r="T463" t="e">
        <f ca="1">IF(R464=Y457,"Max OM in same year as Max GM","Inconclusive Effect")</f>
        <v>#VALUE!</v>
      </c>
      <c r="U463" t="str">
        <f>"Correlation with GM"</f>
        <v>Correlation with GM</v>
      </c>
      <c r="V463" t="e">
        <f ca="1">CORREL(Q462:U462,X455:AB455)</f>
        <v>#N/A</v>
      </c>
      <c r="X463" t="e">
        <f ca="1">(INDIRECT("J" &amp; MATCH("SG&amp;A Expense",B145:B403,0) +144))/(INDIRECT("J" &amp; MATCH("Sales/Revenue",B145:B403,0) +144))</f>
        <v>#VALUE!</v>
      </c>
      <c r="Y463">
        <f ca="1">(INDIRECT("K" &amp; MATCH("SG&amp;A Expense",B145:B403,0) +144))/(INDIRECT("K" &amp; MATCH("Sales/Revenue",B145:B403,0) +144))</f>
        <v>0.68837115345767963</v>
      </c>
      <c r="Z463">
        <f ca="1">(INDIRECT("L" &amp; MATCH("SG&amp;A Expense",B145:B403,0) +144))/(INDIRECT("L" &amp; MATCH("Sales/Revenue",B145:B403,0) +144))</f>
        <v>0.7228394774766399</v>
      </c>
      <c r="AA463">
        <f ca="1">(INDIRECT("M" &amp; MATCH("SG&amp;A Expense",B145:B403,0) +144))/(INDIRECT("M" &amp; MATCH("Sales/Revenue",B145:B403,0) +144))</f>
        <v>0.83290560841261896</v>
      </c>
      <c r="AB463">
        <f ca="1">(INDIRECT("N" &amp; MATCH("SG&amp;A Expense",B145:B403,0) +144))/(INDIRECT("N" &amp; MATCH("Sales/Revenue",B145:B403,0) +144))</f>
        <v>0.84686912002800507</v>
      </c>
      <c r="AE463" t="e">
        <f ca="1">R462-Q462</f>
        <v>#N/A</v>
      </c>
      <c r="AF463">
        <f ca="1">S462-R462</f>
        <v>3.1075440804752573E-2</v>
      </c>
      <c r="AG463">
        <f ca="1">T462-S462</f>
        <v>-8.5440097934545364E-2</v>
      </c>
      <c r="AH463">
        <f ca="1">U462-T462</f>
        <v>-1.3618312593381303E-2</v>
      </c>
      <c r="AK463" t="e">
        <f ca="1">Y463-X463</f>
        <v>#VALUE!</v>
      </c>
      <c r="AL463">
        <f ca="1">Z463-Y463</f>
        <v>3.4468324018960272E-2</v>
      </c>
      <c r="AM463">
        <f ca="1">AA463-Z463</f>
        <v>0.11006613093597906</v>
      </c>
      <c r="AN463">
        <f ca="1">AB463-AA463</f>
        <v>1.3963511615386115E-2</v>
      </c>
    </row>
    <row r="464" spans="2:40" x14ac:dyDescent="0.3">
      <c r="Q464" t="str">
        <f>Q463 &amp; " Year"</f>
        <v>Max Operating Margin Year</v>
      </c>
      <c r="R464" t="e">
        <f ca="1">VALUE(Q461)+MATCH(R463,Q462:U462,0)-1</f>
        <v>#VALUE!</v>
      </c>
      <c r="S464" t="str">
        <f>"SGA Effect on Max"</f>
        <v>SGA Effect on Max</v>
      </c>
      <c r="T464" t="e">
        <f ca="1">IF(R464=Y467,"Max OM in same year as Min SGA","Inconclusive Effect")</f>
        <v>#VALUE!</v>
      </c>
      <c r="U464" t="str">
        <f>"Correlation with SGA"</f>
        <v>Correlation with SGA</v>
      </c>
      <c r="V464" t="e">
        <f ca="1">CORREL(Q462:U462,X463:AB463)</f>
        <v>#N/A</v>
      </c>
      <c r="X464" t="str">
        <f>"Max " &amp; X461</f>
        <v>Max SGA / Sales</v>
      </c>
      <c r="Y464" t="e">
        <f ca="1">MAX(X463:AB463)</f>
        <v>#VALUE!</v>
      </c>
      <c r="AE464" t="str">
        <f>"Max " &amp; AE461</f>
        <v>Max Change in Operating Margin</v>
      </c>
      <c r="AF464" t="e">
        <f ca="1">MAX(AE463:AH463)</f>
        <v>#N/A</v>
      </c>
      <c r="AK464" t="str">
        <f>"Max " &amp; AK461</f>
        <v>Max Change in SGA / Sales</v>
      </c>
      <c r="AL464" t="e">
        <f ca="1">MAX(AK463:AN463)</f>
        <v>#VALUE!</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#VALUE!</v>
      </c>
      <c r="U465" t="str">
        <f>"Correlation with Dep"</f>
        <v>Correlation with Dep</v>
      </c>
      <c r="V465" t="e">
        <f ca="1">CORREL(Q462:U462,X471:AB471)</f>
        <v>#N/A</v>
      </c>
      <c r="X465" t="str">
        <f>X464 &amp; " Year"</f>
        <v>Max SGA / Sales Year</v>
      </c>
      <c r="Y465" t="e">
        <f ca="1">VALUE(X462)+MATCH(Y464,X463:AB463,0)-1</f>
        <v>#VALUE!</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#VALUE!</v>
      </c>
    </row>
    <row r="466" spans="4:40" x14ac:dyDescent="0.3">
      <c r="J466" t="str">
        <f>D476</f>
        <v>Unnamed: 1</v>
      </c>
      <c r="K466" t="str">
        <f>E476</f>
        <v>2013</v>
      </c>
      <c r="L466" t="str">
        <f>F476</f>
        <v>2014</v>
      </c>
      <c r="M466" t="str">
        <f>G476</f>
        <v>2015</v>
      </c>
      <c r="N466" t="str">
        <f>H476</f>
        <v>2016</v>
      </c>
      <c r="Q466" t="str">
        <f>Q465 &amp; " Year"</f>
        <v>Min Operating Margin Year</v>
      </c>
      <c r="R466" t="e">
        <f ca="1">VALUE(Q461)+MATCH(R465,Q462:U462,0)-1</f>
        <v>#VALUE!</v>
      </c>
      <c r="S466" t="str">
        <f>"GM Effect on Min"</f>
        <v>GM Effect on Min</v>
      </c>
      <c r="T466" t="e">
        <f ca="1">IF(R466=Y459,"Min OM in same year as Min GM","Inconclusive Effect")</f>
        <v>#VALUE!</v>
      </c>
      <c r="X466" t="str">
        <f>"Min " &amp; X461</f>
        <v>Min SGA / Sales</v>
      </c>
      <c r="Y466" t="e">
        <f ca="1">MIN(X463:AB463)</f>
        <v>#VALUE!</v>
      </c>
      <c r="AE466" t="str">
        <f>"Min " &amp; AE461</f>
        <v>Min Change in Operating Margin</v>
      </c>
      <c r="AF466" t="e">
        <f ca="1">MIN(AE463:AH463)</f>
        <v>#N/A</v>
      </c>
      <c r="AK466" t="str">
        <f>"Min " &amp; AK461</f>
        <v>Min Change in SGA / Sales</v>
      </c>
      <c r="AL466" t="e">
        <f ca="1">MIN(AK463:AN463)</f>
        <v>#VALUE!</v>
      </c>
    </row>
    <row r="467" spans="4:40" x14ac:dyDescent="0.3">
      <c r="J467" t="e">
        <f ca="1">Q462*(1/Q490)</f>
        <v>#N/A</v>
      </c>
      <c r="K467" t="e">
        <f ca="1">R462*(1/R490)</f>
        <v>#VALUE!</v>
      </c>
      <c r="L467">
        <f ca="1">S462*(1/S490)</f>
        <v>0.10095799557848179</v>
      </c>
      <c r="M467">
        <f ca="1">T462*(1/T490)</f>
        <v>-0.12504143188597963</v>
      </c>
      <c r="N467">
        <f ca="1">U462*(1/U490)</f>
        <v>-4.4745140944780534E-2</v>
      </c>
      <c r="S467" t="str">
        <f>"SGA Effect on Min"</f>
        <v>SGA Effect on Min</v>
      </c>
      <c r="T467" t="e">
        <f ca="1">IF(R466=Y465,"Min OM in same year as Max SGA","Inconclusive Effect")</f>
        <v>#VALUE!</v>
      </c>
      <c r="X467" t="str">
        <f>X466 &amp; " Year"</f>
        <v>Min SGA / Sales Year</v>
      </c>
      <c r="Y467" t="e">
        <f ca="1">VALUE(X462)+MATCH(Y466,X463:AB463,0)-1</f>
        <v>#VALUE!</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#VALUE!</v>
      </c>
    </row>
    <row r="468" spans="4:40" x14ac:dyDescent="0.3">
      <c r="J468" t="str">
        <f>"Max " &amp; J465</f>
        <v>Max EOY Pretax ROIC</v>
      </c>
      <c r="K468" t="e">
        <f ca="1">MAX(J467:N467)</f>
        <v>#N/A</v>
      </c>
      <c r="L468" t="str">
        <f>"OM Effect on Max"</f>
        <v>OM Effect on Max</v>
      </c>
      <c r="M468" t="e">
        <f ca="1">IF(K469=R464,"Max ROIC in same year as Max OM","Inconclusive Effect")</f>
        <v>#VALUE!</v>
      </c>
      <c r="N468" t="str">
        <f>"Correlation with OM"</f>
        <v>Correlation with OM</v>
      </c>
      <c r="O468" t="e">
        <f ca="1">CORREL(J467:N467,Q462:U462)</f>
        <v>#N/A</v>
      </c>
      <c r="S468" t="str">
        <f>"Dep Effect on Min"</f>
        <v>Dep Effect on Min</v>
      </c>
      <c r="T468" t="e">
        <f ca="1">IF(R466=Y473,"Min OM in same year as Max Dep","Inconclusive Effect")</f>
        <v>#VALUE!</v>
      </c>
    </row>
    <row r="469" spans="4:40" x14ac:dyDescent="0.3">
      <c r="J469" t="str">
        <f>J468 &amp; " Year"</f>
        <v>Max EOY Pretax ROIC Year</v>
      </c>
      <c r="K469" t="e">
        <f ca="1">VALUE(J466)+MATCH(K468,J467:N467,0)-1</f>
        <v>#VALUE!</v>
      </c>
      <c r="L469" t="str">
        <f>"IC Effect on Max"</f>
        <v>IC Effect on Max</v>
      </c>
      <c r="M469" t="e">
        <f ca="1">IF(K469=R494,"Max ROIC in same year as Min IC","Inconclusive Effect")</f>
        <v>#VALUE!</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#VALUE!</v>
      </c>
      <c r="Q470" t="str">
        <f>"Change in EOY Pretax ROIC"</f>
        <v>Change in EOY Pretax ROIC</v>
      </c>
      <c r="X470" t="str">
        <f>D476</f>
        <v>Unnamed: 1</v>
      </c>
      <c r="Y470" t="str">
        <f>E476</f>
        <v>2013</v>
      </c>
      <c r="Z470" t="str">
        <f>F476</f>
        <v>2014</v>
      </c>
      <c r="AA470" t="str">
        <f>G476</f>
        <v>2015</v>
      </c>
      <c r="AB470" t="str">
        <f>H476</f>
        <v>2016</v>
      </c>
    </row>
    <row r="471" spans="4:40" x14ac:dyDescent="0.3">
      <c r="J471" t="str">
        <f>J470 &amp; " Year"</f>
        <v>Min EOY Pretax ROIC Year</v>
      </c>
      <c r="K471" t="e">
        <f ca="1">VALUE(J466)+MATCH(K470,J467:N467,0)-1</f>
        <v>#VALUE!</v>
      </c>
      <c r="L471" t="str">
        <f>"IC Effect on Min"</f>
        <v>IC Effect on Min</v>
      </c>
      <c r="M471" t="e">
        <f ca="1">IF(K471=R492,"Min ROIC in same year as Max IC","Inconclusive Effect")</f>
        <v>#VALUE!</v>
      </c>
      <c r="Q471" t="str">
        <f>K476</f>
        <v xml:space="preserve"> 1-13</v>
      </c>
      <c r="R471" t="str">
        <f>L476</f>
        <v>13-14</v>
      </c>
      <c r="S471" t="str">
        <f>M476</f>
        <v>14-15</v>
      </c>
      <c r="T471" t="str">
        <f>N476</f>
        <v>15-16</v>
      </c>
      <c r="X471" t="e">
        <f ca="1">(INDIRECT("J" &amp; MATCH("Depreciation &amp; Amortization Expense",B145:B403,0) +144))/(INDIRECT("J" &amp; MATCH("Sales/Revenue",B145:B403,0) +144))</f>
        <v>#VALUE!</v>
      </c>
      <c r="Y471">
        <f ca="1">(INDIRECT("K" &amp; MATCH("Depreciation &amp; Amortization Expense",B145:B403,0) +144))/(INDIRECT("K" &amp; MATCH("Sales/Revenue",B145:B403,0) +144))</f>
        <v>8.1206652750656527E-2</v>
      </c>
      <c r="Z471">
        <f ca="1">(INDIRECT("L" &amp; MATCH("Depreciation &amp; Amortization Expense",B145:B403,0) +144))/(INDIRECT("L" &amp; MATCH("Sales/Revenue",B145:B403,0) +144))</f>
        <v>6.1921807447352518E-2</v>
      </c>
      <c r="AA471">
        <f ca="1">(INDIRECT("M" &amp; MATCH("Depreciation &amp; Amortization Expense",B145:B403,0) +144))/(INDIRECT("M" &amp; MATCH("Sales/Revenue",B145:B403,0) +144))</f>
        <v>4.8541562343515275E-2</v>
      </c>
      <c r="AB471">
        <f ca="1">(INDIRECT("N" &amp; MATCH("Depreciation &amp; Amortization Expense",B145:B403,0) +144))/(INDIRECT("N" &amp; MATCH("Sales/Revenue",B145:B403,0) +144))</f>
        <v>4.7980571478580494E-2</v>
      </c>
    </row>
    <row r="472" spans="4:40" x14ac:dyDescent="0.3">
      <c r="Q472" t="e">
        <f ca="1">K467-J467</f>
        <v>#VALUE!</v>
      </c>
      <c r="R472" t="e">
        <f ca="1">L467-K467</f>
        <v>#VALUE!</v>
      </c>
      <c r="S472">
        <f ca="1">M467-L467</f>
        <v>-0.22599942746446142</v>
      </c>
      <c r="T472">
        <f ca="1">N467-M467</f>
        <v>8.0296290941199097E-2</v>
      </c>
      <c r="X472" t="str">
        <f>"Max " &amp; X469</f>
        <v>Max Depreciation / Sales</v>
      </c>
      <c r="Y472" t="e">
        <f ca="1">MAX(X471:AB471)</f>
        <v>#VALUE!</v>
      </c>
      <c r="AK472" t="str">
        <f>"Change in Depreciation / Sales"</f>
        <v>Change in Depreciation / Sales</v>
      </c>
    </row>
    <row r="473" spans="4:40" x14ac:dyDescent="0.3">
      <c r="Q473" t="str">
        <f>"Max " &amp; Q470</f>
        <v>Max Change in EOY Pretax ROIC</v>
      </c>
      <c r="R473" t="e">
        <f ca="1">MAX(Q472:T472)</f>
        <v>#VALUE!</v>
      </c>
      <c r="X473" t="str">
        <f>X472 &amp; " Year"</f>
        <v>Max Depreciation / Sales Year</v>
      </c>
      <c r="Y473" t="e">
        <f ca="1">VALUE(X470)+MATCH(Y472,X471:AB471,0)-1</f>
        <v>#VALUE!</v>
      </c>
      <c r="AK473" t="str">
        <f>K476</f>
        <v xml:space="preserve"> 1-13</v>
      </c>
      <c r="AL473" t="str">
        <f>L476</f>
        <v>13-14</v>
      </c>
      <c r="AM473" t="str">
        <f>M476</f>
        <v>14-15</v>
      </c>
      <c r="AN473" t="str">
        <f>N476</f>
        <v>15-16</v>
      </c>
    </row>
    <row r="474" spans="4:40" x14ac:dyDescent="0.3">
      <c r="Q474" t="str">
        <f>Q473 &amp; " Year"</f>
        <v>Max Change in EOY Pretax ROIC Year</v>
      </c>
      <c r="R474" t="e">
        <f ca="1">IF(MATCH(R473,Q472:T472,0)=1,Q471,IF(MATCH(R473,Q472:T472,0)=2,R471,IF(MATCH(R473,Q472:T472,0)=3,S471,T471)))</f>
        <v>#VALUE!</v>
      </c>
      <c r="X474" t="str">
        <f>"Min " &amp; X469</f>
        <v>Min Depreciation / Sales</v>
      </c>
      <c r="Y474" t="e">
        <f ca="1">MIN(X471:AB471)</f>
        <v>#VALUE!</v>
      </c>
      <c r="AK474" t="e">
        <f ca="1">Y471-X471</f>
        <v>#VALUE!</v>
      </c>
      <c r="AL474">
        <f ca="1">Z471-Y471</f>
        <v>-1.9284845303304009E-2</v>
      </c>
      <c r="AM474">
        <f ca="1">AA471-Z471</f>
        <v>-1.3380245103837243E-2</v>
      </c>
      <c r="AN474">
        <f ca="1">AB471-AA471</f>
        <v>-5.6099086493478084E-4</v>
      </c>
    </row>
    <row r="475" spans="4:40" x14ac:dyDescent="0.3">
      <c r="D475" t="str">
        <f>"EOY ROIC"</f>
        <v>EOY ROIC</v>
      </c>
      <c r="K475" t="str">
        <f>"Change in EOY ROIC"</f>
        <v>Change in EOY ROIC</v>
      </c>
      <c r="Q475" t="str">
        <f>"Min " &amp; Q470</f>
        <v>Min Change in EOY Pretax ROIC</v>
      </c>
      <c r="R475" t="e">
        <f ca="1">MIN(Q472:T472)</f>
        <v>#VALUE!</v>
      </c>
      <c r="X475" t="str">
        <f>X474 &amp; " Year"</f>
        <v>Min Depreciation / Sales Year</v>
      </c>
      <c r="Y475" t="e">
        <f ca="1">VALUE(X470)+MATCH(Y474,X471:AB471,0)-1</f>
        <v>#VALUE!</v>
      </c>
      <c r="AK475" t="str">
        <f>"Max " &amp; AK472</f>
        <v>Max Change in Depreciation / Sales</v>
      </c>
      <c r="AL475" t="e">
        <f ca="1">MAX(AK474:AN474)</f>
        <v>#VALUE!</v>
      </c>
    </row>
    <row r="476" spans="4:40" x14ac:dyDescent="0.3">
      <c r="D476" t="str">
        <f>C144</f>
        <v>Unnamed: 1</v>
      </c>
      <c r="E476" t="str">
        <f>D144</f>
        <v>2013</v>
      </c>
      <c r="F476" t="str">
        <f>E144</f>
        <v>2014</v>
      </c>
      <c r="G476" t="str">
        <f>F144</f>
        <v>2015</v>
      </c>
      <c r="H476" t="str">
        <f>G144</f>
        <v>2016</v>
      </c>
      <c r="K476" t="str">
        <f>RIGHT(D476,2) &amp; "-" &amp; RIGHT(E476,2)</f>
        <v xml:space="preserve"> 1-13</v>
      </c>
      <c r="L476" t="str">
        <f>RIGHT(E476,2) &amp; "-" &amp; RIGHT(F476,2)</f>
        <v>13-14</v>
      </c>
      <c r="M476" t="str">
        <f>RIGHT(F476,2) &amp; "-" &amp; RIGHT(G476,2)</f>
        <v>14-15</v>
      </c>
      <c r="N476" t="str">
        <f>RIGHT(G476,2) &amp; "-" &amp; RIGHT(H476,2)</f>
        <v>15-16</v>
      </c>
      <c r="Q476" t="str">
        <f>Q475 &amp; " Year"</f>
        <v>Min Change in EOY Pretax ROIC Year</v>
      </c>
      <c r="R476" t="e">
        <f ca="1">IF(MATCH(R475,Q472:T472,0)=1,Q471,IF(MATCH(R475,Q472:T472,0)=2,R471,IF(MATCH(R475,Q472:T472,0)=3,S471,T471)))</f>
        <v>#VALUE!</v>
      </c>
      <c r="AK476" t="str">
        <f>AK475 &amp; " Year"</f>
        <v>Max Change in Depreciation / Sales Year</v>
      </c>
      <c r="AL476" t="e">
        <f ca="1">IF(MATCH(AL475,AK474:AN474,0)=1,AK473,IF(MATCH(AL475,AK474:AN474,0)=2,AL473,IF(MATCH(AL475,AK474:AN474,0)=3,AM473,AN473)))</f>
        <v>#VALUE!</v>
      </c>
    </row>
    <row r="477" spans="4:40" x14ac:dyDescent="0.3">
      <c r="D477" t="e">
        <f ca="1">J467*(1-J487)</f>
        <v>#N/A</v>
      </c>
      <c r="E477" t="e">
        <f ca="1">K467*(1-K487)</f>
        <v>#VALUE!</v>
      </c>
      <c r="F477">
        <f ca="1">L467*(1-L487)</f>
        <v>8.6198054704434743E-2</v>
      </c>
      <c r="G477">
        <f ca="1">M467*(1-M487)</f>
        <v>1.1303812220293299</v>
      </c>
      <c r="H477">
        <f ca="1">N467*(1-N487)</f>
        <v>3.9824086747187563E-2</v>
      </c>
      <c r="K477" t="e">
        <f ca="1">E477-D477</f>
        <v>#VALUE!</v>
      </c>
      <c r="L477" t="e">
        <f ca="1">F477-E477</f>
        <v>#VALUE!</v>
      </c>
      <c r="M477">
        <f ca="1">G477-F477</f>
        <v>1.0441831673248951</v>
      </c>
      <c r="N477">
        <f ca="1">H477-G477</f>
        <v>-1.0905571352821424</v>
      </c>
      <c r="AK477" t="str">
        <f>"Min " &amp; AK472</f>
        <v>Min Change in Depreciation / Sales</v>
      </c>
      <c r="AL477" t="e">
        <f ca="1">MIN(AK474:AN474)</f>
        <v>#VALUE!</v>
      </c>
    </row>
    <row r="478" spans="4:40" x14ac:dyDescent="0.3">
      <c r="D478" t="str">
        <f>"Max " &amp; D475</f>
        <v>Max EOY ROIC</v>
      </c>
      <c r="E478" t="e">
        <f ca="1">MAX(D477:H477)</f>
        <v>#N/A</v>
      </c>
      <c r="F478" t="str">
        <f>"Cash Tax  Effect on Max"</f>
        <v>Cash Tax  Effect on Max</v>
      </c>
      <c r="G478" t="e">
        <f ca="1">IF(E479=K491,"Max ROIC in same year as Min Cash Tax","Inconclusive Effect")</f>
        <v>#VALUE!</v>
      </c>
      <c r="K478" t="str">
        <f>"Max " &amp; K475</f>
        <v>Max Change in EOY ROIC</v>
      </c>
      <c r="L478" t="e">
        <f ca="1">MAX(K477:N477)</f>
        <v>#VALUE!</v>
      </c>
      <c r="AK478" t="str">
        <f>AK477 &amp; " Year"</f>
        <v>Min Change in Depreciation / Sales Year</v>
      </c>
      <c r="AL478" t="e">
        <f ca="1">IF(MATCH(AL477,AK474:AN474,0)=1,AK473,IF(MATCH(AL477,AK474:AN474,0)=2,AL473,IF(MATCH(AL477,AK474:AN474,0)=3,AM473,AN473)))</f>
        <v>#VALUE!</v>
      </c>
    </row>
    <row r="479" spans="4:40" x14ac:dyDescent="0.3">
      <c r="D479" t="str">
        <f>D478 &amp; " Year"</f>
        <v>Max EOY ROIC Year</v>
      </c>
      <c r="E479" t="e">
        <f ca="1">VALUE(D476)+MATCH(E478,D477:H477,0)-1</f>
        <v>#VALUE!</v>
      </c>
      <c r="K479" t="str">
        <f>K478 &amp; " Year"</f>
        <v>Max Change in EOY ROIC Year</v>
      </c>
      <c r="L479" t="e">
        <f ca="1">IF(MATCH(L478,K477:N477,0)=1,K476,IF(MATCH(L478,K477:N477,0)=2,L476,IF(MATCH(L478,K477:N477,0)=3,M476,N476)))</f>
        <v>#VALUE!</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#VALUE!</v>
      </c>
      <c r="K480" t="str">
        <f>"Min " &amp; K475</f>
        <v>Min Change in EOY ROIC</v>
      </c>
      <c r="L480" t="e">
        <f ca="1">MIN(K477:N477)</f>
        <v>#VALUE!</v>
      </c>
      <c r="Q480" t="str">
        <f>K476</f>
        <v xml:space="preserve"> 1-13</v>
      </c>
      <c r="R480" t="str">
        <f>L476</f>
        <v>13-14</v>
      </c>
      <c r="S480" t="str">
        <f>M476</f>
        <v>14-15</v>
      </c>
      <c r="T480" t="str">
        <f>N476</f>
        <v>15-16</v>
      </c>
    </row>
    <row r="481" spans="4:40" x14ac:dyDescent="0.3">
      <c r="D481" t="str">
        <f>D480 &amp; " Year"</f>
        <v>Min EOY ROIC Year</v>
      </c>
      <c r="E481" t="e">
        <f ca="1">VALUE(D476)+MATCH(E480,D477:H477,0)-1</f>
        <v>#VALUE!</v>
      </c>
      <c r="K481" t="str">
        <f>K480 &amp; " Year"</f>
        <v>Min Change in EOY ROIC Year</v>
      </c>
      <c r="L481" t="e">
        <f ca="1">IF(MATCH(L480,K477:N477,0)=1,K476,IF(MATCH(L480,K477:N477,0)=2,L476,IF(MATCH(L480,K477:N477,0)=3,M476,N476)))</f>
        <v>#VALUE!</v>
      </c>
      <c r="Q481" t="e">
        <f ca="1">K487-J487</f>
        <v>#VALUE!</v>
      </c>
      <c r="R481">
        <f ca="1">L487-K487</f>
        <v>8.9883040935672509E-2</v>
      </c>
      <c r="S481">
        <f ca="1">M487-L487</f>
        <v>9.8938545741300281</v>
      </c>
      <c r="T481">
        <f ca="1">N487-M487</f>
        <v>-8.1500330379406076</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#VALUE!</v>
      </c>
      <c r="X482" t="str">
        <f>D476</f>
        <v>Unnamed: 1</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#VALUE!</v>
      </c>
      <c r="X483" t="e">
        <f ca="1">(INDIRECT("J" &amp; MATCH("Total Current Assets",B145:B403,0) +144) - INDIRECT("J" &amp; MATCH("Total Current Liabilities",B145:B403,0) +144))/(INDIRECT("J" &amp; MATCH("Sales/Revenue",B145:B403,0) +144))</f>
        <v>#VALUE!</v>
      </c>
      <c r="Y483" t="e">
        <f ca="1">(INDIRECT("K" &amp; MATCH("Total Current Assets",B145:B403,0) +144) - INDIRECT("K" &amp; MATCH("Total Current Liabilities",B145:B403,0) +144))/(INDIRECT("K" &amp; MATCH("Sales/Revenue",B145:B403,0) +144))</f>
        <v>#VALUE!</v>
      </c>
      <c r="Z483">
        <f ca="1">(INDIRECT("L" &amp; MATCH("Total Current Assets",B145:B403,0) +144) - INDIRECT("L" &amp; MATCH("Total Current Liabilities",B145:B403,0) +144))/(INDIRECT("L" &amp; MATCH("Sales/Revenue",B145:B403,0) +144))</f>
        <v>0.20766119659708987</v>
      </c>
      <c r="AA483">
        <f ca="1">(INDIRECT("M" &amp; MATCH("Total Current Assets",B145:B403,0) +144) - INDIRECT("M" &amp; MATCH("Total Current Liabilities",B145:B403,0) +144))/(INDIRECT("M" &amp; MATCH("Sales/Revenue",B145:B403,0) +144))</f>
        <v>0.15798698047070606</v>
      </c>
      <c r="AB483">
        <f ca="1">(INDIRECT("N" &amp; MATCH("Total Current Assets",B145:B403,0) +144) - INDIRECT("N" &amp; MATCH("Total Current Liabilities",B145:B403,0) +144))/(INDIRECT("N" &amp; MATCH("Sales/Revenue",B145:B403,0) +144))</f>
        <v>1.1859274493501948</v>
      </c>
      <c r="AK483" t="str">
        <f>K476</f>
        <v xml:space="preserve"> 1-13</v>
      </c>
      <c r="AL483" t="str">
        <f>L476</f>
        <v>13-14</v>
      </c>
      <c r="AM483" t="str">
        <f>M476</f>
        <v>14-15</v>
      </c>
      <c r="AN483" t="str">
        <f>N476</f>
        <v>15-16</v>
      </c>
    </row>
    <row r="484" spans="4:40" x14ac:dyDescent="0.3">
      <c r="D484" t="str">
        <f>"Correlation with GM"</f>
        <v>Correlation with GM</v>
      </c>
      <c r="E484" t="e">
        <f ca="1">CORREL(D477:H477,X455:AB455)</f>
        <v>#N/A</v>
      </c>
      <c r="Q484" t="str">
        <f>"Min " &amp; Q479</f>
        <v>Min Change in Cash Tax Rate</v>
      </c>
      <c r="R484" t="e">
        <f ca="1">MIN(Q481:T481)</f>
        <v>#VALUE!</v>
      </c>
      <c r="X484" t="str">
        <f>"Max " &amp; X481</f>
        <v>Max Op WC / Sales</v>
      </c>
      <c r="Y484" t="e">
        <f ca="1">MAX(X483:AB483)</f>
        <v>#VALUE!</v>
      </c>
      <c r="AK484" t="e">
        <f ca="1">Y483-X483</f>
        <v>#VALUE!</v>
      </c>
      <c r="AL484" t="e">
        <f ca="1">Z483-Y483</f>
        <v>#VALUE!</v>
      </c>
      <c r="AM484">
        <f ca="1">AA483-Z483</f>
        <v>-4.9674216126383813E-2</v>
      </c>
      <c r="AN484">
        <f ca="1">AB483-AA483</f>
        <v>1.0279404688794886</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#VALUE!</v>
      </c>
      <c r="X485" t="str">
        <f>X484 &amp; " Year"</f>
        <v>Max Op WC / Sales Year</v>
      </c>
      <c r="Y485" t="e">
        <f ca="1">VALUE(X482)+MATCH(Y484,X483:AB483,0)-1</f>
        <v>#VALUE!</v>
      </c>
      <c r="AK485" t="str">
        <f>"Max " &amp; AK482</f>
        <v>Max Change in Op WC / Sales</v>
      </c>
      <c r="AL485" t="e">
        <f ca="1">MAX(AK484:AN484)</f>
        <v>#VALUE!</v>
      </c>
    </row>
    <row r="486" spans="4:40" x14ac:dyDescent="0.3">
      <c r="D486" t="str">
        <f>"Correlation with Dep"</f>
        <v>Correlation with Dep</v>
      </c>
      <c r="E486" t="e">
        <f ca="1">CORREL(D477:H477,X471:AB471)</f>
        <v>#N/A</v>
      </c>
      <c r="J486" t="str">
        <f>D476</f>
        <v>Unnamed: 1</v>
      </c>
      <c r="K486" t="str">
        <f>E476</f>
        <v>2013</v>
      </c>
      <c r="L486" t="str">
        <f>F476</f>
        <v>2014</v>
      </c>
      <c r="M486" t="str">
        <f>G476</f>
        <v>2015</v>
      </c>
      <c r="N486" t="str">
        <f>H476</f>
        <v>2016</v>
      </c>
      <c r="X486" t="str">
        <f>"Min " &amp; X481</f>
        <v>Min Op WC / Sales</v>
      </c>
      <c r="Y486" t="e">
        <f ca="1">MIN(X483:AB483)</f>
        <v>#VALUE!</v>
      </c>
      <c r="AK486" t="str">
        <f>AK485 &amp; " Year"</f>
        <v>Max Change in Op WC / Sales Year</v>
      </c>
      <c r="AL486" t="e">
        <f ca="1">IF(MATCH(AL485,AK484:AN484,0)=1,AK483,IF(MATCH(AL485,AK484:AN484,0)=2,AL483,IF(MATCH(AL485,AK484:AN484,0)=3,AM483,AN483)))</f>
        <v>#VALUE!</v>
      </c>
    </row>
    <row r="487" spans="4:40" x14ac:dyDescent="0.3">
      <c r="D487" t="str">
        <f>"Correlation with Op WC"</f>
        <v>Correlation with Op WC</v>
      </c>
      <c r="E487" t="e">
        <f ca="1">CORREL(D477:H477,X483:AB483)</f>
        <v>#N/A</v>
      </c>
      <c r="J487" t="e">
        <f ca="1">(INDIRECT("J" &amp; MATCH("Income Tax",B145:B403,0) +144))/(INDIRECT("J" &amp; MATCH("Pretax Income",B145:B403,0) +144))</f>
        <v>#VALUE!</v>
      </c>
      <c r="K487">
        <f ca="1">(INDIRECT("K" &amp; MATCH("Income Tax",B145:B403,0) +144))/(INDIRECT("K" &amp; MATCH("Pretax Income",B145:B403,0) +144))</f>
        <v>5.6315789473684208E-2</v>
      </c>
      <c r="L487">
        <f ca="1">(INDIRECT("L" &amp; MATCH("Income Tax",B145:B403,0) +144))/(INDIRECT("L" &amp; MATCH("Pretax Income",B145:B403,0) +144))</f>
        <v>0.14619883040935672</v>
      </c>
      <c r="M487">
        <f ca="1">(INDIRECT("M" &amp; MATCH("Income Tax",B145:B403,0) +144))/(INDIRECT("M" &amp; MATCH("Pretax Income",B145:B403,0) +144))</f>
        <v>10.040053404539385</v>
      </c>
      <c r="N487">
        <f ca="1">(INDIRECT("N" &amp; MATCH("Income Tax",B145:B403,0) +144))/(INDIRECT("N" &amp; MATCH("Pretax Income",B145:B403,0) +144))</f>
        <v>1.890020366598778</v>
      </c>
      <c r="X487" t="str">
        <f>X486 &amp; " Year"</f>
        <v>Min Op WC / Sales Year</v>
      </c>
      <c r="Y487" t="e">
        <f ca="1">VALUE(X482)+MATCH(Y486,X483:AB483,0)-1</f>
        <v>#VALUE!</v>
      </c>
      <c r="AK487" t="str">
        <f>"Min " &amp; AK482</f>
        <v>Min Change in Op WC / Sales</v>
      </c>
      <c r="AL487" t="e">
        <f ca="1">MIN(AK484:AN484)</f>
        <v>#VALUE!</v>
      </c>
    </row>
    <row r="488" spans="4:40" x14ac:dyDescent="0.3">
      <c r="D488" t="str">
        <f>"Correlation with PPE"</f>
        <v>Correlation with PPE</v>
      </c>
      <c r="E488" t="e">
        <f ca="1">CORREL(D477:H477,X491:AB491)</f>
        <v>#N/A</v>
      </c>
      <c r="J488" t="str">
        <f>"Max " &amp; J485</f>
        <v>Max Cash Tax Rate</v>
      </c>
      <c r="K488" t="e">
        <f ca="1">MAX(J487:N487)</f>
        <v>#VALUE!</v>
      </c>
      <c r="Q488" t="str">
        <f>"Invested Capital / Sales"</f>
        <v>Invested Capital / Sales</v>
      </c>
      <c r="AK488" t="str">
        <f>AK487 &amp; " Year"</f>
        <v>Min Change in Op WC / Sales Year</v>
      </c>
      <c r="AL488" t="e">
        <f ca="1">IF(MATCH(AL487,AK484:AN484,0)=1,AK483,IF(MATCH(AL487,AK484:AN484,0)=2,AL483,IF(MATCH(AL487,AK484:AN484,0)=3,AM483,AN483)))</f>
        <v>#VALUE!</v>
      </c>
    </row>
    <row r="489" spans="4:40" x14ac:dyDescent="0.3">
      <c r="D489" t="str">
        <f>"Correlation with Intangibles"</f>
        <v>Correlation with Intangibles</v>
      </c>
      <c r="E489" t="e">
        <f ca="1">CORREL(D477:H477,X499:AB499)</f>
        <v>#N/A</v>
      </c>
      <c r="J489" t="str">
        <f>J488 &amp; " Year"</f>
        <v>Max Cash Tax Rate Year</v>
      </c>
      <c r="K489" t="e">
        <f ca="1">VALUE(J486)+MATCH(K488,J487:N487,0)-1</f>
        <v>#VALUE!</v>
      </c>
      <c r="Q489" t="str">
        <f>D476</f>
        <v>Unnamed: 1</v>
      </c>
      <c r="R489" t="str">
        <f>E476</f>
        <v>2013</v>
      </c>
      <c r="S489" t="str">
        <f>F476</f>
        <v>2014</v>
      </c>
      <c r="T489" t="str">
        <f>G476</f>
        <v>2015</v>
      </c>
      <c r="U489" t="str">
        <f>H476</f>
        <v>2016</v>
      </c>
      <c r="X489" t="str">
        <f>"PPE / Sales"</f>
        <v>PPE / Sales</v>
      </c>
    </row>
    <row r="490" spans="4:40" x14ac:dyDescent="0.3">
      <c r="J490" t="str">
        <f>"Min " &amp; J485</f>
        <v>Min Cash Tax Rate</v>
      </c>
      <c r="K490" t="e">
        <f ca="1">MIN(J487:N487)</f>
        <v>#VALUE!</v>
      </c>
      <c r="Q490" t="e">
        <f ca="1">SUM(X483,X491,X499)</f>
        <v>#VALUE!</v>
      </c>
      <c r="R490" t="e">
        <f ca="1">SUM(Y483,Y491,Y499)</f>
        <v>#VALUE!</v>
      </c>
      <c r="S490">
        <f ca="1">SUM(Z483,Z491,Z499)</f>
        <v>0.37850402119845661</v>
      </c>
      <c r="T490">
        <f ca="1">SUM(AA483,AA491,AA499)</f>
        <v>0.37769153730595895</v>
      </c>
      <c r="U490">
        <f ca="1">SUM(AB483,AB491,AB499)</f>
        <v>1.3598214676410099</v>
      </c>
      <c r="X490" t="str">
        <f>D476</f>
        <v>Unnamed: 1</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#VALUE!</v>
      </c>
      <c r="Q491" t="str">
        <f>"Max " &amp; Q488</f>
        <v>Max Invested Capital / Sales</v>
      </c>
      <c r="R491" t="e">
        <f ca="1">MAX(Q490:U490)</f>
        <v>#VALUE!</v>
      </c>
      <c r="S491" t="str">
        <f>"Op WC Effect on Max"</f>
        <v>Op WC Effect on Max</v>
      </c>
      <c r="T491" t="e">
        <f ca="1">IF(R492=Y485,"Max IC in same year as Max Op WC","Inconclusive Effect")</f>
        <v>#VALUE!</v>
      </c>
      <c r="U491" t="str">
        <f>"Correlation with Op WC"</f>
        <v>Correlation with Op WC</v>
      </c>
      <c r="V491" t="e">
        <f ca="1">CORREL(Q490:U490,X483:AB483)</f>
        <v>#VALUE!</v>
      </c>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f ca="1">(INDIRECT("L" &amp; MATCH("Net Property, Plant &amp; Equipment",B145:B403,0) +144))/(INDIRECT("L" &amp; MATCH("Sales/Revenue",B145:B403,0) +144))</f>
        <v>7.4566500860025101E-2</v>
      </c>
      <c r="AA491">
        <f ca="1">(INDIRECT("M" &amp; MATCH("Net Property, Plant &amp; Equipment",B145:B403,0) +144))/(INDIRECT("M" &amp; MATCH("Sales/Revenue",B145:B403,0) +144))</f>
        <v>0.13129068602904356</v>
      </c>
      <c r="AB491">
        <f ca="1">(INDIRECT("N" &amp; MATCH("Net Property, Plant &amp; Equipment",B145:B403,0) +144))/(INDIRECT("N" &amp; MATCH("Sales/Revenue",B145:B403,0) +144))</f>
        <v>0.12856080164529821</v>
      </c>
      <c r="AE491" t="str">
        <f>K476</f>
        <v xml:space="preserve"> 1-13</v>
      </c>
      <c r="AF491" t="str">
        <f>L476</f>
        <v>13-14</v>
      </c>
      <c r="AG491" t="str">
        <f>M476</f>
        <v>14-15</v>
      </c>
      <c r="AH491" t="str">
        <f>N476</f>
        <v>15-16</v>
      </c>
      <c r="AK491" t="str">
        <f>K476</f>
        <v xml:space="preserve"> 1-13</v>
      </c>
      <c r="AL491" t="str">
        <f>L476</f>
        <v>13-14</v>
      </c>
      <c r="AM491" t="str">
        <f>M476</f>
        <v>14-15</v>
      </c>
      <c r="AN491" t="str">
        <f>N476</f>
        <v>15-16</v>
      </c>
    </row>
    <row r="492" spans="4:40" x14ac:dyDescent="0.3">
      <c r="Q492" t="str">
        <f>Q491 &amp; " Year"</f>
        <v>Max Invested Capital / Sales Year</v>
      </c>
      <c r="R492" t="e">
        <f ca="1">VALUE(Q489)+MATCH(R491,Q490:U490,0)-1</f>
        <v>#VALUE!</v>
      </c>
      <c r="S492" t="str">
        <f>"PPE Effect on Max"</f>
        <v>PPE Effect on Max</v>
      </c>
      <c r="T492" t="e">
        <f ca="1">IF(R492=Y493,"Max IC in same year as Max PPE","Inconclusive Effect")</f>
        <v>#VALUE!</v>
      </c>
      <c r="U492" t="str">
        <f>"Correlation with PPE"</f>
        <v>Correlation with PPE</v>
      </c>
      <c r="V492" t="e">
        <f ca="1">CORREL(Q490:U490,X491:AB491)</f>
        <v>#VALUE!</v>
      </c>
      <c r="X492" t="str">
        <f>"Max " &amp; X489</f>
        <v>Max PPE / Sales</v>
      </c>
      <c r="Y492" t="e">
        <f ca="1">MAX(X491:AB491)</f>
        <v>#VALUE!</v>
      </c>
      <c r="AE492" t="e">
        <f ca="1">R490-Q490</f>
        <v>#VALUE!</v>
      </c>
      <c r="AF492" t="e">
        <f ca="1">S490-R490</f>
        <v>#VALUE!</v>
      </c>
      <c r="AG492">
        <f ca="1">T490-S490</f>
        <v>-8.1248389249766184E-4</v>
      </c>
      <c r="AH492">
        <f ca="1">U490-T490</f>
        <v>0.98212993033505092</v>
      </c>
      <c r="AK492" t="e">
        <f ca="1">Y491-X491</f>
        <v>#VALUE!</v>
      </c>
      <c r="AL492" t="e">
        <f ca="1">Z491-Y491</f>
        <v>#VALUE!</v>
      </c>
      <c r="AM492">
        <f ca="1">AA491-Z491</f>
        <v>5.6724185169018462E-2</v>
      </c>
      <c r="AN492">
        <f ca="1">AB491-AA491</f>
        <v>-2.7298843837453568E-3</v>
      </c>
    </row>
    <row r="493" spans="4:40" x14ac:dyDescent="0.3">
      <c r="Q493" t="str">
        <f>"Min " &amp; Q488</f>
        <v>Min Invested Capital / Sales</v>
      </c>
      <c r="R493" t="e">
        <f ca="1">MIN(Q490:U490)</f>
        <v>#VALUE!</v>
      </c>
      <c r="S493" t="str">
        <f>"Intangibles Effect on Max"</f>
        <v>Intangibles Effect on Max</v>
      </c>
      <c r="T493" t="e">
        <f ca="1">IF(R492=Y501,"Max IC in same year as Max Intangibles","Inconclusive Effect")</f>
        <v>#VALUE!</v>
      </c>
      <c r="U493" t="str">
        <f>"Correlation with Intangibles"</f>
        <v>Correlation with Intangibles</v>
      </c>
      <c r="V493" t="e">
        <f ca="1">CORREL(Q490:U490,X499:AB499)</f>
        <v>#VALUE!</v>
      </c>
      <c r="X493" t="str">
        <f>X492 &amp; " Year"</f>
        <v>Max PPE / Sales Year</v>
      </c>
      <c r="Y493" t="e">
        <f ca="1">VALUE(X490)+MATCH(Y492,X491:AB491,0)-1</f>
        <v>#VALUE!</v>
      </c>
      <c r="AE493" t="str">
        <f>"Max " &amp; AE490</f>
        <v>Max Change in Invested Capital / Sales</v>
      </c>
      <c r="AF493" t="e">
        <f ca="1">MAX(AE492:AH492)</f>
        <v>#VALUE!</v>
      </c>
      <c r="AK493" t="str">
        <f>"Max " &amp; AK490</f>
        <v>Max Change in PPE / Sales</v>
      </c>
      <c r="AL493" t="e">
        <f ca="1">MAX(AK492:AN492)</f>
        <v>#VALUE!</v>
      </c>
    </row>
    <row r="494" spans="4:40" x14ac:dyDescent="0.3">
      <c r="Q494" t="str">
        <f>Q493 &amp; " Year"</f>
        <v>Min Invested Capital / Sales Year</v>
      </c>
      <c r="R494" t="e">
        <f ca="1">VALUE(Q489)+MATCH(R493,Q490:U490,0)-1</f>
        <v>#VALUE!</v>
      </c>
      <c r="S494" t="str">
        <f>"Op WC Effect on Min"</f>
        <v>Op WC Effect on Min</v>
      </c>
      <c r="T494" t="e">
        <f ca="1">IF(R494=Y487,"Min IC in same year as Min Op WC","Inconclusive Effect")</f>
        <v>#VALUE!</v>
      </c>
      <c r="X494" t="str">
        <f>"Min " &amp; X489</f>
        <v>Min PPE / Sales</v>
      </c>
      <c r="Y494" t="e">
        <f ca="1">MIN(X491:AB491)</f>
        <v>#VALUE!</v>
      </c>
      <c r="AE494" t="str">
        <f>AE493 &amp; " Year"</f>
        <v>Max Change in Invested Capital / Sales Year</v>
      </c>
      <c r="AF494" t="e">
        <f ca="1">IF(MATCH(AF493,AE492:AH492,0)=1,AE491,IF(MATCH(AF493,AE492:AH492,0)=2,AF491,IF(MATCH(AF493,AE492:AH492,0)=3,AG491,AH491)))</f>
        <v>#VALUE!</v>
      </c>
      <c r="AK494" t="str">
        <f>AK493 &amp; " Year"</f>
        <v>Max Change in PPE / Sales Year</v>
      </c>
      <c r="AL494" t="e">
        <f ca="1">IF(MATCH(AL493,AK492:AN492,0)=1,AK491,IF(MATCH(AL493,AK492:AN492,0)=2,AL491,IF(MATCH(AL493,AK492:AN492,0)=3,AM491,AN491)))</f>
        <v>#VALUE!</v>
      </c>
    </row>
    <row r="495" spans="4:40" x14ac:dyDescent="0.3">
      <c r="S495" t="str">
        <f>"PPE Effect on Min"</f>
        <v>PPE Effect on Min</v>
      </c>
      <c r="T495" t="e">
        <f ca="1">IF(R494=Y495,"Min IC in same year as Min PPE","Inconclusive Effect")</f>
        <v>#VALUE!</v>
      </c>
      <c r="X495" t="str">
        <f>X494 &amp; " Year"</f>
        <v>Min PPE / Sales Year</v>
      </c>
      <c r="Y495" t="e">
        <f ca="1">VALUE(X490)+MATCH(Y494,X491:AB491,0)-1</f>
        <v>#VALUE!</v>
      </c>
      <c r="AE495" t="str">
        <f>"Min " &amp; AE490</f>
        <v>Min Change in Invested Capital / Sales</v>
      </c>
      <c r="AF495" t="e">
        <f ca="1">MIN(AE492:AH492)</f>
        <v>#VALUE!</v>
      </c>
      <c r="AK495" t="str">
        <f>"Min " &amp; AK490</f>
        <v>Min Change in PPE / Sales</v>
      </c>
      <c r="AL495" t="e">
        <f ca="1">MIN(AK492:AN492)</f>
        <v>#VALUE!</v>
      </c>
    </row>
    <row r="496" spans="4:40" x14ac:dyDescent="0.3">
      <c r="S496" t="str">
        <f>"Intangibles Effect on Min"</f>
        <v>Intangibles Effect on Min</v>
      </c>
      <c r="T496" t="e">
        <f ca="1">IF(R494=Y503,"Min IC in same year as Min Intangibles","Inconclusive Effect")</f>
        <v>#VALUE!</v>
      </c>
      <c r="AE496" t="str">
        <f>AE495 &amp; " Year"</f>
        <v>Min Change in Invested Capital / Sales Year</v>
      </c>
      <c r="AF496" t="e">
        <f ca="1">IF(MATCH(AF495,AE492:AH492,0)=1,AE491,IF(MATCH(AF495,AE492:AH492,0)=2,AF491,IF(MATCH(AF495,AE492:AH492,0)=3,AG491,AH491)))</f>
        <v>#VALUE!</v>
      </c>
      <c r="AK496" t="str">
        <f>AK495 &amp; " Year"</f>
        <v>Min Change in PPE / Sales Year</v>
      </c>
      <c r="AL496" t="e">
        <f ca="1">IF(MATCH(AL495,AK492:AN492,0)=1,AK491,IF(MATCH(AL495,AK492:AN492,0)=2,AL491,IF(MATCH(AL495,AK492:AN492,0)=3,AM491,AN491)))</f>
        <v>#VALUE!</v>
      </c>
    </row>
    <row r="497" spans="3:40" x14ac:dyDescent="0.3">
      <c r="X497" t="str">
        <f>"Intangibles / Sales"</f>
        <v>Intangibles / Sales</v>
      </c>
    </row>
    <row r="498" spans="3:40" x14ac:dyDescent="0.3">
      <c r="X498" t="str">
        <f>D476</f>
        <v>Unnamed: 1</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f ca="1">(INDIRECT("L" &amp; MATCH("Intangible Assets",B145:B403,0) +144))/(INDIRECT("L" &amp; MATCH("Sales/Revenue",B145:B403,0) +144))</f>
        <v>9.6276323741341638E-2</v>
      </c>
      <c r="AA499">
        <f ca="1">(INDIRECT("M" &amp; MATCH("Intangible Assets",B145:B403,0) +144))/(INDIRECT("M" &amp; MATCH("Sales/Revenue",B145:B403,0) +144))</f>
        <v>8.8413870806209313E-2</v>
      </c>
      <c r="AB499">
        <f ca="1">(INDIRECT("N" &amp; MATCH("Intangible Assets",B145:B403,0) +144))/(INDIRECT("N" &amp; MATCH("Sales/Revenue",B145:B403,0) +144))</f>
        <v>4.5333216645516997E-2</v>
      </c>
      <c r="AK499" t="str">
        <f>K476</f>
        <v xml:space="preserve"> 1-13</v>
      </c>
      <c r="AL499" t="str">
        <f>L476</f>
        <v>13-14</v>
      </c>
      <c r="AM499" t="str">
        <f>M476</f>
        <v>14-15</v>
      </c>
      <c r="AN499" t="str">
        <f>N476</f>
        <v>15-16</v>
      </c>
    </row>
    <row r="500" spans="3:40" x14ac:dyDescent="0.3">
      <c r="X500" t="str">
        <f>"Max " &amp; X497</f>
        <v>Max Intangibles / Sales</v>
      </c>
      <c r="Y500" t="e">
        <f ca="1">MAX(X499:AB499)</f>
        <v>#VALUE!</v>
      </c>
      <c r="AK500" t="e">
        <f ca="1">Y499-X499</f>
        <v>#VALUE!</v>
      </c>
      <c r="AL500" t="e">
        <f ca="1">Z499-Y499</f>
        <v>#VALUE!</v>
      </c>
      <c r="AM500">
        <f ca="1">AA499-Z499</f>
        <v>-7.8624529351323247E-3</v>
      </c>
      <c r="AN500">
        <f ca="1">AB499-AA499</f>
        <v>-4.3080654160692317E-2</v>
      </c>
    </row>
    <row r="501" spans="3:40" x14ac:dyDescent="0.3">
      <c r="X501" t="str">
        <f>X500 &amp; " Year"</f>
        <v>Max Intangibles / Sales Year</v>
      </c>
      <c r="Y501" t="e">
        <f ca="1">VALUE(X498)+MATCH(Y500,X499:AB499,0)-1</f>
        <v>#VALUE!</v>
      </c>
      <c r="AK501" t="str">
        <f>"Max " &amp; AK498</f>
        <v>Max Change in Intagibles / Sales</v>
      </c>
      <c r="AL501" t="e">
        <f ca="1">MAX(AK500:AN500)</f>
        <v>#VALUE!</v>
      </c>
    </row>
    <row r="502" spans="3:40" x14ac:dyDescent="0.3">
      <c r="X502" t="str">
        <f>"Min " &amp; X497</f>
        <v>Min Intangibles / Sales</v>
      </c>
      <c r="Y502" t="e">
        <f ca="1">MIN(X499:AB499)</f>
        <v>#VALUE!</v>
      </c>
      <c r="AK502" t="str">
        <f>AK501 &amp; " Year"</f>
        <v>Max Change in Intagibles / Sales Year</v>
      </c>
      <c r="AL502" t="e">
        <f ca="1">IF(MATCH(AL501,AK500:AN500,0)=1,AK499,IF(MATCH(AL501,AK500:AN500,0)=2,AL499,IF(MATCH(AL501,AK500:AN500,0)=3,AM499,AN499)))</f>
        <v>#VALUE!</v>
      </c>
    </row>
    <row r="503" spans="3:40" x14ac:dyDescent="0.3">
      <c r="X503" t="str">
        <f>X502 &amp; " Year"</f>
        <v>Min Intangibles / Sales Year</v>
      </c>
      <c r="Y503" t="e">
        <f ca="1">VALUE(X498)+MATCH(Y502,X499:AB499,0)-1</f>
        <v>#VALUE!</v>
      </c>
      <c r="AK503" t="str">
        <f>"Min " &amp; AK498</f>
        <v>Min Change in Intagibles / Sales</v>
      </c>
      <c r="AL503" t="e">
        <f ca="1">MIN(AK500:AN500)</f>
        <v>#VALUE!</v>
      </c>
    </row>
    <row r="504" spans="3:40" x14ac:dyDescent="0.3">
      <c r="AK504" t="str">
        <f>AK503 &amp; " Year"</f>
        <v>Min Change in Intagibles / Sales Year</v>
      </c>
      <c r="AL504" t="e">
        <f ca="1">IF(MATCH(AL503,AK500:AN500,0)=1,AK499,IF(MATCH(AL503,AK500:AN500,0)=2,AL499,IF(MATCH(AL503,AK500:AN500,0)=3,AM499,AN499)))</f>
        <v>#VALUE!</v>
      </c>
    </row>
    <row r="507" spans="3:40" x14ac:dyDescent="0.3">
      <c r="D507" t="str">
        <f t="shared" ref="D507:H508" si="85">D476</f>
        <v>Unnamed: 1</v>
      </c>
      <c r="E507" t="str">
        <f t="shared" si="85"/>
        <v>2013</v>
      </c>
      <c r="F507" t="str">
        <f t="shared" si="85"/>
        <v>2014</v>
      </c>
      <c r="G507" t="str">
        <f t="shared" si="85"/>
        <v>2015</v>
      </c>
      <c r="H507" t="str">
        <f t="shared" si="85"/>
        <v>2016</v>
      </c>
      <c r="I507" t="str">
        <f>"Average"</f>
        <v>Average</v>
      </c>
      <c r="J507" t="str">
        <f>"SD"</f>
        <v>SD</v>
      </c>
      <c r="K507" t="str">
        <f>D507</f>
        <v>Unnamed: 1</v>
      </c>
      <c r="L507" t="str">
        <f>E507</f>
        <v>2013</v>
      </c>
      <c r="M507" t="str">
        <f>F507</f>
        <v>2014</v>
      </c>
      <c r="N507" t="str">
        <f>G507</f>
        <v>2015</v>
      </c>
      <c r="O507" t="str">
        <f>H507</f>
        <v>2016</v>
      </c>
    </row>
    <row r="508" spans="3:40" x14ac:dyDescent="0.3">
      <c r="C508" t="str">
        <f>D475</f>
        <v>EOY ROIC</v>
      </c>
      <c r="D508" t="e">
        <f t="shared" ca="1" si="85"/>
        <v>#N/A</v>
      </c>
      <c r="E508" t="e">
        <f t="shared" ca="1" si="85"/>
        <v>#VALUE!</v>
      </c>
      <c r="F508">
        <f t="shared" ca="1" si="85"/>
        <v>8.6198054704434743E-2</v>
      </c>
      <c r="G508">
        <f t="shared" ca="1" si="85"/>
        <v>1.1303812220293299</v>
      </c>
      <c r="H508">
        <f t="shared" ca="1" si="85"/>
        <v>3.9824086747187563E-2</v>
      </c>
      <c r="I508" t="e">
        <f t="shared" ref="I508:I518" ca="1" si="86">AVERAGE(D508:H508)</f>
        <v>#N/A</v>
      </c>
      <c r="J508" t="e">
        <f t="shared" ref="J508:J518" ca="1" si="87">STDEV(D508:H508)</f>
        <v>#N/A</v>
      </c>
      <c r="K508" t="e">
        <f t="shared" ref="K508:K518" ca="1" si="88">(D508-I508)/J508</f>
        <v>#N/A</v>
      </c>
      <c r="L508" t="e">
        <f t="shared" ref="L508:L518" ca="1" si="89">(E508-I508)/J508</f>
        <v>#VALUE!</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#VALUE!</v>
      </c>
    </row>
    <row r="509" spans="3:40" x14ac:dyDescent="0.3">
      <c r="C509" t="str">
        <f>J465</f>
        <v>EOY Pretax ROIC</v>
      </c>
      <c r="D509" t="e">
        <f ca="1">J467</f>
        <v>#N/A</v>
      </c>
      <c r="E509" t="e">
        <f ca="1">K467</f>
        <v>#VALUE!</v>
      </c>
      <c r="F509">
        <f ca="1">L467</f>
        <v>0.10095799557848179</v>
      </c>
      <c r="G509">
        <f ca="1">M467</f>
        <v>-0.12504143188597963</v>
      </c>
      <c r="H509">
        <f ca="1">N467</f>
        <v>-4.4745140944780534E-2</v>
      </c>
      <c r="I509" t="e">
        <f t="shared" ca="1" si="86"/>
        <v>#N/A</v>
      </c>
      <c r="J509" t="e">
        <f t="shared" ca="1" si="87"/>
        <v>#N/A</v>
      </c>
      <c r="K509" t="e">
        <f t="shared" ca="1" si="88"/>
        <v>#N/A</v>
      </c>
      <c r="L509" t="e">
        <f t="shared" ca="1" si="89"/>
        <v>#VALUE!</v>
      </c>
      <c r="M509" t="e">
        <f t="shared" ca="1" si="90"/>
        <v>#N/A</v>
      </c>
      <c r="N509" t="e">
        <f t="shared" ca="1" si="91"/>
        <v>#N/A</v>
      </c>
      <c r="O509" t="e">
        <f t="shared" ca="1" si="92"/>
        <v>#N/A</v>
      </c>
      <c r="P509" t="e">
        <f ca="1">K507 + MATCH(IF(MAX(MAX(K509:O509),ABS(MIN(K509:O509)))=ABS(MIN(K509:O509)), MIN(K509:O509),MAX(K509:O509)),K509:O509,0) - 1</f>
        <v>#VALUE!</v>
      </c>
    </row>
    <row r="510" spans="3:40" x14ac:dyDescent="0.3">
      <c r="C510" t="str">
        <f>J485</f>
        <v>Cash Tax Rate</v>
      </c>
      <c r="D510" t="e">
        <f ca="1">J487</f>
        <v>#VALUE!</v>
      </c>
      <c r="E510">
        <f ca="1">K487</f>
        <v>5.6315789473684208E-2</v>
      </c>
      <c r="F510">
        <f ca="1">L487</f>
        <v>0.14619883040935672</v>
      </c>
      <c r="G510">
        <f ca="1">M487</f>
        <v>10.040053404539385</v>
      </c>
      <c r="H510">
        <f ca="1">N487</f>
        <v>1.890020366598778</v>
      </c>
      <c r="I510" t="e">
        <f t="shared" ca="1" si="86"/>
        <v>#VALUE!</v>
      </c>
      <c r="J510" t="e">
        <f t="shared" ca="1" si="87"/>
        <v>#VALUE!</v>
      </c>
      <c r="K510" t="e">
        <f t="shared" ca="1" si="88"/>
        <v>#VALUE!</v>
      </c>
      <c r="L510" t="e">
        <f t="shared" ca="1" si="89"/>
        <v>#VALUE!</v>
      </c>
      <c r="M510" t="e">
        <f t="shared" ca="1" si="90"/>
        <v>#VALUE!</v>
      </c>
      <c r="N510" t="e">
        <f t="shared" ca="1" si="91"/>
        <v>#VALUE!</v>
      </c>
      <c r="O510" t="e">
        <f t="shared" ca="1" si="92"/>
        <v>#VALUE!</v>
      </c>
      <c r="P510" t="e">
        <f ca="1">K507 + MATCH(IF(MAX(MAX(K510:O510),ABS(MIN(K510:O510)))=ABS(MIN(K510:O510)), MIN(K510:O510),MAX(K510:O510)),K510:O510,0) - 1</f>
        <v>#VALUE!</v>
      </c>
    </row>
    <row r="511" spans="3:40" x14ac:dyDescent="0.3">
      <c r="C511" t="str">
        <f>Q460</f>
        <v>Operating Margin</v>
      </c>
      <c r="D511" t="e">
        <f ca="1">Q462</f>
        <v>#N/A</v>
      </c>
      <c r="E511">
        <f ca="1">R462</f>
        <v>7.1375664938387873E-3</v>
      </c>
      <c r="F511">
        <f ca="1">S462</f>
        <v>3.821300729859136E-2</v>
      </c>
      <c r="G511">
        <f ca="1">T462</f>
        <v>-4.7227090635954004E-2</v>
      </c>
      <c r="H511">
        <f ca="1">U462</f>
        <v>-6.0845403229335307E-2</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#VALUE!</v>
      </c>
    </row>
    <row r="512" spans="3:40" x14ac:dyDescent="0.3">
      <c r="C512" t="str">
        <f>Q488</f>
        <v>Invested Capital / Sales</v>
      </c>
      <c r="D512" t="e">
        <f ca="1">Q490</f>
        <v>#VALUE!</v>
      </c>
      <c r="E512" t="e">
        <f ca="1">R490</f>
        <v>#VALUE!</v>
      </c>
      <c r="F512">
        <f ca="1">S490</f>
        <v>0.37850402119845661</v>
      </c>
      <c r="G512">
        <f ca="1">T490</f>
        <v>0.37769153730595895</v>
      </c>
      <c r="H512">
        <f ca="1">U490</f>
        <v>1.3598214676410099</v>
      </c>
      <c r="I512" t="e">
        <f t="shared" ca="1" si="86"/>
        <v>#VALUE!</v>
      </c>
      <c r="J512" t="e">
        <f t="shared" ca="1" si="87"/>
        <v>#VALUE!</v>
      </c>
      <c r="K512" t="e">
        <f t="shared" ca="1" si="88"/>
        <v>#VALUE!</v>
      </c>
      <c r="L512" t="e">
        <f t="shared" ca="1" si="89"/>
        <v>#VALUE!</v>
      </c>
      <c r="M512" t="e">
        <f t="shared" ca="1" si="90"/>
        <v>#VALUE!</v>
      </c>
      <c r="N512" t="e">
        <f t="shared" ca="1" si="91"/>
        <v>#VALUE!</v>
      </c>
      <c r="O512" t="e">
        <f t="shared" ca="1" si="92"/>
        <v>#VALUE!</v>
      </c>
      <c r="P512" t="e">
        <f ca="1">K507 + MATCH(IF(MAX(MAX(K512:O512),ABS(MIN(K512:O512)))=ABS(MIN(K512:O512)), MIN(K512:O512),MAX(K512:O512)),K512:O512,0) - 1</f>
        <v>#VALUE!</v>
      </c>
    </row>
    <row r="513" spans="3:16" x14ac:dyDescent="0.3">
      <c r="C513" t="str">
        <f>X453</f>
        <v>Gross Margin</v>
      </c>
      <c r="D513" t="e">
        <f ca="1">X455</f>
        <v>#N/A</v>
      </c>
      <c r="E513">
        <f ca="1">Y455</f>
        <v>0.77671537270217494</v>
      </c>
      <c r="F513">
        <f ca="1">Z455</f>
        <v>0.82297429222258378</v>
      </c>
      <c r="G513">
        <f ca="1">AA455</f>
        <v>0.83422008012018023</v>
      </c>
      <c r="H513">
        <f ca="1">AB455</f>
        <v>0.83400428827725026</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#VALUE!</v>
      </c>
    </row>
    <row r="514" spans="3:16" x14ac:dyDescent="0.3">
      <c r="C514" t="str">
        <f>X461</f>
        <v>SGA / Sales</v>
      </c>
      <c r="D514" t="e">
        <f ca="1">X463</f>
        <v>#VALUE!</v>
      </c>
      <c r="E514">
        <f ca="1">Y463</f>
        <v>0.68837115345767963</v>
      </c>
      <c r="F514">
        <f ca="1">Z463</f>
        <v>0.7228394774766399</v>
      </c>
      <c r="G514">
        <f ca="1">AA463</f>
        <v>0.83290560841261896</v>
      </c>
      <c r="H514">
        <f ca="1">AB463</f>
        <v>0.84686912002800507</v>
      </c>
      <c r="I514" t="e">
        <f t="shared" ca="1" si="86"/>
        <v>#VALUE!</v>
      </c>
      <c r="J514" t="e">
        <f t="shared" ca="1" si="87"/>
        <v>#VALUE!</v>
      </c>
      <c r="K514" t="e">
        <f t="shared" ca="1" si="88"/>
        <v>#VALUE!</v>
      </c>
      <c r="L514" t="e">
        <f t="shared" ca="1" si="89"/>
        <v>#VALUE!</v>
      </c>
      <c r="M514" t="e">
        <f t="shared" ca="1" si="90"/>
        <v>#VALUE!</v>
      </c>
      <c r="N514" t="e">
        <f t="shared" ca="1" si="91"/>
        <v>#VALUE!</v>
      </c>
      <c r="O514" t="e">
        <f t="shared" ca="1" si="92"/>
        <v>#VALUE!</v>
      </c>
      <c r="P514" t="e">
        <f ca="1">K507 + MATCH(IF(MAX(MAX(K514:O514),ABS(MIN(K514:O514)))=ABS(MIN(K514:O514)), MIN(K514:O514),MAX(K514:O514)),K514:O514,0) - 1</f>
        <v>#VALUE!</v>
      </c>
    </row>
    <row r="515" spans="3:16" x14ac:dyDescent="0.3">
      <c r="C515" t="str">
        <f>X469</f>
        <v>Depreciation / Sales</v>
      </c>
      <c r="D515" t="e">
        <f ca="1">X471</f>
        <v>#VALUE!</v>
      </c>
      <c r="E515">
        <f ca="1">Y471</f>
        <v>8.1206652750656527E-2</v>
      </c>
      <c r="F515">
        <f ca="1">Z471</f>
        <v>6.1921807447352518E-2</v>
      </c>
      <c r="G515">
        <f ca="1">AA471</f>
        <v>4.8541562343515275E-2</v>
      </c>
      <c r="H515">
        <f ca="1">AB471</f>
        <v>4.7980571478580494E-2</v>
      </c>
      <c r="I515" t="e">
        <f t="shared" ca="1" si="86"/>
        <v>#VALUE!</v>
      </c>
      <c r="J515" t="e">
        <f t="shared" ca="1" si="87"/>
        <v>#VALUE!</v>
      </c>
      <c r="K515" t="e">
        <f t="shared" ca="1" si="88"/>
        <v>#VALUE!</v>
      </c>
      <c r="L515" t="e">
        <f t="shared" ca="1" si="89"/>
        <v>#VALUE!</v>
      </c>
      <c r="M515" t="e">
        <f t="shared" ca="1" si="90"/>
        <v>#VALUE!</v>
      </c>
      <c r="N515" t="e">
        <f t="shared" ca="1" si="91"/>
        <v>#VALUE!</v>
      </c>
      <c r="O515" t="e">
        <f t="shared" ca="1" si="92"/>
        <v>#VALUE!</v>
      </c>
      <c r="P515" t="e">
        <f ca="1">K507 + MATCH(IF(MAX(MAX(K515:O515),ABS(MIN(K515:O515)))=ABS(MIN(K515:O515)), MIN(K515:O515),MAX(K515:O515)),K515:O515,0) - 1</f>
        <v>#VALUE!</v>
      </c>
    </row>
    <row r="516" spans="3:16" x14ac:dyDescent="0.3">
      <c r="C516" t="str">
        <f>X481</f>
        <v>Op WC / Sales</v>
      </c>
      <c r="D516" t="e">
        <f ca="1">X483</f>
        <v>#VALUE!</v>
      </c>
      <c r="E516" t="e">
        <f ca="1">Y483</f>
        <v>#VALUE!</v>
      </c>
      <c r="F516">
        <f ca="1">Z483</f>
        <v>0.20766119659708987</v>
      </c>
      <c r="G516">
        <f ca="1">AA483</f>
        <v>0.15798698047070606</v>
      </c>
      <c r="H516">
        <f ca="1">AB483</f>
        <v>1.1859274493501948</v>
      </c>
      <c r="I516" t="e">
        <f t="shared" ca="1" si="86"/>
        <v>#VALUE!</v>
      </c>
      <c r="J516" t="e">
        <f t="shared" ca="1" si="87"/>
        <v>#VALUE!</v>
      </c>
      <c r="K516" t="e">
        <f t="shared" ca="1" si="88"/>
        <v>#VALUE!</v>
      </c>
      <c r="L516" t="e">
        <f t="shared" ca="1" si="89"/>
        <v>#VALUE!</v>
      </c>
      <c r="M516" t="e">
        <f t="shared" ca="1" si="90"/>
        <v>#VALUE!</v>
      </c>
      <c r="N516" t="e">
        <f t="shared" ca="1" si="91"/>
        <v>#VALUE!</v>
      </c>
      <c r="O516" t="e">
        <f t="shared" ca="1" si="92"/>
        <v>#VALUE!</v>
      </c>
      <c r="P516" t="e">
        <f ca="1">K507 + MATCH(IF(MAX(MAX(K516:O516),ABS(MIN(K516:O516)))=ABS(MIN(K516:O516)), MIN(K516:O516),MAX(K516:O516)),K516:O516,0) - 1</f>
        <v>#VALUE!</v>
      </c>
    </row>
    <row r="517" spans="3:16" x14ac:dyDescent="0.3">
      <c r="C517" t="str">
        <f>X489</f>
        <v>PPE / Sales</v>
      </c>
      <c r="D517" t="e">
        <f ca="1">X491</f>
        <v>#VALUE!</v>
      </c>
      <c r="E517" t="e">
        <f ca="1">Y491</f>
        <v>#VALUE!</v>
      </c>
      <c r="F517">
        <f ca="1">Z491</f>
        <v>7.4566500860025101E-2</v>
      </c>
      <c r="G517">
        <f ca="1">AA491</f>
        <v>0.13129068602904356</v>
      </c>
      <c r="H517">
        <f ca="1">AB491</f>
        <v>0.12856080164529821</v>
      </c>
      <c r="I517" t="e">
        <f t="shared" ca="1" si="86"/>
        <v>#VALUE!</v>
      </c>
      <c r="J517" t="e">
        <f t="shared" ca="1" si="87"/>
        <v>#VALUE!</v>
      </c>
      <c r="K517" t="e">
        <f t="shared" ca="1" si="88"/>
        <v>#VALUE!</v>
      </c>
      <c r="L517" t="e">
        <f t="shared" ca="1" si="89"/>
        <v>#VALUE!</v>
      </c>
      <c r="M517" t="e">
        <f t="shared" ca="1" si="90"/>
        <v>#VALUE!</v>
      </c>
      <c r="N517" t="e">
        <f t="shared" ca="1" si="91"/>
        <v>#VALUE!</v>
      </c>
      <c r="O517" t="e">
        <f t="shared" ca="1" si="92"/>
        <v>#VALUE!</v>
      </c>
      <c r="P517" t="e">
        <f ca="1">K507 + MATCH(IF(MAX(MAX(K517:O517),ABS(MIN(K517:O517)))=ABS(MIN(K517:O517)), MIN(K517:O517),MAX(K517:O517)),K517:O517,0) - 1</f>
        <v>#VALUE!</v>
      </c>
    </row>
    <row r="518" spans="3:16" x14ac:dyDescent="0.3">
      <c r="C518" t="str">
        <f>X497</f>
        <v>Intangibles / Sales</v>
      </c>
      <c r="D518" t="e">
        <f ca="1">X499</f>
        <v>#VALUE!</v>
      </c>
      <c r="E518" t="e">
        <f ca="1">Y499</f>
        <v>#VALUE!</v>
      </c>
      <c r="F518">
        <f ca="1">Z499</f>
        <v>9.6276323741341638E-2</v>
      </c>
      <c r="G518">
        <f ca="1">AA499</f>
        <v>8.8413870806209313E-2</v>
      </c>
      <c r="H518">
        <f ca="1">AB499</f>
        <v>4.5333216645516997E-2</v>
      </c>
      <c r="I518" t="e">
        <f t="shared" ca="1" si="86"/>
        <v>#VALUE!</v>
      </c>
      <c r="J518" t="e">
        <f t="shared" ca="1" si="87"/>
        <v>#VALUE!</v>
      </c>
      <c r="K518" t="e">
        <f t="shared" ca="1" si="88"/>
        <v>#VALUE!</v>
      </c>
      <c r="L518" t="e">
        <f t="shared" ca="1" si="89"/>
        <v>#VALUE!</v>
      </c>
      <c r="M518" t="e">
        <f t="shared" ca="1" si="90"/>
        <v>#VALUE!</v>
      </c>
      <c r="N518" t="e">
        <f t="shared" ca="1" si="91"/>
        <v>#VALUE!</v>
      </c>
      <c r="O518" t="e">
        <f t="shared" ca="1" si="92"/>
        <v>#VALUE!</v>
      </c>
      <c r="P518" t="e">
        <f ca="1">K507 + MATCH(IF(MAX(MAX(K518:O518),ABS(MIN(K518:O518)))=ABS(MIN(K518:O518)), MIN(K518:O518),MAX(K518:O518)),K518:O518,0) - 1</f>
        <v>#VALUE!</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8946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AtriCure</v>
      </c>
    </row>
    <row r="2" spans="1:16" x14ac:dyDescent="0.3">
      <c r="B2" t="s">
        <v>2</v>
      </c>
      <c r="C2" t="s">
        <v>8947</v>
      </c>
      <c r="K2" t="str">
        <f>LEFT(C1,FIND("(",C1) - 2)</f>
        <v>AtriCure,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$23.47, down .47%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$23.47, down .47% after opening up a fraction over yesterday's closing price</v>
      </c>
    </row>
    <row r="5" spans="1:16" x14ac:dyDescent="0.3">
      <c r="J5">
        <f ca="1">RANDBETWEEN(1,2)</f>
        <v>2</v>
      </c>
      <c r="K5" t="str">
        <f>"The one year target estimate for " &amp; D1 &amp; " is " &amp; TEXT(C23,"$####.00")</f>
        <v>The one year target estimate for AtriCure is $23.50</v>
      </c>
      <c r="L5" t="str">
        <f>D1 &amp; " is expected to be trading at " &amp; TEXT(C23, "$####.00") &amp; ", based on target estimates"</f>
        <v>AtriCure is expected to be trading at $23.50, based on target estimates</v>
      </c>
    </row>
    <row r="6" spans="1:16" x14ac:dyDescent="0.3">
      <c r="K6" t="str">
        <f>" which would be " &amp; IF(OR(LEFT(ABS((C23-C2)/C2*100),1)="8",LEFT(ABS((C23-C2)/C2*100),2)="18"), "an ", "a ")  &amp;TEXT(ABS((C23-C2)/C2),"####.00%")&amp;IF((C23-C2)&gt;0," increase over"," decrease from")&amp;" the current price"</f>
        <v xml:space="preserve"> which would be a .13% increase over the current price</v>
      </c>
    </row>
    <row r="7" spans="1:16" x14ac:dyDescent="0.3">
      <c r="A7" s="1">
        <v>0</v>
      </c>
      <c r="B7" t="s">
        <v>5</v>
      </c>
      <c r="C7" t="s">
        <v>8948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-19.23% over last quarter based on the average of 9 analyst estimates (Yahoo Finance)</v>
      </c>
    </row>
    <row r="8" spans="1:16" x14ac:dyDescent="0.3">
      <c r="A8" s="1">
        <v>1</v>
      </c>
      <c r="B8" t="s">
        <v>7</v>
      </c>
      <c r="C8" t="s">
        <v>8949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4938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4938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$0.04 in the 2 months leading up to the earnings report</v>
      </c>
    </row>
    <row r="11" spans="1:16" x14ac:dyDescent="0.3">
      <c r="A11" s="1">
        <v>4</v>
      </c>
      <c r="B11" t="s">
        <v>13</v>
      </c>
      <c r="C11" t="s">
        <v>8950</v>
      </c>
      <c r="K11" t="str">
        <f>IF(B145="Interest Income",U42, K42)</f>
        <v>AtriCure has managed to increase revenue, and gross income each year since 2012</v>
      </c>
    </row>
    <row r="12" spans="1:16" x14ac:dyDescent="0.3">
      <c r="A12" s="1">
        <v>5</v>
      </c>
      <c r="B12" t="s">
        <v>15</v>
      </c>
      <c r="C12" t="s">
        <v>8951</v>
      </c>
      <c r="D12" t="str">
        <f>LEFT(C12,FIND("-",C12)-2)</f>
        <v>13.45</v>
      </c>
      <c r="E12" t="str">
        <f>TRIM(RIGHT(C12,FIND("-",C12)-1))</f>
        <v>25.11</v>
      </c>
      <c r="K12" t="str">
        <f ca="1">D78</f>
        <v>There are some indications that AtriCure may be overvalued. The company has a higher price/sales, price/book than the comparable average</v>
      </c>
    </row>
    <row r="13" spans="1:16" x14ac:dyDescent="0.3">
      <c r="A13" s="1">
        <v>6</v>
      </c>
      <c r="B13" t="s">
        <v>17</v>
      </c>
      <c r="C13" t="s">
        <v>8952</v>
      </c>
      <c r="K13" t="str">
        <f ca="1">D89</f>
        <v>There are some indications that AtriCure may be undervalued. The company has a lower trailing p/e, and peg ratio than the comparable average</v>
      </c>
    </row>
    <row r="14" spans="1:16" x14ac:dyDescent="0.3">
      <c r="A14" s="1">
        <v>7</v>
      </c>
      <c r="B14" t="s">
        <v>19</v>
      </c>
      <c r="C14" t="s">
        <v>8953</v>
      </c>
    </row>
    <row r="16" spans="1:16" x14ac:dyDescent="0.3">
      <c r="A16" s="1">
        <v>0</v>
      </c>
      <c r="B16" t="s">
        <v>21</v>
      </c>
      <c r="C16" t="s">
        <v>8954</v>
      </c>
    </row>
    <row r="17" spans="1:23" x14ac:dyDescent="0.3">
      <c r="A17" s="1">
        <v>1</v>
      </c>
      <c r="B17" t="s">
        <v>23</v>
      </c>
      <c r="C17" t="s">
        <v>4550</v>
      </c>
      <c r="K17" t="str">
        <f ca="1">K2 &amp; IF(J3=1, K3,IF(J3=2,L3,IF(J3=3,M3,IF(J3=4,N3,IF(J3=5,O3,IF(J3=6,P3)))))) &amp; ". " &amp; IF(J4=1,K4,IF(J4=2,L4)) &amp; ". " &amp; IF(J5=1,K5,IF(J5=2,L5)) &amp; K6 &amp; ". " &amp; K7 &amp; ". " &amp; K8 &amp; ". " &amp; K9 &amp; "."</f>
        <v>AtriCure, Inc. reports earnings on Jul 27, 2017. The stock is currently trading at $23.47, down .47% after opening up slightly over yesterday's close. AtriCure is expected to be trading at $23.50, based on target estimates which would be a .13% increase over the current price. Earnings are expected to increase by -19.23% over last quarter based on the average of 9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8955</v>
      </c>
    </row>
    <row r="19" spans="1:23" x14ac:dyDescent="0.3">
      <c r="A19" s="1">
        <v>3</v>
      </c>
      <c r="B19" t="s">
        <v>27</v>
      </c>
      <c r="C19" t="s">
        <v>8956</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8957</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-0.26</v>
      </c>
      <c r="D28">
        <v>-0.21</v>
      </c>
      <c r="E28">
        <v>-0.96</v>
      </c>
      <c r="F28">
        <v>-0.66</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-0.28999999999999998</v>
      </c>
      <c r="D29">
        <v>-0.24</v>
      </c>
      <c r="E29">
        <v>-1</v>
      </c>
      <c r="F29">
        <v>-0.77</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-0.21</v>
      </c>
      <c r="D30">
        <v>-0.17</v>
      </c>
      <c r="E30">
        <v>-0.89</v>
      </c>
      <c r="F30">
        <v>-0.31</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-0.26</v>
      </c>
      <c r="D31">
        <v>-0.21</v>
      </c>
      <c r="E31">
        <v>-1.05</v>
      </c>
      <c r="F31">
        <v>-0.96</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2500</v>
      </c>
      <c r="D34" t="s">
        <v>2500</v>
      </c>
      <c r="E34" t="s">
        <v>2500</v>
      </c>
      <c r="F34" t="s">
        <v>2500</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8852</v>
      </c>
      <c r="D35" t="s">
        <v>8958</v>
      </c>
      <c r="E35" t="s">
        <v>8959</v>
      </c>
      <c r="F35" t="s">
        <v>4836</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3906</v>
      </c>
      <c r="D36" t="s">
        <v>8960</v>
      </c>
      <c r="E36" t="s">
        <v>8961</v>
      </c>
      <c r="F36" t="s">
        <v>8650</v>
      </c>
      <c r="J36">
        <f>IF(K36 &lt;&gt; "",15, 0)</f>
        <v>0</v>
      </c>
      <c r="K36" t="str">
        <f>IF(I202="pos_trend",B202,"")</f>
        <v/>
      </c>
      <c r="L36" t="str">
        <f t="shared" si="0"/>
        <v/>
      </c>
      <c r="M36" t="str">
        <f t="shared" si="2"/>
        <v>revenue, gross income</v>
      </c>
      <c r="T36">
        <f>IF(U36 &lt;&gt; "",15, 0)</f>
        <v>15</v>
      </c>
      <c r="U36" t="str">
        <f>IF(I336="pos_trend",B336,"")</f>
        <v>Other Proceeds from Sale of Stock</v>
      </c>
      <c r="V36" t="str">
        <f t="shared" si="1"/>
        <v>other proceeds from sale of stock</v>
      </c>
      <c r="W36" t="str">
        <f t="shared" si="3"/>
        <v>, other proceeds from sale of stock</v>
      </c>
    </row>
    <row r="37" spans="1:23" x14ac:dyDescent="0.3">
      <c r="A37" s="1">
        <v>3</v>
      </c>
      <c r="B37" t="s">
        <v>44</v>
      </c>
      <c r="C37" t="s">
        <v>8962</v>
      </c>
      <c r="D37" t="s">
        <v>8963</v>
      </c>
      <c r="E37" t="s">
        <v>8964</v>
      </c>
      <c r="F37" t="s">
        <v>8965</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other proceeds from sale of stock</v>
      </c>
    </row>
    <row r="38" spans="1:23" x14ac:dyDescent="0.3">
      <c r="A38" s="1">
        <v>4</v>
      </c>
      <c r="B38" t="s">
        <v>60</v>
      </c>
      <c r="C38" t="s">
        <v>8966</v>
      </c>
      <c r="D38" t="s">
        <v>8967</v>
      </c>
      <c r="E38" t="s">
        <v>8968</v>
      </c>
      <c r="F38" t="s">
        <v>8959</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other proceeds from sale of stock</v>
      </c>
    </row>
    <row r="39" spans="1:23" x14ac:dyDescent="0.3">
      <c r="A39" s="1">
        <v>5</v>
      </c>
      <c r="B39" t="s">
        <v>63</v>
      </c>
      <c r="C39" t="s">
        <v>8969</v>
      </c>
      <c r="D39" t="s">
        <v>1229</v>
      </c>
      <c r="E39" t="s">
        <v>1123</v>
      </c>
      <c r="F39" t="s">
        <v>8970</v>
      </c>
      <c r="K39" t="str">
        <f>IF(I352="pos_trend",B352,"")</f>
        <v/>
      </c>
      <c r="M39" t="str">
        <f t="shared" si="2"/>
        <v>revenue, gross income</v>
      </c>
      <c r="W39" t="str">
        <f t="shared" si="3"/>
        <v>, other proceeds from sale of stock</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15</v>
      </c>
      <c r="U40" t="str">
        <f>VLOOKUP(T40,T22:U39,2,FALSE)</f>
        <v>Other Proceeds from Sale of Stock</v>
      </c>
      <c r="W40" t="str">
        <f>IF(IFERROR(FIND(",",W39),TRUE)=TRUE,W39,IF(NOT(EXACT(U40,UPPER(U40))),SUBSTITUTE(W39,LOWER(U40),"and "&amp;LOWER(U40)),SUBSTITUTE(W39,U40,"and "&amp;U40)))</f>
        <v>, and other proceeds from sale of stock</v>
      </c>
    </row>
    <row r="41" spans="1:23" x14ac:dyDescent="0.3">
      <c r="B41" s="1" t="s">
        <v>68</v>
      </c>
      <c r="C41" s="1" t="s">
        <v>69</v>
      </c>
      <c r="D41" s="1" t="s">
        <v>70</v>
      </c>
      <c r="E41" s="1" t="s">
        <v>71</v>
      </c>
      <c r="F41" s="1" t="s">
        <v>72</v>
      </c>
    </row>
    <row r="42" spans="1:23" x14ac:dyDescent="0.3">
      <c r="A42" s="1">
        <v>0</v>
      </c>
      <c r="B42" t="s">
        <v>73</v>
      </c>
      <c r="C42" t="s">
        <v>8971</v>
      </c>
      <c r="D42" t="s">
        <v>8972</v>
      </c>
      <c r="E42" t="s">
        <v>8973</v>
      </c>
      <c r="F42" t="s">
        <v>8974</v>
      </c>
      <c r="K42" t="str">
        <f>SUBSTITUTE(IF(M40&lt;&gt;"", D1 &amp; " has managed to increase " &amp; M40 &amp; " each year since " &amp; C144, "No positive trends")," , "," ")</f>
        <v>AtriCure has managed to increase revenue, and gross income each year since 2012</v>
      </c>
      <c r="U42" t="str">
        <f>SUBSTITUTE(IF(W40&lt;&gt;"", D1 &amp; " has managed to increase " &amp; W40 &amp; " each year since " &amp; C144, "No positive trends")," , "," ")</f>
        <v>AtriCure has managed to increase and other proceeds from sale of stock each year since 2012</v>
      </c>
    </row>
    <row r="43" spans="1:23" x14ac:dyDescent="0.3">
      <c r="A43" s="1">
        <v>1</v>
      </c>
      <c r="B43" t="s">
        <v>78</v>
      </c>
      <c r="C43" t="s">
        <v>8975</v>
      </c>
      <c r="D43" t="s">
        <v>8976</v>
      </c>
      <c r="E43" t="s">
        <v>1816</v>
      </c>
      <c r="F43" t="s">
        <v>8977</v>
      </c>
    </row>
    <row r="44" spans="1:23" x14ac:dyDescent="0.3">
      <c r="A44" s="1">
        <v>2</v>
      </c>
      <c r="B44" t="s">
        <v>82</v>
      </c>
      <c r="C44" t="s">
        <v>3767</v>
      </c>
      <c r="D44" t="s">
        <v>3948</v>
      </c>
      <c r="E44" t="s">
        <v>3767</v>
      </c>
      <c r="F44" t="s">
        <v>6612</v>
      </c>
    </row>
    <row r="45" spans="1:23" x14ac:dyDescent="0.3">
      <c r="A45" s="1">
        <v>3</v>
      </c>
      <c r="B45" t="s">
        <v>87</v>
      </c>
      <c r="C45" t="s">
        <v>8978</v>
      </c>
      <c r="D45" t="s">
        <v>1825</v>
      </c>
      <c r="E45" t="s">
        <v>2937</v>
      </c>
      <c r="F45" t="s">
        <v>446</v>
      </c>
    </row>
    <row r="47" spans="1:23" x14ac:dyDescent="0.3">
      <c r="B47" s="1" t="s">
        <v>92</v>
      </c>
      <c r="C47" s="1" t="s">
        <v>37</v>
      </c>
      <c r="D47" s="1" t="s">
        <v>38</v>
      </c>
      <c r="E47" s="1" t="s">
        <v>39</v>
      </c>
      <c r="F47" s="1" t="s">
        <v>40</v>
      </c>
    </row>
    <row r="48" spans="1:23" x14ac:dyDescent="0.3">
      <c r="A48" s="1">
        <v>0</v>
      </c>
      <c r="B48" t="s">
        <v>93</v>
      </c>
      <c r="C48">
        <v>-0.26</v>
      </c>
      <c r="D48">
        <v>-0.21</v>
      </c>
      <c r="E48">
        <v>-0.96</v>
      </c>
      <c r="F48">
        <v>-0.66</v>
      </c>
    </row>
    <row r="49" spans="1:14" x14ac:dyDescent="0.3">
      <c r="A49" s="1">
        <v>1</v>
      </c>
      <c r="B49" t="s">
        <v>94</v>
      </c>
      <c r="C49">
        <v>-0.26</v>
      </c>
      <c r="D49">
        <v>-0.21</v>
      </c>
      <c r="E49">
        <v>-0.96</v>
      </c>
      <c r="F49">
        <v>-0.66</v>
      </c>
    </row>
    <row r="50" spans="1:14" x14ac:dyDescent="0.3">
      <c r="A50" s="1">
        <v>2</v>
      </c>
      <c r="B50" t="s">
        <v>95</v>
      </c>
      <c r="C50">
        <v>-0.26</v>
      </c>
      <c r="D50">
        <v>-0.21</v>
      </c>
      <c r="E50">
        <v>-0.96</v>
      </c>
      <c r="F50">
        <v>-0.66</v>
      </c>
    </row>
    <row r="51" spans="1:14" x14ac:dyDescent="0.3">
      <c r="A51" s="1">
        <v>3</v>
      </c>
      <c r="B51" t="s">
        <v>96</v>
      </c>
      <c r="C51">
        <v>-0.26</v>
      </c>
      <c r="D51">
        <v>-0.21</v>
      </c>
      <c r="E51">
        <v>-0.95</v>
      </c>
      <c r="F51">
        <v>-0.66</v>
      </c>
    </row>
    <row r="52" spans="1:14" x14ac:dyDescent="0.3">
      <c r="A52" s="1">
        <v>4</v>
      </c>
      <c r="B52" t="s">
        <v>97</v>
      </c>
      <c r="C52">
        <v>-0.27</v>
      </c>
      <c r="D52">
        <v>-0.22</v>
      </c>
      <c r="E52">
        <v>-0.99</v>
      </c>
      <c r="F52">
        <v>-0.7</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8979</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C63" t="s">
        <v>446</v>
      </c>
      <c r="F63">
        <v>0.08</v>
      </c>
      <c r="I63" t="str">
        <f t="shared" si="4"/>
        <v>N/A</v>
      </c>
      <c r="J63">
        <f t="shared" si="5"/>
        <v>8.5999999999999993E-2</v>
      </c>
      <c r="K63" t="str">
        <f t="shared" si="6"/>
        <v>N/A</v>
      </c>
      <c r="L63" t="str">
        <f t="shared" si="7"/>
        <v>N/A</v>
      </c>
      <c r="M63">
        <f t="shared" si="8"/>
        <v>0.08</v>
      </c>
      <c r="N63" t="str">
        <f t="shared" si="9"/>
        <v>N/A</v>
      </c>
    </row>
    <row r="64" spans="1:14" x14ac:dyDescent="0.3">
      <c r="A64" s="1">
        <v>3</v>
      </c>
      <c r="B64" t="s">
        <v>114</v>
      </c>
      <c r="C64" t="s">
        <v>8980</v>
      </c>
      <c r="F64">
        <v>0.12</v>
      </c>
      <c r="I64" t="str">
        <f t="shared" si="4"/>
        <v>N/A</v>
      </c>
      <c r="J64">
        <f t="shared" si="5"/>
        <v>0.312</v>
      </c>
      <c r="K64" t="str">
        <f t="shared" si="6"/>
        <v>N/A</v>
      </c>
      <c r="L64" t="str">
        <f t="shared" si="7"/>
        <v>N/A</v>
      </c>
      <c r="M64">
        <f t="shared" si="8"/>
        <v>0.12</v>
      </c>
      <c r="N64" t="str">
        <f t="shared" si="9"/>
        <v>N/A</v>
      </c>
    </row>
    <row r="65" spans="1:14" x14ac:dyDescent="0.3">
      <c r="A65" s="1">
        <v>4</v>
      </c>
      <c r="B65" t="s">
        <v>116</v>
      </c>
      <c r="C65" t="s">
        <v>109</v>
      </c>
      <c r="F65">
        <v>0.09</v>
      </c>
      <c r="I65" t="str">
        <f t="shared" si="4"/>
        <v>N/A</v>
      </c>
      <c r="J65">
        <f t="shared" si="5"/>
        <v>0.2</v>
      </c>
      <c r="K65" t="str">
        <f t="shared" si="6"/>
        <v>N/A</v>
      </c>
      <c r="L65" t="str">
        <f t="shared" si="7"/>
        <v>N/A</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AtriCure, Inc. (ATRC)</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8954</v>
      </c>
      <c r="D68">
        <f ca="1">IFERROR(AVERAGE(VALUE(INDIRECT("J"&amp;(MATCH(B68,B69:B500,0)+68))),VALUE(INDIRECT("J"&amp;(MATCH(B68,B69:B500,0)+79))),VALUE(INDIRECT("J"&amp;(MATCH(B68,B69:B500,0)+90))),VALUE(INDIRECT("J"&amp;(MATCH(B68,B69:B500,0)+101)))),"")</f>
        <v>364617500</v>
      </c>
      <c r="E68" t="str">
        <f t="shared" ref="E68:E76" ca="1" si="10">IFERROR(IF(AND(C68&lt;&gt;"",D68&lt;&gt;0),IF(VALUE(J68)&gt;VALUE(K68),"above average","below average"),"no data"),"no data")</f>
        <v>above average</v>
      </c>
      <c r="I68" t="str">
        <f t="shared" ca="1" si="4"/>
        <v>N/A</v>
      </c>
      <c r="J68">
        <f t="shared" si="5"/>
        <v>796720000</v>
      </c>
      <c r="K68">
        <f t="shared" ca="1" si="6"/>
        <v>364617500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8955</v>
      </c>
      <c r="D70">
        <f ca="1">IFERROR(AVERAGE(VALUE(INDIRECT("J"&amp;(MATCH(B70,B71:B502,0)+70))),VALUE(INDIRECT("J"&amp;(MATCH(B70,B71:B502,0)+81))),VALUE(INDIRECT("J"&amp;(MATCH(B70,B71:B502,0)+92))),VALUE(INDIRECT("J"&amp;(MATCH(B70,B71:B502,0)+103)))),"")</f>
        <v>-10.047500000000001</v>
      </c>
      <c r="E70" t="str">
        <f t="shared" ca="1" si="10"/>
        <v>below average</v>
      </c>
      <c r="F70" t="str">
        <f t="shared" ref="F70:F76" ca="1" si="11">IF(E70="above average",LOWER(TRIM(IF(ISNUMBER(VALUE(RIGHT(B70,1))),REPLACE(B70,LEN(B70),1,""),B70))),"")</f>
        <v/>
      </c>
      <c r="G70" t="str">
        <f ca="1">IFERROR(LEFT(F70,FIND("(",F70) - 2),F70)</f>
        <v/>
      </c>
      <c r="I70" t="str">
        <f t="shared" ca="1" si="4"/>
        <v>N/A</v>
      </c>
      <c r="J70">
        <f t="shared" si="5"/>
        <v>-22.06</v>
      </c>
      <c r="K70">
        <f t="shared" ca="1" si="6"/>
        <v>-10.047499999999999</v>
      </c>
      <c r="L70" t="str">
        <f t="shared" ca="1" si="7"/>
        <v>N/A</v>
      </c>
      <c r="M70" t="str">
        <f t="shared" ca="1" si="8"/>
        <v>N/A</v>
      </c>
      <c r="N70" t="str">
        <f t="shared" ca="1" si="9"/>
        <v>N/A</v>
      </c>
    </row>
    <row r="71" spans="1:14" x14ac:dyDescent="0.3">
      <c r="A71" s="1">
        <v>3</v>
      </c>
      <c r="B71" t="s">
        <v>124</v>
      </c>
      <c r="C71" t="s">
        <v>8981</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-35.56</v>
      </c>
      <c r="K71" t="str">
        <f t="shared" ca="1" si="6"/>
        <v>N/A</v>
      </c>
      <c r="L71" t="str">
        <f t="shared" ca="1" si="7"/>
        <v>N/A</v>
      </c>
      <c r="M71" t="str">
        <f t="shared" ca="1" si="8"/>
        <v>N/A</v>
      </c>
      <c r="N71" t="str">
        <f t="shared" ca="1" si="9"/>
        <v>N/A</v>
      </c>
    </row>
    <row r="72" spans="1:14" x14ac:dyDescent="0.3">
      <c r="A72" s="1">
        <v>4</v>
      </c>
      <c r="B72" t="s">
        <v>126</v>
      </c>
      <c r="C72" t="s">
        <v>8982</v>
      </c>
      <c r="D72">
        <f ca="1">IFERROR(AVERAGE(VALUE(INDIRECT("J"&amp;(MATCH(B72,B73:B504,0)+72))),VALUE(INDIRECT("J"&amp;(MATCH(B72,B73:B504,0)+83))),VALUE(INDIRECT("J"&amp;(MATCH(B72,B73:B504,0)+94))),VALUE(INDIRECT("J"&amp;(MATCH(B72,B73:B504,0)+105)))),"")</f>
        <v>0.44500000000000001</v>
      </c>
      <c r="E72" t="str">
        <f t="shared" ca="1" si="10"/>
        <v>below average</v>
      </c>
      <c r="F72" t="str">
        <f t="shared" ca="1" si="11"/>
        <v/>
      </c>
      <c r="G72" t="str">
        <f t="shared" ca="1" si="12"/>
        <v/>
      </c>
      <c r="I72" t="str">
        <f t="shared" ca="1" si="4"/>
        <v>N/A</v>
      </c>
      <c r="J72">
        <f t="shared" si="5"/>
        <v>-1.23</v>
      </c>
      <c r="K72">
        <f t="shared" ca="1" si="6"/>
        <v>0.44500000000000001</v>
      </c>
      <c r="L72" t="str">
        <f t="shared" ca="1" si="7"/>
        <v>N/A</v>
      </c>
      <c r="M72" t="str">
        <f t="shared" ca="1" si="8"/>
        <v>N/A</v>
      </c>
      <c r="N72" t="str">
        <f t="shared" ca="1" si="9"/>
        <v>N/A</v>
      </c>
    </row>
    <row r="73" spans="1:14" x14ac:dyDescent="0.3">
      <c r="A73" s="1">
        <v>5</v>
      </c>
      <c r="B73" t="s">
        <v>128</v>
      </c>
      <c r="C73" t="s">
        <v>1774</v>
      </c>
      <c r="D73">
        <f ca="1">IFERROR(AVERAGE(VALUE(INDIRECT("J"&amp;(MATCH(B73,B74:B505,0)+73))),VALUE(INDIRECT("J"&amp;(MATCH(B73,B74:B505,0)+84))),VALUE(INDIRECT("J"&amp;(MATCH(B73,B74:B505,0)+95))),VALUE(INDIRECT("J"&amp;(MATCH(B73,B74:B505,0)+106)))),"")</f>
        <v>1.2649999999999999</v>
      </c>
      <c r="E73" t="str">
        <f t="shared" ca="1" si="10"/>
        <v>above average</v>
      </c>
      <c r="F73" t="str">
        <f t="shared" ca="1" si="11"/>
        <v>price/sales (ttm)</v>
      </c>
      <c r="G73" t="str">
        <f t="shared" ca="1" si="12"/>
        <v>, price/sales</v>
      </c>
      <c r="I73" t="str">
        <f t="shared" ca="1" si="4"/>
        <v>N/A</v>
      </c>
      <c r="J73">
        <f t="shared" si="5"/>
        <v>4.97</v>
      </c>
      <c r="K73">
        <f t="shared" ca="1" si="6"/>
        <v>1.2649999999999999</v>
      </c>
      <c r="L73" t="str">
        <f t="shared" ca="1" si="7"/>
        <v>N/A</v>
      </c>
      <c r="M73" t="str">
        <f t="shared" ca="1" si="8"/>
        <v>N/A</v>
      </c>
      <c r="N73" t="str">
        <f t="shared" ca="1" si="9"/>
        <v>N/A</v>
      </c>
    </row>
    <row r="74" spans="1:14" x14ac:dyDescent="0.3">
      <c r="A74" s="1">
        <v>6</v>
      </c>
      <c r="B74" t="s">
        <v>130</v>
      </c>
      <c r="C74" t="s">
        <v>8983</v>
      </c>
      <c r="D74">
        <f ca="1">IFERROR(AVERAGE(VALUE(INDIRECT("J"&amp;(MATCH(B74,B75:B506,0)+74))),VALUE(INDIRECT("J"&amp;(MATCH(B74,B75:B506,0)+85))),VALUE(INDIRECT("J"&amp;(MATCH(B74,B75:B506,0)+96))),VALUE(INDIRECT("J"&amp;(MATCH(B74,B75:B506,0)+107)))),"")</f>
        <v>3.4849999999999994</v>
      </c>
      <c r="E74" t="str">
        <f t="shared" ca="1" si="10"/>
        <v>above average</v>
      </c>
      <c r="F74" t="str">
        <f t="shared" ca="1" si="11"/>
        <v>price/book (mrq)</v>
      </c>
      <c r="G74" t="str">
        <f t="shared" ca="1" si="12"/>
        <v>, price/sales, price/book</v>
      </c>
      <c r="I74" t="str">
        <f t="shared" ca="1" si="4"/>
        <v>N/A</v>
      </c>
      <c r="J74">
        <f t="shared" si="5"/>
        <v>4.95</v>
      </c>
      <c r="K74">
        <f t="shared" ca="1" si="6"/>
        <v>3.4849999999999999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AtriCure may be overvalued. The company has a higher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8984</v>
      </c>
      <c r="F81" t="str">
        <f t="shared" ref="F81:F87" ca="1" si="13">IF(E70="below average",LOWER(TRIM(IF(ISNUMBER(VALUE(RIGHT(B70,1))),REPLACE(B70,LEN(B70),1,""),B70))),"")</f>
        <v>trailing p/e</v>
      </c>
      <c r="G81" t="str">
        <f ca="1">IFERROR(LEFT(F81,FIND("(",F81) - 2),F81)</f>
        <v>trailing p/e</v>
      </c>
      <c r="I81" t="str">
        <f t="shared" ca="1" si="4"/>
        <v>N/A</v>
      </c>
      <c r="J81">
        <f t="shared" si="5"/>
        <v>-0.2107</v>
      </c>
      <c r="K81" t="str">
        <f t="shared" si="6"/>
        <v>N/A</v>
      </c>
      <c r="L81" t="str">
        <f t="shared" si="7"/>
        <v>N/A</v>
      </c>
      <c r="M81" t="str">
        <f t="shared" ca="1" si="8"/>
        <v>N/A</v>
      </c>
      <c r="N81" t="str">
        <f t="shared" ca="1" si="9"/>
        <v>N/A</v>
      </c>
    </row>
    <row r="82" spans="1:14" x14ac:dyDescent="0.3">
      <c r="A82" s="1">
        <v>1</v>
      </c>
      <c r="B82" t="s">
        <v>140</v>
      </c>
      <c r="C82" t="s">
        <v>8985</v>
      </c>
      <c r="F82" t="str">
        <f t="shared" ca="1" si="13"/>
        <v/>
      </c>
      <c r="G82" t="str">
        <f t="shared" ref="G82:G87" ca="1" si="14">IF(F82&lt;&gt;"", G81 &amp; ", " &amp; IFERROR(LEFT(F82,FIND("(",F82) - 2),F82),G81)</f>
        <v>trailing p/e</v>
      </c>
      <c r="I82" t="str">
        <f t="shared" ca="1" si="4"/>
        <v>N/A</v>
      </c>
      <c r="J82">
        <f t="shared" si="5"/>
        <v>-0.18940000000000001</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5015</v>
      </c>
      <c r="F84" t="str">
        <f t="shared" ca="1" si="13"/>
        <v/>
      </c>
      <c r="G84" t="str">
        <f t="shared" ca="1" si="14"/>
        <v>trailing p/e, peg ratio</v>
      </c>
      <c r="I84" t="str">
        <f t="shared" ca="1" si="4"/>
        <v>N/A</v>
      </c>
      <c r="J84">
        <f t="shared" si="5"/>
        <v>-7.1900000000000006E-2</v>
      </c>
      <c r="K84" t="str">
        <f t="shared" si="6"/>
        <v>N/A</v>
      </c>
      <c r="L84" t="str">
        <f t="shared" si="7"/>
        <v>N/A</v>
      </c>
      <c r="M84" t="str">
        <f t="shared" ca="1" si="8"/>
        <v>N/A</v>
      </c>
      <c r="N84" t="str">
        <f t="shared" ca="1" si="9"/>
        <v>N/A</v>
      </c>
    </row>
    <row r="85" spans="1:14" x14ac:dyDescent="0.3">
      <c r="A85" s="1">
        <v>1</v>
      </c>
      <c r="B85" t="s">
        <v>144</v>
      </c>
      <c r="C85" t="s">
        <v>8986</v>
      </c>
      <c r="F85" t="str">
        <f t="shared" ca="1" si="13"/>
        <v/>
      </c>
      <c r="G85" t="str">
        <f t="shared" ca="1" si="14"/>
        <v>trailing p/e, peg ratio</v>
      </c>
      <c r="I85" t="str">
        <f t="shared" ca="1" si="4"/>
        <v>N/A</v>
      </c>
      <c r="J85">
        <f t="shared" si="5"/>
        <v>-0.19769999999999999</v>
      </c>
      <c r="K85" t="str">
        <f t="shared" si="6"/>
        <v>N/A</v>
      </c>
      <c r="L85" t="str">
        <f t="shared" si="7"/>
        <v>N/A</v>
      </c>
      <c r="M85" t="str">
        <f t="shared" ca="1" si="8"/>
        <v>N/A</v>
      </c>
      <c r="N85" t="str">
        <f t="shared" ca="1" si="9"/>
        <v>N/A</v>
      </c>
    </row>
    <row r="86" spans="1:14" x14ac:dyDescent="0.3">
      <c r="F86" t="str">
        <f t="shared" ca="1" si="13"/>
        <v/>
      </c>
      <c r="G86" t="str">
        <f t="shared" ca="1" si="14"/>
        <v>trailing p/e, peg ratio</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8987</v>
      </c>
      <c r="F87" t="str">
        <f t="shared" ca="1" si="13"/>
        <v/>
      </c>
      <c r="G87" t="str">
        <f t="shared" ca="1" si="14"/>
        <v>trailing p/e, peg ratio</v>
      </c>
      <c r="I87" t="str">
        <f t="shared" ca="1" si="4"/>
        <v>N/A</v>
      </c>
      <c r="J87">
        <f t="shared" si="5"/>
        <v>160440000</v>
      </c>
      <c r="K87" t="str">
        <f t="shared" si="6"/>
        <v>N/A</v>
      </c>
      <c r="L87" t="str">
        <f t="shared" si="7"/>
        <v>N/A</v>
      </c>
      <c r="M87" t="str">
        <f t="shared" ca="1" si="8"/>
        <v>N/A</v>
      </c>
      <c r="N87" t="str">
        <f t="shared" ca="1" si="9"/>
        <v>N/A</v>
      </c>
    </row>
    <row r="88" spans="1:14" x14ac:dyDescent="0.3">
      <c r="A88" s="1">
        <v>1</v>
      </c>
      <c r="B88" t="s">
        <v>147</v>
      </c>
      <c r="C88" t="s">
        <v>8988</v>
      </c>
      <c r="F88" t="str">
        <f ca="1">IF(F87="",IF(F86="",IF(F85="",IF(F84="",IF(F83="",IF(F82="",IFERROR(LEFT(F81,FIND("(",F81) - 2),F81),IFERROR(LEFT(F82,FIND("(",F82) - 2),F82)),IFERROR(LEFT(F83,FIND("(",F83) - 2),F83)),IFERROR(LEFT(F84,FIND("(",F84) - 2),F84)),IFERROR(LEFT(F85,FIND("(",F85) - 2),F85)),IFERROR(LEFT(F86,FIND("(",F86) - 2),F86)),IFERROR(LEFT(F87,FIND("(",F87) - 2),F87))</f>
        <v>peg ratio</v>
      </c>
      <c r="G88" t="str">
        <f ca="1">TRIM(IF(LEFT(G87,1)=",",REPLACE(G87,1,1,""),SUBSTITUTE(G87,F88, "and " &amp; F88)))</f>
        <v>trailing p/e, and peg ratio</v>
      </c>
      <c r="I88" t="str">
        <f t="shared" ca="1" si="4"/>
        <v>N/A</v>
      </c>
      <c r="J88">
        <f t="shared" si="5"/>
        <v>5.05</v>
      </c>
      <c r="K88" t="str">
        <f t="shared" si="6"/>
        <v>N/A</v>
      </c>
      <c r="L88" t="str">
        <f t="shared" si="7"/>
        <v>N/A</v>
      </c>
      <c r="M88" t="str">
        <f t="shared" ca="1" si="8"/>
        <v>N/A</v>
      </c>
      <c r="N88" t="str">
        <f t="shared" ca="1" si="9"/>
        <v>N/A</v>
      </c>
    </row>
    <row r="89" spans="1:14" x14ac:dyDescent="0.3">
      <c r="A89" s="1">
        <v>2</v>
      </c>
      <c r="B89" t="s">
        <v>149</v>
      </c>
      <c r="C89" t="s">
        <v>8105</v>
      </c>
      <c r="D89" t="str">
        <f ca="1">IF(COUNTIF(E70:E76,"=below average")&gt;0,"There are some indications that "&amp;D1&amp;" may be undervalued. The company has a lower " &amp; G88 &amp; " than the comparable average", "Inconclusive")</f>
        <v>There are some indications that AtriCure may be undervalued. The company has a lower trailing p/e, and peg ratio than the comparable average</v>
      </c>
      <c r="I89" t="str">
        <f t="shared" ca="1" si="4"/>
        <v>N/A</v>
      </c>
      <c r="J89">
        <f t="shared" si="5"/>
        <v>0.14800000000000002</v>
      </c>
      <c r="K89" t="str">
        <f t="shared" ca="1" si="6"/>
        <v>N/A</v>
      </c>
      <c r="L89" t="str">
        <f t="shared" si="7"/>
        <v>N/A</v>
      </c>
      <c r="M89" t="str">
        <f t="shared" si="8"/>
        <v>N/A</v>
      </c>
      <c r="N89" t="str">
        <f t="shared" si="9"/>
        <v>N/A</v>
      </c>
    </row>
    <row r="90" spans="1:14" x14ac:dyDescent="0.3">
      <c r="A90" s="1">
        <v>3</v>
      </c>
      <c r="B90" t="s">
        <v>151</v>
      </c>
      <c r="C90" t="s">
        <v>8989</v>
      </c>
      <c r="I90" t="str">
        <f t="shared" si="4"/>
        <v>N/A</v>
      </c>
      <c r="J90">
        <f t="shared" si="5"/>
        <v>111100000</v>
      </c>
      <c r="K90" t="str">
        <f t="shared" si="6"/>
        <v>N/A</v>
      </c>
      <c r="L90" t="str">
        <f t="shared" si="7"/>
        <v>N/A</v>
      </c>
      <c r="M90" t="str">
        <f t="shared" si="8"/>
        <v>N/A</v>
      </c>
      <c r="N90" t="str">
        <f t="shared" si="9"/>
        <v>N/A</v>
      </c>
    </row>
    <row r="91" spans="1:14" x14ac:dyDescent="0.3">
      <c r="A91" s="1">
        <v>4</v>
      </c>
      <c r="B91" t="s">
        <v>153</v>
      </c>
      <c r="C91" t="s">
        <v>8990</v>
      </c>
      <c r="I91" t="str">
        <f t="shared" si="4"/>
        <v>N/A</v>
      </c>
      <c r="J91">
        <f t="shared" si="5"/>
        <v>-21000000</v>
      </c>
      <c r="K91" t="str">
        <f t="shared" si="6"/>
        <v>N/A</v>
      </c>
      <c r="L91" t="str">
        <f t="shared" si="7"/>
        <v>N/A</v>
      </c>
      <c r="M91" t="str">
        <f t="shared" si="8"/>
        <v>N/A</v>
      </c>
      <c r="N91" t="str">
        <f t="shared" si="9"/>
        <v>N/A</v>
      </c>
    </row>
    <row r="92" spans="1:14" x14ac:dyDescent="0.3">
      <c r="A92" s="1">
        <v>5</v>
      </c>
      <c r="B92" t="s">
        <v>155</v>
      </c>
      <c r="C92" t="s">
        <v>8991</v>
      </c>
      <c r="I92" t="str">
        <f t="shared" si="4"/>
        <v>N/A</v>
      </c>
      <c r="J92">
        <f t="shared" si="5"/>
        <v>-33800000</v>
      </c>
      <c r="K92" t="str">
        <f t="shared" si="6"/>
        <v>N/A</v>
      </c>
      <c r="L92" t="str">
        <f t="shared" si="7"/>
        <v>N/A</v>
      </c>
      <c r="M92" t="str">
        <f t="shared" si="8"/>
        <v>N/A</v>
      </c>
      <c r="N92" t="str">
        <f t="shared" si="9"/>
        <v>N/A</v>
      </c>
    </row>
    <row r="93" spans="1:14" x14ac:dyDescent="0.3">
      <c r="A93" s="1">
        <v>6</v>
      </c>
      <c r="B93" t="s">
        <v>157</v>
      </c>
      <c r="C93" t="s">
        <v>8956</v>
      </c>
      <c r="I93" t="str">
        <f t="shared" si="4"/>
        <v>N/A</v>
      </c>
      <c r="J93">
        <f t="shared" si="5"/>
        <v>-1.06</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8992</v>
      </c>
      <c r="I96" t="str">
        <f t="shared" si="4"/>
        <v>N/A</v>
      </c>
      <c r="J96">
        <f t="shared" si="5"/>
        <v>34470000</v>
      </c>
      <c r="K96" t="str">
        <f t="shared" si="6"/>
        <v>N/A</v>
      </c>
      <c r="L96" t="str">
        <f t="shared" si="7"/>
        <v>N/A</v>
      </c>
      <c r="M96" t="str">
        <f t="shared" si="8"/>
        <v>N/A</v>
      </c>
      <c r="N96" t="str">
        <f t="shared" si="9"/>
        <v>N/A</v>
      </c>
    </row>
    <row r="97" spans="1:14" x14ac:dyDescent="0.3">
      <c r="A97" s="1">
        <v>1</v>
      </c>
      <c r="B97" t="s">
        <v>161</v>
      </c>
      <c r="C97" t="s">
        <v>8993</v>
      </c>
      <c r="I97" t="str">
        <f t="shared" si="4"/>
        <v>N/A</v>
      </c>
      <c r="J97">
        <f t="shared" si="5"/>
        <v>1.01</v>
      </c>
      <c r="K97" t="str">
        <f t="shared" si="6"/>
        <v>N/A</v>
      </c>
      <c r="L97" t="str">
        <f t="shared" si="7"/>
        <v>N/A</v>
      </c>
      <c r="M97" t="str">
        <f t="shared" si="8"/>
        <v>N/A</v>
      </c>
      <c r="N97" t="str">
        <f t="shared" si="9"/>
        <v>N/A</v>
      </c>
    </row>
    <row r="98" spans="1:14" x14ac:dyDescent="0.3">
      <c r="A98" s="1">
        <v>2</v>
      </c>
      <c r="B98" t="s">
        <v>163</v>
      </c>
      <c r="C98" t="s">
        <v>8994</v>
      </c>
      <c r="I98" t="str">
        <f t="shared" si="4"/>
        <v>N/A</v>
      </c>
      <c r="J98">
        <f t="shared" si="5"/>
        <v>38830000</v>
      </c>
      <c r="K98" t="str">
        <f t="shared" si="6"/>
        <v>N/A</v>
      </c>
      <c r="L98" t="str">
        <f t="shared" si="7"/>
        <v>N/A</v>
      </c>
      <c r="M98" t="str">
        <f t="shared" si="8"/>
        <v>N/A</v>
      </c>
      <c r="N98" t="str">
        <f t="shared" si="9"/>
        <v>N/A</v>
      </c>
    </row>
    <row r="99" spans="1:14" x14ac:dyDescent="0.3">
      <c r="A99" s="1">
        <v>3</v>
      </c>
      <c r="B99" t="s">
        <v>165</v>
      </c>
      <c r="C99" t="s">
        <v>8995</v>
      </c>
      <c r="I99" t="str">
        <f t="shared" si="4"/>
        <v>N/A</v>
      </c>
      <c r="J99">
        <f t="shared" si="5"/>
        <v>24.14</v>
      </c>
      <c r="K99" t="str">
        <f t="shared" si="6"/>
        <v>N/A</v>
      </c>
      <c r="L99" t="str">
        <f t="shared" si="7"/>
        <v>N/A</v>
      </c>
      <c r="M99" t="str">
        <f t="shared" si="8"/>
        <v>N/A</v>
      </c>
      <c r="N99" t="str">
        <f t="shared" si="9"/>
        <v>N/A</v>
      </c>
    </row>
    <row r="100" spans="1:14" x14ac:dyDescent="0.3">
      <c r="A100" s="1">
        <v>4</v>
      </c>
      <c r="B100" t="s">
        <v>167</v>
      </c>
      <c r="C100" t="s">
        <v>6550</v>
      </c>
      <c r="I100" t="str">
        <f t="shared" si="4"/>
        <v>N/A</v>
      </c>
      <c r="J100">
        <f t="shared" si="5"/>
        <v>2.79</v>
      </c>
      <c r="K100" t="str">
        <f t="shared" si="6"/>
        <v>N/A</v>
      </c>
      <c r="L100" t="str">
        <f t="shared" si="7"/>
        <v>N/A</v>
      </c>
      <c r="M100" t="str">
        <f t="shared" si="8"/>
        <v>N/A</v>
      </c>
      <c r="N100" t="str">
        <f t="shared" si="9"/>
        <v>N/A</v>
      </c>
    </row>
    <row r="101" spans="1:14" x14ac:dyDescent="0.3">
      <c r="A101" s="1">
        <v>5</v>
      </c>
      <c r="B101" t="s">
        <v>169</v>
      </c>
      <c r="C101" t="s">
        <v>8996</v>
      </c>
      <c r="I101" t="str">
        <f t="shared" si="4"/>
        <v>N/A</v>
      </c>
      <c r="J101">
        <f t="shared" si="5"/>
        <v>4.74</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8997</v>
      </c>
      <c r="I103" t="str">
        <f t="shared" si="4"/>
        <v>N/A</v>
      </c>
      <c r="J103">
        <f t="shared" si="5"/>
        <v>-13730000</v>
      </c>
      <c r="K103" t="str">
        <f t="shared" si="6"/>
        <v>N/A</v>
      </c>
      <c r="L103" t="str">
        <f t="shared" si="7"/>
        <v>N/A</v>
      </c>
      <c r="M103" t="str">
        <f t="shared" si="8"/>
        <v>N/A</v>
      </c>
      <c r="N103" t="str">
        <f t="shared" si="9"/>
        <v>N/A</v>
      </c>
    </row>
    <row r="104" spans="1:14" x14ac:dyDescent="0.3">
      <c r="A104" s="1">
        <v>1</v>
      </c>
      <c r="B104" t="s">
        <v>173</v>
      </c>
      <c r="C104" t="s">
        <v>8998</v>
      </c>
      <c r="I104" t="str">
        <f t="shared" si="4"/>
        <v>N/A</v>
      </c>
      <c r="J104">
        <f t="shared" si="5"/>
        <v>-8160000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4550</v>
      </c>
      <c r="I106" t="str">
        <f t="shared" si="4"/>
        <v>N/A</v>
      </c>
      <c r="J106">
        <f t="shared" si="5"/>
        <v>0.26</v>
      </c>
      <c r="K106" t="str">
        <f t="shared" si="6"/>
        <v>N/A</v>
      </c>
      <c r="L106" t="str">
        <f t="shared" si="7"/>
        <v>N/A</v>
      </c>
      <c r="M106" t="str">
        <f t="shared" si="8"/>
        <v>N/A</v>
      </c>
      <c r="N106" t="str">
        <f t="shared" si="9"/>
        <v>N/A</v>
      </c>
    </row>
    <row r="107" spans="1:14" x14ac:dyDescent="0.3">
      <c r="A107" s="1">
        <v>1</v>
      </c>
      <c r="B107" t="s">
        <v>175</v>
      </c>
      <c r="C107" t="s">
        <v>8999</v>
      </c>
      <c r="I107" t="str">
        <f t="shared" si="4"/>
        <v>N/A</v>
      </c>
      <c r="J107">
        <f t="shared" si="5"/>
        <v>0.57730000000000004</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9000</v>
      </c>
      <c r="I109" t="str">
        <f t="shared" si="4"/>
        <v>N/A</v>
      </c>
      <c r="J109">
        <f t="shared" si="5"/>
        <v>25.11</v>
      </c>
      <c r="K109" t="str">
        <f t="shared" si="6"/>
        <v>N/A</v>
      </c>
      <c r="L109" t="str">
        <f t="shared" si="7"/>
        <v>N/A</v>
      </c>
      <c r="M109" t="str">
        <f t="shared" si="8"/>
        <v>N/A</v>
      </c>
      <c r="N109" t="str">
        <f t="shared" si="9"/>
        <v>N/A</v>
      </c>
    </row>
    <row r="110" spans="1:14" x14ac:dyDescent="0.3">
      <c r="A110" s="1">
        <v>4</v>
      </c>
      <c r="B110" t="s">
        <v>181</v>
      </c>
      <c r="C110" t="s">
        <v>9001</v>
      </c>
      <c r="I110" t="str">
        <f t="shared" si="4"/>
        <v>N/A</v>
      </c>
      <c r="J110">
        <f t="shared" si="5"/>
        <v>13.45</v>
      </c>
      <c r="K110" t="str">
        <f t="shared" si="6"/>
        <v>N/A</v>
      </c>
      <c r="L110" t="str">
        <f t="shared" si="7"/>
        <v>N/A</v>
      </c>
      <c r="M110" t="str">
        <f t="shared" si="8"/>
        <v>N/A</v>
      </c>
      <c r="N110" t="str">
        <f t="shared" si="9"/>
        <v>N/A</v>
      </c>
    </row>
    <row r="111" spans="1:14" x14ac:dyDescent="0.3">
      <c r="A111" s="1">
        <v>5</v>
      </c>
      <c r="B111" t="s">
        <v>183</v>
      </c>
      <c r="C111" t="s">
        <v>5026</v>
      </c>
      <c r="I111" t="str">
        <f t="shared" si="4"/>
        <v>N/A</v>
      </c>
      <c r="J111">
        <f t="shared" si="5"/>
        <v>23.27</v>
      </c>
      <c r="K111" t="str">
        <f t="shared" si="6"/>
        <v>N/A</v>
      </c>
      <c r="L111" t="str">
        <f t="shared" si="7"/>
        <v>N/A</v>
      </c>
      <c r="M111" t="str">
        <f t="shared" si="8"/>
        <v>N/A</v>
      </c>
      <c r="N111" t="str">
        <f t="shared" si="9"/>
        <v>N/A</v>
      </c>
    </row>
    <row r="112" spans="1:14" x14ac:dyDescent="0.3">
      <c r="A112" s="1">
        <v>6</v>
      </c>
      <c r="B112" t="s">
        <v>185</v>
      </c>
      <c r="C112" t="s">
        <v>9002</v>
      </c>
      <c r="I112" t="str">
        <f t="shared" si="4"/>
        <v>N/A</v>
      </c>
      <c r="J112">
        <f t="shared" si="5"/>
        <v>19.940000000000001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9003</v>
      </c>
      <c r="I114" t="str">
        <f t="shared" si="4"/>
        <v>N/A</v>
      </c>
      <c r="J114">
        <f t="shared" si="5"/>
        <v>171710</v>
      </c>
      <c r="K114" t="str">
        <f t="shared" si="6"/>
        <v>N/A</v>
      </c>
      <c r="L114" t="str">
        <f t="shared" si="7"/>
        <v>N/A</v>
      </c>
      <c r="M114" t="str">
        <f t="shared" si="8"/>
        <v>N/A</v>
      </c>
      <c r="N114" t="str">
        <f t="shared" si="9"/>
        <v>N/A</v>
      </c>
    </row>
    <row r="115" spans="1:14" x14ac:dyDescent="0.3">
      <c r="A115" s="1">
        <v>1</v>
      </c>
      <c r="B115" t="s">
        <v>189</v>
      </c>
      <c r="C115" t="s">
        <v>9004</v>
      </c>
      <c r="I115" t="str">
        <f t="shared" si="4"/>
        <v>N/A</v>
      </c>
      <c r="J115">
        <f t="shared" si="5"/>
        <v>148170</v>
      </c>
      <c r="K115" t="str">
        <f t="shared" si="6"/>
        <v>N/A</v>
      </c>
      <c r="L115" t="str">
        <f t="shared" si="7"/>
        <v>N/A</v>
      </c>
      <c r="M115" t="str">
        <f t="shared" si="8"/>
        <v>N/A</v>
      </c>
      <c r="N115" t="str">
        <f t="shared" si="9"/>
        <v>N/A</v>
      </c>
    </row>
    <row r="116" spans="1:14" x14ac:dyDescent="0.3">
      <c r="A116" s="1">
        <v>2</v>
      </c>
      <c r="B116" t="s">
        <v>191</v>
      </c>
      <c r="C116" t="s">
        <v>9005</v>
      </c>
      <c r="I116" t="str">
        <f t="shared" si="4"/>
        <v>N/A</v>
      </c>
      <c r="J116">
        <f t="shared" si="5"/>
        <v>33950000</v>
      </c>
      <c r="K116" t="str">
        <f t="shared" si="6"/>
        <v>N/A</v>
      </c>
      <c r="L116" t="str">
        <f t="shared" si="7"/>
        <v>N/A</v>
      </c>
      <c r="M116" t="str">
        <f t="shared" si="8"/>
        <v>N/A</v>
      </c>
      <c r="N116" t="str">
        <f t="shared" si="9"/>
        <v>N/A</v>
      </c>
    </row>
    <row r="117" spans="1:14" x14ac:dyDescent="0.3">
      <c r="A117" s="1">
        <v>3</v>
      </c>
      <c r="B117" t="s">
        <v>193</v>
      </c>
      <c r="C117" t="s">
        <v>4605</v>
      </c>
      <c r="I117" t="str">
        <f t="shared" si="4"/>
        <v>N/A</v>
      </c>
      <c r="J117">
        <f t="shared" si="5"/>
        <v>26880000</v>
      </c>
      <c r="K117" t="str">
        <f t="shared" si="6"/>
        <v>N/A</v>
      </c>
      <c r="L117" t="str">
        <f t="shared" si="7"/>
        <v>N/A</v>
      </c>
      <c r="M117" t="str">
        <f t="shared" si="8"/>
        <v>N/A</v>
      </c>
      <c r="N117" t="str">
        <f t="shared" si="9"/>
        <v>N/A</v>
      </c>
    </row>
    <row r="118" spans="1:14" x14ac:dyDescent="0.3">
      <c r="A118" s="1">
        <v>4</v>
      </c>
      <c r="B118" t="s">
        <v>195</v>
      </c>
      <c r="C118" t="s">
        <v>9006</v>
      </c>
      <c r="I118" t="str">
        <f t="shared" si="4"/>
        <v>N/A</v>
      </c>
      <c r="J118">
        <f t="shared" si="5"/>
        <v>5.4100000000000002E-2</v>
      </c>
      <c r="K118" t="str">
        <f t="shared" si="6"/>
        <v>N/A</v>
      </c>
      <c r="L118" t="str">
        <f t="shared" si="7"/>
        <v>N/A</v>
      </c>
      <c r="M118" t="str">
        <f t="shared" si="8"/>
        <v>N/A</v>
      </c>
      <c r="N118" t="str">
        <f t="shared" si="9"/>
        <v>N/A</v>
      </c>
    </row>
    <row r="119" spans="1:14" x14ac:dyDescent="0.3">
      <c r="A119" s="1">
        <v>5</v>
      </c>
      <c r="B119" t="s">
        <v>197</v>
      </c>
      <c r="C119" t="s">
        <v>9007</v>
      </c>
      <c r="I119" t="str">
        <f t="shared" si="4"/>
        <v>N/A</v>
      </c>
      <c r="J119">
        <f t="shared" si="5"/>
        <v>0.96900000000000008</v>
      </c>
      <c r="K119" t="str">
        <f t="shared" si="6"/>
        <v>N/A</v>
      </c>
      <c r="L119" t="str">
        <f t="shared" si="7"/>
        <v>N/A</v>
      </c>
      <c r="M119" t="str">
        <f t="shared" si="8"/>
        <v>N/A</v>
      </c>
      <c r="N119" t="str">
        <f t="shared" si="9"/>
        <v>N/A</v>
      </c>
    </row>
    <row r="120" spans="1:14" x14ac:dyDescent="0.3">
      <c r="A120" s="1">
        <v>6</v>
      </c>
      <c r="B120" t="s">
        <v>199</v>
      </c>
      <c r="C120" t="s">
        <v>9008</v>
      </c>
      <c r="I120" t="str">
        <f t="shared" si="4"/>
        <v>N/A</v>
      </c>
      <c r="J120">
        <f t="shared" si="5"/>
        <v>3340000</v>
      </c>
      <c r="K120" t="str">
        <f t="shared" si="6"/>
        <v>N/A</v>
      </c>
      <c r="L120" t="str">
        <f t="shared" si="7"/>
        <v>N/A</v>
      </c>
      <c r="M120" t="str">
        <f t="shared" si="8"/>
        <v>N/A</v>
      </c>
      <c r="N120" t="str">
        <f t="shared" si="9"/>
        <v>N/A</v>
      </c>
    </row>
    <row r="121" spans="1:14" x14ac:dyDescent="0.3">
      <c r="A121" s="1">
        <v>7</v>
      </c>
      <c r="B121" t="s">
        <v>201</v>
      </c>
      <c r="C121" t="s">
        <v>9009</v>
      </c>
      <c r="I121" t="str">
        <f t="shared" si="4"/>
        <v>N/A</v>
      </c>
      <c r="J121">
        <f t="shared" si="5"/>
        <v>14.02</v>
      </c>
      <c r="K121" t="str">
        <f t="shared" si="6"/>
        <v>N/A</v>
      </c>
      <c r="L121" t="str">
        <f t="shared" si="7"/>
        <v>N/A</v>
      </c>
      <c r="M121" t="str">
        <f t="shared" si="8"/>
        <v>N/A</v>
      </c>
      <c r="N121" t="str">
        <f t="shared" si="9"/>
        <v>N/A</v>
      </c>
    </row>
    <row r="122" spans="1:14" x14ac:dyDescent="0.3">
      <c r="A122" s="1">
        <v>8</v>
      </c>
      <c r="B122" t="s">
        <v>203</v>
      </c>
      <c r="C122" t="s">
        <v>9010</v>
      </c>
      <c r="I122" t="str">
        <f t="shared" si="4"/>
        <v>N/A</v>
      </c>
      <c r="J122">
        <f t="shared" si="5"/>
        <v>0.1255</v>
      </c>
      <c r="K122" t="str">
        <f t="shared" si="6"/>
        <v>N/A</v>
      </c>
      <c r="L122" t="str">
        <f t="shared" si="7"/>
        <v>N/A</v>
      </c>
      <c r="M122" t="str">
        <f t="shared" si="8"/>
        <v>N/A</v>
      </c>
      <c r="N122" t="str">
        <f t="shared" si="9"/>
        <v>N/A</v>
      </c>
    </row>
    <row r="123" spans="1:14" x14ac:dyDescent="0.3">
      <c r="A123" s="1">
        <v>9</v>
      </c>
      <c r="B123" t="s">
        <v>205</v>
      </c>
      <c r="C123" t="s">
        <v>7661</v>
      </c>
      <c r="I123" t="str">
        <f t="shared" si="4"/>
        <v>N/A</v>
      </c>
      <c r="J123">
        <f t="shared" si="5"/>
        <v>2370000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9011</v>
      </c>
      <c r="C138" t="s">
        <v>225</v>
      </c>
      <c r="D138" t="s">
        <v>9012</v>
      </c>
      <c r="F138">
        <v>46</v>
      </c>
      <c r="I138" t="str">
        <f t="shared" si="15"/>
        <v>N/A</v>
      </c>
      <c r="J138" t="str">
        <f t="shared" si="16"/>
        <v>N/A</v>
      </c>
      <c r="K138">
        <f t="shared" si="17"/>
        <v>850560</v>
      </c>
      <c r="L138" t="str">
        <f t="shared" si="18"/>
        <v>N/A</v>
      </c>
      <c r="M138">
        <f t="shared" si="19"/>
        <v>46</v>
      </c>
      <c r="N138" t="str">
        <f t="shared" si="20"/>
        <v>N/A</v>
      </c>
    </row>
    <row r="139" spans="1:28" x14ac:dyDescent="0.3">
      <c r="A139" s="1">
        <v>1</v>
      </c>
      <c r="B139" t="s">
        <v>9013</v>
      </c>
      <c r="C139" t="s">
        <v>1177</v>
      </c>
      <c r="D139" t="s">
        <v>9014</v>
      </c>
      <c r="F139">
        <v>42</v>
      </c>
      <c r="I139" t="str">
        <f t="shared" si="15"/>
        <v>N/A</v>
      </c>
      <c r="J139" t="str">
        <f t="shared" si="16"/>
        <v>N/A</v>
      </c>
      <c r="K139">
        <f t="shared" si="17"/>
        <v>392850</v>
      </c>
      <c r="L139" t="str">
        <f t="shared" si="18"/>
        <v>N/A</v>
      </c>
      <c r="M139">
        <f t="shared" si="19"/>
        <v>42</v>
      </c>
      <c r="N139" t="str">
        <f t="shared" si="20"/>
        <v>N/A</v>
      </c>
    </row>
    <row r="140" spans="1:28" x14ac:dyDescent="0.3">
      <c r="A140" s="1">
        <v>2</v>
      </c>
      <c r="B140" t="s">
        <v>9015</v>
      </c>
      <c r="C140" t="s">
        <v>3228</v>
      </c>
      <c r="D140" t="s">
        <v>9016</v>
      </c>
      <c r="E140" t="s">
        <v>9017</v>
      </c>
      <c r="F140">
        <v>51</v>
      </c>
      <c r="I140" t="str">
        <f t="shared" si="15"/>
        <v>N/A</v>
      </c>
      <c r="J140" t="str">
        <f t="shared" si="16"/>
        <v>N/A</v>
      </c>
      <c r="K140">
        <f t="shared" si="17"/>
        <v>512250</v>
      </c>
      <c r="L140">
        <f t="shared" si="18"/>
        <v>9100</v>
      </c>
      <c r="M140">
        <f t="shared" si="19"/>
        <v>51</v>
      </c>
      <c r="N140" t="str">
        <f t="shared" si="20"/>
        <v>N/A</v>
      </c>
    </row>
    <row r="141" spans="1:28" x14ac:dyDescent="0.3">
      <c r="A141" s="1">
        <v>3</v>
      </c>
      <c r="B141" t="s">
        <v>9018</v>
      </c>
      <c r="C141" t="s">
        <v>9019</v>
      </c>
      <c r="D141" t="s">
        <v>9020</v>
      </c>
      <c r="F141">
        <v>39</v>
      </c>
      <c r="I141" t="str">
        <f t="shared" si="15"/>
        <v>N/A</v>
      </c>
      <c r="J141" t="str">
        <f t="shared" si="16"/>
        <v>N/A</v>
      </c>
      <c r="K141">
        <f t="shared" si="17"/>
        <v>359530</v>
      </c>
      <c r="L141" t="str">
        <f t="shared" si="18"/>
        <v>N/A</v>
      </c>
      <c r="M141">
        <f t="shared" si="19"/>
        <v>39</v>
      </c>
      <c r="N141" t="str">
        <f t="shared" si="20"/>
        <v>N/A</v>
      </c>
    </row>
    <row r="142" spans="1:28" x14ac:dyDescent="0.3">
      <c r="A142" s="1">
        <v>4</v>
      </c>
      <c r="B142" t="s">
        <v>9021</v>
      </c>
      <c r="C142" t="s">
        <v>9022</v>
      </c>
      <c r="D142" t="s">
        <v>9023</v>
      </c>
      <c r="F142">
        <v>66</v>
      </c>
      <c r="I142" t="str">
        <f t="shared" si="15"/>
        <v>N/A</v>
      </c>
      <c r="J142" t="str">
        <f t="shared" si="16"/>
        <v>N/A</v>
      </c>
      <c r="K142">
        <f t="shared" si="17"/>
        <v>364150</v>
      </c>
      <c r="L142" t="str">
        <f t="shared" si="18"/>
        <v>N/A</v>
      </c>
      <c r="M142">
        <f t="shared" si="19"/>
        <v>66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9024</v>
      </c>
      <c r="D145" t="s">
        <v>9025</v>
      </c>
      <c r="E145" t="s">
        <v>9026</v>
      </c>
      <c r="F145" t="s">
        <v>9027</v>
      </c>
      <c r="G145" t="s">
        <v>8968</v>
      </c>
      <c r="I145" t="str">
        <f t="shared" si="15"/>
        <v>pos_trend</v>
      </c>
      <c r="J145">
        <f t="shared" si="16"/>
        <v>70250000</v>
      </c>
      <c r="K145">
        <f t="shared" si="17"/>
        <v>81890000</v>
      </c>
      <c r="L145">
        <f t="shared" si="18"/>
        <v>107450000</v>
      </c>
      <c r="M145">
        <f t="shared" si="19"/>
        <v>129090000</v>
      </c>
      <c r="N145">
        <f t="shared" si="20"/>
        <v>155110000</v>
      </c>
      <c r="P145">
        <f t="shared" ref="P145:P208" si="21">MAX(J145:N145)</f>
        <v>155110000</v>
      </c>
      <c r="Q145">
        <f>IFERROR(J144+MATCH(P145,J145:N145,0)-1,"")</f>
        <v>2016</v>
      </c>
      <c r="R145">
        <f t="shared" ref="R145:R208" si="22">IF(Q145="","",MIN(J145:N145))</f>
        <v>70250000</v>
      </c>
      <c r="S145">
        <f>IFERROR(J144+MATCH(R145,J145:N145)-1,"")</f>
        <v>2012</v>
      </c>
      <c r="T145">
        <f t="shared" ref="T145:T208" si="23">IFERROR(AVERAGE(J145:N145),"")</f>
        <v>108758000</v>
      </c>
      <c r="U145">
        <f t="shared" ref="U145:U208" si="24">IFERROR(STDEV(J145:N145),"")</f>
        <v>34526672.588015199</v>
      </c>
      <c r="V145">
        <f t="shared" ref="V145:V208" si="25">IF(C145="-","",IF(ISBLANK(B145),"",IF(OR(ISNUMBER(FIND("Growth",B145)),ISNUMBER(FIND("Margin",B145))),"",(J145-T145)/U145)))</f>
        <v>-1.1153116449850655</v>
      </c>
      <c r="W145">
        <f t="shared" ref="W145:W208" si="26">IF(OR(D145="-",ISBLANK(D145)),"",(K145-T145)/U145)</f>
        <v>-0.77818098258696222</v>
      </c>
      <c r="X145">
        <f t="shared" ref="X145:X208" si="27">IF(OR(E145="-",ISBLANK(E145)),"",(L145-T145)/U145)</f>
        <v>-3.788375484679718E-2</v>
      </c>
      <c r="Y145">
        <f t="shared" ref="Y145:Y208" si="28">IF(OR(F145="-",ISBLANK(F145)),"",(M145-T145)/U145)</f>
        <v>0.58887806081428151</v>
      </c>
      <c r="Z145">
        <f t="shared" ref="Z145:Z208" si="29">IFERROR(IF(OR(G145="-",ISBLANK(G145)),"",(N145-T145)/U145),"")</f>
        <v>1.3424983216045434</v>
      </c>
      <c r="AA145">
        <f t="shared" ref="AA145:AA208" si="30">IF(MAX(MAX(V145:Z145),ABS(MIN(V145:Z145)))=ABS(MIN(V145:Z145)),MIN(V145:Z145),MAX(V145:Z145))</f>
        <v>1.3424983216045434</v>
      </c>
      <c r="AB145">
        <f>IFERROR(V144+MATCH(AA145,V145:Z145,0)-1,"")</f>
        <v>2016</v>
      </c>
    </row>
    <row r="146" spans="1:28" x14ac:dyDescent="0.3">
      <c r="A146" s="1">
        <v>1</v>
      </c>
      <c r="B146" t="s">
        <v>253</v>
      </c>
      <c r="C146" t="s">
        <v>254</v>
      </c>
      <c r="D146" t="s">
        <v>9028</v>
      </c>
      <c r="E146" t="s">
        <v>9029</v>
      </c>
      <c r="F146" t="s">
        <v>9030</v>
      </c>
      <c r="G146" t="s">
        <v>9031</v>
      </c>
      <c r="I146" t="str">
        <f t="shared" si="15"/>
        <v>N/A</v>
      </c>
      <c r="J146" t="str">
        <f t="shared" si="16"/>
        <v>N/A</v>
      </c>
      <c r="K146">
        <f t="shared" si="17"/>
        <v>0.16570000000000001</v>
      </c>
      <c r="L146">
        <f t="shared" si="18"/>
        <v>0.31219999999999998</v>
      </c>
      <c r="M146">
        <f t="shared" si="19"/>
        <v>0.20130000000000001</v>
      </c>
      <c r="N146">
        <f t="shared" si="20"/>
        <v>0.2016</v>
      </c>
      <c r="P146">
        <f t="shared" si="21"/>
        <v>0.31219999999999998</v>
      </c>
      <c r="Q146">
        <f>IFERROR(J144+MATCH(P146,J146:N146,0)-1,"")</f>
        <v>2014</v>
      </c>
      <c r="R146">
        <f t="shared" si="22"/>
        <v>0.16570000000000001</v>
      </c>
      <c r="S146">
        <f>IFERROR(J144+MATCH(R146,J146:N146)-1,"")</f>
        <v>2013</v>
      </c>
      <c r="T146">
        <f t="shared" si="23"/>
        <v>0.22020000000000001</v>
      </c>
      <c r="U146">
        <f t="shared" si="24"/>
        <v>6.3606655836214665E-2</v>
      </c>
      <c r="V146" t="str">
        <f t="shared" si="25"/>
        <v/>
      </c>
      <c r="W146">
        <f t="shared" si="26"/>
        <v>-0.85682857058758044</v>
      </c>
      <c r="X146">
        <f t="shared" si="27"/>
        <v>1.4463895136524292</v>
      </c>
      <c r="Y146">
        <f t="shared" si="28"/>
        <v>-0.29713871530468389</v>
      </c>
      <c r="Z146">
        <f t="shared" si="29"/>
        <v>-0.29242222776016519</v>
      </c>
      <c r="AA146">
        <f t="shared" si="30"/>
        <v>1.4463895136524292</v>
      </c>
      <c r="AB146">
        <f>IFERROR(V144+MATCH(AA146,V146:Z146,0)-1,"")</f>
        <v>2014</v>
      </c>
    </row>
    <row r="147" spans="1:28" x14ac:dyDescent="0.3">
      <c r="A147" s="1">
        <v>2</v>
      </c>
      <c r="B147" t="s">
        <v>259</v>
      </c>
      <c r="C147" t="s">
        <v>9032</v>
      </c>
      <c r="D147" t="s">
        <v>9033</v>
      </c>
      <c r="E147" t="s">
        <v>9034</v>
      </c>
      <c r="F147" t="s">
        <v>9035</v>
      </c>
      <c r="G147" t="s">
        <v>9036</v>
      </c>
      <c r="I147" t="str">
        <f t="shared" si="15"/>
        <v>pos_trend</v>
      </c>
      <c r="J147">
        <f t="shared" si="16"/>
        <v>20230000</v>
      </c>
      <c r="K147">
        <f t="shared" si="17"/>
        <v>22330000</v>
      </c>
      <c r="L147">
        <f t="shared" si="18"/>
        <v>31700000</v>
      </c>
      <c r="M147">
        <f t="shared" si="19"/>
        <v>36880000</v>
      </c>
      <c r="N147">
        <f t="shared" si="20"/>
        <v>44010000</v>
      </c>
      <c r="P147">
        <f t="shared" si="21"/>
        <v>44010000</v>
      </c>
      <c r="Q147">
        <f>IFERROR(J144+MATCH(P147,J147:N147,0)-1,"")</f>
        <v>2016</v>
      </c>
      <c r="R147">
        <f t="shared" si="22"/>
        <v>20230000</v>
      </c>
      <c r="S147">
        <f>IFERROR(J144+MATCH(R147,J147:N147)-1,"")</f>
        <v>2012</v>
      </c>
      <c r="T147">
        <f t="shared" si="23"/>
        <v>31030000</v>
      </c>
      <c r="U147">
        <f t="shared" si="24"/>
        <v>9943362.1074564103</v>
      </c>
      <c r="V147">
        <f t="shared" si="25"/>
        <v>-1.0861517345225924</v>
      </c>
      <c r="W147">
        <f t="shared" si="26"/>
        <v>-0.87495556392097718</v>
      </c>
      <c r="X147">
        <f t="shared" si="27"/>
        <v>6.7381635382420091E-2</v>
      </c>
      <c r="Y147">
        <f t="shared" si="28"/>
        <v>0.58833218953307087</v>
      </c>
      <c r="Z147">
        <f t="shared" si="29"/>
        <v>1.3053934735280786</v>
      </c>
      <c r="AA147">
        <f t="shared" si="30"/>
        <v>1.3053934735280786</v>
      </c>
      <c r="AB147">
        <f>IFERROR(V144+MATCH(AA147,V147:Z147,0)-1,"")</f>
        <v>2016</v>
      </c>
    </row>
    <row r="148" spans="1:28" x14ac:dyDescent="0.3">
      <c r="A148" s="1">
        <v>3</v>
      </c>
      <c r="B148" t="s">
        <v>265</v>
      </c>
      <c r="C148" t="s">
        <v>2673</v>
      </c>
      <c r="D148" t="s">
        <v>5515</v>
      </c>
      <c r="E148" t="s">
        <v>4681</v>
      </c>
      <c r="F148" t="s">
        <v>9037</v>
      </c>
      <c r="G148" t="s">
        <v>9038</v>
      </c>
      <c r="I148" t="str">
        <f t="shared" si="15"/>
        <v>pos_trend</v>
      </c>
      <c r="J148">
        <f t="shared" si="16"/>
        <v>18330000</v>
      </c>
      <c r="K148">
        <f t="shared" si="17"/>
        <v>20310000</v>
      </c>
      <c r="L148">
        <f t="shared" si="18"/>
        <v>26930000</v>
      </c>
      <c r="M148">
        <f t="shared" si="19"/>
        <v>30600000</v>
      </c>
      <c r="N148">
        <f t="shared" si="20"/>
        <v>34710000</v>
      </c>
      <c r="P148">
        <f t="shared" si="21"/>
        <v>34710000</v>
      </c>
      <c r="Q148">
        <f>IFERROR(J144+MATCH(P148,J148:N148,0)-1,"")</f>
        <v>2016</v>
      </c>
      <c r="R148">
        <f t="shared" si="22"/>
        <v>18330000</v>
      </c>
      <c r="S148">
        <f>IFERROR(J144+MATCH(R148,J148:N148)-1,"")</f>
        <v>2012</v>
      </c>
      <c r="T148">
        <f t="shared" si="23"/>
        <v>26176000</v>
      </c>
      <c r="U148">
        <f t="shared" si="24"/>
        <v>6872756.3611698039</v>
      </c>
      <c r="V148">
        <f t="shared" si="25"/>
        <v>-1.1416089248163805</v>
      </c>
      <c r="W148">
        <f t="shared" si="26"/>
        <v>-0.85351490606333014</v>
      </c>
      <c r="X148">
        <f t="shared" si="27"/>
        <v>0.10970853037363637</v>
      </c>
      <c r="Y148">
        <f t="shared" si="28"/>
        <v>0.64370097927449244</v>
      </c>
      <c r="Z148">
        <f t="shared" si="29"/>
        <v>1.241714321231582</v>
      </c>
      <c r="AA148">
        <f t="shared" si="30"/>
        <v>1.241714321231582</v>
      </c>
      <c r="AB148">
        <f>IFERROR(V144+MATCH(AA148,V148:Z148,0)-1,"")</f>
        <v>2016</v>
      </c>
    </row>
    <row r="149" spans="1:28" x14ac:dyDescent="0.3">
      <c r="A149" s="1">
        <v>4</v>
      </c>
      <c r="B149" t="s">
        <v>271</v>
      </c>
      <c r="C149" t="s">
        <v>5739</v>
      </c>
      <c r="D149" t="s">
        <v>3442</v>
      </c>
      <c r="E149" t="s">
        <v>6233</v>
      </c>
      <c r="F149" t="s">
        <v>2183</v>
      </c>
      <c r="G149" t="s">
        <v>6829</v>
      </c>
      <c r="I149" t="str">
        <f t="shared" si="15"/>
        <v>pos_trend</v>
      </c>
      <c r="J149">
        <f t="shared" si="16"/>
        <v>1900000</v>
      </c>
      <c r="K149">
        <f t="shared" si="17"/>
        <v>2020000</v>
      </c>
      <c r="L149">
        <f t="shared" si="18"/>
        <v>4770000</v>
      </c>
      <c r="M149">
        <f t="shared" si="19"/>
        <v>6280000</v>
      </c>
      <c r="N149">
        <f t="shared" si="20"/>
        <v>9300000</v>
      </c>
      <c r="P149">
        <f t="shared" si="21"/>
        <v>9300000</v>
      </c>
      <c r="Q149">
        <f>IFERROR(J144+MATCH(P149,J149:N149,0)-1,"")</f>
        <v>2016</v>
      </c>
      <c r="R149">
        <f t="shared" si="22"/>
        <v>1900000</v>
      </c>
      <c r="S149">
        <f>IFERROR(J144+MATCH(R149,J149:N149)-1,"")</f>
        <v>2012</v>
      </c>
      <c r="T149">
        <f t="shared" si="23"/>
        <v>4854000</v>
      </c>
      <c r="U149">
        <f t="shared" si="24"/>
        <v>3105041.0625304137</v>
      </c>
      <c r="V149">
        <f t="shared" si="25"/>
        <v>-0.95135617871432443</v>
      </c>
      <c r="W149">
        <f t="shared" si="26"/>
        <v>-0.91270934680988336</v>
      </c>
      <c r="X149">
        <f t="shared" si="27"/>
        <v>-2.705278233310875E-2</v>
      </c>
      <c r="Y149">
        <f t="shared" si="28"/>
        <v>0.45925318579777474</v>
      </c>
      <c r="Z149">
        <f t="shared" si="29"/>
        <v>1.4318651220595418</v>
      </c>
      <c r="AA149">
        <f t="shared" si="30"/>
        <v>1.4318651220595418</v>
      </c>
      <c r="AB149">
        <f>IFERROR(V144+MATCH(AA149,V149:Z149,0)-1,"")</f>
        <v>2016</v>
      </c>
    </row>
    <row r="150" spans="1:28" x14ac:dyDescent="0.3">
      <c r="A150" s="1">
        <v>5</v>
      </c>
      <c r="B150" t="s">
        <v>277</v>
      </c>
      <c r="C150" t="s">
        <v>9039</v>
      </c>
      <c r="D150" t="s">
        <v>4677</v>
      </c>
      <c r="E150" t="s">
        <v>8277</v>
      </c>
      <c r="F150" t="s">
        <v>9040</v>
      </c>
      <c r="G150" t="s">
        <v>9041</v>
      </c>
      <c r="I150" t="str">
        <f t="shared" si="15"/>
        <v>pos_trend</v>
      </c>
      <c r="J150">
        <f t="shared" si="16"/>
        <v>1890000</v>
      </c>
      <c r="K150">
        <f t="shared" si="17"/>
        <v>2009999.9999999998</v>
      </c>
      <c r="L150">
        <f t="shared" si="18"/>
        <v>3350000</v>
      </c>
      <c r="M150">
        <f t="shared" si="19"/>
        <v>4980000</v>
      </c>
      <c r="N150">
        <f t="shared" si="20"/>
        <v>7660000</v>
      </c>
      <c r="P150">
        <f t="shared" si="21"/>
        <v>7660000</v>
      </c>
      <c r="Q150">
        <f>IFERROR(J144+MATCH(P150,J150:N150,0)-1,"")</f>
        <v>2016</v>
      </c>
      <c r="R150">
        <f t="shared" si="22"/>
        <v>1890000</v>
      </c>
      <c r="S150">
        <f>IFERROR(J144+MATCH(R150,J150:N150)-1,"")</f>
        <v>2012</v>
      </c>
      <c r="T150">
        <f t="shared" si="23"/>
        <v>3978000</v>
      </c>
      <c r="U150">
        <f t="shared" si="24"/>
        <v>2407710.5307739964</v>
      </c>
      <c r="V150">
        <f t="shared" si="25"/>
        <v>-0.86721388360949669</v>
      </c>
      <c r="W150">
        <f t="shared" si="26"/>
        <v>-0.8173740052411349</v>
      </c>
      <c r="X150">
        <f t="shared" si="27"/>
        <v>-0.26082869679442716</v>
      </c>
      <c r="Y150">
        <f t="shared" si="28"/>
        <v>0.41616298437582167</v>
      </c>
      <c r="Z150">
        <f t="shared" si="29"/>
        <v>1.529253601269237</v>
      </c>
      <c r="AA150">
        <f t="shared" si="30"/>
        <v>1.529253601269237</v>
      </c>
      <c r="AB150">
        <f>IFERROR(V144+MATCH(AA150,V150:Z150,0)-1,"")</f>
        <v>2016</v>
      </c>
    </row>
    <row r="151" spans="1:28" x14ac:dyDescent="0.3">
      <c r="A151" s="1">
        <v>6</v>
      </c>
      <c r="B151" t="s">
        <v>283</v>
      </c>
      <c r="C151" t="s">
        <v>9042</v>
      </c>
      <c r="D151" t="s">
        <v>3061</v>
      </c>
      <c r="E151" t="s">
        <v>2354</v>
      </c>
      <c r="F151" t="s">
        <v>2658</v>
      </c>
      <c r="G151" t="s">
        <v>7588</v>
      </c>
      <c r="I151" t="str">
        <f t="shared" si="15"/>
        <v>N/A</v>
      </c>
      <c r="J151">
        <f t="shared" si="16"/>
        <v>13000</v>
      </c>
      <c r="K151">
        <f t="shared" si="17"/>
        <v>12000</v>
      </c>
      <c r="L151">
        <f t="shared" si="18"/>
        <v>1420000</v>
      </c>
      <c r="M151">
        <f t="shared" si="19"/>
        <v>1300000</v>
      </c>
      <c r="N151">
        <f t="shared" si="20"/>
        <v>1640000</v>
      </c>
      <c r="P151">
        <f t="shared" si="21"/>
        <v>1640000</v>
      </c>
      <c r="Q151">
        <f>IFERROR(J144+MATCH(P151,J151:N151,0)-1,"")</f>
        <v>2016</v>
      </c>
      <c r="R151">
        <f t="shared" si="22"/>
        <v>12000</v>
      </c>
      <c r="S151" t="str">
        <f>IFERROR(J144+MATCH(R151,J151:N151)-1,"")</f>
        <v/>
      </c>
      <c r="T151">
        <f t="shared" si="23"/>
        <v>877000</v>
      </c>
      <c r="U151">
        <f t="shared" si="24"/>
        <v>798540.5437421446</v>
      </c>
      <c r="V151">
        <f t="shared" si="25"/>
        <v>-1.081973866913629</v>
      </c>
      <c r="W151">
        <f t="shared" si="26"/>
        <v>-1.083226151481816</v>
      </c>
      <c r="X151">
        <f t="shared" si="27"/>
        <v>0.67999052052557929</v>
      </c>
      <c r="Y151">
        <f t="shared" si="28"/>
        <v>0.52971637234313085</v>
      </c>
      <c r="Z151">
        <f t="shared" si="29"/>
        <v>0.95549312552673471</v>
      </c>
      <c r="AA151">
        <f t="shared" si="30"/>
        <v>-1.083226151481816</v>
      </c>
      <c r="AB151">
        <f>IFERROR(V144+MATCH(AA151,V151:Z151,0)-1,"")</f>
        <v>2013</v>
      </c>
    </row>
    <row r="152" spans="1:28" x14ac:dyDescent="0.3">
      <c r="A152" s="1">
        <v>7</v>
      </c>
      <c r="B152" t="s">
        <v>289</v>
      </c>
      <c r="C152" t="s">
        <v>254</v>
      </c>
      <c r="D152" t="s">
        <v>9043</v>
      </c>
      <c r="E152" t="s">
        <v>9044</v>
      </c>
      <c r="F152" t="s">
        <v>4465</v>
      </c>
      <c r="G152" t="s">
        <v>9045</v>
      </c>
      <c r="I152" t="str">
        <f t="shared" si="15"/>
        <v>N/A</v>
      </c>
      <c r="J152" t="str">
        <f t="shared" si="16"/>
        <v>N/A</v>
      </c>
      <c r="K152">
        <f t="shared" si="17"/>
        <v>0.10340000000000001</v>
      </c>
      <c r="L152">
        <f t="shared" si="18"/>
        <v>0.42</v>
      </c>
      <c r="M152">
        <f t="shared" si="19"/>
        <v>0.16329999999999997</v>
      </c>
      <c r="N152">
        <f t="shared" si="20"/>
        <v>0.1933</v>
      </c>
      <c r="P152">
        <f t="shared" si="21"/>
        <v>0.42</v>
      </c>
      <c r="Q152">
        <f>IFERROR(J144+MATCH(P152,J152:N152,0)-1,"")</f>
        <v>2014</v>
      </c>
      <c r="R152">
        <f t="shared" si="22"/>
        <v>0.10340000000000001</v>
      </c>
      <c r="S152">
        <f>IFERROR(J144+MATCH(R152,J152:N152)-1,"")</f>
        <v>2013</v>
      </c>
      <c r="T152">
        <f t="shared" si="23"/>
        <v>0.22</v>
      </c>
      <c r="U152">
        <f t="shared" si="24"/>
        <v>0.13847182625598126</v>
      </c>
      <c r="V152" t="str">
        <f t="shared" si="25"/>
        <v/>
      </c>
      <c r="W152">
        <f t="shared" si="26"/>
        <v>-0.84204854628299153</v>
      </c>
      <c r="X152">
        <f t="shared" si="27"/>
        <v>1.4443371291303457</v>
      </c>
      <c r="Y152">
        <f t="shared" si="28"/>
        <v>-0.40946957610845325</v>
      </c>
      <c r="Z152">
        <f t="shared" si="29"/>
        <v>-0.19281900673890118</v>
      </c>
      <c r="AA152">
        <f t="shared" si="30"/>
        <v>1.4443371291303457</v>
      </c>
      <c r="AB152">
        <f>IFERROR(V144+MATCH(AA152,V152:Z152,0)-1,"")</f>
        <v>2014</v>
      </c>
    </row>
    <row r="153" spans="1:28" x14ac:dyDescent="0.3">
      <c r="A153" s="1">
        <v>8</v>
      </c>
      <c r="B153" t="s">
        <v>294</v>
      </c>
      <c r="C153" t="s">
        <v>9046</v>
      </c>
      <c r="D153" t="s">
        <v>9047</v>
      </c>
      <c r="E153" t="s">
        <v>489</v>
      </c>
      <c r="F153" t="s">
        <v>9048</v>
      </c>
      <c r="G153" t="s">
        <v>8989</v>
      </c>
      <c r="I153" t="str">
        <f t="shared" si="15"/>
        <v>pos_trend</v>
      </c>
      <c r="J153">
        <f t="shared" si="16"/>
        <v>50010000</v>
      </c>
      <c r="K153">
        <f t="shared" si="17"/>
        <v>59560000</v>
      </c>
      <c r="L153">
        <f t="shared" si="18"/>
        <v>75750000</v>
      </c>
      <c r="M153">
        <f t="shared" si="19"/>
        <v>92210000</v>
      </c>
      <c r="N153">
        <f t="shared" si="20"/>
        <v>111100000</v>
      </c>
      <c r="P153">
        <f t="shared" si="21"/>
        <v>111100000</v>
      </c>
      <c r="Q153">
        <f>IFERROR(J144+MATCH(P153,J153:N153,0)-1,"")</f>
        <v>2016</v>
      </c>
      <c r="R153">
        <f t="shared" si="22"/>
        <v>50010000</v>
      </c>
      <c r="S153">
        <f>IFERROR(J144+MATCH(R153,J153:N153)-1,"")</f>
        <v>2012</v>
      </c>
      <c r="T153">
        <f t="shared" si="23"/>
        <v>77726000</v>
      </c>
      <c r="U153">
        <f t="shared" si="24"/>
        <v>24625672.173567161</v>
      </c>
      <c r="V153">
        <f t="shared" si="25"/>
        <v>-1.1254921207693958</v>
      </c>
      <c r="W153">
        <f t="shared" si="26"/>
        <v>-0.737685447607766</v>
      </c>
      <c r="X153">
        <f t="shared" si="27"/>
        <v>-8.0241464520144537E-2</v>
      </c>
      <c r="Y153">
        <f t="shared" si="28"/>
        <v>0.58816668629037117</v>
      </c>
      <c r="Z153">
        <f t="shared" si="29"/>
        <v>1.3552523466069351</v>
      </c>
      <c r="AA153">
        <f t="shared" si="30"/>
        <v>1.3552523466069351</v>
      </c>
      <c r="AB153">
        <f>IFERROR(V144+MATCH(AA153,V153:Z153,0)-1,"")</f>
        <v>2016</v>
      </c>
    </row>
    <row r="154" spans="1:28" x14ac:dyDescent="0.3">
      <c r="A154" s="1">
        <v>9</v>
      </c>
      <c r="B154" t="s">
        <v>300</v>
      </c>
      <c r="C154" t="s">
        <v>254</v>
      </c>
      <c r="D154" t="s">
        <v>9049</v>
      </c>
      <c r="E154" t="s">
        <v>9050</v>
      </c>
      <c r="F154" t="s">
        <v>9051</v>
      </c>
      <c r="G154" t="s">
        <v>9052</v>
      </c>
      <c r="I154" t="str">
        <f t="shared" si="15"/>
        <v>N/A</v>
      </c>
      <c r="J154" t="str">
        <f t="shared" si="16"/>
        <v>N/A</v>
      </c>
      <c r="K154">
        <f t="shared" si="17"/>
        <v>0.19090000000000001</v>
      </c>
      <c r="L154">
        <f t="shared" si="18"/>
        <v>0.27179999999999999</v>
      </c>
      <c r="M154">
        <f t="shared" si="19"/>
        <v>0.21730000000000002</v>
      </c>
      <c r="N154">
        <f t="shared" si="20"/>
        <v>0.2049</v>
      </c>
      <c r="P154">
        <f t="shared" si="21"/>
        <v>0.27179999999999999</v>
      </c>
      <c r="Q154">
        <f>IFERROR(J144+MATCH(P154,J154:N154,0)-1,"")</f>
        <v>2014</v>
      </c>
      <c r="R154">
        <f t="shared" si="22"/>
        <v>0.19090000000000001</v>
      </c>
      <c r="S154">
        <f>IFERROR(J144+MATCH(R154,J154:N154)-1,"")</f>
        <v>2013</v>
      </c>
      <c r="T154">
        <f t="shared" si="23"/>
        <v>0.221225</v>
      </c>
      <c r="U154">
        <f t="shared" si="24"/>
        <v>3.5399376171528024E-2</v>
      </c>
      <c r="V154" t="str">
        <f t="shared" si="25"/>
        <v/>
      </c>
      <c r="W154">
        <f t="shared" si="26"/>
        <v>-0.8566535142613787</v>
      </c>
      <c r="X154">
        <f t="shared" si="27"/>
        <v>1.4286974932817551</v>
      </c>
      <c r="Y154">
        <f t="shared" si="28"/>
        <v>-0.1108776601311096</v>
      </c>
      <c r="Z154">
        <f t="shared" si="29"/>
        <v>-0.46116631888926685</v>
      </c>
      <c r="AA154">
        <f t="shared" si="30"/>
        <v>1.4286974932817551</v>
      </c>
      <c r="AB154">
        <f>IFERROR(V144+MATCH(AA154,V154:Z154,0)-1,"")</f>
        <v>2014</v>
      </c>
    </row>
    <row r="155" spans="1:28" x14ac:dyDescent="0.3">
      <c r="A155" s="1">
        <v>10</v>
      </c>
      <c r="B155" t="s">
        <v>305</v>
      </c>
      <c r="C155" t="s">
        <v>254</v>
      </c>
      <c r="D155" t="s">
        <v>254</v>
      </c>
      <c r="E155" t="s">
        <v>254</v>
      </c>
      <c r="F155" t="s">
        <v>254</v>
      </c>
      <c r="G155" t="s">
        <v>9053</v>
      </c>
      <c r="I155" t="str">
        <f t="shared" si="15"/>
        <v>N/A</v>
      </c>
      <c r="J155" t="str">
        <f t="shared" si="16"/>
        <v>N/A</v>
      </c>
      <c r="K155" t="str">
        <f t="shared" si="17"/>
        <v>N/A</v>
      </c>
      <c r="L155" t="str">
        <f t="shared" si="18"/>
        <v>N/A</v>
      </c>
      <c r="M155" t="str">
        <f t="shared" si="19"/>
        <v>N/A</v>
      </c>
      <c r="N155">
        <f t="shared" si="20"/>
        <v>0.71629999999999994</v>
      </c>
      <c r="P155">
        <f t="shared" si="21"/>
        <v>0.71629999999999994</v>
      </c>
      <c r="Q155">
        <f>IFERROR(J144+MATCH(P155,J155:N155,0)-1,"")</f>
        <v>2016</v>
      </c>
      <c r="R155">
        <f t="shared" si="22"/>
        <v>0.71629999999999994</v>
      </c>
      <c r="S155">
        <f>IFERROR(J144+MATCH(R155,J155:N155)-1,"")</f>
        <v>2016</v>
      </c>
      <c r="T155">
        <f t="shared" si="23"/>
        <v>0.71629999999999994</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9054</v>
      </c>
      <c r="D158" t="s">
        <v>3895</v>
      </c>
      <c r="E158" t="s">
        <v>9055</v>
      </c>
      <c r="F158" t="s">
        <v>9056</v>
      </c>
      <c r="G158" t="s">
        <v>9057</v>
      </c>
      <c r="I158" t="str">
        <f t="shared" si="15"/>
        <v>pos_trend</v>
      </c>
      <c r="J158">
        <f t="shared" si="16"/>
        <v>57210000</v>
      </c>
      <c r="K158">
        <f t="shared" si="17"/>
        <v>69250000</v>
      </c>
      <c r="L158">
        <f t="shared" si="18"/>
        <v>84080000</v>
      </c>
      <c r="M158">
        <f t="shared" si="19"/>
        <v>117110000</v>
      </c>
      <c r="N158">
        <f t="shared" si="20"/>
        <v>141270000</v>
      </c>
      <c r="P158">
        <f t="shared" si="21"/>
        <v>141270000</v>
      </c>
      <c r="Q158">
        <f>IFERROR(J144+MATCH(P158,J158:N158,0)-1,"")</f>
        <v>2016</v>
      </c>
      <c r="R158">
        <f t="shared" si="22"/>
        <v>57210000</v>
      </c>
      <c r="S158">
        <f>IFERROR(J144+MATCH(R158,J158:N158)-1,"")</f>
        <v>2012</v>
      </c>
      <c r="T158">
        <f t="shared" si="23"/>
        <v>93784000</v>
      </c>
      <c r="U158">
        <f t="shared" si="24"/>
        <v>34759044.578353994</v>
      </c>
      <c r="V158">
        <f t="shared" si="25"/>
        <v>-1.0522153426154948</v>
      </c>
      <c r="W158">
        <f t="shared" si="26"/>
        <v>-0.70583067796053334</v>
      </c>
      <c r="X158">
        <f t="shared" si="27"/>
        <v>-0.27917913503419806</v>
      </c>
      <c r="Y158">
        <f t="shared" si="28"/>
        <v>0.67107713353335785</v>
      </c>
      <c r="Z158">
        <f t="shared" si="29"/>
        <v>1.3661480220768683</v>
      </c>
      <c r="AA158">
        <f t="shared" si="30"/>
        <v>1.3661480220768683</v>
      </c>
      <c r="AB158">
        <f>IFERROR(V144+MATCH(AA158,V158:Z158,0)-1,"")</f>
        <v>2016</v>
      </c>
    </row>
    <row r="159" spans="1:28" x14ac:dyDescent="0.3">
      <c r="A159" s="1">
        <v>1</v>
      </c>
      <c r="B159" t="s">
        <v>314</v>
      </c>
      <c r="C159" t="s">
        <v>1989</v>
      </c>
      <c r="D159" t="s">
        <v>9058</v>
      </c>
      <c r="E159" t="s">
        <v>5974</v>
      </c>
      <c r="F159" t="s">
        <v>4632</v>
      </c>
      <c r="G159" t="s">
        <v>9059</v>
      </c>
      <c r="I159" t="str">
        <f t="shared" si="15"/>
        <v>pos_trend</v>
      </c>
      <c r="J159">
        <f t="shared" si="16"/>
        <v>12150000</v>
      </c>
      <c r="K159">
        <f t="shared" si="17"/>
        <v>13440000</v>
      </c>
      <c r="L159">
        <f t="shared" si="18"/>
        <v>18600000</v>
      </c>
      <c r="M159">
        <f t="shared" si="19"/>
        <v>25740000</v>
      </c>
      <c r="N159">
        <f t="shared" si="20"/>
        <v>35820000</v>
      </c>
      <c r="P159">
        <f t="shared" si="21"/>
        <v>35820000</v>
      </c>
      <c r="Q159">
        <f>IFERROR(J144+MATCH(P159,J159:N159,0)-1,"")</f>
        <v>2016</v>
      </c>
      <c r="R159">
        <f t="shared" si="22"/>
        <v>12150000</v>
      </c>
      <c r="S159">
        <f>IFERROR(J144+MATCH(R159,J159:N159)-1,"")</f>
        <v>2012</v>
      </c>
      <c r="T159">
        <f t="shared" si="23"/>
        <v>21150000</v>
      </c>
      <c r="U159">
        <f t="shared" si="24"/>
        <v>9788048.8351867143</v>
      </c>
      <c r="V159">
        <f t="shared" si="25"/>
        <v>-0.91948866945230334</v>
      </c>
      <c r="W159">
        <f t="shared" si="26"/>
        <v>-0.78769529349747325</v>
      </c>
      <c r="X159">
        <f t="shared" si="27"/>
        <v>-0.26052178967815265</v>
      </c>
      <c r="Y159">
        <f t="shared" si="28"/>
        <v>0.46893922142067473</v>
      </c>
      <c r="Z159">
        <f t="shared" si="29"/>
        <v>1.4987665312072544</v>
      </c>
      <c r="AA159">
        <f t="shared" si="30"/>
        <v>1.4987665312072544</v>
      </c>
      <c r="AB159">
        <f>IFERROR(V144+MATCH(AA159,V159:Z159,0)-1,"")</f>
        <v>2016</v>
      </c>
    </row>
    <row r="160" spans="1:28" x14ac:dyDescent="0.3">
      <c r="A160" s="1">
        <v>2</v>
      </c>
      <c r="B160" t="s">
        <v>320</v>
      </c>
      <c r="C160" t="s">
        <v>9060</v>
      </c>
      <c r="D160" t="s">
        <v>9061</v>
      </c>
      <c r="E160" t="s">
        <v>9062</v>
      </c>
      <c r="F160" t="s">
        <v>9063</v>
      </c>
      <c r="G160" t="s">
        <v>9064</v>
      </c>
      <c r="I160" t="str">
        <f t="shared" si="15"/>
        <v>pos_trend</v>
      </c>
      <c r="J160">
        <f t="shared" si="16"/>
        <v>45070000</v>
      </c>
      <c r="K160">
        <f t="shared" si="17"/>
        <v>55810000</v>
      </c>
      <c r="L160">
        <f t="shared" si="18"/>
        <v>65480000.000000007</v>
      </c>
      <c r="M160">
        <f t="shared" si="19"/>
        <v>91360000</v>
      </c>
      <c r="N160">
        <f t="shared" si="20"/>
        <v>105450000</v>
      </c>
      <c r="P160">
        <f t="shared" si="21"/>
        <v>105450000</v>
      </c>
      <c r="Q160">
        <f>IFERROR(J144+MATCH(P160,J160:N160,0)-1,"")</f>
        <v>2016</v>
      </c>
      <c r="R160">
        <f t="shared" si="22"/>
        <v>45070000</v>
      </c>
      <c r="S160">
        <f>IFERROR(J144+MATCH(R160,J160:N160)-1,"")</f>
        <v>2012</v>
      </c>
      <c r="T160">
        <f t="shared" si="23"/>
        <v>72634000</v>
      </c>
      <c r="U160">
        <f t="shared" si="24"/>
        <v>25107537.314519718</v>
      </c>
      <c r="V160">
        <f t="shared" si="25"/>
        <v>-1.0978376594529526</v>
      </c>
      <c r="W160">
        <f t="shared" si="26"/>
        <v>-0.67007766589161499</v>
      </c>
      <c r="X160">
        <f t="shared" si="27"/>
        <v>-0.2849343569774494</v>
      </c>
      <c r="Y160">
        <f t="shared" si="28"/>
        <v>0.74583181000275689</v>
      </c>
      <c r="Z160">
        <f t="shared" si="29"/>
        <v>1.3070178723192605</v>
      </c>
      <c r="AA160">
        <f t="shared" si="30"/>
        <v>1.3070178723192605</v>
      </c>
      <c r="AB160">
        <f>IFERROR(V144+MATCH(AA160,V160:Z160,0)-1,"")</f>
        <v>2016</v>
      </c>
    </row>
    <row r="161" spans="1:28" x14ac:dyDescent="0.3">
      <c r="A161" s="1">
        <v>3</v>
      </c>
      <c r="B161" t="s">
        <v>326</v>
      </c>
      <c r="C161" t="s">
        <v>254</v>
      </c>
      <c r="D161" t="s">
        <v>9065</v>
      </c>
      <c r="E161" t="s">
        <v>3046</v>
      </c>
      <c r="F161" t="s">
        <v>9066</v>
      </c>
      <c r="G161" t="s">
        <v>9067</v>
      </c>
      <c r="I161" t="str">
        <f t="shared" si="15"/>
        <v>N/A</v>
      </c>
      <c r="J161" t="str">
        <f t="shared" si="16"/>
        <v>N/A</v>
      </c>
      <c r="K161">
        <f t="shared" si="17"/>
        <v>0.2104</v>
      </c>
      <c r="L161">
        <f t="shared" si="18"/>
        <v>0.21420000000000003</v>
      </c>
      <c r="M161">
        <f t="shared" si="19"/>
        <v>0.39280000000000004</v>
      </c>
      <c r="N161">
        <f t="shared" si="20"/>
        <v>0.20629999999999998</v>
      </c>
      <c r="P161">
        <f t="shared" si="21"/>
        <v>0.39280000000000004</v>
      </c>
      <c r="Q161">
        <f>IFERROR(J144+MATCH(P161,J161:N161,0)-1,"")</f>
        <v>2015</v>
      </c>
      <c r="R161">
        <f t="shared" si="22"/>
        <v>0.20629999999999998</v>
      </c>
      <c r="S161" t="str">
        <f>IFERROR(J144+MATCH(R161,J161:N161)-1,"")</f>
        <v/>
      </c>
      <c r="T161">
        <f t="shared" si="23"/>
        <v>0.25592500000000001</v>
      </c>
      <c r="U161">
        <f t="shared" si="24"/>
        <v>9.1307005025171376E-2</v>
      </c>
      <c r="V161" t="str">
        <f t="shared" si="25"/>
        <v/>
      </c>
      <c r="W161">
        <f t="shared" si="26"/>
        <v>-0.49859263248695701</v>
      </c>
      <c r="X161">
        <f t="shared" si="27"/>
        <v>-0.45697479605751279</v>
      </c>
      <c r="Y161">
        <f t="shared" si="28"/>
        <v>1.4990635161263535</v>
      </c>
      <c r="Z161">
        <f t="shared" si="29"/>
        <v>-0.54349608758188361</v>
      </c>
      <c r="AA161">
        <f t="shared" si="30"/>
        <v>1.4990635161263535</v>
      </c>
      <c r="AB161">
        <f>IFERROR(V144+MATCH(AA161,V161:Z161,0)-1,"")</f>
        <v>2015</v>
      </c>
    </row>
    <row r="162" spans="1:28" x14ac:dyDescent="0.3">
      <c r="A162" s="1">
        <v>4</v>
      </c>
      <c r="B162" t="s">
        <v>331</v>
      </c>
      <c r="C162" t="s">
        <v>254</v>
      </c>
      <c r="D162" t="s">
        <v>254</v>
      </c>
      <c r="E162" t="s">
        <v>254</v>
      </c>
      <c r="F162" t="s">
        <v>9068</v>
      </c>
      <c r="G162" t="s">
        <v>254</v>
      </c>
      <c r="I162" t="str">
        <f t="shared" si="15"/>
        <v>N/A</v>
      </c>
      <c r="J162" t="str">
        <f t="shared" si="16"/>
        <v>N/A</v>
      </c>
      <c r="K162" t="str">
        <f t="shared" si="17"/>
        <v>N/A</v>
      </c>
      <c r="L162" t="str">
        <f t="shared" si="18"/>
        <v>N/A</v>
      </c>
      <c r="M162">
        <f t="shared" si="19"/>
        <v>-667000</v>
      </c>
      <c r="N162" t="str">
        <f t="shared" si="20"/>
        <v>N/A</v>
      </c>
      <c r="P162">
        <f t="shared" si="21"/>
        <v>-667000</v>
      </c>
      <c r="Q162">
        <f>IFERROR(J144+MATCH(P162,J162:N162,0)-1,"")</f>
        <v>2015</v>
      </c>
      <c r="R162">
        <f t="shared" si="22"/>
        <v>-667000</v>
      </c>
      <c r="S162">
        <f>IFERROR(J144+MATCH(R162,J162:N162)-1,"")</f>
        <v>2015</v>
      </c>
      <c r="T162">
        <f t="shared" si="23"/>
        <v>-667000</v>
      </c>
      <c r="U162" t="str">
        <f t="shared" si="24"/>
        <v/>
      </c>
      <c r="V162" t="str">
        <f t="shared" si="25"/>
        <v/>
      </c>
      <c r="W162" t="str">
        <f t="shared" si="26"/>
        <v/>
      </c>
      <c r="X162" t="str">
        <f t="shared" si="27"/>
        <v/>
      </c>
      <c r="Y162" t="e">
        <f t="shared" si="28"/>
        <v>#VALUE!</v>
      </c>
      <c r="Z162" t="str">
        <f t="shared" si="29"/>
        <v/>
      </c>
      <c r="AA162" t="e">
        <f t="shared" si="30"/>
        <v>#VALUE!</v>
      </c>
      <c r="AB162" t="str">
        <f>IFERROR(V144+MATCH(AA162,V162:Z162,0)-1,"")</f>
        <v/>
      </c>
    </row>
    <row r="163" spans="1:28" x14ac:dyDescent="0.3">
      <c r="A163" s="1">
        <v>5</v>
      </c>
      <c r="B163" t="s">
        <v>332</v>
      </c>
      <c r="C163" t="s">
        <v>254</v>
      </c>
      <c r="D163" t="s">
        <v>9069</v>
      </c>
      <c r="E163" t="s">
        <v>2108</v>
      </c>
      <c r="F163" t="s">
        <v>8334</v>
      </c>
      <c r="G163" t="s">
        <v>9070</v>
      </c>
      <c r="I163" t="str">
        <f t="shared" si="15"/>
        <v>N/A</v>
      </c>
      <c r="J163" t="str">
        <f t="shared" si="16"/>
        <v>N/A</v>
      </c>
      <c r="K163">
        <f t="shared" si="17"/>
        <v>935000</v>
      </c>
      <c r="L163">
        <f t="shared" si="18"/>
        <v>8220000.0000000009</v>
      </c>
      <c r="M163">
        <f t="shared" si="19"/>
        <v>2550000</v>
      </c>
      <c r="N163">
        <f t="shared" si="20"/>
        <v>969000</v>
      </c>
      <c r="P163">
        <f t="shared" si="21"/>
        <v>8220000.0000000009</v>
      </c>
      <c r="Q163">
        <f>IFERROR(J144+MATCH(P163,J163:N163,0)-1,"")</f>
        <v>2014</v>
      </c>
      <c r="R163">
        <f t="shared" si="22"/>
        <v>935000</v>
      </c>
      <c r="S163">
        <f>IFERROR(J144+MATCH(R163,J163:N163)-1,"")</f>
        <v>2013</v>
      </c>
      <c r="T163">
        <f t="shared" si="23"/>
        <v>3168500</v>
      </c>
      <c r="U163">
        <f t="shared" si="24"/>
        <v>3450918.5733656487</v>
      </c>
      <c r="V163" t="str">
        <f t="shared" si="25"/>
        <v/>
      </c>
      <c r="W163">
        <f t="shared" si="26"/>
        <v>-0.64721898025594049</v>
      </c>
      <c r="X163">
        <f t="shared" si="27"/>
        <v>1.4638131536883294</v>
      </c>
      <c r="Y163">
        <f t="shared" si="28"/>
        <v>-0.17922764239458211</v>
      </c>
      <c r="Z163">
        <f t="shared" si="29"/>
        <v>-0.63736653103780661</v>
      </c>
      <c r="AA163">
        <f t="shared" si="30"/>
        <v>1.4638131536883294</v>
      </c>
      <c r="AB163">
        <f>IFERROR(V144+MATCH(AA163,V163:Z163,0)-1,"")</f>
        <v>2014</v>
      </c>
    </row>
    <row r="164" spans="1:28" x14ac:dyDescent="0.3">
      <c r="A164" s="1">
        <v>6</v>
      </c>
      <c r="B164" t="s">
        <v>338</v>
      </c>
      <c r="C164" t="s">
        <v>254</v>
      </c>
      <c r="D164" t="s">
        <v>8885</v>
      </c>
      <c r="E164" t="s">
        <v>9071</v>
      </c>
      <c r="F164" t="s">
        <v>7482</v>
      </c>
      <c r="G164" t="s">
        <v>9072</v>
      </c>
      <c r="I164" t="str">
        <f t="shared" si="15"/>
        <v>neg_trend</v>
      </c>
      <c r="J164" t="str">
        <f t="shared" si="16"/>
        <v>N/A</v>
      </c>
      <c r="K164">
        <f t="shared" si="17"/>
        <v>-10620000</v>
      </c>
      <c r="L164">
        <f t="shared" si="18"/>
        <v>-16540000</v>
      </c>
      <c r="M164">
        <f t="shared" si="19"/>
        <v>-26780000</v>
      </c>
      <c r="N164">
        <f t="shared" si="20"/>
        <v>-31140000</v>
      </c>
      <c r="P164">
        <f t="shared" si="21"/>
        <v>-10620000</v>
      </c>
      <c r="Q164">
        <f>IFERROR(J144+MATCH(P164,J164:N164,0)-1,"")</f>
        <v>2013</v>
      </c>
      <c r="R164">
        <f t="shared" si="22"/>
        <v>-31140000</v>
      </c>
      <c r="S164" t="str">
        <f>IFERROR(J144+MATCH(R164,J164:N164)-1,"")</f>
        <v/>
      </c>
      <c r="T164">
        <f t="shared" si="23"/>
        <v>-21270000</v>
      </c>
      <c r="U164">
        <f t="shared" si="24"/>
        <v>9373231.3887296449</v>
      </c>
      <c r="V164" t="str">
        <f t="shared" si="25"/>
        <v/>
      </c>
      <c r="W164">
        <f t="shared" si="26"/>
        <v>1.1362143489603318</v>
      </c>
      <c r="X164">
        <f t="shared" si="27"/>
        <v>0.50462853244904871</v>
      </c>
      <c r="Y164">
        <f t="shared" si="28"/>
        <v>-0.58784423124614349</v>
      </c>
      <c r="Z164">
        <f t="shared" si="29"/>
        <v>-1.0529986501632371</v>
      </c>
      <c r="AA164">
        <f t="shared" si="30"/>
        <v>1.1362143489603318</v>
      </c>
      <c r="AB164">
        <f>IFERROR(V144+MATCH(AA164,V164:Z164,0)-1,"")</f>
        <v>2013</v>
      </c>
    </row>
    <row r="165" spans="1:28" x14ac:dyDescent="0.3">
      <c r="A165" s="1">
        <v>7</v>
      </c>
      <c r="B165" t="s">
        <v>344</v>
      </c>
      <c r="C165" t="s">
        <v>9073</v>
      </c>
      <c r="D165" t="s">
        <v>9074</v>
      </c>
      <c r="E165" t="s">
        <v>9075</v>
      </c>
      <c r="F165" t="s">
        <v>9076</v>
      </c>
      <c r="G165" t="s">
        <v>9077</v>
      </c>
      <c r="I165" t="str">
        <f t="shared" si="15"/>
        <v>N/A</v>
      </c>
      <c r="J165">
        <f t="shared" si="16"/>
        <v>505000</v>
      </c>
      <c r="K165">
        <f t="shared" si="17"/>
        <v>-275000</v>
      </c>
      <c r="L165">
        <f t="shared" si="18"/>
        <v>-157000</v>
      </c>
      <c r="M165">
        <f t="shared" si="19"/>
        <v>-332000</v>
      </c>
      <c r="N165">
        <f t="shared" si="20"/>
        <v>-586000</v>
      </c>
      <c r="P165">
        <f t="shared" si="21"/>
        <v>505000</v>
      </c>
      <c r="Q165">
        <f>IFERROR(J144+MATCH(P165,J165:N165,0)-1,"")</f>
        <v>2012</v>
      </c>
      <c r="R165">
        <f t="shared" si="22"/>
        <v>-586000</v>
      </c>
      <c r="S165" t="str">
        <f>IFERROR(J144+MATCH(R165,J165:N165)-1,"")</f>
        <v/>
      </c>
      <c r="T165">
        <f t="shared" si="23"/>
        <v>-169000</v>
      </c>
      <c r="U165">
        <f t="shared" si="24"/>
        <v>408079.03646230104</v>
      </c>
      <c r="V165">
        <f t="shared" si="25"/>
        <v>1.6516408337046864</v>
      </c>
      <c r="W165">
        <f t="shared" si="26"/>
        <v>-0.25975360292684979</v>
      </c>
      <c r="X165">
        <f t="shared" si="27"/>
        <v>2.9406068255869788E-2</v>
      </c>
      <c r="Y165">
        <f t="shared" si="28"/>
        <v>-0.39943242714223126</v>
      </c>
      <c r="Z165">
        <f t="shared" si="29"/>
        <v>-1.021860871891475</v>
      </c>
      <c r="AA165">
        <f t="shared" si="30"/>
        <v>1.6516408337046864</v>
      </c>
      <c r="AB165">
        <f>IFERROR(V144+MATCH(AA165,V165:Z165,0)-1,"")</f>
        <v>2012</v>
      </c>
    </row>
    <row r="166" spans="1:28" x14ac:dyDescent="0.3">
      <c r="A166" s="1">
        <v>8</v>
      </c>
      <c r="B166" t="s">
        <v>350</v>
      </c>
      <c r="C166" t="s">
        <v>9078</v>
      </c>
      <c r="D166" t="s">
        <v>9079</v>
      </c>
      <c r="E166" t="s">
        <v>9080</v>
      </c>
      <c r="F166" t="s">
        <v>9081</v>
      </c>
      <c r="G166" t="s">
        <v>9082</v>
      </c>
      <c r="I166" t="str">
        <f t="shared" si="15"/>
        <v>pos_trend</v>
      </c>
      <c r="J166">
        <f t="shared" si="16"/>
        <v>11000</v>
      </c>
      <c r="K166">
        <f t="shared" si="17"/>
        <v>16000</v>
      </c>
      <c r="L166">
        <f t="shared" si="18"/>
        <v>96000</v>
      </c>
      <c r="M166">
        <f t="shared" si="19"/>
        <v>190000</v>
      </c>
      <c r="N166">
        <f t="shared" si="20"/>
        <v>227000</v>
      </c>
      <c r="P166">
        <f t="shared" si="21"/>
        <v>227000</v>
      </c>
      <c r="Q166">
        <f>IFERROR(J144+MATCH(P166,J166:N166,0)-1,"")</f>
        <v>2016</v>
      </c>
      <c r="R166">
        <f t="shared" si="22"/>
        <v>11000</v>
      </c>
      <c r="S166">
        <f>IFERROR(J144+MATCH(R166,J166:N166)-1,"")</f>
        <v>2012</v>
      </c>
      <c r="T166">
        <f t="shared" si="23"/>
        <v>108000</v>
      </c>
      <c r="U166">
        <f t="shared" si="24"/>
        <v>98617.949684628911</v>
      </c>
      <c r="V166">
        <f t="shared" si="25"/>
        <v>-0.98359376067132842</v>
      </c>
      <c r="W166">
        <f t="shared" si="26"/>
        <v>-0.93289305135837342</v>
      </c>
      <c r="X166">
        <f t="shared" si="27"/>
        <v>-0.12168170235109219</v>
      </c>
      <c r="Y166">
        <f t="shared" si="28"/>
        <v>0.83149163273246318</v>
      </c>
      <c r="Z166">
        <f t="shared" si="29"/>
        <v>1.2066768816483309</v>
      </c>
      <c r="AA166">
        <f t="shared" si="30"/>
        <v>1.2066768816483309</v>
      </c>
      <c r="AB166">
        <f>IFERROR(V144+MATCH(AA166,V166:Z166,0)-1,"")</f>
        <v>2016</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9083</v>
      </c>
      <c r="D168" t="s">
        <v>6745</v>
      </c>
      <c r="E168" t="s">
        <v>9084</v>
      </c>
      <c r="F168" t="s">
        <v>2294</v>
      </c>
      <c r="G168" t="s">
        <v>7195</v>
      </c>
      <c r="I168" t="str">
        <f t="shared" si="15"/>
        <v>N/A</v>
      </c>
      <c r="J168">
        <f t="shared" si="16"/>
        <v>802000</v>
      </c>
      <c r="K168">
        <f t="shared" si="17"/>
        <v>566000</v>
      </c>
      <c r="L168">
        <f t="shared" si="18"/>
        <v>305000</v>
      </c>
      <c r="M168">
        <f t="shared" si="19"/>
        <v>292000</v>
      </c>
      <c r="N168">
        <f t="shared" si="20"/>
        <v>1800000</v>
      </c>
      <c r="P168">
        <f t="shared" si="21"/>
        <v>1800000</v>
      </c>
      <c r="Q168">
        <f>IFERROR(J144+MATCH(P168,J168:N168,0)-1,"")</f>
        <v>2016</v>
      </c>
      <c r="R168">
        <f t="shared" si="22"/>
        <v>292000</v>
      </c>
      <c r="S168" t="str">
        <f>IFERROR(J144+MATCH(R168,J168:N168)-1,"")</f>
        <v/>
      </c>
      <c r="T168">
        <f t="shared" si="23"/>
        <v>753000</v>
      </c>
      <c r="U168">
        <f t="shared" si="24"/>
        <v>621852.87649089471</v>
      </c>
      <c r="V168">
        <f t="shared" si="25"/>
        <v>7.8796773083218932E-2</v>
      </c>
      <c r="W168">
        <f t="shared" si="26"/>
        <v>-0.30071421564412126</v>
      </c>
      <c r="X168">
        <f t="shared" si="27"/>
        <v>-0.72042763961800171</v>
      </c>
      <c r="Y168">
        <f t="shared" si="28"/>
        <v>-0.7413329059462026</v>
      </c>
      <c r="Z168">
        <f t="shared" si="29"/>
        <v>1.6836779881251065</v>
      </c>
      <c r="AA168">
        <f t="shared" si="30"/>
        <v>1.6836779881251065</v>
      </c>
      <c r="AB168">
        <f>IFERROR(V144+MATCH(AA168,V168:Z168,0)-1,"")</f>
        <v>2016</v>
      </c>
    </row>
    <row r="169" spans="1:28" x14ac:dyDescent="0.3">
      <c r="A169" s="1">
        <v>11</v>
      </c>
      <c r="B169" t="s">
        <v>363</v>
      </c>
      <c r="C169" t="s">
        <v>254</v>
      </c>
      <c r="D169" t="s">
        <v>9085</v>
      </c>
      <c r="E169" t="s">
        <v>9086</v>
      </c>
      <c r="F169" t="s">
        <v>8090</v>
      </c>
      <c r="G169" t="s">
        <v>9087</v>
      </c>
      <c r="I169" t="str">
        <f t="shared" si="15"/>
        <v>N/A</v>
      </c>
      <c r="J169" t="str">
        <f t="shared" si="16"/>
        <v>N/A</v>
      </c>
      <c r="K169">
        <f t="shared" si="17"/>
        <v>-0.29430000000000001</v>
      </c>
      <c r="L169">
        <f t="shared" si="18"/>
        <v>-0.46110000000000001</v>
      </c>
      <c r="M169">
        <f t="shared" si="19"/>
        <v>-4.2599999999999999E-2</v>
      </c>
      <c r="N169">
        <f t="shared" si="20"/>
        <v>5.1677999999999997</v>
      </c>
      <c r="P169">
        <f t="shared" si="21"/>
        <v>5.1677999999999997</v>
      </c>
      <c r="Q169">
        <f>IFERROR(J144+MATCH(P169,J169:N169,0)-1,"")</f>
        <v>2016</v>
      </c>
      <c r="R169">
        <f t="shared" si="22"/>
        <v>-0.46110000000000001</v>
      </c>
      <c r="S169">
        <f>IFERROR(J144+MATCH(R169,J169:N169)-1,"")</f>
        <v>2014</v>
      </c>
      <c r="T169">
        <f t="shared" si="23"/>
        <v>1.0924499999999999</v>
      </c>
      <c r="U169">
        <f t="shared" si="24"/>
        <v>2.7223402487565731</v>
      </c>
      <c r="V169" t="str">
        <f t="shared" si="25"/>
        <v/>
      </c>
      <c r="W169">
        <f t="shared" si="26"/>
        <v>-0.50939628161226247</v>
      </c>
      <c r="X169">
        <f t="shared" si="27"/>
        <v>-0.57066709450061681</v>
      </c>
      <c r="Y169">
        <f t="shared" si="28"/>
        <v>-0.41693906576095074</v>
      </c>
      <c r="Z169">
        <f t="shared" si="29"/>
        <v>1.4970024418738301</v>
      </c>
      <c r="AA169">
        <f t="shared" si="30"/>
        <v>1.4970024418738301</v>
      </c>
      <c r="AB169">
        <f>IFERROR(V144+MATCH(AA169,V169:Z169,0)-1,"")</f>
        <v>2016</v>
      </c>
    </row>
    <row r="170" spans="1:28" x14ac:dyDescent="0.3">
      <c r="A170" s="1">
        <v>12</v>
      </c>
      <c r="B170" t="s">
        <v>368</v>
      </c>
      <c r="C170" t="s">
        <v>9083</v>
      </c>
      <c r="D170" t="s">
        <v>6745</v>
      </c>
      <c r="E170" t="s">
        <v>9084</v>
      </c>
      <c r="F170" t="s">
        <v>2294</v>
      </c>
      <c r="G170" t="s">
        <v>7195</v>
      </c>
      <c r="I170" t="str">
        <f t="shared" si="15"/>
        <v>N/A</v>
      </c>
      <c r="J170">
        <f t="shared" si="16"/>
        <v>802000</v>
      </c>
      <c r="K170">
        <f t="shared" si="17"/>
        <v>566000</v>
      </c>
      <c r="L170">
        <f t="shared" si="18"/>
        <v>305000</v>
      </c>
      <c r="M170">
        <f t="shared" si="19"/>
        <v>292000</v>
      </c>
      <c r="N170">
        <f t="shared" si="20"/>
        <v>1800000</v>
      </c>
      <c r="P170">
        <f t="shared" si="21"/>
        <v>1800000</v>
      </c>
      <c r="Q170">
        <f>IFERROR(J144+MATCH(P170,J170:N170,0)-1,"")</f>
        <v>2016</v>
      </c>
      <c r="R170">
        <f t="shared" si="22"/>
        <v>292000</v>
      </c>
      <c r="S170" t="str">
        <f>IFERROR(J144+MATCH(R170,J170:N170)-1,"")</f>
        <v/>
      </c>
      <c r="T170">
        <f t="shared" si="23"/>
        <v>753000</v>
      </c>
      <c r="U170">
        <f t="shared" si="24"/>
        <v>621852.87649089471</v>
      </c>
      <c r="V170">
        <f t="shared" si="25"/>
        <v>7.8796773083218932E-2</v>
      </c>
      <c r="W170">
        <f t="shared" si="26"/>
        <v>-0.30071421564412126</v>
      </c>
      <c r="X170">
        <f t="shared" si="27"/>
        <v>-0.72042763961800171</v>
      </c>
      <c r="Y170">
        <f t="shared" si="28"/>
        <v>-0.7413329059462026</v>
      </c>
      <c r="Z170">
        <f t="shared" si="29"/>
        <v>1.6836779881251065</v>
      </c>
      <c r="AA170">
        <f t="shared" si="30"/>
        <v>1.6836779881251065</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4000</v>
      </c>
      <c r="D172" t="s">
        <v>9088</v>
      </c>
      <c r="E172" t="s">
        <v>9089</v>
      </c>
      <c r="F172" t="s">
        <v>9090</v>
      </c>
      <c r="G172" t="s">
        <v>9091</v>
      </c>
      <c r="I172" t="str">
        <f t="shared" si="15"/>
        <v>neg_trend</v>
      </c>
      <c r="J172">
        <f t="shared" si="16"/>
        <v>-7480000</v>
      </c>
      <c r="K172">
        <f t="shared" si="17"/>
        <v>-11440000</v>
      </c>
      <c r="L172">
        <f t="shared" si="18"/>
        <v>-16180000</v>
      </c>
      <c r="M172">
        <f t="shared" si="19"/>
        <v>-27180000</v>
      </c>
      <c r="N172">
        <f t="shared" si="20"/>
        <v>-33299999.999999996</v>
      </c>
      <c r="P172">
        <f t="shared" si="21"/>
        <v>-7480000</v>
      </c>
      <c r="Q172">
        <f>IFERROR(J144+MATCH(P172,J172:N172,0)-1,"")</f>
        <v>2012</v>
      </c>
      <c r="R172">
        <f t="shared" si="22"/>
        <v>-33299999.999999996</v>
      </c>
      <c r="S172" t="str">
        <f>IFERROR(J144+MATCH(R172,J172:N172)-1,"")</f>
        <v/>
      </c>
      <c r="T172">
        <f t="shared" si="23"/>
        <v>-19116000</v>
      </c>
      <c r="U172">
        <f t="shared" si="24"/>
        <v>10829952.908484874</v>
      </c>
      <c r="V172">
        <f t="shared" si="25"/>
        <v>1.0744275712301221</v>
      </c>
      <c r="W172">
        <f t="shared" si="26"/>
        <v>0.70877501175338753</v>
      </c>
      <c r="X172">
        <f t="shared" si="27"/>
        <v>0.27109997844032646</v>
      </c>
      <c r="Y172">
        <f t="shared" si="28"/>
        <v>-0.74460157566171403</v>
      </c>
      <c r="Z172">
        <f t="shared" si="29"/>
        <v>-1.3097009857621216</v>
      </c>
      <c r="AA172">
        <f t="shared" si="30"/>
        <v>-1.3097009857621216</v>
      </c>
      <c r="AB172">
        <f>IFERROR(V144+MATCH(AA172,V172:Z172,0)-1,"")</f>
        <v>2016</v>
      </c>
    </row>
    <row r="173" spans="1:28" x14ac:dyDescent="0.3">
      <c r="A173" s="1">
        <v>15</v>
      </c>
      <c r="B173" t="s">
        <v>376</v>
      </c>
      <c r="C173" t="s">
        <v>254</v>
      </c>
      <c r="D173" t="s">
        <v>9092</v>
      </c>
      <c r="E173" t="s">
        <v>9093</v>
      </c>
      <c r="F173" t="s">
        <v>9094</v>
      </c>
      <c r="G173" t="s">
        <v>9095</v>
      </c>
      <c r="I173" t="str">
        <f t="shared" si="15"/>
        <v>N/A</v>
      </c>
      <c r="J173" t="str">
        <f t="shared" si="16"/>
        <v>N/A</v>
      </c>
      <c r="K173">
        <f t="shared" si="17"/>
        <v>-0.52910000000000001</v>
      </c>
      <c r="L173">
        <f t="shared" si="18"/>
        <v>-0.41369999999999996</v>
      </c>
      <c r="M173">
        <f t="shared" si="19"/>
        <v>-0.67980000000000007</v>
      </c>
      <c r="N173">
        <f t="shared" si="20"/>
        <v>-0.22530000000000003</v>
      </c>
      <c r="P173">
        <f t="shared" si="21"/>
        <v>-0.22530000000000003</v>
      </c>
      <c r="Q173">
        <f>IFERROR(J144+MATCH(P173,J173:N173,0)-1,"")</f>
        <v>2016</v>
      </c>
      <c r="R173">
        <f t="shared" si="22"/>
        <v>-0.67980000000000007</v>
      </c>
      <c r="S173" t="str">
        <f>IFERROR(J144+MATCH(R173,J173:N173)-1,"")</f>
        <v/>
      </c>
      <c r="T173">
        <f t="shared" si="23"/>
        <v>-0.46197500000000002</v>
      </c>
      <c r="U173">
        <f t="shared" si="24"/>
        <v>0.19174551494102801</v>
      </c>
      <c r="V173" t="str">
        <f t="shared" si="25"/>
        <v/>
      </c>
      <c r="W173">
        <f t="shared" si="26"/>
        <v>-0.35007337731286448</v>
      </c>
      <c r="X173">
        <f t="shared" si="27"/>
        <v>0.25176599314381465</v>
      </c>
      <c r="Y173">
        <f t="shared" si="28"/>
        <v>-1.1360109260808153</v>
      </c>
      <c r="Z173">
        <f t="shared" si="29"/>
        <v>1.2343183102498654</v>
      </c>
      <c r="AA173">
        <f t="shared" si="30"/>
        <v>1.2343183102498654</v>
      </c>
      <c r="AB173">
        <f>IFERROR(V144+MATCH(AA173,V173:Z173,0)-1,"")</f>
        <v>2016</v>
      </c>
    </row>
    <row r="174" spans="1:28" x14ac:dyDescent="0.3">
      <c r="A174" s="1">
        <v>16</v>
      </c>
      <c r="B174" t="s">
        <v>381</v>
      </c>
      <c r="C174" t="s">
        <v>254</v>
      </c>
      <c r="D174" t="s">
        <v>254</v>
      </c>
      <c r="E174" t="s">
        <v>254</v>
      </c>
      <c r="F174" t="s">
        <v>254</v>
      </c>
      <c r="G174" t="s">
        <v>9096</v>
      </c>
      <c r="I174" t="str">
        <f t="shared" si="15"/>
        <v>N/A</v>
      </c>
      <c r="J174" t="str">
        <f t="shared" si="16"/>
        <v>N/A</v>
      </c>
      <c r="K174" t="str">
        <f t="shared" si="17"/>
        <v>N/A</v>
      </c>
      <c r="L174" t="str">
        <f t="shared" si="18"/>
        <v>N/A</v>
      </c>
      <c r="M174" t="str">
        <f t="shared" si="19"/>
        <v>N/A</v>
      </c>
      <c r="N174">
        <f t="shared" si="20"/>
        <v>-0.2147</v>
      </c>
      <c r="P174">
        <f t="shared" si="21"/>
        <v>-0.2147</v>
      </c>
      <c r="Q174">
        <f>IFERROR(J144+MATCH(P174,J174:N174,0)-1,"")</f>
        <v>2016</v>
      </c>
      <c r="R174">
        <f t="shared" si="22"/>
        <v>-0.2147</v>
      </c>
      <c r="S174">
        <f>IFERROR(J144+MATCH(R174,J174:N174)-1,"")</f>
        <v>2016</v>
      </c>
      <c r="T174">
        <f t="shared" si="23"/>
        <v>-0.2147</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2687</v>
      </c>
      <c r="D175" t="s">
        <v>9097</v>
      </c>
      <c r="E175" t="s">
        <v>2654</v>
      </c>
      <c r="F175" t="s">
        <v>9098</v>
      </c>
      <c r="G175" t="s">
        <v>4750</v>
      </c>
      <c r="I175" t="str">
        <f t="shared" si="15"/>
        <v>N/A</v>
      </c>
      <c r="J175">
        <f t="shared" si="16"/>
        <v>50000</v>
      </c>
      <c r="K175">
        <f t="shared" si="17"/>
        <v>18000</v>
      </c>
      <c r="L175">
        <f t="shared" si="18"/>
        <v>33000</v>
      </c>
      <c r="M175">
        <f t="shared" si="19"/>
        <v>36000</v>
      </c>
      <c r="N175">
        <f t="shared" si="20"/>
        <v>40000</v>
      </c>
      <c r="P175">
        <f t="shared" si="21"/>
        <v>50000</v>
      </c>
      <c r="Q175">
        <f>IFERROR(J144+MATCH(P175,J175:N175,0)-1,"")</f>
        <v>2012</v>
      </c>
      <c r="R175">
        <f t="shared" si="22"/>
        <v>18000</v>
      </c>
      <c r="S175" t="str">
        <f>IFERROR(J144+MATCH(R175,J175:N175)-1,"")</f>
        <v/>
      </c>
      <c r="T175">
        <f t="shared" si="23"/>
        <v>35400</v>
      </c>
      <c r="U175">
        <f t="shared" si="24"/>
        <v>11653.325705565772</v>
      </c>
      <c r="V175">
        <f t="shared" si="25"/>
        <v>1.2528612319680432</v>
      </c>
      <c r="W175">
        <f t="shared" si="26"/>
        <v>-1.4931359887838322</v>
      </c>
      <c r="X175">
        <f t="shared" si="27"/>
        <v>-0.20594979155639068</v>
      </c>
      <c r="Y175">
        <f t="shared" si="28"/>
        <v>5.1487447889097669E-2</v>
      </c>
      <c r="Z175">
        <f t="shared" si="29"/>
        <v>0.39473710048308214</v>
      </c>
      <c r="AA175">
        <f t="shared" si="30"/>
        <v>-1.4931359887838322</v>
      </c>
      <c r="AB175">
        <f>IFERROR(V144+MATCH(AA175,V175:Z175,0)-1,"")</f>
        <v>2013</v>
      </c>
    </row>
    <row r="176" spans="1:28" x14ac:dyDescent="0.3">
      <c r="A176" s="1">
        <v>18</v>
      </c>
      <c r="B176" t="s">
        <v>389</v>
      </c>
      <c r="C176" t="s">
        <v>390</v>
      </c>
      <c r="D176" t="s">
        <v>5135</v>
      </c>
      <c r="E176" t="s">
        <v>9099</v>
      </c>
      <c r="F176" t="s">
        <v>9100</v>
      </c>
      <c r="G176" t="s">
        <v>9101</v>
      </c>
      <c r="I176" t="str">
        <f t="shared" si="15"/>
        <v>N/A</v>
      </c>
      <c r="J176">
        <f t="shared" si="16"/>
        <v>2390000</v>
      </c>
      <c r="K176">
        <f t="shared" si="17"/>
        <v>3750000</v>
      </c>
      <c r="L176">
        <f t="shared" si="18"/>
        <v>5340000</v>
      </c>
      <c r="M176">
        <f t="shared" si="19"/>
        <v>8540000</v>
      </c>
      <c r="N176">
        <f t="shared" si="20"/>
        <v>8330000</v>
      </c>
      <c r="P176">
        <f t="shared" si="21"/>
        <v>8540000</v>
      </c>
      <c r="Q176">
        <f>IFERROR(J144+MATCH(P176,J176:N176,0)-1,"")</f>
        <v>2015</v>
      </c>
      <c r="R176">
        <f t="shared" si="22"/>
        <v>2390000</v>
      </c>
      <c r="S176">
        <f>IFERROR(J144+MATCH(R176,J176:N176)-1,"")</f>
        <v>2012</v>
      </c>
      <c r="T176">
        <f t="shared" si="23"/>
        <v>5670000</v>
      </c>
      <c r="U176">
        <f t="shared" si="24"/>
        <v>2732498.8563584066</v>
      </c>
      <c r="V176">
        <f t="shared" si="25"/>
        <v>-1.2003664676263568</v>
      </c>
      <c r="W176">
        <f t="shared" si="26"/>
        <v>-0.70265354202518437</v>
      </c>
      <c r="X176">
        <f t="shared" si="27"/>
        <v>-0.12076857753557857</v>
      </c>
      <c r="Y176">
        <f t="shared" si="28"/>
        <v>1.0503206591730621</v>
      </c>
      <c r="Z176">
        <f t="shared" si="29"/>
        <v>0.97346792801405757</v>
      </c>
      <c r="AA176">
        <f t="shared" si="30"/>
        <v>-1.2003664676263568</v>
      </c>
      <c r="AB176">
        <f>IFERROR(V144+MATCH(AA176,V176:Z176,0)-1,"")</f>
        <v>2012</v>
      </c>
    </row>
    <row r="177" spans="1:28" x14ac:dyDescent="0.3">
      <c r="A177" s="1">
        <v>19</v>
      </c>
      <c r="B177" t="s">
        <v>395</v>
      </c>
      <c r="C177" t="s">
        <v>254</v>
      </c>
      <c r="D177" t="s">
        <v>254</v>
      </c>
      <c r="E177" t="s">
        <v>254</v>
      </c>
      <c r="F177" t="s">
        <v>254</v>
      </c>
      <c r="G177" t="s">
        <v>9102</v>
      </c>
      <c r="I177" t="str">
        <f t="shared" si="15"/>
        <v>N/A</v>
      </c>
      <c r="J177" t="str">
        <f t="shared" si="16"/>
        <v>N/A</v>
      </c>
      <c r="K177" t="str">
        <f t="shared" si="17"/>
        <v>N/A</v>
      </c>
      <c r="L177" t="str">
        <f t="shared" si="18"/>
        <v>N/A</v>
      </c>
      <c r="M177" t="str">
        <f t="shared" si="19"/>
        <v>N/A</v>
      </c>
      <c r="N177">
        <f t="shared" si="20"/>
        <v>8000</v>
      </c>
      <c r="P177">
        <f t="shared" si="21"/>
        <v>8000</v>
      </c>
      <c r="Q177">
        <f>IFERROR(J144+MATCH(P177,J177:N177,0)-1,"")</f>
        <v>2016</v>
      </c>
      <c r="R177">
        <f t="shared" si="22"/>
        <v>8000</v>
      </c>
      <c r="S177">
        <f>IFERROR(J144+MATCH(R177,J177:N177)-1,"")</f>
        <v>2016</v>
      </c>
      <c r="T177">
        <f t="shared" si="23"/>
        <v>8000</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9103</v>
      </c>
      <c r="D178" t="s">
        <v>9104</v>
      </c>
      <c r="E178" t="s">
        <v>9105</v>
      </c>
      <c r="F178" t="s">
        <v>9106</v>
      </c>
      <c r="G178" t="s">
        <v>9107</v>
      </c>
      <c r="I178" t="str">
        <f t="shared" si="15"/>
        <v>N/A</v>
      </c>
      <c r="J178">
        <f t="shared" si="16"/>
        <v>-2340000</v>
      </c>
      <c r="K178">
        <f t="shared" si="17"/>
        <v>-3730000</v>
      </c>
      <c r="L178">
        <f t="shared" si="18"/>
        <v>-5310000</v>
      </c>
      <c r="M178">
        <f t="shared" si="19"/>
        <v>-8510000</v>
      </c>
      <c r="N178">
        <f t="shared" si="20"/>
        <v>-7120000</v>
      </c>
      <c r="P178">
        <f t="shared" si="21"/>
        <v>-2340000</v>
      </c>
      <c r="Q178">
        <f>IFERROR(J144+MATCH(P178,J178:N178,0)-1,"")</f>
        <v>2012</v>
      </c>
      <c r="R178">
        <f t="shared" si="22"/>
        <v>-8510000</v>
      </c>
      <c r="S178" t="str">
        <f>IFERROR(J144+MATCH(R178,J178:N178)-1,"")</f>
        <v/>
      </c>
      <c r="T178">
        <f t="shared" si="23"/>
        <v>-5402000</v>
      </c>
      <c r="U178">
        <f t="shared" si="24"/>
        <v>2489532.0845492231</v>
      </c>
      <c r="V178">
        <f t="shared" si="25"/>
        <v>1.2299500050646799</v>
      </c>
      <c r="W178">
        <f t="shared" si="26"/>
        <v>0.67161215168783306</v>
      </c>
      <c r="X178">
        <f t="shared" si="27"/>
        <v>3.6954735619186989E-2</v>
      </c>
      <c r="Y178">
        <f t="shared" si="28"/>
        <v>-1.2484273728742734</v>
      </c>
      <c r="Z178">
        <f t="shared" si="29"/>
        <v>-0.69008951949742658</v>
      </c>
      <c r="AA178">
        <f t="shared" si="30"/>
        <v>-1.2484273728742734</v>
      </c>
      <c r="AB178">
        <f>IFERROR(V144+MATCH(AA178,V178:Z178,0)-1,"")</f>
        <v>2015</v>
      </c>
    </row>
    <row r="179" spans="1:28" x14ac:dyDescent="0.3">
      <c r="A179" s="1">
        <v>21</v>
      </c>
      <c r="B179" t="s">
        <v>407</v>
      </c>
      <c r="C179" t="s">
        <v>254</v>
      </c>
      <c r="D179" t="s">
        <v>254</v>
      </c>
      <c r="E179" t="s">
        <v>254</v>
      </c>
      <c r="F179" t="s">
        <v>254</v>
      </c>
      <c r="G179" t="s">
        <v>8483</v>
      </c>
      <c r="I179" t="str">
        <f t="shared" si="15"/>
        <v>N/A</v>
      </c>
      <c r="J179" t="str">
        <f t="shared" si="16"/>
        <v>N/A</v>
      </c>
      <c r="K179" t="str">
        <f t="shared" si="17"/>
        <v>N/A</v>
      </c>
      <c r="L179" t="str">
        <f t="shared" si="18"/>
        <v>N/A</v>
      </c>
      <c r="M179" t="str">
        <f t="shared" si="19"/>
        <v>N/A</v>
      </c>
      <c r="N179">
        <f t="shared" si="20"/>
        <v>-1180000</v>
      </c>
      <c r="P179">
        <f t="shared" si="21"/>
        <v>-1180000</v>
      </c>
      <c r="Q179">
        <f>IFERROR(J144+MATCH(P179,J179:N179,0)-1,"")</f>
        <v>2016</v>
      </c>
      <c r="R179">
        <f t="shared" si="22"/>
        <v>-1180000</v>
      </c>
      <c r="S179">
        <f>IFERROR(J144+MATCH(R179,J179:N179)-1,"")</f>
        <v>2016</v>
      </c>
      <c r="T179">
        <f t="shared" si="23"/>
        <v>-1180000</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9108</v>
      </c>
      <c r="D183" t="s">
        <v>9109</v>
      </c>
      <c r="E183" t="s">
        <v>9110</v>
      </c>
      <c r="F183" t="s">
        <v>9111</v>
      </c>
      <c r="G183" t="s">
        <v>9112</v>
      </c>
      <c r="I183" t="str">
        <f t="shared" si="15"/>
        <v>neg_trend</v>
      </c>
      <c r="J183">
        <f t="shared" si="16"/>
        <v>-7530000</v>
      </c>
      <c r="K183">
        <f t="shared" si="17"/>
        <v>-11460000</v>
      </c>
      <c r="L183">
        <f t="shared" si="18"/>
        <v>-16210000</v>
      </c>
      <c r="M183">
        <f t="shared" si="19"/>
        <v>-27210000</v>
      </c>
      <c r="N183">
        <f t="shared" si="20"/>
        <v>-33340000.000000004</v>
      </c>
      <c r="P183">
        <f t="shared" si="21"/>
        <v>-7530000</v>
      </c>
      <c r="Q183">
        <f>IFERROR(J144+MATCH(P183,J183:N183,0)-1,"")</f>
        <v>2012</v>
      </c>
      <c r="R183">
        <f t="shared" si="22"/>
        <v>-33340000.000000004</v>
      </c>
      <c r="S183" t="str">
        <f>IFERROR(J144+MATCH(R183,J183:N183)-1,"")</f>
        <v/>
      </c>
      <c r="T183">
        <f t="shared" si="23"/>
        <v>-19150000</v>
      </c>
      <c r="U183">
        <f t="shared" si="24"/>
        <v>10829632.957769159</v>
      </c>
      <c r="V183">
        <f t="shared" si="25"/>
        <v>1.0729818863956819</v>
      </c>
      <c r="W183">
        <f t="shared" si="26"/>
        <v>0.71008870106564492</v>
      </c>
      <c r="X183">
        <f t="shared" si="27"/>
        <v>0.27147734475071467</v>
      </c>
      <c r="Y183">
        <f t="shared" si="28"/>
        <v>-0.74425421724175522</v>
      </c>
      <c r="Z183">
        <f t="shared" si="29"/>
        <v>-1.3102937149702865</v>
      </c>
      <c r="AA183">
        <f t="shared" si="30"/>
        <v>-1.3102937149702865</v>
      </c>
      <c r="AB183">
        <f>IFERROR(V144+MATCH(AA183,V183:Z183,0)-1,"")</f>
        <v>2016</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9108</v>
      </c>
      <c r="D185" t="s">
        <v>9109</v>
      </c>
      <c r="E185" t="s">
        <v>9110</v>
      </c>
      <c r="F185" t="s">
        <v>9111</v>
      </c>
      <c r="G185" t="s">
        <v>9112</v>
      </c>
      <c r="I185" t="str">
        <f t="shared" si="15"/>
        <v>neg_trend</v>
      </c>
      <c r="J185">
        <f t="shared" si="16"/>
        <v>-7530000</v>
      </c>
      <c r="K185">
        <f t="shared" si="17"/>
        <v>-11460000</v>
      </c>
      <c r="L185">
        <f t="shared" si="18"/>
        <v>-16210000</v>
      </c>
      <c r="M185">
        <f t="shared" si="19"/>
        <v>-27210000</v>
      </c>
      <c r="N185">
        <f t="shared" si="20"/>
        <v>-33340000.000000004</v>
      </c>
      <c r="P185">
        <f t="shared" si="21"/>
        <v>-7530000</v>
      </c>
      <c r="Q185">
        <f>IFERROR(J144+MATCH(P185,J185:N185,0)-1,"")</f>
        <v>2012</v>
      </c>
      <c r="R185">
        <f t="shared" si="22"/>
        <v>-33340000.000000004</v>
      </c>
      <c r="S185" t="str">
        <f>IFERROR(J144+MATCH(R185,J185:N185)-1,"")</f>
        <v/>
      </c>
      <c r="T185">
        <f t="shared" si="23"/>
        <v>-19150000</v>
      </c>
      <c r="U185">
        <f t="shared" si="24"/>
        <v>10829632.957769159</v>
      </c>
      <c r="V185">
        <f t="shared" si="25"/>
        <v>1.0729818863956819</v>
      </c>
      <c r="W185">
        <f t="shared" si="26"/>
        <v>0.71008870106564492</v>
      </c>
      <c r="X185">
        <f t="shared" si="27"/>
        <v>0.27147734475071467</v>
      </c>
      <c r="Y185">
        <f t="shared" si="28"/>
        <v>-0.74425421724175522</v>
      </c>
      <c r="Z185">
        <f t="shared" si="29"/>
        <v>-1.3102937149702865</v>
      </c>
      <c r="AA185">
        <f t="shared" si="30"/>
        <v>-1.3102937149702865</v>
      </c>
      <c r="AB185">
        <f>IFERROR(V144+MATCH(AA185,V185:Z185,0)-1,"")</f>
        <v>2016</v>
      </c>
    </row>
    <row r="186" spans="1:28" x14ac:dyDescent="0.3">
      <c r="A186" s="1">
        <v>28</v>
      </c>
      <c r="B186" t="s">
        <v>424</v>
      </c>
      <c r="C186" t="s">
        <v>254</v>
      </c>
      <c r="D186" t="s">
        <v>9113</v>
      </c>
      <c r="E186" t="s">
        <v>9114</v>
      </c>
      <c r="F186" t="s">
        <v>3352</v>
      </c>
      <c r="G186" t="s">
        <v>9115</v>
      </c>
      <c r="I186" t="str">
        <f t="shared" si="15"/>
        <v>N/A</v>
      </c>
      <c r="J186" t="str">
        <f t="shared" si="16"/>
        <v>N/A</v>
      </c>
      <c r="K186">
        <f t="shared" si="17"/>
        <v>-0.52139999999999997</v>
      </c>
      <c r="L186">
        <f t="shared" si="18"/>
        <v>-0.4143</v>
      </c>
      <c r="M186">
        <f t="shared" si="19"/>
        <v>-0.67859999999999998</v>
      </c>
      <c r="N186">
        <f t="shared" si="20"/>
        <v>-0.22510000000000002</v>
      </c>
      <c r="P186">
        <f t="shared" si="21"/>
        <v>-0.22510000000000002</v>
      </c>
      <c r="Q186">
        <f>IFERROR(J144+MATCH(P186,J186:N186,0)-1,"")</f>
        <v>2016</v>
      </c>
      <c r="R186">
        <f t="shared" si="22"/>
        <v>-0.67859999999999998</v>
      </c>
      <c r="S186" t="str">
        <f>IFERROR(J144+MATCH(R186,J186:N186)-1,"")</f>
        <v/>
      </c>
      <c r="T186">
        <f t="shared" si="23"/>
        <v>-0.45985000000000004</v>
      </c>
      <c r="U186">
        <f t="shared" si="24"/>
        <v>0.19045763308410601</v>
      </c>
      <c r="V186" t="str">
        <f t="shared" si="25"/>
        <v/>
      </c>
      <c r="W186">
        <f t="shared" si="26"/>
        <v>-0.32316898516122733</v>
      </c>
      <c r="X186">
        <f t="shared" si="27"/>
        <v>0.23916080055392253</v>
      </c>
      <c r="Y186">
        <f t="shared" si="28"/>
        <v>-1.1485493989280022</v>
      </c>
      <c r="Z186">
        <f t="shared" si="29"/>
        <v>1.2325575835353078</v>
      </c>
      <c r="AA186">
        <f t="shared" si="30"/>
        <v>1.2325575835353078</v>
      </c>
      <c r="AB186">
        <f>IFERROR(V144+MATCH(AA186,V186:Z186,0)-1,"")</f>
        <v>2016</v>
      </c>
    </row>
    <row r="187" spans="1:28" x14ac:dyDescent="0.3">
      <c r="A187" s="1">
        <v>29</v>
      </c>
      <c r="B187" t="s">
        <v>429</v>
      </c>
      <c r="C187" t="s">
        <v>254</v>
      </c>
      <c r="D187" t="s">
        <v>254</v>
      </c>
      <c r="E187" t="s">
        <v>254</v>
      </c>
      <c r="F187" t="s">
        <v>254</v>
      </c>
      <c r="G187" t="s">
        <v>9116</v>
      </c>
      <c r="I187" t="str">
        <f t="shared" si="15"/>
        <v>N/A</v>
      </c>
      <c r="J187" t="str">
        <f t="shared" si="16"/>
        <v>N/A</v>
      </c>
      <c r="K187" t="str">
        <f t="shared" si="17"/>
        <v>N/A</v>
      </c>
      <c r="L187" t="str">
        <f t="shared" si="18"/>
        <v>N/A</v>
      </c>
      <c r="M187" t="str">
        <f t="shared" si="19"/>
        <v>N/A</v>
      </c>
      <c r="N187">
        <f t="shared" si="20"/>
        <v>-0.21489999999999998</v>
      </c>
      <c r="P187">
        <f t="shared" si="21"/>
        <v>-0.21489999999999998</v>
      </c>
      <c r="Q187">
        <f>IFERROR(J144+MATCH(P187,J187:N187,0)-1,"")</f>
        <v>2016</v>
      </c>
      <c r="R187">
        <f t="shared" si="22"/>
        <v>-0.21489999999999998</v>
      </c>
      <c r="S187">
        <f>IFERROR(J144+MATCH(R187,J187:N187)-1,"")</f>
        <v>2016</v>
      </c>
      <c r="T187">
        <f t="shared" si="23"/>
        <v>-0.21489999999999998</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9108</v>
      </c>
      <c r="D192" t="s">
        <v>9109</v>
      </c>
      <c r="E192" t="s">
        <v>9110</v>
      </c>
      <c r="F192" t="s">
        <v>9111</v>
      </c>
      <c r="G192" t="s">
        <v>9112</v>
      </c>
      <c r="I192" t="str">
        <f t="shared" si="31"/>
        <v>neg_trend</v>
      </c>
      <c r="J192">
        <f t="shared" si="32"/>
        <v>-7530000</v>
      </c>
      <c r="K192">
        <f t="shared" si="33"/>
        <v>-11460000</v>
      </c>
      <c r="L192">
        <f t="shared" si="34"/>
        <v>-16210000</v>
      </c>
      <c r="M192">
        <f t="shared" si="35"/>
        <v>-27210000</v>
      </c>
      <c r="N192">
        <f t="shared" si="36"/>
        <v>-33340000.000000004</v>
      </c>
      <c r="P192">
        <f t="shared" si="21"/>
        <v>-7530000</v>
      </c>
      <c r="Q192">
        <f>IFERROR(J144+MATCH(P192,J192:N192,0)-1,"")</f>
        <v>2012</v>
      </c>
      <c r="R192">
        <f t="shared" si="22"/>
        <v>-33340000.000000004</v>
      </c>
      <c r="S192" t="str">
        <f>IFERROR(J144+MATCH(R192,J192:N192)-1,"")</f>
        <v/>
      </c>
      <c r="T192">
        <f t="shared" si="23"/>
        <v>-19150000</v>
      </c>
      <c r="U192">
        <f t="shared" si="24"/>
        <v>10829632.957769159</v>
      </c>
      <c r="V192">
        <f t="shared" si="25"/>
        <v>1.0729818863956819</v>
      </c>
      <c r="W192">
        <f t="shared" si="26"/>
        <v>0.71008870106564492</v>
      </c>
      <c r="X192">
        <f t="shared" si="27"/>
        <v>0.27147734475071467</v>
      </c>
      <c r="Y192">
        <f t="shared" si="28"/>
        <v>-0.74425421724175522</v>
      </c>
      <c r="Z192">
        <f t="shared" si="29"/>
        <v>-1.3102937149702865</v>
      </c>
      <c r="AA192">
        <f t="shared" si="30"/>
        <v>-1.3102937149702865</v>
      </c>
      <c r="AB192">
        <f>IFERROR(V144+MATCH(AA192,V192:Z192,0)-1,"")</f>
        <v>2016</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9108</v>
      </c>
      <c r="D194" t="s">
        <v>9109</v>
      </c>
      <c r="E194" t="s">
        <v>9110</v>
      </c>
      <c r="F194" t="s">
        <v>9111</v>
      </c>
      <c r="G194" t="s">
        <v>9112</v>
      </c>
      <c r="I194" t="str">
        <f t="shared" si="31"/>
        <v>neg_trend</v>
      </c>
      <c r="J194">
        <f t="shared" si="32"/>
        <v>-7530000</v>
      </c>
      <c r="K194">
        <f t="shared" si="33"/>
        <v>-11460000</v>
      </c>
      <c r="L194">
        <f t="shared" si="34"/>
        <v>-16210000</v>
      </c>
      <c r="M194">
        <f t="shared" si="35"/>
        <v>-27210000</v>
      </c>
      <c r="N194">
        <f t="shared" si="36"/>
        <v>-33340000.000000004</v>
      </c>
      <c r="P194">
        <f t="shared" si="21"/>
        <v>-7530000</v>
      </c>
      <c r="Q194">
        <f>IFERROR(J144+MATCH(P194,J194:N194,0)-1,"")</f>
        <v>2012</v>
      </c>
      <c r="R194">
        <f t="shared" si="22"/>
        <v>-33340000.000000004</v>
      </c>
      <c r="S194" t="str">
        <f>IFERROR(J144+MATCH(R194,J194:N194)-1,"")</f>
        <v/>
      </c>
      <c r="T194">
        <f t="shared" si="23"/>
        <v>-19150000</v>
      </c>
      <c r="U194">
        <f t="shared" si="24"/>
        <v>10829632.957769159</v>
      </c>
      <c r="V194">
        <f t="shared" si="25"/>
        <v>1.0729818863956819</v>
      </c>
      <c r="W194">
        <f t="shared" si="26"/>
        <v>0.71008870106564492</v>
      </c>
      <c r="X194">
        <f t="shared" si="27"/>
        <v>0.27147734475071467</v>
      </c>
      <c r="Y194">
        <f t="shared" si="28"/>
        <v>-0.74425421724175522</v>
      </c>
      <c r="Z194">
        <f t="shared" si="29"/>
        <v>-1.3102937149702865</v>
      </c>
      <c r="AA194">
        <f t="shared" si="30"/>
        <v>-1.3102937149702865</v>
      </c>
      <c r="AB194">
        <f>IFERROR(V144+MATCH(AA194,V194:Z194,0)-1,"")</f>
        <v>2016</v>
      </c>
    </row>
    <row r="195" spans="1:28" x14ac:dyDescent="0.3">
      <c r="A195" s="1">
        <v>37</v>
      </c>
      <c r="B195" t="s">
        <v>438</v>
      </c>
      <c r="C195" t="s">
        <v>9117</v>
      </c>
      <c r="D195" t="s">
        <v>9118</v>
      </c>
      <c r="E195" t="s">
        <v>9119</v>
      </c>
      <c r="F195" t="s">
        <v>9120</v>
      </c>
      <c r="G195" t="s">
        <v>9121</v>
      </c>
      <c r="I195" t="str">
        <f t="shared" si="31"/>
        <v>neg_trend</v>
      </c>
      <c r="J195">
        <f t="shared" si="32"/>
        <v>-0.47</v>
      </c>
      <c r="K195">
        <f t="shared" si="33"/>
        <v>-0.56000000000000005</v>
      </c>
      <c r="L195">
        <f t="shared" si="34"/>
        <v>-0.61</v>
      </c>
      <c r="M195">
        <f t="shared" si="35"/>
        <v>-0.97</v>
      </c>
      <c r="N195">
        <f t="shared" si="36"/>
        <v>-1.05</v>
      </c>
      <c r="P195">
        <f t="shared" si="21"/>
        <v>-0.47</v>
      </c>
      <c r="Q195">
        <f>IFERROR(J144+MATCH(P195,J195:N195,0)-1,"")</f>
        <v>2012</v>
      </c>
      <c r="R195">
        <f t="shared" si="22"/>
        <v>-1.05</v>
      </c>
      <c r="S195" t="str">
        <f>IFERROR(J144+MATCH(R195,J195:N195)-1,"")</f>
        <v/>
      </c>
      <c r="T195">
        <f t="shared" si="23"/>
        <v>-0.73199999999999998</v>
      </c>
      <c r="U195">
        <f t="shared" si="24"/>
        <v>0.26023066690918656</v>
      </c>
      <c r="V195">
        <f t="shared" si="25"/>
        <v>1.0067990952481818</v>
      </c>
      <c r="W195">
        <f t="shared" si="26"/>
        <v>0.6609520777965161</v>
      </c>
      <c r="X195">
        <f t="shared" si="27"/>
        <v>0.46881484587892436</v>
      </c>
      <c r="Y195">
        <f t="shared" si="28"/>
        <v>-0.91457322392773766</v>
      </c>
      <c r="Z195">
        <f t="shared" si="29"/>
        <v>-1.2219927949958851</v>
      </c>
      <c r="AA195">
        <f t="shared" si="30"/>
        <v>-1.2219927949958851</v>
      </c>
      <c r="AB195">
        <f>IFERROR(V144+MATCH(AA195,V195:Z195,0)-1,"")</f>
        <v>2016</v>
      </c>
    </row>
    <row r="196" spans="1:28" x14ac:dyDescent="0.3">
      <c r="A196" s="1">
        <v>38</v>
      </c>
      <c r="B196" t="s">
        <v>444</v>
      </c>
      <c r="C196" t="s">
        <v>254</v>
      </c>
      <c r="D196" t="s">
        <v>9122</v>
      </c>
      <c r="E196" t="s">
        <v>9123</v>
      </c>
      <c r="F196" t="s">
        <v>9124</v>
      </c>
      <c r="G196" t="s">
        <v>9125</v>
      </c>
      <c r="I196" t="str">
        <f t="shared" si="31"/>
        <v>N/A</v>
      </c>
      <c r="J196" t="str">
        <f t="shared" si="32"/>
        <v>N/A</v>
      </c>
      <c r="K196">
        <f t="shared" si="33"/>
        <v>-0.1915</v>
      </c>
      <c r="L196">
        <f t="shared" si="34"/>
        <v>-8.9300000000000004E-2</v>
      </c>
      <c r="M196">
        <f t="shared" si="35"/>
        <v>-0.59020000000000006</v>
      </c>
      <c r="N196">
        <f t="shared" si="36"/>
        <v>-8.2500000000000004E-2</v>
      </c>
      <c r="P196">
        <f t="shared" si="21"/>
        <v>-8.2500000000000004E-2</v>
      </c>
      <c r="Q196">
        <f>IFERROR(J144+MATCH(P196,J196:N196,0)-1,"")</f>
        <v>2016</v>
      </c>
      <c r="R196">
        <f t="shared" si="22"/>
        <v>-0.59020000000000006</v>
      </c>
      <c r="S196" t="str">
        <f>IFERROR(J144+MATCH(R196,J196:N196)-1,"")</f>
        <v/>
      </c>
      <c r="T196">
        <f t="shared" si="23"/>
        <v>-0.238375</v>
      </c>
      <c r="U196">
        <f t="shared" si="24"/>
        <v>0.23979051100213847</v>
      </c>
      <c r="V196" t="str">
        <f t="shared" si="25"/>
        <v/>
      </c>
      <c r="W196">
        <f t="shared" si="26"/>
        <v>0.19548313152217256</v>
      </c>
      <c r="X196">
        <f t="shared" si="27"/>
        <v>0.62168848707558133</v>
      </c>
      <c r="Y196">
        <f t="shared" si="28"/>
        <v>-1.4672181919528187</v>
      </c>
      <c r="Z196">
        <f t="shared" si="29"/>
        <v>0.65004657335506444</v>
      </c>
      <c r="AA196">
        <f t="shared" si="30"/>
        <v>-1.4672181919528187</v>
      </c>
      <c r="AB196">
        <f>IFERROR(V144+MATCH(AA196,V196:Z196,0)-1,"")</f>
        <v>2015</v>
      </c>
    </row>
    <row r="197" spans="1:28" x14ac:dyDescent="0.3">
      <c r="A197" s="1">
        <v>39</v>
      </c>
      <c r="B197" t="s">
        <v>449</v>
      </c>
      <c r="C197" t="s">
        <v>1860</v>
      </c>
      <c r="D197" t="s">
        <v>9126</v>
      </c>
      <c r="E197" t="s">
        <v>9127</v>
      </c>
      <c r="F197" t="s">
        <v>2999</v>
      </c>
      <c r="G197" t="s">
        <v>9128</v>
      </c>
      <c r="I197" t="str">
        <f t="shared" si="31"/>
        <v>pos_trend</v>
      </c>
      <c r="J197">
        <f t="shared" si="32"/>
        <v>16190000.000000002</v>
      </c>
      <c r="K197">
        <f t="shared" si="33"/>
        <v>20430000</v>
      </c>
      <c r="L197">
        <f t="shared" si="34"/>
        <v>26370000</v>
      </c>
      <c r="M197">
        <f t="shared" si="35"/>
        <v>28060000</v>
      </c>
      <c r="N197">
        <f t="shared" si="36"/>
        <v>31610000</v>
      </c>
      <c r="P197">
        <f t="shared" si="21"/>
        <v>31610000</v>
      </c>
      <c r="Q197">
        <f>IFERROR(J144+MATCH(P197,J197:N197,0)-1,"")</f>
        <v>2016</v>
      </c>
      <c r="R197">
        <f t="shared" si="22"/>
        <v>16190000.000000002</v>
      </c>
      <c r="S197">
        <f>IFERROR(J144+MATCH(R197,J197:N197)-1,"")</f>
        <v>2012</v>
      </c>
      <c r="T197">
        <f t="shared" si="23"/>
        <v>24532000</v>
      </c>
      <c r="U197">
        <f t="shared" si="24"/>
        <v>6171273.7745136535</v>
      </c>
      <c r="V197">
        <f t="shared" si="25"/>
        <v>-1.3517468686045151</v>
      </c>
      <c r="W197">
        <f t="shared" si="26"/>
        <v>-0.6646925982996551</v>
      </c>
      <c r="X197">
        <f t="shared" si="27"/>
        <v>0.29783154453309751</v>
      </c>
      <c r="Y197">
        <f t="shared" si="28"/>
        <v>0.57168100604611971</v>
      </c>
      <c r="Z197">
        <f t="shared" si="29"/>
        <v>1.1469269163249534</v>
      </c>
      <c r="AA197">
        <f t="shared" si="30"/>
        <v>-1.3517468686045151</v>
      </c>
      <c r="AB197">
        <f>IFERROR(V144+MATCH(AA197,V197:Z197,0)-1,"")</f>
        <v>2012</v>
      </c>
    </row>
    <row r="198" spans="1:28" x14ac:dyDescent="0.3">
      <c r="A198" s="1">
        <v>40</v>
      </c>
      <c r="B198" t="s">
        <v>455</v>
      </c>
      <c r="C198" t="s">
        <v>9117</v>
      </c>
      <c r="D198" t="s">
        <v>9118</v>
      </c>
      <c r="E198" t="s">
        <v>9119</v>
      </c>
      <c r="F198" t="s">
        <v>9120</v>
      </c>
      <c r="G198" t="s">
        <v>9121</v>
      </c>
      <c r="I198" t="str">
        <f t="shared" si="31"/>
        <v>neg_trend</v>
      </c>
      <c r="J198">
        <f t="shared" si="32"/>
        <v>-0.47</v>
      </c>
      <c r="K198">
        <f t="shared" si="33"/>
        <v>-0.56000000000000005</v>
      </c>
      <c r="L198">
        <f t="shared" si="34"/>
        <v>-0.61</v>
      </c>
      <c r="M198">
        <f t="shared" si="35"/>
        <v>-0.97</v>
      </c>
      <c r="N198">
        <f t="shared" si="36"/>
        <v>-1.05</v>
      </c>
      <c r="P198">
        <f t="shared" si="21"/>
        <v>-0.47</v>
      </c>
      <c r="Q198">
        <f>IFERROR(J144+MATCH(P198,J198:N198,0)-1,"")</f>
        <v>2012</v>
      </c>
      <c r="R198">
        <f t="shared" si="22"/>
        <v>-1.05</v>
      </c>
      <c r="S198" t="str">
        <f>IFERROR(J144+MATCH(R198,J198:N198)-1,"")</f>
        <v/>
      </c>
      <c r="T198">
        <f t="shared" si="23"/>
        <v>-0.73199999999999998</v>
      </c>
      <c r="U198">
        <f t="shared" si="24"/>
        <v>0.26023066690918656</v>
      </c>
      <c r="V198">
        <f t="shared" si="25"/>
        <v>1.0067990952481818</v>
      </c>
      <c r="W198">
        <f t="shared" si="26"/>
        <v>0.6609520777965161</v>
      </c>
      <c r="X198">
        <f t="shared" si="27"/>
        <v>0.46881484587892436</v>
      </c>
      <c r="Y198">
        <f t="shared" si="28"/>
        <v>-0.91457322392773766</v>
      </c>
      <c r="Z198">
        <f t="shared" si="29"/>
        <v>-1.2219927949958851</v>
      </c>
      <c r="AA198">
        <f t="shared" si="30"/>
        <v>-1.2219927949958851</v>
      </c>
      <c r="AB198">
        <f>IFERROR(V144+MATCH(AA198,V198:Z198,0)-1,"")</f>
        <v>2016</v>
      </c>
    </row>
    <row r="199" spans="1:28" x14ac:dyDescent="0.3">
      <c r="A199" s="1">
        <v>41</v>
      </c>
      <c r="B199" t="s">
        <v>461</v>
      </c>
      <c r="C199" t="s">
        <v>254</v>
      </c>
      <c r="D199" t="s">
        <v>9122</v>
      </c>
      <c r="E199" t="s">
        <v>9123</v>
      </c>
      <c r="F199" t="s">
        <v>9124</v>
      </c>
      <c r="G199" t="s">
        <v>9125</v>
      </c>
      <c r="I199" t="str">
        <f t="shared" si="31"/>
        <v>N/A</v>
      </c>
      <c r="J199" t="str">
        <f t="shared" si="32"/>
        <v>N/A</v>
      </c>
      <c r="K199">
        <f t="shared" si="33"/>
        <v>-0.1915</v>
      </c>
      <c r="L199">
        <f t="shared" si="34"/>
        <v>-8.9300000000000004E-2</v>
      </c>
      <c r="M199">
        <f t="shared" si="35"/>
        <v>-0.59020000000000006</v>
      </c>
      <c r="N199">
        <f t="shared" si="36"/>
        <v>-8.2500000000000004E-2</v>
      </c>
      <c r="P199">
        <f t="shared" si="21"/>
        <v>-8.2500000000000004E-2</v>
      </c>
      <c r="Q199">
        <f>IFERROR(J144+MATCH(P199,J199:N199,0)-1,"")</f>
        <v>2016</v>
      </c>
      <c r="R199">
        <f t="shared" si="22"/>
        <v>-0.59020000000000006</v>
      </c>
      <c r="S199" t="str">
        <f>IFERROR(J144+MATCH(R199,J199:N199)-1,"")</f>
        <v/>
      </c>
      <c r="T199">
        <f t="shared" si="23"/>
        <v>-0.238375</v>
      </c>
      <c r="U199">
        <f t="shared" si="24"/>
        <v>0.23979051100213847</v>
      </c>
      <c r="V199" t="str">
        <f t="shared" si="25"/>
        <v/>
      </c>
      <c r="W199">
        <f t="shared" si="26"/>
        <v>0.19548313152217256</v>
      </c>
      <c r="X199">
        <f t="shared" si="27"/>
        <v>0.62168848707558133</v>
      </c>
      <c r="Y199">
        <f t="shared" si="28"/>
        <v>-1.4672181919528187</v>
      </c>
      <c r="Z199">
        <f t="shared" si="29"/>
        <v>0.65004657335506444</v>
      </c>
      <c r="AA199">
        <f t="shared" si="30"/>
        <v>-1.4672181919528187</v>
      </c>
      <c r="AB199">
        <f>IFERROR(V144+MATCH(AA199,V199:Z199,0)-1,"")</f>
        <v>2015</v>
      </c>
    </row>
    <row r="200" spans="1:28" x14ac:dyDescent="0.3">
      <c r="A200" s="1">
        <v>42</v>
      </c>
      <c r="B200" t="s">
        <v>466</v>
      </c>
      <c r="C200" t="s">
        <v>1860</v>
      </c>
      <c r="D200" t="s">
        <v>9126</v>
      </c>
      <c r="E200" t="s">
        <v>9127</v>
      </c>
      <c r="F200" t="s">
        <v>2999</v>
      </c>
      <c r="G200" t="s">
        <v>9128</v>
      </c>
      <c r="I200" t="str">
        <f t="shared" si="31"/>
        <v>pos_trend</v>
      </c>
      <c r="J200">
        <f t="shared" si="32"/>
        <v>16190000.000000002</v>
      </c>
      <c r="K200">
        <f t="shared" si="33"/>
        <v>20430000</v>
      </c>
      <c r="L200">
        <f t="shared" si="34"/>
        <v>26370000</v>
      </c>
      <c r="M200">
        <f t="shared" si="35"/>
        <v>28060000</v>
      </c>
      <c r="N200">
        <f t="shared" si="36"/>
        <v>31610000</v>
      </c>
      <c r="P200">
        <f t="shared" si="21"/>
        <v>31610000</v>
      </c>
      <c r="Q200">
        <f>IFERROR(J144+MATCH(P200,J200:N200,0)-1,"")</f>
        <v>2016</v>
      </c>
      <c r="R200">
        <f t="shared" si="22"/>
        <v>16190000.000000002</v>
      </c>
      <c r="S200">
        <f>IFERROR(J144+MATCH(R200,J200:N200)-1,"")</f>
        <v>2012</v>
      </c>
      <c r="T200">
        <f t="shared" si="23"/>
        <v>24532000</v>
      </c>
      <c r="U200">
        <f t="shared" si="24"/>
        <v>6171273.7745136535</v>
      </c>
      <c r="V200">
        <f t="shared" si="25"/>
        <v>-1.3517468686045151</v>
      </c>
      <c r="W200">
        <f t="shared" si="26"/>
        <v>-0.6646925982996551</v>
      </c>
      <c r="X200">
        <f t="shared" si="27"/>
        <v>0.29783154453309751</v>
      </c>
      <c r="Y200">
        <f t="shared" si="28"/>
        <v>0.57168100604611971</v>
      </c>
      <c r="Z200">
        <f t="shared" si="29"/>
        <v>1.1469269163249534</v>
      </c>
      <c r="AA200">
        <f t="shared" si="30"/>
        <v>-1.3517468686045151</v>
      </c>
      <c r="AB200">
        <f>IFERROR(V144+MATCH(AA200,V200:Z200,0)-1,"")</f>
        <v>2012</v>
      </c>
    </row>
    <row r="201" spans="1:28" x14ac:dyDescent="0.3">
      <c r="A201" s="1">
        <v>43</v>
      </c>
      <c r="B201" t="s">
        <v>153</v>
      </c>
      <c r="C201" t="s">
        <v>9129</v>
      </c>
      <c r="D201" t="s">
        <v>9130</v>
      </c>
      <c r="E201" t="s">
        <v>9131</v>
      </c>
      <c r="F201" t="s">
        <v>9132</v>
      </c>
      <c r="G201" t="s">
        <v>9133</v>
      </c>
      <c r="I201" t="str">
        <f t="shared" si="31"/>
        <v>N/A</v>
      </c>
      <c r="J201">
        <f t="shared" si="32"/>
        <v>-5300000</v>
      </c>
      <c r="K201">
        <f t="shared" si="33"/>
        <v>-7660000</v>
      </c>
      <c r="L201">
        <f t="shared" si="34"/>
        <v>-3550000</v>
      </c>
      <c r="M201">
        <f t="shared" si="35"/>
        <v>-17950000</v>
      </c>
      <c r="N201">
        <f t="shared" si="36"/>
        <v>-20870000</v>
      </c>
      <c r="P201">
        <f t="shared" si="21"/>
        <v>-3550000</v>
      </c>
      <c r="Q201">
        <f>IFERROR(J144+MATCH(P201,J201:N201,0)-1,"")</f>
        <v>2014</v>
      </c>
      <c r="R201">
        <f t="shared" si="22"/>
        <v>-20870000</v>
      </c>
      <c r="S201" t="str">
        <f>IFERROR(J144+MATCH(R201,J201:N201)-1,"")</f>
        <v/>
      </c>
      <c r="T201">
        <f t="shared" si="23"/>
        <v>-11066000</v>
      </c>
      <c r="U201">
        <f t="shared" si="24"/>
        <v>7823773.3862887416</v>
      </c>
      <c r="V201">
        <f t="shared" si="25"/>
        <v>0.73698453614530623</v>
      </c>
      <c r="W201">
        <f t="shared" si="26"/>
        <v>0.43533980751143131</v>
      </c>
      <c r="X201">
        <f t="shared" si="27"/>
        <v>0.96066177136110331</v>
      </c>
      <c r="Y201">
        <f t="shared" si="28"/>
        <v>-0.87988233555745543</v>
      </c>
      <c r="Z201">
        <f t="shared" si="29"/>
        <v>-1.2531037794603854</v>
      </c>
      <c r="AA201">
        <f t="shared" si="30"/>
        <v>-1.2531037794603854</v>
      </c>
      <c r="AB201">
        <f>IFERROR(V144+MATCH(AA201,V201:Z201,0)-1,"")</f>
        <v>2016</v>
      </c>
    </row>
    <row r="202" spans="1:28" x14ac:dyDescent="0.3">
      <c r="A202" s="1">
        <v>44</v>
      </c>
      <c r="B202" t="s">
        <v>477</v>
      </c>
      <c r="C202" t="s">
        <v>254</v>
      </c>
      <c r="D202" t="s">
        <v>9134</v>
      </c>
      <c r="E202" t="s">
        <v>9135</v>
      </c>
      <c r="F202" t="s">
        <v>9136</v>
      </c>
      <c r="G202" t="s">
        <v>9137</v>
      </c>
      <c r="I202" t="str">
        <f t="shared" si="31"/>
        <v>N/A</v>
      </c>
      <c r="J202" t="str">
        <f t="shared" si="32"/>
        <v>N/A</v>
      </c>
      <c r="K202">
        <f t="shared" si="33"/>
        <v>-0.44630000000000003</v>
      </c>
      <c r="L202">
        <f t="shared" si="34"/>
        <v>0.5363</v>
      </c>
      <c r="M202">
        <f t="shared" si="35"/>
        <v>-4.0514999999999999</v>
      </c>
      <c r="N202">
        <f t="shared" si="36"/>
        <v>-0.16250000000000001</v>
      </c>
      <c r="P202">
        <f t="shared" si="21"/>
        <v>0.5363</v>
      </c>
      <c r="Q202">
        <f>IFERROR(J144+MATCH(P202,J202:N202,0)-1,"")</f>
        <v>2014</v>
      </c>
      <c r="R202">
        <f t="shared" si="22"/>
        <v>-4.0514999999999999</v>
      </c>
      <c r="S202" t="str">
        <f>IFERROR(J144+MATCH(R202,J202:N202)-1,"")</f>
        <v/>
      </c>
      <c r="T202">
        <f t="shared" si="23"/>
        <v>-1.0309999999999999</v>
      </c>
      <c r="U202">
        <f t="shared" si="24"/>
        <v>2.0555628491161895</v>
      </c>
      <c r="V202" t="str">
        <f t="shared" si="25"/>
        <v/>
      </c>
      <c r="W202">
        <f t="shared" si="26"/>
        <v>0.2844476393662192</v>
      </c>
      <c r="X202">
        <f t="shared" si="27"/>
        <v>0.76246756486860856</v>
      </c>
      <c r="Y202">
        <f t="shared" si="28"/>
        <v>-1.4694272185833166</v>
      </c>
      <c r="Z202">
        <f t="shared" si="29"/>
        <v>0.42251201434848878</v>
      </c>
      <c r="AA202">
        <f t="shared" si="30"/>
        <v>-1.4694272185833166</v>
      </c>
      <c r="AB202">
        <f>IFERROR(V144+MATCH(AA202,V202:Z202,0)-1,"")</f>
        <v>2015</v>
      </c>
    </row>
    <row r="203" spans="1:28" x14ac:dyDescent="0.3">
      <c r="A203" s="1">
        <v>45</v>
      </c>
      <c r="B203" t="s">
        <v>482</v>
      </c>
      <c r="C203" t="s">
        <v>254</v>
      </c>
      <c r="D203" t="s">
        <v>254</v>
      </c>
      <c r="E203" t="s">
        <v>254</v>
      </c>
      <c r="F203" t="s">
        <v>254</v>
      </c>
      <c r="G203" t="s">
        <v>9138</v>
      </c>
      <c r="I203" t="str">
        <f t="shared" si="31"/>
        <v>N/A</v>
      </c>
      <c r="J203" t="str">
        <f t="shared" si="32"/>
        <v>N/A</v>
      </c>
      <c r="K203" t="str">
        <f t="shared" si="33"/>
        <v>N/A</v>
      </c>
      <c r="L203" t="str">
        <f t="shared" si="34"/>
        <v>N/A</v>
      </c>
      <c r="M203" t="str">
        <f t="shared" si="35"/>
        <v>N/A</v>
      </c>
      <c r="N203">
        <f t="shared" si="36"/>
        <v>-0.13460000000000003</v>
      </c>
      <c r="P203">
        <f t="shared" si="21"/>
        <v>-0.13460000000000003</v>
      </c>
      <c r="Q203">
        <f>IFERROR(J144+MATCH(P203,J203:N203,0)-1,"")</f>
        <v>2016</v>
      </c>
      <c r="R203">
        <f t="shared" si="22"/>
        <v>-0.13460000000000003</v>
      </c>
      <c r="S203">
        <f>IFERROR(J144+MATCH(R203,J203:N203)-1,"")</f>
        <v>2016</v>
      </c>
      <c r="T203">
        <f t="shared" si="23"/>
        <v>-0.13460000000000003</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9139</v>
      </c>
      <c r="D206" t="s">
        <v>9140</v>
      </c>
      <c r="E206" t="s">
        <v>9141</v>
      </c>
      <c r="F206" t="s">
        <v>7681</v>
      </c>
      <c r="G206" t="s">
        <v>9036</v>
      </c>
      <c r="I206" t="str">
        <f t="shared" si="31"/>
        <v>N/A</v>
      </c>
      <c r="J206">
        <f t="shared" si="32"/>
        <v>12000000</v>
      </c>
      <c r="K206">
        <f t="shared" si="33"/>
        <v>26210000</v>
      </c>
      <c r="L206">
        <f t="shared" si="34"/>
        <v>59650000</v>
      </c>
      <c r="M206">
        <f t="shared" si="35"/>
        <v>34580000</v>
      </c>
      <c r="N206">
        <f t="shared" si="36"/>
        <v>44010000</v>
      </c>
      <c r="P206">
        <f t="shared" si="21"/>
        <v>59650000</v>
      </c>
      <c r="Q206">
        <f>IFERROR(J144+MATCH(P206,J206:N206,0)-1,"")</f>
        <v>2014</v>
      </c>
      <c r="R206">
        <f t="shared" si="22"/>
        <v>12000000</v>
      </c>
      <c r="S206">
        <f>IFERROR(J144+MATCH(R206,J206:N206)-1,"")</f>
        <v>2012</v>
      </c>
      <c r="T206">
        <f t="shared" si="23"/>
        <v>35290000</v>
      </c>
      <c r="U206">
        <f t="shared" si="24"/>
        <v>17991821.753229994</v>
      </c>
      <c r="V206">
        <f t="shared" si="25"/>
        <v>-1.2944770306997315</v>
      </c>
      <c r="W206">
        <f t="shared" si="26"/>
        <v>-0.5046737414664475</v>
      </c>
      <c r="X206">
        <f t="shared" si="27"/>
        <v>1.3539484958284869</v>
      </c>
      <c r="Y206">
        <f t="shared" si="28"/>
        <v>-3.9462374057398428E-2</v>
      </c>
      <c r="Z206">
        <f t="shared" si="29"/>
        <v>0.48466465039509055</v>
      </c>
      <c r="AA206">
        <f t="shared" si="30"/>
        <v>1.3539484958284869</v>
      </c>
      <c r="AB206">
        <f>IFERROR(V144+MATCH(AA206,V206:Z206,0)-1,"")</f>
        <v>2014</v>
      </c>
    </row>
    <row r="207" spans="1:28" x14ac:dyDescent="0.3">
      <c r="A207" s="1">
        <v>1</v>
      </c>
      <c r="B207" t="s">
        <v>490</v>
      </c>
      <c r="C207" t="s">
        <v>3496</v>
      </c>
      <c r="D207" t="s">
        <v>5140</v>
      </c>
      <c r="E207" t="s">
        <v>2112</v>
      </c>
      <c r="F207" t="s">
        <v>7835</v>
      </c>
      <c r="G207" t="s">
        <v>2006</v>
      </c>
      <c r="I207" t="str">
        <f t="shared" si="31"/>
        <v>N/A</v>
      </c>
      <c r="J207">
        <f t="shared" si="32"/>
        <v>7750000</v>
      </c>
      <c r="K207">
        <f t="shared" si="33"/>
        <v>14890000</v>
      </c>
      <c r="L207">
        <f t="shared" si="34"/>
        <v>28380000</v>
      </c>
      <c r="M207">
        <f t="shared" si="35"/>
        <v>23760000</v>
      </c>
      <c r="N207">
        <f t="shared" si="36"/>
        <v>24210000</v>
      </c>
      <c r="P207">
        <f t="shared" si="21"/>
        <v>28380000</v>
      </c>
      <c r="Q207">
        <f>IFERROR(J144+MATCH(P207,J207:N207,0)-1,"")</f>
        <v>2014</v>
      </c>
      <c r="R207">
        <f t="shared" si="22"/>
        <v>7750000</v>
      </c>
      <c r="S207">
        <f>IFERROR(J144+MATCH(R207,J207:N207)-1,"")</f>
        <v>2012</v>
      </c>
      <c r="T207">
        <f t="shared" si="23"/>
        <v>19798000</v>
      </c>
      <c r="U207">
        <f t="shared" si="24"/>
        <v>8337515.8170764511</v>
      </c>
      <c r="V207">
        <f t="shared" si="25"/>
        <v>-1.4450347398830639</v>
      </c>
      <c r="W207">
        <f t="shared" si="26"/>
        <v>-0.58866455041053101</v>
      </c>
      <c r="X207">
        <f t="shared" si="27"/>
        <v>1.0293233846012992</v>
      </c>
      <c r="Y207">
        <f t="shared" si="28"/>
        <v>0.47520149729554273</v>
      </c>
      <c r="Z207">
        <f t="shared" si="29"/>
        <v>0.52917440839675278</v>
      </c>
      <c r="AA207">
        <f t="shared" si="30"/>
        <v>-1.4450347398830639</v>
      </c>
      <c r="AB207">
        <f>IFERROR(V144+MATCH(AA207,V207:Z207,0)-1,"")</f>
        <v>2012</v>
      </c>
    </row>
    <row r="208" spans="1:28" x14ac:dyDescent="0.3">
      <c r="A208" s="1">
        <v>2</v>
      </c>
      <c r="B208" t="s">
        <v>491</v>
      </c>
      <c r="C208" t="s">
        <v>7631</v>
      </c>
      <c r="D208" t="s">
        <v>9142</v>
      </c>
      <c r="E208" t="s">
        <v>9143</v>
      </c>
      <c r="F208" t="s">
        <v>9144</v>
      </c>
      <c r="G208" t="s">
        <v>2636</v>
      </c>
      <c r="I208" t="str">
        <f t="shared" si="31"/>
        <v>N/A</v>
      </c>
      <c r="J208">
        <f t="shared" si="32"/>
        <v>4250000</v>
      </c>
      <c r="K208">
        <f t="shared" si="33"/>
        <v>11320000</v>
      </c>
      <c r="L208">
        <f t="shared" si="34"/>
        <v>31270000</v>
      </c>
      <c r="M208">
        <f t="shared" si="35"/>
        <v>10810000</v>
      </c>
      <c r="N208">
        <f t="shared" si="36"/>
        <v>19800000</v>
      </c>
      <c r="P208">
        <f t="shared" si="21"/>
        <v>31270000</v>
      </c>
      <c r="Q208">
        <f>IFERROR(J144+MATCH(P208,J208:N208,0)-1,"")</f>
        <v>2014</v>
      </c>
      <c r="R208">
        <f t="shared" si="22"/>
        <v>4250000</v>
      </c>
      <c r="S208">
        <f>IFERROR(J144+MATCH(R208,J208:N208)-1,"")</f>
        <v>2012</v>
      </c>
      <c r="T208">
        <f t="shared" si="23"/>
        <v>15490000</v>
      </c>
      <c r="U208">
        <f t="shared" si="24"/>
        <v>10406889.544912063</v>
      </c>
      <c r="V208">
        <f t="shared" si="25"/>
        <v>-1.080053742426357</v>
      </c>
      <c r="W208">
        <f t="shared" si="26"/>
        <v>-0.40069609483255414</v>
      </c>
      <c r="X208">
        <f t="shared" si="27"/>
        <v>1.516303207783622</v>
      </c>
      <c r="Y208">
        <f t="shared" si="28"/>
        <v>-0.449702092042291</v>
      </c>
      <c r="Z208">
        <f t="shared" si="29"/>
        <v>0.41414872151757992</v>
      </c>
      <c r="AA208">
        <f t="shared" si="30"/>
        <v>1.516303207783622</v>
      </c>
      <c r="AB208">
        <f>IFERROR(V144+MATCH(AA208,V208:Z208,0)-1,"")</f>
        <v>2014</v>
      </c>
    </row>
    <row r="209" spans="1:28" x14ac:dyDescent="0.3">
      <c r="A209" s="1">
        <v>3</v>
      </c>
      <c r="B209" t="s">
        <v>492</v>
      </c>
      <c r="C209" t="s">
        <v>254</v>
      </c>
      <c r="D209" t="s">
        <v>9145</v>
      </c>
      <c r="E209" t="s">
        <v>9146</v>
      </c>
      <c r="F209" t="s">
        <v>9147</v>
      </c>
      <c r="G209" t="s">
        <v>9148</v>
      </c>
      <c r="I209" t="str">
        <f t="shared" si="31"/>
        <v>N/A</v>
      </c>
      <c r="J209" t="str">
        <f t="shared" si="32"/>
        <v>N/A</v>
      </c>
      <c r="K209">
        <f t="shared" si="33"/>
        <v>1.1843000000000001</v>
      </c>
      <c r="L209">
        <f t="shared" si="34"/>
        <v>1.2757000000000001</v>
      </c>
      <c r="M209">
        <f t="shared" si="35"/>
        <v>-0.42030000000000001</v>
      </c>
      <c r="N209">
        <f t="shared" si="36"/>
        <v>0.2727</v>
      </c>
      <c r="P209">
        <f t="shared" ref="P209:P272" si="37">MAX(J209:N209)</f>
        <v>1.2757000000000001</v>
      </c>
      <c r="Q209">
        <f>IFERROR(J144+MATCH(P209,J209:N209,0)-1,"")</f>
        <v>2014</v>
      </c>
      <c r="R209">
        <f t="shared" ref="R209:R272" si="38">IF(Q209="","",MIN(J209:N209))</f>
        <v>-0.42030000000000001</v>
      </c>
      <c r="S209" t="str">
        <f>IFERROR(J144+MATCH(R209,J209:N209)-1,"")</f>
        <v/>
      </c>
      <c r="T209">
        <f t="shared" ref="T209:T272" si="39">IFERROR(AVERAGE(J209:N209),"")</f>
        <v>0.57809999999999995</v>
      </c>
      <c r="U209">
        <f t="shared" ref="U209:U272" si="40">IFERROR(STDEV(J209:N209),"")</f>
        <v>0.80502503480740706</v>
      </c>
      <c r="V209" t="str">
        <f t="shared" ref="V209:V272" si="41">IF(C209="-","",IF(ISBLANK(B209),"",IF(OR(ISNUMBER(FIND("Growth",B209)),ISNUMBER(FIND("Margin",B209))),"",(J209-T209)/U209)))</f>
        <v/>
      </c>
      <c r="W209">
        <f t="shared" ref="W209:W272" si="42">IF(OR(D209="-",ISBLANK(D209)),"",(K209-T209)/U209)</f>
        <v>0.75302005998487553</v>
      </c>
      <c r="X209">
        <f t="shared" ref="X209:X272" si="43">IF(OR(E209="-",ISBLANK(E209)),"",(L209-T209)/U209)</f>
        <v>0.86655690175758682</v>
      </c>
      <c r="Y209">
        <f t="shared" ref="Y209:Y272" si="44">IF(OR(F209="-",ISBLANK(F209)),"",(M209-T209)/U209)</f>
        <v>-1.2402098777448027</v>
      </c>
      <c r="Z209">
        <f t="shared" ref="Z209:Z272" si="45">IFERROR(IF(OR(G209="-",ISBLANK(G209)),"",(N209-T209)/U209),"")</f>
        <v>-0.379367083997659</v>
      </c>
      <c r="AA209">
        <f t="shared" ref="AA209:AA272" si="46">IF(MAX(MAX(V209:Z209),ABS(MIN(V209:Z209)))=ABS(MIN(V209:Z209)),MIN(V209:Z209),MAX(V209:Z209))</f>
        <v>-1.2402098777448027</v>
      </c>
      <c r="AB209">
        <f>IFERROR(V144+MATCH(AA209,V209:Z209,0)-1,"")</f>
        <v>2015</v>
      </c>
    </row>
    <row r="210" spans="1:28" x14ac:dyDescent="0.3">
      <c r="A210" s="1">
        <v>4</v>
      </c>
      <c r="B210" t="s">
        <v>497</v>
      </c>
      <c r="C210" t="s">
        <v>9149</v>
      </c>
      <c r="D210" t="s">
        <v>3806</v>
      </c>
      <c r="E210" t="s">
        <v>9150</v>
      </c>
      <c r="F210" t="s">
        <v>9151</v>
      </c>
      <c r="G210" t="s">
        <v>9152</v>
      </c>
      <c r="I210" t="str">
        <f t="shared" si="31"/>
        <v>N/A</v>
      </c>
      <c r="J210">
        <f t="shared" si="32"/>
        <v>0.37</v>
      </c>
      <c r="K210">
        <f t="shared" si="33"/>
        <v>0.2341</v>
      </c>
      <c r="L210">
        <f t="shared" si="34"/>
        <v>0.37659999999999999</v>
      </c>
      <c r="M210">
        <f t="shared" si="35"/>
        <v>0.12659999999999999</v>
      </c>
      <c r="N210">
        <f t="shared" si="36"/>
        <v>0.15920000000000001</v>
      </c>
      <c r="P210">
        <f t="shared" si="37"/>
        <v>0.37659999999999999</v>
      </c>
      <c r="Q210">
        <f>IFERROR(J144+MATCH(P210,J210:N210,0)-1,"")</f>
        <v>2014</v>
      </c>
      <c r="R210">
        <f t="shared" si="38"/>
        <v>0.12659999999999999</v>
      </c>
      <c r="S210" t="str">
        <f>IFERROR(J144+MATCH(R210,J210:N210)-1,"")</f>
        <v/>
      </c>
      <c r="T210">
        <f t="shared" si="39"/>
        <v>0.25329999999999997</v>
      </c>
      <c r="U210">
        <f t="shared" si="40"/>
        <v>0.11629501279074693</v>
      </c>
      <c r="V210">
        <f t="shared" si="41"/>
        <v>1.0034824125259938</v>
      </c>
      <c r="W210">
        <f t="shared" si="42"/>
        <v>-0.16509736350042023</v>
      </c>
      <c r="X210">
        <f t="shared" si="43"/>
        <v>1.0602346312292632</v>
      </c>
      <c r="Y210">
        <f t="shared" si="44"/>
        <v>-1.0894706226824624</v>
      </c>
      <c r="Z210">
        <f t="shared" si="45"/>
        <v>-0.80914905757237321</v>
      </c>
      <c r="AA210">
        <f t="shared" si="46"/>
        <v>-1.0894706226824624</v>
      </c>
      <c r="AB210">
        <f>IFERROR(V144+MATCH(AA210,V210:Z210,0)-1,"")</f>
        <v>2015</v>
      </c>
    </row>
    <row r="211" spans="1:28" x14ac:dyDescent="0.3">
      <c r="A211" s="1">
        <v>5</v>
      </c>
      <c r="B211" t="s">
        <v>503</v>
      </c>
      <c r="C211" t="s">
        <v>9153</v>
      </c>
      <c r="D211" t="s">
        <v>2633</v>
      </c>
      <c r="E211" t="s">
        <v>8559</v>
      </c>
      <c r="F211" t="s">
        <v>5259</v>
      </c>
      <c r="G211" t="s">
        <v>9154</v>
      </c>
      <c r="I211" t="str">
        <f t="shared" si="31"/>
        <v>pos_trend</v>
      </c>
      <c r="J211">
        <f t="shared" si="32"/>
        <v>9950000</v>
      </c>
      <c r="K211">
        <f t="shared" si="33"/>
        <v>13650000</v>
      </c>
      <c r="L211">
        <f t="shared" si="34"/>
        <v>17560000</v>
      </c>
      <c r="M211">
        <f t="shared" si="35"/>
        <v>19410000</v>
      </c>
      <c r="N211">
        <f t="shared" si="36"/>
        <v>21090000</v>
      </c>
      <c r="P211">
        <f t="shared" si="37"/>
        <v>21090000</v>
      </c>
      <c r="Q211">
        <f>IFERROR(J144+MATCH(P211,J211:N211,0)-1,"")</f>
        <v>2016</v>
      </c>
      <c r="R211">
        <f t="shared" si="38"/>
        <v>9950000</v>
      </c>
      <c r="S211">
        <f>IFERROR(J144+MATCH(R211,J211:N211)-1,"")</f>
        <v>2012</v>
      </c>
      <c r="T211">
        <f t="shared" si="39"/>
        <v>16332000</v>
      </c>
      <c r="U211">
        <f t="shared" si="40"/>
        <v>4515076.9650139967</v>
      </c>
      <c r="V211">
        <f t="shared" si="41"/>
        <v>-1.4134864254700952</v>
      </c>
      <c r="W211">
        <f t="shared" si="42"/>
        <v>-0.59400980775788081</v>
      </c>
      <c r="X211">
        <f t="shared" si="43"/>
        <v>0.27197764501367544</v>
      </c>
      <c r="Y211">
        <f t="shared" si="44"/>
        <v>0.68171595386978268</v>
      </c>
      <c r="Z211">
        <f t="shared" si="45"/>
        <v>1.0538026343445177</v>
      </c>
      <c r="AA211">
        <f t="shared" si="46"/>
        <v>-1.4134864254700952</v>
      </c>
      <c r="AB211">
        <f>IFERROR(V144+MATCH(AA211,V211:Z211,0)-1,"")</f>
        <v>2012</v>
      </c>
    </row>
    <row r="212" spans="1:28" x14ac:dyDescent="0.3">
      <c r="A212" s="1">
        <v>6</v>
      </c>
      <c r="B212" t="s">
        <v>509</v>
      </c>
      <c r="C212" t="s">
        <v>9153</v>
      </c>
      <c r="D212" t="s">
        <v>2633</v>
      </c>
      <c r="E212" t="s">
        <v>8559</v>
      </c>
      <c r="F212" t="s">
        <v>5259</v>
      </c>
      <c r="G212" t="s">
        <v>9154</v>
      </c>
      <c r="I212" t="str">
        <f t="shared" si="31"/>
        <v>pos_trend</v>
      </c>
      <c r="J212">
        <f t="shared" si="32"/>
        <v>9950000</v>
      </c>
      <c r="K212">
        <f t="shared" si="33"/>
        <v>13650000</v>
      </c>
      <c r="L212">
        <f t="shared" si="34"/>
        <v>17560000</v>
      </c>
      <c r="M212">
        <f t="shared" si="35"/>
        <v>19410000</v>
      </c>
      <c r="N212">
        <f t="shared" si="36"/>
        <v>21090000</v>
      </c>
      <c r="P212">
        <f t="shared" si="37"/>
        <v>21090000</v>
      </c>
      <c r="Q212">
        <f>IFERROR(J144+MATCH(P212,J212:N212,0)-1,"")</f>
        <v>2016</v>
      </c>
      <c r="R212">
        <f t="shared" si="38"/>
        <v>9950000</v>
      </c>
      <c r="S212">
        <f>IFERROR(J144+MATCH(R212,J212:N212)-1,"")</f>
        <v>2012</v>
      </c>
      <c r="T212">
        <f t="shared" si="39"/>
        <v>16332000</v>
      </c>
      <c r="U212">
        <f t="shared" si="40"/>
        <v>4515076.9650139967</v>
      </c>
      <c r="V212">
        <f t="shared" si="41"/>
        <v>-1.4134864254700952</v>
      </c>
      <c r="W212">
        <f t="shared" si="42"/>
        <v>-0.59400980775788081</v>
      </c>
      <c r="X212">
        <f t="shared" si="43"/>
        <v>0.27197764501367544</v>
      </c>
      <c r="Y212">
        <f t="shared" si="44"/>
        <v>0.68171595386978268</v>
      </c>
      <c r="Z212">
        <f t="shared" si="45"/>
        <v>1.0538026343445177</v>
      </c>
      <c r="AA212">
        <f t="shared" si="46"/>
        <v>-1.4134864254700952</v>
      </c>
      <c r="AB212">
        <f>IFERROR(V144+MATCH(AA212,V212:Z212,0)-1,"")</f>
        <v>2012</v>
      </c>
    </row>
    <row r="213" spans="1:28" x14ac:dyDescent="0.3">
      <c r="A213" s="1">
        <v>7</v>
      </c>
      <c r="B213" t="s">
        <v>515</v>
      </c>
      <c r="C213" t="s">
        <v>391</v>
      </c>
      <c r="D213" t="s">
        <v>9155</v>
      </c>
      <c r="E213" t="s">
        <v>7858</v>
      </c>
      <c r="F213" t="s">
        <v>9156</v>
      </c>
      <c r="G213" t="s">
        <v>9157</v>
      </c>
      <c r="I213" t="str">
        <f t="shared" si="31"/>
        <v>pos_trend</v>
      </c>
      <c r="J213">
        <f t="shared" si="32"/>
        <v>10000000</v>
      </c>
      <c r="K213">
        <f t="shared" si="33"/>
        <v>13750000</v>
      </c>
      <c r="L213">
        <f t="shared" si="34"/>
        <v>17630000</v>
      </c>
      <c r="M213">
        <f t="shared" si="35"/>
        <v>19550000</v>
      </c>
      <c r="N213">
        <f t="shared" si="36"/>
        <v>21340000</v>
      </c>
      <c r="P213">
        <f t="shared" si="37"/>
        <v>21340000</v>
      </c>
      <c r="Q213">
        <f>IFERROR(J144+MATCH(P213,J213:N213,0)-1,"")</f>
        <v>2016</v>
      </c>
      <c r="R213">
        <f t="shared" si="38"/>
        <v>10000000</v>
      </c>
      <c r="S213">
        <f>IFERROR(J144+MATCH(R213,J213:N213)-1,"")</f>
        <v>2012</v>
      </c>
      <c r="T213">
        <f t="shared" si="39"/>
        <v>16454000</v>
      </c>
      <c r="U213">
        <f t="shared" si="40"/>
        <v>4577305.9762266278</v>
      </c>
      <c r="V213">
        <f t="shared" si="41"/>
        <v>-1.4099996883582717</v>
      </c>
      <c r="W213">
        <f t="shared" si="42"/>
        <v>-0.59074049540142037</v>
      </c>
      <c r="X213">
        <f t="shared" si="43"/>
        <v>0.2569196829112686</v>
      </c>
      <c r="Y213">
        <f t="shared" si="44"/>
        <v>0.67638038970517655</v>
      </c>
      <c r="Z213">
        <f t="shared" si="45"/>
        <v>1.067440111143247</v>
      </c>
      <c r="AA213">
        <f t="shared" si="46"/>
        <v>-1.4099996883582717</v>
      </c>
      <c r="AB213">
        <f>IFERROR(V144+MATCH(AA213,V213:Z213,0)-1,"")</f>
        <v>2012</v>
      </c>
    </row>
    <row r="214" spans="1:28" x14ac:dyDescent="0.3">
      <c r="A214" s="1">
        <v>8</v>
      </c>
      <c r="B214" t="s">
        <v>521</v>
      </c>
      <c r="C214" t="s">
        <v>9158</v>
      </c>
      <c r="D214" t="s">
        <v>9159</v>
      </c>
      <c r="E214" t="s">
        <v>7722</v>
      </c>
      <c r="F214" t="s">
        <v>3412</v>
      </c>
      <c r="G214" t="s">
        <v>9160</v>
      </c>
      <c r="I214" t="str">
        <f t="shared" si="31"/>
        <v>N/A</v>
      </c>
      <c r="J214">
        <f t="shared" si="32"/>
        <v>-49000</v>
      </c>
      <c r="K214">
        <f t="shared" si="33"/>
        <v>-94000</v>
      </c>
      <c r="L214">
        <f t="shared" si="34"/>
        <v>-68000</v>
      </c>
      <c r="M214">
        <f t="shared" si="35"/>
        <v>-136000</v>
      </c>
      <c r="N214">
        <f t="shared" si="36"/>
        <v>-246000</v>
      </c>
      <c r="P214">
        <f t="shared" si="37"/>
        <v>-49000</v>
      </c>
      <c r="Q214">
        <f>IFERROR(J144+MATCH(P214,J214:N214,0)-1,"")</f>
        <v>2012</v>
      </c>
      <c r="R214">
        <f t="shared" si="38"/>
        <v>-246000</v>
      </c>
      <c r="S214" t="str">
        <f>IFERROR(J144+MATCH(R214,J214:N214)-1,"")</f>
        <v/>
      </c>
      <c r="T214">
        <f t="shared" si="39"/>
        <v>-118600</v>
      </c>
      <c r="U214">
        <f t="shared" si="40"/>
        <v>78331.347492558809</v>
      </c>
      <c r="V214">
        <f t="shared" si="41"/>
        <v>0.88853316364322399</v>
      </c>
      <c r="W214">
        <f t="shared" si="42"/>
        <v>0.31405051473596712</v>
      </c>
      <c r="X214">
        <f t="shared" si="43"/>
        <v>0.64597382299349326</v>
      </c>
      <c r="Y214">
        <f t="shared" si="44"/>
        <v>-0.222133290910806</v>
      </c>
      <c r="Z214">
        <f t="shared" si="45"/>
        <v>-1.6264242104618785</v>
      </c>
      <c r="AA214">
        <f t="shared" si="46"/>
        <v>-1.6264242104618785</v>
      </c>
      <c r="AB214">
        <f>IFERROR(V144+MATCH(AA214,V214:Z214,0)-1,"")</f>
        <v>2016</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9161</v>
      </c>
      <c r="E216" t="s">
        <v>9162</v>
      </c>
      <c r="F216" t="s">
        <v>9163</v>
      </c>
      <c r="G216" t="s">
        <v>328</v>
      </c>
      <c r="I216" t="str">
        <f t="shared" si="31"/>
        <v>neg_trend</v>
      </c>
      <c r="J216" t="str">
        <f t="shared" si="32"/>
        <v>N/A</v>
      </c>
      <c r="K216">
        <f t="shared" si="33"/>
        <v>0.37229999999999996</v>
      </c>
      <c r="L216">
        <f t="shared" si="34"/>
        <v>0.28610000000000002</v>
      </c>
      <c r="M216">
        <f t="shared" si="35"/>
        <v>0.10539999999999999</v>
      </c>
      <c r="N216">
        <f t="shared" si="36"/>
        <v>8.6800000000000002E-2</v>
      </c>
      <c r="P216">
        <f t="shared" si="37"/>
        <v>0.37229999999999996</v>
      </c>
      <c r="Q216">
        <f>IFERROR(J144+MATCH(P216,J216:N216,0)-1,"")</f>
        <v>2013</v>
      </c>
      <c r="R216">
        <f t="shared" si="38"/>
        <v>8.6800000000000002E-2</v>
      </c>
      <c r="S216" t="str">
        <f>IFERROR(J144+MATCH(R216,J216:N216)-1,"")</f>
        <v/>
      </c>
      <c r="T216">
        <f t="shared" si="39"/>
        <v>0.21265000000000001</v>
      </c>
      <c r="U216">
        <f t="shared" si="40"/>
        <v>0.1393123708314041</v>
      </c>
      <c r="V216" t="str">
        <f t="shared" si="41"/>
        <v/>
      </c>
      <c r="W216">
        <f t="shared" si="42"/>
        <v>1.1459858090650719</v>
      </c>
      <c r="X216">
        <f t="shared" si="43"/>
        <v>0.52723243141766096</v>
      </c>
      <c r="Y216">
        <f t="shared" si="44"/>
        <v>-0.76985266534437213</v>
      </c>
      <c r="Z216">
        <f t="shared" si="45"/>
        <v>-0.90336557513836113</v>
      </c>
      <c r="AA216">
        <f t="shared" si="46"/>
        <v>1.1459858090650719</v>
      </c>
      <c r="AB216">
        <f>IFERROR(V144+MATCH(AA216,V216:Z216,0)-1,"")</f>
        <v>2013</v>
      </c>
    </row>
    <row r="217" spans="1:28" x14ac:dyDescent="0.3">
      <c r="A217" s="1">
        <v>11</v>
      </c>
      <c r="B217" t="s">
        <v>538</v>
      </c>
      <c r="C217" t="s">
        <v>9164</v>
      </c>
      <c r="D217" t="s">
        <v>9165</v>
      </c>
      <c r="E217" t="s">
        <v>9166</v>
      </c>
      <c r="F217" t="s">
        <v>9167</v>
      </c>
      <c r="G217" t="s">
        <v>9168</v>
      </c>
      <c r="I217" t="str">
        <f t="shared" si="31"/>
        <v>N/A</v>
      </c>
      <c r="J217">
        <f t="shared" si="32"/>
        <v>7.06</v>
      </c>
      <c r="K217">
        <f t="shared" si="33"/>
        <v>6</v>
      </c>
      <c r="L217">
        <f t="shared" si="34"/>
        <v>6.12</v>
      </c>
      <c r="M217">
        <f t="shared" si="35"/>
        <v>6.65</v>
      </c>
      <c r="N217">
        <f t="shared" si="36"/>
        <v>7.35</v>
      </c>
      <c r="P217">
        <f t="shared" si="37"/>
        <v>7.35</v>
      </c>
      <c r="Q217">
        <f>IFERROR(J144+MATCH(P217,J217:N217,0)-1,"")</f>
        <v>2016</v>
      </c>
      <c r="R217">
        <f t="shared" si="38"/>
        <v>6</v>
      </c>
      <c r="S217" t="str">
        <f>IFERROR(J144+MATCH(R217,J217:N217)-1,"")</f>
        <v/>
      </c>
      <c r="T217">
        <f t="shared" si="39"/>
        <v>6.6360000000000001</v>
      </c>
      <c r="U217">
        <f t="shared" si="40"/>
        <v>0.58320665291129847</v>
      </c>
      <c r="V217">
        <f t="shared" si="41"/>
        <v>0.72701502612057278</v>
      </c>
      <c r="W217">
        <f t="shared" si="42"/>
        <v>-1.0905225391808606</v>
      </c>
      <c r="X217">
        <f t="shared" si="43"/>
        <v>-0.88476356952409441</v>
      </c>
      <c r="Y217">
        <f t="shared" si="44"/>
        <v>2.4005213126623119E-2</v>
      </c>
      <c r="Z217">
        <f t="shared" si="45"/>
        <v>1.2242658694577577</v>
      </c>
      <c r="AA217">
        <f t="shared" si="46"/>
        <v>1.2242658694577577</v>
      </c>
      <c r="AB217">
        <f>IFERROR(V144+MATCH(AA217,V217:Z217,0)-1,"")</f>
        <v>2016</v>
      </c>
    </row>
    <row r="218" spans="1:28" x14ac:dyDescent="0.3">
      <c r="A218" s="1">
        <v>12</v>
      </c>
      <c r="B218" t="s">
        <v>544</v>
      </c>
      <c r="C218" t="s">
        <v>2966</v>
      </c>
      <c r="D218" t="s">
        <v>9169</v>
      </c>
      <c r="E218" t="s">
        <v>8194</v>
      </c>
      <c r="F218" t="s">
        <v>9170</v>
      </c>
      <c r="G218" t="s">
        <v>9170</v>
      </c>
      <c r="I218" t="str">
        <f t="shared" si="31"/>
        <v>N/A</v>
      </c>
      <c r="J218">
        <f t="shared" si="32"/>
        <v>5720000</v>
      </c>
      <c r="K218">
        <f t="shared" si="33"/>
        <v>10210000</v>
      </c>
      <c r="L218">
        <f t="shared" si="34"/>
        <v>14260000</v>
      </c>
      <c r="M218">
        <f t="shared" si="35"/>
        <v>17660000</v>
      </c>
      <c r="N218">
        <f t="shared" si="36"/>
        <v>17660000</v>
      </c>
      <c r="P218">
        <f t="shared" si="37"/>
        <v>17660000</v>
      </c>
      <c r="Q218">
        <f>IFERROR(J144+MATCH(P218,J218:N218,0)-1,"")</f>
        <v>2015</v>
      </c>
      <c r="R218">
        <f t="shared" si="38"/>
        <v>5720000</v>
      </c>
      <c r="S218">
        <f>IFERROR(J144+MATCH(R218,J218:N218)-1,"")</f>
        <v>2012</v>
      </c>
      <c r="T218">
        <f t="shared" si="39"/>
        <v>13102000</v>
      </c>
      <c r="U218">
        <f t="shared" si="40"/>
        <v>5141723.4464720096</v>
      </c>
      <c r="V218">
        <f t="shared" si="41"/>
        <v>-1.4357053771659296</v>
      </c>
      <c r="W218">
        <f t="shared" si="42"/>
        <v>-0.56245732196747067</v>
      </c>
      <c r="X218">
        <f t="shared" si="43"/>
        <v>0.22521631356788763</v>
      </c>
      <c r="Y218">
        <f t="shared" si="44"/>
        <v>0.88647319278275627</v>
      </c>
      <c r="Z218">
        <f t="shared" si="45"/>
        <v>0.88647319278275627</v>
      </c>
      <c r="AA218">
        <f t="shared" si="46"/>
        <v>-1.4357053771659296</v>
      </c>
      <c r="AB218">
        <f>IFERROR(V144+MATCH(AA218,V218:Z218,0)-1,"")</f>
        <v>2012</v>
      </c>
    </row>
    <row r="219" spans="1:28" x14ac:dyDescent="0.3">
      <c r="A219" s="1">
        <v>13</v>
      </c>
      <c r="B219" t="s">
        <v>545</v>
      </c>
      <c r="C219" t="s">
        <v>226</v>
      </c>
      <c r="D219" t="s">
        <v>8827</v>
      </c>
      <c r="E219" t="s">
        <v>852</v>
      </c>
      <c r="F219" t="s">
        <v>1991</v>
      </c>
      <c r="G219" t="s">
        <v>3587</v>
      </c>
      <c r="I219" t="str">
        <f t="shared" si="31"/>
        <v>pos_trend</v>
      </c>
      <c r="J219">
        <f t="shared" si="32"/>
        <v>1980000</v>
      </c>
      <c r="K219">
        <f t="shared" si="33"/>
        <v>5460000</v>
      </c>
      <c r="L219">
        <f t="shared" si="34"/>
        <v>8430000</v>
      </c>
      <c r="M219">
        <f t="shared" si="35"/>
        <v>10530000</v>
      </c>
      <c r="N219">
        <f t="shared" si="36"/>
        <v>10720000</v>
      </c>
      <c r="P219">
        <f t="shared" si="37"/>
        <v>10720000</v>
      </c>
      <c r="Q219">
        <f>IFERROR(J144+MATCH(P219,J219:N219,0)-1,"")</f>
        <v>2016</v>
      </c>
      <c r="R219">
        <f t="shared" si="38"/>
        <v>1980000</v>
      </c>
      <c r="S219">
        <f>IFERROR(J144+MATCH(R219,J219:N219)-1,"")</f>
        <v>2012</v>
      </c>
      <c r="T219">
        <f t="shared" si="39"/>
        <v>7424000</v>
      </c>
      <c r="U219">
        <f t="shared" si="40"/>
        <v>3708683.0546704852</v>
      </c>
      <c r="V219">
        <f t="shared" si="41"/>
        <v>-1.4679065101408879</v>
      </c>
      <c r="W219">
        <f t="shared" si="42"/>
        <v>-0.52956803562026156</v>
      </c>
      <c r="X219">
        <f t="shared" si="43"/>
        <v>0.27125531763441096</v>
      </c>
      <c r="Y219">
        <f t="shared" si="44"/>
        <v>0.83749405225892692</v>
      </c>
      <c r="Z219">
        <f t="shared" si="45"/>
        <v>0.88872517586781163</v>
      </c>
      <c r="AA219">
        <f t="shared" si="46"/>
        <v>-1.4679065101408879</v>
      </c>
      <c r="AB219">
        <f>IFERROR(V144+MATCH(AA219,V219:Z219,0)-1,"")</f>
        <v>2012</v>
      </c>
    </row>
    <row r="220" spans="1:28" x14ac:dyDescent="0.3">
      <c r="A220" s="1">
        <v>14</v>
      </c>
      <c r="B220" t="s">
        <v>546</v>
      </c>
      <c r="C220" t="s">
        <v>9171</v>
      </c>
      <c r="D220" t="s">
        <v>9172</v>
      </c>
      <c r="E220" t="s">
        <v>4051</v>
      </c>
      <c r="F220" t="s">
        <v>9173</v>
      </c>
      <c r="G220" t="s">
        <v>1178</v>
      </c>
      <c r="I220" t="str">
        <f t="shared" si="31"/>
        <v>N/A</v>
      </c>
      <c r="J220">
        <f t="shared" si="32"/>
        <v>675000</v>
      </c>
      <c r="K220">
        <f t="shared" si="33"/>
        <v>1470000</v>
      </c>
      <c r="L220">
        <f t="shared" si="34"/>
        <v>1400000</v>
      </c>
      <c r="M220">
        <f t="shared" si="35"/>
        <v>974000</v>
      </c>
      <c r="N220">
        <f t="shared" si="36"/>
        <v>1220000</v>
      </c>
      <c r="P220">
        <f t="shared" si="37"/>
        <v>1470000</v>
      </c>
      <c r="Q220">
        <f>IFERROR(J144+MATCH(P220,J220:N220,0)-1,"")</f>
        <v>2013</v>
      </c>
      <c r="R220">
        <f t="shared" si="38"/>
        <v>675000</v>
      </c>
      <c r="S220">
        <f>IFERROR(J144+MATCH(R220,J220:N220)-1,"")</f>
        <v>2012</v>
      </c>
      <c r="T220">
        <f t="shared" si="39"/>
        <v>1147800</v>
      </c>
      <c r="U220">
        <f t="shared" si="40"/>
        <v>326487.6720490377</v>
      </c>
      <c r="V220">
        <f t="shared" si="41"/>
        <v>-1.448140436766588</v>
      </c>
      <c r="W220">
        <f t="shared" si="42"/>
        <v>0.98686727733966717</v>
      </c>
      <c r="X220">
        <f t="shared" si="43"/>
        <v>0.77246408238691511</v>
      </c>
      <c r="Y220">
        <f t="shared" si="44"/>
        <v>-0.5323325040398329</v>
      </c>
      <c r="Z220">
        <f t="shared" si="45"/>
        <v>0.22114158107983853</v>
      </c>
      <c r="AA220">
        <f t="shared" si="46"/>
        <v>-1.448140436766588</v>
      </c>
      <c r="AB220">
        <f>IFERROR(V144+MATCH(AA220,V220:Z220,0)-1,"")</f>
        <v>2012</v>
      </c>
    </row>
    <row r="221" spans="1:28" x14ac:dyDescent="0.3">
      <c r="A221" s="1">
        <v>15</v>
      </c>
      <c r="B221" t="s">
        <v>547</v>
      </c>
      <c r="C221" t="s">
        <v>7257</v>
      </c>
      <c r="D221" t="s">
        <v>3258</v>
      </c>
      <c r="E221" t="s">
        <v>9174</v>
      </c>
      <c r="F221" t="s">
        <v>8765</v>
      </c>
      <c r="G221" t="s">
        <v>2966</v>
      </c>
      <c r="I221" t="str">
        <f t="shared" si="31"/>
        <v>N/A</v>
      </c>
      <c r="J221">
        <f t="shared" si="32"/>
        <v>3070000</v>
      </c>
      <c r="K221">
        <f t="shared" si="33"/>
        <v>3280000</v>
      </c>
      <c r="L221">
        <f t="shared" si="34"/>
        <v>4430000</v>
      </c>
      <c r="M221">
        <f t="shared" si="35"/>
        <v>6160000</v>
      </c>
      <c r="N221">
        <f t="shared" si="36"/>
        <v>5720000</v>
      </c>
      <c r="P221">
        <f t="shared" si="37"/>
        <v>6160000</v>
      </c>
      <c r="Q221">
        <f>IFERROR(J144+MATCH(P221,J221:N221,0)-1,"")</f>
        <v>2015</v>
      </c>
      <c r="R221">
        <f t="shared" si="38"/>
        <v>3070000</v>
      </c>
      <c r="S221">
        <f>IFERROR(J144+MATCH(R221,J221:N221)-1,"")</f>
        <v>2012</v>
      </c>
      <c r="T221">
        <f t="shared" si="39"/>
        <v>4532000</v>
      </c>
      <c r="U221">
        <f t="shared" si="40"/>
        <v>1394370.8258565939</v>
      </c>
      <c r="V221">
        <f t="shared" si="41"/>
        <v>-1.0485015699477647</v>
      </c>
      <c r="W221">
        <f t="shared" si="42"/>
        <v>-0.89789600928495317</v>
      </c>
      <c r="X221">
        <f t="shared" si="43"/>
        <v>-7.3151272321937078E-2</v>
      </c>
      <c r="Y221">
        <f t="shared" si="44"/>
        <v>1.1675516798050349</v>
      </c>
      <c r="Z221">
        <f t="shared" si="45"/>
        <v>0.85199717174962009</v>
      </c>
      <c r="AA221">
        <f t="shared" si="46"/>
        <v>1.1675516798050349</v>
      </c>
      <c r="AB221">
        <f>IFERROR(V144+MATCH(AA221,V221:Z221,0)-1,"")</f>
        <v>2015</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9175</v>
      </c>
      <c r="D223" t="s">
        <v>9176</v>
      </c>
      <c r="E223" t="s">
        <v>4297</v>
      </c>
      <c r="F223" t="s">
        <v>9177</v>
      </c>
      <c r="G223" t="s">
        <v>9178</v>
      </c>
      <c r="I223" t="str">
        <f t="shared" si="31"/>
        <v>N/A</v>
      </c>
      <c r="J223">
        <f t="shared" si="32"/>
        <v>873000</v>
      </c>
      <c r="K223">
        <f t="shared" si="33"/>
        <v>2410000</v>
      </c>
      <c r="L223">
        <f t="shared" si="34"/>
        <v>2040000</v>
      </c>
      <c r="M223">
        <f t="shared" si="35"/>
        <v>3110000</v>
      </c>
      <c r="N223">
        <f t="shared" si="36"/>
        <v>2950000</v>
      </c>
      <c r="P223">
        <f t="shared" si="37"/>
        <v>3110000</v>
      </c>
      <c r="Q223">
        <f>IFERROR(J144+MATCH(P223,J223:N223,0)-1,"")</f>
        <v>2015</v>
      </c>
      <c r="R223">
        <f t="shared" si="38"/>
        <v>873000</v>
      </c>
      <c r="S223">
        <f>IFERROR(J144+MATCH(R223,J223:N223)-1,"")</f>
        <v>2012</v>
      </c>
      <c r="T223">
        <f t="shared" si="39"/>
        <v>2276600</v>
      </c>
      <c r="U223">
        <f t="shared" si="40"/>
        <v>893293.23293082207</v>
      </c>
      <c r="V223">
        <f t="shared" si="41"/>
        <v>-1.5712645615761613</v>
      </c>
      <c r="W223">
        <f t="shared" si="42"/>
        <v>0.14933506163740379</v>
      </c>
      <c r="X223">
        <f t="shared" si="43"/>
        <v>-0.2648626355577941</v>
      </c>
      <c r="Y223">
        <f t="shared" si="44"/>
        <v>0.93295232660129168</v>
      </c>
      <c r="Z223">
        <f t="shared" si="45"/>
        <v>0.75383980889526014</v>
      </c>
      <c r="AA223">
        <f t="shared" si="46"/>
        <v>-1.5712645615761613</v>
      </c>
      <c r="AB223">
        <f>IFERROR(V144+MATCH(AA223,V223:Z223,0)-1,"")</f>
        <v>2012</v>
      </c>
    </row>
    <row r="224" spans="1:28" x14ac:dyDescent="0.3">
      <c r="A224" s="1">
        <v>18</v>
      </c>
      <c r="B224" t="s">
        <v>555</v>
      </c>
      <c r="C224" t="s">
        <v>9175</v>
      </c>
      <c r="D224" t="s">
        <v>9176</v>
      </c>
      <c r="E224" t="s">
        <v>4297</v>
      </c>
      <c r="F224" t="s">
        <v>9177</v>
      </c>
      <c r="G224" t="s">
        <v>9178</v>
      </c>
      <c r="I224" t="str">
        <f t="shared" si="31"/>
        <v>N/A</v>
      </c>
      <c r="J224">
        <f t="shared" si="32"/>
        <v>873000</v>
      </c>
      <c r="K224">
        <f t="shared" si="33"/>
        <v>2410000</v>
      </c>
      <c r="L224">
        <f t="shared" si="34"/>
        <v>2040000</v>
      </c>
      <c r="M224">
        <f t="shared" si="35"/>
        <v>3110000</v>
      </c>
      <c r="N224">
        <f t="shared" si="36"/>
        <v>2950000</v>
      </c>
      <c r="P224">
        <f t="shared" si="37"/>
        <v>3110000</v>
      </c>
      <c r="Q224">
        <f>IFERROR(J144+MATCH(P224,J224:N224,0)-1,"")</f>
        <v>2015</v>
      </c>
      <c r="R224">
        <f t="shared" si="38"/>
        <v>873000</v>
      </c>
      <c r="S224">
        <f>IFERROR(J144+MATCH(R224,J224:N224)-1,"")</f>
        <v>2012</v>
      </c>
      <c r="T224">
        <f t="shared" si="39"/>
        <v>2276600</v>
      </c>
      <c r="U224">
        <f t="shared" si="40"/>
        <v>893293.23293082207</v>
      </c>
      <c r="V224">
        <f t="shared" si="41"/>
        <v>-1.5712645615761613</v>
      </c>
      <c r="W224">
        <f t="shared" si="42"/>
        <v>0.14933506163740379</v>
      </c>
      <c r="X224">
        <f t="shared" si="43"/>
        <v>-0.2648626355577941</v>
      </c>
      <c r="Y224">
        <f t="shared" si="44"/>
        <v>0.93295232660129168</v>
      </c>
      <c r="Z224">
        <f t="shared" si="45"/>
        <v>0.75383980889526014</v>
      </c>
      <c r="AA224">
        <f t="shared" si="46"/>
        <v>-1.5712645615761613</v>
      </c>
      <c r="AB224">
        <f>IFERROR(V144+MATCH(AA224,V224:Z224,0)-1,"")</f>
        <v>2012</v>
      </c>
    </row>
    <row r="225" spans="1:28" x14ac:dyDescent="0.3">
      <c r="A225" s="1">
        <v>19</v>
      </c>
      <c r="B225" t="s">
        <v>561</v>
      </c>
      <c r="C225" t="s">
        <v>9179</v>
      </c>
      <c r="D225" t="s">
        <v>9180</v>
      </c>
      <c r="E225" t="s">
        <v>9181</v>
      </c>
      <c r="F225" t="s">
        <v>9182</v>
      </c>
      <c r="G225" t="s">
        <v>9183</v>
      </c>
      <c r="I225" t="str">
        <f t="shared" si="31"/>
        <v>N/A</v>
      </c>
      <c r="J225">
        <f t="shared" si="32"/>
        <v>28540000</v>
      </c>
      <c r="K225">
        <f t="shared" si="33"/>
        <v>52490000</v>
      </c>
      <c r="L225">
        <f t="shared" si="34"/>
        <v>93510000</v>
      </c>
      <c r="M225">
        <f t="shared" si="35"/>
        <v>74750000</v>
      </c>
      <c r="N225">
        <f t="shared" si="36"/>
        <v>85720000</v>
      </c>
      <c r="P225">
        <f t="shared" si="37"/>
        <v>93510000</v>
      </c>
      <c r="Q225">
        <f>IFERROR(J144+MATCH(P225,J225:N225,0)-1,"")</f>
        <v>2014</v>
      </c>
      <c r="R225">
        <f t="shared" si="38"/>
        <v>28540000</v>
      </c>
      <c r="S225">
        <f>IFERROR(J144+MATCH(R225,J225:N225)-1,"")</f>
        <v>2012</v>
      </c>
      <c r="T225">
        <f t="shared" si="39"/>
        <v>67002000</v>
      </c>
      <c r="U225">
        <f t="shared" si="40"/>
        <v>26471648.418638382</v>
      </c>
      <c r="V225">
        <f t="shared" si="41"/>
        <v>-1.4529506962218246</v>
      </c>
      <c r="W225">
        <f t="shared" si="42"/>
        <v>-0.54820915458299413</v>
      </c>
      <c r="X225">
        <f t="shared" si="43"/>
        <v>1.0013732269629279</v>
      </c>
      <c r="Y225">
        <f t="shared" si="44"/>
        <v>0.29269049956649934</v>
      </c>
      <c r="Z225">
        <f t="shared" si="45"/>
        <v>0.70709612427539159</v>
      </c>
      <c r="AA225">
        <f t="shared" si="46"/>
        <v>-1.4529506962218246</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9184</v>
      </c>
      <c r="D228" t="s">
        <v>9185</v>
      </c>
      <c r="E228" t="s">
        <v>9186</v>
      </c>
      <c r="F228" t="s">
        <v>9187</v>
      </c>
      <c r="G228" t="s">
        <v>5866</v>
      </c>
      <c r="I228" t="str">
        <f t="shared" si="31"/>
        <v>N/A</v>
      </c>
      <c r="J228">
        <f t="shared" si="32"/>
        <v>3430000</v>
      </c>
      <c r="K228">
        <f t="shared" si="33"/>
        <v>5640000</v>
      </c>
      <c r="L228">
        <f t="shared" si="34"/>
        <v>11550000</v>
      </c>
      <c r="M228">
        <f t="shared" si="35"/>
        <v>31280000</v>
      </c>
      <c r="N228">
        <f t="shared" si="36"/>
        <v>30000000</v>
      </c>
      <c r="P228">
        <f t="shared" si="37"/>
        <v>31280000</v>
      </c>
      <c r="Q228">
        <f>IFERROR(J144+MATCH(P228,J228:N228,0)-1,"")</f>
        <v>2015</v>
      </c>
      <c r="R228">
        <f t="shared" si="38"/>
        <v>3430000</v>
      </c>
      <c r="S228">
        <f>IFERROR(J144+MATCH(R228,J228:N228)-1,"")</f>
        <v>2012</v>
      </c>
      <c r="T228">
        <f t="shared" si="39"/>
        <v>16380000</v>
      </c>
      <c r="U228">
        <f t="shared" si="40"/>
        <v>13359391.827474782</v>
      </c>
      <c r="V228">
        <f t="shared" si="41"/>
        <v>-0.96935550414556815</v>
      </c>
      <c r="W228">
        <f t="shared" si="42"/>
        <v>-0.80392881193230903</v>
      </c>
      <c r="X228">
        <f t="shared" si="43"/>
        <v>-0.36154340424888759</v>
      </c>
      <c r="Y228">
        <f t="shared" si="44"/>
        <v>1.1153202325690321</v>
      </c>
      <c r="Z228">
        <f t="shared" si="45"/>
        <v>1.0195074877577326</v>
      </c>
      <c r="AA228">
        <f t="shared" si="46"/>
        <v>1.1153202325690321</v>
      </c>
      <c r="AB228">
        <f>IFERROR(V144+MATCH(AA228,V228:Z228,0)-1,"")</f>
        <v>2015</v>
      </c>
    </row>
    <row r="229" spans="1:28" x14ac:dyDescent="0.3">
      <c r="A229" s="1">
        <v>1</v>
      </c>
      <c r="B229" t="s">
        <v>573</v>
      </c>
      <c r="C229" t="s">
        <v>9188</v>
      </c>
      <c r="D229" t="s">
        <v>9189</v>
      </c>
      <c r="E229" t="s">
        <v>949</v>
      </c>
      <c r="F229" t="s">
        <v>3962</v>
      </c>
      <c r="G229" t="s">
        <v>2188</v>
      </c>
      <c r="I229" t="str">
        <f t="shared" si="31"/>
        <v>pos_trend</v>
      </c>
      <c r="J229">
        <f t="shared" si="32"/>
        <v>9700000</v>
      </c>
      <c r="K229">
        <f t="shared" si="33"/>
        <v>12470000</v>
      </c>
      <c r="L229">
        <f t="shared" si="34"/>
        <v>19240000</v>
      </c>
      <c r="M229">
        <f t="shared" si="35"/>
        <v>38700000</v>
      </c>
      <c r="N229">
        <f t="shared" si="36"/>
        <v>44140000</v>
      </c>
      <c r="P229">
        <f t="shared" si="37"/>
        <v>44140000</v>
      </c>
      <c r="Q229">
        <f>IFERROR(J144+MATCH(P229,J229:N229,0)-1,"")</f>
        <v>2016</v>
      </c>
      <c r="R229">
        <f t="shared" si="38"/>
        <v>9700000</v>
      </c>
      <c r="S229">
        <f>IFERROR(J144+MATCH(R229,J229:N229)-1,"")</f>
        <v>2012</v>
      </c>
      <c r="T229">
        <f t="shared" si="39"/>
        <v>24850000</v>
      </c>
      <c r="U229">
        <f t="shared" si="40"/>
        <v>15637979.409118047</v>
      </c>
      <c r="V229">
        <f t="shared" si="41"/>
        <v>-0.96879523905540377</v>
      </c>
      <c r="W229">
        <f t="shared" si="42"/>
        <v>-0.7916623801654058</v>
      </c>
      <c r="X229">
        <f t="shared" si="43"/>
        <v>-0.35874199941259505</v>
      </c>
      <c r="Y229">
        <f t="shared" si="44"/>
        <v>0.88566429444998962</v>
      </c>
      <c r="Z229">
        <f t="shared" si="45"/>
        <v>1.233535324183415</v>
      </c>
      <c r="AA229">
        <f t="shared" si="46"/>
        <v>1.233535324183415</v>
      </c>
      <c r="AB229">
        <f>IFERROR(V144+MATCH(AA229,V229:Z229,0)-1,"")</f>
        <v>2016</v>
      </c>
    </row>
    <row r="230" spans="1:28" x14ac:dyDescent="0.3">
      <c r="A230" s="1">
        <v>2</v>
      </c>
      <c r="B230" t="s">
        <v>579</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5401</v>
      </c>
      <c r="D232" t="s">
        <v>5131</v>
      </c>
      <c r="E232" t="s">
        <v>9190</v>
      </c>
      <c r="F232" t="s">
        <v>5438</v>
      </c>
      <c r="G232" t="s">
        <v>9191</v>
      </c>
      <c r="I232" t="str">
        <f t="shared" si="31"/>
        <v>N/A</v>
      </c>
      <c r="J232">
        <f t="shared" si="32"/>
        <v>1540000</v>
      </c>
      <c r="K232">
        <f t="shared" si="33"/>
        <v>1520000</v>
      </c>
      <c r="L232">
        <f t="shared" si="34"/>
        <v>2440000</v>
      </c>
      <c r="M232">
        <f t="shared" si="35"/>
        <v>4300000</v>
      </c>
      <c r="N232">
        <f t="shared" si="36"/>
        <v>5320000</v>
      </c>
      <c r="P232">
        <f t="shared" si="37"/>
        <v>5320000</v>
      </c>
      <c r="Q232">
        <f>IFERROR(J144+MATCH(P232,J232:N232,0)-1,"")</f>
        <v>2016</v>
      </c>
      <c r="R232">
        <f t="shared" si="38"/>
        <v>1520000</v>
      </c>
      <c r="S232" t="str">
        <f>IFERROR(J144+MATCH(R232,J232:N232)-1,"")</f>
        <v/>
      </c>
      <c r="T232">
        <f t="shared" si="39"/>
        <v>3024000</v>
      </c>
      <c r="U232">
        <f t="shared" si="40"/>
        <v>1710637.3081398639</v>
      </c>
      <c r="V232">
        <f t="shared" si="41"/>
        <v>-0.86751293973220556</v>
      </c>
      <c r="W232">
        <f t="shared" si="42"/>
        <v>-0.87920448878520019</v>
      </c>
      <c r="X232">
        <f t="shared" si="43"/>
        <v>-0.34139323234744473</v>
      </c>
      <c r="Y232">
        <f t="shared" si="44"/>
        <v>0.74592082958106076</v>
      </c>
      <c r="Z232">
        <f t="shared" si="45"/>
        <v>1.3421898312837897</v>
      </c>
      <c r="AA232">
        <f t="shared" si="46"/>
        <v>1.3421898312837897</v>
      </c>
      <c r="AB232">
        <f>IFERROR(V144+MATCH(AA232,V232:Z232,0)-1,"")</f>
        <v>2016</v>
      </c>
    </row>
    <row r="233" spans="1:28" x14ac:dyDescent="0.3">
      <c r="A233" s="1">
        <v>5</v>
      </c>
      <c r="B233" t="s">
        <v>593</v>
      </c>
      <c r="C233" t="s">
        <v>9192</v>
      </c>
      <c r="D233" t="s">
        <v>5372</v>
      </c>
      <c r="E233" t="s">
        <v>9193</v>
      </c>
      <c r="F233" t="s">
        <v>1964</v>
      </c>
      <c r="G233" t="s">
        <v>4452</v>
      </c>
      <c r="I233" t="str">
        <f t="shared" si="31"/>
        <v>pos_trend</v>
      </c>
      <c r="J233">
        <f t="shared" si="32"/>
        <v>212000</v>
      </c>
      <c r="K233">
        <f t="shared" si="33"/>
        <v>470000</v>
      </c>
      <c r="L233">
        <f t="shared" si="34"/>
        <v>817000</v>
      </c>
      <c r="M233">
        <f t="shared" si="35"/>
        <v>5360000</v>
      </c>
      <c r="N233">
        <f t="shared" si="36"/>
        <v>7000000</v>
      </c>
      <c r="P233">
        <f t="shared" si="37"/>
        <v>7000000</v>
      </c>
      <c r="Q233">
        <f>IFERROR(J144+MATCH(P233,J233:N233,0)-1,"")</f>
        <v>2016</v>
      </c>
      <c r="R233">
        <f t="shared" si="38"/>
        <v>212000</v>
      </c>
      <c r="S233">
        <f>IFERROR(J144+MATCH(R233,J233:N233)-1,"")</f>
        <v>2012</v>
      </c>
      <c r="T233">
        <f t="shared" si="39"/>
        <v>2771800</v>
      </c>
      <c r="U233">
        <f t="shared" si="40"/>
        <v>3172087.514555675</v>
      </c>
      <c r="V233">
        <f t="shared" si="41"/>
        <v>-0.80697647472016854</v>
      </c>
      <c r="W233">
        <f t="shared" si="42"/>
        <v>-0.72564202262320654</v>
      </c>
      <c r="X233">
        <f t="shared" si="43"/>
        <v>-0.61625033705093579</v>
      </c>
      <c r="Y233">
        <f t="shared" si="44"/>
        <v>0.81592956944712103</v>
      </c>
      <c r="Z233">
        <f t="shared" si="45"/>
        <v>1.3329392649471898</v>
      </c>
      <c r="AA233">
        <f t="shared" si="46"/>
        <v>1.3329392649471898</v>
      </c>
      <c r="AB233">
        <f>IFERROR(V144+MATCH(AA233,V233:Z233,0)-1,"")</f>
        <v>2016</v>
      </c>
    </row>
    <row r="234" spans="1:28" x14ac:dyDescent="0.3">
      <c r="A234" s="1">
        <v>6</v>
      </c>
      <c r="B234" t="s">
        <v>599</v>
      </c>
      <c r="C234" t="s">
        <v>3438</v>
      </c>
      <c r="D234" t="s">
        <v>2993</v>
      </c>
      <c r="E234" t="s">
        <v>8689</v>
      </c>
      <c r="F234" t="s">
        <v>3440</v>
      </c>
      <c r="G234" t="s">
        <v>4100</v>
      </c>
      <c r="I234" t="str">
        <f t="shared" si="31"/>
        <v>N/A</v>
      </c>
      <c r="J234">
        <f t="shared" si="32"/>
        <v>6270000</v>
      </c>
      <c r="K234">
        <f t="shared" si="33"/>
        <v>6830000</v>
      </c>
      <c r="L234">
        <f t="shared" si="34"/>
        <v>7690000</v>
      </c>
      <c r="M234">
        <f t="shared" si="35"/>
        <v>7420000</v>
      </c>
      <c r="N234">
        <f t="shared" si="36"/>
        <v>14140000</v>
      </c>
      <c r="P234">
        <f t="shared" si="37"/>
        <v>14140000</v>
      </c>
      <c r="Q234">
        <f>IFERROR(J144+MATCH(P234,J234:N234,0)-1,"")</f>
        <v>2016</v>
      </c>
      <c r="R234">
        <f t="shared" si="38"/>
        <v>6270000</v>
      </c>
      <c r="S234">
        <f>IFERROR(J144+MATCH(R234,J234:N234)-1,"")</f>
        <v>2012</v>
      </c>
      <c r="T234">
        <f t="shared" si="39"/>
        <v>8470000</v>
      </c>
      <c r="U234">
        <f t="shared" si="40"/>
        <v>3216729.7057726192</v>
      </c>
      <c r="V234">
        <f t="shared" si="41"/>
        <v>-0.68392442052310609</v>
      </c>
      <c r="W234">
        <f t="shared" si="42"/>
        <v>-0.50983456802631544</v>
      </c>
      <c r="X234">
        <f t="shared" si="43"/>
        <v>-0.24248229454910122</v>
      </c>
      <c r="Y234">
        <f t="shared" si="44"/>
        <v>-0.32641847343148245</v>
      </c>
      <c r="Z234">
        <f t="shared" si="45"/>
        <v>1.7626597565300051</v>
      </c>
      <c r="AA234">
        <f t="shared" si="46"/>
        <v>1.7626597565300051</v>
      </c>
      <c r="AB234">
        <f>IFERROR(V144+MATCH(AA234,V234:Z234,0)-1,"")</f>
        <v>2016</v>
      </c>
    </row>
    <row r="235" spans="1:28" x14ac:dyDescent="0.3">
      <c r="A235" s="1">
        <v>7</v>
      </c>
      <c r="B235" t="s">
        <v>605</v>
      </c>
      <c r="C235" t="s">
        <v>254</v>
      </c>
      <c r="D235" t="s">
        <v>2805</v>
      </c>
      <c r="E235" t="s">
        <v>5286</v>
      </c>
      <c r="F235" t="s">
        <v>6856</v>
      </c>
      <c r="G235" t="s">
        <v>652</v>
      </c>
      <c r="I235" t="str">
        <f t="shared" si="31"/>
        <v>N/A</v>
      </c>
      <c r="J235" t="str">
        <f t="shared" si="32"/>
        <v>N/A</v>
      </c>
      <c r="K235">
        <f t="shared" si="33"/>
        <v>7910000</v>
      </c>
      <c r="L235">
        <f t="shared" si="34"/>
        <v>8890000</v>
      </c>
      <c r="M235">
        <f t="shared" si="35"/>
        <v>7710000</v>
      </c>
      <c r="N235">
        <f t="shared" si="36"/>
        <v>3000000</v>
      </c>
      <c r="P235">
        <f t="shared" si="37"/>
        <v>8890000</v>
      </c>
      <c r="Q235">
        <f>IFERROR(J144+MATCH(P235,J235:N235,0)-1,"")</f>
        <v>2014</v>
      </c>
      <c r="R235">
        <f t="shared" si="38"/>
        <v>3000000</v>
      </c>
      <c r="S235" t="str">
        <f>IFERROR(J144+MATCH(R235,J235:N235)-1,"")</f>
        <v/>
      </c>
      <c r="T235">
        <f t="shared" si="39"/>
        <v>6877500</v>
      </c>
      <c r="U235">
        <f t="shared" si="40"/>
        <v>2635923.3043976575</v>
      </c>
      <c r="V235" t="str">
        <f t="shared" si="41"/>
        <v/>
      </c>
      <c r="W235">
        <f t="shared" si="42"/>
        <v>0.39170335429616743</v>
      </c>
      <c r="X235">
        <f t="shared" si="43"/>
        <v>0.76348958888236018</v>
      </c>
      <c r="Y235">
        <f t="shared" si="44"/>
        <v>0.31582861254388317</v>
      </c>
      <c r="Z235">
        <f t="shared" si="45"/>
        <v>-1.4710215557224109</v>
      </c>
      <c r="AA235">
        <f t="shared" si="46"/>
        <v>-1.4710215557224109</v>
      </c>
      <c r="AB235">
        <f>IFERROR(V144+MATCH(AA235,V235:Z235,0)-1,"")</f>
        <v>2016</v>
      </c>
    </row>
    <row r="236" spans="1:28" x14ac:dyDescent="0.3">
      <c r="A236" s="1">
        <v>8</v>
      </c>
      <c r="B236" t="s">
        <v>606</v>
      </c>
      <c r="C236" t="s">
        <v>254</v>
      </c>
      <c r="D236" t="s">
        <v>2805</v>
      </c>
      <c r="E236" t="s">
        <v>5286</v>
      </c>
      <c r="F236" t="s">
        <v>6856</v>
      </c>
      <c r="G236" t="s">
        <v>652</v>
      </c>
      <c r="I236" t="str">
        <f t="shared" si="31"/>
        <v>N/A</v>
      </c>
      <c r="J236" t="str">
        <f t="shared" si="32"/>
        <v>N/A</v>
      </c>
      <c r="K236">
        <f t="shared" si="33"/>
        <v>7910000</v>
      </c>
      <c r="L236">
        <f t="shared" si="34"/>
        <v>8890000</v>
      </c>
      <c r="M236">
        <f t="shared" si="35"/>
        <v>7710000</v>
      </c>
      <c r="N236">
        <f t="shared" si="36"/>
        <v>3000000</v>
      </c>
      <c r="P236">
        <f t="shared" si="37"/>
        <v>8890000</v>
      </c>
      <c r="Q236">
        <f>IFERROR(J144+MATCH(P236,J236:N236,0)-1,"")</f>
        <v>2014</v>
      </c>
      <c r="R236">
        <f t="shared" si="38"/>
        <v>3000000</v>
      </c>
      <c r="S236" t="str">
        <f>IFERROR(J144+MATCH(R236,J236:N236)-1,"")</f>
        <v/>
      </c>
      <c r="T236">
        <f t="shared" si="39"/>
        <v>6877500</v>
      </c>
      <c r="U236">
        <f t="shared" si="40"/>
        <v>2635923.3043976575</v>
      </c>
      <c r="V236" t="str">
        <f t="shared" si="41"/>
        <v/>
      </c>
      <c r="W236">
        <f t="shared" si="42"/>
        <v>0.39170335429616743</v>
      </c>
      <c r="X236">
        <f t="shared" si="43"/>
        <v>0.76348958888236018</v>
      </c>
      <c r="Y236">
        <f t="shared" si="44"/>
        <v>0.31582861254388317</v>
      </c>
      <c r="Z236">
        <f t="shared" si="45"/>
        <v>-1.4710215557224109</v>
      </c>
      <c r="AA236">
        <f t="shared" si="46"/>
        <v>-1.4710215557224109</v>
      </c>
      <c r="AB236">
        <f>IFERROR(V144+MATCH(AA236,V236:Z236,0)-1,"")</f>
        <v>2016</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8825</v>
      </c>
      <c r="D238" t="s">
        <v>9194</v>
      </c>
      <c r="E238" t="s">
        <v>9195</v>
      </c>
      <c r="F238" t="s">
        <v>9196</v>
      </c>
      <c r="G238" t="s">
        <v>9197</v>
      </c>
      <c r="I238" t="str">
        <f t="shared" si="31"/>
        <v>N/A</v>
      </c>
      <c r="J238">
        <f t="shared" si="32"/>
        <v>32000</v>
      </c>
      <c r="K238">
        <f t="shared" si="33"/>
        <v>45690000</v>
      </c>
      <c r="L238">
        <f t="shared" si="34"/>
        <v>44260000</v>
      </c>
      <c r="M238">
        <f t="shared" si="35"/>
        <v>159030000</v>
      </c>
      <c r="N238">
        <f t="shared" si="36"/>
        <v>157390000</v>
      </c>
      <c r="P238">
        <f t="shared" si="37"/>
        <v>159030000</v>
      </c>
      <c r="Q238">
        <f>IFERROR(J144+MATCH(P238,J238:N238,0)-1,"")</f>
        <v>2015</v>
      </c>
      <c r="R238">
        <f t="shared" si="38"/>
        <v>32000</v>
      </c>
      <c r="S238">
        <f>IFERROR(J144+MATCH(R238,J238:N238)-1,"")</f>
        <v>2012</v>
      </c>
      <c r="T238">
        <f t="shared" si="39"/>
        <v>81280400</v>
      </c>
      <c r="U238">
        <f t="shared" si="40"/>
        <v>72588154.342151448</v>
      </c>
      <c r="V238">
        <f t="shared" si="41"/>
        <v>-1.1193065967351592</v>
      </c>
      <c r="W238">
        <f t="shared" si="42"/>
        <v>-0.49030589526000523</v>
      </c>
      <c r="X238">
        <f t="shared" si="43"/>
        <v>-0.51000607930462982</v>
      </c>
      <c r="Y238">
        <f t="shared" si="44"/>
        <v>1.071105894682479</v>
      </c>
      <c r="Z238">
        <f t="shared" si="45"/>
        <v>1.0485126766173152</v>
      </c>
      <c r="AA238">
        <f t="shared" si="46"/>
        <v>-1.1193065967351592</v>
      </c>
      <c r="AB238">
        <f>IFERROR(V144+MATCH(AA238,V238:Z238,0)-1,"")</f>
        <v>2012</v>
      </c>
    </row>
    <row r="239" spans="1:28" x14ac:dyDescent="0.3">
      <c r="A239" s="1">
        <v>11</v>
      </c>
      <c r="B239" t="s">
        <v>614</v>
      </c>
      <c r="C239" t="s">
        <v>254</v>
      </c>
      <c r="D239" t="s">
        <v>9198</v>
      </c>
      <c r="E239" t="s">
        <v>9198</v>
      </c>
      <c r="F239" t="s">
        <v>9199</v>
      </c>
      <c r="G239" t="s">
        <v>9199</v>
      </c>
      <c r="I239" t="str">
        <f t="shared" si="31"/>
        <v>N/A</v>
      </c>
      <c r="J239" t="str">
        <f t="shared" si="32"/>
        <v>N/A</v>
      </c>
      <c r="K239">
        <f t="shared" si="33"/>
        <v>35390000</v>
      </c>
      <c r="L239">
        <f t="shared" si="34"/>
        <v>35390000</v>
      </c>
      <c r="M239">
        <f t="shared" si="35"/>
        <v>105260000</v>
      </c>
      <c r="N239">
        <f t="shared" si="36"/>
        <v>105260000</v>
      </c>
      <c r="P239">
        <f t="shared" si="37"/>
        <v>105260000</v>
      </c>
      <c r="Q239">
        <f>IFERROR(J144+MATCH(P239,J239:N239,0)-1,"")</f>
        <v>2015</v>
      </c>
      <c r="R239">
        <f t="shared" si="38"/>
        <v>35390000</v>
      </c>
      <c r="S239">
        <f>IFERROR(J144+MATCH(R239,J239:N239)-1,"")</f>
        <v>2014</v>
      </c>
      <c r="T239">
        <f t="shared" si="39"/>
        <v>70325000</v>
      </c>
      <c r="U239">
        <f t="shared" si="40"/>
        <v>40339463.308279149</v>
      </c>
      <c r="V239" t="str">
        <f t="shared" si="41"/>
        <v/>
      </c>
      <c r="W239">
        <f t="shared" si="42"/>
        <v>-0.86602540378443871</v>
      </c>
      <c r="X239">
        <f t="shared" si="43"/>
        <v>-0.86602540378443871</v>
      </c>
      <c r="Y239">
        <f t="shared" si="44"/>
        <v>0.86602540378443871</v>
      </c>
      <c r="Z239">
        <f t="shared" si="45"/>
        <v>0.86602540378443871</v>
      </c>
      <c r="AA239">
        <f t="shared" si="46"/>
        <v>-0.86602540378443871</v>
      </c>
      <c r="AB239">
        <f>IFERROR(V144+MATCH(AA239,V239:Z239,0)-1,"")</f>
        <v>2013</v>
      </c>
    </row>
    <row r="240" spans="1:28" x14ac:dyDescent="0.3">
      <c r="A240" s="1">
        <v>12</v>
      </c>
      <c r="B240" t="s">
        <v>620</v>
      </c>
      <c r="C240" t="s">
        <v>254</v>
      </c>
      <c r="D240" t="s">
        <v>9200</v>
      </c>
      <c r="E240" t="s">
        <v>582</v>
      </c>
      <c r="F240" t="s">
        <v>9201</v>
      </c>
      <c r="G240" t="s">
        <v>2819</v>
      </c>
      <c r="I240" t="str">
        <f t="shared" si="31"/>
        <v>N/A</v>
      </c>
      <c r="J240" t="str">
        <f t="shared" si="32"/>
        <v>N/A</v>
      </c>
      <c r="K240">
        <f t="shared" si="33"/>
        <v>10300000</v>
      </c>
      <c r="L240">
        <f t="shared" si="34"/>
        <v>8880000</v>
      </c>
      <c r="M240">
        <f t="shared" si="35"/>
        <v>53780000</v>
      </c>
      <c r="N240">
        <f t="shared" si="36"/>
        <v>52130000</v>
      </c>
      <c r="P240">
        <f t="shared" si="37"/>
        <v>53780000</v>
      </c>
      <c r="Q240">
        <f>IFERROR(J144+MATCH(P240,J240:N240,0)-1,"")</f>
        <v>2015</v>
      </c>
      <c r="R240">
        <f t="shared" si="38"/>
        <v>8880000</v>
      </c>
      <c r="S240">
        <f>IFERROR(J144+MATCH(R240,J240:N240)-1,"")</f>
        <v>2014</v>
      </c>
      <c r="T240">
        <f t="shared" si="39"/>
        <v>31272500</v>
      </c>
      <c r="U240">
        <f t="shared" si="40"/>
        <v>25052562.576843645</v>
      </c>
      <c r="V240" t="str">
        <f t="shared" si="41"/>
        <v/>
      </c>
      <c r="W240">
        <f t="shared" si="42"/>
        <v>-0.83713991076446237</v>
      </c>
      <c r="X240">
        <f t="shared" si="43"/>
        <v>-0.89382073914856242</v>
      </c>
      <c r="Y240">
        <f t="shared" si="44"/>
        <v>0.89841108792614799</v>
      </c>
      <c r="Z240">
        <f t="shared" si="45"/>
        <v>0.83254956198687691</v>
      </c>
      <c r="AA240">
        <f t="shared" si="46"/>
        <v>0.89841108792614799</v>
      </c>
      <c r="AB240">
        <f>IFERROR(V144+MATCH(AA240,V240:Z240,0)-1,"")</f>
        <v>2015</v>
      </c>
    </row>
    <row r="241" spans="1:28" x14ac:dyDescent="0.3">
      <c r="A241" s="1">
        <v>13</v>
      </c>
      <c r="B241" t="s">
        <v>626</v>
      </c>
      <c r="C241" t="s">
        <v>9202</v>
      </c>
      <c r="D241" t="s">
        <v>9203</v>
      </c>
      <c r="E241" t="s">
        <v>9204</v>
      </c>
      <c r="F241" t="s">
        <v>9205</v>
      </c>
      <c r="G241" t="s">
        <v>9206</v>
      </c>
      <c r="I241" t="str">
        <f t="shared" si="31"/>
        <v>N/A</v>
      </c>
      <c r="J241">
        <f t="shared" si="32"/>
        <v>430000</v>
      </c>
      <c r="K241">
        <f t="shared" si="33"/>
        <v>218000</v>
      </c>
      <c r="L241">
        <f t="shared" si="34"/>
        <v>186000</v>
      </c>
      <c r="M241">
        <f t="shared" si="35"/>
        <v>323000</v>
      </c>
      <c r="N241">
        <f t="shared" si="36"/>
        <v>321000</v>
      </c>
      <c r="P241">
        <f t="shared" si="37"/>
        <v>430000</v>
      </c>
      <c r="Q241">
        <f>IFERROR(J144+MATCH(P241,J241:N241,0)-1,"")</f>
        <v>2012</v>
      </c>
      <c r="R241">
        <f t="shared" si="38"/>
        <v>186000</v>
      </c>
      <c r="S241">
        <f>IFERROR(J144+MATCH(R241,J241:N241)-1,"")</f>
        <v>2014</v>
      </c>
      <c r="T241">
        <f t="shared" si="39"/>
        <v>295600</v>
      </c>
      <c r="U241">
        <f t="shared" si="40"/>
        <v>96815.804494927375</v>
      </c>
      <c r="V241">
        <f t="shared" si="41"/>
        <v>1.3882031007348787</v>
      </c>
      <c r="W241">
        <f t="shared" si="42"/>
        <v>-0.80152202840049547</v>
      </c>
      <c r="X241">
        <f t="shared" si="43"/>
        <v>-1.1320465761945142</v>
      </c>
      <c r="Y241">
        <f t="shared" si="44"/>
        <v>0.28301164404862855</v>
      </c>
      <c r="Z241">
        <f t="shared" si="45"/>
        <v>0.26235385981150239</v>
      </c>
      <c r="AA241">
        <f t="shared" si="46"/>
        <v>1.3882031007348787</v>
      </c>
      <c r="AB241">
        <f>IFERROR(V144+MATCH(AA241,V241:Z241,0)-1,"")</f>
        <v>2012</v>
      </c>
    </row>
    <row r="242" spans="1:28" x14ac:dyDescent="0.3">
      <c r="A242" s="1">
        <v>14</v>
      </c>
      <c r="B242" t="s">
        <v>632</v>
      </c>
      <c r="C242" t="s">
        <v>9202</v>
      </c>
      <c r="D242" t="s">
        <v>9203</v>
      </c>
      <c r="E242" t="s">
        <v>9204</v>
      </c>
      <c r="F242" t="s">
        <v>9205</v>
      </c>
      <c r="G242" t="s">
        <v>9206</v>
      </c>
      <c r="I242" t="str">
        <f t="shared" si="31"/>
        <v>N/A</v>
      </c>
      <c r="J242">
        <f t="shared" si="32"/>
        <v>430000</v>
      </c>
      <c r="K242">
        <f t="shared" si="33"/>
        <v>218000</v>
      </c>
      <c r="L242">
        <f t="shared" si="34"/>
        <v>186000</v>
      </c>
      <c r="M242">
        <f t="shared" si="35"/>
        <v>323000</v>
      </c>
      <c r="N242">
        <f t="shared" si="36"/>
        <v>321000</v>
      </c>
      <c r="P242">
        <f t="shared" si="37"/>
        <v>430000</v>
      </c>
      <c r="Q242">
        <f>IFERROR(J144+MATCH(P242,J242:N242,0)-1,"")</f>
        <v>2012</v>
      </c>
      <c r="R242">
        <f t="shared" si="38"/>
        <v>186000</v>
      </c>
      <c r="S242">
        <f>IFERROR(J144+MATCH(R242,J242:N242)-1,"")</f>
        <v>2014</v>
      </c>
      <c r="T242">
        <f t="shared" si="39"/>
        <v>295600</v>
      </c>
      <c r="U242">
        <f t="shared" si="40"/>
        <v>96815.804494927375</v>
      </c>
      <c r="V242">
        <f t="shared" si="41"/>
        <v>1.3882031007348787</v>
      </c>
      <c r="W242">
        <f t="shared" si="42"/>
        <v>-0.80152202840049547</v>
      </c>
      <c r="X242">
        <f t="shared" si="43"/>
        <v>-1.1320465761945142</v>
      </c>
      <c r="Y242">
        <f t="shared" si="44"/>
        <v>0.28301164404862855</v>
      </c>
      <c r="Z242">
        <f t="shared" si="45"/>
        <v>0.26235385981150239</v>
      </c>
      <c r="AA242">
        <f t="shared" si="46"/>
        <v>1.3882031007348787</v>
      </c>
      <c r="AB242">
        <f>IFERROR(V144+MATCH(AA242,V242:Z242,0)-1,"")</f>
        <v>2012</v>
      </c>
    </row>
    <row r="243" spans="1:28" x14ac:dyDescent="0.3">
      <c r="A243" s="1">
        <v>15</v>
      </c>
      <c r="B243" t="s">
        <v>635</v>
      </c>
      <c r="C243" t="s">
        <v>9207</v>
      </c>
      <c r="D243" t="s">
        <v>9208</v>
      </c>
      <c r="E243" t="s">
        <v>9209</v>
      </c>
      <c r="F243" t="s">
        <v>9210</v>
      </c>
      <c r="G243" t="s">
        <v>9211</v>
      </c>
      <c r="I243" t="str">
        <f t="shared" si="31"/>
        <v>pos_trend</v>
      </c>
      <c r="J243">
        <f t="shared" si="32"/>
        <v>32430000</v>
      </c>
      <c r="K243">
        <f t="shared" si="33"/>
        <v>111950000</v>
      </c>
      <c r="L243">
        <f t="shared" si="34"/>
        <v>158400000</v>
      </c>
      <c r="M243">
        <f t="shared" si="35"/>
        <v>273090000</v>
      </c>
      <c r="N243">
        <f t="shared" si="36"/>
        <v>276420000</v>
      </c>
      <c r="P243">
        <f t="shared" si="37"/>
        <v>276420000</v>
      </c>
      <c r="Q243">
        <f>IFERROR(J144+MATCH(P243,J243:N243,0)-1,"")</f>
        <v>2016</v>
      </c>
      <c r="R243">
        <f t="shared" si="38"/>
        <v>32430000</v>
      </c>
      <c r="S243">
        <f>IFERROR(J144+MATCH(R243,J243:N243)-1,"")</f>
        <v>2012</v>
      </c>
      <c r="T243">
        <f t="shared" si="39"/>
        <v>170458000</v>
      </c>
      <c r="U243">
        <f t="shared" si="40"/>
        <v>105334684.55356954</v>
      </c>
      <c r="V243">
        <f t="shared" si="41"/>
        <v>-1.3103755955124523</v>
      </c>
      <c r="W243">
        <f t="shared" si="42"/>
        <v>-0.55544857088592581</v>
      </c>
      <c r="X243">
        <f t="shared" si="43"/>
        <v>-0.11447321507729701</v>
      </c>
      <c r="Y243">
        <f t="shared" si="44"/>
        <v>0.97434193148226456</v>
      </c>
      <c r="Z243">
        <f t="shared" si="45"/>
        <v>1.0059554499934105</v>
      </c>
      <c r="AA243">
        <f t="shared" si="46"/>
        <v>-1.3103755955124523</v>
      </c>
      <c r="AB243">
        <f>IFERROR(V144+MATCH(AA243,V243:Z243,0)-1,"")</f>
        <v>2012</v>
      </c>
    </row>
    <row r="244" spans="1:28" x14ac:dyDescent="0.3">
      <c r="A244" s="1">
        <v>16</v>
      </c>
      <c r="B244" t="s">
        <v>640</v>
      </c>
      <c r="C244" t="s">
        <v>254</v>
      </c>
      <c r="D244" t="s">
        <v>9212</v>
      </c>
      <c r="E244" t="s">
        <v>9213</v>
      </c>
      <c r="F244" t="s">
        <v>9214</v>
      </c>
      <c r="G244" t="s">
        <v>7161</v>
      </c>
      <c r="I244" t="str">
        <f t="shared" si="31"/>
        <v>N/A</v>
      </c>
      <c r="J244" t="str">
        <f t="shared" si="32"/>
        <v>N/A</v>
      </c>
      <c r="K244">
        <f t="shared" si="33"/>
        <v>2.4519000000000002</v>
      </c>
      <c r="L244">
        <f t="shared" si="34"/>
        <v>0.41500000000000004</v>
      </c>
      <c r="M244">
        <f t="shared" si="35"/>
        <v>0.72400000000000009</v>
      </c>
      <c r="N244">
        <f t="shared" si="36"/>
        <v>1.2200000000000001E-2</v>
      </c>
      <c r="P244">
        <f t="shared" si="37"/>
        <v>2.4519000000000002</v>
      </c>
      <c r="Q244">
        <f>IFERROR(J144+MATCH(P244,J244:N244,0)-1,"")</f>
        <v>2013</v>
      </c>
      <c r="R244">
        <f t="shared" si="38"/>
        <v>1.2200000000000001E-2</v>
      </c>
      <c r="S244" t="str">
        <f>IFERROR(J144+MATCH(R244,J244:N244)-1,"")</f>
        <v/>
      </c>
      <c r="T244">
        <f t="shared" si="39"/>
        <v>0.9007750000000001</v>
      </c>
      <c r="U244">
        <f t="shared" si="40"/>
        <v>1.0743650911895204</v>
      </c>
      <c r="V244" t="str">
        <f t="shared" si="41"/>
        <v/>
      </c>
      <c r="W244">
        <f t="shared" si="42"/>
        <v>1.4437596797589713</v>
      </c>
      <c r="X244">
        <f t="shared" si="43"/>
        <v>-0.45215076698197398</v>
      </c>
      <c r="Y244">
        <f t="shared" si="44"/>
        <v>-0.16453903933557398</v>
      </c>
      <c r="Z244">
        <f t="shared" si="45"/>
        <v>-0.82706987344142358</v>
      </c>
      <c r="AA244">
        <f t="shared" si="46"/>
        <v>1.4437596797589713</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9215</v>
      </c>
      <c r="D247" t="s">
        <v>4297</v>
      </c>
      <c r="E247" t="s">
        <v>4750</v>
      </c>
      <c r="F247" t="s">
        <v>9216</v>
      </c>
      <c r="G247" t="s">
        <v>7155</v>
      </c>
      <c r="I247" t="str">
        <f t="shared" si="31"/>
        <v>N/A</v>
      </c>
      <c r="J247">
        <f t="shared" si="32"/>
        <v>2029999.9999999998</v>
      </c>
      <c r="K247">
        <f t="shared" si="33"/>
        <v>2040000</v>
      </c>
      <c r="L247">
        <f t="shared" si="34"/>
        <v>40000</v>
      </c>
      <c r="M247">
        <f t="shared" si="35"/>
        <v>450000</v>
      </c>
      <c r="N247">
        <f t="shared" si="36"/>
        <v>1690000</v>
      </c>
      <c r="P247">
        <f t="shared" si="37"/>
        <v>2040000</v>
      </c>
      <c r="Q247">
        <f>IFERROR(J144+MATCH(P247,J247:N247,0)-1,"")</f>
        <v>2013</v>
      </c>
      <c r="R247">
        <f t="shared" si="38"/>
        <v>40000</v>
      </c>
      <c r="S247">
        <f>IFERROR(J144+MATCH(R247,J247:N247)-1,"")</f>
        <v>2014</v>
      </c>
      <c r="T247">
        <f t="shared" si="39"/>
        <v>1250000</v>
      </c>
      <c r="U247">
        <f t="shared" si="40"/>
        <v>939441.32334063307</v>
      </c>
      <c r="V247">
        <f t="shared" si="41"/>
        <v>0.83028070047667968</v>
      </c>
      <c r="W247">
        <f t="shared" si="42"/>
        <v>0.84092532484176563</v>
      </c>
      <c r="X247">
        <f t="shared" si="43"/>
        <v>-1.2879995481753626</v>
      </c>
      <c r="Y247">
        <f t="shared" si="44"/>
        <v>-0.85156994920685125</v>
      </c>
      <c r="Z247">
        <f t="shared" si="45"/>
        <v>0.46836347206376816</v>
      </c>
      <c r="AA247">
        <f t="shared" si="46"/>
        <v>-1.2879995481753626</v>
      </c>
      <c r="AB247">
        <f>IFERROR(V144+MATCH(AA247,V247:Z247,0)-1,"")</f>
        <v>2014</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9215</v>
      </c>
      <c r="D249" t="s">
        <v>4297</v>
      </c>
      <c r="E249" t="s">
        <v>4750</v>
      </c>
      <c r="F249" t="s">
        <v>9216</v>
      </c>
      <c r="G249" t="s">
        <v>7155</v>
      </c>
      <c r="I249" t="str">
        <f t="shared" si="31"/>
        <v>N/A</v>
      </c>
      <c r="J249">
        <f t="shared" si="32"/>
        <v>2029999.9999999998</v>
      </c>
      <c r="K249">
        <f t="shared" si="33"/>
        <v>2040000</v>
      </c>
      <c r="L249">
        <f t="shared" si="34"/>
        <v>40000</v>
      </c>
      <c r="M249">
        <f t="shared" si="35"/>
        <v>450000</v>
      </c>
      <c r="N249">
        <f t="shared" si="36"/>
        <v>1690000</v>
      </c>
      <c r="P249">
        <f t="shared" si="37"/>
        <v>2040000</v>
      </c>
      <c r="Q249">
        <f>IFERROR(J144+MATCH(P249,J249:N249,0)-1,"")</f>
        <v>2013</v>
      </c>
      <c r="R249">
        <f t="shared" si="38"/>
        <v>40000</v>
      </c>
      <c r="S249">
        <f>IFERROR(J144+MATCH(R249,J249:N249)-1,"")</f>
        <v>2014</v>
      </c>
      <c r="T249">
        <f t="shared" si="39"/>
        <v>1250000</v>
      </c>
      <c r="U249">
        <f t="shared" si="40"/>
        <v>939441.32334063307</v>
      </c>
      <c r="V249">
        <f t="shared" si="41"/>
        <v>0.83028070047667968</v>
      </c>
      <c r="W249">
        <f t="shared" si="42"/>
        <v>0.84092532484176563</v>
      </c>
      <c r="X249">
        <f t="shared" si="43"/>
        <v>-1.2879995481753626</v>
      </c>
      <c r="Y249">
        <f t="shared" si="44"/>
        <v>-0.85156994920685125</v>
      </c>
      <c r="Z249">
        <f t="shared" si="45"/>
        <v>0.46836347206376816</v>
      </c>
      <c r="AA249">
        <f t="shared" si="46"/>
        <v>-1.2879995481753626</v>
      </c>
      <c r="AB249">
        <f>IFERROR(V144+MATCH(AA249,V249:Z249,0)-1,"")</f>
        <v>2014</v>
      </c>
    </row>
    <row r="250" spans="1:28" x14ac:dyDescent="0.3">
      <c r="A250" s="1">
        <v>3</v>
      </c>
      <c r="B250" t="s">
        <v>655</v>
      </c>
      <c r="C250" t="s">
        <v>9217</v>
      </c>
      <c r="D250" t="s">
        <v>9218</v>
      </c>
      <c r="E250" t="s">
        <v>9219</v>
      </c>
      <c r="F250" t="s">
        <v>9220</v>
      </c>
      <c r="G250" t="s">
        <v>1960</v>
      </c>
      <c r="I250" t="str">
        <f t="shared" si="31"/>
        <v>N/A</v>
      </c>
      <c r="J250">
        <f t="shared" si="32"/>
        <v>5100000</v>
      </c>
      <c r="K250">
        <f t="shared" si="33"/>
        <v>8610000</v>
      </c>
      <c r="L250">
        <f t="shared" si="34"/>
        <v>7620000</v>
      </c>
      <c r="M250">
        <f t="shared" si="35"/>
        <v>12740000</v>
      </c>
      <c r="N250">
        <f t="shared" si="36"/>
        <v>10670000</v>
      </c>
      <c r="P250">
        <f t="shared" si="37"/>
        <v>12740000</v>
      </c>
      <c r="Q250">
        <f>IFERROR(J144+MATCH(P250,J250:N250,0)-1,"")</f>
        <v>2015</v>
      </c>
      <c r="R250">
        <f t="shared" si="38"/>
        <v>5100000</v>
      </c>
      <c r="S250">
        <f>IFERROR(J144+MATCH(R250,J250:N250)-1,"")</f>
        <v>2012</v>
      </c>
      <c r="T250">
        <f t="shared" si="39"/>
        <v>8948000</v>
      </c>
      <c r="U250">
        <f t="shared" si="40"/>
        <v>2916739.6181352907</v>
      </c>
      <c r="V250">
        <f t="shared" si="41"/>
        <v>-1.3192812879402913</v>
      </c>
      <c r="W250">
        <f t="shared" si="42"/>
        <v>-0.11588281583259316</v>
      </c>
      <c r="X250">
        <f t="shared" si="43"/>
        <v>-0.45530289770912341</v>
      </c>
      <c r="Y250">
        <f t="shared" si="44"/>
        <v>1.3000817681573766</v>
      </c>
      <c r="Z250">
        <f t="shared" si="45"/>
        <v>0.59038523332463144</v>
      </c>
      <c r="AA250">
        <f t="shared" si="46"/>
        <v>-1.3192812879402913</v>
      </c>
      <c r="AB250">
        <f>IFERROR(V144+MATCH(AA250,V250:Z250,0)-1,"")</f>
        <v>2012</v>
      </c>
    </row>
    <row r="251" spans="1:28" x14ac:dyDescent="0.3">
      <c r="A251" s="1">
        <v>4</v>
      </c>
      <c r="B251" t="s">
        <v>661</v>
      </c>
      <c r="C251" t="s">
        <v>254</v>
      </c>
      <c r="D251" t="s">
        <v>9221</v>
      </c>
      <c r="E251" t="s">
        <v>9222</v>
      </c>
      <c r="F251" t="s">
        <v>9223</v>
      </c>
      <c r="G251" t="s">
        <v>9137</v>
      </c>
      <c r="I251" t="str">
        <f t="shared" si="31"/>
        <v>N/A</v>
      </c>
      <c r="J251" t="str">
        <f t="shared" si="32"/>
        <v>N/A</v>
      </c>
      <c r="K251">
        <f t="shared" si="33"/>
        <v>0.68630000000000002</v>
      </c>
      <c r="L251">
        <f t="shared" si="34"/>
        <v>-0.1144</v>
      </c>
      <c r="M251">
        <f t="shared" si="35"/>
        <v>0.67220000000000002</v>
      </c>
      <c r="N251">
        <f t="shared" si="36"/>
        <v>-0.16250000000000001</v>
      </c>
      <c r="P251">
        <f t="shared" si="37"/>
        <v>0.68630000000000002</v>
      </c>
      <c r="Q251">
        <f>IFERROR(J144+MATCH(P251,J251:N251,0)-1,"")</f>
        <v>2013</v>
      </c>
      <c r="R251">
        <f t="shared" si="38"/>
        <v>-0.16250000000000001</v>
      </c>
      <c r="S251" t="str">
        <f>IFERROR(J144+MATCH(R251,J251:N251)-1,"")</f>
        <v/>
      </c>
      <c r="T251">
        <f t="shared" si="39"/>
        <v>0.27039999999999997</v>
      </c>
      <c r="U251">
        <f t="shared" si="40"/>
        <v>0.47254259067305249</v>
      </c>
      <c r="V251" t="str">
        <f t="shared" si="41"/>
        <v/>
      </c>
      <c r="W251">
        <f t="shared" si="42"/>
        <v>0.88013230597399661</v>
      </c>
      <c r="X251">
        <f t="shared" si="43"/>
        <v>-0.81431813257704688</v>
      </c>
      <c r="Y251">
        <f t="shared" si="44"/>
        <v>0.8502937257522285</v>
      </c>
      <c r="Z251">
        <f t="shared" si="45"/>
        <v>-0.91610789914917778</v>
      </c>
      <c r="AA251">
        <f t="shared" si="46"/>
        <v>-0.91610789914917778</v>
      </c>
      <c r="AB251">
        <f>IFERROR(V144+MATCH(AA251,V251:Z251,0)-1,"")</f>
        <v>2016</v>
      </c>
    </row>
    <row r="252" spans="1:28" x14ac:dyDescent="0.3">
      <c r="A252" s="1">
        <v>5</v>
      </c>
      <c r="B252" t="s">
        <v>666</v>
      </c>
      <c r="C252" t="s">
        <v>254</v>
      </c>
      <c r="D252" t="s">
        <v>9224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546000</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546000</v>
      </c>
      <c r="Q252">
        <f>IFERROR(J144+MATCH(P252,J252:N252,0)-1,"")</f>
        <v>2013</v>
      </c>
      <c r="R252">
        <f t="shared" si="38"/>
        <v>546000</v>
      </c>
      <c r="S252">
        <f>IFERROR(J144+MATCH(R252,J252:N252)-1,"")</f>
        <v>2013</v>
      </c>
      <c r="T252">
        <f t="shared" si="39"/>
        <v>546000</v>
      </c>
      <c r="U252" t="str">
        <f t="shared" si="40"/>
        <v/>
      </c>
      <c r="V252" t="str">
        <f t="shared" si="41"/>
        <v/>
      </c>
      <c r="W252" t="e">
        <f t="shared" si="42"/>
        <v>#VALUE!</v>
      </c>
      <c r="X252" t="str">
        <f t="shared" si="43"/>
        <v/>
      </c>
      <c r="Y252" t="str">
        <f t="shared" si="44"/>
        <v/>
      </c>
      <c r="Z252" t="str">
        <f t="shared" si="45"/>
        <v/>
      </c>
      <c r="AA252" t="e">
        <f t="shared" si="46"/>
        <v>#VALUE!</v>
      </c>
      <c r="AB252" t="str">
        <f>IFERROR(V144+MATCH(AA252,V252:Z252,0)-1,"")</f>
        <v/>
      </c>
    </row>
    <row r="253" spans="1:28" x14ac:dyDescent="0.3">
      <c r="A253" s="1">
        <v>6</v>
      </c>
      <c r="B253" t="s">
        <v>672</v>
      </c>
      <c r="C253" t="s">
        <v>9225</v>
      </c>
      <c r="D253" t="s">
        <v>9226</v>
      </c>
      <c r="E253" t="s">
        <v>9227</v>
      </c>
      <c r="F253" t="s">
        <v>2635</v>
      </c>
      <c r="G253" t="s">
        <v>9228</v>
      </c>
      <c r="I253" t="str">
        <f t="shared" si="47"/>
        <v>N/A</v>
      </c>
      <c r="J253">
        <f t="shared" si="48"/>
        <v>5070000</v>
      </c>
      <c r="K253">
        <f t="shared" si="49"/>
        <v>15520000</v>
      </c>
      <c r="L253">
        <f t="shared" si="50"/>
        <v>17980000</v>
      </c>
      <c r="M253">
        <f t="shared" si="51"/>
        <v>18390000</v>
      </c>
      <c r="N253">
        <f t="shared" si="52"/>
        <v>16469999.999999998</v>
      </c>
      <c r="P253">
        <f t="shared" si="37"/>
        <v>18390000</v>
      </c>
      <c r="Q253">
        <f>IFERROR(J144+MATCH(P253,J253:N253,0)-1,"")</f>
        <v>2015</v>
      </c>
      <c r="R253">
        <f t="shared" si="38"/>
        <v>5070000</v>
      </c>
      <c r="S253">
        <f>IFERROR(J144+MATCH(R253,J253:N253)-1,"")</f>
        <v>2012</v>
      </c>
      <c r="T253">
        <f t="shared" si="39"/>
        <v>14686000</v>
      </c>
      <c r="U253">
        <f t="shared" si="40"/>
        <v>5498084.2117959596</v>
      </c>
      <c r="V253">
        <f t="shared" si="41"/>
        <v>-1.7489728475546422</v>
      </c>
      <c r="W253">
        <f t="shared" si="42"/>
        <v>0.15168920079664847</v>
      </c>
      <c r="X253">
        <f t="shared" si="43"/>
        <v>0.59911777868604321</v>
      </c>
      <c r="Y253">
        <f t="shared" si="44"/>
        <v>0.6736892083342757</v>
      </c>
      <c r="Z253">
        <f t="shared" si="45"/>
        <v>0.32447665973767453</v>
      </c>
      <c r="AA253">
        <f t="shared" si="46"/>
        <v>-1.7489728475546422</v>
      </c>
      <c r="AB253">
        <f>IFERROR(V144+MATCH(AA253,V253:Z253,0)-1,"")</f>
        <v>2012</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3331</v>
      </c>
      <c r="D255" t="s">
        <v>2311</v>
      </c>
      <c r="E255" t="s">
        <v>400</v>
      </c>
      <c r="F255" t="s">
        <v>9229</v>
      </c>
      <c r="G255" t="s">
        <v>2964</v>
      </c>
      <c r="I255" t="str">
        <f t="shared" si="47"/>
        <v>N/A</v>
      </c>
      <c r="J255">
        <f t="shared" si="48"/>
        <v>1070000</v>
      </c>
      <c r="K255">
        <f t="shared" si="49"/>
        <v>11740000</v>
      </c>
      <c r="L255">
        <f t="shared" si="50"/>
        <v>11670000</v>
      </c>
      <c r="M255">
        <f t="shared" si="51"/>
        <v>16170000.000000002</v>
      </c>
      <c r="N255">
        <f t="shared" si="52"/>
        <v>7200000</v>
      </c>
      <c r="P255">
        <f t="shared" si="37"/>
        <v>16170000.000000002</v>
      </c>
      <c r="Q255">
        <f>IFERROR(J144+MATCH(P255,J255:N255,0)-1,"")</f>
        <v>2015</v>
      </c>
      <c r="R255">
        <f t="shared" si="38"/>
        <v>1070000</v>
      </c>
      <c r="S255">
        <f>IFERROR(J144+MATCH(R255,J255:N255)-1,"")</f>
        <v>2012</v>
      </c>
      <c r="T255">
        <f t="shared" si="39"/>
        <v>9570000</v>
      </c>
      <c r="U255">
        <f t="shared" si="40"/>
        <v>5712832.0472424179</v>
      </c>
      <c r="V255">
        <f t="shared" si="41"/>
        <v>-1.487878503990494</v>
      </c>
      <c r="W255">
        <f t="shared" si="42"/>
        <v>0.37984662984227907</v>
      </c>
      <c r="X255">
        <f t="shared" si="43"/>
        <v>0.36759351275059265</v>
      </c>
      <c r="Y255">
        <f t="shared" si="44"/>
        <v>1.1552938972161486</v>
      </c>
      <c r="Z255">
        <f t="shared" si="45"/>
        <v>-0.41485553581852597</v>
      </c>
      <c r="AA255">
        <f t="shared" si="46"/>
        <v>-1.487878503990494</v>
      </c>
      <c r="AB255">
        <f>IFERROR(V144+MATCH(AA255,V255:Z255,0)-1,"")</f>
        <v>2012</v>
      </c>
    </row>
    <row r="256" spans="1:28" x14ac:dyDescent="0.3">
      <c r="A256" s="1">
        <v>9</v>
      </c>
      <c r="B256" t="s">
        <v>683</v>
      </c>
      <c r="C256" t="s">
        <v>227</v>
      </c>
      <c r="D256" t="s">
        <v>9230</v>
      </c>
      <c r="E256" t="s">
        <v>9231</v>
      </c>
      <c r="F256" t="s">
        <v>9232</v>
      </c>
      <c r="G256" t="s">
        <v>9233</v>
      </c>
      <c r="I256" t="str">
        <f t="shared" si="47"/>
        <v>N/A</v>
      </c>
      <c r="J256">
        <f t="shared" si="48"/>
        <v>4010000</v>
      </c>
      <c r="K256">
        <f t="shared" si="49"/>
        <v>3790000</v>
      </c>
      <c r="L256">
        <f t="shared" si="50"/>
        <v>6310000</v>
      </c>
      <c r="M256">
        <f t="shared" si="51"/>
        <v>2220000</v>
      </c>
      <c r="N256">
        <f t="shared" si="52"/>
        <v>9270000</v>
      </c>
      <c r="P256">
        <f t="shared" si="37"/>
        <v>9270000</v>
      </c>
      <c r="Q256">
        <f>IFERROR(J144+MATCH(P256,J256:N256,0)-1,"")</f>
        <v>2016</v>
      </c>
      <c r="R256">
        <f t="shared" si="38"/>
        <v>2220000</v>
      </c>
      <c r="S256" t="str">
        <f>IFERROR(J144+MATCH(R256,J256:N256)-1,"")</f>
        <v/>
      </c>
      <c r="T256">
        <f t="shared" si="39"/>
        <v>5120000</v>
      </c>
      <c r="U256">
        <f t="shared" si="40"/>
        <v>2740875.7724493826</v>
      </c>
      <c r="V256">
        <f t="shared" si="41"/>
        <v>-0.40498004731095455</v>
      </c>
      <c r="W256">
        <f t="shared" si="42"/>
        <v>-0.48524636299420676</v>
      </c>
      <c r="X256">
        <f t="shared" si="43"/>
        <v>0.43416779846850079</v>
      </c>
      <c r="Y256">
        <f t="shared" si="44"/>
        <v>-1.0580559794610525</v>
      </c>
      <c r="Z256">
        <f t="shared" si="45"/>
        <v>1.514114591297713</v>
      </c>
      <c r="AA256">
        <f t="shared" si="46"/>
        <v>1.514114591297713</v>
      </c>
      <c r="AB256">
        <f>IFERROR(V144+MATCH(AA256,V256:Z256,0)-1,"")</f>
        <v>2016</v>
      </c>
    </row>
    <row r="257" spans="1:28" x14ac:dyDescent="0.3">
      <c r="A257" s="1">
        <v>10</v>
      </c>
      <c r="B257" t="s">
        <v>689</v>
      </c>
      <c r="C257" t="s">
        <v>5384</v>
      </c>
      <c r="D257" t="s">
        <v>9234</v>
      </c>
      <c r="E257" t="s">
        <v>9235</v>
      </c>
      <c r="F257" t="s">
        <v>9236</v>
      </c>
      <c r="G257" t="s">
        <v>2766</v>
      </c>
      <c r="I257" t="str">
        <f t="shared" si="47"/>
        <v>N/A</v>
      </c>
      <c r="J257">
        <f t="shared" si="48"/>
        <v>12210000</v>
      </c>
      <c r="K257">
        <f t="shared" si="49"/>
        <v>26710000</v>
      </c>
      <c r="L257">
        <f t="shared" si="50"/>
        <v>25640000</v>
      </c>
      <c r="M257">
        <f t="shared" si="51"/>
        <v>31590000</v>
      </c>
      <c r="N257">
        <f t="shared" si="52"/>
        <v>28830000</v>
      </c>
      <c r="P257">
        <f t="shared" si="37"/>
        <v>31590000</v>
      </c>
      <c r="Q257">
        <f>IFERROR(J144+MATCH(P257,J257:N257,0)-1,"")</f>
        <v>2015</v>
      </c>
      <c r="R257">
        <f t="shared" si="38"/>
        <v>12210000</v>
      </c>
      <c r="S257">
        <f>IFERROR(J144+MATCH(R257,J257:N257)-1,"")</f>
        <v>2012</v>
      </c>
      <c r="T257">
        <f t="shared" si="39"/>
        <v>24996000</v>
      </c>
      <c r="U257">
        <f t="shared" si="40"/>
        <v>7500245.329320902</v>
      </c>
      <c r="V257">
        <f t="shared" si="41"/>
        <v>-1.7047442368338754</v>
      </c>
      <c r="W257">
        <f t="shared" si="42"/>
        <v>0.22852585812085582</v>
      </c>
      <c r="X257">
        <f t="shared" si="43"/>
        <v>8.5863858010403235E-2</v>
      </c>
      <c r="Y257">
        <f t="shared" si="44"/>
        <v>0.87917124180217232</v>
      </c>
      <c r="Z257">
        <f t="shared" si="45"/>
        <v>0.51118327890044413</v>
      </c>
      <c r="AA257">
        <f t="shared" si="46"/>
        <v>-1.7047442368338754</v>
      </c>
      <c r="AB257">
        <f>IFERROR(V144+MATCH(AA257,V257:Z257,0)-1,"")</f>
        <v>2012</v>
      </c>
    </row>
    <row r="258" spans="1:28" x14ac:dyDescent="0.3">
      <c r="A258" s="1">
        <v>11</v>
      </c>
      <c r="B258" t="s">
        <v>695</v>
      </c>
      <c r="C258" t="s">
        <v>3439</v>
      </c>
      <c r="D258" t="s">
        <v>9237</v>
      </c>
      <c r="E258" t="s">
        <v>2854</v>
      </c>
      <c r="F258" t="s">
        <v>9238</v>
      </c>
      <c r="G258" t="s">
        <v>6776</v>
      </c>
      <c r="I258" t="str">
        <f t="shared" si="47"/>
        <v>N/A</v>
      </c>
      <c r="J258">
        <f t="shared" si="48"/>
        <v>6410000</v>
      </c>
      <c r="K258">
        <f t="shared" si="49"/>
        <v>4410000</v>
      </c>
      <c r="L258">
        <f t="shared" si="50"/>
        <v>74000</v>
      </c>
      <c r="M258">
        <f t="shared" si="51"/>
        <v>13710000</v>
      </c>
      <c r="N258">
        <f t="shared" si="52"/>
        <v>37210000</v>
      </c>
      <c r="P258">
        <f t="shared" si="37"/>
        <v>37210000</v>
      </c>
      <c r="Q258">
        <f>IFERROR(J144+MATCH(P258,J258:N258,0)-1,"")</f>
        <v>2016</v>
      </c>
      <c r="R258">
        <f t="shared" si="38"/>
        <v>74000</v>
      </c>
      <c r="S258">
        <f>IFERROR(J144+MATCH(R258,J258:N258)-1,"")</f>
        <v>2014</v>
      </c>
      <c r="T258">
        <f t="shared" si="39"/>
        <v>12362800</v>
      </c>
      <c r="U258">
        <f t="shared" si="40"/>
        <v>14738518.894380126</v>
      </c>
      <c r="V258">
        <f t="shared" si="41"/>
        <v>-0.40389404407995388</v>
      </c>
      <c r="W258">
        <f t="shared" si="42"/>
        <v>-0.5395928896920873</v>
      </c>
      <c r="X258">
        <f t="shared" si="43"/>
        <v>-0.83378798697919254</v>
      </c>
      <c r="Y258">
        <f t="shared" si="44"/>
        <v>9.1406742404333066E-2</v>
      </c>
      <c r="Z258">
        <f t="shared" si="45"/>
        <v>1.6858681783469007</v>
      </c>
      <c r="AA258">
        <f t="shared" si="46"/>
        <v>1.6858681783469007</v>
      </c>
      <c r="AB258">
        <f>IFERROR(V144+MATCH(AA258,V258:Z258,0)-1,"")</f>
        <v>2016</v>
      </c>
    </row>
    <row r="259" spans="1:28" x14ac:dyDescent="0.3">
      <c r="A259" s="1">
        <v>12</v>
      </c>
      <c r="B259" t="s">
        <v>701</v>
      </c>
      <c r="C259" t="s">
        <v>2604</v>
      </c>
      <c r="D259" t="s">
        <v>5438</v>
      </c>
      <c r="E259" t="s">
        <v>2854</v>
      </c>
      <c r="F259" t="s">
        <v>254</v>
      </c>
      <c r="G259" t="s">
        <v>4716</v>
      </c>
      <c r="I259" t="str">
        <f t="shared" si="47"/>
        <v>N/A</v>
      </c>
      <c r="J259">
        <f t="shared" si="48"/>
        <v>6300000</v>
      </c>
      <c r="K259">
        <f t="shared" si="49"/>
        <v>4300000</v>
      </c>
      <c r="L259">
        <f t="shared" si="50"/>
        <v>74000</v>
      </c>
      <c r="M259" t="str">
        <f t="shared" si="51"/>
        <v>N/A</v>
      </c>
      <c r="N259">
        <f t="shared" si="52"/>
        <v>23890000</v>
      </c>
      <c r="P259">
        <f t="shared" si="37"/>
        <v>23890000</v>
      </c>
      <c r="Q259">
        <f>IFERROR(J144+MATCH(P259,J259:N259,0)-1,"")</f>
        <v>2016</v>
      </c>
      <c r="R259">
        <f t="shared" si="38"/>
        <v>74000</v>
      </c>
      <c r="S259">
        <f>IFERROR(J144+MATCH(R259,J259:N259)-1,"")</f>
        <v>2014</v>
      </c>
      <c r="T259">
        <f t="shared" si="39"/>
        <v>8641000</v>
      </c>
      <c r="U259">
        <f t="shared" si="40"/>
        <v>10492061.316379478</v>
      </c>
      <c r="V259">
        <f t="shared" si="41"/>
        <v>-0.22312107501177039</v>
      </c>
      <c r="W259">
        <f t="shared" si="42"/>
        <v>-0.41374138685437645</v>
      </c>
      <c r="X259">
        <f t="shared" si="43"/>
        <v>-0.81652210577780304</v>
      </c>
      <c r="Y259" t="str">
        <f t="shared" si="44"/>
        <v/>
      </c>
      <c r="Z259">
        <f t="shared" si="45"/>
        <v>1.4533845676439499</v>
      </c>
      <c r="AA259">
        <f t="shared" si="46"/>
        <v>1.4533845676439499</v>
      </c>
      <c r="AB259">
        <f>IFERROR(V144+MATCH(AA259,V259:Z259,0)-1,"")</f>
        <v>2016</v>
      </c>
    </row>
    <row r="260" spans="1:28" x14ac:dyDescent="0.3">
      <c r="A260" s="1">
        <v>13</v>
      </c>
      <c r="B260" t="s">
        <v>704</v>
      </c>
      <c r="C260" t="s">
        <v>2604</v>
      </c>
      <c r="D260" t="s">
        <v>5438</v>
      </c>
      <c r="E260" t="s">
        <v>2854</v>
      </c>
      <c r="F260" t="s">
        <v>254</v>
      </c>
      <c r="G260" t="s">
        <v>4716</v>
      </c>
      <c r="I260" t="str">
        <f t="shared" si="47"/>
        <v>N/A</v>
      </c>
      <c r="J260">
        <f t="shared" si="48"/>
        <v>6300000</v>
      </c>
      <c r="K260">
        <f t="shared" si="49"/>
        <v>4300000</v>
      </c>
      <c r="L260">
        <f t="shared" si="50"/>
        <v>74000</v>
      </c>
      <c r="M260" t="str">
        <f t="shared" si="51"/>
        <v>N/A</v>
      </c>
      <c r="N260">
        <f t="shared" si="52"/>
        <v>23890000</v>
      </c>
      <c r="P260">
        <f t="shared" si="37"/>
        <v>23890000</v>
      </c>
      <c r="Q260">
        <f>IFERROR(J144+MATCH(P260,J260:N260,0)-1,"")</f>
        <v>2016</v>
      </c>
      <c r="R260">
        <f t="shared" si="38"/>
        <v>74000</v>
      </c>
      <c r="S260">
        <f>IFERROR(J144+MATCH(R260,J260:N260)-1,"")</f>
        <v>2014</v>
      </c>
      <c r="T260">
        <f t="shared" si="39"/>
        <v>8641000</v>
      </c>
      <c r="U260">
        <f t="shared" si="40"/>
        <v>10492061.316379478</v>
      </c>
      <c r="V260">
        <f t="shared" si="41"/>
        <v>-0.22312107501177039</v>
      </c>
      <c r="W260">
        <f t="shared" si="42"/>
        <v>-0.41374138685437645</v>
      </c>
      <c r="X260">
        <f t="shared" si="43"/>
        <v>-0.81652210577780304</v>
      </c>
      <c r="Y260" t="str">
        <f t="shared" si="44"/>
        <v/>
      </c>
      <c r="Z260">
        <f t="shared" si="45"/>
        <v>1.4533845676439499</v>
      </c>
      <c r="AA260">
        <f t="shared" si="46"/>
        <v>1.4533845676439499</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5161</v>
      </c>
      <c r="D262" t="s">
        <v>9239</v>
      </c>
      <c r="E262" t="s">
        <v>254</v>
      </c>
      <c r="F262" t="s">
        <v>9238</v>
      </c>
      <c r="G262" t="s">
        <v>2883</v>
      </c>
      <c r="I262" t="str">
        <f t="shared" si="47"/>
        <v>N/A</v>
      </c>
      <c r="J262">
        <f t="shared" si="48"/>
        <v>103000</v>
      </c>
      <c r="K262">
        <f t="shared" si="49"/>
        <v>117000</v>
      </c>
      <c r="L262" t="str">
        <f t="shared" si="50"/>
        <v>N/A</v>
      </c>
      <c r="M262">
        <f t="shared" si="51"/>
        <v>13710000</v>
      </c>
      <c r="N262">
        <f t="shared" si="52"/>
        <v>13320000</v>
      </c>
      <c r="P262">
        <f t="shared" si="37"/>
        <v>13710000</v>
      </c>
      <c r="Q262">
        <f>IFERROR(J144+MATCH(P262,J262:N262,0)-1,"")</f>
        <v>2015</v>
      </c>
      <c r="R262">
        <f t="shared" si="38"/>
        <v>103000</v>
      </c>
      <c r="S262">
        <f>IFERROR(J144+MATCH(R262,J262:N262)-1,"")</f>
        <v>2012</v>
      </c>
      <c r="T262">
        <f t="shared" si="39"/>
        <v>6812500</v>
      </c>
      <c r="U262">
        <f t="shared" si="40"/>
        <v>7741020.0232269131</v>
      </c>
      <c r="V262">
        <f t="shared" si="41"/>
        <v>-0.86674624014253421</v>
      </c>
      <c r="W262">
        <f t="shared" si="42"/>
        <v>-0.86493769295392176</v>
      </c>
      <c r="X262" t="str">
        <f t="shared" si="43"/>
        <v/>
      </c>
      <c r="Y262">
        <f t="shared" si="44"/>
        <v>0.89103244524675906</v>
      </c>
      <c r="Z262">
        <f t="shared" si="45"/>
        <v>0.8406514878496969</v>
      </c>
      <c r="AA262">
        <f t="shared" si="46"/>
        <v>0.89103244524675906</v>
      </c>
      <c r="AB262">
        <f>IFERROR(V144+MATCH(AA262,V262:Z262,0)-1,"")</f>
        <v>2015</v>
      </c>
    </row>
    <row r="263" spans="1:28" x14ac:dyDescent="0.3">
      <c r="A263" s="1">
        <v>16</v>
      </c>
      <c r="B263" t="s">
        <v>709</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17</v>
      </c>
      <c r="B264" t="s">
        <v>714</v>
      </c>
      <c r="C264" t="s">
        <v>254</v>
      </c>
      <c r="D264" t="s">
        <v>254</v>
      </c>
      <c r="E264" t="s">
        <v>254</v>
      </c>
      <c r="F264" t="s">
        <v>254</v>
      </c>
      <c r="G264" t="s">
        <v>254</v>
      </c>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1:28" x14ac:dyDescent="0.3">
      <c r="A265" s="1">
        <v>18</v>
      </c>
      <c r="B265" t="s">
        <v>720</v>
      </c>
      <c r="C265" t="s">
        <v>254</v>
      </c>
      <c r="D265" t="s">
        <v>254</v>
      </c>
      <c r="E265" t="s">
        <v>254</v>
      </c>
      <c r="F265" t="s">
        <v>254</v>
      </c>
      <c r="G265" t="s">
        <v>254</v>
      </c>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2852</v>
      </c>
      <c r="D267" t="s">
        <v>2108</v>
      </c>
      <c r="E267" t="s">
        <v>9240</v>
      </c>
      <c r="F267" t="s">
        <v>8456</v>
      </c>
      <c r="G267" t="s">
        <v>8783</v>
      </c>
      <c r="I267" t="str">
        <f t="shared" si="47"/>
        <v>N/A</v>
      </c>
      <c r="J267">
        <f t="shared" si="48"/>
        <v>1320000</v>
      </c>
      <c r="K267">
        <f t="shared" si="49"/>
        <v>8220000.0000000009</v>
      </c>
      <c r="L267">
        <f t="shared" si="50"/>
        <v>149000</v>
      </c>
      <c r="M267">
        <f t="shared" si="51"/>
        <v>41110000</v>
      </c>
      <c r="N267">
        <f t="shared" si="52"/>
        <v>41950000</v>
      </c>
      <c r="P267">
        <f t="shared" si="37"/>
        <v>41950000</v>
      </c>
      <c r="Q267">
        <f>IFERROR(J144+MATCH(P267,J267:N267,0)-1,"")</f>
        <v>2016</v>
      </c>
      <c r="R267">
        <f t="shared" si="38"/>
        <v>149000</v>
      </c>
      <c r="S267">
        <f>IFERROR(J144+MATCH(R267,J267:N267)-1,"")</f>
        <v>2014</v>
      </c>
      <c r="T267">
        <f t="shared" si="39"/>
        <v>18549800</v>
      </c>
      <c r="U267">
        <f t="shared" si="40"/>
        <v>21205495.754638702</v>
      </c>
      <c r="V267">
        <f t="shared" si="41"/>
        <v>-0.81251578361382948</v>
      </c>
      <c r="W267">
        <f t="shared" si="42"/>
        <v>-0.48712843686950147</v>
      </c>
      <c r="X267">
        <f t="shared" si="43"/>
        <v>-0.8677373173873959</v>
      </c>
      <c r="Y267">
        <f t="shared" si="44"/>
        <v>1.0638845826117957</v>
      </c>
      <c r="Z267">
        <f t="shared" si="45"/>
        <v>1.1034969552589313</v>
      </c>
      <c r="AA267">
        <f t="shared" si="46"/>
        <v>1.1034969552589313</v>
      </c>
      <c r="AB267">
        <f>IFERROR(V144+MATCH(AA267,V267:Z267,0)-1,"")</f>
        <v>2016</v>
      </c>
    </row>
    <row r="268" spans="1:28" x14ac:dyDescent="0.3">
      <c r="A268" s="1">
        <v>21</v>
      </c>
      <c r="B268" t="s">
        <v>735</v>
      </c>
      <c r="C268" t="s">
        <v>2852</v>
      </c>
      <c r="D268" t="s">
        <v>2108</v>
      </c>
      <c r="E268" t="s">
        <v>9240</v>
      </c>
      <c r="F268" t="s">
        <v>8456</v>
      </c>
      <c r="G268" t="s">
        <v>8783</v>
      </c>
      <c r="I268" t="str">
        <f t="shared" si="47"/>
        <v>N/A</v>
      </c>
      <c r="J268">
        <f t="shared" si="48"/>
        <v>1320000</v>
      </c>
      <c r="K268">
        <f t="shared" si="49"/>
        <v>8220000.0000000009</v>
      </c>
      <c r="L268">
        <f t="shared" si="50"/>
        <v>149000</v>
      </c>
      <c r="M268">
        <f t="shared" si="51"/>
        <v>41110000</v>
      </c>
      <c r="N268">
        <f t="shared" si="52"/>
        <v>41950000</v>
      </c>
      <c r="P268">
        <f t="shared" si="37"/>
        <v>41950000</v>
      </c>
      <c r="Q268">
        <f>IFERROR(J144+MATCH(P268,J268:N268,0)-1,"")</f>
        <v>2016</v>
      </c>
      <c r="R268">
        <f t="shared" si="38"/>
        <v>149000</v>
      </c>
      <c r="S268">
        <f>IFERROR(J144+MATCH(R268,J268:N268)-1,"")</f>
        <v>2014</v>
      </c>
      <c r="T268">
        <f t="shared" si="39"/>
        <v>18549800</v>
      </c>
      <c r="U268">
        <f t="shared" si="40"/>
        <v>21205495.754638702</v>
      </c>
      <c r="V268">
        <f t="shared" si="41"/>
        <v>-0.81251578361382948</v>
      </c>
      <c r="W268">
        <f t="shared" si="42"/>
        <v>-0.48712843686950147</v>
      </c>
      <c r="X268">
        <f t="shared" si="43"/>
        <v>-0.8677373173873959</v>
      </c>
      <c r="Y268">
        <f t="shared" si="44"/>
        <v>1.0638845826117957</v>
      </c>
      <c r="Z268">
        <f t="shared" si="45"/>
        <v>1.1034969552589313</v>
      </c>
      <c r="AA268">
        <f t="shared" si="46"/>
        <v>1.1034969552589313</v>
      </c>
      <c r="AB268">
        <f>IFERROR(V144+MATCH(AA268,V268:Z268,0)-1,"")</f>
        <v>2016</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9241</v>
      </c>
      <c r="D270" t="s">
        <v>9242</v>
      </c>
      <c r="E270" t="s">
        <v>9243</v>
      </c>
      <c r="F270" t="s">
        <v>9244</v>
      </c>
      <c r="G270" t="s">
        <v>9245</v>
      </c>
      <c r="I270" t="str">
        <f t="shared" si="47"/>
        <v>N/A</v>
      </c>
      <c r="J270">
        <f t="shared" si="48"/>
        <v>19930000</v>
      </c>
      <c r="K270">
        <f t="shared" si="49"/>
        <v>39340000</v>
      </c>
      <c r="L270">
        <f t="shared" si="50"/>
        <v>25870000</v>
      </c>
      <c r="M270">
        <f t="shared" si="51"/>
        <v>86410000</v>
      </c>
      <c r="N270">
        <f t="shared" si="52"/>
        <v>107980000</v>
      </c>
      <c r="P270">
        <f t="shared" si="37"/>
        <v>107980000</v>
      </c>
      <c r="Q270">
        <f>IFERROR(J144+MATCH(P270,J270:N270,0)-1,"")</f>
        <v>2016</v>
      </c>
      <c r="R270">
        <f t="shared" si="38"/>
        <v>19930000</v>
      </c>
      <c r="S270">
        <f>IFERROR(J144+MATCH(R270,J270:N270)-1,"")</f>
        <v>2012</v>
      </c>
      <c r="T270">
        <f t="shared" si="39"/>
        <v>55906000</v>
      </c>
      <c r="U270">
        <f t="shared" si="40"/>
        <v>39093035.569011524</v>
      </c>
      <c r="V270">
        <f t="shared" si="41"/>
        <v>-0.92026621817308163</v>
      </c>
      <c r="W270">
        <f t="shared" si="42"/>
        <v>-0.42375834362506309</v>
      </c>
      <c r="X270">
        <f t="shared" si="43"/>
        <v>-0.76832099535931397</v>
      </c>
      <c r="Y270">
        <f t="shared" si="44"/>
        <v>0.78029243715676233</v>
      </c>
      <c r="Z270">
        <f t="shared" si="45"/>
        <v>1.3320531200006964</v>
      </c>
      <c r="AA270">
        <f t="shared" si="46"/>
        <v>1.3320531200006964</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9246</v>
      </c>
      <c r="D272" t="s">
        <v>9247</v>
      </c>
      <c r="E272" t="s">
        <v>4465</v>
      </c>
      <c r="F272" t="s">
        <v>9248</v>
      </c>
      <c r="G272" t="s">
        <v>9249</v>
      </c>
      <c r="I272" t="str">
        <f t="shared" si="47"/>
        <v>N/A</v>
      </c>
      <c r="J272">
        <f t="shared" si="48"/>
        <v>0.61460000000000004</v>
      </c>
      <c r="K272">
        <f t="shared" si="49"/>
        <v>0.35139999999999999</v>
      </c>
      <c r="L272">
        <f t="shared" si="50"/>
        <v>0.16329999999999997</v>
      </c>
      <c r="M272">
        <f t="shared" si="51"/>
        <v>0.31640000000000001</v>
      </c>
      <c r="N272">
        <f t="shared" si="52"/>
        <v>0.39060000000000006</v>
      </c>
      <c r="P272">
        <f t="shared" si="37"/>
        <v>0.61460000000000004</v>
      </c>
      <c r="Q272">
        <f>IFERROR(J144+MATCH(P272,J272:N272,0)-1,"")</f>
        <v>2012</v>
      </c>
      <c r="R272">
        <f t="shared" si="38"/>
        <v>0.16329999999999997</v>
      </c>
      <c r="S272">
        <f>IFERROR(J144+MATCH(R272,J272:N272)-1,"")</f>
        <v>2014</v>
      </c>
      <c r="T272">
        <f t="shared" si="39"/>
        <v>0.36726000000000003</v>
      </c>
      <c r="U272">
        <f t="shared" si="40"/>
        <v>0.16291085906102148</v>
      </c>
      <c r="V272">
        <f t="shared" si="41"/>
        <v>1.5182536107513491</v>
      </c>
      <c r="W272">
        <f t="shared" si="42"/>
        <v>-9.7353854073406881E-2</v>
      </c>
      <c r="X272">
        <f t="shared" si="43"/>
        <v>-1.2519730187145033</v>
      </c>
      <c r="Y272">
        <f t="shared" si="44"/>
        <v>-0.31219527226818805</v>
      </c>
      <c r="Z272">
        <f t="shared" si="45"/>
        <v>0.14326853430474865</v>
      </c>
      <c r="AA272">
        <f t="shared" si="46"/>
        <v>1.5182536107513491</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5778</v>
      </c>
      <c r="D276" t="s">
        <v>9250</v>
      </c>
      <c r="E276" t="s">
        <v>9251</v>
      </c>
      <c r="F276" t="s">
        <v>9252</v>
      </c>
      <c r="G276" t="s">
        <v>9253</v>
      </c>
      <c r="I276" t="str">
        <f t="shared" si="47"/>
        <v>N/A</v>
      </c>
      <c r="J276">
        <f t="shared" si="48"/>
        <v>12500000</v>
      </c>
      <c r="K276">
        <f t="shared" si="49"/>
        <v>72600000</v>
      </c>
      <c r="L276">
        <f t="shared" si="50"/>
        <v>132539999.99999999</v>
      </c>
      <c r="M276">
        <f t="shared" si="51"/>
        <v>186690000</v>
      </c>
      <c r="N276">
        <f t="shared" si="52"/>
        <v>168440000</v>
      </c>
      <c r="P276">
        <f t="shared" si="53"/>
        <v>186690000</v>
      </c>
      <c r="Q276">
        <f>IFERROR(J144+MATCH(P276,J276:N276,0)-1,"")</f>
        <v>2015</v>
      </c>
      <c r="R276">
        <f t="shared" si="54"/>
        <v>12500000</v>
      </c>
      <c r="S276">
        <f>IFERROR(J144+MATCH(R276,J276:N276)-1,"")</f>
        <v>2012</v>
      </c>
      <c r="T276">
        <f t="shared" si="55"/>
        <v>114554000</v>
      </c>
      <c r="U276">
        <f t="shared" si="56"/>
        <v>71773875.330791488</v>
      </c>
      <c r="V276">
        <f t="shared" si="57"/>
        <v>-1.4218822591040745</v>
      </c>
      <c r="W276">
        <f t="shared" si="58"/>
        <v>-0.58453023201885612</v>
      </c>
      <c r="X276">
        <f t="shared" si="59"/>
        <v>0.25059257169974586</v>
      </c>
      <c r="Y276">
        <f t="shared" si="60"/>
        <v>1.0050453548389235</v>
      </c>
      <c r="Z276">
        <f t="shared" si="61"/>
        <v>0.75077456458426084</v>
      </c>
      <c r="AA276">
        <f t="shared" si="62"/>
        <v>-1.4218822591040745</v>
      </c>
      <c r="AB276">
        <f>IFERROR(V144+MATCH(AA276,V276:Z276,0)-1,"")</f>
        <v>2012</v>
      </c>
    </row>
    <row r="277" spans="1:28" x14ac:dyDescent="0.3">
      <c r="A277" s="1">
        <v>30</v>
      </c>
      <c r="B277" t="s">
        <v>769</v>
      </c>
      <c r="C277" t="s">
        <v>9254</v>
      </c>
      <c r="D277" t="s">
        <v>9255</v>
      </c>
      <c r="E277" t="s">
        <v>5157</v>
      </c>
      <c r="F277" t="s">
        <v>8825</v>
      </c>
      <c r="G277" t="s">
        <v>2654</v>
      </c>
      <c r="I277" t="str">
        <f t="shared" si="47"/>
        <v>pos_trend</v>
      </c>
      <c r="J277">
        <f t="shared" si="48"/>
        <v>17000</v>
      </c>
      <c r="K277">
        <f t="shared" si="49"/>
        <v>23000</v>
      </c>
      <c r="L277">
        <f t="shared" si="50"/>
        <v>28000</v>
      </c>
      <c r="M277">
        <f t="shared" si="51"/>
        <v>32000</v>
      </c>
      <c r="N277">
        <f t="shared" si="52"/>
        <v>33000</v>
      </c>
      <c r="P277">
        <f t="shared" si="53"/>
        <v>33000</v>
      </c>
      <c r="Q277">
        <f>IFERROR(J144+MATCH(P277,J277:N277,0)-1,"")</f>
        <v>2016</v>
      </c>
      <c r="R277">
        <f t="shared" si="54"/>
        <v>17000</v>
      </c>
      <c r="S277">
        <f>IFERROR(J144+MATCH(R277,J277:N277)-1,"")</f>
        <v>2012</v>
      </c>
      <c r="T277">
        <f t="shared" si="55"/>
        <v>26600</v>
      </c>
      <c r="U277">
        <f t="shared" si="56"/>
        <v>6655.8245169174943</v>
      </c>
      <c r="V277">
        <f t="shared" si="57"/>
        <v>-1.4423457192417144</v>
      </c>
      <c r="W277">
        <f t="shared" si="58"/>
        <v>-0.54087964471564287</v>
      </c>
      <c r="X277">
        <f t="shared" si="59"/>
        <v>0.21034208405608334</v>
      </c>
      <c r="Y277">
        <f t="shared" si="60"/>
        <v>0.81131946707346436</v>
      </c>
      <c r="Z277">
        <f t="shared" si="61"/>
        <v>0.96156381282780967</v>
      </c>
      <c r="AA277">
        <f t="shared" si="62"/>
        <v>-1.4423457192417144</v>
      </c>
      <c r="AB277">
        <f>IFERROR(V144+MATCH(AA277,V277:Z277,0)-1,"")</f>
        <v>2012</v>
      </c>
    </row>
    <row r="278" spans="1:28" x14ac:dyDescent="0.3">
      <c r="A278" s="1">
        <v>31</v>
      </c>
      <c r="B278" t="s">
        <v>773</v>
      </c>
      <c r="C278" t="s">
        <v>9256</v>
      </c>
      <c r="D278" t="s">
        <v>9257</v>
      </c>
      <c r="E278" t="s">
        <v>9258</v>
      </c>
      <c r="F278" t="s">
        <v>9259</v>
      </c>
      <c r="G278" t="s">
        <v>9260</v>
      </c>
      <c r="I278" t="str">
        <f t="shared" si="47"/>
        <v>neg_trend</v>
      </c>
      <c r="J278">
        <f t="shared" si="48"/>
        <v>-110750000</v>
      </c>
      <c r="K278">
        <f t="shared" si="49"/>
        <v>-122210000</v>
      </c>
      <c r="L278">
        <f t="shared" si="50"/>
        <v>-138420000</v>
      </c>
      <c r="M278">
        <f t="shared" si="51"/>
        <v>-165640000</v>
      </c>
      <c r="N278">
        <f t="shared" si="52"/>
        <v>-198970000</v>
      </c>
      <c r="P278">
        <f t="shared" si="53"/>
        <v>-110750000</v>
      </c>
      <c r="Q278">
        <f>IFERROR(J144+MATCH(P278,J278:N278,0)-1,"")</f>
        <v>2012</v>
      </c>
      <c r="R278">
        <f t="shared" si="54"/>
        <v>-198970000</v>
      </c>
      <c r="S278" t="str">
        <f>IFERROR(J144+MATCH(R278,J278:N278)-1,"")</f>
        <v/>
      </c>
      <c r="T278">
        <f t="shared" si="55"/>
        <v>-147198000</v>
      </c>
      <c r="U278">
        <f t="shared" si="56"/>
        <v>35532933.59687601</v>
      </c>
      <c r="V278">
        <f t="shared" si="57"/>
        <v>1.025752627506231</v>
      </c>
      <c r="W278">
        <f t="shared" si="58"/>
        <v>0.70323492801047249</v>
      </c>
      <c r="X278">
        <f t="shared" si="59"/>
        <v>0.2470384263676936</v>
      </c>
      <c r="Y278">
        <f t="shared" si="60"/>
        <v>-0.51901146719902091</v>
      </c>
      <c r="Z278">
        <f t="shared" si="61"/>
        <v>-1.4570145146853761</v>
      </c>
      <c r="AA278">
        <f t="shared" si="62"/>
        <v>-1.4570145146853761</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9261</v>
      </c>
      <c r="D280" t="s">
        <v>9262</v>
      </c>
      <c r="E280" t="s">
        <v>9263</v>
      </c>
      <c r="F280" t="s">
        <v>3610</v>
      </c>
      <c r="G280" t="s">
        <v>9264</v>
      </c>
      <c r="I280" t="str">
        <f t="shared" si="47"/>
        <v>N/A</v>
      </c>
      <c r="J280">
        <f t="shared" si="48"/>
        <v>76000</v>
      </c>
      <c r="K280">
        <f t="shared" si="49"/>
        <v>-133000</v>
      </c>
      <c r="L280">
        <f t="shared" si="50"/>
        <v>-294000</v>
      </c>
      <c r="M280">
        <f t="shared" si="51"/>
        <v>-572000</v>
      </c>
      <c r="N280">
        <f t="shared" si="52"/>
        <v>-447000</v>
      </c>
      <c r="P280">
        <f t="shared" si="53"/>
        <v>76000</v>
      </c>
      <c r="Q280">
        <f>IFERROR(J144+MATCH(P280,J280:N280,0)-1,"")</f>
        <v>2012</v>
      </c>
      <c r="R280">
        <f t="shared" si="54"/>
        <v>-572000</v>
      </c>
      <c r="S280" t="str">
        <f>IFERROR(J144+MATCH(R280,J280:N280)-1,"")</f>
        <v/>
      </c>
      <c r="T280">
        <f t="shared" si="55"/>
        <v>-274000</v>
      </c>
      <c r="U280">
        <f t="shared" si="56"/>
        <v>255692.19776911457</v>
      </c>
      <c r="V280">
        <f t="shared" si="57"/>
        <v>1.368833320115789</v>
      </c>
      <c r="W280">
        <f t="shared" si="58"/>
        <v>0.55144428038950355</v>
      </c>
      <c r="X280">
        <f t="shared" si="59"/>
        <v>-7.8219046863759356E-2</v>
      </c>
      <c r="Y280">
        <f t="shared" si="60"/>
        <v>-1.1654637982700145</v>
      </c>
      <c r="Z280">
        <f t="shared" si="61"/>
        <v>-0.67659475537151847</v>
      </c>
      <c r="AA280">
        <f t="shared" si="62"/>
        <v>1.368833320115789</v>
      </c>
      <c r="AB280">
        <f>IFERROR(V144+MATCH(AA280,V280:Z280,0)-1,"")</f>
        <v>2012</v>
      </c>
    </row>
    <row r="281" spans="1:28" x14ac:dyDescent="0.3">
      <c r="A281" s="1">
        <v>34</v>
      </c>
      <c r="B281" t="s">
        <v>786</v>
      </c>
      <c r="C281" t="s">
        <v>4888</v>
      </c>
      <c r="D281" t="s">
        <v>9265</v>
      </c>
      <c r="E281" t="s">
        <v>3604</v>
      </c>
      <c r="F281" t="s">
        <v>9266</v>
      </c>
      <c r="G281" t="s">
        <v>9267</v>
      </c>
      <c r="I281" t="str">
        <f t="shared" si="47"/>
        <v>N/A</v>
      </c>
      <c r="J281">
        <f t="shared" si="48"/>
        <v>1000</v>
      </c>
      <c r="K281">
        <f t="shared" si="49"/>
        <v>-6000</v>
      </c>
      <c r="L281">
        <f t="shared" si="50"/>
        <v>-54000</v>
      </c>
      <c r="M281">
        <f t="shared" si="51"/>
        <v>-39000</v>
      </c>
      <c r="N281">
        <f t="shared" si="52"/>
        <v>-21000</v>
      </c>
      <c r="P281">
        <f t="shared" si="53"/>
        <v>1000</v>
      </c>
      <c r="Q281">
        <f>IFERROR(J144+MATCH(P281,J281:N281,0)-1,"")</f>
        <v>2012</v>
      </c>
      <c r="R281">
        <f t="shared" si="54"/>
        <v>-54000</v>
      </c>
      <c r="S281">
        <f>IFERROR(J144+MATCH(R281,J281:N281)-1,"")</f>
        <v>2014</v>
      </c>
      <c r="T281">
        <f t="shared" si="55"/>
        <v>-23800</v>
      </c>
      <c r="U281">
        <f t="shared" si="56"/>
        <v>22818.85185542866</v>
      </c>
      <c r="V281">
        <f t="shared" si="57"/>
        <v>1.0868206760411576</v>
      </c>
      <c r="W281">
        <f t="shared" si="58"/>
        <v>0.78005677554566955</v>
      </c>
      <c r="X281">
        <f t="shared" si="59"/>
        <v>-1.3234671135662484</v>
      </c>
      <c r="Y281">
        <f t="shared" si="60"/>
        <v>-0.66611589821877404</v>
      </c>
      <c r="Z281">
        <f t="shared" si="61"/>
        <v>0.12270556019819522</v>
      </c>
      <c r="AA281">
        <f t="shared" si="62"/>
        <v>-1.3234671135662484</v>
      </c>
      <c r="AB281">
        <f>IFERROR(V144+MATCH(AA281,V281:Z281,0)-1,"")</f>
        <v>2014</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9268</v>
      </c>
      <c r="D284" t="s">
        <v>9269</v>
      </c>
      <c r="E284" t="s">
        <v>9270</v>
      </c>
      <c r="F284" t="s">
        <v>9271</v>
      </c>
      <c r="G284" t="s">
        <v>9272</v>
      </c>
      <c r="I284" t="str">
        <f t="shared" si="47"/>
        <v>N/A</v>
      </c>
      <c r="J284">
        <f t="shared" si="48"/>
        <v>0.38540000000000002</v>
      </c>
      <c r="K284">
        <f t="shared" si="49"/>
        <v>0.64859999999999995</v>
      </c>
      <c r="L284">
        <f t="shared" si="50"/>
        <v>0.8367</v>
      </c>
      <c r="M284">
        <f t="shared" si="51"/>
        <v>0.68359999999999999</v>
      </c>
      <c r="N284">
        <f t="shared" si="52"/>
        <v>0.60939999999999994</v>
      </c>
      <c r="P284">
        <f t="shared" si="53"/>
        <v>0.8367</v>
      </c>
      <c r="Q284">
        <f>IFERROR(J144+MATCH(P284,J284:N284,0)-1,"")</f>
        <v>2014</v>
      </c>
      <c r="R284">
        <f t="shared" si="54"/>
        <v>0.38540000000000002</v>
      </c>
      <c r="S284">
        <f>IFERROR(J144+MATCH(R284,J284:N284)-1,"")</f>
        <v>2012</v>
      </c>
      <c r="T284">
        <f t="shared" si="55"/>
        <v>0.63273999999999997</v>
      </c>
      <c r="U284">
        <f t="shared" si="56"/>
        <v>0.16291085906102157</v>
      </c>
      <c r="V284">
        <f t="shared" si="57"/>
        <v>-1.518253610751348</v>
      </c>
      <c r="W284">
        <f t="shared" si="58"/>
        <v>9.7353854073406493E-2</v>
      </c>
      <c r="X284">
        <f t="shared" si="59"/>
        <v>1.2519730187145024</v>
      </c>
      <c r="Y284">
        <f t="shared" si="60"/>
        <v>0.31219527226818794</v>
      </c>
      <c r="Z284">
        <f t="shared" si="61"/>
        <v>-0.14326853430474856</v>
      </c>
      <c r="AA284">
        <f t="shared" si="62"/>
        <v>-1.518253610751348</v>
      </c>
      <c r="AB284">
        <f>IFERROR(V144+MATCH(AA284,V284:Z284,0)-1,"")</f>
        <v>2012</v>
      </c>
    </row>
    <row r="285" spans="1:28" x14ac:dyDescent="0.3">
      <c r="A285" s="1">
        <v>38</v>
      </c>
      <c r="B285" t="s">
        <v>801</v>
      </c>
      <c r="C285" t="s">
        <v>5778</v>
      </c>
      <c r="D285" t="s">
        <v>9250</v>
      </c>
      <c r="E285" t="s">
        <v>9251</v>
      </c>
      <c r="F285" t="s">
        <v>9252</v>
      </c>
      <c r="G285" t="s">
        <v>9253</v>
      </c>
      <c r="I285" t="str">
        <f t="shared" si="47"/>
        <v>N/A</v>
      </c>
      <c r="J285">
        <f t="shared" si="48"/>
        <v>12500000</v>
      </c>
      <c r="K285">
        <f t="shared" si="49"/>
        <v>72600000</v>
      </c>
      <c r="L285">
        <f t="shared" si="50"/>
        <v>132539999.99999999</v>
      </c>
      <c r="M285">
        <f t="shared" si="51"/>
        <v>186690000</v>
      </c>
      <c r="N285">
        <f t="shared" si="52"/>
        <v>168440000</v>
      </c>
      <c r="P285">
        <f t="shared" si="53"/>
        <v>186690000</v>
      </c>
      <c r="Q285">
        <f>IFERROR(J144+MATCH(P285,J285:N285,0)-1,"")</f>
        <v>2015</v>
      </c>
      <c r="R285">
        <f t="shared" si="54"/>
        <v>12500000</v>
      </c>
      <c r="S285">
        <f>IFERROR(J144+MATCH(R285,J285:N285)-1,"")</f>
        <v>2012</v>
      </c>
      <c r="T285">
        <f t="shared" si="55"/>
        <v>114554000</v>
      </c>
      <c r="U285">
        <f t="shared" si="56"/>
        <v>71773875.330791488</v>
      </c>
      <c r="V285">
        <f t="shared" si="57"/>
        <v>-1.4218822591040745</v>
      </c>
      <c r="W285">
        <f t="shared" si="58"/>
        <v>-0.58453023201885612</v>
      </c>
      <c r="X285">
        <f t="shared" si="59"/>
        <v>0.25059257169974586</v>
      </c>
      <c r="Y285">
        <f t="shared" si="60"/>
        <v>1.0050453548389235</v>
      </c>
      <c r="Z285">
        <f t="shared" si="61"/>
        <v>0.75077456458426084</v>
      </c>
      <c r="AA285">
        <f t="shared" si="62"/>
        <v>-1.4218822591040745</v>
      </c>
      <c r="AB285">
        <f>IFERROR(V144+MATCH(AA285,V285:Z285,0)-1,"")</f>
        <v>2012</v>
      </c>
    </row>
    <row r="286" spans="1:28" x14ac:dyDescent="0.3">
      <c r="A286" s="1">
        <v>39</v>
      </c>
      <c r="B286" t="s">
        <v>802</v>
      </c>
      <c r="C286" t="s">
        <v>9268</v>
      </c>
      <c r="D286" t="s">
        <v>9269</v>
      </c>
      <c r="E286" t="s">
        <v>9270</v>
      </c>
      <c r="F286" t="s">
        <v>9271</v>
      </c>
      <c r="G286" t="s">
        <v>9272</v>
      </c>
      <c r="I286" t="str">
        <f t="shared" si="47"/>
        <v>N/A</v>
      </c>
      <c r="J286">
        <f t="shared" si="48"/>
        <v>0.38540000000000002</v>
      </c>
      <c r="K286">
        <f t="shared" si="49"/>
        <v>0.64859999999999995</v>
      </c>
      <c r="L286">
        <f t="shared" si="50"/>
        <v>0.8367</v>
      </c>
      <c r="M286">
        <f t="shared" si="51"/>
        <v>0.68359999999999999</v>
      </c>
      <c r="N286">
        <f t="shared" si="52"/>
        <v>0.60939999999999994</v>
      </c>
      <c r="P286">
        <f t="shared" si="53"/>
        <v>0.8367</v>
      </c>
      <c r="Q286">
        <f>IFERROR(J144+MATCH(P286,J286:N286,0)-1,"")</f>
        <v>2014</v>
      </c>
      <c r="R286">
        <f t="shared" si="54"/>
        <v>0.38540000000000002</v>
      </c>
      <c r="S286">
        <f>IFERROR(J144+MATCH(R286,J286:N286)-1,"")</f>
        <v>2012</v>
      </c>
      <c r="T286">
        <f t="shared" si="55"/>
        <v>0.63273999999999997</v>
      </c>
      <c r="U286">
        <f t="shared" si="56"/>
        <v>0.16291085906102157</v>
      </c>
      <c r="V286">
        <f t="shared" si="57"/>
        <v>-1.518253610751348</v>
      </c>
      <c r="W286">
        <f t="shared" si="58"/>
        <v>9.7353854073406493E-2</v>
      </c>
      <c r="X286">
        <f t="shared" si="59"/>
        <v>1.2519730187145024</v>
      </c>
      <c r="Y286">
        <f t="shared" si="60"/>
        <v>0.31219527226818794</v>
      </c>
      <c r="Z286">
        <f t="shared" si="61"/>
        <v>-0.14326853430474856</v>
      </c>
      <c r="AA286">
        <f t="shared" si="62"/>
        <v>-1.518253610751348</v>
      </c>
      <c r="AB286">
        <f>IFERROR(V144+MATCH(AA286,V286:Z286,0)-1,"")</f>
        <v>2012</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5778</v>
      </c>
      <c r="D288" t="s">
        <v>9250</v>
      </c>
      <c r="E288" t="s">
        <v>9251</v>
      </c>
      <c r="F288" t="s">
        <v>9252</v>
      </c>
      <c r="G288" t="s">
        <v>9253</v>
      </c>
      <c r="I288" t="str">
        <f t="shared" si="47"/>
        <v>N/A</v>
      </c>
      <c r="J288">
        <f t="shared" si="48"/>
        <v>12500000</v>
      </c>
      <c r="K288">
        <f t="shared" si="49"/>
        <v>72600000</v>
      </c>
      <c r="L288">
        <f t="shared" si="50"/>
        <v>132539999.99999999</v>
      </c>
      <c r="M288">
        <f t="shared" si="51"/>
        <v>186690000</v>
      </c>
      <c r="N288">
        <f t="shared" si="52"/>
        <v>168440000</v>
      </c>
      <c r="P288">
        <f t="shared" si="53"/>
        <v>186690000</v>
      </c>
      <c r="Q288">
        <f>IFERROR(J144+MATCH(P288,J288:N288,0)-1,"")</f>
        <v>2015</v>
      </c>
      <c r="R288">
        <f t="shared" si="54"/>
        <v>12500000</v>
      </c>
      <c r="S288">
        <f>IFERROR(J144+MATCH(R288,J288:N288)-1,"")</f>
        <v>2012</v>
      </c>
      <c r="T288">
        <f t="shared" si="55"/>
        <v>114554000</v>
      </c>
      <c r="U288">
        <f t="shared" si="56"/>
        <v>71773875.330791488</v>
      </c>
      <c r="V288">
        <f t="shared" si="57"/>
        <v>-1.4218822591040745</v>
      </c>
      <c r="W288">
        <f t="shared" si="58"/>
        <v>-0.58453023201885612</v>
      </c>
      <c r="X288">
        <f t="shared" si="59"/>
        <v>0.25059257169974586</v>
      </c>
      <c r="Y288">
        <f t="shared" si="60"/>
        <v>1.0050453548389235</v>
      </c>
      <c r="Z288">
        <f t="shared" si="61"/>
        <v>0.75077456458426084</v>
      </c>
      <c r="AA288">
        <f t="shared" si="62"/>
        <v>-1.4218822591040745</v>
      </c>
      <c r="AB288">
        <f>IFERROR(V144+MATCH(AA288,V288:Z288,0)-1,"")</f>
        <v>2012</v>
      </c>
    </row>
    <row r="289" spans="1:28" x14ac:dyDescent="0.3">
      <c r="A289" s="1">
        <v>42</v>
      </c>
      <c r="B289" t="s">
        <v>805</v>
      </c>
      <c r="C289" t="s">
        <v>9207</v>
      </c>
      <c r="D289" t="s">
        <v>9208</v>
      </c>
      <c r="E289" t="s">
        <v>9209</v>
      </c>
      <c r="F289" t="s">
        <v>9210</v>
      </c>
      <c r="G289" t="s">
        <v>9211</v>
      </c>
      <c r="I289" t="str">
        <f t="shared" si="47"/>
        <v>pos_trend</v>
      </c>
      <c r="J289">
        <f t="shared" si="48"/>
        <v>32430000</v>
      </c>
      <c r="K289">
        <f t="shared" si="49"/>
        <v>111950000</v>
      </c>
      <c r="L289">
        <f t="shared" si="50"/>
        <v>158400000</v>
      </c>
      <c r="M289">
        <f t="shared" si="51"/>
        <v>273090000</v>
      </c>
      <c r="N289">
        <f t="shared" si="52"/>
        <v>276420000</v>
      </c>
      <c r="P289">
        <f t="shared" si="53"/>
        <v>276420000</v>
      </c>
      <c r="Q289">
        <f>IFERROR(J144+MATCH(P289,J289:N289,0)-1,"")</f>
        <v>2016</v>
      </c>
      <c r="R289">
        <f t="shared" si="54"/>
        <v>32430000</v>
      </c>
      <c r="S289">
        <f>IFERROR(J144+MATCH(R289,J289:N289)-1,"")</f>
        <v>2012</v>
      </c>
      <c r="T289">
        <f t="shared" si="55"/>
        <v>170458000</v>
      </c>
      <c r="U289">
        <f t="shared" si="56"/>
        <v>105334684.55356954</v>
      </c>
      <c r="V289">
        <f t="shared" si="57"/>
        <v>-1.3103755955124523</v>
      </c>
      <c r="W289">
        <f t="shared" si="58"/>
        <v>-0.55544857088592581</v>
      </c>
      <c r="X289">
        <f t="shared" si="59"/>
        <v>-0.11447321507729701</v>
      </c>
      <c r="Y289">
        <f t="shared" si="60"/>
        <v>0.97434193148226456</v>
      </c>
      <c r="Z289">
        <f t="shared" si="61"/>
        <v>1.0059554499934105</v>
      </c>
      <c r="AA289">
        <f t="shared" si="62"/>
        <v>-1.3103755955124523</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9108</v>
      </c>
      <c r="D292" t="s">
        <v>9109</v>
      </c>
      <c r="E292" t="s">
        <v>9110</v>
      </c>
      <c r="F292" t="s">
        <v>9111</v>
      </c>
      <c r="G292" t="s">
        <v>9112</v>
      </c>
      <c r="I292" t="str">
        <f t="shared" si="47"/>
        <v>neg_trend</v>
      </c>
      <c r="J292">
        <f t="shared" si="48"/>
        <v>-7530000</v>
      </c>
      <c r="K292">
        <f t="shared" si="49"/>
        <v>-11460000</v>
      </c>
      <c r="L292">
        <f t="shared" si="50"/>
        <v>-16210000</v>
      </c>
      <c r="M292">
        <f t="shared" si="51"/>
        <v>-27210000</v>
      </c>
      <c r="N292">
        <f t="shared" si="52"/>
        <v>-33340000.000000004</v>
      </c>
      <c r="P292">
        <f t="shared" si="53"/>
        <v>-7530000</v>
      </c>
      <c r="Q292">
        <f>IFERROR(J144+MATCH(P292,J292:N292,0)-1,"")</f>
        <v>2012</v>
      </c>
      <c r="R292">
        <f t="shared" si="54"/>
        <v>-33340000.000000004</v>
      </c>
      <c r="S292" t="str">
        <f>IFERROR(J144+MATCH(R292,J292:N292)-1,"")</f>
        <v/>
      </c>
      <c r="T292">
        <f t="shared" si="55"/>
        <v>-19150000</v>
      </c>
      <c r="U292">
        <f t="shared" si="56"/>
        <v>10829632.957769159</v>
      </c>
      <c r="V292">
        <f t="shared" si="57"/>
        <v>1.0729818863956819</v>
      </c>
      <c r="W292">
        <f t="shared" si="58"/>
        <v>0.71008870106564492</v>
      </c>
      <c r="X292">
        <f t="shared" si="59"/>
        <v>0.27147734475071467</v>
      </c>
      <c r="Y292">
        <f t="shared" si="60"/>
        <v>-0.74425421724175522</v>
      </c>
      <c r="Z292">
        <f t="shared" si="61"/>
        <v>-1.3102937149702865</v>
      </c>
      <c r="AA292">
        <f t="shared" si="62"/>
        <v>-1.3102937149702865</v>
      </c>
      <c r="AB292">
        <f>IFERROR(V144+MATCH(AA292,V292:Z292,0)-1,"")</f>
        <v>2016</v>
      </c>
    </row>
    <row r="293" spans="1:28" x14ac:dyDescent="0.3">
      <c r="A293" s="1">
        <v>1</v>
      </c>
      <c r="B293" t="s">
        <v>424</v>
      </c>
      <c r="C293" t="s">
        <v>254</v>
      </c>
      <c r="D293" t="s">
        <v>9113</v>
      </c>
      <c r="E293" t="s">
        <v>9114</v>
      </c>
      <c r="F293" t="s">
        <v>3352</v>
      </c>
      <c r="G293" t="s">
        <v>9115</v>
      </c>
      <c r="I293" t="str">
        <f t="shared" si="47"/>
        <v>N/A</v>
      </c>
      <c r="J293" t="str">
        <f t="shared" si="48"/>
        <v>N/A</v>
      </c>
      <c r="K293">
        <f t="shared" si="49"/>
        <v>-0.52139999999999997</v>
      </c>
      <c r="L293">
        <f t="shared" si="50"/>
        <v>-0.4143</v>
      </c>
      <c r="M293">
        <f t="shared" si="51"/>
        <v>-0.67859999999999998</v>
      </c>
      <c r="N293">
        <f t="shared" si="52"/>
        <v>-0.22510000000000002</v>
      </c>
      <c r="P293">
        <f t="shared" si="53"/>
        <v>-0.22510000000000002</v>
      </c>
      <c r="Q293">
        <f>IFERROR(J144+MATCH(P293,J293:N293,0)-1,"")</f>
        <v>2016</v>
      </c>
      <c r="R293">
        <f t="shared" si="54"/>
        <v>-0.67859999999999998</v>
      </c>
      <c r="S293" t="str">
        <f>IFERROR(J144+MATCH(R293,J293:N293)-1,"")</f>
        <v/>
      </c>
      <c r="T293">
        <f t="shared" si="55"/>
        <v>-0.45985000000000004</v>
      </c>
      <c r="U293">
        <f t="shared" si="56"/>
        <v>0.19045763308410601</v>
      </c>
      <c r="V293" t="str">
        <f t="shared" si="57"/>
        <v/>
      </c>
      <c r="W293">
        <f t="shared" si="58"/>
        <v>-0.32316898516122733</v>
      </c>
      <c r="X293">
        <f t="shared" si="59"/>
        <v>0.23916080055392253</v>
      </c>
      <c r="Y293">
        <f t="shared" si="60"/>
        <v>-1.1485493989280022</v>
      </c>
      <c r="Z293">
        <f t="shared" si="61"/>
        <v>1.2325575835353078</v>
      </c>
      <c r="AA293">
        <f t="shared" si="62"/>
        <v>1.2325575835353078</v>
      </c>
      <c r="AB293">
        <f>IFERROR(V144+MATCH(AA293,V293:Z293,0)-1,"")</f>
        <v>2016</v>
      </c>
    </row>
    <row r="294" spans="1:28" x14ac:dyDescent="0.3">
      <c r="A294" s="1">
        <v>2</v>
      </c>
      <c r="B294" t="s">
        <v>807</v>
      </c>
      <c r="C294" t="s">
        <v>5739</v>
      </c>
      <c r="D294" t="s">
        <v>3442</v>
      </c>
      <c r="E294" t="s">
        <v>6233</v>
      </c>
      <c r="F294" t="s">
        <v>2183</v>
      </c>
      <c r="G294" t="s">
        <v>6829</v>
      </c>
      <c r="I294" t="str">
        <f t="shared" si="47"/>
        <v>pos_trend</v>
      </c>
      <c r="J294">
        <f t="shared" si="48"/>
        <v>1900000</v>
      </c>
      <c r="K294">
        <f t="shared" si="49"/>
        <v>2020000</v>
      </c>
      <c r="L294">
        <f t="shared" si="50"/>
        <v>4770000</v>
      </c>
      <c r="M294">
        <f t="shared" si="51"/>
        <v>6280000</v>
      </c>
      <c r="N294">
        <f t="shared" si="52"/>
        <v>9300000</v>
      </c>
      <c r="P294">
        <f t="shared" si="53"/>
        <v>9300000</v>
      </c>
      <c r="Q294">
        <f>IFERROR(J144+MATCH(P294,J294:N294,0)-1,"")</f>
        <v>2016</v>
      </c>
      <c r="R294">
        <f t="shared" si="54"/>
        <v>1900000</v>
      </c>
      <c r="S294">
        <f>IFERROR(J144+MATCH(R294,J294:N294)-1,"")</f>
        <v>2012</v>
      </c>
      <c r="T294">
        <f t="shared" si="55"/>
        <v>4854000</v>
      </c>
      <c r="U294">
        <f t="shared" si="56"/>
        <v>3105041.0625304137</v>
      </c>
      <c r="V294">
        <f t="shared" si="57"/>
        <v>-0.95135617871432443</v>
      </c>
      <c r="W294">
        <f t="shared" si="58"/>
        <v>-0.91270934680988336</v>
      </c>
      <c r="X294">
        <f t="shared" si="59"/>
        <v>-2.705278233310875E-2</v>
      </c>
      <c r="Y294">
        <f t="shared" si="60"/>
        <v>0.45925318579777474</v>
      </c>
      <c r="Z294">
        <f t="shared" si="61"/>
        <v>1.4318651220595418</v>
      </c>
      <c r="AA294">
        <f t="shared" si="62"/>
        <v>1.4318651220595418</v>
      </c>
      <c r="AB294">
        <f>IFERROR(V144+MATCH(AA294,V294:Z294,0)-1,"")</f>
        <v>2016</v>
      </c>
    </row>
    <row r="295" spans="1:28" x14ac:dyDescent="0.3">
      <c r="A295" s="1">
        <v>3</v>
      </c>
      <c r="B295" t="s">
        <v>808</v>
      </c>
      <c r="C295" t="s">
        <v>9039</v>
      </c>
      <c r="D295" t="s">
        <v>4677</v>
      </c>
      <c r="E295" t="s">
        <v>8277</v>
      </c>
      <c r="F295" t="s">
        <v>9040</v>
      </c>
      <c r="G295" t="s">
        <v>9041</v>
      </c>
      <c r="I295" t="str">
        <f t="shared" si="47"/>
        <v>pos_trend</v>
      </c>
      <c r="J295">
        <f t="shared" si="48"/>
        <v>1890000</v>
      </c>
      <c r="K295">
        <f t="shared" si="49"/>
        <v>2009999.9999999998</v>
      </c>
      <c r="L295">
        <f t="shared" si="50"/>
        <v>3350000</v>
      </c>
      <c r="M295">
        <f t="shared" si="51"/>
        <v>4980000</v>
      </c>
      <c r="N295">
        <f t="shared" si="52"/>
        <v>7660000</v>
      </c>
      <c r="P295">
        <f t="shared" si="53"/>
        <v>7660000</v>
      </c>
      <c r="Q295">
        <f>IFERROR(J144+MATCH(P295,J295:N295,0)-1,"")</f>
        <v>2016</v>
      </c>
      <c r="R295">
        <f t="shared" si="54"/>
        <v>1890000</v>
      </c>
      <c r="S295">
        <f>IFERROR(J144+MATCH(R295,J295:N295)-1,"")</f>
        <v>2012</v>
      </c>
      <c r="T295">
        <f t="shared" si="55"/>
        <v>3978000</v>
      </c>
      <c r="U295">
        <f t="shared" si="56"/>
        <v>2407710.5307739964</v>
      </c>
      <c r="V295">
        <f t="shared" si="57"/>
        <v>-0.86721388360949669</v>
      </c>
      <c r="W295">
        <f t="shared" si="58"/>
        <v>-0.8173740052411349</v>
      </c>
      <c r="X295">
        <f t="shared" si="59"/>
        <v>-0.26082869679442716</v>
      </c>
      <c r="Y295">
        <f t="shared" si="60"/>
        <v>0.41616298437582167</v>
      </c>
      <c r="Z295">
        <f t="shared" si="61"/>
        <v>1.529253601269237</v>
      </c>
      <c r="AA295">
        <f t="shared" si="62"/>
        <v>1.529253601269237</v>
      </c>
      <c r="AB295">
        <f>IFERROR(V144+MATCH(AA295,V295:Z295,0)-1,"")</f>
        <v>2016</v>
      </c>
    </row>
    <row r="296" spans="1:28" x14ac:dyDescent="0.3">
      <c r="A296" s="1">
        <v>4</v>
      </c>
      <c r="B296" t="s">
        <v>809</v>
      </c>
      <c r="C296" t="s">
        <v>9042</v>
      </c>
      <c r="D296" t="s">
        <v>3061</v>
      </c>
      <c r="E296" t="s">
        <v>2354</v>
      </c>
      <c r="F296" t="s">
        <v>2658</v>
      </c>
      <c r="G296" t="s">
        <v>7588</v>
      </c>
      <c r="I296" t="str">
        <f t="shared" si="47"/>
        <v>N/A</v>
      </c>
      <c r="J296">
        <f t="shared" si="48"/>
        <v>13000</v>
      </c>
      <c r="K296">
        <f t="shared" si="49"/>
        <v>12000</v>
      </c>
      <c r="L296">
        <f t="shared" si="50"/>
        <v>1420000</v>
      </c>
      <c r="M296">
        <f t="shared" si="51"/>
        <v>1300000</v>
      </c>
      <c r="N296">
        <f t="shared" si="52"/>
        <v>1640000</v>
      </c>
      <c r="P296">
        <f t="shared" si="53"/>
        <v>1640000</v>
      </c>
      <c r="Q296">
        <f>IFERROR(J144+MATCH(P296,J296:N296,0)-1,"")</f>
        <v>2016</v>
      </c>
      <c r="R296">
        <f t="shared" si="54"/>
        <v>12000</v>
      </c>
      <c r="S296" t="str">
        <f>IFERROR(J144+MATCH(R296,J296:N296)-1,"")</f>
        <v/>
      </c>
      <c r="T296">
        <f t="shared" si="55"/>
        <v>877000</v>
      </c>
      <c r="U296">
        <f t="shared" si="56"/>
        <v>798540.5437421446</v>
      </c>
      <c r="V296">
        <f t="shared" si="57"/>
        <v>-1.081973866913629</v>
      </c>
      <c r="W296">
        <f t="shared" si="58"/>
        <v>-1.083226151481816</v>
      </c>
      <c r="X296">
        <f t="shared" si="59"/>
        <v>0.67999052052557929</v>
      </c>
      <c r="Y296">
        <f t="shared" si="60"/>
        <v>0.52971637234313085</v>
      </c>
      <c r="Z296">
        <f t="shared" si="61"/>
        <v>0.95549312552673471</v>
      </c>
      <c r="AA296">
        <f t="shared" si="62"/>
        <v>-1.083226151481816</v>
      </c>
      <c r="AB296">
        <f>IFERROR(V144+MATCH(AA296,V296:Z296,0)-1,"")</f>
        <v>2013</v>
      </c>
    </row>
    <row r="297" spans="1:28" x14ac:dyDescent="0.3">
      <c r="A297" s="1">
        <v>5</v>
      </c>
      <c r="B297" t="s">
        <v>810</v>
      </c>
      <c r="C297" t="s">
        <v>254</v>
      </c>
      <c r="D297" t="s">
        <v>254</v>
      </c>
      <c r="E297" t="s">
        <v>254</v>
      </c>
      <c r="F297" t="s">
        <v>254</v>
      </c>
      <c r="G297" t="s">
        <v>254</v>
      </c>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1:28" x14ac:dyDescent="0.3">
      <c r="A298" s="1">
        <v>6</v>
      </c>
      <c r="B298" t="s">
        <v>714</v>
      </c>
      <c r="C298" t="s">
        <v>254</v>
      </c>
      <c r="D298" t="s">
        <v>254</v>
      </c>
      <c r="E298" t="s">
        <v>254</v>
      </c>
      <c r="F298" t="s">
        <v>254</v>
      </c>
      <c r="G298" t="s">
        <v>254</v>
      </c>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9273</v>
      </c>
      <c r="D300" t="s">
        <v>9274</v>
      </c>
      <c r="E300" t="s">
        <v>9275</v>
      </c>
      <c r="F300" t="s">
        <v>9276</v>
      </c>
      <c r="G300" t="s">
        <v>3473</v>
      </c>
      <c r="I300" t="str">
        <f t="shared" si="47"/>
        <v>N/A</v>
      </c>
      <c r="J300">
        <f t="shared" si="48"/>
        <v>3620000</v>
      </c>
      <c r="K300">
        <f t="shared" si="49"/>
        <v>3450000</v>
      </c>
      <c r="L300">
        <f t="shared" si="50"/>
        <v>875000</v>
      </c>
      <c r="M300">
        <f t="shared" si="51"/>
        <v>10490000</v>
      </c>
      <c r="N300">
        <f t="shared" si="52"/>
        <v>14000000</v>
      </c>
      <c r="P300">
        <f t="shared" si="53"/>
        <v>14000000</v>
      </c>
      <c r="Q300">
        <f>IFERROR(J144+MATCH(P300,J300:N300,0)-1,"")</f>
        <v>2016</v>
      </c>
      <c r="R300">
        <f t="shared" si="54"/>
        <v>875000</v>
      </c>
      <c r="S300">
        <f>IFERROR(J144+MATCH(R300,J300:N300)-1,"")</f>
        <v>2014</v>
      </c>
      <c r="T300">
        <f t="shared" si="55"/>
        <v>6487000</v>
      </c>
      <c r="U300">
        <f t="shared" si="56"/>
        <v>5509237.2430310166</v>
      </c>
      <c r="V300">
        <f t="shared" si="57"/>
        <v>-0.52039871828475892</v>
      </c>
      <c r="W300">
        <f t="shared" si="58"/>
        <v>-0.55125598445441681</v>
      </c>
      <c r="X300">
        <f t="shared" si="59"/>
        <v>-1.018652810259528</v>
      </c>
      <c r="Y300">
        <f t="shared" si="60"/>
        <v>0.72659786163023721</v>
      </c>
      <c r="Z300">
        <f t="shared" si="61"/>
        <v>1.3637096513684666</v>
      </c>
      <c r="AA300">
        <f t="shared" si="62"/>
        <v>1.3637096513684666</v>
      </c>
      <c r="AB300">
        <f>IFERROR(V144+MATCH(AA300,V300:Z300,0)-1,"")</f>
        <v>2016</v>
      </c>
    </row>
    <row r="301" spans="1:28" x14ac:dyDescent="0.3">
      <c r="A301" s="1">
        <v>9</v>
      </c>
      <c r="B301" t="s">
        <v>823</v>
      </c>
      <c r="C301" t="s">
        <v>9277</v>
      </c>
      <c r="D301" t="s">
        <v>9278</v>
      </c>
      <c r="E301" t="s">
        <v>7230</v>
      </c>
      <c r="F301" t="s">
        <v>9279</v>
      </c>
      <c r="G301" t="s">
        <v>9280</v>
      </c>
      <c r="I301" t="str">
        <f t="shared" si="47"/>
        <v>N/A</v>
      </c>
      <c r="J301">
        <f t="shared" si="48"/>
        <v>-2009999.9999999998</v>
      </c>
      <c r="K301">
        <f t="shared" si="49"/>
        <v>-5990000</v>
      </c>
      <c r="L301">
        <f t="shared" si="50"/>
        <v>-10560000</v>
      </c>
      <c r="M301">
        <f t="shared" si="51"/>
        <v>-10450000</v>
      </c>
      <c r="N301">
        <f t="shared" si="52"/>
        <v>-10040000</v>
      </c>
      <c r="P301">
        <f t="shared" si="53"/>
        <v>-2009999.9999999998</v>
      </c>
      <c r="Q301">
        <f>IFERROR(J144+MATCH(P301,J301:N301,0)-1,"")</f>
        <v>2012</v>
      </c>
      <c r="R301">
        <f t="shared" si="54"/>
        <v>-10560000</v>
      </c>
      <c r="S301">
        <f>IFERROR(J144+MATCH(R301,J301:N301)-1,"")</f>
        <v>2014</v>
      </c>
      <c r="T301">
        <f t="shared" si="55"/>
        <v>-7810000</v>
      </c>
      <c r="U301">
        <f t="shared" si="56"/>
        <v>3756906.9724974558</v>
      </c>
      <c r="V301">
        <f t="shared" si="57"/>
        <v>1.5438231615685629</v>
      </c>
      <c r="W301">
        <f t="shared" si="58"/>
        <v>0.48444106104392837</v>
      </c>
      <c r="X301">
        <f t="shared" si="59"/>
        <v>-0.73198511970923241</v>
      </c>
      <c r="Y301">
        <f t="shared" si="60"/>
        <v>-0.70270571492086309</v>
      </c>
      <c r="Z301">
        <f t="shared" si="61"/>
        <v>-0.59357338798239567</v>
      </c>
      <c r="AA301">
        <f t="shared" si="62"/>
        <v>1.5438231615685629</v>
      </c>
      <c r="AB301">
        <f>IFERROR(V144+MATCH(AA301,V301:Z301,0)-1,"")</f>
        <v>2012</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9281</v>
      </c>
      <c r="D303" t="s">
        <v>9282</v>
      </c>
      <c r="E303" t="s">
        <v>9283</v>
      </c>
      <c r="F303" t="s">
        <v>1656</v>
      </c>
      <c r="G303" t="s">
        <v>4814</v>
      </c>
      <c r="I303" t="str">
        <f t="shared" si="47"/>
        <v>N/A</v>
      </c>
      <c r="J303">
        <f t="shared" si="48"/>
        <v>78000</v>
      </c>
      <c r="K303">
        <f t="shared" si="49"/>
        <v>766000</v>
      </c>
      <c r="L303">
        <f t="shared" si="50"/>
        <v>-11040000</v>
      </c>
      <c r="M303">
        <f t="shared" si="51"/>
        <v>2600000</v>
      </c>
      <c r="N303">
        <f t="shared" si="52"/>
        <v>-5080000</v>
      </c>
      <c r="P303">
        <f t="shared" si="53"/>
        <v>2600000</v>
      </c>
      <c r="Q303">
        <f>IFERROR(J144+MATCH(P303,J303:N303,0)-1,"")</f>
        <v>2015</v>
      </c>
      <c r="R303">
        <f t="shared" si="54"/>
        <v>-11040000</v>
      </c>
      <c r="S303">
        <f>IFERROR(J144+MATCH(R303,J303:N303)-1,"")</f>
        <v>2014</v>
      </c>
      <c r="T303">
        <f t="shared" si="55"/>
        <v>-2535200</v>
      </c>
      <c r="U303">
        <f t="shared" si="56"/>
        <v>5543118.364242279</v>
      </c>
      <c r="V303">
        <f t="shared" si="57"/>
        <v>0.47143139083179464</v>
      </c>
      <c r="W303">
        <f t="shared" si="58"/>
        <v>0.59554925279883686</v>
      </c>
      <c r="X303">
        <f t="shared" si="59"/>
        <v>-1.5342988262460764</v>
      </c>
      <c r="Y303">
        <f t="shared" si="60"/>
        <v>0.92640994879819061</v>
      </c>
      <c r="Z303">
        <f t="shared" si="61"/>
        <v>-0.45909176618274566</v>
      </c>
      <c r="AA303">
        <f t="shared" si="62"/>
        <v>-1.5342988262460764</v>
      </c>
      <c r="AB303">
        <f>IFERROR(V144+MATCH(AA303,V303:Z303,0)-1,"")</f>
        <v>2014</v>
      </c>
    </row>
    <row r="304" spans="1:28" x14ac:dyDescent="0.3">
      <c r="A304" s="1">
        <v>12</v>
      </c>
      <c r="B304" t="s">
        <v>836</v>
      </c>
      <c r="C304" t="s">
        <v>4230</v>
      </c>
      <c r="D304" t="s">
        <v>4865</v>
      </c>
      <c r="E304" t="s">
        <v>9284</v>
      </c>
      <c r="F304" t="s">
        <v>8878</v>
      </c>
      <c r="G304" t="s">
        <v>9285</v>
      </c>
      <c r="I304" t="str">
        <f t="shared" si="47"/>
        <v>N/A</v>
      </c>
      <c r="J304">
        <f t="shared" si="48"/>
        <v>-417000</v>
      </c>
      <c r="K304">
        <f t="shared" si="49"/>
        <v>-1250000</v>
      </c>
      <c r="L304">
        <f t="shared" si="50"/>
        <v>-4170000</v>
      </c>
      <c r="M304">
        <f t="shared" si="51"/>
        <v>-900000</v>
      </c>
      <c r="N304">
        <f t="shared" si="52"/>
        <v>-1980000</v>
      </c>
      <c r="P304">
        <f t="shared" si="53"/>
        <v>-417000</v>
      </c>
      <c r="Q304">
        <f>IFERROR(J144+MATCH(P304,J304:N304,0)-1,"")</f>
        <v>2012</v>
      </c>
      <c r="R304">
        <f t="shared" si="54"/>
        <v>-4170000</v>
      </c>
      <c r="S304">
        <f>IFERROR(J144+MATCH(R304,J304:N304)-1,"")</f>
        <v>2014</v>
      </c>
      <c r="T304">
        <f t="shared" si="55"/>
        <v>-1743400</v>
      </c>
      <c r="U304">
        <f t="shared" si="56"/>
        <v>1471264.0143767535</v>
      </c>
      <c r="V304">
        <f t="shared" si="57"/>
        <v>0.90153771657487336</v>
      </c>
      <c r="W304">
        <f t="shared" si="58"/>
        <v>0.33535789306245667</v>
      </c>
      <c r="X304">
        <f t="shared" si="59"/>
        <v>-1.6493300837157627</v>
      </c>
      <c r="Y304">
        <f t="shared" si="60"/>
        <v>0.57324857521053096</v>
      </c>
      <c r="Z304">
        <f t="shared" si="61"/>
        <v>-0.16081410113209818</v>
      </c>
      <c r="AA304">
        <f t="shared" si="62"/>
        <v>-1.6493300837157627</v>
      </c>
      <c r="AB304">
        <f>IFERROR(V144+MATCH(AA304,V304:Z304,0)-1,"")</f>
        <v>2014</v>
      </c>
    </row>
    <row r="305" spans="1:28" x14ac:dyDescent="0.3">
      <c r="A305" s="1">
        <v>13</v>
      </c>
      <c r="B305" t="s">
        <v>655</v>
      </c>
      <c r="C305" t="s">
        <v>9286</v>
      </c>
      <c r="D305" t="s">
        <v>1189</v>
      </c>
      <c r="E305" t="s">
        <v>9287</v>
      </c>
      <c r="F305" t="s">
        <v>227</v>
      </c>
      <c r="G305" t="s">
        <v>9288</v>
      </c>
      <c r="I305" t="str">
        <f t="shared" si="47"/>
        <v>N/A</v>
      </c>
      <c r="J305">
        <f t="shared" si="48"/>
        <v>-132000</v>
      </c>
      <c r="K305">
        <f t="shared" si="49"/>
        <v>1450000</v>
      </c>
      <c r="L305">
        <f t="shared" si="50"/>
        <v>-944000</v>
      </c>
      <c r="M305">
        <f t="shared" si="51"/>
        <v>4010000</v>
      </c>
      <c r="N305">
        <f t="shared" si="52"/>
        <v>-1070000</v>
      </c>
      <c r="P305">
        <f t="shared" si="53"/>
        <v>4010000</v>
      </c>
      <c r="Q305">
        <f>IFERROR(J144+MATCH(P305,J305:N305,0)-1,"")</f>
        <v>2015</v>
      </c>
      <c r="R305">
        <f t="shared" si="54"/>
        <v>-1070000</v>
      </c>
      <c r="S305" t="str">
        <f>IFERROR(J144+MATCH(R305,J305:N305)-1,"")</f>
        <v/>
      </c>
      <c r="T305">
        <f t="shared" si="55"/>
        <v>662800</v>
      </c>
      <c r="U305">
        <f t="shared" si="56"/>
        <v>2123649.0293831513</v>
      </c>
      <c r="V305">
        <f t="shared" si="57"/>
        <v>-0.37426146646786673</v>
      </c>
      <c r="W305">
        <f t="shared" si="58"/>
        <v>0.37068272068885844</v>
      </c>
      <c r="X305">
        <f t="shared" si="59"/>
        <v>-0.75662219969875222</v>
      </c>
      <c r="Y305">
        <f t="shared" si="60"/>
        <v>1.5761549830916501</v>
      </c>
      <c r="Z305">
        <f t="shared" si="61"/>
        <v>-0.81595403761388963</v>
      </c>
      <c r="AA305">
        <f t="shared" si="62"/>
        <v>1.5761549830916501</v>
      </c>
      <c r="AB305">
        <f>IFERROR(V144+MATCH(AA305,V305:Z305,0)-1,"")</f>
        <v>2015</v>
      </c>
    </row>
    <row r="306" spans="1:28" x14ac:dyDescent="0.3">
      <c r="A306" s="1">
        <v>14</v>
      </c>
      <c r="B306" t="s">
        <v>847</v>
      </c>
      <c r="C306" t="s">
        <v>9289</v>
      </c>
      <c r="D306" t="s">
        <v>7986</v>
      </c>
      <c r="E306" t="s">
        <v>9290</v>
      </c>
      <c r="F306" t="s">
        <v>9291</v>
      </c>
      <c r="G306" t="s">
        <v>9292</v>
      </c>
      <c r="I306" t="str">
        <f t="shared" si="47"/>
        <v>N/A</v>
      </c>
      <c r="J306">
        <f t="shared" si="48"/>
        <v>-141000</v>
      </c>
      <c r="K306">
        <f t="shared" si="49"/>
        <v>-1260000</v>
      </c>
      <c r="L306">
        <f t="shared" si="50"/>
        <v>264000</v>
      </c>
      <c r="M306">
        <f t="shared" si="51"/>
        <v>-630000</v>
      </c>
      <c r="N306">
        <f t="shared" si="52"/>
        <v>-31000</v>
      </c>
      <c r="P306">
        <f t="shared" si="53"/>
        <v>264000</v>
      </c>
      <c r="Q306">
        <f>IFERROR(J144+MATCH(P306,J306:N306,0)-1,"")</f>
        <v>2014</v>
      </c>
      <c r="R306">
        <f t="shared" si="54"/>
        <v>-1260000</v>
      </c>
      <c r="S306" t="str">
        <f>IFERROR(J144+MATCH(R306,J306:N306)-1,"")</f>
        <v/>
      </c>
      <c r="T306">
        <f t="shared" si="55"/>
        <v>-359600</v>
      </c>
      <c r="U306">
        <f t="shared" si="56"/>
        <v>597594.59502241155</v>
      </c>
      <c r="V306">
        <f t="shared" si="57"/>
        <v>0.36579982787796445</v>
      </c>
      <c r="W306">
        <f t="shared" si="58"/>
        <v>-1.5067070678010941</v>
      </c>
      <c r="X306">
        <f t="shared" si="59"/>
        <v>1.0435168008449158</v>
      </c>
      <c r="Y306">
        <f t="shared" si="60"/>
        <v>-0.45248066540805848</v>
      </c>
      <c r="Z306">
        <f t="shared" si="61"/>
        <v>0.54987110448627219</v>
      </c>
      <c r="AA306">
        <f t="shared" si="62"/>
        <v>-1.5067070678010941</v>
      </c>
      <c r="AB306">
        <f>IFERROR(V144+MATCH(AA306,V306:Z306,0)-1,"")</f>
        <v>2013</v>
      </c>
    </row>
    <row r="307" spans="1:28" x14ac:dyDescent="0.3">
      <c r="A307" s="1">
        <v>15</v>
      </c>
      <c r="B307" t="s">
        <v>853</v>
      </c>
      <c r="C307" t="s">
        <v>9293</v>
      </c>
      <c r="D307" t="s">
        <v>9294</v>
      </c>
      <c r="E307" t="s">
        <v>9295</v>
      </c>
      <c r="F307" t="s">
        <v>9296</v>
      </c>
      <c r="G307" t="s">
        <v>9297</v>
      </c>
      <c r="I307" t="str">
        <f t="shared" si="47"/>
        <v>N/A</v>
      </c>
      <c r="J307">
        <f t="shared" si="48"/>
        <v>-1940000</v>
      </c>
      <c r="K307">
        <f t="shared" si="49"/>
        <v>-5220000</v>
      </c>
      <c r="L307">
        <f t="shared" si="50"/>
        <v>-21600000</v>
      </c>
      <c r="M307">
        <f t="shared" si="51"/>
        <v>-7840000</v>
      </c>
      <c r="N307">
        <f t="shared" si="52"/>
        <v>-15120000</v>
      </c>
      <c r="P307">
        <f t="shared" si="53"/>
        <v>-1940000</v>
      </c>
      <c r="Q307">
        <f>IFERROR(J144+MATCH(P307,J307:N307,0)-1,"")</f>
        <v>2012</v>
      </c>
      <c r="R307">
        <f t="shared" si="54"/>
        <v>-21600000</v>
      </c>
      <c r="S307">
        <f>IFERROR(J144+MATCH(R307,J307:N307)-1,"")</f>
        <v>2014</v>
      </c>
      <c r="T307">
        <f t="shared" si="55"/>
        <v>-10344000</v>
      </c>
      <c r="U307">
        <f t="shared" si="56"/>
        <v>7947646.1924270382</v>
      </c>
      <c r="V307">
        <f t="shared" si="57"/>
        <v>1.0574199953701766</v>
      </c>
      <c r="W307">
        <f t="shared" si="58"/>
        <v>0.64471918803864647</v>
      </c>
      <c r="X307">
        <f t="shared" si="59"/>
        <v>-1.4162683802816167</v>
      </c>
      <c r="Y307">
        <f t="shared" si="60"/>
        <v>0.31506183584089981</v>
      </c>
      <c r="Z307">
        <f t="shared" si="61"/>
        <v>-0.600932638968106</v>
      </c>
      <c r="AA307">
        <f t="shared" si="62"/>
        <v>-1.4162683802816167</v>
      </c>
      <c r="AB307">
        <f>IFERROR(V144+MATCH(AA307,V307:Z307,0)-1,"")</f>
        <v>2014</v>
      </c>
    </row>
    <row r="308" spans="1:28" x14ac:dyDescent="0.3">
      <c r="A308" s="1">
        <v>16</v>
      </c>
      <c r="B308" t="s">
        <v>859</v>
      </c>
      <c r="C308" t="s">
        <v>254</v>
      </c>
      <c r="D308" t="s">
        <v>9298</v>
      </c>
      <c r="E308" t="s">
        <v>9299</v>
      </c>
      <c r="F308" t="s">
        <v>380</v>
      </c>
      <c r="G308" t="s">
        <v>9300</v>
      </c>
      <c r="I308" t="str">
        <f t="shared" si="47"/>
        <v>N/A</v>
      </c>
      <c r="J308" t="str">
        <f t="shared" si="48"/>
        <v>N/A</v>
      </c>
      <c r="K308">
        <f t="shared" si="49"/>
        <v>-1.6973</v>
      </c>
      <c r="L308">
        <f t="shared" si="50"/>
        <v>-3.1362999999999999</v>
      </c>
      <c r="M308">
        <f t="shared" si="51"/>
        <v>0.63690000000000002</v>
      </c>
      <c r="N308">
        <f t="shared" si="52"/>
        <v>-0.92799999999999994</v>
      </c>
      <c r="P308">
        <f t="shared" si="53"/>
        <v>0.63690000000000002</v>
      </c>
      <c r="Q308">
        <f>IFERROR(J144+MATCH(P308,J308:N308,0)-1,"")</f>
        <v>2015</v>
      </c>
      <c r="R308">
        <f t="shared" si="54"/>
        <v>-3.1362999999999999</v>
      </c>
      <c r="S308">
        <f>IFERROR(J144+MATCH(R308,J308:N308)-1,"")</f>
        <v>2014</v>
      </c>
      <c r="T308">
        <f t="shared" si="55"/>
        <v>-1.281175</v>
      </c>
      <c r="U308">
        <f t="shared" si="56"/>
        <v>1.572513176150415</v>
      </c>
      <c r="V308" t="str">
        <f t="shared" si="57"/>
        <v/>
      </c>
      <c r="W308">
        <f t="shared" si="58"/>
        <v>-0.26462417378192871</v>
      </c>
      <c r="X308">
        <f t="shared" si="59"/>
        <v>-1.1797198447274266</v>
      </c>
      <c r="Y308">
        <f t="shared" si="60"/>
        <v>1.219751305801797</v>
      </c>
      <c r="Z308">
        <f t="shared" si="61"/>
        <v>0.22459271270755821</v>
      </c>
      <c r="AA308">
        <f t="shared" si="62"/>
        <v>1.219751305801797</v>
      </c>
      <c r="AB308">
        <f>IFERROR(V144+MATCH(AA308,V308:Z308,0)-1,"")</f>
        <v>2015</v>
      </c>
    </row>
    <row r="309" spans="1:28" x14ac:dyDescent="0.3">
      <c r="A309" s="1">
        <v>17</v>
      </c>
      <c r="B309" t="s">
        <v>864</v>
      </c>
      <c r="C309" t="s">
        <v>9301</v>
      </c>
      <c r="D309" t="s">
        <v>8010</v>
      </c>
      <c r="E309" t="s">
        <v>9302</v>
      </c>
      <c r="F309" t="s">
        <v>9303</v>
      </c>
      <c r="G309" t="s">
        <v>9304</v>
      </c>
      <c r="I309" t="str">
        <f t="shared" si="47"/>
        <v>N/A</v>
      </c>
      <c r="J309">
        <f t="shared" si="48"/>
        <v>-2.76E-2</v>
      </c>
      <c r="K309">
        <f t="shared" si="49"/>
        <v>-6.3799999999999996E-2</v>
      </c>
      <c r="L309">
        <f t="shared" si="50"/>
        <v>-0.20100000000000001</v>
      </c>
      <c r="M309">
        <f t="shared" si="51"/>
        <v>-6.0700000000000004E-2</v>
      </c>
      <c r="N309">
        <f t="shared" si="52"/>
        <v>-9.7500000000000003E-2</v>
      </c>
      <c r="P309">
        <f t="shared" si="53"/>
        <v>-2.76E-2</v>
      </c>
      <c r="Q309">
        <f>IFERROR(J144+MATCH(P309,J309:N309,0)-1,"")</f>
        <v>2012</v>
      </c>
      <c r="R309">
        <f t="shared" si="54"/>
        <v>-0.20100000000000001</v>
      </c>
      <c r="S309">
        <f>IFERROR(J144+MATCH(R309,J309:N309)-1,"")</f>
        <v>2014</v>
      </c>
      <c r="T309">
        <f t="shared" si="55"/>
        <v>-9.0120000000000006E-2</v>
      </c>
      <c r="U309">
        <f t="shared" si="56"/>
        <v>6.6738047619030641E-2</v>
      </c>
      <c r="V309">
        <f t="shared" si="57"/>
        <v>0.93679695811437191</v>
      </c>
      <c r="W309">
        <f t="shared" si="58"/>
        <v>0.39437773412620403</v>
      </c>
      <c r="X309">
        <f t="shared" si="59"/>
        <v>-1.6614210927018802</v>
      </c>
      <c r="Y309">
        <f t="shared" si="60"/>
        <v>0.44082799916386467</v>
      </c>
      <c r="Z309">
        <f t="shared" si="61"/>
        <v>-0.11058159870256017</v>
      </c>
      <c r="AA309">
        <f t="shared" si="62"/>
        <v>-1.6614210927018802</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7786</v>
      </c>
      <c r="D312" t="s">
        <v>9305</v>
      </c>
      <c r="E312" t="s">
        <v>9306</v>
      </c>
      <c r="F312" t="s">
        <v>9307</v>
      </c>
      <c r="G312" t="s">
        <v>9308</v>
      </c>
      <c r="I312" t="str">
        <f t="shared" si="47"/>
        <v>N/A</v>
      </c>
      <c r="J312">
        <f t="shared" si="48"/>
        <v>-2990000</v>
      </c>
      <c r="K312">
        <f t="shared" si="49"/>
        <v>-2860000</v>
      </c>
      <c r="L312">
        <f t="shared" si="50"/>
        <v>-9210000</v>
      </c>
      <c r="M312">
        <f t="shared" si="51"/>
        <v>-13450000</v>
      </c>
      <c r="N312">
        <f t="shared" si="52"/>
        <v>-7690000</v>
      </c>
      <c r="P312">
        <f t="shared" si="53"/>
        <v>-2860000</v>
      </c>
      <c r="Q312">
        <f>IFERROR(J144+MATCH(P312,J312:N312,0)-1,"")</f>
        <v>2013</v>
      </c>
      <c r="R312">
        <f t="shared" si="54"/>
        <v>-13450000</v>
      </c>
      <c r="S312" t="str">
        <f>IFERROR(J144+MATCH(R312,J312:N312)-1,"")</f>
        <v/>
      </c>
      <c r="T312">
        <f t="shared" si="55"/>
        <v>-7240000</v>
      </c>
      <c r="U312">
        <f t="shared" si="56"/>
        <v>4469183.3705946775</v>
      </c>
      <c r="V312">
        <f t="shared" si="57"/>
        <v>0.95095672913382545</v>
      </c>
      <c r="W312">
        <f t="shared" si="58"/>
        <v>0.98004481731909543</v>
      </c>
      <c r="X312">
        <f t="shared" si="59"/>
        <v>-0.44079641326909086</v>
      </c>
      <c r="Y312">
        <f t="shared" si="60"/>
        <v>-1.3895155971578956</v>
      </c>
      <c r="Z312">
        <f t="shared" si="61"/>
        <v>-0.10068953602593446</v>
      </c>
      <c r="AA312">
        <f t="shared" si="62"/>
        <v>-1.3895155971578956</v>
      </c>
      <c r="AB312">
        <f>IFERROR(V144+MATCH(AA312,V312:Z312,0)-1,"")</f>
        <v>2015</v>
      </c>
    </row>
    <row r="313" spans="1:28" x14ac:dyDescent="0.3">
      <c r="A313" s="1">
        <v>1</v>
      </c>
      <c r="B313" t="s">
        <v>876</v>
      </c>
      <c r="C313" t="s">
        <v>7786</v>
      </c>
      <c r="D313" t="s">
        <v>9305</v>
      </c>
      <c r="E313" t="s">
        <v>9306</v>
      </c>
      <c r="F313" t="s">
        <v>9307</v>
      </c>
      <c r="G313" t="s">
        <v>9308</v>
      </c>
      <c r="I313" t="str">
        <f t="shared" si="47"/>
        <v>N/A</v>
      </c>
      <c r="J313">
        <f t="shared" si="48"/>
        <v>-2990000</v>
      </c>
      <c r="K313">
        <f t="shared" si="49"/>
        <v>-2860000</v>
      </c>
      <c r="L313">
        <f t="shared" si="50"/>
        <v>-9210000</v>
      </c>
      <c r="M313">
        <f t="shared" si="51"/>
        <v>-13450000</v>
      </c>
      <c r="N313">
        <f t="shared" si="52"/>
        <v>-7690000</v>
      </c>
      <c r="P313">
        <f t="shared" si="53"/>
        <v>-2860000</v>
      </c>
      <c r="Q313">
        <f>IFERROR(J144+MATCH(P313,J313:N313,0)-1,"")</f>
        <v>2013</v>
      </c>
      <c r="R313">
        <f t="shared" si="54"/>
        <v>-13450000</v>
      </c>
      <c r="S313" t="str">
        <f>IFERROR(J144+MATCH(R313,J313:N313)-1,"")</f>
        <v/>
      </c>
      <c r="T313">
        <f t="shared" si="55"/>
        <v>-7240000</v>
      </c>
      <c r="U313">
        <f t="shared" si="56"/>
        <v>4469183.3705946775</v>
      </c>
      <c r="V313">
        <f t="shared" si="57"/>
        <v>0.95095672913382545</v>
      </c>
      <c r="W313">
        <f t="shared" si="58"/>
        <v>0.98004481731909543</v>
      </c>
      <c r="X313">
        <f t="shared" si="59"/>
        <v>-0.44079641326909086</v>
      </c>
      <c r="Y313">
        <f t="shared" si="60"/>
        <v>-1.3895155971578956</v>
      </c>
      <c r="Z313">
        <f t="shared" si="61"/>
        <v>-0.10068953602593446</v>
      </c>
      <c r="AA313">
        <f t="shared" si="62"/>
        <v>-1.3895155971578956</v>
      </c>
      <c r="AB313">
        <f>IFERROR(V144+MATCH(AA313,V313:Z313,0)-1,"")</f>
        <v>2015</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9309</v>
      </c>
      <c r="E315" t="s">
        <v>9310</v>
      </c>
      <c r="F315" t="s">
        <v>9311</v>
      </c>
      <c r="G315" t="s">
        <v>9312</v>
      </c>
      <c r="I315" t="str">
        <f t="shared" si="47"/>
        <v>N/A</v>
      </c>
      <c r="J315" t="str">
        <f t="shared" si="48"/>
        <v>N/A</v>
      </c>
      <c r="K315">
        <f t="shared" si="49"/>
        <v>4.0500000000000001E-2</v>
      </c>
      <c r="L315">
        <f t="shared" si="50"/>
        <v>-2.2147000000000001</v>
      </c>
      <c r="M315">
        <f t="shared" si="51"/>
        <v>-0.46030000000000004</v>
      </c>
      <c r="N315">
        <f t="shared" si="52"/>
        <v>0.4279</v>
      </c>
      <c r="P315">
        <f t="shared" si="53"/>
        <v>0.4279</v>
      </c>
      <c r="Q315">
        <f>IFERROR(J144+MATCH(P315,J315:N315,0)-1,"")</f>
        <v>2016</v>
      </c>
      <c r="R315">
        <f t="shared" si="54"/>
        <v>-2.2147000000000001</v>
      </c>
      <c r="S315">
        <f>IFERROR(J144+MATCH(R315,J315:N315)-1,"")</f>
        <v>2014</v>
      </c>
      <c r="T315">
        <f t="shared" si="55"/>
        <v>-0.55164999999999997</v>
      </c>
      <c r="U315">
        <f t="shared" si="56"/>
        <v>1.1667961761450314</v>
      </c>
      <c r="V315" t="str">
        <f t="shared" si="57"/>
        <v/>
      </c>
      <c r="W315">
        <f t="shared" si="58"/>
        <v>0.50750080614456561</v>
      </c>
      <c r="X315">
        <f t="shared" si="59"/>
        <v>-1.4253132072257366</v>
      </c>
      <c r="Y315">
        <f t="shared" si="60"/>
        <v>7.8291309028634695E-2</v>
      </c>
      <c r="Z315">
        <f t="shared" si="61"/>
        <v>0.839521092052536</v>
      </c>
      <c r="AA315">
        <f t="shared" si="62"/>
        <v>-1.4253132072257366</v>
      </c>
      <c r="AB315">
        <f>IFERROR(V144+MATCH(AA315,V315:Z315,0)-1,"")</f>
        <v>2014</v>
      </c>
    </row>
    <row r="316" spans="1:28" x14ac:dyDescent="0.3">
      <c r="A316" s="1">
        <v>4</v>
      </c>
      <c r="B316" t="s">
        <v>893</v>
      </c>
      <c r="C316" t="s">
        <v>9313</v>
      </c>
      <c r="D316" t="s">
        <v>9314</v>
      </c>
      <c r="E316" t="s">
        <v>6639</v>
      </c>
      <c r="F316" t="s">
        <v>9315</v>
      </c>
      <c r="G316" t="s">
        <v>9316</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-4.2500000000000003E-2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-3.5000000000000003E-2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-8.5699999999999998E-2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-0.1042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-4.9599999999999998E-2</v>
      </c>
      <c r="P316">
        <f t="shared" si="53"/>
        <v>-3.5000000000000003E-2</v>
      </c>
      <c r="Q316">
        <f>IFERROR(J144+MATCH(P316,J316:N316,0)-1,"")</f>
        <v>2013</v>
      </c>
      <c r="R316">
        <f t="shared" si="54"/>
        <v>-0.1042</v>
      </c>
      <c r="S316" t="str">
        <f>IFERROR(J144+MATCH(R316,J316:N316)-1,"")</f>
        <v/>
      </c>
      <c r="T316">
        <f t="shared" si="55"/>
        <v>-6.3399999999999998E-2</v>
      </c>
      <c r="U316">
        <f t="shared" si="56"/>
        <v>2.9982244745849151E-2</v>
      </c>
      <c r="V316">
        <f t="shared" si="57"/>
        <v>0.69707922729479632</v>
      </c>
      <c r="W316">
        <f t="shared" si="58"/>
        <v>0.94722727536709173</v>
      </c>
      <c r="X316">
        <f t="shared" si="59"/>
        <v>-0.74377352960162502</v>
      </c>
      <c r="Y316">
        <f t="shared" si="60"/>
        <v>-1.3608053815132872</v>
      </c>
      <c r="Z316">
        <f t="shared" si="61"/>
        <v>0.46027240845302353</v>
      </c>
      <c r="AA316">
        <f t="shared" si="62"/>
        <v>-1.3608053815132872</v>
      </c>
      <c r="AB316">
        <f>IFERROR(V144+MATCH(AA316,V316:Z316,0)-1,"")</f>
        <v>2015</v>
      </c>
    </row>
    <row r="317" spans="1:28" x14ac:dyDescent="0.3">
      <c r="A317" s="1">
        <v>5</v>
      </c>
      <c r="B317" t="s">
        <v>899</v>
      </c>
      <c r="C317" t="s">
        <v>254</v>
      </c>
      <c r="D317" t="s">
        <v>254</v>
      </c>
      <c r="E317" t="s">
        <v>254</v>
      </c>
      <c r="F317" t="s">
        <v>9317</v>
      </c>
      <c r="G317" t="s">
        <v>254</v>
      </c>
      <c r="I317" t="str">
        <f t="shared" si="63"/>
        <v>N/A</v>
      </c>
      <c r="J317" t="str">
        <f t="shared" si="64"/>
        <v>N/A</v>
      </c>
      <c r="K317" t="str">
        <f t="shared" si="65"/>
        <v>N/A</v>
      </c>
      <c r="L317" t="str">
        <f t="shared" si="66"/>
        <v>N/A</v>
      </c>
      <c r="M317">
        <f t="shared" si="67"/>
        <v>-7580000</v>
      </c>
      <c r="N317" t="str">
        <f t="shared" si="68"/>
        <v>N/A</v>
      </c>
      <c r="P317">
        <f t="shared" si="53"/>
        <v>-7580000</v>
      </c>
      <c r="Q317">
        <f>IFERROR(J144+MATCH(P317,J317:N317,0)-1,"")</f>
        <v>2015</v>
      </c>
      <c r="R317">
        <f t="shared" si="54"/>
        <v>-7580000</v>
      </c>
      <c r="S317">
        <f>IFERROR(J144+MATCH(R317,J317:N317)-1,"")</f>
        <v>2015</v>
      </c>
      <c r="T317">
        <f t="shared" si="55"/>
        <v>-7580000</v>
      </c>
      <c r="U317" t="str">
        <f t="shared" si="56"/>
        <v/>
      </c>
      <c r="V317" t="str">
        <f t="shared" si="57"/>
        <v/>
      </c>
      <c r="W317" t="str">
        <f t="shared" si="58"/>
        <v/>
      </c>
      <c r="X317" t="str">
        <f t="shared" si="59"/>
        <v/>
      </c>
      <c r="Y317" t="e">
        <f t="shared" si="60"/>
        <v>#VALUE!</v>
      </c>
      <c r="Z317" t="str">
        <f t="shared" si="61"/>
        <v/>
      </c>
      <c r="AA317" t="e">
        <f t="shared" si="62"/>
        <v>#VALUE!</v>
      </c>
      <c r="AB317" t="str">
        <f>IFERROR(V144+MATCH(AA317,V317:Z317,0)-1,"")</f>
        <v/>
      </c>
    </row>
    <row r="318" spans="1:28" x14ac:dyDescent="0.3">
      <c r="A318" s="1">
        <v>6</v>
      </c>
      <c r="B318" t="s">
        <v>904</v>
      </c>
      <c r="C318" t="s">
        <v>9318</v>
      </c>
      <c r="D318" t="s">
        <v>9319</v>
      </c>
      <c r="E318" t="s">
        <v>9320</v>
      </c>
      <c r="F318" t="s">
        <v>254</v>
      </c>
      <c r="G318" t="s">
        <v>9321</v>
      </c>
      <c r="I318" t="str">
        <f t="shared" si="63"/>
        <v>N/A</v>
      </c>
      <c r="J318">
        <f t="shared" si="64"/>
        <v>24000</v>
      </c>
      <c r="K318">
        <f t="shared" si="65"/>
        <v>3760000</v>
      </c>
      <c r="L318">
        <f t="shared" si="66"/>
        <v>77000</v>
      </c>
      <c r="M318" t="str">
        <f t="shared" si="67"/>
        <v>N/A</v>
      </c>
      <c r="N318">
        <f t="shared" si="68"/>
        <v>3000</v>
      </c>
      <c r="P318">
        <f t="shared" si="53"/>
        <v>3760000</v>
      </c>
      <c r="Q318">
        <f>IFERROR(J144+MATCH(P318,J318:N318,0)-1,"")</f>
        <v>2013</v>
      </c>
      <c r="R318">
        <f t="shared" si="54"/>
        <v>3000</v>
      </c>
      <c r="S318" t="str">
        <f>IFERROR(J144+MATCH(R318,J318:N318)-1,"")</f>
        <v/>
      </c>
      <c r="T318">
        <f t="shared" si="55"/>
        <v>966000</v>
      </c>
      <c r="U318">
        <f t="shared" si="56"/>
        <v>1862926.9085679841</v>
      </c>
      <c r="V318">
        <f t="shared" si="57"/>
        <v>-0.50565590934756921</v>
      </c>
      <c r="W318">
        <f t="shared" si="58"/>
        <v>1.4997904572368455</v>
      </c>
      <c r="X318">
        <f t="shared" si="59"/>
        <v>-0.47720605457535992</v>
      </c>
      <c r="Y318" t="str">
        <f t="shared" si="60"/>
        <v/>
      </c>
      <c r="Z318">
        <f t="shared" si="61"/>
        <v>-0.51692849331391633</v>
      </c>
      <c r="AA318">
        <f t="shared" si="62"/>
        <v>1.4997904572368455</v>
      </c>
      <c r="AB318">
        <f>IFERROR(V144+MATCH(AA318,V318:Z318,0)-1,"")</f>
        <v>2013</v>
      </c>
    </row>
    <row r="319" spans="1:28" x14ac:dyDescent="0.3">
      <c r="A319" s="1">
        <v>7</v>
      </c>
      <c r="B319" t="s">
        <v>906</v>
      </c>
      <c r="C319" t="s">
        <v>2246</v>
      </c>
      <c r="D319" t="s">
        <v>9322</v>
      </c>
      <c r="E319" t="s">
        <v>9323</v>
      </c>
      <c r="F319" t="s">
        <v>9324</v>
      </c>
      <c r="G319" t="s">
        <v>9325</v>
      </c>
      <c r="I319" t="str">
        <f t="shared" si="63"/>
        <v>N/A</v>
      </c>
      <c r="J319">
        <f t="shared" si="64"/>
        <v>164000</v>
      </c>
      <c r="K319">
        <f t="shared" si="65"/>
        <v>-15040000</v>
      </c>
      <c r="L319">
        <f t="shared" si="66"/>
        <v>-21490000</v>
      </c>
      <c r="M319">
        <f t="shared" si="67"/>
        <v>21080000</v>
      </c>
      <c r="N319">
        <f t="shared" si="68"/>
        <v>-4390000</v>
      </c>
      <c r="P319">
        <f t="shared" si="53"/>
        <v>21080000</v>
      </c>
      <c r="Q319">
        <f>IFERROR(J144+MATCH(P319,J319:N319,0)-1,"")</f>
        <v>2015</v>
      </c>
      <c r="R319">
        <f t="shared" si="54"/>
        <v>-21490000</v>
      </c>
      <c r="S319">
        <f>IFERROR(J144+MATCH(R319,J319:N319)-1,"")</f>
        <v>2014</v>
      </c>
      <c r="T319">
        <f t="shared" si="55"/>
        <v>-3935200</v>
      </c>
      <c r="U319">
        <f t="shared" si="56"/>
        <v>16387938.406035092</v>
      </c>
      <c r="V319">
        <f t="shared" si="57"/>
        <v>0.25013518469720458</v>
      </c>
      <c r="W319">
        <f t="shared" si="58"/>
        <v>-0.6776203159215255</v>
      </c>
      <c r="X319">
        <f t="shared" si="59"/>
        <v>-1.0712024639740649</v>
      </c>
      <c r="Y319">
        <f t="shared" si="60"/>
        <v>1.5264397131726952</v>
      </c>
      <c r="Z319">
        <f t="shared" si="61"/>
        <v>-2.7752117974309289E-2</v>
      </c>
      <c r="AA319">
        <f t="shared" si="62"/>
        <v>1.5264397131726952</v>
      </c>
      <c r="AB319">
        <f>IFERROR(V144+MATCH(AA319,V319:Z319,0)-1,"")</f>
        <v>2015</v>
      </c>
    </row>
    <row r="320" spans="1:28" x14ac:dyDescent="0.3">
      <c r="A320" s="1">
        <v>8</v>
      </c>
      <c r="B320" t="s">
        <v>908</v>
      </c>
      <c r="C320" t="s">
        <v>5530</v>
      </c>
      <c r="D320" t="s">
        <v>4180</v>
      </c>
      <c r="E320" t="s">
        <v>5486</v>
      </c>
      <c r="F320" t="s">
        <v>9326</v>
      </c>
      <c r="G320" t="s">
        <v>9327</v>
      </c>
      <c r="I320" t="str">
        <f t="shared" si="63"/>
        <v>N/A</v>
      </c>
      <c r="J320">
        <f t="shared" si="64"/>
        <v>-9240000</v>
      </c>
      <c r="K320">
        <f t="shared" si="65"/>
        <v>-21240000</v>
      </c>
      <c r="L320">
        <f t="shared" si="66"/>
        <v>-41110000</v>
      </c>
      <c r="M320">
        <f t="shared" si="67"/>
        <v>-19530000</v>
      </c>
      <c r="N320">
        <f t="shared" si="68"/>
        <v>-28590000</v>
      </c>
      <c r="P320">
        <f t="shared" si="53"/>
        <v>-9240000</v>
      </c>
      <c r="Q320">
        <f>IFERROR(J144+MATCH(P320,J320:N320,0)-1,"")</f>
        <v>2012</v>
      </c>
      <c r="R320">
        <f t="shared" si="54"/>
        <v>-41110000</v>
      </c>
      <c r="S320">
        <f>IFERROR(J144+MATCH(R320,J320:N320)-1,"")</f>
        <v>2014</v>
      </c>
      <c r="T320">
        <f t="shared" si="55"/>
        <v>-23942000</v>
      </c>
      <c r="U320">
        <f t="shared" si="56"/>
        <v>11824333.807872646</v>
      </c>
      <c r="V320">
        <f t="shared" si="57"/>
        <v>1.2433681456296002</v>
      </c>
      <c r="W320">
        <f t="shared" si="58"/>
        <v>0.22851181672501561</v>
      </c>
      <c r="X320">
        <f t="shared" si="59"/>
        <v>-1.4519211212194922</v>
      </c>
      <c r="Y320">
        <f t="shared" si="60"/>
        <v>0.3731288435939189</v>
      </c>
      <c r="Z320">
        <f t="shared" si="61"/>
        <v>-0.39308768472904243</v>
      </c>
      <c r="AA320">
        <f t="shared" si="62"/>
        <v>-1.4519211212194922</v>
      </c>
      <c r="AB320">
        <f>IFERROR(V144+MATCH(AA320,V320:Z320,0)-1,"")</f>
        <v>2014</v>
      </c>
    </row>
    <row r="321" spans="1:28" x14ac:dyDescent="0.3">
      <c r="A321" s="1">
        <v>9</v>
      </c>
      <c r="B321" t="s">
        <v>909</v>
      </c>
      <c r="C321" t="s">
        <v>9328</v>
      </c>
      <c r="D321" t="s">
        <v>3259</v>
      </c>
      <c r="E321" t="s">
        <v>2839</v>
      </c>
      <c r="F321" t="s">
        <v>1609</v>
      </c>
      <c r="G321" t="s">
        <v>9329</v>
      </c>
      <c r="I321" t="str">
        <f t="shared" si="63"/>
        <v>N/A</v>
      </c>
      <c r="J321">
        <f t="shared" si="64"/>
        <v>9400000</v>
      </c>
      <c r="K321">
        <f t="shared" si="65"/>
        <v>6200000</v>
      </c>
      <c r="L321">
        <f t="shared" si="66"/>
        <v>19610000</v>
      </c>
      <c r="M321">
        <f t="shared" si="67"/>
        <v>40600000</v>
      </c>
      <c r="N321">
        <f t="shared" si="68"/>
        <v>24200000</v>
      </c>
      <c r="P321">
        <f t="shared" si="53"/>
        <v>40600000</v>
      </c>
      <c r="Q321">
        <f>IFERROR(J144+MATCH(P321,J321:N321,0)-1,"")</f>
        <v>2015</v>
      </c>
      <c r="R321">
        <f t="shared" si="54"/>
        <v>6200000</v>
      </c>
      <c r="S321" t="str">
        <f>IFERROR(J144+MATCH(R321,J321:N321)-1,"")</f>
        <v/>
      </c>
      <c r="T321">
        <f t="shared" si="55"/>
        <v>20002000</v>
      </c>
      <c r="U321">
        <f t="shared" si="56"/>
        <v>13646905.143658031</v>
      </c>
      <c r="V321">
        <f t="shared" si="57"/>
        <v>-0.77687943811399218</v>
      </c>
      <c r="W321">
        <f t="shared" si="58"/>
        <v>-1.0113648372806376</v>
      </c>
      <c r="X321">
        <f t="shared" si="59"/>
        <v>-2.8724461397914066E-2</v>
      </c>
      <c r="Y321">
        <f t="shared" si="60"/>
        <v>1.5093532037608008</v>
      </c>
      <c r="Z321">
        <f t="shared" si="61"/>
        <v>0.30761553303174299</v>
      </c>
      <c r="AA321">
        <f t="shared" si="62"/>
        <v>1.5093532037608008</v>
      </c>
      <c r="AB321">
        <f>IFERROR(V144+MATCH(AA321,V321:Z321,0)-1,"")</f>
        <v>2015</v>
      </c>
    </row>
    <row r="322" spans="1:28" x14ac:dyDescent="0.3">
      <c r="A322" s="1">
        <v>10</v>
      </c>
      <c r="B322" t="s">
        <v>910</v>
      </c>
      <c r="C322" t="s">
        <v>254</v>
      </c>
      <c r="D322" t="s">
        <v>254</v>
      </c>
      <c r="E322" t="s">
        <v>254</v>
      </c>
      <c r="F322" t="s">
        <v>7019</v>
      </c>
      <c r="G322" t="s">
        <v>254</v>
      </c>
      <c r="I322" t="str">
        <f t="shared" si="63"/>
        <v>N/A</v>
      </c>
      <c r="J322" t="str">
        <f t="shared" si="64"/>
        <v>N/A</v>
      </c>
      <c r="K322" t="str">
        <f t="shared" si="65"/>
        <v>N/A</v>
      </c>
      <c r="L322" t="str">
        <f t="shared" si="66"/>
        <v>N/A</v>
      </c>
      <c r="M322">
        <f t="shared" si="67"/>
        <v>-10550000</v>
      </c>
      <c r="N322" t="str">
        <f t="shared" si="68"/>
        <v>N/A</v>
      </c>
      <c r="P322">
        <f t="shared" si="53"/>
        <v>-10550000</v>
      </c>
      <c r="Q322">
        <f>IFERROR(J144+MATCH(P322,J322:N322,0)-1,"")</f>
        <v>2015</v>
      </c>
      <c r="R322">
        <f t="shared" si="54"/>
        <v>-10550000</v>
      </c>
      <c r="S322">
        <f>IFERROR(J144+MATCH(R322,J322:N322)-1,"")</f>
        <v>2015</v>
      </c>
      <c r="T322">
        <f t="shared" si="55"/>
        <v>-10550000</v>
      </c>
      <c r="U322" t="str">
        <f t="shared" si="56"/>
        <v/>
      </c>
      <c r="V322" t="str">
        <f t="shared" si="57"/>
        <v/>
      </c>
      <c r="W322" t="str">
        <f t="shared" si="58"/>
        <v/>
      </c>
      <c r="X322" t="str">
        <f t="shared" si="59"/>
        <v/>
      </c>
      <c r="Y322" t="e">
        <f t="shared" si="60"/>
        <v>#VALUE!</v>
      </c>
      <c r="Z322" t="str">
        <f t="shared" si="61"/>
        <v/>
      </c>
      <c r="AA322" t="e">
        <f t="shared" si="62"/>
        <v>#VALUE!</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7432</v>
      </c>
      <c r="D324" t="s">
        <v>9330</v>
      </c>
      <c r="E324" t="s">
        <v>9331</v>
      </c>
      <c r="F324" t="s">
        <v>9332</v>
      </c>
      <c r="G324" t="s">
        <v>9333</v>
      </c>
      <c r="I324" t="str">
        <f t="shared" si="63"/>
        <v>N/A</v>
      </c>
      <c r="J324">
        <f t="shared" si="64"/>
        <v>-2800000</v>
      </c>
      <c r="K324">
        <f t="shared" si="65"/>
        <v>-14150000</v>
      </c>
      <c r="L324">
        <f t="shared" si="66"/>
        <v>-30620000</v>
      </c>
      <c r="M324">
        <f t="shared" si="67"/>
        <v>-10500000</v>
      </c>
      <c r="N324">
        <f t="shared" si="68"/>
        <v>-12080000</v>
      </c>
      <c r="P324">
        <f t="shared" si="53"/>
        <v>-2800000</v>
      </c>
      <c r="Q324">
        <f>IFERROR(J144+MATCH(P324,J324:N324,0)-1,"")</f>
        <v>2012</v>
      </c>
      <c r="R324">
        <f t="shared" si="54"/>
        <v>-30620000</v>
      </c>
      <c r="S324">
        <f>IFERROR(J144+MATCH(R324,J324:N324)-1,"")</f>
        <v>2014</v>
      </c>
      <c r="T324">
        <f t="shared" si="55"/>
        <v>-14030000</v>
      </c>
      <c r="U324">
        <f t="shared" si="56"/>
        <v>10217861.811553335</v>
      </c>
      <c r="V324">
        <f t="shared" si="57"/>
        <v>1.0990557718545617</v>
      </c>
      <c r="W324">
        <f t="shared" si="58"/>
        <v>-1.1744140037626661E-2</v>
      </c>
      <c r="X324">
        <f t="shared" si="59"/>
        <v>-1.6236273602018858</v>
      </c>
      <c r="Y324">
        <f t="shared" si="60"/>
        <v>0.3454734527735176</v>
      </c>
      <c r="Z324">
        <f t="shared" si="61"/>
        <v>0.19084227561143324</v>
      </c>
      <c r="AA324">
        <f t="shared" si="62"/>
        <v>-1.6236273602018858</v>
      </c>
      <c r="AB324">
        <f>IFERROR(V144+MATCH(AA324,V324:Z324,0)-1,"")</f>
        <v>2014</v>
      </c>
    </row>
    <row r="325" spans="1:28" x14ac:dyDescent="0.3">
      <c r="A325" s="1">
        <v>13</v>
      </c>
      <c r="B325" t="s">
        <v>921</v>
      </c>
      <c r="C325" t="s">
        <v>254</v>
      </c>
      <c r="D325" t="s">
        <v>9334</v>
      </c>
      <c r="E325" t="s">
        <v>9335</v>
      </c>
      <c r="F325" t="s">
        <v>9336</v>
      </c>
      <c r="G325" t="s">
        <v>9337</v>
      </c>
      <c r="I325" t="str">
        <f t="shared" si="63"/>
        <v>N/A</v>
      </c>
      <c r="J325" t="str">
        <f t="shared" si="64"/>
        <v>N/A</v>
      </c>
      <c r="K325">
        <f t="shared" si="65"/>
        <v>-4.0593000000000004</v>
      </c>
      <c r="L325">
        <f t="shared" si="66"/>
        <v>-1.1640000000000001</v>
      </c>
      <c r="M325">
        <f t="shared" si="67"/>
        <v>0.65709999999999991</v>
      </c>
      <c r="N325">
        <f t="shared" si="68"/>
        <v>-0.15029999999999999</v>
      </c>
      <c r="P325">
        <f t="shared" si="53"/>
        <v>0.65709999999999991</v>
      </c>
      <c r="Q325">
        <f>IFERROR(J144+MATCH(P325,J325:N325,0)-1,"")</f>
        <v>2015</v>
      </c>
      <c r="R325">
        <f t="shared" si="54"/>
        <v>-4.0593000000000004</v>
      </c>
      <c r="S325">
        <f>IFERROR(J144+MATCH(R325,J325:N325)-1,"")</f>
        <v>2013</v>
      </c>
      <c r="T325">
        <f t="shared" si="55"/>
        <v>-1.179125</v>
      </c>
      <c r="U325">
        <f t="shared" si="56"/>
        <v>2.0595986605404462</v>
      </c>
      <c r="V325" t="str">
        <f t="shared" si="57"/>
        <v/>
      </c>
      <c r="W325">
        <f t="shared" si="58"/>
        <v>-1.398415650185086</v>
      </c>
      <c r="X325">
        <f t="shared" si="59"/>
        <v>7.3436637388523927E-3</v>
      </c>
      <c r="Y325">
        <f t="shared" si="60"/>
        <v>0.89154505447103349</v>
      </c>
      <c r="Z325">
        <f t="shared" si="61"/>
        <v>0.49952693197519971</v>
      </c>
      <c r="AA325">
        <f t="shared" si="62"/>
        <v>-1.398415650185086</v>
      </c>
      <c r="AB325">
        <f>IFERROR(V144+MATCH(AA325,V325:Z325,0)-1,"")</f>
        <v>2013</v>
      </c>
    </row>
    <row r="326" spans="1:28" x14ac:dyDescent="0.3">
      <c r="A326" s="1">
        <v>14</v>
      </c>
      <c r="B326" t="s">
        <v>926</v>
      </c>
      <c r="C326" t="s">
        <v>9338</v>
      </c>
      <c r="D326" t="s">
        <v>9339</v>
      </c>
      <c r="E326" t="s">
        <v>1344</v>
      </c>
      <c r="F326" t="s">
        <v>4522</v>
      </c>
      <c r="G326" t="s">
        <v>9340</v>
      </c>
      <c r="I326" t="str">
        <f t="shared" si="63"/>
        <v>N/A</v>
      </c>
      <c r="J326">
        <f t="shared" si="64"/>
        <v>-3.9800000000000002E-2</v>
      </c>
      <c r="K326">
        <f t="shared" si="65"/>
        <v>-0.17280000000000001</v>
      </c>
      <c r="L326">
        <f t="shared" si="66"/>
        <v>-0.28500000000000003</v>
      </c>
      <c r="M326">
        <f t="shared" si="67"/>
        <v>-8.1300000000000011E-2</v>
      </c>
      <c r="N326">
        <f t="shared" si="68"/>
        <v>-7.7899999999999997E-2</v>
      </c>
      <c r="P326">
        <f t="shared" si="53"/>
        <v>-3.9800000000000002E-2</v>
      </c>
      <c r="Q326">
        <f>IFERROR(J144+MATCH(P326,J326:N326,0)-1,"")</f>
        <v>2012</v>
      </c>
      <c r="R326">
        <f t="shared" si="54"/>
        <v>-0.28500000000000003</v>
      </c>
      <c r="S326">
        <f>IFERROR(J144+MATCH(R326,J326:N326)-1,"")</f>
        <v>2014</v>
      </c>
      <c r="T326">
        <f t="shared" si="55"/>
        <v>-0.13136</v>
      </c>
      <c r="U326">
        <f t="shared" si="56"/>
        <v>9.8830324293710595E-2</v>
      </c>
      <c r="V326">
        <f t="shared" si="57"/>
        <v>0.92643630033931534</v>
      </c>
      <c r="W326">
        <f t="shared" si="58"/>
        <v>-0.41930450290586752</v>
      </c>
      <c r="X326">
        <f t="shared" si="59"/>
        <v>-1.5545835865457889</v>
      </c>
      <c r="Y326">
        <f t="shared" si="60"/>
        <v>0.50652469631920183</v>
      </c>
      <c r="Z326">
        <f t="shared" si="61"/>
        <v>0.540927092793139</v>
      </c>
      <c r="AA326">
        <f t="shared" si="62"/>
        <v>-1.5545835865457889</v>
      </c>
      <c r="AB326">
        <f>IFERROR(V144+MATCH(AA326,V326:Z326,0)-1,"")</f>
        <v>2014</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9341</v>
      </c>
      <c r="D332" t="s">
        <v>3503</v>
      </c>
      <c r="E332" t="s">
        <v>9342</v>
      </c>
      <c r="F332" t="s">
        <v>8406</v>
      </c>
      <c r="G332" t="s">
        <v>3545</v>
      </c>
      <c r="I332" t="str">
        <f t="shared" si="63"/>
        <v>N/A</v>
      </c>
      <c r="J332">
        <f t="shared" si="64"/>
        <v>885000</v>
      </c>
      <c r="K332">
        <f t="shared" si="65"/>
        <v>2110000</v>
      </c>
      <c r="L332">
        <f t="shared" si="66"/>
        <v>68740000</v>
      </c>
      <c r="M332">
        <f t="shared" si="67"/>
        <v>3390000</v>
      </c>
      <c r="N332">
        <f t="shared" si="68"/>
        <v>3250000</v>
      </c>
      <c r="P332">
        <f t="shared" si="53"/>
        <v>68740000</v>
      </c>
      <c r="Q332">
        <f>IFERROR(J144+MATCH(P332,J332:N332,0)-1,"")</f>
        <v>2014</v>
      </c>
      <c r="R332">
        <f t="shared" si="54"/>
        <v>885000</v>
      </c>
      <c r="S332">
        <f>IFERROR(J144+MATCH(R332,J332:N332)-1,"")</f>
        <v>2012</v>
      </c>
      <c r="T332">
        <f t="shared" si="55"/>
        <v>15675000</v>
      </c>
      <c r="U332">
        <f t="shared" si="56"/>
        <v>29681431.063882347</v>
      </c>
      <c r="V332">
        <f t="shared" si="57"/>
        <v>-0.49829133804795261</v>
      </c>
      <c r="W332">
        <f t="shared" si="58"/>
        <v>-0.4570197431115941</v>
      </c>
      <c r="X332">
        <f t="shared" si="59"/>
        <v>1.7878181104472348</v>
      </c>
      <c r="Y332">
        <f t="shared" si="60"/>
        <v>-0.41389513779033793</v>
      </c>
      <c r="Z332">
        <f t="shared" si="61"/>
        <v>-0.41861189149735029</v>
      </c>
      <c r="AA332">
        <f t="shared" si="62"/>
        <v>1.7878181104472348</v>
      </c>
      <c r="AB332">
        <f>IFERROR(V144+MATCH(AA332,V332:Z332,0)-1,"")</f>
        <v>2014</v>
      </c>
    </row>
    <row r="333" spans="1:28" x14ac:dyDescent="0.3">
      <c r="A333" s="1">
        <v>4</v>
      </c>
      <c r="B333" t="s">
        <v>940</v>
      </c>
      <c r="C333" t="s">
        <v>9343</v>
      </c>
      <c r="D333" t="s">
        <v>9344</v>
      </c>
      <c r="E333" t="s">
        <v>9345</v>
      </c>
      <c r="F333" t="s">
        <v>9346</v>
      </c>
      <c r="G333" t="s">
        <v>1662</v>
      </c>
      <c r="I333" t="str">
        <f t="shared" si="63"/>
        <v>N/A</v>
      </c>
      <c r="J333">
        <f t="shared" si="64"/>
        <v>-401000</v>
      </c>
      <c r="K333">
        <f t="shared" si="65"/>
        <v>-398000</v>
      </c>
      <c r="L333">
        <f t="shared" si="66"/>
        <v>-331000</v>
      </c>
      <c r="M333">
        <f t="shared" si="67"/>
        <v>-782000</v>
      </c>
      <c r="N333">
        <f t="shared" si="68"/>
        <v>-1700000</v>
      </c>
      <c r="P333">
        <f t="shared" si="53"/>
        <v>-331000</v>
      </c>
      <c r="Q333">
        <f>IFERROR(J144+MATCH(P333,J333:N333,0)-1,"")</f>
        <v>2014</v>
      </c>
      <c r="R333">
        <f t="shared" si="54"/>
        <v>-1700000</v>
      </c>
      <c r="S333" t="str">
        <f>IFERROR(J144+MATCH(R333,J333:N333)-1,"")</f>
        <v/>
      </c>
      <c r="T333">
        <f t="shared" si="55"/>
        <v>-722400</v>
      </c>
      <c r="U333">
        <f t="shared" si="56"/>
        <v>574669.73123699497</v>
      </c>
      <c r="V333">
        <f t="shared" si="57"/>
        <v>0.55927775995470685</v>
      </c>
      <c r="W333">
        <f t="shared" si="58"/>
        <v>0.56449814974893253</v>
      </c>
      <c r="X333">
        <f t="shared" si="59"/>
        <v>0.68108685515330514</v>
      </c>
      <c r="Y333">
        <f t="shared" si="60"/>
        <v>-0.10371174391194939</v>
      </c>
      <c r="Z333">
        <f t="shared" si="61"/>
        <v>-1.7011510209449952</v>
      </c>
      <c r="AA333">
        <f t="shared" si="62"/>
        <v>-1.7011510209449952</v>
      </c>
      <c r="AB333">
        <f>IFERROR(V144+MATCH(AA333,V333:Z333,0)-1,"")</f>
        <v>2016</v>
      </c>
    </row>
    <row r="334" spans="1:28" x14ac:dyDescent="0.3">
      <c r="A334" s="1">
        <v>5</v>
      </c>
      <c r="B334" t="s">
        <v>946</v>
      </c>
      <c r="C334" t="s">
        <v>2682</v>
      </c>
      <c r="D334" t="s">
        <v>3257</v>
      </c>
      <c r="E334" t="s">
        <v>9347</v>
      </c>
      <c r="F334" t="s">
        <v>3929</v>
      </c>
      <c r="G334" t="s">
        <v>9348</v>
      </c>
      <c r="I334" t="str">
        <f t="shared" si="63"/>
        <v>N/A</v>
      </c>
      <c r="J334">
        <f t="shared" si="64"/>
        <v>1290000</v>
      </c>
      <c r="K334">
        <f t="shared" si="65"/>
        <v>2510000</v>
      </c>
      <c r="L334">
        <f t="shared" si="66"/>
        <v>69070000</v>
      </c>
      <c r="M334">
        <f t="shared" si="67"/>
        <v>4179999.9999999995</v>
      </c>
      <c r="N334">
        <f t="shared" si="68"/>
        <v>4960000</v>
      </c>
      <c r="P334">
        <f t="shared" si="53"/>
        <v>69070000</v>
      </c>
      <c r="Q334">
        <f>IFERROR(J144+MATCH(P334,J334:N334,0)-1,"")</f>
        <v>2014</v>
      </c>
      <c r="R334">
        <f t="shared" si="54"/>
        <v>1290000</v>
      </c>
      <c r="S334">
        <f>IFERROR(J144+MATCH(R334,J334:N334)-1,"")</f>
        <v>2012</v>
      </c>
      <c r="T334">
        <f t="shared" si="55"/>
        <v>16402000</v>
      </c>
      <c r="U334">
        <f t="shared" si="56"/>
        <v>29477004.08793268</v>
      </c>
      <c r="V334">
        <f t="shared" si="57"/>
        <v>-0.51267082485450288</v>
      </c>
      <c r="W334">
        <f t="shared" si="58"/>
        <v>-0.47128262962405731</v>
      </c>
      <c r="X334">
        <f t="shared" si="59"/>
        <v>1.7867487429484488</v>
      </c>
      <c r="Y334">
        <f t="shared" si="60"/>
        <v>-0.4146282968086113</v>
      </c>
      <c r="Z334">
        <f t="shared" si="61"/>
        <v>-0.38816699166127727</v>
      </c>
      <c r="AA334">
        <f t="shared" si="62"/>
        <v>1.7867487429484488</v>
      </c>
      <c r="AB334">
        <f>IFERROR(V144+MATCH(AA334,V334:Z334,0)-1,"")</f>
        <v>2014</v>
      </c>
    </row>
    <row r="335" spans="1:28" x14ac:dyDescent="0.3">
      <c r="A335" s="1">
        <v>6</v>
      </c>
      <c r="B335" t="s">
        <v>952</v>
      </c>
      <c r="C335" t="s">
        <v>254</v>
      </c>
      <c r="D335" t="s">
        <v>9349</v>
      </c>
      <c r="E335" t="s">
        <v>9350</v>
      </c>
      <c r="F335" t="s">
        <v>9172</v>
      </c>
      <c r="G335" t="s">
        <v>2646</v>
      </c>
      <c r="I335" t="str">
        <f t="shared" si="63"/>
        <v>N/A</v>
      </c>
      <c r="J335" t="str">
        <f t="shared" si="64"/>
        <v>N/A</v>
      </c>
      <c r="K335">
        <f t="shared" si="65"/>
        <v>790000</v>
      </c>
      <c r="L335">
        <f t="shared" si="66"/>
        <v>67150000</v>
      </c>
      <c r="M335">
        <f t="shared" si="67"/>
        <v>1470000</v>
      </c>
      <c r="N335">
        <f t="shared" si="68"/>
        <v>1620000</v>
      </c>
      <c r="P335">
        <f t="shared" si="53"/>
        <v>67150000</v>
      </c>
      <c r="Q335">
        <f>IFERROR(J144+MATCH(P335,J335:N335,0)-1,"")</f>
        <v>2014</v>
      </c>
      <c r="R335">
        <f t="shared" si="54"/>
        <v>790000</v>
      </c>
      <c r="S335">
        <f>IFERROR(J144+MATCH(R335,J335:N335)-1,"")</f>
        <v>2013</v>
      </c>
      <c r="T335">
        <f t="shared" si="55"/>
        <v>17757500</v>
      </c>
      <c r="U335">
        <f t="shared" si="56"/>
        <v>32930313.668918088</v>
      </c>
      <c r="V335" t="str">
        <f t="shared" si="57"/>
        <v/>
      </c>
      <c r="W335">
        <f t="shared" si="58"/>
        <v>-0.51525473369587438</v>
      </c>
      <c r="X335">
        <f t="shared" si="59"/>
        <v>1.4999097942580506</v>
      </c>
      <c r="Y335">
        <f t="shared" si="60"/>
        <v>-0.49460506704414636</v>
      </c>
      <c r="Z335">
        <f t="shared" si="61"/>
        <v>-0.49004999351802986</v>
      </c>
      <c r="AA335">
        <f t="shared" si="62"/>
        <v>1.4999097942580506</v>
      </c>
      <c r="AB335">
        <f>IFERROR(V144+MATCH(AA335,V335:Z335,0)-1,"")</f>
        <v>2014</v>
      </c>
    </row>
    <row r="336" spans="1:28" x14ac:dyDescent="0.3">
      <c r="A336" s="1">
        <v>7</v>
      </c>
      <c r="B336" t="s">
        <v>958</v>
      </c>
      <c r="C336" t="s">
        <v>2682</v>
      </c>
      <c r="D336" t="s">
        <v>3672</v>
      </c>
      <c r="E336" t="s">
        <v>9351</v>
      </c>
      <c r="F336" t="s">
        <v>2903</v>
      </c>
      <c r="G336" t="s">
        <v>9008</v>
      </c>
      <c r="I336" t="str">
        <f t="shared" si="63"/>
        <v>pos_trend</v>
      </c>
      <c r="J336">
        <f t="shared" si="64"/>
        <v>1290000</v>
      </c>
      <c r="K336">
        <f t="shared" si="65"/>
        <v>1720000</v>
      </c>
      <c r="L336">
        <f t="shared" si="66"/>
        <v>1920000</v>
      </c>
      <c r="M336">
        <f t="shared" si="67"/>
        <v>2700000</v>
      </c>
      <c r="N336">
        <f t="shared" si="68"/>
        <v>3340000</v>
      </c>
      <c r="P336">
        <f t="shared" si="53"/>
        <v>3340000</v>
      </c>
      <c r="Q336">
        <f>IFERROR(J144+MATCH(P336,J336:N336,0)-1,"")</f>
        <v>2016</v>
      </c>
      <c r="R336">
        <f t="shared" si="54"/>
        <v>1290000</v>
      </c>
      <c r="S336">
        <f>IFERROR(J144+MATCH(R336,J336:N336)-1,"")</f>
        <v>2012</v>
      </c>
      <c r="T336">
        <f t="shared" si="55"/>
        <v>2194000</v>
      </c>
      <c r="U336">
        <f t="shared" si="56"/>
        <v>819499.84746795404</v>
      </c>
      <c r="V336">
        <f t="shared" si="57"/>
        <v>-1.1031118587674298</v>
      </c>
      <c r="W336">
        <f t="shared" si="58"/>
        <v>-0.57840157196433817</v>
      </c>
      <c r="X336">
        <f t="shared" si="59"/>
        <v>-0.33435027577685372</v>
      </c>
      <c r="Y336">
        <f t="shared" si="60"/>
        <v>0.61744977935433576</v>
      </c>
      <c r="Z336">
        <f t="shared" si="61"/>
        <v>1.3984139271542861</v>
      </c>
      <c r="AA336">
        <f t="shared" si="62"/>
        <v>1.3984139271542861</v>
      </c>
      <c r="AB336">
        <f>IFERROR(V144+MATCH(AA336,V336:Z336,0)-1,"")</f>
        <v>2016</v>
      </c>
    </row>
    <row r="337" spans="1:28" x14ac:dyDescent="0.3">
      <c r="A337" s="1">
        <v>8</v>
      </c>
      <c r="B337" t="s">
        <v>964</v>
      </c>
      <c r="C337" t="s">
        <v>4275</v>
      </c>
      <c r="D337" t="s">
        <v>8877</v>
      </c>
      <c r="E337" t="s">
        <v>9305</v>
      </c>
      <c r="F337" t="s">
        <v>9352</v>
      </c>
      <c r="G337" t="s">
        <v>6729</v>
      </c>
      <c r="I337" t="str">
        <f t="shared" si="63"/>
        <v>N/A</v>
      </c>
      <c r="J337">
        <f t="shared" si="64"/>
        <v>1780000</v>
      </c>
      <c r="K337">
        <f t="shared" si="65"/>
        <v>-2150000</v>
      </c>
      <c r="L337">
        <f t="shared" si="66"/>
        <v>-2860000</v>
      </c>
      <c r="M337">
        <f t="shared" si="67"/>
        <v>-325000</v>
      </c>
      <c r="N337">
        <f t="shared" si="68"/>
        <v>24440000</v>
      </c>
      <c r="P337">
        <f t="shared" ref="P337:P353" si="69">MAX(J337:N337)</f>
        <v>24440000</v>
      </c>
      <c r="Q337">
        <f>IFERROR(J144+MATCH(P337,J337:N337,0)-1,"")</f>
        <v>2016</v>
      </c>
      <c r="R337">
        <f t="shared" ref="R337:R400" si="70">IF(Q337="","",MIN(J337:N337))</f>
        <v>-2860000</v>
      </c>
      <c r="S337">
        <f>IFERROR(J144+MATCH(R337,J337:N337)-1,"")</f>
        <v>2014</v>
      </c>
      <c r="T337">
        <f t="shared" ref="T337:T353" si="71">IFERROR(AVERAGE(J337:N337),"")</f>
        <v>4177000</v>
      </c>
      <c r="U337">
        <f t="shared" ref="U337:U353" si="72">IFERROR(STDEV(J337:N337),"")</f>
        <v>11469013.471088087</v>
      </c>
      <c r="V337">
        <f t="shared" ref="V337:V400" si="73">IF(C337="-","",IF(ISBLANK(B337),"",IF(OR(ISNUMBER(FIND("Growth",B337)),ISNUMBER(FIND("Margin",B337))),"",(J337-T337)/U337)))</f>
        <v>-0.20899792349555868</v>
      </c>
      <c r="W337">
        <f t="shared" ref="W337:W353" si="74">IF(OR(D337="-",ISBLANK(D337)),"",(K337-T337)/U337)</f>
        <v>-0.5516603512542344</v>
      </c>
      <c r="X337">
        <f t="shared" ref="X337:X353" si="75">IF(OR(E337="-",ISBLANK(E337)),"",(L337-T337)/U337)</f>
        <v>-0.61356628604015284</v>
      </c>
      <c r="Y337">
        <f t="shared" ref="Y337:Y353" si="76">IF(OR(F337="-",ISBLANK(F337)),"",(M337-T337)/U337)</f>
        <v>-0.39253594141719034</v>
      </c>
      <c r="Z337">
        <f t="shared" ref="Z337:Z353" si="77">IFERROR(IF(OR(G337="-",ISBLANK(G337)),"",(N337-T337)/U337),"")</f>
        <v>1.7667605022071362</v>
      </c>
      <c r="AA337">
        <f t="shared" ref="AA337:AA400" si="78">IF(MAX(MAX(V337:Z337),ABS(MIN(V337:Z337)))=ABS(MIN(V337:Z337)),MIN(V337:Z337),MAX(V337:Z337))</f>
        <v>1.7667605022071362</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4275</v>
      </c>
      <c r="D339" t="s">
        <v>8877</v>
      </c>
      <c r="E339" t="s">
        <v>9305</v>
      </c>
      <c r="F339" t="s">
        <v>9352</v>
      </c>
      <c r="G339" t="s">
        <v>6729</v>
      </c>
      <c r="I339" t="str">
        <f t="shared" si="63"/>
        <v>N/A</v>
      </c>
      <c r="J339">
        <f t="shared" si="64"/>
        <v>1780000</v>
      </c>
      <c r="K339">
        <f t="shared" si="65"/>
        <v>-2150000</v>
      </c>
      <c r="L339">
        <f t="shared" si="66"/>
        <v>-2860000</v>
      </c>
      <c r="M339">
        <f t="shared" si="67"/>
        <v>-325000</v>
      </c>
      <c r="N339">
        <f t="shared" si="68"/>
        <v>24440000</v>
      </c>
      <c r="P339">
        <f t="shared" si="69"/>
        <v>24440000</v>
      </c>
      <c r="Q339">
        <f>IFERROR(J144+MATCH(P339,J339:N339,0)-1,"")</f>
        <v>2016</v>
      </c>
      <c r="R339">
        <f t="shared" si="70"/>
        <v>-2860000</v>
      </c>
      <c r="S339">
        <f>IFERROR(J144+MATCH(R339,J339:N339)-1,"")</f>
        <v>2014</v>
      </c>
      <c r="T339">
        <f t="shared" si="71"/>
        <v>4177000</v>
      </c>
      <c r="U339">
        <f t="shared" si="72"/>
        <v>11469013.471088087</v>
      </c>
      <c r="V339">
        <f t="shared" si="73"/>
        <v>-0.20899792349555868</v>
      </c>
      <c r="W339">
        <f t="shared" si="74"/>
        <v>-0.5516603512542344</v>
      </c>
      <c r="X339">
        <f t="shared" si="75"/>
        <v>-0.61356628604015284</v>
      </c>
      <c r="Y339">
        <f t="shared" si="76"/>
        <v>-0.39253594141719034</v>
      </c>
      <c r="Z339">
        <f t="shared" si="77"/>
        <v>1.7667605022071362</v>
      </c>
      <c r="AA339">
        <f t="shared" si="78"/>
        <v>1.7667605022071362</v>
      </c>
      <c r="AB339">
        <f>IFERROR(V144+MATCH(AA339,V339:Z339,0)-1,"")</f>
        <v>2016</v>
      </c>
    </row>
    <row r="340" spans="1:28" x14ac:dyDescent="0.3">
      <c r="A340" s="1">
        <v>11</v>
      </c>
      <c r="B340" t="s">
        <v>972</v>
      </c>
      <c r="C340" t="s">
        <v>9353</v>
      </c>
      <c r="D340" t="s">
        <v>9354</v>
      </c>
      <c r="E340" t="s">
        <v>9355</v>
      </c>
      <c r="F340" t="s">
        <v>9356</v>
      </c>
      <c r="G340" t="s">
        <v>6730</v>
      </c>
      <c r="I340" t="str">
        <f t="shared" si="63"/>
        <v>N/A</v>
      </c>
      <c r="J340">
        <f t="shared" si="64"/>
        <v>9870000</v>
      </c>
      <c r="K340">
        <f t="shared" si="65"/>
        <v>-99000</v>
      </c>
      <c r="L340">
        <f t="shared" si="66"/>
        <v>3520000</v>
      </c>
      <c r="M340">
        <f t="shared" si="67"/>
        <v>-62000</v>
      </c>
      <c r="N340">
        <f t="shared" si="68"/>
        <v>24880000</v>
      </c>
      <c r="P340">
        <f t="shared" si="69"/>
        <v>24880000</v>
      </c>
      <c r="Q340">
        <f>IFERROR(J144+MATCH(P340,J340:N340,0)-1,"")</f>
        <v>2016</v>
      </c>
      <c r="R340">
        <f t="shared" si="70"/>
        <v>-99000</v>
      </c>
      <c r="S340" t="str">
        <f>IFERROR(J144+MATCH(R340,J340:N340)-1,"")</f>
        <v/>
      </c>
      <c r="T340">
        <f t="shared" si="71"/>
        <v>7621800</v>
      </c>
      <c r="U340">
        <f t="shared" si="72"/>
        <v>10468717.313978825</v>
      </c>
      <c r="V340">
        <f t="shared" si="73"/>
        <v>0.21475410335113262</v>
      </c>
      <c r="W340">
        <f t="shared" si="74"/>
        <v>-0.73751155642443944</v>
      </c>
      <c r="X340">
        <f t="shared" si="75"/>
        <v>-0.39181495468627159</v>
      </c>
      <c r="Y340">
        <f t="shared" si="76"/>
        <v>-0.7339772170311506</v>
      </c>
      <c r="Z340">
        <f t="shared" si="77"/>
        <v>1.648549624790729</v>
      </c>
      <c r="AA340">
        <f t="shared" si="78"/>
        <v>1.648549624790729</v>
      </c>
      <c r="AB340">
        <f>IFERROR(V144+MATCH(AA340,V340:Z340,0)-1,"")</f>
        <v>2016</v>
      </c>
    </row>
    <row r="341" spans="1:28" x14ac:dyDescent="0.3">
      <c r="A341" s="1">
        <v>12</v>
      </c>
      <c r="B341" t="s">
        <v>978</v>
      </c>
      <c r="C341" t="s">
        <v>9357</v>
      </c>
      <c r="D341" t="s">
        <v>8733</v>
      </c>
      <c r="E341" t="s">
        <v>9358</v>
      </c>
      <c r="F341" t="s">
        <v>9359</v>
      </c>
      <c r="G341" t="s">
        <v>9360</v>
      </c>
      <c r="I341" t="str">
        <f t="shared" si="63"/>
        <v>N/A</v>
      </c>
      <c r="J341">
        <f t="shared" si="64"/>
        <v>-8100000</v>
      </c>
      <c r="K341">
        <f t="shared" si="65"/>
        <v>-2060000</v>
      </c>
      <c r="L341">
        <f t="shared" si="66"/>
        <v>-6380000</v>
      </c>
      <c r="M341">
        <f t="shared" si="67"/>
        <v>-263000</v>
      </c>
      <c r="N341">
        <f t="shared" si="68"/>
        <v>-439000</v>
      </c>
      <c r="P341">
        <f t="shared" si="69"/>
        <v>-263000</v>
      </c>
      <c r="Q341">
        <f>IFERROR(J144+MATCH(P341,J341:N341,0)-1,"")</f>
        <v>2015</v>
      </c>
      <c r="R341">
        <f t="shared" si="70"/>
        <v>-8100000</v>
      </c>
      <c r="S341">
        <f>IFERROR(J144+MATCH(R341,J341:N341)-1,"")</f>
        <v>2012</v>
      </c>
      <c r="T341">
        <f t="shared" si="71"/>
        <v>-3448400</v>
      </c>
      <c r="U341">
        <f t="shared" si="72"/>
        <v>3583384.4756040345</v>
      </c>
      <c r="V341">
        <f t="shared" si="73"/>
        <v>-1.2981024033754853</v>
      </c>
      <c r="W341">
        <f t="shared" si="74"/>
        <v>0.38745493525808833</v>
      </c>
      <c r="X341">
        <f t="shared" si="75"/>
        <v>-0.8181092539632755</v>
      </c>
      <c r="Y341">
        <f t="shared" si="76"/>
        <v>0.88893615008003068</v>
      </c>
      <c r="Z341">
        <f t="shared" si="77"/>
        <v>0.83982057200064175</v>
      </c>
      <c r="AA341">
        <f t="shared" si="78"/>
        <v>-1.2981024033754853</v>
      </c>
      <c r="AB341">
        <f>IFERROR(V144+MATCH(AA341,V341:Z341,0)-1,"")</f>
        <v>2012</v>
      </c>
    </row>
    <row r="342" spans="1:28" x14ac:dyDescent="0.3">
      <c r="A342" s="1">
        <v>13</v>
      </c>
      <c r="B342" t="s">
        <v>817</v>
      </c>
      <c r="C342" t="s">
        <v>254</v>
      </c>
      <c r="D342" t="s">
        <v>9361</v>
      </c>
      <c r="E342" t="s">
        <v>254</v>
      </c>
      <c r="F342" t="s">
        <v>9362</v>
      </c>
      <c r="G342" t="s">
        <v>254</v>
      </c>
      <c r="I342" t="str">
        <f t="shared" si="63"/>
        <v>N/A</v>
      </c>
      <c r="J342" t="str">
        <f t="shared" si="64"/>
        <v>N/A</v>
      </c>
      <c r="K342">
        <f t="shared" si="65"/>
        <v>26870000</v>
      </c>
      <c r="L342" t="str">
        <f t="shared" si="66"/>
        <v>N/A</v>
      </c>
      <c r="M342">
        <f t="shared" si="67"/>
        <v>10890000</v>
      </c>
      <c r="N342" t="str">
        <f t="shared" si="68"/>
        <v>N/A</v>
      </c>
      <c r="P342">
        <f t="shared" si="69"/>
        <v>26870000</v>
      </c>
      <c r="Q342">
        <f>IFERROR(J144+MATCH(P342,J342:N342,0)-1,"")</f>
        <v>2013</v>
      </c>
      <c r="R342">
        <f t="shared" si="70"/>
        <v>10890000</v>
      </c>
      <c r="S342">
        <f>IFERROR(J144+MATCH(R342,J342:N342)-1,"")</f>
        <v>2015</v>
      </c>
      <c r="T342">
        <f t="shared" si="71"/>
        <v>18880000</v>
      </c>
      <c r="U342">
        <f t="shared" si="72"/>
        <v>11299566.363361029</v>
      </c>
      <c r="V342" t="str">
        <f t="shared" si="73"/>
        <v/>
      </c>
      <c r="W342">
        <f t="shared" si="74"/>
        <v>0.70710678118654757</v>
      </c>
      <c r="X342" t="str">
        <f t="shared" si="75"/>
        <v/>
      </c>
      <c r="Y342">
        <f t="shared" si="76"/>
        <v>-0.70710678118654757</v>
      </c>
      <c r="Z342" t="str">
        <f t="shared" si="77"/>
        <v/>
      </c>
      <c r="AA342">
        <f t="shared" si="78"/>
        <v>-0.70710678118654757</v>
      </c>
      <c r="AB342">
        <f>IFERROR(V144+MATCH(AA342,V342:Z342,0)-1,"")</f>
        <v>2015</v>
      </c>
    </row>
    <row r="343" spans="1:28" x14ac:dyDescent="0.3">
      <c r="A343" s="1">
        <v>14</v>
      </c>
      <c r="B343" t="s">
        <v>910</v>
      </c>
      <c r="C343" t="s">
        <v>254</v>
      </c>
      <c r="D343" t="s">
        <v>254</v>
      </c>
      <c r="E343" t="s">
        <v>254</v>
      </c>
      <c r="F343" t="s">
        <v>254</v>
      </c>
      <c r="G343" t="s">
        <v>254</v>
      </c>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1:28" x14ac:dyDescent="0.3">
      <c r="A344" s="1">
        <v>15</v>
      </c>
      <c r="B344" t="s">
        <v>914</v>
      </c>
      <c r="C344" t="s">
        <v>254</v>
      </c>
      <c r="D344" t="s">
        <v>9361</v>
      </c>
      <c r="E344" t="s">
        <v>254</v>
      </c>
      <c r="F344" t="s">
        <v>9362</v>
      </c>
      <c r="G344" t="s">
        <v>254</v>
      </c>
      <c r="I344" t="str">
        <f t="shared" si="63"/>
        <v>N/A</v>
      </c>
      <c r="J344" t="str">
        <f t="shared" si="64"/>
        <v>N/A</v>
      </c>
      <c r="K344">
        <f t="shared" si="65"/>
        <v>26870000</v>
      </c>
      <c r="L344" t="str">
        <f t="shared" si="66"/>
        <v>N/A</v>
      </c>
      <c r="M344">
        <f t="shared" si="67"/>
        <v>10890000</v>
      </c>
      <c r="N344" t="str">
        <f t="shared" si="68"/>
        <v>N/A</v>
      </c>
      <c r="P344">
        <f t="shared" si="69"/>
        <v>26870000</v>
      </c>
      <c r="Q344">
        <f>IFERROR(J144+MATCH(P344,J344:N344,0)-1,"")</f>
        <v>2013</v>
      </c>
      <c r="R344">
        <f t="shared" si="70"/>
        <v>10890000</v>
      </c>
      <c r="S344">
        <f>IFERROR(J144+MATCH(R344,J344:N344)-1,"")</f>
        <v>2015</v>
      </c>
      <c r="T344">
        <f t="shared" si="71"/>
        <v>18880000</v>
      </c>
      <c r="U344">
        <f t="shared" si="72"/>
        <v>11299566.363361029</v>
      </c>
      <c r="V344" t="str">
        <f t="shared" si="73"/>
        <v/>
      </c>
      <c r="W344">
        <f t="shared" si="74"/>
        <v>0.70710678118654757</v>
      </c>
      <c r="X344" t="str">
        <f t="shared" si="75"/>
        <v/>
      </c>
      <c r="Y344">
        <f t="shared" si="76"/>
        <v>-0.70710678118654757</v>
      </c>
      <c r="Z344" t="str">
        <f t="shared" si="77"/>
        <v/>
      </c>
      <c r="AA344">
        <f t="shared" si="78"/>
        <v>-0.70710678118654757</v>
      </c>
      <c r="AB344">
        <f>IFERROR(V144+MATCH(AA344,V344:Z344,0)-1,"")</f>
        <v>2015</v>
      </c>
    </row>
    <row r="345" spans="1:28" x14ac:dyDescent="0.3">
      <c r="A345" s="1">
        <v>16</v>
      </c>
      <c r="B345" t="s">
        <v>990</v>
      </c>
      <c r="C345" t="s">
        <v>9363</v>
      </c>
      <c r="D345" t="s">
        <v>9364</v>
      </c>
      <c r="E345" t="s">
        <v>9365</v>
      </c>
      <c r="F345" t="s">
        <v>9366</v>
      </c>
      <c r="G345" t="s">
        <v>9367</v>
      </c>
      <c r="I345" t="str">
        <f t="shared" si="63"/>
        <v>N/A</v>
      </c>
      <c r="J345">
        <f t="shared" si="64"/>
        <v>2660000</v>
      </c>
      <c r="K345">
        <f t="shared" si="65"/>
        <v>26830000</v>
      </c>
      <c r="L345">
        <f t="shared" si="66"/>
        <v>65870000.000000007</v>
      </c>
      <c r="M345">
        <f t="shared" si="67"/>
        <v>13960000</v>
      </c>
      <c r="N345">
        <f t="shared" si="68"/>
        <v>27700000</v>
      </c>
      <c r="P345">
        <f t="shared" si="69"/>
        <v>65870000.000000007</v>
      </c>
      <c r="Q345">
        <f>IFERROR(J144+MATCH(P345,J345:N345,0)-1,"")</f>
        <v>2014</v>
      </c>
      <c r="R345">
        <f t="shared" si="70"/>
        <v>2660000</v>
      </c>
      <c r="S345">
        <f>IFERROR(J144+MATCH(R345,J345:N345)-1,"")</f>
        <v>2012</v>
      </c>
      <c r="T345">
        <f t="shared" si="71"/>
        <v>27404000</v>
      </c>
      <c r="U345">
        <f t="shared" si="72"/>
        <v>23838293.353342228</v>
      </c>
      <c r="V345">
        <f t="shared" si="73"/>
        <v>-1.0379937704949331</v>
      </c>
      <c r="W345">
        <f t="shared" si="74"/>
        <v>-2.4078904957326688E-2</v>
      </c>
      <c r="X345">
        <f t="shared" si="75"/>
        <v>1.6136222266350673</v>
      </c>
      <c r="Y345">
        <f t="shared" si="76"/>
        <v>-0.56396654746742159</v>
      </c>
      <c r="Z345">
        <f t="shared" si="77"/>
        <v>1.241699628461446E-2</v>
      </c>
      <c r="AA345">
        <f t="shared" si="78"/>
        <v>1.6136222266350673</v>
      </c>
      <c r="AB345">
        <f>IFERROR(V144+MATCH(AA345,V345:Z345,0)-1,"")</f>
        <v>2014</v>
      </c>
    </row>
    <row r="346" spans="1:28" x14ac:dyDescent="0.3">
      <c r="A346" s="1">
        <v>17</v>
      </c>
      <c r="B346" t="s">
        <v>996</v>
      </c>
      <c r="C346" t="s">
        <v>254</v>
      </c>
      <c r="D346" t="s">
        <v>9368</v>
      </c>
      <c r="E346" t="s">
        <v>9369</v>
      </c>
      <c r="F346" t="s">
        <v>9370</v>
      </c>
      <c r="G346" t="s">
        <v>9371</v>
      </c>
      <c r="I346" t="str">
        <f t="shared" si="63"/>
        <v>N/A</v>
      </c>
      <c r="J346" t="str">
        <f t="shared" si="64"/>
        <v>N/A</v>
      </c>
      <c r="K346">
        <f t="shared" si="65"/>
        <v>9.0780999999999992</v>
      </c>
      <c r="L346">
        <f t="shared" si="66"/>
        <v>1.4553</v>
      </c>
      <c r="M346">
        <f t="shared" si="67"/>
        <v>-0.78810000000000002</v>
      </c>
      <c r="N346">
        <f t="shared" si="68"/>
        <v>0.98370000000000002</v>
      </c>
      <c r="P346">
        <f t="shared" si="69"/>
        <v>9.0780999999999992</v>
      </c>
      <c r="Q346">
        <f>IFERROR(J144+MATCH(P346,J346:N346,0)-1,"")</f>
        <v>2013</v>
      </c>
      <c r="R346">
        <f t="shared" si="70"/>
        <v>-0.78810000000000002</v>
      </c>
      <c r="S346" t="str">
        <f>IFERROR(J144+MATCH(R346,J346:N346)-1,"")</f>
        <v/>
      </c>
      <c r="T346">
        <f t="shared" si="71"/>
        <v>2.6822499999999998</v>
      </c>
      <c r="U346">
        <f t="shared" si="72"/>
        <v>4.3719067064611519</v>
      </c>
      <c r="V346" t="str">
        <f t="shared" si="73"/>
        <v/>
      </c>
      <c r="W346">
        <f t="shared" si="74"/>
        <v>1.4629429284361679</v>
      </c>
      <c r="X346">
        <f t="shared" si="75"/>
        <v>-0.28064414050435144</v>
      </c>
      <c r="Y346">
        <f t="shared" si="76"/>
        <v>-0.7937840930757375</v>
      </c>
      <c r="Z346">
        <f t="shared" si="77"/>
        <v>-0.38851469485607898</v>
      </c>
      <c r="AA346">
        <f t="shared" si="78"/>
        <v>1.4629429284361679</v>
      </c>
      <c r="AB346">
        <f>IFERROR(V144+MATCH(AA346,V346:Z346,0)-1,"")</f>
        <v>2013</v>
      </c>
    </row>
    <row r="347" spans="1:28" x14ac:dyDescent="0.3">
      <c r="A347" s="1">
        <v>18</v>
      </c>
      <c r="B347" t="s">
        <v>1001</v>
      </c>
      <c r="C347" t="s">
        <v>5846</v>
      </c>
      <c r="D347" t="s">
        <v>9372</v>
      </c>
      <c r="E347" t="s">
        <v>9373</v>
      </c>
      <c r="F347" t="s">
        <v>9374</v>
      </c>
      <c r="G347" t="s">
        <v>9375</v>
      </c>
      <c r="I347" t="str">
        <f t="shared" si="63"/>
        <v>N/A</v>
      </c>
      <c r="J347">
        <f t="shared" si="64"/>
        <v>3.7900000000000003E-2</v>
      </c>
      <c r="K347">
        <f t="shared" si="65"/>
        <v>0.3276</v>
      </c>
      <c r="L347">
        <f t="shared" si="66"/>
        <v>0.61299999999999999</v>
      </c>
      <c r="M347">
        <f t="shared" si="67"/>
        <v>0.1082</v>
      </c>
      <c r="N347">
        <f t="shared" si="68"/>
        <v>0.17860000000000001</v>
      </c>
      <c r="P347">
        <f t="shared" si="69"/>
        <v>0.61299999999999999</v>
      </c>
      <c r="Q347">
        <f>IFERROR(J144+MATCH(P347,J347:N347,0)-1,"")</f>
        <v>2014</v>
      </c>
      <c r="R347">
        <f t="shared" si="70"/>
        <v>3.7900000000000003E-2</v>
      </c>
      <c r="S347">
        <f>IFERROR(J144+MATCH(R347,J347:N347)-1,"")</f>
        <v>2012</v>
      </c>
      <c r="T347">
        <f t="shared" si="71"/>
        <v>0.25306000000000001</v>
      </c>
      <c r="U347">
        <f t="shared" si="72"/>
        <v>0.22799975438583259</v>
      </c>
      <c r="V347">
        <f t="shared" si="73"/>
        <v>-0.94368522711605862</v>
      </c>
      <c r="W347">
        <f t="shared" si="74"/>
        <v>0.32693017674861036</v>
      </c>
      <c r="X347">
        <f t="shared" si="75"/>
        <v>1.5786859111737968</v>
      </c>
      <c r="Y347">
        <f t="shared" si="76"/>
        <v>-0.63535156162870532</v>
      </c>
      <c r="Z347">
        <f t="shared" si="77"/>
        <v>-0.32657929917764322</v>
      </c>
      <c r="AA347">
        <f t="shared" si="78"/>
        <v>1.5786859111737968</v>
      </c>
      <c r="AB347">
        <f>IFERROR(V144+MATCH(AA347,V347:Z347,0)-1,"")</f>
        <v>2014</v>
      </c>
    </row>
    <row r="348" spans="1:28" x14ac:dyDescent="0.3">
      <c r="A348" s="1">
        <v>19</v>
      </c>
      <c r="B348" t="s">
        <v>1007</v>
      </c>
      <c r="C348" t="s">
        <v>9376</v>
      </c>
      <c r="D348" t="s">
        <v>9377</v>
      </c>
      <c r="E348" t="s">
        <v>9378</v>
      </c>
      <c r="F348" t="s">
        <v>9379</v>
      </c>
      <c r="G348" t="s">
        <v>7723</v>
      </c>
      <c r="I348" t="str">
        <f t="shared" si="63"/>
        <v>N/A</v>
      </c>
      <c r="J348">
        <f t="shared" si="64"/>
        <v>65000</v>
      </c>
      <c r="K348">
        <f t="shared" si="65"/>
        <v>-316000</v>
      </c>
      <c r="L348">
        <f t="shared" si="66"/>
        <v>-156000</v>
      </c>
      <c r="M348">
        <f t="shared" si="67"/>
        <v>-238000</v>
      </c>
      <c r="N348">
        <f t="shared" si="68"/>
        <v>-53000</v>
      </c>
      <c r="P348">
        <f t="shared" si="69"/>
        <v>65000</v>
      </c>
      <c r="Q348">
        <f>IFERROR(J144+MATCH(P348,J348:N348,0)-1,"")</f>
        <v>2012</v>
      </c>
      <c r="R348">
        <f t="shared" si="70"/>
        <v>-316000</v>
      </c>
      <c r="S348" t="str">
        <f>IFERROR(J144+MATCH(R348,J348:N348)-1,"")</f>
        <v/>
      </c>
      <c r="T348">
        <f t="shared" si="71"/>
        <v>-139600</v>
      </c>
      <c r="U348">
        <f t="shared" si="72"/>
        <v>150357.24126226845</v>
      </c>
      <c r="V348">
        <f t="shared" si="73"/>
        <v>1.3607592044277788</v>
      </c>
      <c r="W348">
        <f t="shared" si="74"/>
        <v>-1.1732058829963841</v>
      </c>
      <c r="X348">
        <f t="shared" si="75"/>
        <v>-0.10907356281825792</v>
      </c>
      <c r="Y348">
        <f t="shared" si="76"/>
        <v>-0.65444137690954751</v>
      </c>
      <c r="Z348">
        <f t="shared" si="77"/>
        <v>0.57596161829641079</v>
      </c>
      <c r="AA348">
        <f t="shared" si="78"/>
        <v>1.3607592044277788</v>
      </c>
      <c r="AB348">
        <f>IFERROR(V144+MATCH(AA348,V348:Z348,0)-1,"")</f>
        <v>2012</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9277</v>
      </c>
      <c r="D350" t="s">
        <v>2610</v>
      </c>
      <c r="E350" t="s">
        <v>9380</v>
      </c>
      <c r="F350" t="s">
        <v>9381</v>
      </c>
      <c r="G350" t="s">
        <v>9382</v>
      </c>
      <c r="I350" t="str">
        <f t="shared" si="63"/>
        <v>N/A</v>
      </c>
      <c r="J350">
        <f t="shared" si="64"/>
        <v>-2009999.9999999998</v>
      </c>
      <c r="K350">
        <f t="shared" si="65"/>
        <v>7140000</v>
      </c>
      <c r="L350">
        <f t="shared" si="66"/>
        <v>13490000</v>
      </c>
      <c r="M350">
        <f t="shared" si="67"/>
        <v>-4620000</v>
      </c>
      <c r="N350">
        <f t="shared" si="68"/>
        <v>444000</v>
      </c>
      <c r="P350">
        <f t="shared" si="69"/>
        <v>13490000</v>
      </c>
      <c r="Q350">
        <f>IFERROR(J144+MATCH(P350,J350:N350,0)-1,"")</f>
        <v>2014</v>
      </c>
      <c r="R350">
        <f t="shared" si="70"/>
        <v>-4620000</v>
      </c>
      <c r="S350" t="str">
        <f>IFERROR(J144+MATCH(R350,J350:N350)-1,"")</f>
        <v/>
      </c>
      <c r="T350">
        <f t="shared" si="71"/>
        <v>2888800</v>
      </c>
      <c r="U350">
        <f t="shared" si="72"/>
        <v>7362328.2458743984</v>
      </c>
      <c r="V350">
        <f t="shared" si="73"/>
        <v>-0.66538733895016478</v>
      </c>
      <c r="W350">
        <f t="shared" si="74"/>
        <v>0.57742603399708914</v>
      </c>
      <c r="X350">
        <f t="shared" si="75"/>
        <v>1.4399249321626697</v>
      </c>
      <c r="Y350">
        <f t="shared" si="76"/>
        <v>-1.0198947600859387</v>
      </c>
      <c r="Z350">
        <f t="shared" si="77"/>
        <v>-0.33206886712365535</v>
      </c>
      <c r="AA350">
        <f t="shared" si="78"/>
        <v>1.4399249321626697</v>
      </c>
      <c r="AB350">
        <f>IFERROR(V144+MATCH(AA350,V350:Z350,0)-1,"")</f>
        <v>2014</v>
      </c>
    </row>
    <row r="351" spans="1:28" x14ac:dyDescent="0.3">
      <c r="A351" s="1">
        <v>22</v>
      </c>
      <c r="B351" t="s">
        <v>1021</v>
      </c>
      <c r="C351" t="s">
        <v>9383</v>
      </c>
      <c r="D351" t="s">
        <v>4226</v>
      </c>
      <c r="E351" t="s">
        <v>9384</v>
      </c>
      <c r="F351" t="s">
        <v>9385</v>
      </c>
      <c r="G351" t="s">
        <v>9386</v>
      </c>
      <c r="I351" t="str">
        <f t="shared" si="63"/>
        <v>N/A</v>
      </c>
      <c r="J351">
        <f t="shared" si="64"/>
        <v>-4920000</v>
      </c>
      <c r="K351">
        <f t="shared" si="65"/>
        <v>-8090000</v>
      </c>
      <c r="L351">
        <f t="shared" si="66"/>
        <v>-30810000</v>
      </c>
      <c r="M351">
        <f t="shared" si="67"/>
        <v>-21290000</v>
      </c>
      <c r="N351">
        <f t="shared" si="68"/>
        <v>-22810000</v>
      </c>
      <c r="P351">
        <f t="shared" si="69"/>
        <v>-4920000</v>
      </c>
      <c r="Q351">
        <f>IFERROR(J144+MATCH(P351,J351:N351,0)-1,"")</f>
        <v>2012</v>
      </c>
      <c r="R351">
        <f t="shared" si="70"/>
        <v>-30810000</v>
      </c>
      <c r="S351">
        <f>IFERROR(J144+MATCH(R351,J351:N351)-1,"")</f>
        <v>2014</v>
      </c>
      <c r="T351">
        <f t="shared" si="71"/>
        <v>-17584000</v>
      </c>
      <c r="U351">
        <f t="shared" si="72"/>
        <v>10799137.928557076</v>
      </c>
      <c r="V351">
        <f t="shared" si="73"/>
        <v>1.172686198081748</v>
      </c>
      <c r="W351">
        <f t="shared" si="74"/>
        <v>0.879144248625088</v>
      </c>
      <c r="X351">
        <f t="shared" si="75"/>
        <v>-1.2247273891210675</v>
      </c>
      <c r="Y351">
        <f t="shared" si="76"/>
        <v>-0.34317554091053049</v>
      </c>
      <c r="Z351">
        <f t="shared" si="77"/>
        <v>-0.48392751667523803</v>
      </c>
      <c r="AA351">
        <f t="shared" si="78"/>
        <v>-1.2247273891210675</v>
      </c>
      <c r="AB351">
        <f>IFERROR(V144+MATCH(AA351,V351:Z351,0)-1,"")</f>
        <v>2014</v>
      </c>
    </row>
    <row r="352" spans="1:28" x14ac:dyDescent="0.3">
      <c r="A352" s="1">
        <v>23</v>
      </c>
      <c r="B352" t="s">
        <v>1027</v>
      </c>
      <c r="C352" t="s">
        <v>254</v>
      </c>
      <c r="D352" t="s">
        <v>9387</v>
      </c>
      <c r="E352" t="s">
        <v>9388</v>
      </c>
      <c r="F352" t="s">
        <v>6958</v>
      </c>
      <c r="G352" t="s">
        <v>9389</v>
      </c>
      <c r="I352" t="str">
        <f t="shared" si="63"/>
        <v>N/A</v>
      </c>
      <c r="J352" t="str">
        <f t="shared" si="64"/>
        <v>N/A</v>
      </c>
      <c r="K352">
        <f t="shared" si="65"/>
        <v>-0.64319999999999999</v>
      </c>
      <c r="L352">
        <f t="shared" si="66"/>
        <v>-2.8099000000000003</v>
      </c>
      <c r="M352">
        <f t="shared" si="67"/>
        <v>0.309</v>
      </c>
      <c r="N352">
        <f t="shared" si="68"/>
        <v>-7.1599999999999997E-2</v>
      </c>
      <c r="P352">
        <f t="shared" si="69"/>
        <v>0.309</v>
      </c>
      <c r="Q352">
        <f>IFERROR(J144+MATCH(P352,J352:N352,0)-1,"")</f>
        <v>2015</v>
      </c>
      <c r="R352">
        <f t="shared" si="70"/>
        <v>-2.8099000000000003</v>
      </c>
      <c r="S352">
        <f>IFERROR(J144+MATCH(R352,J352:N352)-1,"")</f>
        <v>2014</v>
      </c>
      <c r="T352">
        <f t="shared" si="71"/>
        <v>-0.803925</v>
      </c>
      <c r="U352">
        <f t="shared" si="72"/>
        <v>1.3933975488591428</v>
      </c>
      <c r="V352" t="str">
        <f t="shared" si="73"/>
        <v/>
      </c>
      <c r="W352">
        <f t="shared" si="74"/>
        <v>0.11534755471013645</v>
      </c>
      <c r="X352">
        <f t="shared" si="75"/>
        <v>-1.4396286269072391</v>
      </c>
      <c r="Y352">
        <f t="shared" si="76"/>
        <v>0.79871318914779033</v>
      </c>
      <c r="Z352">
        <f t="shared" si="77"/>
        <v>0.52556788304931201</v>
      </c>
      <c r="AA352">
        <f t="shared" si="78"/>
        <v>-1.4396286269072391</v>
      </c>
      <c r="AB352">
        <f>IFERROR(V144+MATCH(AA352,V352:Z352,0)-1,"")</f>
        <v>2014</v>
      </c>
    </row>
    <row r="353" spans="1:28" x14ac:dyDescent="0.3">
      <c r="A353" s="1">
        <v>24</v>
      </c>
      <c r="B353" t="s">
        <v>1032</v>
      </c>
      <c r="C353" t="s">
        <v>254</v>
      </c>
      <c r="D353" t="s">
        <v>254</v>
      </c>
      <c r="E353" t="s">
        <v>254</v>
      </c>
      <c r="F353" t="s">
        <v>254</v>
      </c>
      <c r="G353" t="s">
        <v>9390</v>
      </c>
      <c r="I353" t="str">
        <f t="shared" si="63"/>
        <v>N/A</v>
      </c>
      <c r="J353" t="str">
        <f t="shared" si="64"/>
        <v>N/A</v>
      </c>
      <c r="K353" t="str">
        <f t="shared" si="65"/>
        <v>N/A</v>
      </c>
      <c r="L353" t="str">
        <f t="shared" si="66"/>
        <v>N/A</v>
      </c>
      <c r="M353" t="str">
        <f t="shared" si="67"/>
        <v>N/A</v>
      </c>
      <c r="N353">
        <f t="shared" si="68"/>
        <v>-3.6900000000000002E-2</v>
      </c>
      <c r="P353">
        <f t="shared" si="69"/>
        <v>-3.6900000000000002E-2</v>
      </c>
      <c r="Q353">
        <f>IFERROR(J144+MATCH(P353,J353:N353,0)-1,"")</f>
        <v>2016</v>
      </c>
      <c r="R353">
        <f t="shared" si="70"/>
        <v>-3.6900000000000002E-2</v>
      </c>
      <c r="S353">
        <f>IFERROR(J144+MATCH(R353,J353:N353)-1,"")</f>
        <v>2016</v>
      </c>
      <c r="T353">
        <f t="shared" si="71"/>
        <v>-3.6900000000000002E-2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9391</v>
      </c>
      <c r="C355" t="s">
        <v>9392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4912</v>
      </c>
      <c r="C356" t="s">
        <v>4913</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9393</v>
      </c>
      <c r="C357" t="s">
        <v>9394</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9395</v>
      </c>
      <c r="C358" t="s">
        <v>9396</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9397</v>
      </c>
      <c r="C359" t="s">
        <v>9398</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4914</v>
      </c>
      <c r="C360" t="s">
        <v>4915</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9399</v>
      </c>
      <c r="I363" t="str">
        <f t="shared" si="63"/>
        <v>N/A</v>
      </c>
      <c r="J363">
        <f t="shared" si="64"/>
        <v>440600000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9400</v>
      </c>
      <c r="I365" t="str">
        <f t="shared" si="63"/>
        <v>N/A</v>
      </c>
      <c r="J365">
        <f t="shared" si="64"/>
        <v>-3.41</v>
      </c>
      <c r="K365" t="str">
        <f t="shared" si="65"/>
        <v>N/A</v>
      </c>
      <c r="L365" t="str">
        <f t="shared" si="66"/>
        <v>N/A</v>
      </c>
      <c r="M365" t="str">
        <f t="shared" si="67"/>
        <v>N/A</v>
      </c>
      <c r="N365" t="str">
        <f t="shared" si="68"/>
        <v>N/A</v>
      </c>
    </row>
    <row r="366" spans="1:28" x14ac:dyDescent="0.3">
      <c r="A366" s="1">
        <v>3</v>
      </c>
      <c r="B366" t="s">
        <v>124</v>
      </c>
      <c r="C366" t="s">
        <v>9401</v>
      </c>
      <c r="I366" t="str">
        <f t="shared" si="63"/>
        <v>N/A</v>
      </c>
      <c r="J366">
        <f t="shared" si="64"/>
        <v>-11.3</v>
      </c>
      <c r="K366" t="str">
        <f t="shared" si="65"/>
        <v>N/A</v>
      </c>
      <c r="L366" t="str">
        <f t="shared" si="66"/>
        <v>N/A</v>
      </c>
      <c r="M366" t="str">
        <f t="shared" si="67"/>
        <v>N/A</v>
      </c>
      <c r="N366" t="str">
        <f t="shared" si="68"/>
        <v>N/A</v>
      </c>
    </row>
    <row r="367" spans="1:28" x14ac:dyDescent="0.3">
      <c r="A367" s="1">
        <v>4</v>
      </c>
      <c r="B367" t="s">
        <v>126</v>
      </c>
      <c r="C367" t="s">
        <v>9402</v>
      </c>
      <c r="I367" t="str">
        <f t="shared" si="63"/>
        <v>N/A</v>
      </c>
      <c r="J367">
        <f t="shared" si="64"/>
        <v>-0.22</v>
      </c>
      <c r="K367" t="str">
        <f t="shared" si="65"/>
        <v>N/A</v>
      </c>
      <c r="L367" t="str">
        <f t="shared" si="66"/>
        <v>N/A</v>
      </c>
      <c r="M367" t="str">
        <f t="shared" si="67"/>
        <v>N/A</v>
      </c>
      <c r="N367" t="str">
        <f t="shared" si="68"/>
        <v>N/A</v>
      </c>
    </row>
    <row r="368" spans="1:28" x14ac:dyDescent="0.3">
      <c r="A368" s="1">
        <v>5</v>
      </c>
      <c r="B368" t="s">
        <v>128</v>
      </c>
      <c r="C368" t="s">
        <v>9403</v>
      </c>
      <c r="I368" t="str">
        <f t="shared" si="63"/>
        <v>N/A</v>
      </c>
      <c r="J368">
        <f t="shared" si="64"/>
        <v>2.2799999999999998</v>
      </c>
      <c r="K368" t="str">
        <f t="shared" si="65"/>
        <v>N/A</v>
      </c>
      <c r="L368" t="str">
        <f t="shared" si="66"/>
        <v>N/A</v>
      </c>
      <c r="M368" t="str">
        <f t="shared" si="67"/>
        <v>N/A</v>
      </c>
      <c r="N368" t="str">
        <f t="shared" si="68"/>
        <v>N/A</v>
      </c>
    </row>
    <row r="369" spans="1:14" x14ac:dyDescent="0.3">
      <c r="A369" s="1">
        <v>6</v>
      </c>
      <c r="B369" t="s">
        <v>130</v>
      </c>
      <c r="C369" t="s">
        <v>9404</v>
      </c>
      <c r="I369" t="str">
        <f t="shared" si="63"/>
        <v>N/A</v>
      </c>
      <c r="J369">
        <f t="shared" si="64"/>
        <v>4.6399999999999997</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9405</v>
      </c>
      <c r="I374" t="str">
        <f t="shared" si="63"/>
        <v>N/A</v>
      </c>
      <c r="J374">
        <f t="shared" si="64"/>
        <v>629840000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9406</v>
      </c>
      <c r="I376" t="str">
        <f t="shared" si="63"/>
        <v>N/A</v>
      </c>
      <c r="J376">
        <f t="shared" si="64"/>
        <v>-24.42</v>
      </c>
      <c r="K376" t="str">
        <f t="shared" si="65"/>
        <v>N/A</v>
      </c>
      <c r="L376" t="str">
        <f t="shared" si="66"/>
        <v>N/A</v>
      </c>
      <c r="M376" t="str">
        <f t="shared" si="67"/>
        <v>N/A</v>
      </c>
      <c r="N376" t="str">
        <f t="shared" si="68"/>
        <v>N/A</v>
      </c>
    </row>
    <row r="377" spans="1:14" x14ac:dyDescent="0.3">
      <c r="A377" s="1">
        <v>3</v>
      </c>
      <c r="B377" t="s">
        <v>124</v>
      </c>
      <c r="C377" t="s">
        <v>9407</v>
      </c>
      <c r="I377" t="str">
        <f t="shared" si="63"/>
        <v>N/A</v>
      </c>
      <c r="J377">
        <f t="shared" si="64"/>
        <v>23.14</v>
      </c>
      <c r="K377" t="str">
        <f t="shared" si="65"/>
        <v>N/A</v>
      </c>
      <c r="L377" t="str">
        <f t="shared" si="66"/>
        <v>N/A</v>
      </c>
      <c r="M377" t="str">
        <f t="shared" si="67"/>
        <v>N/A</v>
      </c>
      <c r="N377" t="str">
        <f t="shared" si="68"/>
        <v>N/A</v>
      </c>
    </row>
    <row r="378" spans="1:14" x14ac:dyDescent="0.3">
      <c r="A378" s="1">
        <v>4</v>
      </c>
      <c r="B378" t="s">
        <v>126</v>
      </c>
      <c r="C378" t="s">
        <v>9408</v>
      </c>
      <c r="I378" t="str">
        <f t="shared" si="63"/>
        <v>N/A</v>
      </c>
      <c r="J378">
        <f t="shared" si="64"/>
        <v>1.94</v>
      </c>
      <c r="K378" t="str">
        <f t="shared" si="65"/>
        <v>N/A</v>
      </c>
      <c r="L378" t="str">
        <f t="shared" si="66"/>
        <v>N/A</v>
      </c>
      <c r="M378" t="str">
        <f t="shared" si="67"/>
        <v>N/A</v>
      </c>
      <c r="N378" t="str">
        <f t="shared" si="68"/>
        <v>N/A</v>
      </c>
    </row>
    <row r="379" spans="1:14" x14ac:dyDescent="0.3">
      <c r="A379" s="1">
        <v>5</v>
      </c>
      <c r="B379" t="s">
        <v>128</v>
      </c>
      <c r="C379" t="s">
        <v>9409</v>
      </c>
      <c r="I379" t="str">
        <f t="shared" si="63"/>
        <v>N/A</v>
      </c>
      <c r="J379">
        <f t="shared" si="64"/>
        <v>1.77</v>
      </c>
      <c r="K379" t="str">
        <f t="shared" si="65"/>
        <v>N/A</v>
      </c>
      <c r="L379" t="str">
        <f t="shared" si="66"/>
        <v>N/A</v>
      </c>
      <c r="M379" t="str">
        <f t="shared" si="67"/>
        <v>N/A</v>
      </c>
      <c r="N379" t="str">
        <f t="shared" si="68"/>
        <v>N/A</v>
      </c>
    </row>
    <row r="380" spans="1:14" x14ac:dyDescent="0.3">
      <c r="A380" s="1">
        <v>6</v>
      </c>
      <c r="B380" t="s">
        <v>130</v>
      </c>
      <c r="C380" t="s">
        <v>5578</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1.18</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9410</v>
      </c>
      <c r="I385" t="str">
        <f t="shared" si="79"/>
        <v>N/A</v>
      </c>
      <c r="J385">
        <f t="shared" si="80"/>
        <v>369350000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9411</v>
      </c>
      <c r="I387" t="str">
        <f t="shared" si="79"/>
        <v>N/A</v>
      </c>
      <c r="J387">
        <f t="shared" si="80"/>
        <v>-11.41</v>
      </c>
      <c r="K387" t="str">
        <f t="shared" si="81"/>
        <v>N/A</v>
      </c>
      <c r="L387" t="str">
        <f t="shared" si="82"/>
        <v>N/A</v>
      </c>
      <c r="M387" t="str">
        <f t="shared" si="83"/>
        <v>N/A</v>
      </c>
      <c r="N387" t="str">
        <f t="shared" si="84"/>
        <v>N/A</v>
      </c>
    </row>
    <row r="388" spans="1:14" x14ac:dyDescent="0.3">
      <c r="A388" s="1">
        <v>3</v>
      </c>
      <c r="B388" t="s">
        <v>124</v>
      </c>
      <c r="C388" t="s">
        <v>9412</v>
      </c>
      <c r="I388" t="str">
        <f t="shared" si="79"/>
        <v>N/A</v>
      </c>
      <c r="J388">
        <f t="shared" si="80"/>
        <v>-27.81</v>
      </c>
      <c r="K388" t="str">
        <f t="shared" si="81"/>
        <v>N/A</v>
      </c>
      <c r="L388" t="str">
        <f t="shared" si="82"/>
        <v>N/A</v>
      </c>
      <c r="M388" t="str">
        <f t="shared" si="83"/>
        <v>N/A</v>
      </c>
      <c r="N388" t="str">
        <f t="shared" si="84"/>
        <v>N/A</v>
      </c>
    </row>
    <row r="389" spans="1:14" x14ac:dyDescent="0.3">
      <c r="A389" s="1">
        <v>4</v>
      </c>
      <c r="B389" t="s">
        <v>126</v>
      </c>
      <c r="C389" t="s">
        <v>3175</v>
      </c>
      <c r="I389" t="str">
        <f t="shared" si="79"/>
        <v>N/A</v>
      </c>
      <c r="J389">
        <f t="shared" si="80"/>
        <v>0.06</v>
      </c>
      <c r="K389" t="str">
        <f t="shared" si="81"/>
        <v>N/A</v>
      </c>
      <c r="L389" t="str">
        <f t="shared" si="82"/>
        <v>N/A</v>
      </c>
      <c r="M389" t="str">
        <f t="shared" si="83"/>
        <v>N/A</v>
      </c>
      <c r="N389" t="str">
        <f t="shared" si="84"/>
        <v>N/A</v>
      </c>
    </row>
    <row r="390" spans="1:14" x14ac:dyDescent="0.3">
      <c r="A390" s="1">
        <v>5</v>
      </c>
      <c r="B390" t="s">
        <v>128</v>
      </c>
      <c r="C390" t="s">
        <v>8993</v>
      </c>
      <c r="I390" t="str">
        <f t="shared" si="79"/>
        <v>N/A</v>
      </c>
      <c r="J390">
        <f t="shared" si="80"/>
        <v>1.01</v>
      </c>
      <c r="K390" t="str">
        <f t="shared" si="81"/>
        <v>N/A</v>
      </c>
      <c r="L390" t="str">
        <f t="shared" si="82"/>
        <v>N/A</v>
      </c>
      <c r="M390" t="str">
        <f t="shared" si="83"/>
        <v>N/A</v>
      </c>
      <c r="N390" t="str">
        <f t="shared" si="84"/>
        <v>N/A</v>
      </c>
    </row>
    <row r="391" spans="1:14" x14ac:dyDescent="0.3">
      <c r="A391" s="1">
        <v>6</v>
      </c>
      <c r="B391" t="s">
        <v>130</v>
      </c>
      <c r="C391" t="s">
        <v>9413</v>
      </c>
      <c r="I391" t="str">
        <f t="shared" si="79"/>
        <v>N/A</v>
      </c>
      <c r="J391">
        <f t="shared" si="80"/>
        <v>8.1199999999999992</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3093</v>
      </c>
      <c r="I396" t="str">
        <f t="shared" si="79"/>
        <v>N/A</v>
      </c>
      <c r="J396">
        <f t="shared" si="80"/>
        <v>18680000</v>
      </c>
      <c r="K396" t="str">
        <f t="shared" si="81"/>
        <v>N/A</v>
      </c>
      <c r="L396" t="str">
        <f t="shared" si="82"/>
        <v>N/A</v>
      </c>
      <c r="M396" t="str">
        <f t="shared" si="83"/>
        <v>N/A</v>
      </c>
      <c r="N396" t="str">
        <f t="shared" si="84"/>
        <v>N/A</v>
      </c>
    </row>
    <row r="397" spans="1:14" x14ac:dyDescent="0.3">
      <c r="A397" s="1">
        <v>1</v>
      </c>
      <c r="B397" t="s">
        <v>122</v>
      </c>
      <c r="C397" t="s">
        <v>9414</v>
      </c>
      <c r="I397" t="str">
        <f t="shared" si="79"/>
        <v>N/A</v>
      </c>
      <c r="J397">
        <f t="shared" si="80"/>
        <v>432920000</v>
      </c>
      <c r="K397" t="str">
        <f t="shared" si="81"/>
        <v>N/A</v>
      </c>
      <c r="L397" t="str">
        <f t="shared" si="82"/>
        <v>N/A</v>
      </c>
      <c r="M397" t="str">
        <f t="shared" si="83"/>
        <v>N/A</v>
      </c>
      <c r="N397" t="str">
        <f t="shared" si="84"/>
        <v>N/A</v>
      </c>
    </row>
    <row r="398" spans="1:14" x14ac:dyDescent="0.3">
      <c r="A398" s="1">
        <v>2</v>
      </c>
      <c r="B398" t="s">
        <v>123</v>
      </c>
      <c r="C398" t="s">
        <v>9415</v>
      </c>
      <c r="I398" t="str">
        <f t="shared" si="79"/>
        <v>N/A</v>
      </c>
      <c r="J398">
        <f t="shared" si="80"/>
        <v>-0.95</v>
      </c>
      <c r="K398" t="str">
        <f t="shared" si="81"/>
        <v>N/A</v>
      </c>
      <c r="L398" t="str">
        <f t="shared" si="82"/>
        <v>N/A</v>
      </c>
      <c r="M398" t="str">
        <f t="shared" si="83"/>
        <v>N/A</v>
      </c>
      <c r="N398" t="str">
        <f t="shared" si="84"/>
        <v>N/A</v>
      </c>
    </row>
    <row r="399" spans="1:14" x14ac:dyDescent="0.3">
      <c r="A399" s="1">
        <v>3</v>
      </c>
      <c r="B399" t="s">
        <v>124</v>
      </c>
      <c r="I399" t="str">
        <f t="shared" si="79"/>
        <v>N/A</v>
      </c>
      <c r="J399" t="str">
        <f t="shared" si="80"/>
        <v>N/A</v>
      </c>
      <c r="K399" t="str">
        <f t="shared" si="81"/>
        <v>N/A</v>
      </c>
      <c r="L399" t="str">
        <f t="shared" si="82"/>
        <v>N/A</v>
      </c>
      <c r="M399" t="str">
        <f t="shared" si="83"/>
        <v>N/A</v>
      </c>
      <c r="N399" t="str">
        <f t="shared" si="84"/>
        <v>N/A</v>
      </c>
    </row>
    <row r="400" spans="1:14" x14ac:dyDescent="0.3">
      <c r="A400" s="1">
        <v>4</v>
      </c>
      <c r="B400" t="s">
        <v>126</v>
      </c>
    </row>
    <row r="401" spans="1:3" x14ac:dyDescent="0.3">
      <c r="A401" s="1">
        <v>5</v>
      </c>
      <c r="B401" t="s">
        <v>128</v>
      </c>
      <c r="C401" t="s">
        <v>4324</v>
      </c>
    </row>
    <row r="402" spans="1:3" x14ac:dyDescent="0.3">
      <c r="A402" s="1">
        <v>6</v>
      </c>
      <c r="B402" t="s">
        <v>130</v>
      </c>
    </row>
    <row r="403" spans="1:3" x14ac:dyDescent="0.3">
      <c r="A403" s="1">
        <v>7</v>
      </c>
      <c r="B403" t="s">
        <v>132</v>
      </c>
      <c r="C403" t="s">
        <v>9416</v>
      </c>
    </row>
    <row r="404" spans="1:3" x14ac:dyDescent="0.3">
      <c r="A404" s="1">
        <v>8</v>
      </c>
      <c r="B404" t="s">
        <v>133</v>
      </c>
      <c r="C404" t="s">
        <v>9417</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1.5431011742598866E-2</v>
      </c>
      <c r="AL454">
        <f ca="1">Z455-Y455</f>
        <v>-2.2338072711120205E-2</v>
      </c>
      <c r="AM454">
        <f ca="1">AA455-Z455</f>
        <v>9.3287872104408365E-3</v>
      </c>
      <c r="AN454">
        <f ca="1">AB455-AA455</f>
        <v>1.9580285916952489E-3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0.71188612099644133</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0.7273171327390402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0.70497906002791999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0.71430784723836083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0.71626587583005608</v>
      </c>
      <c r="AK455" t="str">
        <f>"Max " &amp; AK452</f>
        <v>Max Change in Gross Margin / Sales</v>
      </c>
      <c r="AL455">
        <f ca="1">MAX(AK454:AN454)</f>
        <v>1.5431011742598866E-2</v>
      </c>
    </row>
    <row r="456" spans="2:40" x14ac:dyDescent="0.3">
      <c r="X456" t="str">
        <f>"Max " &amp; X453</f>
        <v>Max Gross Margin</v>
      </c>
      <c r="Y456">
        <f ca="1">MAX(X455:AB455)</f>
        <v>0.7273171327390402</v>
      </c>
      <c r="AK456" t="str">
        <f>AK455 &amp; " Year"</f>
        <v>Max Change in Gross Margin / Sales Year</v>
      </c>
      <c r="AL456" t="str">
        <f ca="1">IF(MATCH(AL455,AK454:AN454,0)=1,AK453,IF(MATCH(AL455,AK454:AN454,0)=2,AL453,IF(MATCH(AL455,AK454:AN454,0)=3,AM453,AN453)))</f>
        <v>12-13</v>
      </c>
    </row>
    <row r="457" spans="2:40" x14ac:dyDescent="0.3">
      <c r="X457" t="str">
        <f>X456 &amp; " Year"</f>
        <v>Max Gross Margin Year</v>
      </c>
      <c r="Y457">
        <f ca="1">VALUE(X454)+MATCH(Y456,X455:AB455,0)-1</f>
        <v>2013</v>
      </c>
      <c r="AK457" t="str">
        <f>"Min " &amp; AK452</f>
        <v>Min Change in Gross Margin / Sales</v>
      </c>
      <c r="AL457">
        <f ca="1">MIN(AK454:AN454)</f>
        <v>-2.2338072711120205E-2</v>
      </c>
    </row>
    <row r="458" spans="2:40" x14ac:dyDescent="0.3">
      <c r="X458" t="str">
        <f>"Min " &amp; X453</f>
        <v>Min Gross Margin</v>
      </c>
      <c r="Y458">
        <f ca="1">MIN(X455:AB455)</f>
        <v>0.70497906002791999</v>
      </c>
      <c r="AK458" t="str">
        <f>AK457 &amp; " Year"</f>
        <v>Min Change in Gross Margin / Sales Year</v>
      </c>
      <c r="AL458" t="str">
        <f ca="1">IF(MATCH(AL457,AK454:AN454,0)=1,AK453,IF(MATCH(AL457,AK454:AN454,0)=2,AL453,IF(MATCH(AL457,AK454:AN454,0)=3,AM453,AN453)))</f>
        <v>13-14</v>
      </c>
    </row>
    <row r="459" spans="2:40" x14ac:dyDescent="0.3">
      <c r="X459" t="str">
        <f>X458 &amp; " Year"</f>
        <v>Min Gross Margin Year</v>
      </c>
      <c r="Y459">
        <f ca="1">VALUE(X454)+MATCH(Y458,X455:AB455,0)-1</f>
        <v>2014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-0.12953736654804265</v>
      </c>
      <c r="R462">
        <f ca="1">Y455-Y463-Y471</f>
        <v>-0.14299670289412625</v>
      </c>
      <c r="S462">
        <f ca="1">Z455-Z463-Z471</f>
        <v>-0.12191717077710562</v>
      </c>
      <c r="T462">
        <f ca="1">AA455-AA463-AA471</f>
        <v>-0.24153691223177626</v>
      </c>
      <c r="U462">
        <f ca="1">AB455-AB463-AB471</f>
        <v>-0.25446457352846369</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-0.12191717077710562</v>
      </c>
      <c r="S463" t="str">
        <f>"GM Effect on Max"</f>
        <v>GM Effect on Max</v>
      </c>
      <c r="T463" t="str">
        <f ca="1">IF(R464=Y457,"Max OM in same year as Max GM","Inconclusive Effect")</f>
        <v>Inconclusive Effect</v>
      </c>
      <c r="U463" t="str">
        <f>"Correlation with GM"</f>
        <v>Correlation with GM</v>
      </c>
      <c r="V463">
        <f ca="1">CORREL(Q462:U462,X455:AB455)</f>
        <v>-0.15985583999107977</v>
      </c>
      <c r="X463">
        <f ca="1">(INDIRECT("J" &amp; MATCH("SG&amp;A Expense",B145:B403,0) +144))/(INDIRECT("J" &amp; MATCH("Sales/Revenue",B145:B403,0) +144))</f>
        <v>0.81437722419928826</v>
      </c>
      <c r="Y463">
        <f ca="1">(INDIRECT("K" &amp; MATCH("SG&amp;A Expense",B145:B403,0) +144))/(INDIRECT("K" &amp; MATCH("Sales/Revenue",B145:B403,0) +144))</f>
        <v>0.84564659909634876</v>
      </c>
      <c r="Z463">
        <f ca="1">(INDIRECT("L" &amp; MATCH("SG&amp;A Expense",B145:B403,0) +144))/(INDIRECT("L" &amp; MATCH("Sales/Revenue",B145:B403,0) +144))</f>
        <v>0.78250348999534669</v>
      </c>
      <c r="AA463">
        <f ca="1">(INDIRECT("M" &amp; MATCH("SG&amp;A Expense",B145:B403,0) +144))/(INDIRECT("M" &amp; MATCH("Sales/Revenue",B145:B403,0) +144))</f>
        <v>0.90719652955302499</v>
      </c>
      <c r="AB463">
        <f ca="1">(INDIRECT("N" &amp; MATCH("SG&amp;A Expense",B145:B403,0) +144))/(INDIRECT("N" &amp; MATCH("Sales/Revenue",B145:B403,0) +144))</f>
        <v>0.91077299980658888</v>
      </c>
      <c r="AE463">
        <f ca="1">R462-Q462</f>
        <v>-1.3459336346083595E-2</v>
      </c>
      <c r="AF463">
        <f ca="1">S462-R462</f>
        <v>2.1079532117020627E-2</v>
      </c>
      <c r="AG463">
        <f ca="1">T462-S462</f>
        <v>-0.11961974145467064</v>
      </c>
      <c r="AH463">
        <f ca="1">U462-T462</f>
        <v>-1.2927661296687432E-2</v>
      </c>
      <c r="AK463">
        <f ca="1">Y463-X463</f>
        <v>3.1269374897060498E-2</v>
      </c>
      <c r="AL463">
        <f ca="1">Z463-Y463</f>
        <v>-6.3143109101002071E-2</v>
      </c>
      <c r="AM463">
        <f ca="1">AA463-Z463</f>
        <v>0.1246930395576783</v>
      </c>
      <c r="AN463">
        <f ca="1">AB463-AA463</f>
        <v>3.5764702535638904E-3</v>
      </c>
    </row>
    <row r="464" spans="2:40" x14ac:dyDescent="0.3">
      <c r="Q464" t="str">
        <f>Q463 &amp; " Year"</f>
        <v>Max Operating Margin Year</v>
      </c>
      <c r="R464">
        <f ca="1">VALUE(Q461)+MATCH(R463,Q462:U462,0)-1</f>
        <v>2014</v>
      </c>
      <c r="S464" t="str">
        <f>"SGA Effect on Max"</f>
        <v>SGA Effect on Max</v>
      </c>
      <c r="T464" t="str">
        <f ca="1">IF(R464=Y467,"Max OM in same year as Min SGA","Inconclusive Effect")</f>
        <v>Max OM in same year as Min SGA</v>
      </c>
      <c r="U464" t="str">
        <f>"Correlation with SGA"</f>
        <v>Correlation with SGA</v>
      </c>
      <c r="V464">
        <f ca="1">CORREL(Q462:U462,X463:AB463)</f>
        <v>-0.95703731384601176</v>
      </c>
      <c r="X464" t="str">
        <f>"Max " &amp; X461</f>
        <v>Max SGA / Sales</v>
      </c>
      <c r="Y464">
        <f ca="1">MAX(X463:AB463)</f>
        <v>0.91077299980658888</v>
      </c>
      <c r="AE464" t="str">
        <f>"Max " &amp; AE461</f>
        <v>Max Change in Operating Margin</v>
      </c>
      <c r="AF464">
        <f ca="1">MAX(AE463:AH463)</f>
        <v>2.1079532117020627E-2</v>
      </c>
      <c r="AK464" t="str">
        <f>"Max " &amp; AK461</f>
        <v>Max Change in SGA / Sales</v>
      </c>
      <c r="AL464">
        <f ca="1">MAX(AK463:AN463)</f>
        <v>0.1246930395576783</v>
      </c>
    </row>
    <row r="465" spans="4:40" x14ac:dyDescent="0.3">
      <c r="J465" t="str">
        <f>"EOY Pretax ROIC"</f>
        <v>EOY Pretax ROIC</v>
      </c>
      <c r="Q465" t="str">
        <f>"Min " &amp; Q460</f>
        <v>Min Operating Margin</v>
      </c>
      <c r="R465">
        <f ca="1">MIN(Q462:U462)</f>
        <v>-0.25446457352846369</v>
      </c>
      <c r="S465" t="str">
        <f>"Dep Effect on Max"</f>
        <v>Dep Effect on Max</v>
      </c>
      <c r="T465" t="str">
        <f ca="1">IF(R464=Y475,"Max OM in same year as Min Depr","Inconclusive Effect")</f>
        <v>Inconclusive Effect</v>
      </c>
      <c r="U465" t="str">
        <f>"Correlation with Dep"</f>
        <v>Correlation with Dep</v>
      </c>
      <c r="V465">
        <f ca="1">CORREL(Q462:U462,X471:AB471)</f>
        <v>-0.77829629109371901</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Inconclusive Effect</v>
      </c>
      <c r="X466" t="str">
        <f>"Min " &amp; X461</f>
        <v>Min SGA / Sales</v>
      </c>
      <c r="Y466">
        <f ca="1">MIN(X463:AB463)</f>
        <v>0.78250348999534669</v>
      </c>
      <c r="AE466" t="str">
        <f>"Min " &amp; AE461</f>
        <v>Min Change in Operating Margin</v>
      </c>
      <c r="AF466">
        <f ca="1">MIN(AE463:AH463)</f>
        <v>-0.11961974145467064</v>
      </c>
      <c r="AK466" t="str">
        <f>"Min " &amp; AK461</f>
        <v>Min Change in SGA / Sales</v>
      </c>
      <c r="AL466">
        <f ca="1">MIN(AK463:AN463)</f>
        <v>-6.3143109101002071E-2</v>
      </c>
    </row>
    <row r="467" spans="4:40" x14ac:dyDescent="0.3">
      <c r="J467">
        <f ca="1">Q462*(1/Q490)</f>
        <v>-0.45978172999191574</v>
      </c>
      <c r="K467">
        <f ca="1">R462*(1/R490)</f>
        <v>-0.15186097782388794</v>
      </c>
      <c r="L467">
        <f ca="1">S462*(1/S490)</f>
        <v>-0.10591849935316945</v>
      </c>
      <c r="M467">
        <f ca="1">T462*(1/T490)</f>
        <v>-0.13355034908125238</v>
      </c>
      <c r="N467">
        <f ca="1">U462*(1/U490)</f>
        <v>-0.16157687899132142</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-0.10591849935316945</v>
      </c>
      <c r="L468" t="str">
        <f>"OM Effect on Max"</f>
        <v>OM Effect on Max</v>
      </c>
      <c r="M468" t="str">
        <f ca="1">IF(K469=R464,"Max ROIC in same year as Max OM","Inconclusive Effect")</f>
        <v>Max ROIC in same year as Max OM</v>
      </c>
      <c r="N468" t="str">
        <f>"Correlation with OM"</f>
        <v>Correlation with OM</v>
      </c>
      <c r="O468">
        <f ca="1">CORREL(J467:N467,Q462:U462)</f>
        <v>-0.34142461158727416</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2014</v>
      </c>
      <c r="L469" t="str">
        <f>"IC Effect on Max"</f>
        <v>IC Effect on Max</v>
      </c>
      <c r="M469" t="str">
        <f ca="1">IF(K469=R494,"Max ROIC in same year as Min IC","Inconclusive Effect")</f>
        <v>Inconclusive Effect</v>
      </c>
      <c r="N469" t="str">
        <f>"Correlation with IC"</f>
        <v>Correlation with IC</v>
      </c>
      <c r="O469">
        <f ca="1">CORREL(J467:N467,Q490:U490)</f>
        <v>0.79832025325423539</v>
      </c>
      <c r="X469" t="str">
        <f>"Depreciation / Sales"</f>
        <v>Depreciation / Sales</v>
      </c>
    </row>
    <row r="470" spans="4:40" x14ac:dyDescent="0.3">
      <c r="J470" t="str">
        <f>"Min " &amp; J465</f>
        <v>Min EOY Pretax ROIC</v>
      </c>
      <c r="K470">
        <f ca="1">MIN(J467:N467)</f>
        <v>-0.45978172999191574</v>
      </c>
      <c r="L470" t="str">
        <f>"OM Effect on Min"</f>
        <v>OM Effect on Min</v>
      </c>
      <c r="M470" t="str">
        <f ca="1">IF(K471=R466,"Min ROIC in same year as Min OM","Inconclusive Effect")</f>
        <v>Inconclusive Effect</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2.7046263345195731E-2</v>
      </c>
      <c r="Y471">
        <f ca="1">(INDIRECT("K" &amp; MATCH("Depreciation &amp; Amortization Expense",B145:B403,0) +144))/(INDIRECT("K" &amp; MATCH("Sales/Revenue",B145:B403,0) +144))</f>
        <v>2.4667236536817683E-2</v>
      </c>
      <c r="Z471">
        <f ca="1">(INDIRECT("L" &amp; MATCH("Depreciation &amp; Amortization Expense",B145:B403,0) +144))/(INDIRECT("L" &amp; MATCH("Sales/Revenue",B145:B403,0) +144))</f>
        <v>4.4392740809678921E-2</v>
      </c>
      <c r="AA471">
        <f ca="1">(INDIRECT("M" &amp; MATCH("Depreciation &amp; Amortization Expense",B145:B403,0) +144))/(INDIRECT("M" &amp; MATCH("Sales/Revenue",B145:B403,0) +144))</f>
        <v>4.8648229917112096E-2</v>
      </c>
      <c r="AB471">
        <f ca="1">(INDIRECT("N" &amp; MATCH("Depreciation &amp; Amortization Expense",B145:B403,0) +144))/(INDIRECT("N" &amp; MATCH("Sales/Revenue",B145:B403,0) +144))</f>
        <v>5.9957449551930886E-2</v>
      </c>
    </row>
    <row r="472" spans="4:40" x14ac:dyDescent="0.3">
      <c r="Q472">
        <f ca="1">K467-J467</f>
        <v>0.30792075216802783</v>
      </c>
      <c r="R472">
        <f ca="1">L467-K467</f>
        <v>4.5942478470718487E-2</v>
      </c>
      <c r="S472">
        <f ca="1">M467-L467</f>
        <v>-2.7631849728082927E-2</v>
      </c>
      <c r="T472">
        <f ca="1">N467-M467</f>
        <v>-2.8026529910069042E-2</v>
      </c>
      <c r="X472" t="str">
        <f>"Max " &amp; X469</f>
        <v>Max Depreciation / Sales</v>
      </c>
      <c r="Y472">
        <f ca="1">MAX(X471:AB471)</f>
        <v>5.9957449551930886E-2</v>
      </c>
      <c r="AK472" t="str">
        <f>"Change in Depreciation / Sales"</f>
        <v>Change in Depreciation / Sales</v>
      </c>
    </row>
    <row r="473" spans="4:40" x14ac:dyDescent="0.3">
      <c r="Q473" t="str">
        <f>"Max " &amp; Q470</f>
        <v>Max Change in EOY Pretax ROIC</v>
      </c>
      <c r="R473">
        <f ca="1">MAX(Q472:T472)</f>
        <v>0.30792075216802783</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2.4667236536817683E-2</v>
      </c>
      <c r="AK474">
        <f ca="1">Y471-X471</f>
        <v>-2.3790268083780479E-3</v>
      </c>
      <c r="AL474">
        <f ca="1">Z471-Y471</f>
        <v>1.9725504272861238E-2</v>
      </c>
      <c r="AM474">
        <f ca="1">AA471-Z471</f>
        <v>4.2554891074331747E-3</v>
      </c>
      <c r="AN474">
        <f ca="1">AB471-AA471</f>
        <v>1.130921963481879E-2</v>
      </c>
    </row>
    <row r="475" spans="4:40" x14ac:dyDescent="0.3">
      <c r="D475" t="str">
        <f>"EOY ROIC"</f>
        <v>EOY ROIC</v>
      </c>
      <c r="K475" t="str">
        <f>"Change in EOY ROIC"</f>
        <v>Change in EOY ROIC</v>
      </c>
      <c r="Q475" t="str">
        <f>"Min " &amp; Q470</f>
        <v>Min Change in EOY Pretax ROIC</v>
      </c>
      <c r="R475">
        <f ca="1">MIN(Q472:T472)</f>
        <v>-2.8026529910069042E-2</v>
      </c>
      <c r="X475" t="str">
        <f>X474 &amp; " Year"</f>
        <v>Min Depreciation / Sales Year</v>
      </c>
      <c r="Y475">
        <f ca="1">VALUE(X470)+MATCH(Y474,X471:AB471,0)-1</f>
        <v>2013</v>
      </c>
      <c r="AK475" t="str">
        <f>"Max " &amp; AK472</f>
        <v>Max Change in Depreciation / Sales</v>
      </c>
      <c r="AL475">
        <f ca="1">MAX(AK474:AN474)</f>
        <v>1.9725504272861238E-2</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13-14</v>
      </c>
    </row>
    <row r="477" spans="4:40" x14ac:dyDescent="0.3">
      <c r="D477">
        <f ca="1">J467*(1-J487)</f>
        <v>-0.46285513727795791</v>
      </c>
      <c r="E477">
        <f ca="1">K467*(1-K487)</f>
        <v>-0.15209991992186259</v>
      </c>
      <c r="F477">
        <f ca="1">L467*(1-L487)</f>
        <v>-0.10613452595877233</v>
      </c>
      <c r="G477">
        <f ca="1">M467*(1-M487)</f>
        <v>-0.13372723696083019</v>
      </c>
      <c r="H477">
        <f ca="1">N467*(1-N487)</f>
        <v>-0.16177096533245214</v>
      </c>
      <c r="K477">
        <f ca="1">E477-D477</f>
        <v>0.31075521735609535</v>
      </c>
      <c r="L477">
        <f ca="1">F477-E477</f>
        <v>4.5965393963090254E-2</v>
      </c>
      <c r="M477">
        <f ca="1">G477-F477</f>
        <v>-2.759271100205786E-2</v>
      </c>
      <c r="N477">
        <f ca="1">H477-G477</f>
        <v>-2.8043728371621945E-2</v>
      </c>
      <c r="AK477" t="str">
        <f>"Min " &amp; AK472</f>
        <v>Min Change in Depreciation / Sales</v>
      </c>
      <c r="AL477">
        <f ca="1">MIN(AK474:AN474)</f>
        <v>-2.3790268083780479E-3</v>
      </c>
    </row>
    <row r="478" spans="4:40" x14ac:dyDescent="0.3">
      <c r="D478" t="str">
        <f>"Max " &amp; D475</f>
        <v>Max EOY ROIC</v>
      </c>
      <c r="E478">
        <f ca="1">MAX(D477:H477)</f>
        <v>-0.10613452595877233</v>
      </c>
      <c r="F478" t="str">
        <f>"Cash Tax  Effect on Max"</f>
        <v>Cash Tax  Effect on Max</v>
      </c>
      <c r="G478" t="str">
        <f ca="1">IF(E479=K491,"Max ROIC in same year as Min Cash Tax","Inconclusive Effect")</f>
        <v>Inconclusive Effect</v>
      </c>
      <c r="K478" t="str">
        <f>"Max " &amp; K475</f>
        <v>Max Change in EOY ROIC</v>
      </c>
      <c r="L478">
        <f ca="1">MAX(K477:N477)</f>
        <v>0.31075521735609535</v>
      </c>
      <c r="AK478" t="str">
        <f>AK477 &amp; " Year"</f>
        <v>Min Change in Depreciation / Sales Year</v>
      </c>
      <c r="AL478" t="str">
        <f ca="1">IF(MATCH(AL477,AK474:AN474,0)=1,AK473,IF(MATCH(AL477,AK474:AN474,0)=2,AL473,IF(MATCH(AL477,AK474:AN474,0)=3,AM473,AN473)))</f>
        <v>12-13</v>
      </c>
    </row>
    <row r="479" spans="4:40" x14ac:dyDescent="0.3">
      <c r="D479" t="str">
        <f>D478 &amp; " Year"</f>
        <v>Max EOY ROIC Year</v>
      </c>
      <c r="E479">
        <f ca="1">VALUE(D476)+MATCH(E478,D477:H477,0)-1</f>
        <v>2014</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-0.46285513727795791</v>
      </c>
      <c r="F480" t="str">
        <f>"Cash Tax  Effect on Min"</f>
        <v>Cash Tax  Effect on Min</v>
      </c>
      <c r="G480" t="str">
        <f ca="1">IF(E481=K489,"Min ROIC in same year as Max Cash Tax","Inconclusive Effect")</f>
        <v>Inconclusive Effect</v>
      </c>
      <c r="K480" t="str">
        <f>"Min " &amp; K475</f>
        <v>Min Change in EOY ROIC</v>
      </c>
      <c r="L480">
        <f ca="1">MIN(K477:N477)</f>
        <v>-2.8043728371621945E-2</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5.1110654051830517E-3</v>
      </c>
      <c r="R481">
        <f ca="1">L487-K487</f>
        <v>-4.6612843275389598E-4</v>
      </c>
      <c r="S481">
        <f ca="1">M487-L487</f>
        <v>7.1505169492219137E-4</v>
      </c>
      <c r="T481">
        <f ca="1">N487-M487</f>
        <v>1.2330211005707678E-4</v>
      </c>
      <c r="X481" t="str">
        <f>"Op WC / Sales"</f>
        <v>Op WC / Sales</v>
      </c>
    </row>
    <row r="482" spans="4:40" x14ac:dyDescent="0.3">
      <c r="D482" t="str">
        <f>"Correlation with OM"</f>
        <v>Correlation with OM</v>
      </c>
      <c r="E482">
        <f ca="1">CORREL(D477:H477,Q462:U462)</f>
        <v>-0.3422737492436122</v>
      </c>
      <c r="Q482" t="str">
        <f>"Max " &amp; Q479</f>
        <v>Max Change in Cash Tax Rate</v>
      </c>
      <c r="R482">
        <f ca="1">MAX(Q481:T481)</f>
        <v>5.1110654051830517E-3</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0.7986617202483054</v>
      </c>
      <c r="Q483" t="str">
        <f>Q482 &amp; " Year"</f>
        <v>Max Change in Cash Tax Rate Year</v>
      </c>
      <c r="R483" t="str">
        <f ca="1">IF(MATCH(R482,Q481:T481,0)=1,Q480,IF(MATCH(R482,Q481:T481,0)=2,R480,IF(MATCH(R482,Q481:T481,0)=3,S480,T480)))</f>
        <v>12-13</v>
      </c>
      <c r="X483">
        <f ca="1">(INDIRECT("J" &amp; MATCH("Total Current Assets",B145:B403,0) +144) - INDIRECT("J" &amp; MATCH("Total Current Liabilities",B145:B403,0) +144))/(INDIRECT("J" &amp; MATCH("Sales/Revenue",B145:B403,0) +144))</f>
        <v>0.23245551601423486</v>
      </c>
      <c r="Y483">
        <f ca="1">(INDIRECT("K" &amp; MATCH("Total Current Assets",B145:B403,0) +144) - INDIRECT("K" &amp; MATCH("Total Current Liabilities",B145:B403,0) +144))/(INDIRECT("K" &amp; MATCH("Sales/Revenue",B145:B403,0) +144))</f>
        <v>0.31481255342532666</v>
      </c>
      <c r="Z483">
        <f ca="1">(INDIRECT("L" &amp; MATCH("Total Current Assets",B145:B403,0) +144) - INDIRECT("L" &amp; MATCH("Total Current Liabilities",B145:B403,0) +144))/(INDIRECT("L" &amp; MATCH("Sales/Revenue",B145:B403,0) +144))</f>
        <v>0.63164262447650066</v>
      </c>
      <c r="AA483">
        <f ca="1">(INDIRECT("M" &amp; MATCH("Total Current Assets",B145:B403,0) +144) - INDIRECT("M" &amp; MATCH("Total Current Liabilities",B145:B403,0) +144))/(INDIRECT("M" &amp; MATCH("Sales/Revenue",B145:B403,0) +144))</f>
        <v>0.33434038267875127</v>
      </c>
      <c r="AB483">
        <f ca="1">(INDIRECT("N" &amp; MATCH("Total Current Assets",B145:B403,0) +144) - INDIRECT("N" &amp; MATCH("Total Current Liabilities",B145:B403,0) +144))/(INDIRECT("N" &amp; MATCH("Sales/Revenue",B145:B403,0) +144))</f>
        <v>0.36677196828057507</v>
      </c>
      <c r="AK483" t="str">
        <f>K476</f>
        <v>12-13</v>
      </c>
      <c r="AL483" t="str">
        <f>L476</f>
        <v>13-14</v>
      </c>
      <c r="AM483" t="str">
        <f>M476</f>
        <v>14-15</v>
      </c>
      <c r="AN483" t="str">
        <f>N476</f>
        <v>15-16</v>
      </c>
    </row>
    <row r="484" spans="4:40" x14ac:dyDescent="0.3">
      <c r="D484" t="str">
        <f>"Correlation with GM"</f>
        <v>Correlation with GM</v>
      </c>
      <c r="E484">
        <f ca="1">CORREL(D477:H477,X455:AB455)</f>
        <v>9.8572400391573722E-2</v>
      </c>
      <c r="Q484" t="str">
        <f>"Min " &amp; Q479</f>
        <v>Min Change in Cash Tax Rate</v>
      </c>
      <c r="R484">
        <f ca="1">MIN(Q481:T481)</f>
        <v>-4.6612843275389598E-4</v>
      </c>
      <c r="X484" t="str">
        <f>"Max " &amp; X481</f>
        <v>Max Op WC / Sales</v>
      </c>
      <c r="Y484">
        <f ca="1">MAX(X483:AB483)</f>
        <v>0.63164262447650066</v>
      </c>
      <c r="AK484">
        <f ca="1">Y483-X483</f>
        <v>8.2357037411091794E-2</v>
      </c>
      <c r="AL484">
        <f ca="1">Z483-Y483</f>
        <v>0.316830071051174</v>
      </c>
      <c r="AM484">
        <f ca="1">AA483-Z483</f>
        <v>-0.29730224179774939</v>
      </c>
      <c r="AN484">
        <f ca="1">AB483-AA483</f>
        <v>3.2431585601823798E-2</v>
      </c>
    </row>
    <row r="485" spans="4:40" x14ac:dyDescent="0.3">
      <c r="D485" t="str">
        <f>"Correlation with SGA"</f>
        <v>Correlation with SGA</v>
      </c>
      <c r="E485">
        <f ca="1">CORREL(D477:H477,X463:AB463)</f>
        <v>0.27045152700181629</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2014</v>
      </c>
      <c r="AK485" t="str">
        <f>"Max " &amp; AK482</f>
        <v>Max Change in Op WC / Sales</v>
      </c>
      <c r="AL485">
        <f ca="1">MAX(AK484:AN484)</f>
        <v>0.316830071051174</v>
      </c>
    </row>
    <row r="486" spans="4:40" x14ac:dyDescent="0.3">
      <c r="D486" t="str">
        <f>"Correlation with Dep"</f>
        <v>Correlation with Dep</v>
      </c>
      <c r="E486">
        <f ca="1">CORREL(D477:H477,X471:AB471)</f>
        <v>0.50665379820248835</v>
      </c>
      <c r="J486" t="str">
        <f>D476</f>
        <v>2012</v>
      </c>
      <c r="K486" t="str">
        <f>E476</f>
        <v>2013</v>
      </c>
      <c r="L486" t="str">
        <f>F476</f>
        <v>2014</v>
      </c>
      <c r="M486" t="str">
        <f>G476</f>
        <v>2015</v>
      </c>
      <c r="N486" t="str">
        <f>H476</f>
        <v>2016</v>
      </c>
      <c r="X486" t="str">
        <f>"Min " &amp; X481</f>
        <v>Min Op WC / Sales</v>
      </c>
      <c r="Y486">
        <f ca="1">MIN(X483:AB483)</f>
        <v>0.23245551601423486</v>
      </c>
      <c r="AK486" t="str">
        <f>AK485 &amp; " Year"</f>
        <v>Max Change in Op WC / Sales Year</v>
      </c>
      <c r="AL486" t="str">
        <f ca="1">IF(MATCH(AL485,AK484:AN484,0)=1,AK483,IF(MATCH(AL485,AK484:AN484,0)=2,AL483,IF(MATCH(AL485,AK484:AN484,0)=3,AM483,AN483)))</f>
        <v>13-14</v>
      </c>
    </row>
    <row r="487" spans="4:40" x14ac:dyDescent="0.3">
      <c r="D487" t="str">
        <f>"Correlation with Op WC"</f>
        <v>Correlation with Op WC</v>
      </c>
      <c r="E487">
        <f ca="1">CORREL(D477:H477,X483:AB483)</f>
        <v>0.62764962061919616</v>
      </c>
      <c r="J487">
        <f ca="1">(INDIRECT("J" &amp; MATCH("Income Tax",B145:B403,0) +144))/(INDIRECT("J" &amp; MATCH("Pretax Income",B145:B403,0) +144))</f>
        <v>-6.6844919786096255E-3</v>
      </c>
      <c r="K487">
        <f ca="1">(INDIRECT("K" &amp; MATCH("Income Tax",B145:B403,0) +144))/(INDIRECT("K" &amp; MATCH("Pretax Income",B145:B403,0) +144))</f>
        <v>-1.5734265734265735E-3</v>
      </c>
      <c r="L487">
        <f ca="1">(INDIRECT("L" &amp; MATCH("Income Tax",B145:B403,0) +144))/(INDIRECT("L" &amp; MATCH("Pretax Income",B145:B403,0) +144))</f>
        <v>-2.0395550061804695E-3</v>
      </c>
      <c r="M487">
        <f ca="1">(INDIRECT("M" &amp; MATCH("Income Tax",B145:B403,0) +144))/(INDIRECT("M" &amp; MATCH("Pretax Income",B145:B403,0) +144))</f>
        <v>-1.3245033112582781E-3</v>
      </c>
      <c r="N487">
        <f ca="1">(INDIRECT("N" &amp; MATCH("Income Tax",B145:B403,0) +144))/(INDIRECT("N" &amp; MATCH("Pretax Income",B145:B403,0) +144))</f>
        <v>-1.2012012012012014E-3</v>
      </c>
      <c r="X487" t="str">
        <f>X486 &amp; " Year"</f>
        <v>Min Op WC / Sales Year</v>
      </c>
      <c r="Y487">
        <f ca="1">VALUE(X482)+MATCH(Y486,X483:AB483,0)-1</f>
        <v>2012</v>
      </c>
      <c r="AK487" t="str">
        <f>"Min " &amp; AK482</f>
        <v>Min Change in Op WC / Sales</v>
      </c>
      <c r="AL487">
        <f ca="1">MIN(AK484:AN484)</f>
        <v>-0.29730224179774939</v>
      </c>
    </row>
    <row r="488" spans="4:40" x14ac:dyDescent="0.3">
      <c r="D488" t="str">
        <f>"Correlation with PPE"</f>
        <v>Correlation with PPE</v>
      </c>
      <c r="E488">
        <f ca="1">CORREL(D477:H477,X491:AB491)</f>
        <v>0.53931212545269891</v>
      </c>
      <c r="J488" t="str">
        <f>"Max " &amp; J485</f>
        <v>Max Cash Tax Rate</v>
      </c>
      <c r="K488">
        <f ca="1">MAX(J487:N487)</f>
        <v>-1.2012012012012014E-3</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0.6839974902043805</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-6.6844919786096255E-3</v>
      </c>
      <c r="Q490">
        <f ca="1">SUM(X483,X491,X499)</f>
        <v>0.28173665480427046</v>
      </c>
      <c r="R490">
        <f ca="1">SUM(Y483,Y491,Y499)</f>
        <v>0.94162901453168879</v>
      </c>
      <c r="S490">
        <f ca="1">SUM(Z483,Z491,Z499)</f>
        <v>1.1510469986040019</v>
      </c>
      <c r="T490">
        <f ca="1">SUM(AA483,AA491,AA499)</f>
        <v>1.8085831590363313</v>
      </c>
      <c r="U490">
        <f ca="1">SUM(AB483,AB491,AB499)</f>
        <v>1.5748823415640514</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2012</v>
      </c>
      <c r="Q491" t="str">
        <f>"Max " &amp; Q488</f>
        <v>Max Invested Capital / Sales</v>
      </c>
      <c r="R491">
        <f ca="1">MAX(Q490:U490)</f>
        <v>1.8085831590363313</v>
      </c>
      <c r="S491" t="str">
        <f>"Op WC Effect on Max"</f>
        <v>Op WC Effect on Max</v>
      </c>
      <c r="T491" t="str">
        <f ca="1">IF(R492=Y485,"Max IC in same year as Max Op WC","Inconclusive Effect")</f>
        <v>Inconclusive Effect</v>
      </c>
      <c r="U491" t="str">
        <f>"Correlation with Op WC"</f>
        <v>Correlation with Op WC</v>
      </c>
      <c r="V491">
        <f ca="1">CORREL(Q490:U490,X483:AB483)</f>
        <v>0.29573257394166419</v>
      </c>
      <c r="X491">
        <f ca="1">(INDIRECT("J" &amp; MATCH("Net Property, Plant &amp; Equipment",B145:B403,0) +144))/(INDIRECT("J" &amp; MATCH("Sales/Revenue",B145:B403,0) +144))</f>
        <v>4.8825622775800714E-2</v>
      </c>
      <c r="Y491">
        <f ca="1">(INDIRECT("K" &amp; MATCH("Net Property, Plant &amp; Equipment",B145:B403,0) +144))/(INDIRECT("K" &amp; MATCH("Sales/Revenue",B145:B403,0) +144))</f>
        <v>6.8872878251312733E-2</v>
      </c>
      <c r="Z491">
        <f ca="1">(INDIRECT("L" &amp; MATCH("Net Property, Plant &amp; Equipment",B145:B403,0) +144))/(INDIRECT("L" &amp; MATCH("Sales/Revenue",B145:B403,0) +144))</f>
        <v>0.10749185667752444</v>
      </c>
      <c r="AA491">
        <f ca="1">(INDIRECT("M" &amp; MATCH("Net Property, Plant &amp; Equipment",B145:B403,0) +144))/(INDIRECT("M" &amp; MATCH("Sales/Revenue",B145:B403,0) +144))</f>
        <v>0.24231156557440545</v>
      </c>
      <c r="AB491">
        <f ca="1">(INDIRECT("N" &amp; MATCH("Net Property, Plant &amp; Equipment",B145:B403,0) +144))/(INDIRECT("N" &amp; MATCH("Sales/Revenue",B145:B403,0) +144))</f>
        <v>0.19341112758687384</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U492" t="str">
        <f>"Correlation with PPE"</f>
        <v>Correlation with PPE</v>
      </c>
      <c r="V492">
        <f ca="1">CORREL(Q490:U490,X491:AB491)</f>
        <v>0.93530578230957651</v>
      </c>
      <c r="X492" t="str">
        <f>"Max " &amp; X489</f>
        <v>Max PPE / Sales</v>
      </c>
      <c r="Y492">
        <f ca="1">MAX(X491:AB491)</f>
        <v>0.24231156557440545</v>
      </c>
      <c r="AE492">
        <f ca="1">R490-Q490</f>
        <v>0.65989235972741833</v>
      </c>
      <c r="AF492">
        <f ca="1">S490-R490</f>
        <v>0.20941798407231316</v>
      </c>
      <c r="AG492">
        <f ca="1">T490-S490</f>
        <v>0.65753616043232932</v>
      </c>
      <c r="AH492">
        <f ca="1">U490-T490</f>
        <v>-0.23370081747227989</v>
      </c>
      <c r="AK492">
        <f ca="1">Y491-X491</f>
        <v>2.0047255475512019E-2</v>
      </c>
      <c r="AL492">
        <f ca="1">Z491-Y491</f>
        <v>3.8618978426211703E-2</v>
      </c>
      <c r="AM492">
        <f ca="1">AA491-Z491</f>
        <v>0.134819708896881</v>
      </c>
      <c r="AN492">
        <f ca="1">AB491-AA491</f>
        <v>-4.8900437987531603E-2</v>
      </c>
    </row>
    <row r="493" spans="4:40" x14ac:dyDescent="0.3">
      <c r="Q493" t="str">
        <f>"Min " &amp; Q488</f>
        <v>Min Invested Capital / Sales</v>
      </c>
      <c r="R493">
        <f ca="1">MIN(Q490:U490)</f>
        <v>0.28173665480427046</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0.96388719084666064</v>
      </c>
      <c r="X493" t="str">
        <f>X492 &amp; " Year"</f>
        <v>Max PPE / Sales Year</v>
      </c>
      <c r="Y493">
        <f ca="1">VALUE(X490)+MATCH(Y492,X491:AB491,0)-1</f>
        <v>2015</v>
      </c>
      <c r="AE493" t="str">
        <f>"Max " &amp; AE490</f>
        <v>Max Change in Invested Capital / Sales</v>
      </c>
      <c r="AF493">
        <f ca="1">MAX(AE492:AH492)</f>
        <v>0.65989235972741833</v>
      </c>
      <c r="AK493" t="str">
        <f>"Max " &amp; AK490</f>
        <v>Max Change in PPE / Sales</v>
      </c>
      <c r="AL493">
        <f ca="1">MAX(AK492:AN492)</f>
        <v>0.134819708896881</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Min IC in same year as Min Op WC</v>
      </c>
      <c r="X494" t="str">
        <f>"Min " &amp; X489</f>
        <v>Min PPE / Sales</v>
      </c>
      <c r="Y494">
        <f ca="1">MIN(X491:AB491)</f>
        <v>4.8825622775800714E-2</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2012</v>
      </c>
      <c r="AE495" t="str">
        <f>"Min " &amp; AE490</f>
        <v>Min Change in Invested Capital / Sales</v>
      </c>
      <c r="AF495">
        <f ca="1">MIN(AE492:AH492)</f>
        <v>-0.23370081747227989</v>
      </c>
      <c r="AK495" t="str">
        <f>"Min " &amp; AK490</f>
        <v>Min Change in PPE / Sales</v>
      </c>
      <c r="AL495">
        <f ca="1">MIN(AK492:AN492)</f>
        <v>-4.8900437987531603E-2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4.5551601423487542E-4</v>
      </c>
      <c r="Y499">
        <f ca="1">(INDIRECT("K" &amp; MATCH("Intangible Assets",B145:B403,0) +144))/(INDIRECT("K" &amp; MATCH("Sales/Revenue",B145:B403,0) +144))</f>
        <v>0.55794358285504941</v>
      </c>
      <c r="Z499">
        <f ca="1">(INDIRECT("L" &amp; MATCH("Intangible Assets",B145:B403,0) +144))/(INDIRECT("L" &amp; MATCH("Sales/Revenue",B145:B403,0) +144))</f>
        <v>0.41191251744997676</v>
      </c>
      <c r="AA499">
        <f ca="1">(INDIRECT("M" &amp; MATCH("Intangible Assets",B145:B403,0) +144))/(INDIRECT("M" &amp; MATCH("Sales/Revenue",B145:B403,0) +144))</f>
        <v>1.2319312107831746</v>
      </c>
      <c r="AB499">
        <f ca="1">(INDIRECT("N" &amp; MATCH("Intangible Assets",B145:B403,0) +144))/(INDIRECT("N" &amp; MATCH("Sales/Revenue",B145:B403,0) +144))</f>
        <v>1.0146992456966024</v>
      </c>
      <c r="AK499" t="str">
        <f>K476</f>
        <v>12-13</v>
      </c>
      <c r="AL499" t="str">
        <f>L476</f>
        <v>13-14</v>
      </c>
      <c r="AM499" t="str">
        <f>M476</f>
        <v>14-15</v>
      </c>
      <c r="AN499" t="str">
        <f>N476</f>
        <v>15-16</v>
      </c>
    </row>
    <row r="500" spans="3:40" x14ac:dyDescent="0.3">
      <c r="X500" t="str">
        <f>"Max " &amp; X497</f>
        <v>Max Intangibles / Sales</v>
      </c>
      <c r="Y500">
        <f ca="1">MAX(X499:AB499)</f>
        <v>1.2319312107831746</v>
      </c>
      <c r="AK500">
        <f ca="1">Y499-X499</f>
        <v>0.55748806684081453</v>
      </c>
      <c r="AL500">
        <f ca="1">Z499-Y499</f>
        <v>-0.14603106540507266</v>
      </c>
      <c r="AM500">
        <f ca="1">AA499-Z499</f>
        <v>0.82001869333319788</v>
      </c>
      <c r="AN500">
        <f ca="1">AB499-AA499</f>
        <v>-0.21723196508657217</v>
      </c>
    </row>
    <row r="501" spans="3:40" x14ac:dyDescent="0.3">
      <c r="X501" t="str">
        <f>X500 &amp; " Year"</f>
        <v>Max Intangibles / Sales Year</v>
      </c>
      <c r="Y501">
        <f ca="1">VALUE(X498)+MATCH(Y500,X499:AB499,0)-1</f>
        <v>2015</v>
      </c>
      <c r="AK501" t="str">
        <f>"Max " &amp; AK498</f>
        <v>Max Change in Intagibles / Sales</v>
      </c>
      <c r="AL501">
        <f ca="1">MAX(AK500:AN500)</f>
        <v>0.82001869333319788</v>
      </c>
    </row>
    <row r="502" spans="3:40" x14ac:dyDescent="0.3">
      <c r="X502" t="str">
        <f>"Min " &amp; X497</f>
        <v>Min Intangibles / Sales</v>
      </c>
      <c r="Y502">
        <f ca="1">MIN(X499:AB499)</f>
        <v>4.5551601423487542E-4</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2012</v>
      </c>
      <c r="AK503" t="str">
        <f>"Min " &amp; AK498</f>
        <v>Min Change in Intagibles / Sales</v>
      </c>
      <c r="AL503">
        <f ca="1">MIN(AK500:AN500)</f>
        <v>-0.21723196508657217</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-0.46285513727795791</v>
      </c>
      <c r="E508">
        <f t="shared" ca="1" si="85"/>
        <v>-0.15209991992186259</v>
      </c>
      <c r="F508">
        <f t="shared" ca="1" si="85"/>
        <v>-0.10613452595877233</v>
      </c>
      <c r="G508">
        <f t="shared" ca="1" si="85"/>
        <v>-0.13372723696083019</v>
      </c>
      <c r="H508">
        <f t="shared" ca="1" si="85"/>
        <v>-0.16177096533245214</v>
      </c>
      <c r="I508">
        <f t="shared" ref="I508:I518" ca="1" si="86">AVERAGE(D508:H508)</f>
        <v>-0.20331755709037505</v>
      </c>
      <c r="J508">
        <f t="shared" ref="J508:J518" ca="1" si="87">STDEV(D508:H508)</f>
        <v>0.14662577823246964</v>
      </c>
      <c r="K508">
        <f t="shared" ref="K508:K518" ca="1" si="88">(D508-I508)/J508</f>
        <v>-1.7700678783514849</v>
      </c>
      <c r="L508">
        <f t="shared" ref="L508:L518" ca="1" si="89">(E508-I508)/J508</f>
        <v>0.34930854441780923</v>
      </c>
      <c r="M508">
        <f t="shared" ref="M508:M518" ca="1" si="90">(F508-I508)/J508</f>
        <v>0.66279635343195031</v>
      </c>
      <c r="N508">
        <f t="shared" ref="N508:N518" ca="1" si="91">(G508-I508)/J508</f>
        <v>0.47461176996593346</v>
      </c>
      <c r="O508">
        <f t="shared" ref="O508:O518" ca="1" si="92">(H508-I508)/J508</f>
        <v>0.28335121053579243</v>
      </c>
      <c r="P508">
        <f ca="1">K507 + MATCH(IF(MAX(MAX(K508:O508),ABS(MIN(K508:O508)))=ABS(MIN(K508:O508)), MIN(K508:O508),MAX(K508:O508)),K508:O508,0) - 1</f>
        <v>2012</v>
      </c>
    </row>
    <row r="509" spans="3:40" x14ac:dyDescent="0.3">
      <c r="C509" t="str">
        <f>J465</f>
        <v>EOY Pretax ROIC</v>
      </c>
      <c r="D509">
        <f ca="1">J467</f>
        <v>-0.45978172999191574</v>
      </c>
      <c r="E509">
        <f ca="1">K467</f>
        <v>-0.15186097782388794</v>
      </c>
      <c r="F509">
        <f ca="1">L467</f>
        <v>-0.10591849935316945</v>
      </c>
      <c r="G509">
        <f ca="1">M467</f>
        <v>-0.13355034908125238</v>
      </c>
      <c r="H509">
        <f ca="1">N467</f>
        <v>-0.16157687899132142</v>
      </c>
      <c r="I509">
        <f t="shared" ca="1" si="86"/>
        <v>-0.20253768704830938</v>
      </c>
      <c r="J509">
        <f t="shared" ca="1" si="87"/>
        <v>0.14535726204349034</v>
      </c>
      <c r="K509">
        <f t="shared" ca="1" si="88"/>
        <v>-1.7697364364680999</v>
      </c>
      <c r="L509">
        <f t="shared" ca="1" si="89"/>
        <v>0.34863555155062814</v>
      </c>
      <c r="M509">
        <f t="shared" ca="1" si="90"/>
        <v>0.66470148334406465</v>
      </c>
      <c r="N509">
        <f t="shared" ca="1" si="91"/>
        <v>0.47460537572877681</v>
      </c>
      <c r="O509">
        <f t="shared" ca="1" si="92"/>
        <v>0.28179402584462993</v>
      </c>
      <c r="P509">
        <f ca="1">K507 + MATCH(IF(MAX(MAX(K509:O509),ABS(MIN(K509:O509)))=ABS(MIN(K509:O509)), MIN(K509:O509),MAX(K509:O509)),K509:O509,0) - 1</f>
        <v>2012</v>
      </c>
    </row>
    <row r="510" spans="3:40" x14ac:dyDescent="0.3">
      <c r="C510" t="str">
        <f>J485</f>
        <v>Cash Tax Rate</v>
      </c>
      <c r="D510">
        <f ca="1">J487</f>
        <v>-6.6844919786096255E-3</v>
      </c>
      <c r="E510">
        <f ca="1">K487</f>
        <v>-1.5734265734265735E-3</v>
      </c>
      <c r="F510">
        <f ca="1">L487</f>
        <v>-2.0395550061804695E-3</v>
      </c>
      <c r="G510">
        <f ca="1">M487</f>
        <v>-1.3245033112582781E-3</v>
      </c>
      <c r="H510">
        <f ca="1">N487</f>
        <v>-1.2012012012012014E-3</v>
      </c>
      <c r="I510">
        <f t="shared" ca="1" si="86"/>
        <v>-2.5646356141352292E-3</v>
      </c>
      <c r="J510">
        <f t="shared" ca="1" si="87"/>
        <v>2.3253119682176276E-3</v>
      </c>
      <c r="K510">
        <f t="shared" ca="1" si="88"/>
        <v>-1.7717434997043873</v>
      </c>
      <c r="L510">
        <f t="shared" ca="1" si="89"/>
        <v>0.42626927236280743</v>
      </c>
      <c r="M510">
        <f t="shared" ca="1" si="90"/>
        <v>0.22581082243224279</v>
      </c>
      <c r="N510">
        <f t="shared" ca="1" si="91"/>
        <v>0.5333186771612084</v>
      </c>
      <c r="O510">
        <f t="shared" ca="1" si="92"/>
        <v>0.58634472774812774</v>
      </c>
      <c r="P510">
        <f ca="1">K507 + MATCH(IF(MAX(MAX(K510:O510),ABS(MIN(K510:O510)))=ABS(MIN(K510:O510)), MIN(K510:O510),MAX(K510:O510)),K510:O510,0) - 1</f>
        <v>2012</v>
      </c>
    </row>
    <row r="511" spans="3:40" x14ac:dyDescent="0.3">
      <c r="C511" t="str">
        <f>Q460</f>
        <v>Operating Margin</v>
      </c>
      <c r="D511">
        <f ca="1">Q462</f>
        <v>-0.12953736654804265</v>
      </c>
      <c r="E511">
        <f ca="1">R462</f>
        <v>-0.14299670289412625</v>
      </c>
      <c r="F511">
        <f ca="1">S462</f>
        <v>-0.12191717077710562</v>
      </c>
      <c r="G511">
        <f ca="1">T462</f>
        <v>-0.24153691223177626</v>
      </c>
      <c r="H511">
        <f ca="1">U462</f>
        <v>-0.25446457352846369</v>
      </c>
      <c r="I511">
        <f t="shared" ca="1" si="86"/>
        <v>-0.17809054519590289</v>
      </c>
      <c r="J511">
        <f t="shared" ca="1" si="87"/>
        <v>6.4426063459792626E-2</v>
      </c>
      <c r="K511">
        <f t="shared" ca="1" si="88"/>
        <v>0.7536263437570041</v>
      </c>
      <c r="L511">
        <f t="shared" ca="1" si="89"/>
        <v>0.54471498671773111</v>
      </c>
      <c r="M511">
        <f t="shared" ca="1" si="90"/>
        <v>0.87190449644427315</v>
      </c>
      <c r="N511">
        <f t="shared" ca="1" si="91"/>
        <v>-0.98479347687398788</v>
      </c>
      <c r="O511">
        <f t="shared" ca="1" si="92"/>
        <v>-1.1854523500450205</v>
      </c>
      <c r="P511">
        <f ca="1">K507 + MATCH(IF(MAX(MAX(K511:O511),ABS(MIN(K511:O511)))=ABS(MIN(K511:O511)), MIN(K511:O511),MAX(K511:O511)),K511:O511,0) - 1</f>
        <v>2016</v>
      </c>
    </row>
    <row r="512" spans="3:40" x14ac:dyDescent="0.3">
      <c r="C512" t="str">
        <f>Q488</f>
        <v>Invested Capital / Sales</v>
      </c>
      <c r="D512">
        <f ca="1">Q490</f>
        <v>0.28173665480427046</v>
      </c>
      <c r="E512">
        <f ca="1">R490</f>
        <v>0.94162901453168879</v>
      </c>
      <c r="F512">
        <f ca="1">S490</f>
        <v>1.1510469986040019</v>
      </c>
      <c r="G512">
        <f ca="1">T490</f>
        <v>1.8085831590363313</v>
      </c>
      <c r="H512">
        <f ca="1">U490</f>
        <v>1.5748823415640514</v>
      </c>
      <c r="I512">
        <f t="shared" ca="1" si="86"/>
        <v>1.1515756337080689</v>
      </c>
      <c r="J512">
        <f t="shared" ca="1" si="87"/>
        <v>0.59404233200019196</v>
      </c>
      <c r="K512">
        <f t="shared" ca="1" si="88"/>
        <v>-1.4642710326299058</v>
      </c>
      <c r="L512">
        <f t="shared" ca="1" si="89"/>
        <v>-0.35342029998009011</v>
      </c>
      <c r="M512">
        <f t="shared" ca="1" si="90"/>
        <v>-8.8989466842710795E-4</v>
      </c>
      <c r="N512">
        <f t="shared" ca="1" si="91"/>
        <v>1.1059944551696528</v>
      </c>
      <c r="O512">
        <f t="shared" ca="1" si="92"/>
        <v>0.71258677210876897</v>
      </c>
      <c r="P512">
        <f ca="1">K507 + MATCH(IF(MAX(MAX(K512:O512),ABS(MIN(K512:O512)))=ABS(MIN(K512:O512)), MIN(K512:O512),MAX(K512:O512)),K512:O512,0) - 1</f>
        <v>2012</v>
      </c>
    </row>
    <row r="513" spans="3:16" x14ac:dyDescent="0.3">
      <c r="C513" t="str">
        <f>X453</f>
        <v>Gross Margin</v>
      </c>
      <c r="D513">
        <f ca="1">X455</f>
        <v>0.71188612099644133</v>
      </c>
      <c r="E513">
        <f ca="1">Y455</f>
        <v>0.7273171327390402</v>
      </c>
      <c r="F513">
        <f ca="1">Z455</f>
        <v>0.70497906002791999</v>
      </c>
      <c r="G513">
        <f ca="1">AA455</f>
        <v>0.71430784723836083</v>
      </c>
      <c r="H513">
        <f ca="1">AB455</f>
        <v>0.71626587583005608</v>
      </c>
      <c r="I513">
        <f t="shared" ca="1" si="86"/>
        <v>0.71495120736636375</v>
      </c>
      <c r="J513">
        <f t="shared" ca="1" si="87"/>
        <v>8.1224511808482003E-3</v>
      </c>
      <c r="K513">
        <f t="shared" ca="1" si="88"/>
        <v>-0.37735977744619009</v>
      </c>
      <c r="L513">
        <f t="shared" ca="1" si="89"/>
        <v>1.5224376358006146</v>
      </c>
      <c r="M513">
        <f t="shared" ca="1" si="90"/>
        <v>-1.2277263496463886</v>
      </c>
      <c r="N513">
        <f t="shared" ca="1" si="91"/>
        <v>-7.9207632484131388E-2</v>
      </c>
      <c r="O513">
        <f t="shared" ca="1" si="92"/>
        <v>0.16185612377605441</v>
      </c>
      <c r="P513">
        <f ca="1">K507 + MATCH(IF(MAX(MAX(K513:O513),ABS(MIN(K513:O513)))=ABS(MIN(K513:O513)), MIN(K513:O513),MAX(K513:O513)),K513:O513,0) - 1</f>
        <v>2013</v>
      </c>
    </row>
    <row r="514" spans="3:16" x14ac:dyDescent="0.3">
      <c r="C514" t="str">
        <f>X461</f>
        <v>SGA / Sales</v>
      </c>
      <c r="D514">
        <f ca="1">X463</f>
        <v>0.81437722419928826</v>
      </c>
      <c r="E514">
        <f ca="1">Y463</f>
        <v>0.84564659909634876</v>
      </c>
      <c r="F514">
        <f ca="1">Z463</f>
        <v>0.78250348999534669</v>
      </c>
      <c r="G514">
        <f ca="1">AA463</f>
        <v>0.90719652955302499</v>
      </c>
      <c r="H514">
        <f ca="1">AB463</f>
        <v>0.91077299980658888</v>
      </c>
      <c r="I514">
        <f t="shared" ca="1" si="86"/>
        <v>0.85209936853011947</v>
      </c>
      <c r="J514">
        <f t="shared" ca="1" si="87"/>
        <v>5.6538652431896937E-2</v>
      </c>
      <c r="K514">
        <f t="shared" ca="1" si="88"/>
        <v>-0.66719213685308532</v>
      </c>
      <c r="L514">
        <f t="shared" ca="1" si="89"/>
        <v>-0.11413023049219875</v>
      </c>
      <c r="M514">
        <f t="shared" ca="1" si="90"/>
        <v>-1.2309433554081217</v>
      </c>
      <c r="N514">
        <f t="shared" ca="1" si="91"/>
        <v>0.97450431966471518</v>
      </c>
      <c r="O514">
        <f t="shared" ca="1" si="92"/>
        <v>1.0377614030886948</v>
      </c>
      <c r="P514">
        <f ca="1">K507 + MATCH(IF(MAX(MAX(K514:O514),ABS(MIN(K514:O514)))=ABS(MIN(K514:O514)), MIN(K514:O514),MAX(K514:O514)),K514:O514,0) - 1</f>
        <v>2014</v>
      </c>
    </row>
    <row r="515" spans="3:16" x14ac:dyDescent="0.3">
      <c r="C515" t="str">
        <f>X469</f>
        <v>Depreciation / Sales</v>
      </c>
      <c r="D515">
        <f ca="1">X471</f>
        <v>2.7046263345195731E-2</v>
      </c>
      <c r="E515">
        <f ca="1">Y471</f>
        <v>2.4667236536817683E-2</v>
      </c>
      <c r="F515">
        <f ca="1">Z471</f>
        <v>4.4392740809678921E-2</v>
      </c>
      <c r="G515">
        <f ca="1">AA471</f>
        <v>4.8648229917112096E-2</v>
      </c>
      <c r="H515">
        <f ca="1">AB471</f>
        <v>5.9957449551930886E-2</v>
      </c>
      <c r="I515">
        <f t="shared" ca="1" si="86"/>
        <v>4.0942384032147061E-2</v>
      </c>
      <c r="J515">
        <f t="shared" ca="1" si="87"/>
        <v>1.4923474256668665E-2</v>
      </c>
      <c r="K515">
        <f t="shared" ca="1" si="88"/>
        <v>-0.93115855248932711</v>
      </c>
      <c r="L515">
        <f t="shared" ca="1" si="89"/>
        <v>-1.0905736302025455</v>
      </c>
      <c r="M515">
        <f t="shared" ca="1" si="90"/>
        <v>0.23120331889137963</v>
      </c>
      <c r="N515">
        <f t="shared" ca="1" si="91"/>
        <v>0.5163573677571508</v>
      </c>
      <c r="O515">
        <f t="shared" ca="1" si="92"/>
        <v>1.2741714960433428</v>
      </c>
      <c r="P515">
        <f ca="1">K507 + MATCH(IF(MAX(MAX(K515:O515),ABS(MIN(K515:O515)))=ABS(MIN(K515:O515)), MIN(K515:O515),MAX(K515:O515)),K515:O515,0) - 1</f>
        <v>2016</v>
      </c>
    </row>
    <row r="516" spans="3:16" x14ac:dyDescent="0.3">
      <c r="C516" t="str">
        <f>X481</f>
        <v>Op WC / Sales</v>
      </c>
      <c r="D516">
        <f ca="1">X483</f>
        <v>0.23245551601423486</v>
      </c>
      <c r="E516">
        <f ca="1">Y483</f>
        <v>0.31481255342532666</v>
      </c>
      <c r="F516">
        <f ca="1">Z483</f>
        <v>0.63164262447650066</v>
      </c>
      <c r="G516">
        <f ca="1">AA483</f>
        <v>0.33434038267875127</v>
      </c>
      <c r="H516">
        <f ca="1">AB483</f>
        <v>0.36677196828057507</v>
      </c>
      <c r="I516">
        <f t="shared" ca="1" si="86"/>
        <v>0.37600460897507765</v>
      </c>
      <c r="J516">
        <f t="shared" ca="1" si="87"/>
        <v>0.15126363916094954</v>
      </c>
      <c r="K516">
        <f t="shared" ca="1" si="88"/>
        <v>-0.94899933491684529</v>
      </c>
      <c r="L516">
        <f t="shared" ca="1" si="89"/>
        <v>-0.40453909405578037</v>
      </c>
      <c r="M516">
        <f t="shared" ca="1" si="90"/>
        <v>1.6900162981628102</v>
      </c>
      <c r="N516">
        <f t="shared" ca="1" si="91"/>
        <v>-0.27544112073089988</v>
      </c>
      <c r="O516">
        <f t="shared" ca="1" si="92"/>
        <v>-6.1036748459282697E-2</v>
      </c>
      <c r="P516">
        <f ca="1">K507 + MATCH(IF(MAX(MAX(K516:O516),ABS(MIN(K516:O516)))=ABS(MIN(K516:O516)), MIN(K516:O516),MAX(K516:O516)),K516:O516,0) - 1</f>
        <v>2014</v>
      </c>
    </row>
    <row r="517" spans="3:16" x14ac:dyDescent="0.3">
      <c r="C517" t="str">
        <f>X489</f>
        <v>PPE / Sales</v>
      </c>
      <c r="D517">
        <f ca="1">X491</f>
        <v>4.8825622775800714E-2</v>
      </c>
      <c r="E517">
        <f ca="1">Y491</f>
        <v>6.8872878251312733E-2</v>
      </c>
      <c r="F517">
        <f ca="1">Z491</f>
        <v>0.10749185667752444</v>
      </c>
      <c r="G517">
        <f ca="1">AA491</f>
        <v>0.24231156557440545</v>
      </c>
      <c r="H517">
        <f ca="1">AB491</f>
        <v>0.19341112758687384</v>
      </c>
      <c r="I517">
        <f t="shared" ca="1" si="86"/>
        <v>0.13218261017318342</v>
      </c>
      <c r="J517">
        <f t="shared" ca="1" si="87"/>
        <v>8.2830340115523052E-2</v>
      </c>
      <c r="K517">
        <f t="shared" ca="1" si="88"/>
        <v>-1.0063581446258114</v>
      </c>
      <c r="L517">
        <f t="shared" ca="1" si="89"/>
        <v>-0.76433021805262324</v>
      </c>
      <c r="M517">
        <f t="shared" ca="1" si="90"/>
        <v>-0.29808827853686121</v>
      </c>
      <c r="N517">
        <f t="shared" ca="1" si="91"/>
        <v>1.3295726571643403</v>
      </c>
      <c r="O517">
        <f t="shared" ca="1" si="92"/>
        <v>0.73920398405095677</v>
      </c>
      <c r="P517">
        <f ca="1">K507 + MATCH(IF(MAX(MAX(K517:O517),ABS(MIN(K517:O517)))=ABS(MIN(K517:O517)), MIN(K517:O517),MAX(K517:O517)),K517:O517,0) - 1</f>
        <v>2015</v>
      </c>
    </row>
    <row r="518" spans="3:16" x14ac:dyDescent="0.3">
      <c r="C518" t="str">
        <f>X497</f>
        <v>Intangibles / Sales</v>
      </c>
      <c r="D518">
        <f ca="1">X499</f>
        <v>4.5551601423487542E-4</v>
      </c>
      <c r="E518">
        <f ca="1">Y499</f>
        <v>0.55794358285504941</v>
      </c>
      <c r="F518">
        <f ca="1">Z499</f>
        <v>0.41191251744997676</v>
      </c>
      <c r="G518">
        <f ca="1">AA499</f>
        <v>1.2319312107831746</v>
      </c>
      <c r="H518">
        <f ca="1">AB499</f>
        <v>1.0146992456966024</v>
      </c>
      <c r="I518">
        <f t="shared" ca="1" si="86"/>
        <v>0.64338841455980755</v>
      </c>
      <c r="J518">
        <f t="shared" ca="1" si="87"/>
        <v>0.48951480532921177</v>
      </c>
      <c r="K518">
        <f t="shared" ca="1" si="88"/>
        <v>-1.3134084843729765</v>
      </c>
      <c r="L518">
        <f t="shared" ca="1" si="89"/>
        <v>-0.17455004583016484</v>
      </c>
      <c r="M518">
        <f t="shared" ca="1" si="90"/>
        <v>-0.47286802072136935</v>
      </c>
      <c r="N518">
        <f t="shared" ca="1" si="91"/>
        <v>1.2022982549578991</v>
      </c>
      <c r="O518">
        <f t="shared" ca="1" si="92"/>
        <v>0.75852829596661209</v>
      </c>
      <c r="P518">
        <f ca="1">K507 + MATCH(IF(MAX(MAX(K518:O518),ABS(MIN(K518:O518)))=ABS(MIN(K518:O518)), MIN(K518:O518),MAX(K518:O518)),K518:O518,0) - 1</f>
        <v>2012</v>
      </c>
    </row>
    <row r="519" spans="3:16" x14ac:dyDescent="0.3">
      <c r="I519" t="str">
        <f>"Max SD"</f>
        <v>Max SD</v>
      </c>
      <c r="J519">
        <f ca="1">MAX(J508:J518)</f>
        <v>0.59404233200019196</v>
      </c>
    </row>
    <row r="520" spans="3:16" x14ac:dyDescent="0.3">
      <c r="I520" t="str">
        <f>"Max SD Item"</f>
        <v>Max SD Item</v>
      </c>
      <c r="J520" t="str">
        <f ca="1">INDIRECT("C" &amp; 507 + MATCH(J519,J508:J518,0))</f>
        <v>Invested Capital / Sales</v>
      </c>
    </row>
    <row r="521" spans="3:16" x14ac:dyDescent="0.3">
      <c r="I521" t="str">
        <f>"Min SD"</f>
        <v>Min SD</v>
      </c>
      <c r="J521">
        <f ca="1">MIN(J508:J518)</f>
        <v>2.3253119682176276E-3</v>
      </c>
    </row>
    <row r="522" spans="3:16" x14ac:dyDescent="0.3">
      <c r="I522" t="str">
        <f>"Min SD Item"</f>
        <v>Min SD Item</v>
      </c>
      <c r="J522" t="str">
        <f ca="1">INDIRECT("C" &amp; 507 + MATCH(J521,J508:J518,0))</f>
        <v>Cash Tax Rate</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9418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BJ's Restaurants</v>
      </c>
    </row>
    <row r="2" spans="1:16" x14ac:dyDescent="0.3">
      <c r="B2" t="s">
        <v>2</v>
      </c>
      <c r="C2" t="s">
        <v>9419</v>
      </c>
      <c r="K2" t="str">
        <f>LEFT(C1,FIND("(",C1) - 2)</f>
        <v>BJ's Restaurants,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$35.68, down 1.59%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$35.68, down 1.59% after opening at yesterday's closing price</v>
      </c>
    </row>
    <row r="5" spans="1:16" x14ac:dyDescent="0.3">
      <c r="J5">
        <f ca="1">RANDBETWEEN(1,2)</f>
        <v>1</v>
      </c>
      <c r="K5" t="str">
        <f>"The one year target estimate for " &amp; D1 &amp; " is " &amp; TEXT(C23,"$####.00")</f>
        <v>The one year target estimate for BJ's Restaurants is $43.80</v>
      </c>
      <c r="L5" t="str">
        <f>D1 &amp; " is expected to be trading at " &amp; TEXT(C23, "$####.00") &amp; ", based on target estimates"</f>
        <v>BJ's Restaurants is expected to be trading at $43.80, based on target estimates</v>
      </c>
    </row>
    <row r="6" spans="1:16" x14ac:dyDescent="0.3">
      <c r="K6" t="str">
        <f>" which would be " &amp; IF(OR(LEFT(ABS((C23-C2)/C2*100),1)="8",LEFT(ABS((C23-C2)/C2*100),2)="18"), "an ", "a ")  &amp;TEXT(ABS((C23-C2)/C2),"####.00%")&amp;IF((C23-C2)&gt;0," increase over"," decrease from")&amp;" the current price"</f>
        <v xml:space="preserve"> which would be a 22.78% increase over the current price</v>
      </c>
    </row>
    <row r="7" spans="1:16" x14ac:dyDescent="0.3">
      <c r="A7" s="1">
        <v>0</v>
      </c>
      <c r="B7" t="s">
        <v>5</v>
      </c>
      <c r="C7" t="s">
        <v>9420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25.49% from last quarter based on the average of 12 analyst estimates (Yahoo Finance)</v>
      </c>
    </row>
    <row r="8" spans="1:16" x14ac:dyDescent="0.3">
      <c r="A8" s="1">
        <v>1</v>
      </c>
      <c r="B8" t="s">
        <v>7</v>
      </c>
      <c r="C8" t="s">
        <v>9420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9421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9422</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$0.04 in the 2 months leading up to the earnings report</v>
      </c>
    </row>
    <row r="11" spans="1:16" x14ac:dyDescent="0.3">
      <c r="A11" s="1">
        <v>4</v>
      </c>
      <c r="B11" t="s">
        <v>13</v>
      </c>
      <c r="C11" t="s">
        <v>9423</v>
      </c>
      <c r="K11" t="str">
        <f>IF(B145="Interest Income",U42, K42)</f>
        <v>BJ's Restaurants has managed to increase revenue each year since 2012</v>
      </c>
    </row>
    <row r="12" spans="1:16" x14ac:dyDescent="0.3">
      <c r="A12" s="1">
        <v>5</v>
      </c>
      <c r="B12" t="s">
        <v>15</v>
      </c>
      <c r="C12" t="s">
        <v>9424</v>
      </c>
      <c r="D12" t="str">
        <f>LEFT(C12,FIND("-",C12)-2)</f>
        <v>32.240</v>
      </c>
      <c r="E12" t="str">
        <f>TRIM(RIGHT(C12,FIND("-",C12)-1))</f>
        <v>47.550</v>
      </c>
      <c r="K12" t="str">
        <f ca="1">D78</f>
        <v>There are some indications that BJ's Restaurants may be overvalued. The company has a higher forward p/e, peg ratio, price/sales, price/book than the comparable average</v>
      </c>
    </row>
    <row r="13" spans="1:16" x14ac:dyDescent="0.3">
      <c r="A13" s="1">
        <v>6</v>
      </c>
      <c r="B13" t="s">
        <v>17</v>
      </c>
      <c r="C13" t="s">
        <v>9425</v>
      </c>
      <c r="K13" t="str">
        <f ca="1">D89</f>
        <v>There are some indications that BJ's Restaurants may be undervalued. The company has a lower and trailing p/e than the comparable average</v>
      </c>
    </row>
    <row r="14" spans="1:16" x14ac:dyDescent="0.3">
      <c r="A14" s="1">
        <v>7</v>
      </c>
      <c r="B14" t="s">
        <v>19</v>
      </c>
      <c r="C14" t="s">
        <v>9426</v>
      </c>
    </row>
    <row r="16" spans="1:16" x14ac:dyDescent="0.3">
      <c r="A16" s="1">
        <v>0</v>
      </c>
      <c r="B16" t="s">
        <v>21</v>
      </c>
      <c r="C16" t="s">
        <v>9427</v>
      </c>
    </row>
    <row r="17" spans="1:23" x14ac:dyDescent="0.3">
      <c r="A17" s="1">
        <v>1</v>
      </c>
      <c r="B17" t="s">
        <v>23</v>
      </c>
      <c r="C17" t="s">
        <v>9428</v>
      </c>
      <c r="K17" t="str">
        <f ca="1">K2 &amp; IF(J3=1, K3,IF(J3=2,L3,IF(J3=3,M3,IF(J3=4,N3,IF(J3=5,O3,IF(J3=6,P3)))))) &amp; ". " &amp; IF(J4=1,K4,IF(J4=2,L4)) &amp; ". " &amp; IF(J5=1,K5,IF(J5=2,L5)) &amp; K6 &amp; ". " &amp; K7 &amp; ". " &amp; K8 &amp; ". " &amp; K9 &amp; "."</f>
        <v>BJ's Restaurants, Inc. reports earnings on Jul 27, 2017. The current stock price is $35.68, down 1.59% after opening at yesterday's closing price. The one year target estimate for BJ's Restaurants is $43.80 which would be a 22.78% increase over the current price. Earnings are expected to decrease by 25.49% from last quarter based on the average of 12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9429</v>
      </c>
    </row>
    <row r="19" spans="1:23" x14ac:dyDescent="0.3">
      <c r="A19" s="1">
        <v>3</v>
      </c>
      <c r="B19" t="s">
        <v>27</v>
      </c>
      <c r="C19" t="s">
        <v>4933</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9430</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revenue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v>
      </c>
      <c r="T26">
        <f>IF(U26 &lt;&gt; "",5, 0)</f>
        <v>0</v>
      </c>
      <c r="U26" t="str">
        <f>IF(I167="pos_trend",B167,"")</f>
        <v/>
      </c>
      <c r="V26" t="str">
        <f t="shared" si="1"/>
        <v/>
      </c>
      <c r="W26" t="str">
        <f t="shared" si="3"/>
        <v/>
      </c>
    </row>
    <row r="27" spans="1:23" x14ac:dyDescent="0.3">
      <c r="A27" s="1">
        <v>0</v>
      </c>
      <c r="B27" t="s">
        <v>41</v>
      </c>
      <c r="C27">
        <v>12</v>
      </c>
      <c r="D27">
        <v>12</v>
      </c>
      <c r="E27">
        <v>12</v>
      </c>
      <c r="F27">
        <v>12</v>
      </c>
      <c r="J27">
        <f>IF(K27 &lt;&gt; "",6, 0)</f>
        <v>0</v>
      </c>
      <c r="K27" t="str">
        <f>IF(I172="pos_trend",B172,"")</f>
        <v/>
      </c>
      <c r="L27" t="str">
        <f t="shared" si="0"/>
        <v/>
      </c>
      <c r="M27" t="str">
        <f t="shared" si="2"/>
        <v>revenue</v>
      </c>
      <c r="T27">
        <f>IF(U27 &lt;&gt; "",6, 0)</f>
        <v>0</v>
      </c>
      <c r="U27" t="str">
        <f>IF(I170="pos_trend",B170,"")</f>
        <v/>
      </c>
      <c r="V27" t="str">
        <f t="shared" si="1"/>
        <v/>
      </c>
      <c r="W27" t="str">
        <f t="shared" si="3"/>
        <v/>
      </c>
    </row>
    <row r="28" spans="1:23" x14ac:dyDescent="0.3">
      <c r="A28" s="1">
        <v>1</v>
      </c>
      <c r="B28" t="s">
        <v>42</v>
      </c>
      <c r="C28">
        <v>0.51</v>
      </c>
      <c r="D28">
        <v>0.38</v>
      </c>
      <c r="E28">
        <v>1.8</v>
      </c>
      <c r="F28">
        <v>2</v>
      </c>
      <c r="J28">
        <f>IF(K28 &lt;&gt; "",7, 0)</f>
        <v>0</v>
      </c>
      <c r="K28" t="str">
        <f>IF(I173="pos_trend",B173,"")</f>
        <v/>
      </c>
      <c r="L28" t="str">
        <f t="shared" si="0"/>
        <v/>
      </c>
      <c r="M28" t="str">
        <f t="shared" si="2"/>
        <v>revenue</v>
      </c>
      <c r="T28">
        <f>IF(U28 &lt;&gt; "",7, 0)</f>
        <v>0</v>
      </c>
      <c r="U28" t="str">
        <f>IF(I171="pos_trend",B171,"")</f>
        <v/>
      </c>
      <c r="V28" t="str">
        <f t="shared" si="1"/>
        <v/>
      </c>
      <c r="W28" t="str">
        <f t="shared" si="3"/>
        <v/>
      </c>
    </row>
    <row r="29" spans="1:23" x14ac:dyDescent="0.3">
      <c r="A29" s="1">
        <v>2</v>
      </c>
      <c r="B29" t="s">
        <v>43</v>
      </c>
      <c r="C29">
        <v>0.48</v>
      </c>
      <c r="D29">
        <v>0.28999999999999998</v>
      </c>
      <c r="E29">
        <v>1.68</v>
      </c>
      <c r="F29">
        <v>1.77</v>
      </c>
      <c r="J29">
        <f>IF(K29 &lt;&gt; "",8, 0)</f>
        <v>0</v>
      </c>
      <c r="K29" t="str">
        <f>IF(I174="pos_trend",B174,"")</f>
        <v/>
      </c>
      <c r="L29" t="str">
        <f t="shared" si="0"/>
        <v/>
      </c>
      <c r="M29" t="str">
        <f t="shared" si="2"/>
        <v>revenue</v>
      </c>
      <c r="T29">
        <f>IF(U29 &lt;&gt; "",8, 0)</f>
        <v>0</v>
      </c>
      <c r="U29" t="str">
        <f>IF(I172="pos_trend",B172,"")</f>
        <v/>
      </c>
      <c r="V29" t="str">
        <f t="shared" si="1"/>
        <v/>
      </c>
      <c r="W29" t="str">
        <f t="shared" si="3"/>
        <v/>
      </c>
    </row>
    <row r="30" spans="1:23" x14ac:dyDescent="0.3">
      <c r="A30" s="1">
        <v>3</v>
      </c>
      <c r="B30" t="s">
        <v>44</v>
      </c>
      <c r="C30">
        <v>0.55000000000000004</v>
      </c>
      <c r="D30">
        <v>0.45</v>
      </c>
      <c r="E30">
        <v>1.94</v>
      </c>
      <c r="F30">
        <v>2.2000000000000002</v>
      </c>
      <c r="J30">
        <f>IF(K30 &lt;&gt; "",9, 0)</f>
        <v>0</v>
      </c>
      <c r="K30" t="str">
        <f>IF(I185="pos_trend",B185,"")</f>
        <v/>
      </c>
      <c r="L30" t="str">
        <f t="shared" si="0"/>
        <v/>
      </c>
      <c r="M30" t="str">
        <f t="shared" si="2"/>
        <v>revenue</v>
      </c>
      <c r="T30">
        <f>IF(U30 &lt;&gt; "",9, 0)</f>
        <v>0</v>
      </c>
      <c r="U30" t="str">
        <f>IF(I178="pos_trend",B178,"")</f>
        <v/>
      </c>
      <c r="V30" t="str">
        <f t="shared" si="1"/>
        <v/>
      </c>
      <c r="W30" t="str">
        <f t="shared" si="3"/>
        <v/>
      </c>
    </row>
    <row r="31" spans="1:23" x14ac:dyDescent="0.3">
      <c r="A31" s="1">
        <v>4</v>
      </c>
      <c r="B31" t="s">
        <v>45</v>
      </c>
      <c r="C31">
        <v>0.56000000000000005</v>
      </c>
      <c r="D31">
        <v>0.3</v>
      </c>
      <c r="E31">
        <v>1.88</v>
      </c>
      <c r="F31">
        <v>1.8</v>
      </c>
      <c r="J31">
        <f>IF(K31 &lt;&gt; "",10, 0)</f>
        <v>0</v>
      </c>
      <c r="K31" t="str">
        <f>IF(I186="pos_trend",B186,"")</f>
        <v/>
      </c>
      <c r="L31" t="str">
        <f t="shared" si="0"/>
        <v/>
      </c>
      <c r="M31" t="str">
        <f t="shared" si="2"/>
        <v>revenue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v>
      </c>
      <c r="T33">
        <f>IF(U33 &lt;&gt; "",12, 0)</f>
        <v>0</v>
      </c>
      <c r="U33" t="str">
        <f>IF(I231="pos_trend",B231,"")</f>
        <v/>
      </c>
      <c r="V33" t="str">
        <f t="shared" si="1"/>
        <v/>
      </c>
      <c r="W33" t="str">
        <f t="shared" si="3"/>
        <v/>
      </c>
    </row>
    <row r="34" spans="1:23" x14ac:dyDescent="0.3">
      <c r="A34" s="1">
        <v>0</v>
      </c>
      <c r="B34" t="s">
        <v>41</v>
      </c>
      <c r="C34" t="s">
        <v>4983</v>
      </c>
      <c r="D34" t="s">
        <v>4983</v>
      </c>
      <c r="E34" t="s">
        <v>7072</v>
      </c>
      <c r="F34" t="s">
        <v>7072</v>
      </c>
      <c r="J34">
        <f>IF(K34 &lt;&gt; "",13, 0)</f>
        <v>0</v>
      </c>
      <c r="K34" t="str">
        <f>IF(I196="pos_trend",B196,"")</f>
        <v/>
      </c>
      <c r="L34" t="str">
        <f t="shared" si="0"/>
        <v/>
      </c>
      <c r="M34" t="str">
        <f t="shared" si="2"/>
        <v>revenue</v>
      </c>
      <c r="T34">
        <f>IF(U34 &lt;&gt; "",13, 0)</f>
        <v>0</v>
      </c>
      <c r="U34" t="str">
        <f>IF(I251="pos_trend",B251,"")</f>
        <v/>
      </c>
      <c r="V34" t="str">
        <f t="shared" si="1"/>
        <v/>
      </c>
      <c r="W34" t="str">
        <f t="shared" si="3"/>
        <v/>
      </c>
    </row>
    <row r="35" spans="1:23" x14ac:dyDescent="0.3">
      <c r="A35" s="1">
        <v>1</v>
      </c>
      <c r="B35" t="s">
        <v>42</v>
      </c>
      <c r="C35" t="s">
        <v>9431</v>
      </c>
      <c r="D35" t="s">
        <v>9432</v>
      </c>
      <c r="E35" t="s">
        <v>252</v>
      </c>
      <c r="F35" t="s">
        <v>610</v>
      </c>
      <c r="J35">
        <f>IF(K35 &lt;&gt; "",14, 0)</f>
        <v>0</v>
      </c>
      <c r="K35" t="str">
        <f>IF(I201="pos_trend",B201,"")</f>
        <v/>
      </c>
      <c r="L35" t="str">
        <f t="shared" si="0"/>
        <v/>
      </c>
      <c r="M35" t="str">
        <f t="shared" si="2"/>
        <v>revenue</v>
      </c>
      <c r="T35">
        <f>IF(U35 &lt;&gt; "",14, 0)</f>
        <v>0</v>
      </c>
      <c r="U35" t="str">
        <f>IF(I279="pos_trend",B279,"")</f>
        <v/>
      </c>
      <c r="V35" t="str">
        <f t="shared" si="1"/>
        <v/>
      </c>
      <c r="W35" t="str">
        <f t="shared" si="3"/>
        <v/>
      </c>
    </row>
    <row r="36" spans="1:23" x14ac:dyDescent="0.3">
      <c r="A36" s="1">
        <v>2</v>
      </c>
      <c r="B36" t="s">
        <v>43</v>
      </c>
      <c r="C36" t="s">
        <v>9433</v>
      </c>
      <c r="D36" t="s">
        <v>9434</v>
      </c>
      <c r="E36" t="s">
        <v>251</v>
      </c>
      <c r="F36" t="s">
        <v>4672</v>
      </c>
      <c r="J36">
        <f>IF(K36 &lt;&gt; "",15, 0)</f>
        <v>0</v>
      </c>
      <c r="K36" t="str">
        <f>IF(I202="pos_trend",B202,"")</f>
        <v/>
      </c>
      <c r="L36" t="str">
        <f t="shared" si="0"/>
        <v/>
      </c>
      <c r="M36" t="str">
        <f t="shared" si="2"/>
        <v>revenue</v>
      </c>
      <c r="T36">
        <f>IF(U36 &lt;&gt; "",15, 0)</f>
        <v>0</v>
      </c>
      <c r="U36" t="str">
        <f>IF(I336="pos_trend",B336,"")</f>
        <v/>
      </c>
      <c r="V36" t="str">
        <f t="shared" si="1"/>
        <v/>
      </c>
      <c r="W36" t="str">
        <f t="shared" si="3"/>
        <v/>
      </c>
    </row>
    <row r="37" spans="1:23" x14ac:dyDescent="0.3">
      <c r="A37" s="1">
        <v>3</v>
      </c>
      <c r="B37" t="s">
        <v>44</v>
      </c>
      <c r="C37" t="s">
        <v>9435</v>
      </c>
      <c r="D37" t="s">
        <v>9436</v>
      </c>
      <c r="E37" t="s">
        <v>52</v>
      </c>
      <c r="F37" t="s">
        <v>4673</v>
      </c>
      <c r="J37">
        <f>IF(K37 &lt;&gt; "",16, 0)</f>
        <v>0</v>
      </c>
      <c r="K37" t="str">
        <f>IF(I203="pos_trend",B203,"")</f>
        <v/>
      </c>
      <c r="L37" t="str">
        <f t="shared" si="0"/>
        <v/>
      </c>
      <c r="M37" t="str">
        <f t="shared" si="2"/>
        <v>revenue</v>
      </c>
      <c r="T37">
        <f>IF(U37 &lt;&gt; "",16, 0)</f>
        <v>0</v>
      </c>
      <c r="U37" t="str">
        <f>IF(I235="pos_trend",B235,"")</f>
        <v/>
      </c>
      <c r="V37" t="str">
        <f t="shared" si="1"/>
        <v/>
      </c>
      <c r="W37" t="str">
        <f t="shared" si="3"/>
        <v/>
      </c>
    </row>
    <row r="38" spans="1:23" x14ac:dyDescent="0.3">
      <c r="A38" s="1">
        <v>4</v>
      </c>
      <c r="B38" t="s">
        <v>60</v>
      </c>
      <c r="C38" t="s">
        <v>9437</v>
      </c>
      <c r="D38" t="s">
        <v>9438</v>
      </c>
      <c r="E38" t="s">
        <v>9439</v>
      </c>
      <c r="F38" t="s">
        <v>252</v>
      </c>
      <c r="J38">
        <f>IF(K38 &lt;&gt; "",17, 0)</f>
        <v>0</v>
      </c>
      <c r="K38" t="str">
        <f>IF(I351="pos_trend",B351,"")</f>
        <v/>
      </c>
      <c r="L38" t="str">
        <f t="shared" si="0"/>
        <v/>
      </c>
      <c r="M38" t="str">
        <f t="shared" si="2"/>
        <v>revenue</v>
      </c>
      <c r="T38">
        <f>IF(U38 &lt;&gt; "",17, 0)</f>
        <v>0</v>
      </c>
      <c r="U38" t="str">
        <f>IF(I236="pos_trend",B236,"")</f>
        <v/>
      </c>
      <c r="V38" t="str">
        <f t="shared" si="1"/>
        <v/>
      </c>
      <c r="W38" t="str">
        <f t="shared" si="3"/>
        <v/>
      </c>
    </row>
    <row r="39" spans="1:23" x14ac:dyDescent="0.3">
      <c r="A39" s="1">
        <v>5</v>
      </c>
      <c r="B39" t="s">
        <v>63</v>
      </c>
      <c r="C39" t="s">
        <v>3763</v>
      </c>
      <c r="D39" t="s">
        <v>330</v>
      </c>
      <c r="E39" t="s">
        <v>9440</v>
      </c>
      <c r="F39" t="s">
        <v>9440</v>
      </c>
      <c r="K39" t="str">
        <f>IF(I352="pos_trend",B352,"")</f>
        <v/>
      </c>
      <c r="M39" t="str">
        <f t="shared" si="2"/>
        <v>revenue</v>
      </c>
      <c r="W39" t="str">
        <f t="shared" si="3"/>
        <v/>
      </c>
    </row>
    <row r="40" spans="1:23" x14ac:dyDescent="0.3">
      <c r="J40">
        <f>MAX(J22:J39)</f>
        <v>1</v>
      </c>
      <c r="K40" t="str">
        <f>VLOOKUP(J40,J22:K39,2,FALSE)</f>
        <v>Revenue</v>
      </c>
      <c r="M40" t="str">
        <f>IF(IFERROR(FIND(",",M39),TRUE)=TRUE,M39,IF(NOT(EXACT(K40,UPPER(K40))),SUBSTITUTE(M39,LOWER(K40),"and "&amp;LOWER(K40)),SUBSTITUTE(M39,K40,"and "&amp;K40)))</f>
        <v>revenue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v>0.56000000000000005</v>
      </c>
      <c r="D42" t="s">
        <v>28</v>
      </c>
      <c r="E42" t="s">
        <v>6192</v>
      </c>
      <c r="F42" t="s">
        <v>2522</v>
      </c>
      <c r="K42" t="str">
        <f>SUBSTITUTE(IF(M40&lt;&gt;"", D1 &amp; " has managed to increase " &amp; M40 &amp; " each year since " &amp; C144, "No positive trends")," , "," ")</f>
        <v>BJ's Restaurants has managed to increase revenue each year since 2012</v>
      </c>
      <c r="U42" t="str">
        <f>SUBSTITUTE(IF(W40&lt;&gt;"", D1 &amp; " has managed to increase " &amp; W40 &amp; " each year since " &amp; C144, "No positive trends")," , "," ")</f>
        <v>No positive trends</v>
      </c>
    </row>
    <row r="43" spans="1:23" x14ac:dyDescent="0.3">
      <c r="A43" s="1">
        <v>1</v>
      </c>
      <c r="B43" t="s">
        <v>78</v>
      </c>
      <c r="C43">
        <v>0.56000000000000005</v>
      </c>
      <c r="D43" t="s">
        <v>2524</v>
      </c>
      <c r="E43" t="s">
        <v>3765</v>
      </c>
      <c r="F43" t="s">
        <v>439</v>
      </c>
    </row>
    <row r="44" spans="1:23" x14ac:dyDescent="0.3">
      <c r="A44" s="1">
        <v>2</v>
      </c>
      <c r="B44" t="s">
        <v>82</v>
      </c>
      <c r="D44" t="s">
        <v>3766</v>
      </c>
      <c r="E44" t="s">
        <v>1115</v>
      </c>
      <c r="F44" t="s">
        <v>3948</v>
      </c>
    </row>
    <row r="45" spans="1:23" x14ac:dyDescent="0.3">
      <c r="A45" s="1">
        <v>3</v>
      </c>
      <c r="B45" t="s">
        <v>87</v>
      </c>
      <c r="D45" t="s">
        <v>6195</v>
      </c>
      <c r="E45" t="s">
        <v>9441</v>
      </c>
      <c r="F45" t="s">
        <v>109</v>
      </c>
    </row>
    <row r="47" spans="1:23" x14ac:dyDescent="0.3">
      <c r="B47" s="1" t="s">
        <v>92</v>
      </c>
      <c r="C47" s="1" t="s">
        <v>37</v>
      </c>
      <c r="D47" s="1" t="s">
        <v>38</v>
      </c>
      <c r="E47" s="1" t="s">
        <v>39</v>
      </c>
      <c r="F47" s="1" t="s">
        <v>40</v>
      </c>
    </row>
    <row r="48" spans="1:23" x14ac:dyDescent="0.3">
      <c r="A48" s="1">
        <v>0</v>
      </c>
      <c r="B48" t="s">
        <v>93</v>
      </c>
      <c r="C48">
        <v>0.51</v>
      </c>
      <c r="D48">
        <v>0.38</v>
      </c>
      <c r="E48">
        <v>1.8</v>
      </c>
      <c r="F48">
        <v>2</v>
      </c>
    </row>
    <row r="49" spans="1:14" x14ac:dyDescent="0.3">
      <c r="A49" s="1">
        <v>1</v>
      </c>
      <c r="B49" t="s">
        <v>94</v>
      </c>
      <c r="C49">
        <v>0.52</v>
      </c>
      <c r="D49">
        <v>0.39</v>
      </c>
      <c r="E49">
        <v>1.8</v>
      </c>
      <c r="F49">
        <v>2.02</v>
      </c>
    </row>
    <row r="50" spans="1:14" x14ac:dyDescent="0.3">
      <c r="A50" s="1">
        <v>2</v>
      </c>
      <c r="B50" t="s">
        <v>95</v>
      </c>
      <c r="C50">
        <v>0.52</v>
      </c>
      <c r="D50">
        <v>0.39</v>
      </c>
      <c r="E50">
        <v>1.81</v>
      </c>
      <c r="F50">
        <v>2.04</v>
      </c>
    </row>
    <row r="51" spans="1:14" x14ac:dyDescent="0.3">
      <c r="A51" s="1">
        <v>3</v>
      </c>
      <c r="B51" t="s">
        <v>96</v>
      </c>
      <c r="C51">
        <v>0.52</v>
      </c>
      <c r="D51">
        <v>0.38</v>
      </c>
      <c r="E51">
        <v>1.81</v>
      </c>
      <c r="F51">
        <v>2.0499999999999998</v>
      </c>
    </row>
    <row r="52" spans="1:14" x14ac:dyDescent="0.3">
      <c r="A52" s="1">
        <v>4</v>
      </c>
      <c r="B52" t="s">
        <v>97</v>
      </c>
      <c r="C52">
        <v>0.56000000000000005</v>
      </c>
      <c r="D52">
        <v>0.38</v>
      </c>
      <c r="E52">
        <v>1.77</v>
      </c>
      <c r="F52">
        <v>2.04</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2</v>
      </c>
      <c r="D56">
        <v>1</v>
      </c>
      <c r="E56">
        <v>1</v>
      </c>
      <c r="F56">
        <v>1</v>
      </c>
    </row>
    <row r="57" spans="1:14" x14ac:dyDescent="0.3">
      <c r="A57" s="1">
        <v>2</v>
      </c>
      <c r="B57" t="s">
        <v>101</v>
      </c>
      <c r="C57">
        <v>1</v>
      </c>
      <c r="D57">
        <v>1</v>
      </c>
      <c r="E57">
        <v>1</v>
      </c>
      <c r="F57">
        <v>1</v>
      </c>
    </row>
    <row r="58" spans="1:14" x14ac:dyDescent="0.3">
      <c r="A58" s="1">
        <v>3</v>
      </c>
      <c r="B58" t="s">
        <v>102</v>
      </c>
    </row>
    <row r="60" spans="1:14" x14ac:dyDescent="0.3">
      <c r="B60" s="1" t="s">
        <v>103</v>
      </c>
      <c r="C60" s="1" t="s">
        <v>9442</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9443</v>
      </c>
      <c r="F61">
        <v>0.19</v>
      </c>
      <c r="I61" t="str">
        <f t="shared" si="4"/>
        <v>N/A</v>
      </c>
      <c r="J61">
        <f t="shared" si="5"/>
        <v>-8.900000000000001E-2</v>
      </c>
      <c r="K61" t="str">
        <f t="shared" si="6"/>
        <v>N/A</v>
      </c>
      <c r="L61" t="str">
        <f t="shared" si="7"/>
        <v>N/A</v>
      </c>
      <c r="M61">
        <f t="shared" si="8"/>
        <v>0.19</v>
      </c>
      <c r="N61" t="str">
        <f t="shared" si="9"/>
        <v>N/A</v>
      </c>
    </row>
    <row r="62" spans="1:14" x14ac:dyDescent="0.3">
      <c r="A62" s="1">
        <v>1</v>
      </c>
      <c r="B62" t="s">
        <v>110</v>
      </c>
      <c r="C62" t="s">
        <v>9444</v>
      </c>
      <c r="F62">
        <v>0.22</v>
      </c>
      <c r="I62" t="str">
        <f t="shared" si="4"/>
        <v>N/A</v>
      </c>
      <c r="J62">
        <f t="shared" si="5"/>
        <v>0.26700000000000002</v>
      </c>
      <c r="K62" t="str">
        <f t="shared" si="6"/>
        <v>N/A</v>
      </c>
      <c r="L62" t="str">
        <f t="shared" si="7"/>
        <v>N/A</v>
      </c>
      <c r="M62">
        <f t="shared" si="8"/>
        <v>0.22</v>
      </c>
      <c r="N62" t="str">
        <f t="shared" si="9"/>
        <v>N/A</v>
      </c>
    </row>
    <row r="63" spans="1:14" x14ac:dyDescent="0.3">
      <c r="A63" s="1">
        <v>2</v>
      </c>
      <c r="B63" t="s">
        <v>112</v>
      </c>
      <c r="C63" t="s">
        <v>9445</v>
      </c>
      <c r="F63">
        <v>0.08</v>
      </c>
      <c r="I63" t="str">
        <f t="shared" si="4"/>
        <v>N/A</v>
      </c>
      <c r="J63">
        <f t="shared" si="5"/>
        <v>-4.2999999999999997E-2</v>
      </c>
      <c r="K63" t="str">
        <f t="shared" si="6"/>
        <v>N/A</v>
      </c>
      <c r="L63" t="str">
        <f t="shared" si="7"/>
        <v>N/A</v>
      </c>
      <c r="M63">
        <f t="shared" si="8"/>
        <v>0.08</v>
      </c>
      <c r="N63" t="str">
        <f t="shared" si="9"/>
        <v>N/A</v>
      </c>
    </row>
    <row r="64" spans="1:14" x14ac:dyDescent="0.3">
      <c r="A64" s="1">
        <v>3</v>
      </c>
      <c r="B64" t="s">
        <v>114</v>
      </c>
      <c r="C64" t="s">
        <v>4997</v>
      </c>
      <c r="F64">
        <v>0.12</v>
      </c>
      <c r="I64" t="str">
        <f t="shared" si="4"/>
        <v>N/A</v>
      </c>
      <c r="J64">
        <f t="shared" si="5"/>
        <v>0.111</v>
      </c>
      <c r="K64" t="str">
        <f t="shared" si="6"/>
        <v>N/A</v>
      </c>
      <c r="L64" t="str">
        <f t="shared" si="7"/>
        <v>N/A</v>
      </c>
      <c r="M64">
        <f t="shared" si="8"/>
        <v>0.12</v>
      </c>
      <c r="N64" t="str">
        <f t="shared" si="9"/>
        <v>N/A</v>
      </c>
    </row>
    <row r="65" spans="1:14" x14ac:dyDescent="0.3">
      <c r="A65" s="1">
        <v>4</v>
      </c>
      <c r="B65" t="s">
        <v>116</v>
      </c>
      <c r="C65" t="s">
        <v>9446</v>
      </c>
      <c r="F65">
        <v>0.09</v>
      </c>
      <c r="I65" t="str">
        <f t="shared" si="4"/>
        <v>N/A</v>
      </c>
      <c r="J65">
        <f t="shared" si="5"/>
        <v>0.14199999999999999</v>
      </c>
      <c r="K65" t="str">
        <f t="shared" si="6"/>
        <v>N/A</v>
      </c>
      <c r="L65" t="str">
        <f t="shared" si="7"/>
        <v>N/A</v>
      </c>
      <c r="M65">
        <f t="shared" si="8"/>
        <v>0.09</v>
      </c>
      <c r="N65" t="str">
        <f t="shared" si="9"/>
        <v>N/A</v>
      </c>
    </row>
    <row r="66" spans="1:14" x14ac:dyDescent="0.3">
      <c r="A66" s="1">
        <v>5</v>
      </c>
      <c r="B66" t="s">
        <v>118</v>
      </c>
      <c r="C66" t="s">
        <v>9447</v>
      </c>
      <c r="I66" t="str">
        <f t="shared" si="4"/>
        <v>N/A</v>
      </c>
      <c r="J66">
        <f t="shared" si="5"/>
        <v>0.17800000000000002</v>
      </c>
      <c r="K66" t="str">
        <f t="shared" si="6"/>
        <v>N/A</v>
      </c>
      <c r="L66" t="str">
        <f t="shared" si="7"/>
        <v>N/A</v>
      </c>
      <c r="M66" t="str">
        <f t="shared" si="8"/>
        <v>N/A</v>
      </c>
      <c r="N66" t="str">
        <f t="shared" si="9"/>
        <v>N/A</v>
      </c>
    </row>
    <row r="67" spans="1:14" x14ac:dyDescent="0.3">
      <c r="D67" t="s">
        <v>120</v>
      </c>
      <c r="E67" t="str">
        <f>C1</f>
        <v>BJ's Restaurants, Inc. (BJRI)</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9427</v>
      </c>
      <c r="D68">
        <f ca="1">IFERROR(AVERAGE(VALUE(INDIRECT("J"&amp;(MATCH(B68,B69:B500,0)+68))),VALUE(INDIRECT("J"&amp;(MATCH(B68,B69:B500,0)+79))),VALUE(INDIRECT("J"&amp;(MATCH(B68,B69:B500,0)+90))),VALUE(INDIRECT("J"&amp;(MATCH(B68,B69:B500,0)+101)))),"")</f>
        <v>486707500</v>
      </c>
      <c r="E68" t="str">
        <f t="shared" ref="E68:E76" ca="1" si="10">IFERROR(IF(AND(C68&lt;&gt;"",D68&lt;&gt;0),IF(VALUE(J68)&gt;VALUE(K68),"above average","below average"),"no data"),"no data")</f>
        <v>above average</v>
      </c>
      <c r="I68" t="str">
        <f t="shared" ca="1" si="4"/>
        <v>N/A</v>
      </c>
      <c r="J68">
        <f t="shared" si="5"/>
        <v>769100000</v>
      </c>
      <c r="K68">
        <f t="shared" ca="1" si="6"/>
        <v>486707500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9429</v>
      </c>
      <c r="D70">
        <f ca="1">IFERROR(AVERAGE(VALUE(INDIRECT("J"&amp;(MATCH(B70,B71:B502,0)+70))),VALUE(INDIRECT("J"&amp;(MATCH(B70,B71:B502,0)+81))),VALUE(INDIRECT("J"&amp;(MATCH(B70,B71:B502,0)+92))),VALUE(INDIRECT("J"&amp;(MATCH(B70,B71:B502,0)+103)))),"")</f>
        <v>35.200000000000003</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19.46</v>
      </c>
      <c r="K70">
        <f t="shared" ca="1" si="6"/>
        <v>35.200000000000003</v>
      </c>
      <c r="L70" t="str">
        <f t="shared" ca="1" si="7"/>
        <v>N/A</v>
      </c>
      <c r="M70" t="str">
        <f t="shared" ca="1" si="8"/>
        <v>N/A</v>
      </c>
      <c r="N70" t="str">
        <f t="shared" ca="1" si="9"/>
        <v>N/A</v>
      </c>
    </row>
    <row r="71" spans="1:14" x14ac:dyDescent="0.3">
      <c r="A71" s="1">
        <v>3</v>
      </c>
      <c r="B71" t="s">
        <v>124</v>
      </c>
      <c r="C71" t="s">
        <v>9448</v>
      </c>
      <c r="D71">
        <f ca="1">IFERROR(AVERAGE(VALUE(INDIRECT("J"&amp;(MATCH(B71,B72:B503,0)+71))),VALUE(INDIRECT("J"&amp;(MATCH(B71,B72:B503,0)+82))),VALUE(INDIRECT("J"&amp;(MATCH(B71,B72:B503,0)+93))),VALUE(INDIRECT("J"&amp;(MATCH(B71,B72:B503,0)+104)))),"")</f>
        <v>14.967499999999999</v>
      </c>
      <c r="E71" t="str">
        <f t="shared" ca="1" si="10"/>
        <v>above average</v>
      </c>
      <c r="F71" t="str">
        <f t="shared" ca="1" si="11"/>
        <v>forward p/e</v>
      </c>
      <c r="G71" t="str">
        <f t="shared" ref="G71:G76" ca="1" si="12">IF(F71&lt;&gt;"", G70 &amp; ", " &amp; IFERROR(LEFT(F71,FIND("(",F71) - 2),F71),G70)</f>
        <v>, forward p/e</v>
      </c>
      <c r="I71" t="str">
        <f t="shared" ca="1" si="4"/>
        <v>N/A</v>
      </c>
      <c r="J71">
        <f t="shared" si="5"/>
        <v>17.84</v>
      </c>
      <c r="K71">
        <f t="shared" ca="1" si="6"/>
        <v>14.967499999999999</v>
      </c>
      <c r="L71" t="str">
        <f t="shared" ca="1" si="7"/>
        <v>N/A</v>
      </c>
      <c r="M71" t="str">
        <f t="shared" ca="1" si="8"/>
        <v>N/A</v>
      </c>
      <c r="N71" t="str">
        <f t="shared" ca="1" si="9"/>
        <v>N/A</v>
      </c>
    </row>
    <row r="72" spans="1:14" x14ac:dyDescent="0.3">
      <c r="A72" s="1">
        <v>4</v>
      </c>
      <c r="B72" t="s">
        <v>126</v>
      </c>
      <c r="C72" t="s">
        <v>9449</v>
      </c>
      <c r="D72">
        <f ca="1">IFERROR(AVERAGE(VALUE(INDIRECT("J"&amp;(MATCH(B72,B73:B504,0)+72))),VALUE(INDIRECT("J"&amp;(MATCH(B72,B73:B504,0)+83))),VALUE(INDIRECT("J"&amp;(MATCH(B72,B73:B504,0)+94))),VALUE(INDIRECT("J"&amp;(MATCH(B72,B73:B504,0)+105)))),"")</f>
        <v>0.72</v>
      </c>
      <c r="E72" t="str">
        <f t="shared" ca="1" si="10"/>
        <v>above average</v>
      </c>
      <c r="F72" t="str">
        <f t="shared" ca="1" si="11"/>
        <v>peg ratio (5 yr expected)</v>
      </c>
      <c r="G72" t="str">
        <f t="shared" ca="1" si="12"/>
        <v>, forward p/e, peg ratio</v>
      </c>
      <c r="I72" t="str">
        <f t="shared" ca="1" si="4"/>
        <v>N/A</v>
      </c>
      <c r="J72">
        <f t="shared" si="5"/>
        <v>1.42</v>
      </c>
      <c r="K72">
        <f t="shared" ca="1" si="6"/>
        <v>0.72</v>
      </c>
      <c r="L72" t="str">
        <f t="shared" ca="1" si="7"/>
        <v>N/A</v>
      </c>
      <c r="M72" t="str">
        <f t="shared" ca="1" si="8"/>
        <v>N/A</v>
      </c>
      <c r="N72" t="str">
        <f t="shared" ca="1" si="9"/>
        <v>N/A</v>
      </c>
    </row>
    <row r="73" spans="1:14" x14ac:dyDescent="0.3">
      <c r="A73" s="1">
        <v>5</v>
      </c>
      <c r="B73" t="s">
        <v>128</v>
      </c>
      <c r="C73" t="s">
        <v>1129</v>
      </c>
      <c r="D73">
        <f ca="1">IFERROR(AVERAGE(VALUE(INDIRECT("J"&amp;(MATCH(B73,B74:B505,0)+73))),VALUE(INDIRECT("J"&amp;(MATCH(B73,B74:B505,0)+84))),VALUE(INDIRECT("J"&amp;(MATCH(B73,B74:B505,0)+95))),VALUE(INDIRECT("J"&amp;(MATCH(B73,B74:B505,0)+106)))),"")</f>
        <v>0.64250000000000007</v>
      </c>
      <c r="E73" t="str">
        <f t="shared" ca="1" si="10"/>
        <v>above average</v>
      </c>
      <c r="F73" t="str">
        <f t="shared" ca="1" si="11"/>
        <v>price/sales (ttm)</v>
      </c>
      <c r="G73" t="str">
        <f t="shared" ca="1" si="12"/>
        <v>, forward p/e, peg ratio, price/sales</v>
      </c>
      <c r="I73" t="str">
        <f t="shared" ca="1" si="4"/>
        <v>N/A</v>
      </c>
      <c r="J73">
        <f t="shared" si="5"/>
        <v>0.76</v>
      </c>
      <c r="K73">
        <f t="shared" ca="1" si="6"/>
        <v>0.64249999999999996</v>
      </c>
      <c r="L73" t="str">
        <f t="shared" ca="1" si="7"/>
        <v>N/A</v>
      </c>
      <c r="M73" t="str">
        <f t="shared" ca="1" si="8"/>
        <v>N/A</v>
      </c>
      <c r="N73" t="str">
        <f t="shared" ca="1" si="9"/>
        <v>N/A</v>
      </c>
    </row>
    <row r="74" spans="1:14" x14ac:dyDescent="0.3">
      <c r="A74" s="1">
        <v>6</v>
      </c>
      <c r="B74" t="s">
        <v>130</v>
      </c>
      <c r="C74" t="s">
        <v>9450</v>
      </c>
      <c r="D74">
        <f ca="1">IFERROR(AVERAGE(VALUE(INDIRECT("J"&amp;(MATCH(B74,B75:B506,0)+74))),VALUE(INDIRECT("J"&amp;(MATCH(B74,B75:B506,0)+85))),VALUE(INDIRECT("J"&amp;(MATCH(B74,B75:B506,0)+96))),VALUE(INDIRECT("J"&amp;(MATCH(B74,B75:B506,0)+107)))),"")</f>
        <v>1.3474999999999999</v>
      </c>
      <c r="E74" t="str">
        <f t="shared" ca="1" si="10"/>
        <v>above average</v>
      </c>
      <c r="F74" t="str">
        <f t="shared" ca="1" si="11"/>
        <v>price/book (mrq)</v>
      </c>
      <c r="G74" t="str">
        <f t="shared" ca="1" si="12"/>
        <v>, forward p/e, peg ratio, price/sales, price/book</v>
      </c>
      <c r="I74" t="str">
        <f t="shared" ca="1" si="4"/>
        <v>N/A</v>
      </c>
      <c r="J74">
        <f t="shared" si="5"/>
        <v>3</v>
      </c>
      <c r="K74">
        <f t="shared" ca="1" si="6"/>
        <v>1.3474999999999999</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 price/book</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 price/book</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price/book</v>
      </c>
      <c r="G77" t="str">
        <f ca="1">TRIM(IF(LEFT(G76,1)=",",REPLACE(G76,1,1,""),SUBSTITUTE(G76,F77, "and " &amp; F77)))</f>
        <v>forward p/e, peg ratio, price/sales, price/book</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9451</v>
      </c>
      <c r="D78" t="str">
        <f ca="1">IF(COUNTIF(E70:E76,"=above average")&gt;0,"There are some indications that "&amp;D1&amp;" may be overvalued. The company has a higher " &amp; G77 &amp; " than the comparable average", "Inconclusive")</f>
        <v>There are some indications that BJ's Restaurants may be overvalued. The company has a higher forward p/e, peg ratio, price/sales, price/book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9452</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2560</v>
      </c>
      <c r="F81" t="str">
        <f t="shared" ref="F81:F87" ca="1" si="13">IF(E70="below average",LOWER(TRIM(IF(ISNUMBER(VALUE(RIGHT(B70,1))),REPLACE(B70,LEN(B70),1,""),B70))),"")</f>
        <v>trailing p/e</v>
      </c>
      <c r="G81" t="str">
        <f ca="1">IFERROR(LEFT(F81,FIND("(",F81) - 2),F81)</f>
        <v>trailing p/e</v>
      </c>
      <c r="I81" t="str">
        <f t="shared" ca="1" si="4"/>
        <v>N/A</v>
      </c>
      <c r="J81">
        <f t="shared" si="5"/>
        <v>4.2900000000000001E-2</v>
      </c>
      <c r="K81" t="str">
        <f t="shared" si="6"/>
        <v>N/A</v>
      </c>
      <c r="L81" t="str">
        <f t="shared" si="7"/>
        <v>N/A</v>
      </c>
      <c r="M81" t="str">
        <f t="shared" ca="1" si="8"/>
        <v>N/A</v>
      </c>
      <c r="N81" t="str">
        <f t="shared" ca="1" si="9"/>
        <v>N/A</v>
      </c>
    </row>
    <row r="82" spans="1:14" x14ac:dyDescent="0.3">
      <c r="A82" s="1">
        <v>1</v>
      </c>
      <c r="B82" t="s">
        <v>140</v>
      </c>
      <c r="C82" t="s">
        <v>9453</v>
      </c>
      <c r="F82" t="str">
        <f t="shared" ca="1" si="13"/>
        <v/>
      </c>
      <c r="G82" t="str">
        <f t="shared" ref="G82:G87" ca="1" si="14">IF(F82&lt;&gt;"", G81 &amp; ", " &amp; IFERROR(LEFT(F82,FIND("(",F82) - 2),F82),G81)</f>
        <v>trailing p/e</v>
      </c>
      <c r="I82" t="str">
        <f t="shared" ca="1" si="4"/>
        <v>N/A</v>
      </c>
      <c r="J82">
        <f t="shared" si="5"/>
        <v>6.0700000000000004E-2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9454</v>
      </c>
      <c r="F84" t="str">
        <f t="shared" ca="1" si="13"/>
        <v/>
      </c>
      <c r="G84" t="str">
        <f t="shared" ca="1" si="14"/>
        <v>trailing p/e</v>
      </c>
      <c r="I84" t="str">
        <f t="shared" ca="1" si="4"/>
        <v>N/A</v>
      </c>
      <c r="J84">
        <f t="shared" si="5"/>
        <v>5.5700000000000006E-2</v>
      </c>
      <c r="K84" t="str">
        <f t="shared" si="6"/>
        <v>N/A</v>
      </c>
      <c r="L84" t="str">
        <f t="shared" si="7"/>
        <v>N/A</v>
      </c>
      <c r="M84" t="str">
        <f t="shared" ca="1" si="8"/>
        <v>N/A</v>
      </c>
      <c r="N84" t="str">
        <f t="shared" ca="1" si="9"/>
        <v>N/A</v>
      </c>
    </row>
    <row r="85" spans="1:14" x14ac:dyDescent="0.3">
      <c r="A85" s="1">
        <v>1</v>
      </c>
      <c r="B85" t="s">
        <v>144</v>
      </c>
      <c r="C85" t="s">
        <v>9455</v>
      </c>
      <c r="F85" t="str">
        <f t="shared" ca="1" si="13"/>
        <v/>
      </c>
      <c r="G85" t="str">
        <f t="shared" ca="1" si="14"/>
        <v>trailing p/e</v>
      </c>
      <c r="I85" t="str">
        <f t="shared" ca="1" si="4"/>
        <v>N/A</v>
      </c>
      <c r="J85">
        <f t="shared" si="5"/>
        <v>0.1535</v>
      </c>
      <c r="K85" t="str">
        <f t="shared" si="6"/>
        <v>N/A</v>
      </c>
      <c r="L85" t="str">
        <f t="shared" si="7"/>
        <v>N/A</v>
      </c>
      <c r="M85" t="str">
        <f t="shared" ca="1" si="8"/>
        <v>N/A</v>
      </c>
      <c r="N85" t="str">
        <f t="shared" ca="1" si="9"/>
        <v>N/A</v>
      </c>
    </row>
    <row r="86" spans="1:14" x14ac:dyDescent="0.3">
      <c r="F86" t="str">
        <f t="shared" ca="1" si="13"/>
        <v/>
      </c>
      <c r="G86" t="str">
        <f t="shared" ca="1" si="14"/>
        <v>trailing p/e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55</v>
      </c>
      <c r="F87" t="str">
        <f t="shared" ca="1" si="13"/>
        <v/>
      </c>
      <c r="G87" t="str">
        <f t="shared" ca="1" si="14"/>
        <v>trailing p/e</v>
      </c>
      <c r="I87" t="str">
        <f t="shared" ca="1" si="4"/>
        <v>N/A</v>
      </c>
      <c r="J87">
        <f t="shared" si="5"/>
        <v>1010000000</v>
      </c>
      <c r="K87" t="str">
        <f t="shared" si="6"/>
        <v>N/A</v>
      </c>
      <c r="L87" t="str">
        <f t="shared" si="7"/>
        <v>N/A</v>
      </c>
      <c r="M87" t="str">
        <f t="shared" ca="1" si="8"/>
        <v>N/A</v>
      </c>
      <c r="N87" t="str">
        <f t="shared" ca="1" si="9"/>
        <v>N/A</v>
      </c>
    </row>
    <row r="88" spans="1:14" x14ac:dyDescent="0.3">
      <c r="A88" s="1">
        <v>1</v>
      </c>
      <c r="B88" t="s">
        <v>147</v>
      </c>
      <c r="C88" t="s">
        <v>9456</v>
      </c>
      <c r="F88" t="str">
        <f ca="1">IF(F87="",IF(F86="",IF(F85="",IF(F84="",IF(F83="",IF(F82="",IFERROR(LEFT(F81,FIND("(",F81) - 2),F81),IFERROR(LEFT(F82,FIND("(",F82) - 2),F82)),IFERROR(LEFT(F83,FIND("(",F83) - 2),F83)),IFERROR(LEFT(F84,FIND("(",F84) - 2),F84)),IFERROR(LEFT(F85,FIND("(",F85) - 2),F85)),IFERROR(LEFT(F86,FIND("(",F86) - 2),F86)),IFERROR(LEFT(F87,FIND("(",F87) - 2),F87))</f>
        <v>trailing p/e</v>
      </c>
      <c r="G88" t="str">
        <f ca="1">TRIM(IF(LEFT(G87,1)=",",REPLACE(G87,1,1,""),SUBSTITUTE(G87,F88, "and " &amp; F88)))</f>
        <v>and trailing p/e</v>
      </c>
      <c r="I88" t="str">
        <f t="shared" ca="1" si="4"/>
        <v>N/A</v>
      </c>
      <c r="J88">
        <f t="shared" si="5"/>
        <v>43.35</v>
      </c>
      <c r="K88" t="str">
        <f t="shared" si="6"/>
        <v>N/A</v>
      </c>
      <c r="L88" t="str">
        <f t="shared" si="7"/>
        <v>N/A</v>
      </c>
      <c r="M88" t="str">
        <f t="shared" ca="1" si="8"/>
        <v>N/A</v>
      </c>
      <c r="N88" t="str">
        <f t="shared" ca="1" si="9"/>
        <v>N/A</v>
      </c>
    </row>
    <row r="89" spans="1:14" x14ac:dyDescent="0.3">
      <c r="A89" s="1">
        <v>2</v>
      </c>
      <c r="B89" t="s">
        <v>149</v>
      </c>
      <c r="C89" t="s">
        <v>9457</v>
      </c>
      <c r="D89" t="str">
        <f ca="1">IF(COUNTIF(E70:E76,"=below average")&gt;0,"There are some indications that "&amp;D1&amp;" may be undervalued. The company has a lower " &amp; G88 &amp; " than the comparable average", "Inconclusive")</f>
        <v>There are some indications that BJ's Restaurants may be undervalued. The company has a lower and trailing p/e than the comparable average</v>
      </c>
      <c r="I89" t="str">
        <f t="shared" ca="1" si="4"/>
        <v>N/A</v>
      </c>
      <c r="J89">
        <f t="shared" si="5"/>
        <v>5.9000000000000004E-2</v>
      </c>
      <c r="K89" t="str">
        <f t="shared" ca="1" si="6"/>
        <v>N/A</v>
      </c>
      <c r="L89" t="str">
        <f t="shared" si="7"/>
        <v>N/A</v>
      </c>
      <c r="M89" t="str">
        <f t="shared" si="8"/>
        <v>N/A</v>
      </c>
      <c r="N89" t="str">
        <f t="shared" si="9"/>
        <v>N/A</v>
      </c>
    </row>
    <row r="90" spans="1:14" x14ac:dyDescent="0.3">
      <c r="A90" s="1">
        <v>3</v>
      </c>
      <c r="B90" t="s">
        <v>151</v>
      </c>
      <c r="C90" t="s">
        <v>9458</v>
      </c>
      <c r="I90" t="str">
        <f t="shared" si="4"/>
        <v>N/A</v>
      </c>
      <c r="J90">
        <f t="shared" si="5"/>
        <v>537010000</v>
      </c>
      <c r="K90" t="str">
        <f t="shared" si="6"/>
        <v>N/A</v>
      </c>
      <c r="L90" t="str">
        <f t="shared" si="7"/>
        <v>N/A</v>
      </c>
      <c r="M90" t="str">
        <f t="shared" si="8"/>
        <v>N/A</v>
      </c>
      <c r="N90" t="str">
        <f t="shared" si="9"/>
        <v>N/A</v>
      </c>
    </row>
    <row r="91" spans="1:14" x14ac:dyDescent="0.3">
      <c r="A91" s="1">
        <v>4</v>
      </c>
      <c r="B91" t="s">
        <v>153</v>
      </c>
      <c r="C91" t="s">
        <v>9459</v>
      </c>
      <c r="I91" t="str">
        <f t="shared" si="4"/>
        <v>N/A</v>
      </c>
      <c r="J91">
        <f t="shared" si="5"/>
        <v>126560000</v>
      </c>
      <c r="K91" t="str">
        <f t="shared" si="6"/>
        <v>N/A</v>
      </c>
      <c r="L91" t="str">
        <f t="shared" si="7"/>
        <v>N/A</v>
      </c>
      <c r="M91" t="str">
        <f t="shared" si="8"/>
        <v>N/A</v>
      </c>
      <c r="N91" t="str">
        <f t="shared" si="9"/>
        <v>N/A</v>
      </c>
    </row>
    <row r="92" spans="1:14" x14ac:dyDescent="0.3">
      <c r="A92" s="1">
        <v>5</v>
      </c>
      <c r="B92" t="s">
        <v>155</v>
      </c>
      <c r="C92" t="s">
        <v>9460</v>
      </c>
      <c r="I92" t="str">
        <f t="shared" si="4"/>
        <v>N/A</v>
      </c>
      <c r="J92">
        <f t="shared" si="5"/>
        <v>43180000</v>
      </c>
      <c r="K92" t="str">
        <f t="shared" si="6"/>
        <v>N/A</v>
      </c>
      <c r="L92" t="str">
        <f t="shared" si="7"/>
        <v>N/A</v>
      </c>
      <c r="M92" t="str">
        <f t="shared" si="8"/>
        <v>N/A</v>
      </c>
      <c r="N92" t="str">
        <f t="shared" si="9"/>
        <v>N/A</v>
      </c>
    </row>
    <row r="93" spans="1:14" x14ac:dyDescent="0.3">
      <c r="A93" s="1">
        <v>6</v>
      </c>
      <c r="B93" t="s">
        <v>157</v>
      </c>
      <c r="C93" t="s">
        <v>4933</v>
      </c>
      <c r="I93" t="str">
        <f t="shared" si="4"/>
        <v>N/A</v>
      </c>
      <c r="J93">
        <f t="shared" si="5"/>
        <v>1.83</v>
      </c>
      <c r="K93" t="str">
        <f t="shared" si="6"/>
        <v>N/A</v>
      </c>
      <c r="L93" t="str">
        <f t="shared" si="7"/>
        <v>N/A</v>
      </c>
      <c r="M93" t="str">
        <f t="shared" si="8"/>
        <v>N/A</v>
      </c>
      <c r="N93" t="str">
        <f t="shared" si="9"/>
        <v>N/A</v>
      </c>
    </row>
    <row r="94" spans="1:14" x14ac:dyDescent="0.3">
      <c r="A94" s="1">
        <v>7</v>
      </c>
      <c r="B94" t="s">
        <v>158</v>
      </c>
      <c r="C94" t="s">
        <v>9461</v>
      </c>
      <c r="I94" t="str">
        <f t="shared" si="4"/>
        <v>N/A</v>
      </c>
      <c r="J94">
        <f t="shared" si="5"/>
        <v>-0.20399999999999999</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3097</v>
      </c>
      <c r="I96" t="str">
        <f t="shared" si="4"/>
        <v>N/A</v>
      </c>
      <c r="J96">
        <f t="shared" si="5"/>
        <v>23560000</v>
      </c>
      <c r="K96" t="str">
        <f t="shared" si="6"/>
        <v>N/A</v>
      </c>
      <c r="L96" t="str">
        <f t="shared" si="7"/>
        <v>N/A</v>
      </c>
      <c r="M96" t="str">
        <f t="shared" si="8"/>
        <v>N/A</v>
      </c>
      <c r="N96" t="str">
        <f t="shared" si="9"/>
        <v>N/A</v>
      </c>
    </row>
    <row r="97" spans="1:14" x14ac:dyDescent="0.3">
      <c r="A97" s="1">
        <v>1</v>
      </c>
      <c r="B97" t="s">
        <v>161</v>
      </c>
      <c r="C97" t="s">
        <v>460</v>
      </c>
      <c r="I97" t="str">
        <f t="shared" si="4"/>
        <v>N/A</v>
      </c>
      <c r="J97">
        <f t="shared" si="5"/>
        <v>1.0900000000000001</v>
      </c>
      <c r="K97" t="str">
        <f t="shared" si="6"/>
        <v>N/A</v>
      </c>
      <c r="L97" t="str">
        <f t="shared" si="7"/>
        <v>N/A</v>
      </c>
      <c r="M97" t="str">
        <f t="shared" si="8"/>
        <v>N/A</v>
      </c>
      <c r="N97" t="str">
        <f t="shared" si="9"/>
        <v>N/A</v>
      </c>
    </row>
    <row r="98" spans="1:14" x14ac:dyDescent="0.3">
      <c r="A98" s="1">
        <v>2</v>
      </c>
      <c r="B98" t="s">
        <v>163</v>
      </c>
      <c r="C98" t="s">
        <v>9462</v>
      </c>
      <c r="I98" t="str">
        <f t="shared" si="4"/>
        <v>N/A</v>
      </c>
      <c r="J98">
        <f t="shared" si="5"/>
        <v>182700000</v>
      </c>
      <c r="K98" t="str">
        <f t="shared" si="6"/>
        <v>N/A</v>
      </c>
      <c r="L98" t="str">
        <f t="shared" si="7"/>
        <v>N/A</v>
      </c>
      <c r="M98" t="str">
        <f t="shared" si="8"/>
        <v>N/A</v>
      </c>
      <c r="N98" t="str">
        <f t="shared" si="9"/>
        <v>N/A</v>
      </c>
    </row>
    <row r="99" spans="1:14" x14ac:dyDescent="0.3">
      <c r="A99" s="1">
        <v>3</v>
      </c>
      <c r="B99" t="s">
        <v>165</v>
      </c>
      <c r="C99" t="s">
        <v>9463</v>
      </c>
      <c r="I99" t="str">
        <f t="shared" si="4"/>
        <v>N/A</v>
      </c>
      <c r="J99">
        <f t="shared" si="5"/>
        <v>71.150000000000006</v>
      </c>
      <c r="K99" t="str">
        <f t="shared" si="6"/>
        <v>N/A</v>
      </c>
      <c r="L99" t="str">
        <f t="shared" si="7"/>
        <v>N/A</v>
      </c>
      <c r="M99" t="str">
        <f t="shared" si="8"/>
        <v>N/A</v>
      </c>
      <c r="N99" t="str">
        <f t="shared" si="9"/>
        <v>N/A</v>
      </c>
    </row>
    <row r="100" spans="1:14" x14ac:dyDescent="0.3">
      <c r="A100" s="1">
        <v>4</v>
      </c>
      <c r="B100" t="s">
        <v>167</v>
      </c>
      <c r="C100" t="s">
        <v>9464</v>
      </c>
      <c r="I100" t="str">
        <f t="shared" si="4"/>
        <v>N/A</v>
      </c>
      <c r="J100">
        <f t="shared" si="5"/>
        <v>0.5</v>
      </c>
      <c r="K100" t="str">
        <f t="shared" si="6"/>
        <v>N/A</v>
      </c>
      <c r="L100" t="str">
        <f t="shared" si="7"/>
        <v>N/A</v>
      </c>
      <c r="M100" t="str">
        <f t="shared" si="8"/>
        <v>N/A</v>
      </c>
      <c r="N100" t="str">
        <f t="shared" si="9"/>
        <v>N/A</v>
      </c>
    </row>
    <row r="101" spans="1:14" x14ac:dyDescent="0.3">
      <c r="A101" s="1">
        <v>5</v>
      </c>
      <c r="B101" t="s">
        <v>169</v>
      </c>
      <c r="C101" t="s">
        <v>9465</v>
      </c>
      <c r="I101" t="str">
        <f t="shared" si="4"/>
        <v>N/A</v>
      </c>
      <c r="J101">
        <f t="shared" si="5"/>
        <v>11.9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9466</v>
      </c>
      <c r="I103" t="str">
        <f t="shared" si="4"/>
        <v>N/A</v>
      </c>
      <c r="J103">
        <f t="shared" si="5"/>
        <v>112970000</v>
      </c>
      <c r="K103" t="str">
        <f t="shared" si="6"/>
        <v>N/A</v>
      </c>
      <c r="L103" t="str">
        <f t="shared" si="7"/>
        <v>N/A</v>
      </c>
      <c r="M103" t="str">
        <f t="shared" si="8"/>
        <v>N/A</v>
      </c>
      <c r="N103" t="str">
        <f t="shared" si="9"/>
        <v>N/A</v>
      </c>
    </row>
    <row r="104" spans="1:14" x14ac:dyDescent="0.3">
      <c r="A104" s="1">
        <v>1</v>
      </c>
      <c r="B104" t="s">
        <v>173</v>
      </c>
      <c r="C104" t="s">
        <v>9467</v>
      </c>
      <c r="I104" t="str">
        <f t="shared" si="4"/>
        <v>N/A</v>
      </c>
      <c r="J104">
        <f t="shared" si="5"/>
        <v>3830000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9428</v>
      </c>
      <c r="I106" t="str">
        <f t="shared" si="4"/>
        <v>N/A</v>
      </c>
      <c r="J106">
        <f t="shared" si="5"/>
        <v>0.94</v>
      </c>
      <c r="K106" t="str">
        <f t="shared" si="6"/>
        <v>N/A</v>
      </c>
      <c r="L106" t="str">
        <f t="shared" si="7"/>
        <v>N/A</v>
      </c>
      <c r="M106" t="str">
        <f t="shared" si="8"/>
        <v>N/A</v>
      </c>
      <c r="N106" t="str">
        <f t="shared" si="9"/>
        <v>N/A</v>
      </c>
    </row>
    <row r="107" spans="1:14" x14ac:dyDescent="0.3">
      <c r="A107" s="1">
        <v>1</v>
      </c>
      <c r="B107" t="s">
        <v>175</v>
      </c>
      <c r="C107" t="s">
        <v>9468</v>
      </c>
      <c r="I107" t="str">
        <f t="shared" si="4"/>
        <v>N/A</v>
      </c>
      <c r="J107">
        <f t="shared" si="5"/>
        <v>-0.1497</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9469</v>
      </c>
      <c r="I109" t="str">
        <f t="shared" si="4"/>
        <v>N/A</v>
      </c>
      <c r="J109">
        <f t="shared" si="5"/>
        <v>47.55</v>
      </c>
      <c r="K109" t="str">
        <f t="shared" si="6"/>
        <v>N/A</v>
      </c>
      <c r="L109" t="str">
        <f t="shared" si="7"/>
        <v>N/A</v>
      </c>
      <c r="M109" t="str">
        <f t="shared" si="8"/>
        <v>N/A</v>
      </c>
      <c r="N109" t="str">
        <f t="shared" si="9"/>
        <v>N/A</v>
      </c>
    </row>
    <row r="110" spans="1:14" x14ac:dyDescent="0.3">
      <c r="A110" s="1">
        <v>4</v>
      </c>
      <c r="B110" t="s">
        <v>181</v>
      </c>
      <c r="C110" t="s">
        <v>9470</v>
      </c>
      <c r="I110" t="str">
        <f t="shared" si="4"/>
        <v>N/A</v>
      </c>
      <c r="J110">
        <f t="shared" si="5"/>
        <v>32.24</v>
      </c>
      <c r="K110" t="str">
        <f t="shared" si="6"/>
        <v>N/A</v>
      </c>
      <c r="L110" t="str">
        <f t="shared" si="7"/>
        <v>N/A</v>
      </c>
      <c r="M110" t="str">
        <f t="shared" si="8"/>
        <v>N/A</v>
      </c>
      <c r="N110" t="str">
        <f t="shared" si="9"/>
        <v>N/A</v>
      </c>
    </row>
    <row r="111" spans="1:14" x14ac:dyDescent="0.3">
      <c r="A111" s="1">
        <v>5</v>
      </c>
      <c r="B111" t="s">
        <v>183</v>
      </c>
      <c r="C111" t="s">
        <v>9471</v>
      </c>
      <c r="I111" t="str">
        <f t="shared" si="4"/>
        <v>N/A</v>
      </c>
      <c r="J111">
        <f t="shared" si="5"/>
        <v>37.887</v>
      </c>
      <c r="K111" t="str">
        <f t="shared" si="6"/>
        <v>N/A</v>
      </c>
      <c r="L111" t="str">
        <f t="shared" si="7"/>
        <v>N/A</v>
      </c>
      <c r="M111" t="str">
        <f t="shared" si="8"/>
        <v>N/A</v>
      </c>
      <c r="N111" t="str">
        <f t="shared" si="9"/>
        <v>N/A</v>
      </c>
    </row>
    <row r="112" spans="1:14" x14ac:dyDescent="0.3">
      <c r="A112" s="1">
        <v>6</v>
      </c>
      <c r="B112" t="s">
        <v>185</v>
      </c>
      <c r="C112" t="s">
        <v>9472</v>
      </c>
      <c r="I112" t="str">
        <f t="shared" si="4"/>
        <v>N/A</v>
      </c>
      <c r="J112">
        <f t="shared" si="5"/>
        <v>39.307000000000002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9473</v>
      </c>
      <c r="I114" t="str">
        <f t="shared" si="4"/>
        <v>N/A</v>
      </c>
      <c r="J114">
        <f t="shared" si="5"/>
        <v>503300</v>
      </c>
      <c r="K114" t="str">
        <f t="shared" si="6"/>
        <v>N/A</v>
      </c>
      <c r="L114" t="str">
        <f t="shared" si="7"/>
        <v>N/A</v>
      </c>
      <c r="M114" t="str">
        <f t="shared" si="8"/>
        <v>N/A</v>
      </c>
      <c r="N114" t="str">
        <f t="shared" si="9"/>
        <v>N/A</v>
      </c>
    </row>
    <row r="115" spans="1:14" x14ac:dyDescent="0.3">
      <c r="A115" s="1">
        <v>1</v>
      </c>
      <c r="B115" t="s">
        <v>189</v>
      </c>
      <c r="C115" t="s">
        <v>9474</v>
      </c>
      <c r="I115" t="str">
        <f t="shared" si="4"/>
        <v>N/A</v>
      </c>
      <c r="J115">
        <f t="shared" si="5"/>
        <v>755070</v>
      </c>
      <c r="K115" t="str">
        <f t="shared" si="6"/>
        <v>N/A</v>
      </c>
      <c r="L115" t="str">
        <f t="shared" si="7"/>
        <v>N/A</v>
      </c>
      <c r="M115" t="str">
        <f t="shared" si="8"/>
        <v>N/A</v>
      </c>
      <c r="N115" t="str">
        <f t="shared" si="9"/>
        <v>N/A</v>
      </c>
    </row>
    <row r="116" spans="1:14" x14ac:dyDescent="0.3">
      <c r="A116" s="1">
        <v>2</v>
      </c>
      <c r="B116" t="s">
        <v>191</v>
      </c>
      <c r="C116" t="s">
        <v>9475</v>
      </c>
      <c r="I116" t="str">
        <f t="shared" si="4"/>
        <v>N/A</v>
      </c>
      <c r="J116">
        <f t="shared" si="5"/>
        <v>21560000</v>
      </c>
      <c r="K116" t="str">
        <f t="shared" si="6"/>
        <v>N/A</v>
      </c>
      <c r="L116" t="str">
        <f t="shared" si="7"/>
        <v>N/A</v>
      </c>
      <c r="M116" t="str">
        <f t="shared" si="8"/>
        <v>N/A</v>
      </c>
      <c r="N116" t="str">
        <f t="shared" si="9"/>
        <v>N/A</v>
      </c>
    </row>
    <row r="117" spans="1:14" x14ac:dyDescent="0.3">
      <c r="A117" s="1">
        <v>3</v>
      </c>
      <c r="B117" t="s">
        <v>193</v>
      </c>
      <c r="C117" t="s">
        <v>3508</v>
      </c>
      <c r="I117" t="str">
        <f t="shared" si="4"/>
        <v>N/A</v>
      </c>
      <c r="J117">
        <f t="shared" si="5"/>
        <v>21220000</v>
      </c>
      <c r="K117" t="str">
        <f t="shared" si="6"/>
        <v>N/A</v>
      </c>
      <c r="L117" t="str">
        <f t="shared" si="7"/>
        <v>N/A</v>
      </c>
      <c r="M117" t="str">
        <f t="shared" si="8"/>
        <v>N/A</v>
      </c>
      <c r="N117" t="str">
        <f t="shared" si="9"/>
        <v>N/A</v>
      </c>
    </row>
    <row r="118" spans="1:14" x14ac:dyDescent="0.3">
      <c r="A118" s="1">
        <v>4</v>
      </c>
      <c r="B118" t="s">
        <v>195</v>
      </c>
      <c r="C118" t="s">
        <v>9476</v>
      </c>
      <c r="I118" t="str">
        <f t="shared" si="4"/>
        <v>N/A</v>
      </c>
      <c r="J118">
        <f t="shared" si="5"/>
        <v>0.20149999999999998</v>
      </c>
      <c r="K118" t="str">
        <f t="shared" si="6"/>
        <v>N/A</v>
      </c>
      <c r="L118" t="str">
        <f t="shared" si="7"/>
        <v>N/A</v>
      </c>
      <c r="M118" t="str">
        <f t="shared" si="8"/>
        <v>N/A</v>
      </c>
      <c r="N118" t="str">
        <f t="shared" si="9"/>
        <v>N/A</v>
      </c>
    </row>
    <row r="119" spans="1:14" x14ac:dyDescent="0.3">
      <c r="A119" s="1">
        <v>5</v>
      </c>
      <c r="B119" t="s">
        <v>197</v>
      </c>
      <c r="C119" t="s">
        <v>9477</v>
      </c>
      <c r="I119" t="str">
        <f t="shared" si="4"/>
        <v>N/A</v>
      </c>
      <c r="J119">
        <f t="shared" si="5"/>
        <v>0.751</v>
      </c>
      <c r="K119" t="str">
        <f t="shared" si="6"/>
        <v>N/A</v>
      </c>
      <c r="L119" t="str">
        <f t="shared" si="7"/>
        <v>N/A</v>
      </c>
      <c r="M119" t="str">
        <f t="shared" si="8"/>
        <v>N/A</v>
      </c>
      <c r="N119" t="str">
        <f t="shared" si="9"/>
        <v>N/A</v>
      </c>
    </row>
    <row r="120" spans="1:14" x14ac:dyDescent="0.3">
      <c r="A120" s="1">
        <v>6</v>
      </c>
      <c r="B120" t="s">
        <v>199</v>
      </c>
      <c r="C120" t="s">
        <v>9478</v>
      </c>
      <c r="I120" t="str">
        <f t="shared" si="4"/>
        <v>N/A</v>
      </c>
      <c r="J120">
        <f t="shared" si="5"/>
        <v>43000</v>
      </c>
      <c r="K120" t="str">
        <f t="shared" si="6"/>
        <v>N/A</v>
      </c>
      <c r="L120" t="str">
        <f t="shared" si="7"/>
        <v>N/A</v>
      </c>
      <c r="M120" t="str">
        <f t="shared" si="8"/>
        <v>N/A</v>
      </c>
      <c r="N120" t="str">
        <f t="shared" si="9"/>
        <v>N/A</v>
      </c>
    </row>
    <row r="121" spans="1:14" x14ac:dyDescent="0.3">
      <c r="A121" s="1">
        <v>7</v>
      </c>
      <c r="B121" t="s">
        <v>201</v>
      </c>
      <c r="C121" t="s">
        <v>9479</v>
      </c>
      <c r="I121" t="str">
        <f t="shared" si="4"/>
        <v>N/A</v>
      </c>
      <c r="J121">
        <f t="shared" si="5"/>
        <v>4.4000000000000004</v>
      </c>
      <c r="K121" t="str">
        <f t="shared" si="6"/>
        <v>N/A</v>
      </c>
      <c r="L121" t="str">
        <f t="shared" si="7"/>
        <v>N/A</v>
      </c>
      <c r="M121" t="str">
        <f t="shared" si="8"/>
        <v>N/A</v>
      </c>
      <c r="N121" t="str">
        <f t="shared" si="9"/>
        <v>N/A</v>
      </c>
    </row>
    <row r="122" spans="1:14" x14ac:dyDescent="0.3">
      <c r="A122" s="1">
        <v>8</v>
      </c>
      <c r="B122" t="s">
        <v>203</v>
      </c>
      <c r="C122" t="s">
        <v>9480</v>
      </c>
      <c r="I122" t="str">
        <f t="shared" si="4"/>
        <v>N/A</v>
      </c>
      <c r="J122">
        <f t="shared" si="5"/>
        <v>9.9499999999999991E-2</v>
      </c>
      <c r="K122" t="str">
        <f t="shared" si="6"/>
        <v>N/A</v>
      </c>
      <c r="L122" t="str">
        <f t="shared" si="7"/>
        <v>N/A</v>
      </c>
      <c r="M122" t="str">
        <f t="shared" si="8"/>
        <v>N/A</v>
      </c>
      <c r="N122" t="str">
        <f t="shared" si="9"/>
        <v>N/A</v>
      </c>
    </row>
    <row r="123" spans="1:14" x14ac:dyDescent="0.3">
      <c r="A123" s="1">
        <v>9</v>
      </c>
      <c r="B123" t="s">
        <v>205</v>
      </c>
      <c r="C123" t="s">
        <v>9481</v>
      </c>
      <c r="I123" t="str">
        <f t="shared" si="4"/>
        <v>N/A</v>
      </c>
      <c r="J123">
        <f t="shared" si="5"/>
        <v>1830000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9482</v>
      </c>
      <c r="C138" t="s">
        <v>225</v>
      </c>
      <c r="D138" t="s">
        <v>5400</v>
      </c>
      <c r="F138">
        <v>57</v>
      </c>
      <c r="I138" t="str">
        <f t="shared" si="15"/>
        <v>N/A</v>
      </c>
      <c r="J138" t="str">
        <f t="shared" si="16"/>
        <v>N/A</v>
      </c>
      <c r="K138">
        <f t="shared" si="17"/>
        <v>1380000</v>
      </c>
      <c r="L138" t="str">
        <f t="shared" si="18"/>
        <v>N/A</v>
      </c>
      <c r="M138">
        <f t="shared" si="19"/>
        <v>57</v>
      </c>
      <c r="N138" t="str">
        <f t="shared" si="20"/>
        <v>N/A</v>
      </c>
    </row>
    <row r="139" spans="1:28" x14ac:dyDescent="0.3">
      <c r="A139" s="1">
        <v>1</v>
      </c>
      <c r="B139" t="s">
        <v>9483</v>
      </c>
      <c r="C139" t="s">
        <v>7598</v>
      </c>
      <c r="D139" t="s">
        <v>9484</v>
      </c>
      <c r="F139">
        <v>49</v>
      </c>
      <c r="I139" t="str">
        <f t="shared" si="15"/>
        <v>N/A</v>
      </c>
      <c r="J139" t="str">
        <f t="shared" si="16"/>
        <v>N/A</v>
      </c>
      <c r="K139">
        <f t="shared" si="17"/>
        <v>571410</v>
      </c>
      <c r="L139" t="str">
        <f t="shared" si="18"/>
        <v>N/A</v>
      </c>
      <c r="M139">
        <f t="shared" si="19"/>
        <v>49</v>
      </c>
      <c r="N139" t="str">
        <f t="shared" si="20"/>
        <v>N/A</v>
      </c>
    </row>
    <row r="140" spans="1:28" x14ac:dyDescent="0.3">
      <c r="A140" s="1">
        <v>2</v>
      </c>
      <c r="B140" t="s">
        <v>9485</v>
      </c>
      <c r="C140" t="s">
        <v>9486</v>
      </c>
      <c r="D140" t="s">
        <v>9487</v>
      </c>
      <c r="E140" t="s">
        <v>9488</v>
      </c>
      <c r="F140">
        <v>59</v>
      </c>
      <c r="I140" t="str">
        <f t="shared" si="15"/>
        <v>N/A</v>
      </c>
      <c r="J140" t="str">
        <f t="shared" si="16"/>
        <v>N/A</v>
      </c>
      <c r="K140">
        <f t="shared" si="17"/>
        <v>408680</v>
      </c>
      <c r="L140">
        <f t="shared" si="18"/>
        <v>141300</v>
      </c>
      <c r="M140">
        <f t="shared" si="19"/>
        <v>59</v>
      </c>
      <c r="N140" t="str">
        <f t="shared" si="20"/>
        <v>N/A</v>
      </c>
    </row>
    <row r="141" spans="1:28" x14ac:dyDescent="0.3">
      <c r="A141" s="1">
        <v>3</v>
      </c>
      <c r="B141" t="s">
        <v>9489</v>
      </c>
      <c r="C141" t="s">
        <v>9490</v>
      </c>
      <c r="D141" t="s">
        <v>9491</v>
      </c>
      <c r="E141" t="s">
        <v>9492</v>
      </c>
      <c r="F141">
        <v>47</v>
      </c>
      <c r="I141" t="str">
        <f t="shared" si="15"/>
        <v>N/A</v>
      </c>
      <c r="J141" t="str">
        <f t="shared" si="16"/>
        <v>N/A</v>
      </c>
      <c r="K141">
        <f t="shared" si="17"/>
        <v>484570</v>
      </c>
      <c r="L141">
        <f t="shared" si="18"/>
        <v>25170</v>
      </c>
      <c r="M141">
        <f t="shared" si="19"/>
        <v>47</v>
      </c>
      <c r="N141" t="str">
        <f t="shared" si="20"/>
        <v>N/A</v>
      </c>
    </row>
    <row r="142" spans="1:28" x14ac:dyDescent="0.3">
      <c r="A142" s="1">
        <v>4</v>
      </c>
      <c r="B142" t="s">
        <v>9493</v>
      </c>
      <c r="C142" t="s">
        <v>9494</v>
      </c>
      <c r="D142" t="s">
        <v>9495</v>
      </c>
      <c r="F142">
        <v>56</v>
      </c>
      <c r="I142" t="str">
        <f t="shared" si="15"/>
        <v>N/A</v>
      </c>
      <c r="J142" t="str">
        <f t="shared" si="16"/>
        <v>N/A</v>
      </c>
      <c r="K142">
        <f t="shared" si="17"/>
        <v>518549.99999999994</v>
      </c>
      <c r="L142" t="str">
        <f t="shared" si="18"/>
        <v>N/A</v>
      </c>
      <c r="M142">
        <f t="shared" si="19"/>
        <v>56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9496</v>
      </c>
      <c r="D145" t="s">
        <v>9497</v>
      </c>
      <c r="E145" t="s">
        <v>9498</v>
      </c>
      <c r="F145" t="s">
        <v>9499</v>
      </c>
      <c r="G145" t="s">
        <v>9439</v>
      </c>
      <c r="I145" t="str">
        <f t="shared" si="15"/>
        <v>pos_trend</v>
      </c>
      <c r="J145">
        <f t="shared" si="16"/>
        <v>708330000</v>
      </c>
      <c r="K145">
        <f t="shared" si="17"/>
        <v>775130000</v>
      </c>
      <c r="L145">
        <f t="shared" si="18"/>
        <v>845570000</v>
      </c>
      <c r="M145">
        <f t="shared" si="19"/>
        <v>919600000</v>
      </c>
      <c r="N145">
        <f t="shared" si="20"/>
        <v>993050000</v>
      </c>
      <c r="P145">
        <f t="shared" ref="P145:P208" si="21">MAX(J145:N145)</f>
        <v>993050000</v>
      </c>
      <c r="Q145">
        <f>IFERROR(J144+MATCH(P145,J145:N145,0)-1,"")</f>
        <v>2016</v>
      </c>
      <c r="R145">
        <f t="shared" ref="R145:R208" si="22">IF(Q145="","",MIN(J145:N145))</f>
        <v>708330000</v>
      </c>
      <c r="S145">
        <f>IFERROR(J144+MATCH(R145,J145:N145)-1,"")</f>
        <v>2012</v>
      </c>
      <c r="T145">
        <f t="shared" ref="T145:T208" si="23">IFERROR(AVERAGE(J145:N145),"")</f>
        <v>848336000</v>
      </c>
      <c r="U145">
        <f t="shared" ref="U145:U208" si="24">IFERROR(STDEV(J145:N145),"")</f>
        <v>112903884.69844605</v>
      </c>
      <c r="V145">
        <f t="shared" ref="V145:V208" si="25">IF(C145="-","",IF(ISBLANK(B145),"",IF(OR(ISNUMBER(FIND("Growth",B145)),ISNUMBER(FIND("Margin",B145))),"",(J145-T145)/U145)))</f>
        <v>-1.2400459060725921</v>
      </c>
      <c r="W145">
        <f t="shared" ref="W145:W208" si="26">IF(OR(D145="-",ISBLANK(D145)),"",(K145-T145)/U145)</f>
        <v>-0.64839221604752784</v>
      </c>
      <c r="X145">
        <f t="shared" ref="X145:X208" si="27">IF(OR(E145="-",ISBLANK(E145)),"",(L145-T145)/U145)</f>
        <v>-2.4498714170798321E-2</v>
      </c>
      <c r="Y145">
        <f t="shared" ref="Y145:Y208" si="28">IF(OR(F145="-",ISBLANK(F145)),"",(M145-T145)/U145)</f>
        <v>0.63119174499919439</v>
      </c>
      <c r="Z145">
        <f t="shared" ref="Z145:Z208" si="29">IFERROR(IF(OR(G145="-",ISBLANK(G145)),"",(N145-T145)/U145),"")</f>
        <v>1.2817450912917239</v>
      </c>
      <c r="AA145">
        <f t="shared" ref="AA145:AA208" si="30">IF(MAX(MAX(V145:Z145),ABS(MIN(V145:Z145)))=ABS(MIN(V145:Z145)),MIN(V145:Z145),MAX(V145:Z145))</f>
        <v>1.2817450912917239</v>
      </c>
      <c r="AB145">
        <f>IFERROR(V144+MATCH(AA145,V145:Z145,0)-1,"")</f>
        <v>2016</v>
      </c>
    </row>
    <row r="146" spans="1:28" x14ac:dyDescent="0.3">
      <c r="A146" s="1">
        <v>1</v>
      </c>
      <c r="B146" t="s">
        <v>253</v>
      </c>
      <c r="C146" t="s">
        <v>254</v>
      </c>
      <c r="D146" t="s">
        <v>6114</v>
      </c>
      <c r="E146" t="s">
        <v>7563</v>
      </c>
      <c r="F146" t="s">
        <v>9500</v>
      </c>
      <c r="G146" t="s">
        <v>9501</v>
      </c>
      <c r="I146" t="str">
        <f t="shared" si="15"/>
        <v>neg_trend</v>
      </c>
      <c r="J146" t="str">
        <f t="shared" si="16"/>
        <v>N/A</v>
      </c>
      <c r="K146">
        <f t="shared" si="17"/>
        <v>9.4299999999999995E-2</v>
      </c>
      <c r="L146">
        <f t="shared" si="18"/>
        <v>9.0899999999999995E-2</v>
      </c>
      <c r="M146">
        <f t="shared" si="19"/>
        <v>8.7500000000000008E-2</v>
      </c>
      <c r="N146">
        <f t="shared" si="20"/>
        <v>7.9899999999999999E-2</v>
      </c>
      <c r="P146">
        <f t="shared" si="21"/>
        <v>9.4299999999999995E-2</v>
      </c>
      <c r="Q146">
        <f>IFERROR(J144+MATCH(P146,J146:N146,0)-1,"")</f>
        <v>2013</v>
      </c>
      <c r="R146">
        <f t="shared" si="22"/>
        <v>7.9899999999999999E-2</v>
      </c>
      <c r="S146" t="str">
        <f>IFERROR(J144+MATCH(R146,J146:N146)-1,"")</f>
        <v/>
      </c>
      <c r="T146">
        <f t="shared" si="23"/>
        <v>8.8150000000000006E-2</v>
      </c>
      <c r="U146">
        <f t="shared" si="24"/>
        <v>6.1608982029138113E-3</v>
      </c>
      <c r="V146" t="str">
        <f t="shared" si="25"/>
        <v/>
      </c>
      <c r="W146">
        <f t="shared" si="26"/>
        <v>0.9982310691469195</v>
      </c>
      <c r="X146">
        <f t="shared" si="27"/>
        <v>0.44636348620390603</v>
      </c>
      <c r="Y146">
        <f t="shared" si="28"/>
        <v>-0.10550409673910514</v>
      </c>
      <c r="Z146">
        <f t="shared" si="29"/>
        <v>-1.3390904586117249</v>
      </c>
      <c r="AA146">
        <f t="shared" si="30"/>
        <v>-1.3390904586117249</v>
      </c>
      <c r="AB146">
        <f>IFERROR(V144+MATCH(AA146,V146:Z146,0)-1,"")</f>
        <v>2016</v>
      </c>
    </row>
    <row r="147" spans="1:28" x14ac:dyDescent="0.3">
      <c r="A147" s="1">
        <v>2</v>
      </c>
      <c r="B147" t="s">
        <v>259</v>
      </c>
      <c r="C147" t="s">
        <v>9502</v>
      </c>
      <c r="D147" t="s">
        <v>9503</v>
      </c>
      <c r="E147" t="s">
        <v>9504</v>
      </c>
      <c r="F147" t="s">
        <v>9505</v>
      </c>
      <c r="G147" t="s">
        <v>9506</v>
      </c>
      <c r="I147" t="str">
        <f t="shared" si="15"/>
        <v>pos_trend</v>
      </c>
      <c r="J147">
        <f t="shared" si="16"/>
        <v>612370000</v>
      </c>
      <c r="K147">
        <f t="shared" si="17"/>
        <v>688340000</v>
      </c>
      <c r="L147">
        <f t="shared" si="18"/>
        <v>749220000</v>
      </c>
      <c r="M147">
        <f t="shared" si="19"/>
        <v>796150000</v>
      </c>
      <c r="N147">
        <f t="shared" si="20"/>
        <v>865690000</v>
      </c>
      <c r="P147">
        <f t="shared" si="21"/>
        <v>865690000</v>
      </c>
      <c r="Q147">
        <f>IFERROR(J144+MATCH(P147,J147:N147,0)-1,"")</f>
        <v>2016</v>
      </c>
      <c r="R147">
        <f t="shared" si="22"/>
        <v>612370000</v>
      </c>
      <c r="S147">
        <f>IFERROR(J144+MATCH(R147,J147:N147)-1,"")</f>
        <v>2012</v>
      </c>
      <c r="T147">
        <f t="shared" si="23"/>
        <v>742354000</v>
      </c>
      <c r="U147">
        <f t="shared" si="24"/>
        <v>97424679.778791815</v>
      </c>
      <c r="V147">
        <f t="shared" si="25"/>
        <v>-1.3341999203398558</v>
      </c>
      <c r="W147">
        <f t="shared" si="26"/>
        <v>-0.55441803989134797</v>
      </c>
      <c r="X147">
        <f t="shared" si="27"/>
        <v>7.0474955787277277E-2</v>
      </c>
      <c r="Y147">
        <f t="shared" si="28"/>
        <v>0.55218041385557359</v>
      </c>
      <c r="Z147">
        <f t="shared" si="29"/>
        <v>1.2659625905883529</v>
      </c>
      <c r="AA147">
        <f t="shared" si="30"/>
        <v>-1.3341999203398558</v>
      </c>
      <c r="AB147">
        <f>IFERROR(V144+MATCH(AA147,V147:Z147,0)-1,"")</f>
        <v>2012</v>
      </c>
    </row>
    <row r="148" spans="1:28" x14ac:dyDescent="0.3">
      <c r="A148" s="1">
        <v>3</v>
      </c>
      <c r="B148" t="s">
        <v>265</v>
      </c>
      <c r="C148" t="s">
        <v>9507</v>
      </c>
      <c r="D148" t="s">
        <v>9508</v>
      </c>
      <c r="E148" t="s">
        <v>9509</v>
      </c>
      <c r="F148" t="s">
        <v>9510</v>
      </c>
      <c r="G148" t="s">
        <v>9511</v>
      </c>
      <c r="I148" t="str">
        <f t="shared" si="15"/>
        <v>pos_trend</v>
      </c>
      <c r="J148">
        <f t="shared" si="16"/>
        <v>571030000</v>
      </c>
      <c r="K148">
        <f t="shared" si="17"/>
        <v>639330000</v>
      </c>
      <c r="L148">
        <f t="shared" si="18"/>
        <v>693830000</v>
      </c>
      <c r="M148">
        <f t="shared" si="19"/>
        <v>736730000</v>
      </c>
      <c r="N148">
        <f t="shared" si="20"/>
        <v>801410000</v>
      </c>
      <c r="P148">
        <f t="shared" si="21"/>
        <v>801410000</v>
      </c>
      <c r="Q148">
        <f>IFERROR(J144+MATCH(P148,J148:N148,0)-1,"")</f>
        <v>2016</v>
      </c>
      <c r="R148">
        <f t="shared" si="22"/>
        <v>571030000</v>
      </c>
      <c r="S148">
        <f>IFERROR(J144+MATCH(R148,J148:N148)-1,"")</f>
        <v>2012</v>
      </c>
      <c r="T148">
        <f t="shared" si="23"/>
        <v>688466000</v>
      </c>
      <c r="U148">
        <f t="shared" si="24"/>
        <v>88487419.896841839</v>
      </c>
      <c r="V148">
        <f t="shared" si="25"/>
        <v>-1.3271491036455381</v>
      </c>
      <c r="W148">
        <f t="shared" si="26"/>
        <v>-0.5552879726551242</v>
      </c>
      <c r="X148">
        <f t="shared" si="27"/>
        <v>6.0618786334298395E-2</v>
      </c>
      <c r="Y148">
        <f t="shared" si="28"/>
        <v>0.54543346451129338</v>
      </c>
      <c r="Z148">
        <f t="shared" si="29"/>
        <v>1.2763848254550705</v>
      </c>
      <c r="AA148">
        <f t="shared" si="30"/>
        <v>-1.3271491036455381</v>
      </c>
      <c r="AB148">
        <f>IFERROR(V144+MATCH(AA148,V148:Z148,0)-1,"")</f>
        <v>2012</v>
      </c>
    </row>
    <row r="149" spans="1:28" x14ac:dyDescent="0.3">
      <c r="A149" s="1">
        <v>4</v>
      </c>
      <c r="B149" t="s">
        <v>271</v>
      </c>
      <c r="C149" t="s">
        <v>9512</v>
      </c>
      <c r="D149" t="s">
        <v>9513</v>
      </c>
      <c r="E149" t="s">
        <v>9514</v>
      </c>
      <c r="F149" t="s">
        <v>9515</v>
      </c>
      <c r="G149" t="s">
        <v>7207</v>
      </c>
      <c r="I149" t="str">
        <f t="shared" si="15"/>
        <v>pos_trend</v>
      </c>
      <c r="J149">
        <f t="shared" si="16"/>
        <v>41350000</v>
      </c>
      <c r="K149">
        <f t="shared" si="17"/>
        <v>49010000</v>
      </c>
      <c r="L149">
        <f t="shared" si="18"/>
        <v>55390000</v>
      </c>
      <c r="M149">
        <f t="shared" si="19"/>
        <v>59420000</v>
      </c>
      <c r="N149">
        <f t="shared" si="20"/>
        <v>64280000</v>
      </c>
      <c r="P149">
        <f t="shared" si="21"/>
        <v>64280000</v>
      </c>
      <c r="Q149">
        <f>IFERROR(J144+MATCH(P149,J149:N149,0)-1,"")</f>
        <v>2016</v>
      </c>
      <c r="R149">
        <f t="shared" si="22"/>
        <v>41350000</v>
      </c>
      <c r="S149">
        <f>IFERROR(J144+MATCH(R149,J149:N149)-1,"")</f>
        <v>2012</v>
      </c>
      <c r="T149">
        <f t="shared" si="23"/>
        <v>53890000</v>
      </c>
      <c r="U149">
        <f t="shared" si="24"/>
        <v>8970075.2505204771</v>
      </c>
      <c r="V149">
        <f t="shared" si="25"/>
        <v>-1.3979815831837512</v>
      </c>
      <c r="W149">
        <f t="shared" si="26"/>
        <v>-0.5440311105212684</v>
      </c>
      <c r="X149">
        <f t="shared" si="27"/>
        <v>0.16722267741432431</v>
      </c>
      <c r="Y149">
        <f t="shared" si="28"/>
        <v>0.61649427073414231</v>
      </c>
      <c r="Z149">
        <f t="shared" si="29"/>
        <v>1.158295745556553</v>
      </c>
      <c r="AA149">
        <f t="shared" si="30"/>
        <v>-1.3979815831837512</v>
      </c>
      <c r="AB149">
        <f>IFERROR(V144+MATCH(AA149,V149:Z149,0)-1,"")</f>
        <v>2012</v>
      </c>
    </row>
    <row r="150" spans="1:28" x14ac:dyDescent="0.3">
      <c r="A150" s="1">
        <v>5</v>
      </c>
      <c r="B150" t="s">
        <v>277</v>
      </c>
      <c r="C150" t="s">
        <v>9512</v>
      </c>
      <c r="D150" t="s">
        <v>9513</v>
      </c>
      <c r="E150" t="s">
        <v>9514</v>
      </c>
      <c r="F150" t="s">
        <v>254</v>
      </c>
      <c r="G150" t="s">
        <v>254</v>
      </c>
      <c r="I150" t="str">
        <f t="shared" si="15"/>
        <v>N/A</v>
      </c>
      <c r="J150">
        <f t="shared" si="16"/>
        <v>41350000</v>
      </c>
      <c r="K150">
        <f t="shared" si="17"/>
        <v>49010000</v>
      </c>
      <c r="L150">
        <f t="shared" si="18"/>
        <v>55390000</v>
      </c>
      <c r="M150" t="str">
        <f t="shared" si="19"/>
        <v>N/A</v>
      </c>
      <c r="N150" t="str">
        <f t="shared" si="20"/>
        <v>N/A</v>
      </c>
      <c r="P150">
        <f t="shared" si="21"/>
        <v>55390000</v>
      </c>
      <c r="Q150">
        <f>IFERROR(J144+MATCH(P150,J150:N150,0)-1,"")</f>
        <v>2014</v>
      </c>
      <c r="R150">
        <f t="shared" si="22"/>
        <v>41350000</v>
      </c>
      <c r="S150">
        <f>IFERROR(J144+MATCH(R150,J150:N150)-1,"")</f>
        <v>2012</v>
      </c>
      <c r="T150">
        <f t="shared" si="23"/>
        <v>48583333.333333336</v>
      </c>
      <c r="U150">
        <f t="shared" si="24"/>
        <v>7029717.8701092619</v>
      </c>
      <c r="V150">
        <f t="shared" si="25"/>
        <v>-1.0289649552067883</v>
      </c>
      <c r="W150">
        <f t="shared" si="26"/>
        <v>6.069470703523875E-2</v>
      </c>
      <c r="X150">
        <f t="shared" si="27"/>
        <v>0.9682702481715485</v>
      </c>
      <c r="Y150" t="str">
        <f t="shared" si="28"/>
        <v/>
      </c>
      <c r="Z150" t="str">
        <f t="shared" si="29"/>
        <v/>
      </c>
      <c r="AA150">
        <f t="shared" si="30"/>
        <v>-1.0289649552067883</v>
      </c>
      <c r="AB150">
        <f>IFERROR(V144+MATCH(AA150,V150:Z150,0)-1,"")</f>
        <v>2012</v>
      </c>
    </row>
    <row r="151" spans="1:28" x14ac:dyDescent="0.3">
      <c r="A151" s="1">
        <v>6</v>
      </c>
      <c r="B151" t="s">
        <v>283</v>
      </c>
      <c r="C151" t="s">
        <v>254</v>
      </c>
      <c r="D151" t="s">
        <v>254</v>
      </c>
      <c r="E151" t="s">
        <v>254</v>
      </c>
      <c r="F151" t="s">
        <v>254</v>
      </c>
      <c r="G151" t="s">
        <v>254</v>
      </c>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1:28" x14ac:dyDescent="0.3">
      <c r="A152" s="1">
        <v>7</v>
      </c>
      <c r="B152" t="s">
        <v>289</v>
      </c>
      <c r="C152" t="s">
        <v>254</v>
      </c>
      <c r="D152" t="s">
        <v>5143</v>
      </c>
      <c r="E152" t="s">
        <v>9516</v>
      </c>
      <c r="F152" t="s">
        <v>9517</v>
      </c>
      <c r="G152" t="s">
        <v>9518</v>
      </c>
      <c r="I152" t="str">
        <f t="shared" si="15"/>
        <v>N/A</v>
      </c>
      <c r="J152" t="str">
        <f t="shared" si="16"/>
        <v>N/A</v>
      </c>
      <c r="K152">
        <f t="shared" si="17"/>
        <v>0.12400000000000001</v>
      </c>
      <c r="L152">
        <f t="shared" si="18"/>
        <v>8.8400000000000006E-2</v>
      </c>
      <c r="M152">
        <f t="shared" si="19"/>
        <v>6.2600000000000003E-2</v>
      </c>
      <c r="N152">
        <f t="shared" si="20"/>
        <v>8.7300000000000003E-2</v>
      </c>
      <c r="P152">
        <f t="shared" si="21"/>
        <v>0.12400000000000001</v>
      </c>
      <c r="Q152">
        <f>IFERROR(J144+MATCH(P152,J152:N152,0)-1,"")</f>
        <v>2013</v>
      </c>
      <c r="R152">
        <f t="shared" si="22"/>
        <v>6.2600000000000003E-2</v>
      </c>
      <c r="S152" t="str">
        <f>IFERROR(J144+MATCH(R152,J152:N152)-1,"")</f>
        <v/>
      </c>
      <c r="T152">
        <f t="shared" si="23"/>
        <v>9.0575000000000003E-2</v>
      </c>
      <c r="U152">
        <f t="shared" si="24"/>
        <v>2.5267155887963914E-2</v>
      </c>
      <c r="V152" t="str">
        <f t="shared" si="25"/>
        <v/>
      </c>
      <c r="W152">
        <f t="shared" si="26"/>
        <v>1.3228635683496974</v>
      </c>
      <c r="X152">
        <f t="shared" si="27"/>
        <v>-8.6080127484235935E-2</v>
      </c>
      <c r="Y152">
        <f t="shared" si="28"/>
        <v>-1.1071685362627606</v>
      </c>
      <c r="Z152">
        <f t="shared" si="29"/>
        <v>-0.12961490460270031</v>
      </c>
      <c r="AA152">
        <f t="shared" si="30"/>
        <v>1.3228635683496974</v>
      </c>
      <c r="AB152">
        <f>IFERROR(V144+MATCH(AA152,V152:Z152,0)-1,"")</f>
        <v>2013</v>
      </c>
    </row>
    <row r="153" spans="1:28" x14ac:dyDescent="0.3">
      <c r="A153" s="1">
        <v>8</v>
      </c>
      <c r="B153" t="s">
        <v>294</v>
      </c>
      <c r="C153" t="s">
        <v>9519</v>
      </c>
      <c r="D153" t="s">
        <v>9520</v>
      </c>
      <c r="E153" t="s">
        <v>9521</v>
      </c>
      <c r="F153" t="s">
        <v>9522</v>
      </c>
      <c r="G153" t="s">
        <v>9523</v>
      </c>
      <c r="I153" t="str">
        <f t="shared" si="15"/>
        <v>N/A</v>
      </c>
      <c r="J153">
        <f t="shared" si="16"/>
        <v>95950000</v>
      </c>
      <c r="K153">
        <f t="shared" si="17"/>
        <v>86790000</v>
      </c>
      <c r="L153">
        <f t="shared" si="18"/>
        <v>96350000</v>
      </c>
      <c r="M153">
        <f t="shared" si="19"/>
        <v>123450000</v>
      </c>
      <c r="N153">
        <f t="shared" si="20"/>
        <v>127360000</v>
      </c>
      <c r="P153">
        <f t="shared" si="21"/>
        <v>127360000</v>
      </c>
      <c r="Q153">
        <f>IFERROR(J144+MATCH(P153,J153:N153,0)-1,"")</f>
        <v>2016</v>
      </c>
      <c r="R153">
        <f t="shared" si="22"/>
        <v>86790000</v>
      </c>
      <c r="S153" t="str">
        <f>IFERROR(J144+MATCH(R153,J153:N153)-1,"")</f>
        <v/>
      </c>
      <c r="T153">
        <f t="shared" si="23"/>
        <v>105980000</v>
      </c>
      <c r="U153">
        <f t="shared" si="24"/>
        <v>18192712.826843608</v>
      </c>
      <c r="V153">
        <f t="shared" si="25"/>
        <v>-0.55131964624872176</v>
      </c>
      <c r="W153">
        <f t="shared" si="26"/>
        <v>-1.0548179473093688</v>
      </c>
      <c r="X153">
        <f t="shared" si="27"/>
        <v>-0.52933282087489431</v>
      </c>
      <c r="Y153">
        <f t="shared" si="28"/>
        <v>0.96027459820191108</v>
      </c>
      <c r="Z153">
        <f t="shared" si="29"/>
        <v>1.1751958162310738</v>
      </c>
      <c r="AA153">
        <f t="shared" si="30"/>
        <v>1.1751958162310738</v>
      </c>
      <c r="AB153">
        <f>IFERROR(V144+MATCH(AA153,V153:Z153,0)-1,"")</f>
        <v>2016</v>
      </c>
    </row>
    <row r="154" spans="1:28" x14ac:dyDescent="0.3">
      <c r="A154" s="1">
        <v>9</v>
      </c>
      <c r="B154" t="s">
        <v>300</v>
      </c>
      <c r="C154" t="s">
        <v>254</v>
      </c>
      <c r="D154" t="s">
        <v>9524</v>
      </c>
      <c r="E154" t="s">
        <v>9525</v>
      </c>
      <c r="F154" t="s">
        <v>2740</v>
      </c>
      <c r="G154" t="s">
        <v>1837</v>
      </c>
      <c r="I154" t="str">
        <f t="shared" si="15"/>
        <v>N/A</v>
      </c>
      <c r="J154" t="str">
        <f t="shared" si="16"/>
        <v>N/A</v>
      </c>
      <c r="K154">
        <f t="shared" si="17"/>
        <v>-9.5500000000000015E-2</v>
      </c>
      <c r="L154">
        <f t="shared" si="18"/>
        <v>0.11019999999999999</v>
      </c>
      <c r="M154">
        <f t="shared" si="19"/>
        <v>0.28120000000000001</v>
      </c>
      <c r="N154">
        <f t="shared" si="20"/>
        <v>3.1699999999999999E-2</v>
      </c>
      <c r="P154">
        <f t="shared" si="21"/>
        <v>0.28120000000000001</v>
      </c>
      <c r="Q154">
        <f>IFERROR(J144+MATCH(P154,J154:N154,0)-1,"")</f>
        <v>2015</v>
      </c>
      <c r="R154">
        <f t="shared" si="22"/>
        <v>-9.5500000000000015E-2</v>
      </c>
      <c r="S154">
        <f>IFERROR(J144+MATCH(R154,J154:N154)-1,"")</f>
        <v>2013</v>
      </c>
      <c r="T154">
        <f t="shared" si="23"/>
        <v>8.1900000000000001E-2</v>
      </c>
      <c r="U154">
        <f t="shared" si="24"/>
        <v>0.15759883671313482</v>
      </c>
      <c r="V154" t="str">
        <f t="shared" si="25"/>
        <v/>
      </c>
      <c r="W154">
        <f t="shared" si="26"/>
        <v>-1.1256428264309319</v>
      </c>
      <c r="X154">
        <f t="shared" si="27"/>
        <v>0.17956985337088704</v>
      </c>
      <c r="Y154">
        <f t="shared" si="28"/>
        <v>1.2646032429970955</v>
      </c>
      <c r="Z154">
        <f t="shared" si="29"/>
        <v>-0.31853026993705064</v>
      </c>
      <c r="AA154">
        <f t="shared" si="30"/>
        <v>1.2646032429970955</v>
      </c>
      <c r="AB154">
        <f>IFERROR(V144+MATCH(AA154,V154:Z154,0)-1,"")</f>
        <v>2015</v>
      </c>
    </row>
    <row r="155" spans="1:28" x14ac:dyDescent="0.3">
      <c r="A155" s="1">
        <v>10</v>
      </c>
      <c r="B155" t="s">
        <v>305</v>
      </c>
      <c r="C155" t="s">
        <v>254</v>
      </c>
      <c r="D155" t="s">
        <v>254</v>
      </c>
      <c r="E155" t="s">
        <v>254</v>
      </c>
      <c r="F155" t="s">
        <v>254</v>
      </c>
      <c r="G155" t="s">
        <v>9526</v>
      </c>
      <c r="I155" t="str">
        <f t="shared" si="15"/>
        <v>N/A</v>
      </c>
      <c r="J155" t="str">
        <f t="shared" si="16"/>
        <v>N/A</v>
      </c>
      <c r="K155" t="str">
        <f t="shared" si="17"/>
        <v>N/A</v>
      </c>
      <c r="L155" t="str">
        <f t="shared" si="18"/>
        <v>N/A</v>
      </c>
      <c r="M155" t="str">
        <f t="shared" si="19"/>
        <v>N/A</v>
      </c>
      <c r="N155">
        <f t="shared" si="20"/>
        <v>0.1283</v>
      </c>
      <c r="P155">
        <f t="shared" si="21"/>
        <v>0.1283</v>
      </c>
      <c r="Q155">
        <f>IFERROR(J144+MATCH(P155,J155:N155,0)-1,"")</f>
        <v>2016</v>
      </c>
      <c r="R155">
        <f t="shared" si="22"/>
        <v>0.1283</v>
      </c>
      <c r="S155">
        <f>IFERROR(J144+MATCH(R155,J155:N155)-1,"")</f>
        <v>2016</v>
      </c>
      <c r="T155">
        <f t="shared" si="23"/>
        <v>0.1283</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9527</v>
      </c>
      <c r="D158" t="s">
        <v>9528</v>
      </c>
      <c r="E158" t="s">
        <v>2271</v>
      </c>
      <c r="F158" t="s">
        <v>9529</v>
      </c>
      <c r="G158" t="s">
        <v>9530</v>
      </c>
      <c r="I158" t="str">
        <f t="shared" si="15"/>
        <v>N/A</v>
      </c>
      <c r="J158">
        <f t="shared" si="16"/>
        <v>53570000</v>
      </c>
      <c r="K158">
        <f t="shared" si="17"/>
        <v>58240000</v>
      </c>
      <c r="L158">
        <f t="shared" si="18"/>
        <v>56530000</v>
      </c>
      <c r="M158">
        <f t="shared" si="19"/>
        <v>60390000</v>
      </c>
      <c r="N158">
        <f t="shared" si="20"/>
        <v>62350000</v>
      </c>
      <c r="P158">
        <f t="shared" si="21"/>
        <v>62350000</v>
      </c>
      <c r="Q158">
        <f>IFERROR(J144+MATCH(P158,J158:N158,0)-1,"")</f>
        <v>2016</v>
      </c>
      <c r="R158">
        <f t="shared" si="22"/>
        <v>53570000</v>
      </c>
      <c r="S158">
        <f>IFERROR(J144+MATCH(R158,J158:N158)-1,"")</f>
        <v>2012</v>
      </c>
      <c r="T158">
        <f t="shared" si="23"/>
        <v>58216000</v>
      </c>
      <c r="U158">
        <f t="shared" si="24"/>
        <v>3400173.5249836883</v>
      </c>
      <c r="V158">
        <f t="shared" si="25"/>
        <v>-1.3664008515630943</v>
      </c>
      <c r="W158">
        <f t="shared" si="26"/>
        <v>7.0584632883155972E-3</v>
      </c>
      <c r="X158">
        <f t="shared" si="27"/>
        <v>-0.49585704600417069</v>
      </c>
      <c r="Y158">
        <f t="shared" si="28"/>
        <v>0.63937913286658787</v>
      </c>
      <c r="Z158">
        <f t="shared" si="29"/>
        <v>1.2158203014123616</v>
      </c>
      <c r="AA158">
        <f t="shared" si="30"/>
        <v>-1.3664008515630943</v>
      </c>
      <c r="AB158">
        <f>IFERROR(V144+MATCH(AA158,V158:Z158,0)-1,"")</f>
        <v>2012</v>
      </c>
    </row>
    <row r="159" spans="1:28"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320</v>
      </c>
      <c r="C160" t="s">
        <v>9527</v>
      </c>
      <c r="D160" t="s">
        <v>9528</v>
      </c>
      <c r="E160" t="s">
        <v>2271</v>
      </c>
      <c r="F160" t="s">
        <v>9529</v>
      </c>
      <c r="G160" t="s">
        <v>9530</v>
      </c>
      <c r="I160" t="str">
        <f t="shared" si="15"/>
        <v>N/A</v>
      </c>
      <c r="J160">
        <f t="shared" si="16"/>
        <v>53570000</v>
      </c>
      <c r="K160">
        <f t="shared" si="17"/>
        <v>58240000</v>
      </c>
      <c r="L160">
        <f t="shared" si="18"/>
        <v>56530000</v>
      </c>
      <c r="M160">
        <f t="shared" si="19"/>
        <v>60390000</v>
      </c>
      <c r="N160">
        <f t="shared" si="20"/>
        <v>62350000</v>
      </c>
      <c r="P160">
        <f t="shared" si="21"/>
        <v>62350000</v>
      </c>
      <c r="Q160">
        <f>IFERROR(J144+MATCH(P160,J160:N160,0)-1,"")</f>
        <v>2016</v>
      </c>
      <c r="R160">
        <f t="shared" si="22"/>
        <v>53570000</v>
      </c>
      <c r="S160">
        <f>IFERROR(J144+MATCH(R160,J160:N160)-1,"")</f>
        <v>2012</v>
      </c>
      <c r="T160">
        <f t="shared" si="23"/>
        <v>58216000</v>
      </c>
      <c r="U160">
        <f t="shared" si="24"/>
        <v>3400173.5249836883</v>
      </c>
      <c r="V160">
        <f t="shared" si="25"/>
        <v>-1.3664008515630943</v>
      </c>
      <c r="W160">
        <f t="shared" si="26"/>
        <v>7.0584632883155972E-3</v>
      </c>
      <c r="X160">
        <f t="shared" si="27"/>
        <v>-0.49585704600417069</v>
      </c>
      <c r="Y160">
        <f t="shared" si="28"/>
        <v>0.63937913286658787</v>
      </c>
      <c r="Z160">
        <f t="shared" si="29"/>
        <v>1.2158203014123616</v>
      </c>
      <c r="AA160">
        <f t="shared" si="30"/>
        <v>-1.3664008515630943</v>
      </c>
      <c r="AB160">
        <f>IFERROR(V144+MATCH(AA160,V160:Z160,0)-1,"")</f>
        <v>2012</v>
      </c>
    </row>
    <row r="161" spans="1:28" x14ac:dyDescent="0.3">
      <c r="A161" s="1">
        <v>3</v>
      </c>
      <c r="B161" t="s">
        <v>326</v>
      </c>
      <c r="C161" t="s">
        <v>254</v>
      </c>
      <c r="D161" t="s">
        <v>4470</v>
      </c>
      <c r="E161" t="s">
        <v>9531</v>
      </c>
      <c r="F161" t="s">
        <v>4513</v>
      </c>
      <c r="G161" t="s">
        <v>9532</v>
      </c>
      <c r="I161" t="str">
        <f t="shared" si="15"/>
        <v>N/A</v>
      </c>
      <c r="J161" t="str">
        <f t="shared" si="16"/>
        <v>N/A</v>
      </c>
      <c r="K161">
        <f t="shared" si="17"/>
        <v>8.7100000000000011E-2</v>
      </c>
      <c r="L161">
        <f t="shared" si="18"/>
        <v>-2.9300000000000003E-2</v>
      </c>
      <c r="M161">
        <f t="shared" si="19"/>
        <v>6.8200000000000011E-2</v>
      </c>
      <c r="N161">
        <f t="shared" si="20"/>
        <v>3.2500000000000001E-2</v>
      </c>
      <c r="P161">
        <f t="shared" si="21"/>
        <v>8.7100000000000011E-2</v>
      </c>
      <c r="Q161">
        <f>IFERROR(J144+MATCH(P161,J161:N161,0)-1,"")</f>
        <v>2013</v>
      </c>
      <c r="R161">
        <f t="shared" si="22"/>
        <v>-2.9300000000000003E-2</v>
      </c>
      <c r="S161">
        <f>IFERROR(J144+MATCH(R161,J161:N161)-1,"")</f>
        <v>2014</v>
      </c>
      <c r="T161">
        <f t="shared" si="23"/>
        <v>3.9625E-2</v>
      </c>
      <c r="U161">
        <f t="shared" si="24"/>
        <v>5.1224432646931294E-2</v>
      </c>
      <c r="V161" t="str">
        <f t="shared" si="25"/>
        <v/>
      </c>
      <c r="W161">
        <f t="shared" si="26"/>
        <v>0.92680382284027307</v>
      </c>
      <c r="X161">
        <f t="shared" si="27"/>
        <v>-1.3455493099371418</v>
      </c>
      <c r="Y161">
        <f t="shared" si="28"/>
        <v>0.55783926777589898</v>
      </c>
      <c r="Z161">
        <f t="shared" si="29"/>
        <v>-0.13909378067902989</v>
      </c>
      <c r="AA161">
        <f t="shared" si="30"/>
        <v>-1.3455493099371418</v>
      </c>
      <c r="AB161">
        <f>IFERROR(V144+MATCH(AA161,V161:Z161,0)-1,"")</f>
        <v>2014</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9533</v>
      </c>
      <c r="D163" t="s">
        <v>9534</v>
      </c>
      <c r="E163" t="s">
        <v>3917</v>
      </c>
      <c r="F163" t="s">
        <v>9535</v>
      </c>
      <c r="G163" t="s">
        <v>9536</v>
      </c>
      <c r="I163" t="str">
        <f t="shared" si="15"/>
        <v>N/A</v>
      </c>
      <c r="J163">
        <f t="shared" si="16"/>
        <v>162000</v>
      </c>
      <c r="K163">
        <f t="shared" si="17"/>
        <v>3910000</v>
      </c>
      <c r="L163">
        <f t="shared" si="18"/>
        <v>2730000</v>
      </c>
      <c r="M163">
        <f t="shared" si="19"/>
        <v>-2510000</v>
      </c>
      <c r="N163">
        <f t="shared" si="20"/>
        <v>402000</v>
      </c>
      <c r="P163">
        <f t="shared" si="21"/>
        <v>3910000</v>
      </c>
      <c r="Q163">
        <f>IFERROR(J144+MATCH(P163,J163:N163,0)-1,"")</f>
        <v>2013</v>
      </c>
      <c r="R163">
        <f t="shared" si="22"/>
        <v>-2510000</v>
      </c>
      <c r="S163" t="str">
        <f>IFERROR(J144+MATCH(R163,J163:N163)-1,"")</f>
        <v/>
      </c>
      <c r="T163">
        <f t="shared" si="23"/>
        <v>938800</v>
      </c>
      <c r="U163">
        <f t="shared" si="24"/>
        <v>2491095.1808391423</v>
      </c>
      <c r="V163">
        <f t="shared" si="25"/>
        <v>-0.31183071846268423</v>
      </c>
      <c r="W163">
        <f t="shared" si="26"/>
        <v>1.1927284123279187</v>
      </c>
      <c r="X163">
        <f t="shared" si="27"/>
        <v>0.71904117264464462</v>
      </c>
      <c r="Y163">
        <f t="shared" si="28"/>
        <v>-1.3844513154404035</v>
      </c>
      <c r="Z163">
        <f t="shared" si="29"/>
        <v>-0.2154875510694759</v>
      </c>
      <c r="AA163">
        <f t="shared" si="30"/>
        <v>-1.3844513154404035</v>
      </c>
      <c r="AB163">
        <f>IFERROR(V144+MATCH(AA163,V163:Z163,0)-1,"")</f>
        <v>2015</v>
      </c>
    </row>
    <row r="164" spans="1:28" x14ac:dyDescent="0.3">
      <c r="A164" s="1">
        <v>6</v>
      </c>
      <c r="B164" t="s">
        <v>338</v>
      </c>
      <c r="C164" t="s">
        <v>9537</v>
      </c>
      <c r="D164" t="s">
        <v>9538</v>
      </c>
      <c r="E164" t="s">
        <v>9539</v>
      </c>
      <c r="F164" t="s">
        <v>9540</v>
      </c>
      <c r="G164" t="s">
        <v>9541</v>
      </c>
      <c r="I164" t="str">
        <f t="shared" si="15"/>
        <v>N/A</v>
      </c>
      <c r="J164">
        <f t="shared" si="16"/>
        <v>42220000</v>
      </c>
      <c r="K164">
        <f t="shared" si="17"/>
        <v>24640000</v>
      </c>
      <c r="L164">
        <f t="shared" si="18"/>
        <v>37090000</v>
      </c>
      <c r="M164">
        <f t="shared" si="19"/>
        <v>65569999.999999993</v>
      </c>
      <c r="N164">
        <f t="shared" si="20"/>
        <v>64610000</v>
      </c>
      <c r="P164">
        <f t="shared" si="21"/>
        <v>65569999.999999993</v>
      </c>
      <c r="Q164">
        <f>IFERROR(J144+MATCH(P164,J164:N164,0)-1,"")</f>
        <v>2015</v>
      </c>
      <c r="R164">
        <f t="shared" si="22"/>
        <v>24640000</v>
      </c>
      <c r="S164" t="str">
        <f>IFERROR(J144+MATCH(R164,J164:N164)-1,"")</f>
        <v/>
      </c>
      <c r="T164">
        <f t="shared" si="23"/>
        <v>46826000</v>
      </c>
      <c r="U164">
        <f t="shared" si="24"/>
        <v>17859393.326762252</v>
      </c>
      <c r="V164">
        <f t="shared" si="25"/>
        <v>-0.2579034973768074</v>
      </c>
      <c r="W164">
        <f t="shared" si="26"/>
        <v>-1.2422594426404361</v>
      </c>
      <c r="X164">
        <f t="shared" si="27"/>
        <v>-0.5451472971039073</v>
      </c>
      <c r="Y164">
        <f t="shared" si="28"/>
        <v>1.0495317314005377</v>
      </c>
      <c r="Z164">
        <f t="shared" si="29"/>
        <v>0.99577850572061288</v>
      </c>
      <c r="AA164">
        <f t="shared" si="30"/>
        <v>-1.2422594426404361</v>
      </c>
      <c r="AB164">
        <f>IFERROR(V144+MATCH(AA164,V164:Z164,0)-1,"")</f>
        <v>2013</v>
      </c>
    </row>
    <row r="165" spans="1:28" x14ac:dyDescent="0.3">
      <c r="A165" s="1">
        <v>7</v>
      </c>
      <c r="B165" t="s">
        <v>344</v>
      </c>
      <c r="C165" t="s">
        <v>9542</v>
      </c>
      <c r="D165" t="s">
        <v>9543</v>
      </c>
      <c r="E165" t="s">
        <v>9544</v>
      </c>
      <c r="F165" t="s">
        <v>9545</v>
      </c>
      <c r="G165" t="s">
        <v>9546</v>
      </c>
      <c r="I165" t="str">
        <f t="shared" si="15"/>
        <v>N/A</v>
      </c>
      <c r="J165">
        <f t="shared" si="16"/>
        <v>215000</v>
      </c>
      <c r="K165">
        <f t="shared" si="17"/>
        <v>240000</v>
      </c>
      <c r="L165">
        <f t="shared" si="18"/>
        <v>-528000</v>
      </c>
      <c r="M165">
        <f t="shared" si="19"/>
        <v>-2450000</v>
      </c>
      <c r="N165">
        <f t="shared" si="20"/>
        <v>-1790000</v>
      </c>
      <c r="P165">
        <f t="shared" si="21"/>
        <v>240000</v>
      </c>
      <c r="Q165">
        <f>IFERROR(J144+MATCH(P165,J165:N165,0)-1,"")</f>
        <v>2013</v>
      </c>
      <c r="R165">
        <f t="shared" si="22"/>
        <v>-2450000</v>
      </c>
      <c r="S165" t="str">
        <f>IFERROR(J144+MATCH(R165,J165:N165)-1,"")</f>
        <v/>
      </c>
      <c r="T165">
        <f t="shared" si="23"/>
        <v>-862600</v>
      </c>
      <c r="U165">
        <f t="shared" si="24"/>
        <v>1211281.8829653154</v>
      </c>
      <c r="V165">
        <f t="shared" si="25"/>
        <v>0.88963602539975961</v>
      </c>
      <c r="W165">
        <f t="shared" si="26"/>
        <v>0.91027531700610154</v>
      </c>
      <c r="X165">
        <f t="shared" si="27"/>
        <v>0.27623627885927948</v>
      </c>
      <c r="Y165">
        <f t="shared" si="28"/>
        <v>-1.310512459836283</v>
      </c>
      <c r="Z165">
        <f t="shared" si="29"/>
        <v>-0.76563516142885779</v>
      </c>
      <c r="AA165">
        <f t="shared" si="30"/>
        <v>-1.310512459836283</v>
      </c>
      <c r="AB165">
        <f>IFERROR(V144+MATCH(AA165,V165:Z165,0)-1,"")</f>
        <v>2015</v>
      </c>
    </row>
    <row r="166" spans="1:28" x14ac:dyDescent="0.3">
      <c r="A166" s="1">
        <v>8</v>
      </c>
      <c r="B166" t="s">
        <v>350</v>
      </c>
      <c r="C166" t="s">
        <v>8442</v>
      </c>
      <c r="D166" t="s">
        <v>9547</v>
      </c>
      <c r="E166" t="s">
        <v>254</v>
      </c>
      <c r="F166" t="s">
        <v>254</v>
      </c>
      <c r="G166" t="s">
        <v>254</v>
      </c>
      <c r="I166" t="str">
        <f t="shared" si="15"/>
        <v>N/A</v>
      </c>
      <c r="J166">
        <f t="shared" si="16"/>
        <v>276000</v>
      </c>
      <c r="K166">
        <f t="shared" si="17"/>
        <v>133000</v>
      </c>
      <c r="L166" t="str">
        <f t="shared" si="18"/>
        <v>N/A</v>
      </c>
      <c r="M166" t="str">
        <f t="shared" si="19"/>
        <v>N/A</v>
      </c>
      <c r="N166" t="str">
        <f t="shared" si="20"/>
        <v>N/A</v>
      </c>
      <c r="P166">
        <f t="shared" si="21"/>
        <v>276000</v>
      </c>
      <c r="Q166">
        <f>IFERROR(J144+MATCH(P166,J166:N166,0)-1,"")</f>
        <v>2012</v>
      </c>
      <c r="R166">
        <f t="shared" si="22"/>
        <v>133000</v>
      </c>
      <c r="S166" t="str">
        <f>IFERROR(J144+MATCH(R166,J166:N166)-1,"")</f>
        <v/>
      </c>
      <c r="T166">
        <f t="shared" si="23"/>
        <v>204500</v>
      </c>
      <c r="U166">
        <f t="shared" si="24"/>
        <v>101116.2697096763</v>
      </c>
      <c r="V166">
        <f t="shared" si="25"/>
        <v>0.70710678118654746</v>
      </c>
      <c r="W166">
        <f t="shared" si="26"/>
        <v>-0.70710678118654746</v>
      </c>
      <c r="X166" t="str">
        <f t="shared" si="27"/>
        <v/>
      </c>
      <c r="Y166" t="str">
        <f t="shared" si="28"/>
        <v/>
      </c>
      <c r="Z166" t="str">
        <f t="shared" si="29"/>
        <v/>
      </c>
      <c r="AA166">
        <f t="shared" si="30"/>
        <v>-0.70710678118654746</v>
      </c>
      <c r="AB166">
        <f>IFERROR(V144+MATCH(AA166,V166:Z166,0)-1,"")</f>
        <v>2013</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9548</v>
      </c>
      <c r="D168" t="s">
        <v>254</v>
      </c>
      <c r="E168" t="s">
        <v>2990</v>
      </c>
      <c r="F168" t="s">
        <v>8349</v>
      </c>
      <c r="G168" t="s">
        <v>2901</v>
      </c>
      <c r="I168" t="str">
        <f t="shared" si="15"/>
        <v>N/A</v>
      </c>
      <c r="J168">
        <f t="shared" si="16"/>
        <v>54000</v>
      </c>
      <c r="K168" t="str">
        <f t="shared" si="17"/>
        <v>N/A</v>
      </c>
      <c r="L168">
        <f t="shared" si="18"/>
        <v>238000</v>
      </c>
      <c r="M168">
        <f t="shared" si="19"/>
        <v>1020000</v>
      </c>
      <c r="N168">
        <f t="shared" si="20"/>
        <v>1730000</v>
      </c>
      <c r="P168">
        <f t="shared" si="21"/>
        <v>1730000</v>
      </c>
      <c r="Q168">
        <f>IFERROR(J144+MATCH(P168,J168:N168,0)-1,"")</f>
        <v>2016</v>
      </c>
      <c r="R168">
        <f t="shared" si="22"/>
        <v>54000</v>
      </c>
      <c r="S168">
        <f>IFERROR(J144+MATCH(R168,J168:N168)-1,"")</f>
        <v>2012</v>
      </c>
      <c r="T168">
        <f t="shared" si="23"/>
        <v>760500</v>
      </c>
      <c r="U168">
        <f t="shared" si="24"/>
        <v>770155.61198154406</v>
      </c>
      <c r="V168">
        <f t="shared" si="25"/>
        <v>-0.91734707766685797</v>
      </c>
      <c r="W168" t="str">
        <f t="shared" si="26"/>
        <v/>
      </c>
      <c r="X168">
        <f t="shared" si="27"/>
        <v>-0.67843432141674909</v>
      </c>
      <c r="Y168">
        <f t="shared" si="28"/>
        <v>0.33694489264621319</v>
      </c>
      <c r="Z168">
        <f t="shared" si="29"/>
        <v>1.2588365064373939</v>
      </c>
      <c r="AA168">
        <f t="shared" si="30"/>
        <v>1.2588365064373939</v>
      </c>
      <c r="AB168">
        <f>IFERROR(V144+MATCH(AA168,V168:Z168,0)-1,"")</f>
        <v>2016</v>
      </c>
    </row>
    <row r="169" spans="1:28" x14ac:dyDescent="0.3">
      <c r="A169" s="1">
        <v>11</v>
      </c>
      <c r="B169" t="s">
        <v>363</v>
      </c>
      <c r="C169" t="s">
        <v>254</v>
      </c>
      <c r="D169" t="s">
        <v>254</v>
      </c>
      <c r="E169" t="s">
        <v>254</v>
      </c>
      <c r="F169" t="s">
        <v>9549</v>
      </c>
      <c r="G169" t="s">
        <v>9550</v>
      </c>
      <c r="I169" t="str">
        <f t="shared" si="15"/>
        <v>N/A</v>
      </c>
      <c r="J169" t="str">
        <f t="shared" si="16"/>
        <v>N/A</v>
      </c>
      <c r="K169" t="str">
        <f t="shared" si="17"/>
        <v>N/A</v>
      </c>
      <c r="L169" t="str">
        <f t="shared" si="18"/>
        <v>N/A</v>
      </c>
      <c r="M169">
        <f t="shared" si="19"/>
        <v>3.2647000000000004</v>
      </c>
      <c r="N169">
        <f t="shared" si="20"/>
        <v>0.70440000000000003</v>
      </c>
      <c r="P169">
        <f t="shared" si="21"/>
        <v>3.2647000000000004</v>
      </c>
      <c r="Q169">
        <f>IFERROR(J144+MATCH(P169,J169:N169,0)-1,"")</f>
        <v>2015</v>
      </c>
      <c r="R169">
        <f t="shared" si="22"/>
        <v>0.70440000000000003</v>
      </c>
      <c r="S169" t="str">
        <f>IFERROR(J144+MATCH(R169,J169:N169)-1,"")</f>
        <v/>
      </c>
      <c r="T169">
        <f t="shared" si="23"/>
        <v>1.9845500000000003</v>
      </c>
      <c r="U169">
        <f t="shared" si="24"/>
        <v>1.8104054918719179</v>
      </c>
      <c r="V169" t="str">
        <f t="shared" si="25"/>
        <v/>
      </c>
      <c r="W169" t="str">
        <f t="shared" si="26"/>
        <v/>
      </c>
      <c r="X169" t="str">
        <f t="shared" si="27"/>
        <v/>
      </c>
      <c r="Y169">
        <f t="shared" si="28"/>
        <v>0.70710678118654746</v>
      </c>
      <c r="Z169">
        <f t="shared" si="29"/>
        <v>-0.70710678118654757</v>
      </c>
      <c r="AA169">
        <f t="shared" si="30"/>
        <v>-0.70710678118654757</v>
      </c>
      <c r="AB169">
        <f>IFERROR(V144+MATCH(AA169,V169:Z169,0)-1,"")</f>
        <v>2016</v>
      </c>
    </row>
    <row r="170" spans="1:28" x14ac:dyDescent="0.3">
      <c r="A170" s="1">
        <v>12</v>
      </c>
      <c r="B170" t="s">
        <v>368</v>
      </c>
      <c r="C170" t="s">
        <v>9548</v>
      </c>
      <c r="D170" t="s">
        <v>254</v>
      </c>
      <c r="E170" t="s">
        <v>2990</v>
      </c>
      <c r="F170" t="s">
        <v>1178</v>
      </c>
      <c r="G170" t="s">
        <v>2902</v>
      </c>
      <c r="I170" t="str">
        <f t="shared" si="15"/>
        <v>N/A</v>
      </c>
      <c r="J170">
        <f t="shared" si="16"/>
        <v>54000</v>
      </c>
      <c r="K170" t="str">
        <f t="shared" si="17"/>
        <v>N/A</v>
      </c>
      <c r="L170">
        <f t="shared" si="18"/>
        <v>238000</v>
      </c>
      <c r="M170">
        <f t="shared" si="19"/>
        <v>1220000</v>
      </c>
      <c r="N170">
        <f t="shared" si="20"/>
        <v>1930000</v>
      </c>
      <c r="P170">
        <f t="shared" si="21"/>
        <v>1930000</v>
      </c>
      <c r="Q170">
        <f>IFERROR(J144+MATCH(P170,J170:N170,0)-1,"")</f>
        <v>2016</v>
      </c>
      <c r="R170">
        <f t="shared" si="22"/>
        <v>54000</v>
      </c>
      <c r="S170">
        <f>IFERROR(J144+MATCH(R170,J170:N170)-1,"")</f>
        <v>2012</v>
      </c>
      <c r="T170">
        <f t="shared" si="23"/>
        <v>860500</v>
      </c>
      <c r="U170">
        <f t="shared" si="24"/>
        <v>877689.96044541069</v>
      </c>
      <c r="V170">
        <f t="shared" si="25"/>
        <v>-0.91888939870146957</v>
      </c>
      <c r="W170" t="str">
        <f t="shared" si="26"/>
        <v/>
      </c>
      <c r="X170">
        <f t="shared" si="27"/>
        <v>-0.70924817196734624</v>
      </c>
      <c r="Y170">
        <f t="shared" si="28"/>
        <v>0.40959794027672447</v>
      </c>
      <c r="Z170">
        <f t="shared" si="29"/>
        <v>1.2185396303920912</v>
      </c>
      <c r="AA170">
        <f t="shared" si="30"/>
        <v>1.2185396303920912</v>
      </c>
      <c r="AB170">
        <f>IFERROR(V144+MATCH(AA170,V170:Z170,0)-1,"")</f>
        <v>2016</v>
      </c>
    </row>
    <row r="171" spans="1:28" x14ac:dyDescent="0.3">
      <c r="A171" s="1">
        <v>13</v>
      </c>
      <c r="B171" t="s">
        <v>369</v>
      </c>
      <c r="C171" t="s">
        <v>254</v>
      </c>
      <c r="D171" t="s">
        <v>254</v>
      </c>
      <c r="E171" t="s">
        <v>254</v>
      </c>
      <c r="F171" t="s">
        <v>2613</v>
      </c>
      <c r="G171" t="s">
        <v>2613</v>
      </c>
      <c r="I171" t="str">
        <f t="shared" si="15"/>
        <v>N/A</v>
      </c>
      <c r="J171" t="str">
        <f t="shared" si="16"/>
        <v>N/A</v>
      </c>
      <c r="K171" t="str">
        <f t="shared" si="17"/>
        <v>N/A</v>
      </c>
      <c r="L171" t="str">
        <f t="shared" si="18"/>
        <v>N/A</v>
      </c>
      <c r="M171">
        <f t="shared" si="19"/>
        <v>200000</v>
      </c>
      <c r="N171">
        <f t="shared" si="20"/>
        <v>200000</v>
      </c>
      <c r="P171">
        <f t="shared" si="21"/>
        <v>200000</v>
      </c>
      <c r="Q171">
        <f>IFERROR(J144+MATCH(P171,J171:N171,0)-1,"")</f>
        <v>2015</v>
      </c>
      <c r="R171">
        <f t="shared" si="22"/>
        <v>200000</v>
      </c>
      <c r="S171">
        <f>IFERROR(J144+MATCH(R171,J171:N171)-1,"")</f>
        <v>2016</v>
      </c>
      <c r="T171">
        <f t="shared" si="23"/>
        <v>200000</v>
      </c>
      <c r="U171">
        <f t="shared" si="24"/>
        <v>0</v>
      </c>
      <c r="V171" t="str">
        <f t="shared" si="25"/>
        <v/>
      </c>
      <c r="W171" t="str">
        <f t="shared" si="26"/>
        <v/>
      </c>
      <c r="X171" t="str">
        <f t="shared" si="27"/>
        <v/>
      </c>
      <c r="Y171" t="e">
        <f t="shared" si="28"/>
        <v>#DIV/0!</v>
      </c>
      <c r="Z171" t="str">
        <f t="shared" si="29"/>
        <v/>
      </c>
      <c r="AA171" t="e">
        <f t="shared" si="30"/>
        <v>#DIV/0!</v>
      </c>
      <c r="AB171" t="str">
        <f>IFERROR(V144+MATCH(AA171,V171:Z171,0)-1,"")</f>
        <v/>
      </c>
    </row>
    <row r="172" spans="1:28" x14ac:dyDescent="0.3">
      <c r="A172" s="1">
        <v>14</v>
      </c>
      <c r="B172" t="s">
        <v>370</v>
      </c>
      <c r="C172" t="s">
        <v>9551</v>
      </c>
      <c r="D172" t="s">
        <v>9552</v>
      </c>
      <c r="E172" t="s">
        <v>9553</v>
      </c>
      <c r="F172" t="s">
        <v>9554</v>
      </c>
      <c r="G172" t="s">
        <v>9555</v>
      </c>
      <c r="I172" t="str">
        <f t="shared" si="15"/>
        <v>N/A</v>
      </c>
      <c r="J172">
        <f t="shared" si="16"/>
        <v>42660000</v>
      </c>
      <c r="K172">
        <f t="shared" si="17"/>
        <v>25010000</v>
      </c>
      <c r="L172">
        <f t="shared" si="18"/>
        <v>36320000</v>
      </c>
      <c r="M172">
        <f t="shared" si="19"/>
        <v>62110000</v>
      </c>
      <c r="N172">
        <f t="shared" si="20"/>
        <v>61090000</v>
      </c>
      <c r="P172">
        <f t="shared" si="21"/>
        <v>62110000</v>
      </c>
      <c r="Q172">
        <f>IFERROR(J144+MATCH(P172,J172:N172,0)-1,"")</f>
        <v>2015</v>
      </c>
      <c r="R172">
        <f t="shared" si="22"/>
        <v>25010000</v>
      </c>
      <c r="S172" t="str">
        <f>IFERROR(J144+MATCH(R172,J172:N172)-1,"")</f>
        <v/>
      </c>
      <c r="T172">
        <f t="shared" si="23"/>
        <v>45438000</v>
      </c>
      <c r="U172">
        <f t="shared" si="24"/>
        <v>16055365.769735673</v>
      </c>
      <c r="V172">
        <f t="shared" si="25"/>
        <v>-0.17302626672240151</v>
      </c>
      <c r="W172">
        <f t="shared" si="26"/>
        <v>-1.2723472198002945</v>
      </c>
      <c r="X172">
        <f t="shared" si="27"/>
        <v>-0.56790982720477212</v>
      </c>
      <c r="Y172">
        <f t="shared" si="28"/>
        <v>1.038406738227458</v>
      </c>
      <c r="Z172">
        <f t="shared" si="29"/>
        <v>0.97487657550001028</v>
      </c>
      <c r="AA172">
        <f t="shared" si="30"/>
        <v>-1.2723472198002945</v>
      </c>
      <c r="AB172">
        <f>IFERROR(V144+MATCH(AA172,V172:Z172,0)-1,"")</f>
        <v>2013</v>
      </c>
    </row>
    <row r="173" spans="1:28" x14ac:dyDescent="0.3">
      <c r="A173" s="1">
        <v>15</v>
      </c>
      <c r="B173" t="s">
        <v>376</v>
      </c>
      <c r="C173" t="s">
        <v>254</v>
      </c>
      <c r="D173" t="s">
        <v>9556</v>
      </c>
      <c r="E173" t="s">
        <v>9557</v>
      </c>
      <c r="F173" t="s">
        <v>4854</v>
      </c>
      <c r="G173" t="s">
        <v>6076</v>
      </c>
      <c r="I173" t="str">
        <f t="shared" si="15"/>
        <v>N/A</v>
      </c>
      <c r="J173" t="str">
        <f t="shared" si="16"/>
        <v>N/A</v>
      </c>
      <c r="K173">
        <f t="shared" si="17"/>
        <v>-0.41360000000000002</v>
      </c>
      <c r="L173">
        <f t="shared" si="18"/>
        <v>0.45219999999999999</v>
      </c>
      <c r="M173">
        <f t="shared" si="19"/>
        <v>0.70989999999999998</v>
      </c>
      <c r="N173">
        <f t="shared" si="20"/>
        <v>-1.6399999999999998E-2</v>
      </c>
      <c r="P173">
        <f t="shared" si="21"/>
        <v>0.70989999999999998</v>
      </c>
      <c r="Q173">
        <f>IFERROR(J144+MATCH(P173,J173:N173,0)-1,"")</f>
        <v>2015</v>
      </c>
      <c r="R173">
        <f t="shared" si="22"/>
        <v>-0.41360000000000002</v>
      </c>
      <c r="S173">
        <f>IFERROR(J144+MATCH(R173,J173:N173)-1,"")</f>
        <v>2013</v>
      </c>
      <c r="T173">
        <f t="shared" si="23"/>
        <v>0.18302499999999999</v>
      </c>
      <c r="U173">
        <f t="shared" si="24"/>
        <v>0.49859274212527405</v>
      </c>
      <c r="V173" t="str">
        <f t="shared" si="25"/>
        <v/>
      </c>
      <c r="W173">
        <f t="shared" si="26"/>
        <v>-1.196617899925416</v>
      </c>
      <c r="X173">
        <f t="shared" si="27"/>
        <v>0.53986947112914119</v>
      </c>
      <c r="Y173">
        <f t="shared" si="28"/>
        <v>1.056724166810314</v>
      </c>
      <c r="Z173">
        <f t="shared" si="29"/>
        <v>-0.39997573801403913</v>
      </c>
      <c r="AA173">
        <f t="shared" si="30"/>
        <v>-1.196617899925416</v>
      </c>
      <c r="AB173">
        <f>IFERROR(V144+MATCH(AA173,V173:Z173,0)-1,"")</f>
        <v>2013</v>
      </c>
    </row>
    <row r="174" spans="1:28" x14ac:dyDescent="0.3">
      <c r="A174" s="1">
        <v>16</v>
      </c>
      <c r="B174" t="s">
        <v>381</v>
      </c>
      <c r="C174" t="s">
        <v>254</v>
      </c>
      <c r="D174" t="s">
        <v>254</v>
      </c>
      <c r="E174" t="s">
        <v>254</v>
      </c>
      <c r="F174" t="s">
        <v>254</v>
      </c>
      <c r="G174" t="s">
        <v>3417</v>
      </c>
      <c r="I174" t="str">
        <f t="shared" si="15"/>
        <v>N/A</v>
      </c>
      <c r="J174" t="str">
        <f t="shared" si="16"/>
        <v>N/A</v>
      </c>
      <c r="K174" t="str">
        <f t="shared" si="17"/>
        <v>N/A</v>
      </c>
      <c r="L174" t="str">
        <f t="shared" si="18"/>
        <v>N/A</v>
      </c>
      <c r="M174" t="str">
        <f t="shared" si="19"/>
        <v>N/A</v>
      </c>
      <c r="N174">
        <f t="shared" si="20"/>
        <v>6.1500000000000006E-2</v>
      </c>
      <c r="P174">
        <f t="shared" si="21"/>
        <v>6.1500000000000006E-2</v>
      </c>
      <c r="Q174">
        <f>IFERROR(J144+MATCH(P174,J174:N174,0)-1,"")</f>
        <v>2016</v>
      </c>
      <c r="R174">
        <f t="shared" si="22"/>
        <v>6.1500000000000006E-2</v>
      </c>
      <c r="S174">
        <f>IFERROR(J144+MATCH(R174,J174:N174)-1,"")</f>
        <v>2016</v>
      </c>
      <c r="T174">
        <f t="shared" si="23"/>
        <v>6.1500000000000006E-2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8244</v>
      </c>
      <c r="D175" t="s">
        <v>8577</v>
      </c>
      <c r="E175" t="s">
        <v>9558</v>
      </c>
      <c r="F175" t="s">
        <v>9559</v>
      </c>
      <c r="G175" t="s">
        <v>2038</v>
      </c>
      <c r="I175" t="str">
        <f t="shared" si="15"/>
        <v>N/A</v>
      </c>
      <c r="J175">
        <f t="shared" si="16"/>
        <v>11250000</v>
      </c>
      <c r="K175">
        <f t="shared" si="17"/>
        <v>3990000</v>
      </c>
      <c r="L175">
        <f t="shared" si="18"/>
        <v>8930000</v>
      </c>
      <c r="M175">
        <f t="shared" si="19"/>
        <v>16780000</v>
      </c>
      <c r="N175">
        <f t="shared" si="20"/>
        <v>15530000</v>
      </c>
      <c r="P175">
        <f t="shared" si="21"/>
        <v>16780000</v>
      </c>
      <c r="Q175">
        <f>IFERROR(J144+MATCH(P175,J175:N175,0)-1,"")</f>
        <v>2015</v>
      </c>
      <c r="R175">
        <f t="shared" si="22"/>
        <v>3990000</v>
      </c>
      <c r="S175" t="str">
        <f>IFERROR(J144+MATCH(R175,J175:N175)-1,"")</f>
        <v/>
      </c>
      <c r="T175">
        <f t="shared" si="23"/>
        <v>11296000</v>
      </c>
      <c r="U175">
        <f t="shared" si="24"/>
        <v>5171525.8870085916</v>
      </c>
      <c r="V175">
        <f t="shared" si="25"/>
        <v>-8.8948602414534485E-3</v>
      </c>
      <c r="W175">
        <f t="shared" si="26"/>
        <v>-1.4127358461751933</v>
      </c>
      <c r="X175">
        <f t="shared" si="27"/>
        <v>-0.45750520285388824</v>
      </c>
      <c r="Y175">
        <f t="shared" si="28"/>
        <v>1.0604220340028416</v>
      </c>
      <c r="Z175">
        <f t="shared" si="29"/>
        <v>0.81871387526769346</v>
      </c>
      <c r="AA175">
        <f t="shared" si="30"/>
        <v>-1.4127358461751933</v>
      </c>
      <c r="AB175">
        <f>IFERROR(V144+MATCH(AA175,V175:Z175,0)-1,"")</f>
        <v>2013</v>
      </c>
    </row>
    <row r="176" spans="1:28" x14ac:dyDescent="0.3">
      <c r="A176" s="1">
        <v>18</v>
      </c>
      <c r="B176" t="s">
        <v>389</v>
      </c>
      <c r="C176" t="s">
        <v>2917</v>
      </c>
      <c r="D176" t="s">
        <v>3529</v>
      </c>
      <c r="E176" t="s">
        <v>8575</v>
      </c>
      <c r="F176" t="s">
        <v>9560</v>
      </c>
      <c r="G176" t="s">
        <v>2888</v>
      </c>
      <c r="I176" t="str">
        <f t="shared" si="15"/>
        <v>N/A</v>
      </c>
      <c r="J176">
        <f t="shared" si="16"/>
        <v>4480000</v>
      </c>
      <c r="K176">
        <f t="shared" si="17"/>
        <v>9150000</v>
      </c>
      <c r="L176">
        <f t="shared" si="18"/>
        <v>4510000</v>
      </c>
      <c r="M176">
        <f t="shared" si="19"/>
        <v>11460000</v>
      </c>
      <c r="N176">
        <f t="shared" si="20"/>
        <v>8460000</v>
      </c>
      <c r="P176">
        <f t="shared" si="21"/>
        <v>11460000</v>
      </c>
      <c r="Q176">
        <f>IFERROR(J144+MATCH(P176,J176:N176,0)-1,"")</f>
        <v>2015</v>
      </c>
      <c r="R176">
        <f t="shared" si="22"/>
        <v>4480000</v>
      </c>
      <c r="S176">
        <f>IFERROR(J144+MATCH(R176,J176:N176)-1,"")</f>
        <v>2012</v>
      </c>
      <c r="T176">
        <f t="shared" si="23"/>
        <v>7612000</v>
      </c>
      <c r="U176">
        <f t="shared" si="24"/>
        <v>3054647.2791469721</v>
      </c>
      <c r="V176">
        <f t="shared" si="25"/>
        <v>-1.0253229632701255</v>
      </c>
      <c r="W176">
        <f t="shared" si="26"/>
        <v>0.50349512053303103</v>
      </c>
      <c r="X176">
        <f t="shared" si="27"/>
        <v>-1.0155018620893772</v>
      </c>
      <c r="Y176">
        <f t="shared" si="28"/>
        <v>1.2597199114506523</v>
      </c>
      <c r="Z176">
        <f t="shared" si="29"/>
        <v>0.27760979337581942</v>
      </c>
      <c r="AA176">
        <f t="shared" si="30"/>
        <v>1.2597199114506523</v>
      </c>
      <c r="AB176">
        <f>IFERROR(V144+MATCH(AA176,V176:Z176,0)-1,"")</f>
        <v>2015</v>
      </c>
    </row>
    <row r="177" spans="1:28"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9561</v>
      </c>
      <c r="D178" t="s">
        <v>8542</v>
      </c>
      <c r="E178" t="s">
        <v>9562</v>
      </c>
      <c r="F178" t="s">
        <v>9191</v>
      </c>
      <c r="G178" t="s">
        <v>8270</v>
      </c>
      <c r="I178" t="str">
        <f t="shared" si="15"/>
        <v>N/A</v>
      </c>
      <c r="J178">
        <f t="shared" si="16"/>
        <v>6760000</v>
      </c>
      <c r="K178">
        <f t="shared" si="17"/>
        <v>-5160000</v>
      </c>
      <c r="L178">
        <f t="shared" si="18"/>
        <v>4420000</v>
      </c>
      <c r="M178">
        <f t="shared" si="19"/>
        <v>5320000</v>
      </c>
      <c r="N178">
        <f t="shared" si="20"/>
        <v>7070000</v>
      </c>
      <c r="P178">
        <f t="shared" si="21"/>
        <v>7070000</v>
      </c>
      <c r="Q178">
        <f>IFERROR(J144+MATCH(P178,J178:N178,0)-1,"")</f>
        <v>2016</v>
      </c>
      <c r="R178">
        <f t="shared" si="22"/>
        <v>-5160000</v>
      </c>
      <c r="S178" t="str">
        <f>IFERROR(J144+MATCH(R178,J178:N178)-1,"")</f>
        <v/>
      </c>
      <c r="T178">
        <f t="shared" si="23"/>
        <v>3682000</v>
      </c>
      <c r="U178">
        <f t="shared" si="24"/>
        <v>5058687.5768325524</v>
      </c>
      <c r="V178">
        <f t="shared" si="25"/>
        <v>0.60845821238228348</v>
      </c>
      <c r="W178">
        <f t="shared" si="26"/>
        <v>-1.7478841825484568</v>
      </c>
      <c r="X178">
        <f t="shared" si="27"/>
        <v>0.14588764156534281</v>
      </c>
      <c r="Y178">
        <f t="shared" si="28"/>
        <v>0.32379939957185844</v>
      </c>
      <c r="Z178">
        <f t="shared" si="29"/>
        <v>0.66973892902897214</v>
      </c>
      <c r="AA178">
        <f t="shared" si="30"/>
        <v>-1.7478841825484568</v>
      </c>
      <c r="AB178">
        <f>IFERROR(V144+MATCH(AA178,V178:Z178,0)-1,"")</f>
        <v>2013</v>
      </c>
    </row>
    <row r="179" spans="1:28"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2207</v>
      </c>
      <c r="D183" t="s">
        <v>9563</v>
      </c>
      <c r="E183" t="s">
        <v>9564</v>
      </c>
      <c r="F183" t="s">
        <v>4771</v>
      </c>
      <c r="G183" t="s">
        <v>9565</v>
      </c>
      <c r="I183" t="str">
        <f t="shared" si="15"/>
        <v>N/A</v>
      </c>
      <c r="J183">
        <f t="shared" si="16"/>
        <v>31410000</v>
      </c>
      <c r="K183">
        <f t="shared" si="17"/>
        <v>21020000</v>
      </c>
      <c r="L183">
        <f t="shared" si="18"/>
        <v>27400000</v>
      </c>
      <c r="M183">
        <f t="shared" si="19"/>
        <v>45330000</v>
      </c>
      <c r="N183">
        <f t="shared" si="20"/>
        <v>45560000</v>
      </c>
      <c r="P183">
        <f t="shared" si="21"/>
        <v>45560000</v>
      </c>
      <c r="Q183">
        <f>IFERROR(J144+MATCH(P183,J183:N183,0)-1,"")</f>
        <v>2016</v>
      </c>
      <c r="R183">
        <f t="shared" si="22"/>
        <v>21020000</v>
      </c>
      <c r="S183" t="str">
        <f>IFERROR(J144+MATCH(R183,J183:N183)-1,"")</f>
        <v/>
      </c>
      <c r="T183">
        <f t="shared" si="23"/>
        <v>34144000</v>
      </c>
      <c r="U183">
        <f t="shared" si="24"/>
        <v>10961835.156578483</v>
      </c>
      <c r="V183">
        <f t="shared" si="25"/>
        <v>-0.24941079307868039</v>
      </c>
      <c r="W183">
        <f t="shared" si="26"/>
        <v>-1.1972447872584497</v>
      </c>
      <c r="X183">
        <f t="shared" si="27"/>
        <v>-0.61522545300754228</v>
      </c>
      <c r="Y183">
        <f t="shared" si="28"/>
        <v>1.020449572559663</v>
      </c>
      <c r="Z183">
        <f t="shared" si="29"/>
        <v>1.0414314607850093</v>
      </c>
      <c r="AA183">
        <f t="shared" si="30"/>
        <v>-1.1972447872584497</v>
      </c>
      <c r="AB183">
        <f>IFERROR(V144+MATCH(AA183,V183:Z183,0)-1,"")</f>
        <v>2013</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2207</v>
      </c>
      <c r="D185" t="s">
        <v>9563</v>
      </c>
      <c r="E185" t="s">
        <v>9564</v>
      </c>
      <c r="F185" t="s">
        <v>4771</v>
      </c>
      <c r="G185" t="s">
        <v>9565</v>
      </c>
      <c r="I185" t="str">
        <f t="shared" si="15"/>
        <v>N/A</v>
      </c>
      <c r="J185">
        <f t="shared" si="16"/>
        <v>31410000</v>
      </c>
      <c r="K185">
        <f t="shared" si="17"/>
        <v>21020000</v>
      </c>
      <c r="L185">
        <f t="shared" si="18"/>
        <v>27400000</v>
      </c>
      <c r="M185">
        <f t="shared" si="19"/>
        <v>45330000</v>
      </c>
      <c r="N185">
        <f t="shared" si="20"/>
        <v>45560000</v>
      </c>
      <c r="P185">
        <f t="shared" si="21"/>
        <v>45560000</v>
      </c>
      <c r="Q185">
        <f>IFERROR(J144+MATCH(P185,J185:N185,0)-1,"")</f>
        <v>2016</v>
      </c>
      <c r="R185">
        <f t="shared" si="22"/>
        <v>21020000</v>
      </c>
      <c r="S185" t="str">
        <f>IFERROR(J144+MATCH(R185,J185:N185)-1,"")</f>
        <v/>
      </c>
      <c r="T185">
        <f t="shared" si="23"/>
        <v>34144000</v>
      </c>
      <c r="U185">
        <f t="shared" si="24"/>
        <v>10961835.156578483</v>
      </c>
      <c r="V185">
        <f t="shared" si="25"/>
        <v>-0.24941079307868039</v>
      </c>
      <c r="W185">
        <f t="shared" si="26"/>
        <v>-1.1972447872584497</v>
      </c>
      <c r="X185">
        <f t="shared" si="27"/>
        <v>-0.61522545300754228</v>
      </c>
      <c r="Y185">
        <f t="shared" si="28"/>
        <v>1.020449572559663</v>
      </c>
      <c r="Z185">
        <f t="shared" si="29"/>
        <v>1.0414314607850093</v>
      </c>
      <c r="AA185">
        <f t="shared" si="30"/>
        <v>-1.1972447872584497</v>
      </c>
      <c r="AB185">
        <f>IFERROR(V144+MATCH(AA185,V185:Z185,0)-1,"")</f>
        <v>2013</v>
      </c>
    </row>
    <row r="186" spans="1:28" x14ac:dyDescent="0.3">
      <c r="A186" s="1">
        <v>28</v>
      </c>
      <c r="B186" t="s">
        <v>424</v>
      </c>
      <c r="C186" t="s">
        <v>254</v>
      </c>
      <c r="D186" t="s">
        <v>9566</v>
      </c>
      <c r="E186" t="s">
        <v>9567</v>
      </c>
      <c r="F186" t="s">
        <v>9568</v>
      </c>
      <c r="G186" t="s">
        <v>9569</v>
      </c>
      <c r="I186" t="str">
        <f t="shared" si="15"/>
        <v>N/A</v>
      </c>
      <c r="J186" t="str">
        <f t="shared" si="16"/>
        <v>N/A</v>
      </c>
      <c r="K186">
        <f t="shared" si="17"/>
        <v>-0.33069999999999999</v>
      </c>
      <c r="L186">
        <f t="shared" si="18"/>
        <v>0.30330000000000001</v>
      </c>
      <c r="M186">
        <f t="shared" si="19"/>
        <v>0.65439999999999998</v>
      </c>
      <c r="N186">
        <f t="shared" si="20"/>
        <v>5.1000000000000004E-3</v>
      </c>
      <c r="P186">
        <f t="shared" si="21"/>
        <v>0.65439999999999998</v>
      </c>
      <c r="Q186">
        <f>IFERROR(J144+MATCH(P186,J186:N186,0)-1,"")</f>
        <v>2015</v>
      </c>
      <c r="R186">
        <f t="shared" si="22"/>
        <v>-0.33069999999999999</v>
      </c>
      <c r="S186">
        <f>IFERROR(J144+MATCH(R186,J186:N186)-1,"")</f>
        <v>2013</v>
      </c>
      <c r="T186">
        <f t="shared" si="23"/>
        <v>0.158025</v>
      </c>
      <c r="U186">
        <f t="shared" si="24"/>
        <v>0.42021071995686488</v>
      </c>
      <c r="V186" t="str">
        <f t="shared" si="25"/>
        <v/>
      </c>
      <c r="W186">
        <f t="shared" si="26"/>
        <v>-1.1630474349873039</v>
      </c>
      <c r="X186">
        <f t="shared" si="27"/>
        <v>0.34571940481411961</v>
      </c>
      <c r="Y186">
        <f t="shared" si="28"/>
        <v>1.1812525869186619</v>
      </c>
      <c r="Z186">
        <f t="shared" si="29"/>
        <v>-0.36392455674547747</v>
      </c>
      <c r="AA186">
        <f t="shared" si="30"/>
        <v>1.1812525869186619</v>
      </c>
      <c r="AB186">
        <f>IFERROR(V144+MATCH(AA186,V186:Z186,0)-1,"")</f>
        <v>2015</v>
      </c>
    </row>
    <row r="187" spans="1:28" x14ac:dyDescent="0.3">
      <c r="A187" s="1">
        <v>29</v>
      </c>
      <c r="B187" t="s">
        <v>429</v>
      </c>
      <c r="C187" t="s">
        <v>254</v>
      </c>
      <c r="D187" t="s">
        <v>254</v>
      </c>
      <c r="E187" t="s">
        <v>254</v>
      </c>
      <c r="F187" t="s">
        <v>254</v>
      </c>
      <c r="G187" t="s">
        <v>9570</v>
      </c>
      <c r="I187" t="str">
        <f t="shared" si="15"/>
        <v>N/A</v>
      </c>
      <c r="J187" t="str">
        <f t="shared" si="16"/>
        <v>N/A</v>
      </c>
      <c r="K187" t="str">
        <f t="shared" si="17"/>
        <v>N/A</v>
      </c>
      <c r="L187" t="str">
        <f t="shared" si="18"/>
        <v>N/A</v>
      </c>
      <c r="M187" t="str">
        <f t="shared" si="19"/>
        <v>N/A</v>
      </c>
      <c r="N187">
        <f t="shared" si="20"/>
        <v>4.5899999999999996E-2</v>
      </c>
      <c r="P187">
        <f t="shared" si="21"/>
        <v>4.5899999999999996E-2</v>
      </c>
      <c r="Q187">
        <f>IFERROR(J144+MATCH(P187,J187:N187,0)-1,"")</f>
        <v>2016</v>
      </c>
      <c r="R187">
        <f t="shared" si="22"/>
        <v>4.5899999999999996E-2</v>
      </c>
      <c r="S187">
        <f>IFERROR(J144+MATCH(R187,J187:N187)-1,"")</f>
        <v>2016</v>
      </c>
      <c r="T187">
        <f t="shared" si="23"/>
        <v>4.5899999999999996E-2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2207</v>
      </c>
      <c r="D192" t="s">
        <v>9563</v>
      </c>
      <c r="E192" t="s">
        <v>9564</v>
      </c>
      <c r="F192" t="s">
        <v>4771</v>
      </c>
      <c r="G192" t="s">
        <v>9565</v>
      </c>
      <c r="I192" t="str">
        <f t="shared" si="31"/>
        <v>N/A</v>
      </c>
      <c r="J192">
        <f t="shared" si="32"/>
        <v>31410000</v>
      </c>
      <c r="K192">
        <f t="shared" si="33"/>
        <v>21020000</v>
      </c>
      <c r="L192">
        <f t="shared" si="34"/>
        <v>27400000</v>
      </c>
      <c r="M192">
        <f t="shared" si="35"/>
        <v>45330000</v>
      </c>
      <c r="N192">
        <f t="shared" si="36"/>
        <v>45560000</v>
      </c>
      <c r="P192">
        <f t="shared" si="21"/>
        <v>45560000</v>
      </c>
      <c r="Q192">
        <f>IFERROR(J144+MATCH(P192,J192:N192,0)-1,"")</f>
        <v>2016</v>
      </c>
      <c r="R192">
        <f t="shared" si="22"/>
        <v>21020000</v>
      </c>
      <c r="S192" t="str">
        <f>IFERROR(J144+MATCH(R192,J192:N192)-1,"")</f>
        <v/>
      </c>
      <c r="T192">
        <f t="shared" si="23"/>
        <v>34144000</v>
      </c>
      <c r="U192">
        <f t="shared" si="24"/>
        <v>10961835.156578483</v>
      </c>
      <c r="V192">
        <f t="shared" si="25"/>
        <v>-0.24941079307868039</v>
      </c>
      <c r="W192">
        <f t="shared" si="26"/>
        <v>-1.1972447872584497</v>
      </c>
      <c r="X192">
        <f t="shared" si="27"/>
        <v>-0.61522545300754228</v>
      </c>
      <c r="Y192">
        <f t="shared" si="28"/>
        <v>1.020449572559663</v>
      </c>
      <c r="Z192">
        <f t="shared" si="29"/>
        <v>1.0414314607850093</v>
      </c>
      <c r="AA192">
        <f t="shared" si="30"/>
        <v>-1.1972447872584497</v>
      </c>
      <c r="AB192">
        <f>IFERROR(V144+MATCH(AA192,V192:Z192,0)-1,"")</f>
        <v>2013</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2207</v>
      </c>
      <c r="D194" t="s">
        <v>9563</v>
      </c>
      <c r="E194" t="s">
        <v>9564</v>
      </c>
      <c r="F194" t="s">
        <v>4771</v>
      </c>
      <c r="G194" t="s">
        <v>9565</v>
      </c>
      <c r="I194" t="str">
        <f t="shared" si="31"/>
        <v>N/A</v>
      </c>
      <c r="J194">
        <f t="shared" si="32"/>
        <v>31410000</v>
      </c>
      <c r="K194">
        <f t="shared" si="33"/>
        <v>21020000</v>
      </c>
      <c r="L194">
        <f t="shared" si="34"/>
        <v>27400000</v>
      </c>
      <c r="M194">
        <f t="shared" si="35"/>
        <v>45330000</v>
      </c>
      <c r="N194">
        <f t="shared" si="36"/>
        <v>45560000</v>
      </c>
      <c r="P194">
        <f t="shared" si="21"/>
        <v>45560000</v>
      </c>
      <c r="Q194">
        <f>IFERROR(J144+MATCH(P194,J194:N194,0)-1,"")</f>
        <v>2016</v>
      </c>
      <c r="R194">
        <f t="shared" si="22"/>
        <v>21020000</v>
      </c>
      <c r="S194" t="str">
        <f>IFERROR(J144+MATCH(R194,J194:N194)-1,"")</f>
        <v/>
      </c>
      <c r="T194">
        <f t="shared" si="23"/>
        <v>34144000</v>
      </c>
      <c r="U194">
        <f t="shared" si="24"/>
        <v>10961835.156578483</v>
      </c>
      <c r="V194">
        <f t="shared" si="25"/>
        <v>-0.24941079307868039</v>
      </c>
      <c r="W194">
        <f t="shared" si="26"/>
        <v>-1.1972447872584497</v>
      </c>
      <c r="X194">
        <f t="shared" si="27"/>
        <v>-0.61522545300754228</v>
      </c>
      <c r="Y194">
        <f t="shared" si="28"/>
        <v>1.020449572559663</v>
      </c>
      <c r="Z194">
        <f t="shared" si="29"/>
        <v>1.0414314607850093</v>
      </c>
      <c r="AA194">
        <f t="shared" si="30"/>
        <v>-1.1972447872584497</v>
      </c>
      <c r="AB194">
        <f>IFERROR(V144+MATCH(AA194,V194:Z194,0)-1,"")</f>
        <v>2013</v>
      </c>
    </row>
    <row r="195" spans="1:28" x14ac:dyDescent="0.3">
      <c r="A195" s="1">
        <v>37</v>
      </c>
      <c r="B195" t="s">
        <v>438</v>
      </c>
      <c r="C195" t="s">
        <v>8298</v>
      </c>
      <c r="D195" t="s">
        <v>1756</v>
      </c>
      <c r="E195" t="s">
        <v>2033</v>
      </c>
      <c r="F195" t="s">
        <v>1083</v>
      </c>
      <c r="G195" t="s">
        <v>9571</v>
      </c>
      <c r="I195" t="str">
        <f t="shared" si="31"/>
        <v>N/A</v>
      </c>
      <c r="J195">
        <f t="shared" si="32"/>
        <v>1.1200000000000001</v>
      </c>
      <c r="K195">
        <f t="shared" si="33"/>
        <v>0.75</v>
      </c>
      <c r="L195">
        <f t="shared" si="34"/>
        <v>0.99</v>
      </c>
      <c r="M195">
        <f t="shared" si="35"/>
        <v>1.76</v>
      </c>
      <c r="N195">
        <f t="shared" si="36"/>
        <v>1.91</v>
      </c>
      <c r="P195">
        <f t="shared" si="21"/>
        <v>1.91</v>
      </c>
      <c r="Q195">
        <f>IFERROR(J144+MATCH(P195,J195:N195,0)-1,"")</f>
        <v>2016</v>
      </c>
      <c r="R195">
        <f t="shared" si="22"/>
        <v>0.75</v>
      </c>
      <c r="S195" t="str">
        <f>IFERROR(J144+MATCH(R195,J195:N195)-1,"")</f>
        <v/>
      </c>
      <c r="T195">
        <f t="shared" si="23"/>
        <v>1.306</v>
      </c>
      <c r="U195">
        <f t="shared" si="24"/>
        <v>0.50361691790486929</v>
      </c>
      <c r="V195">
        <f t="shared" si="25"/>
        <v>-0.36932833943266064</v>
      </c>
      <c r="W195">
        <f t="shared" si="26"/>
        <v>-1.1040137458309645</v>
      </c>
      <c r="X195">
        <f t="shared" si="27"/>
        <v>-0.62746104978882156</v>
      </c>
      <c r="Y195">
        <f t="shared" si="28"/>
        <v>0.9014788500130535</v>
      </c>
      <c r="Z195">
        <f t="shared" si="29"/>
        <v>1.1993242850393926</v>
      </c>
      <c r="AA195">
        <f t="shared" si="30"/>
        <v>1.1993242850393926</v>
      </c>
      <c r="AB195">
        <f>IFERROR(V144+MATCH(AA195,V195:Z195,0)-1,"")</f>
        <v>2016</v>
      </c>
    </row>
    <row r="196" spans="1:28" x14ac:dyDescent="0.3">
      <c r="A196" s="1">
        <v>38</v>
      </c>
      <c r="B196" t="s">
        <v>444</v>
      </c>
      <c r="C196" t="s">
        <v>254</v>
      </c>
      <c r="D196" t="s">
        <v>9572</v>
      </c>
      <c r="E196" t="s">
        <v>9573</v>
      </c>
      <c r="F196" t="s">
        <v>9574</v>
      </c>
      <c r="G196" t="s">
        <v>9575</v>
      </c>
      <c r="I196" t="str">
        <f t="shared" si="31"/>
        <v>N/A</v>
      </c>
      <c r="J196" t="str">
        <f t="shared" si="32"/>
        <v>N/A</v>
      </c>
      <c r="K196">
        <f t="shared" si="33"/>
        <v>-0.33039999999999997</v>
      </c>
      <c r="L196">
        <f t="shared" si="34"/>
        <v>0.32</v>
      </c>
      <c r="M196">
        <f t="shared" si="35"/>
        <v>0.77780000000000005</v>
      </c>
      <c r="N196">
        <f t="shared" si="36"/>
        <v>8.5199999999999998E-2</v>
      </c>
      <c r="P196">
        <f t="shared" si="21"/>
        <v>0.77780000000000005</v>
      </c>
      <c r="Q196">
        <f>IFERROR(J144+MATCH(P196,J196:N196,0)-1,"")</f>
        <v>2015</v>
      </c>
      <c r="R196">
        <f t="shared" si="22"/>
        <v>-0.33039999999999997</v>
      </c>
      <c r="S196">
        <f>IFERROR(J144+MATCH(R196,J196:N196)-1,"")</f>
        <v>2013</v>
      </c>
      <c r="T196">
        <f t="shared" si="23"/>
        <v>0.21315000000000001</v>
      </c>
      <c r="U196">
        <f t="shared" si="24"/>
        <v>0.46262452377711238</v>
      </c>
      <c r="V196" t="str">
        <f t="shared" si="25"/>
        <v/>
      </c>
      <c r="W196">
        <f t="shared" si="26"/>
        <v>-1.1749269052193105</v>
      </c>
      <c r="X196">
        <f t="shared" si="27"/>
        <v>0.23096484191460459</v>
      </c>
      <c r="Y196">
        <f t="shared" si="28"/>
        <v>1.2205362469544363</v>
      </c>
      <c r="Z196">
        <f t="shared" si="29"/>
        <v>-0.27657418364973008</v>
      </c>
      <c r="AA196">
        <f t="shared" si="30"/>
        <v>1.2205362469544363</v>
      </c>
      <c r="AB196">
        <f>IFERROR(V144+MATCH(AA196,V196:Z196,0)-1,"")</f>
        <v>2015</v>
      </c>
    </row>
    <row r="197" spans="1:28" x14ac:dyDescent="0.3">
      <c r="A197" s="1">
        <v>39</v>
      </c>
      <c r="B197" t="s">
        <v>449</v>
      </c>
      <c r="C197" t="s">
        <v>8372</v>
      </c>
      <c r="D197" t="s">
        <v>9576</v>
      </c>
      <c r="E197" t="s">
        <v>9577</v>
      </c>
      <c r="F197" t="s">
        <v>9578</v>
      </c>
      <c r="G197" t="s">
        <v>9579</v>
      </c>
      <c r="I197" t="str">
        <f t="shared" si="31"/>
        <v>N/A</v>
      </c>
      <c r="J197">
        <f t="shared" si="32"/>
        <v>27990000</v>
      </c>
      <c r="K197">
        <f t="shared" si="33"/>
        <v>28190000</v>
      </c>
      <c r="L197">
        <f t="shared" si="34"/>
        <v>27710000</v>
      </c>
      <c r="M197">
        <f t="shared" si="35"/>
        <v>25720000</v>
      </c>
      <c r="N197">
        <f t="shared" si="36"/>
        <v>23820000</v>
      </c>
      <c r="P197">
        <f t="shared" si="21"/>
        <v>28190000</v>
      </c>
      <c r="Q197">
        <f>IFERROR(J144+MATCH(P197,J197:N197,0)-1,"")</f>
        <v>2013</v>
      </c>
      <c r="R197">
        <f t="shared" si="22"/>
        <v>23820000</v>
      </c>
      <c r="S197" t="str">
        <f>IFERROR(J144+MATCH(R197,J197:N197)-1,"")</f>
        <v/>
      </c>
      <c r="T197">
        <f t="shared" si="23"/>
        <v>26686000</v>
      </c>
      <c r="U197">
        <f t="shared" si="24"/>
        <v>1881363.8669858631</v>
      </c>
      <c r="V197">
        <f t="shared" si="25"/>
        <v>0.69311419384764794</v>
      </c>
      <c r="W197">
        <f t="shared" si="26"/>
        <v>0.79942005179974118</v>
      </c>
      <c r="X197">
        <f t="shared" si="27"/>
        <v>0.54428599271471734</v>
      </c>
      <c r="Y197">
        <f t="shared" si="28"/>
        <v>-0.51345729390861039</v>
      </c>
      <c r="Z197">
        <f t="shared" si="29"/>
        <v>-1.5233629444534962</v>
      </c>
      <c r="AA197">
        <f t="shared" si="30"/>
        <v>-1.5233629444534962</v>
      </c>
      <c r="AB197">
        <f>IFERROR(V144+MATCH(AA197,V197:Z197,0)-1,"")</f>
        <v>2016</v>
      </c>
    </row>
    <row r="198" spans="1:28" x14ac:dyDescent="0.3">
      <c r="A198" s="1">
        <v>40</v>
      </c>
      <c r="B198" t="s">
        <v>455</v>
      </c>
      <c r="C198" t="s">
        <v>460</v>
      </c>
      <c r="D198" t="s">
        <v>442</v>
      </c>
      <c r="E198" t="s">
        <v>6549</v>
      </c>
      <c r="F198" t="s">
        <v>1773</v>
      </c>
      <c r="G198" t="s">
        <v>7044</v>
      </c>
      <c r="I198" t="str">
        <f t="shared" si="31"/>
        <v>N/A</v>
      </c>
      <c r="J198">
        <f t="shared" si="32"/>
        <v>1.0900000000000001</v>
      </c>
      <c r="K198">
        <f t="shared" si="33"/>
        <v>0.73</v>
      </c>
      <c r="L198">
        <f t="shared" si="34"/>
        <v>0.97</v>
      </c>
      <c r="M198">
        <f t="shared" si="35"/>
        <v>1.73</v>
      </c>
      <c r="N198">
        <f t="shared" si="36"/>
        <v>1.88</v>
      </c>
      <c r="P198">
        <f t="shared" si="21"/>
        <v>1.88</v>
      </c>
      <c r="Q198">
        <f>IFERROR(J144+MATCH(P198,J198:N198,0)-1,"")</f>
        <v>2016</v>
      </c>
      <c r="R198">
        <f t="shared" si="22"/>
        <v>0.73</v>
      </c>
      <c r="S198" t="str">
        <f>IFERROR(J144+MATCH(R198,J198:N198)-1,"")</f>
        <v/>
      </c>
      <c r="T198">
        <f t="shared" si="23"/>
        <v>1.2799999999999998</v>
      </c>
      <c r="U198">
        <f t="shared" si="24"/>
        <v>0.49929950931279743</v>
      </c>
      <c r="V198">
        <f t="shared" si="25"/>
        <v>-0.38053311981320204</v>
      </c>
      <c r="W198">
        <f t="shared" si="26"/>
        <v>-1.1015432415645334</v>
      </c>
      <c r="X198">
        <f t="shared" si="27"/>
        <v>-0.62086982706364602</v>
      </c>
      <c r="Y198">
        <f t="shared" si="28"/>
        <v>0.90126265218916435</v>
      </c>
      <c r="Z198">
        <f t="shared" si="29"/>
        <v>1.2016835362522189</v>
      </c>
      <c r="AA198">
        <f t="shared" si="30"/>
        <v>1.2016835362522189</v>
      </c>
      <c r="AB198">
        <f>IFERROR(V144+MATCH(AA198,V198:Z198,0)-1,"")</f>
        <v>2016</v>
      </c>
    </row>
    <row r="199" spans="1:28" x14ac:dyDescent="0.3">
      <c r="A199" s="1">
        <v>41</v>
      </c>
      <c r="B199" t="s">
        <v>461</v>
      </c>
      <c r="C199" t="s">
        <v>254</v>
      </c>
      <c r="D199" t="s">
        <v>9580</v>
      </c>
      <c r="E199" t="s">
        <v>9581</v>
      </c>
      <c r="F199" t="s">
        <v>9582</v>
      </c>
      <c r="G199" t="s">
        <v>9583</v>
      </c>
      <c r="I199" t="str">
        <f t="shared" si="31"/>
        <v>N/A</v>
      </c>
      <c r="J199" t="str">
        <f t="shared" si="32"/>
        <v>N/A</v>
      </c>
      <c r="K199">
        <f t="shared" si="33"/>
        <v>-0.33030000000000004</v>
      </c>
      <c r="L199">
        <f t="shared" si="34"/>
        <v>0.32880000000000004</v>
      </c>
      <c r="M199">
        <f t="shared" si="35"/>
        <v>0.78349999999999997</v>
      </c>
      <c r="N199">
        <f t="shared" si="36"/>
        <v>8.6699999999999999E-2</v>
      </c>
      <c r="P199">
        <f t="shared" si="21"/>
        <v>0.78349999999999997</v>
      </c>
      <c r="Q199">
        <f>IFERROR(J144+MATCH(P199,J199:N199,0)-1,"")</f>
        <v>2015</v>
      </c>
      <c r="R199">
        <f t="shared" si="22"/>
        <v>-0.33030000000000004</v>
      </c>
      <c r="S199">
        <f>IFERROR(J144+MATCH(R199,J199:N199)-1,"")</f>
        <v>2013</v>
      </c>
      <c r="T199">
        <f t="shared" si="23"/>
        <v>0.21717500000000001</v>
      </c>
      <c r="U199">
        <f t="shared" si="24"/>
        <v>0.46545201954659082</v>
      </c>
      <c r="V199" t="str">
        <f t="shared" si="25"/>
        <v/>
      </c>
      <c r="W199">
        <f t="shared" si="26"/>
        <v>-1.1762222033826601</v>
      </c>
      <c r="X199">
        <f t="shared" si="27"/>
        <v>0.23982063738543213</v>
      </c>
      <c r="Y199">
        <f t="shared" si="28"/>
        <v>1.2167204700318459</v>
      </c>
      <c r="Z199">
        <f t="shared" si="29"/>
        <v>-0.28031890403461818</v>
      </c>
      <c r="AA199">
        <f t="shared" si="30"/>
        <v>1.2167204700318459</v>
      </c>
      <c r="AB199">
        <f>IFERROR(V144+MATCH(AA199,V199:Z199,0)-1,"")</f>
        <v>2015</v>
      </c>
    </row>
    <row r="200" spans="1:28" x14ac:dyDescent="0.3">
      <c r="A200" s="1">
        <v>42</v>
      </c>
      <c r="B200" t="s">
        <v>466</v>
      </c>
      <c r="C200" t="s">
        <v>4515</v>
      </c>
      <c r="D200" t="s">
        <v>9584</v>
      </c>
      <c r="E200" t="s">
        <v>9585</v>
      </c>
      <c r="F200" t="s">
        <v>6684</v>
      </c>
      <c r="G200" t="s">
        <v>9586</v>
      </c>
      <c r="I200" t="str">
        <f t="shared" si="31"/>
        <v>N/A</v>
      </c>
      <c r="J200">
        <f t="shared" si="32"/>
        <v>28860000</v>
      </c>
      <c r="K200">
        <f t="shared" si="33"/>
        <v>28900000</v>
      </c>
      <c r="L200">
        <f t="shared" si="34"/>
        <v>28320000</v>
      </c>
      <c r="M200">
        <f t="shared" si="35"/>
        <v>26230000</v>
      </c>
      <c r="N200">
        <f t="shared" si="36"/>
        <v>24230000</v>
      </c>
      <c r="P200">
        <f t="shared" si="21"/>
        <v>28900000</v>
      </c>
      <c r="Q200">
        <f>IFERROR(J144+MATCH(P200,J200:N200,0)-1,"")</f>
        <v>2013</v>
      </c>
      <c r="R200">
        <f t="shared" si="22"/>
        <v>24230000</v>
      </c>
      <c r="S200" t="str">
        <f>IFERROR(J144+MATCH(R200,J200:N200)-1,"")</f>
        <v/>
      </c>
      <c r="T200">
        <f t="shared" si="23"/>
        <v>27308000</v>
      </c>
      <c r="U200">
        <f t="shared" si="24"/>
        <v>2037368.4006580645</v>
      </c>
      <c r="V200">
        <f t="shared" si="25"/>
        <v>0.76176699290060068</v>
      </c>
      <c r="W200">
        <f t="shared" si="26"/>
        <v>0.78140016282071922</v>
      </c>
      <c r="X200">
        <f t="shared" si="27"/>
        <v>0.49671919897899991</v>
      </c>
      <c r="Y200">
        <f t="shared" si="28"/>
        <v>-0.52911392934719559</v>
      </c>
      <c r="Z200">
        <f t="shared" si="29"/>
        <v>-1.5107724253531243</v>
      </c>
      <c r="AA200">
        <f t="shared" si="30"/>
        <v>-1.5107724253531243</v>
      </c>
      <c r="AB200">
        <f>IFERROR(V144+MATCH(AA200,V200:Z200,0)-1,"")</f>
        <v>2016</v>
      </c>
    </row>
    <row r="201" spans="1:28" x14ac:dyDescent="0.3">
      <c r="A201" s="1">
        <v>43</v>
      </c>
      <c r="B201" t="s">
        <v>153</v>
      </c>
      <c r="C201" t="s">
        <v>9587</v>
      </c>
      <c r="D201" t="s">
        <v>9588</v>
      </c>
      <c r="E201" t="s">
        <v>6604</v>
      </c>
      <c r="F201" t="s">
        <v>9589</v>
      </c>
      <c r="G201" t="s">
        <v>9590</v>
      </c>
      <c r="I201" t="str">
        <f t="shared" si="31"/>
        <v>N/A</v>
      </c>
      <c r="J201">
        <f t="shared" si="32"/>
        <v>83730000</v>
      </c>
      <c r="K201">
        <f t="shared" si="33"/>
        <v>77560000</v>
      </c>
      <c r="L201">
        <f t="shared" si="34"/>
        <v>95210000</v>
      </c>
      <c r="M201">
        <f t="shared" si="35"/>
        <v>122480000</v>
      </c>
      <c r="N201">
        <f t="shared" si="36"/>
        <v>129289999.99999999</v>
      </c>
      <c r="P201">
        <f t="shared" si="21"/>
        <v>129289999.99999999</v>
      </c>
      <c r="Q201">
        <f>IFERROR(J144+MATCH(P201,J201:N201,0)-1,"")</f>
        <v>2016</v>
      </c>
      <c r="R201">
        <f t="shared" si="22"/>
        <v>77560000</v>
      </c>
      <c r="S201" t="str">
        <f>IFERROR(J144+MATCH(R201,J201:N201)-1,"")</f>
        <v/>
      </c>
      <c r="T201">
        <f t="shared" si="23"/>
        <v>101654000</v>
      </c>
      <c r="U201">
        <f t="shared" si="24"/>
        <v>23134317.150069505</v>
      </c>
      <c r="V201">
        <f t="shared" si="25"/>
        <v>-0.77477973020466473</v>
      </c>
      <c r="W201">
        <f t="shared" si="26"/>
        <v>-1.0414830852237889</v>
      </c>
      <c r="X201">
        <f t="shared" si="27"/>
        <v>-0.27854723172499773</v>
      </c>
      <c r="Y201">
        <f t="shared" si="28"/>
        <v>0.90022108130117984</v>
      </c>
      <c r="Z201">
        <f t="shared" si="29"/>
        <v>1.1945889658522708</v>
      </c>
      <c r="AA201">
        <f t="shared" si="30"/>
        <v>1.1945889658522708</v>
      </c>
      <c r="AB201">
        <f>IFERROR(V144+MATCH(AA201,V201:Z201,0)-1,"")</f>
        <v>2016</v>
      </c>
    </row>
    <row r="202" spans="1:28" x14ac:dyDescent="0.3">
      <c r="A202" s="1">
        <v>44</v>
      </c>
      <c r="B202" t="s">
        <v>477</v>
      </c>
      <c r="C202" t="s">
        <v>254</v>
      </c>
      <c r="D202" t="s">
        <v>8640</v>
      </c>
      <c r="E202" t="s">
        <v>9591</v>
      </c>
      <c r="F202" t="s">
        <v>9592</v>
      </c>
      <c r="G202" t="s">
        <v>9593</v>
      </c>
      <c r="I202" t="str">
        <f t="shared" si="31"/>
        <v>N/A</v>
      </c>
      <c r="J202" t="str">
        <f t="shared" si="32"/>
        <v>N/A</v>
      </c>
      <c r="K202">
        <f t="shared" si="33"/>
        <v>-7.3700000000000002E-2</v>
      </c>
      <c r="L202">
        <f t="shared" si="34"/>
        <v>0.22760000000000002</v>
      </c>
      <c r="M202">
        <f t="shared" si="35"/>
        <v>0.28639999999999999</v>
      </c>
      <c r="N202">
        <f t="shared" si="36"/>
        <v>5.5599999999999997E-2</v>
      </c>
      <c r="P202">
        <f t="shared" si="21"/>
        <v>0.28639999999999999</v>
      </c>
      <c r="Q202">
        <f>IFERROR(J144+MATCH(P202,J202:N202,0)-1,"")</f>
        <v>2015</v>
      </c>
      <c r="R202">
        <f t="shared" si="22"/>
        <v>-7.3700000000000002E-2</v>
      </c>
      <c r="S202">
        <f>IFERROR(J144+MATCH(R202,J202:N202)-1,"")</f>
        <v>2013</v>
      </c>
      <c r="T202">
        <f t="shared" si="23"/>
        <v>0.123975</v>
      </c>
      <c r="U202">
        <f t="shared" si="24"/>
        <v>0.16418543124569041</v>
      </c>
      <c r="V202" t="str">
        <f t="shared" si="25"/>
        <v/>
      </c>
      <c r="W202">
        <f t="shared" si="26"/>
        <v>-1.203974058479008</v>
      </c>
      <c r="X202">
        <f t="shared" si="27"/>
        <v>0.63114613284374466</v>
      </c>
      <c r="Y202">
        <f t="shared" si="28"/>
        <v>0.98927778651044818</v>
      </c>
      <c r="Z202">
        <f t="shared" si="29"/>
        <v>-0.41644986087518487</v>
      </c>
      <c r="AA202">
        <f t="shared" si="30"/>
        <v>-1.203974058479008</v>
      </c>
      <c r="AB202">
        <f>IFERROR(V144+MATCH(AA202,V202:Z202,0)-1,"")</f>
        <v>2013</v>
      </c>
    </row>
    <row r="203" spans="1:28" x14ac:dyDescent="0.3">
      <c r="A203" s="1">
        <v>45</v>
      </c>
      <c r="B203" t="s">
        <v>482</v>
      </c>
      <c r="C203" t="s">
        <v>254</v>
      </c>
      <c r="D203" t="s">
        <v>254</v>
      </c>
      <c r="E203" t="s">
        <v>254</v>
      </c>
      <c r="F203" t="s">
        <v>254</v>
      </c>
      <c r="G203" t="s">
        <v>5755</v>
      </c>
      <c r="I203" t="str">
        <f t="shared" si="31"/>
        <v>N/A</v>
      </c>
      <c r="J203" t="str">
        <f t="shared" si="32"/>
        <v>N/A</v>
      </c>
      <c r="K203" t="str">
        <f t="shared" si="33"/>
        <v>N/A</v>
      </c>
      <c r="L203" t="str">
        <f t="shared" si="34"/>
        <v>N/A</v>
      </c>
      <c r="M203" t="str">
        <f t="shared" si="35"/>
        <v>N/A</v>
      </c>
      <c r="N203">
        <f t="shared" si="36"/>
        <v>0.13020000000000001</v>
      </c>
      <c r="P203">
        <f t="shared" si="21"/>
        <v>0.13020000000000001</v>
      </c>
      <c r="Q203">
        <f>IFERROR(J144+MATCH(P203,J203:N203,0)-1,"")</f>
        <v>2016</v>
      </c>
      <c r="R203">
        <f t="shared" si="22"/>
        <v>0.13020000000000001</v>
      </c>
      <c r="S203">
        <f>IFERROR(J144+MATCH(R203,J203:N203)-1,"")</f>
        <v>2016</v>
      </c>
      <c r="T203">
        <f t="shared" si="23"/>
        <v>0.13020000000000001</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9594</v>
      </c>
      <c r="D206" t="s">
        <v>9595</v>
      </c>
      <c r="E206" t="s">
        <v>597</v>
      </c>
      <c r="F206" t="s">
        <v>1579</v>
      </c>
      <c r="G206" t="s">
        <v>9596</v>
      </c>
      <c r="I206" t="str">
        <f t="shared" si="31"/>
        <v>N/A</v>
      </c>
      <c r="J206">
        <f t="shared" si="32"/>
        <v>33390000</v>
      </c>
      <c r="K206">
        <f t="shared" si="33"/>
        <v>30980000</v>
      </c>
      <c r="L206">
        <f t="shared" si="34"/>
        <v>30680000</v>
      </c>
      <c r="M206">
        <f t="shared" si="35"/>
        <v>34600000</v>
      </c>
      <c r="N206">
        <f t="shared" si="36"/>
        <v>22760000</v>
      </c>
      <c r="P206">
        <f t="shared" si="21"/>
        <v>34600000</v>
      </c>
      <c r="Q206">
        <f>IFERROR(J144+MATCH(P206,J206:N206,0)-1,"")</f>
        <v>2015</v>
      </c>
      <c r="R206">
        <f t="shared" si="22"/>
        <v>22760000</v>
      </c>
      <c r="S206" t="str">
        <f>IFERROR(J144+MATCH(R206,J206:N206)-1,"")</f>
        <v/>
      </c>
      <c r="T206">
        <f t="shared" si="23"/>
        <v>30482000</v>
      </c>
      <c r="U206">
        <f t="shared" si="24"/>
        <v>4618735.757758826</v>
      </c>
      <c r="V206">
        <f t="shared" si="25"/>
        <v>0.62960951925317865</v>
      </c>
      <c r="W206">
        <f t="shared" si="26"/>
        <v>0.1078217127194233</v>
      </c>
      <c r="X206">
        <f t="shared" si="27"/>
        <v>4.2868873731818899E-2</v>
      </c>
      <c r="Y206">
        <f t="shared" si="28"/>
        <v>0.89158596983651628</v>
      </c>
      <c r="Z206">
        <f t="shared" si="29"/>
        <v>-1.671886075540937</v>
      </c>
      <c r="AA206">
        <f t="shared" si="30"/>
        <v>-1.671886075540937</v>
      </c>
      <c r="AB206">
        <f>IFERROR(V144+MATCH(AA206,V206:Z206,0)-1,"")</f>
        <v>2016</v>
      </c>
    </row>
    <row r="207" spans="1:28" x14ac:dyDescent="0.3">
      <c r="A207" s="1">
        <v>1</v>
      </c>
      <c r="B207" t="s">
        <v>490</v>
      </c>
      <c r="C207" t="s">
        <v>9597</v>
      </c>
      <c r="D207" t="s">
        <v>5999</v>
      </c>
      <c r="E207" t="s">
        <v>597</v>
      </c>
      <c r="F207" t="s">
        <v>1579</v>
      </c>
      <c r="G207" t="s">
        <v>9596</v>
      </c>
      <c r="I207" t="str">
        <f t="shared" si="31"/>
        <v>N/A</v>
      </c>
      <c r="J207">
        <f t="shared" si="32"/>
        <v>15070000</v>
      </c>
      <c r="K207">
        <f t="shared" si="33"/>
        <v>23000000</v>
      </c>
      <c r="L207">
        <f t="shared" si="34"/>
        <v>30680000</v>
      </c>
      <c r="M207">
        <f t="shared" si="35"/>
        <v>34600000</v>
      </c>
      <c r="N207">
        <f t="shared" si="36"/>
        <v>22760000</v>
      </c>
      <c r="P207">
        <f t="shared" si="21"/>
        <v>34600000</v>
      </c>
      <c r="Q207">
        <f>IFERROR(J144+MATCH(P207,J207:N207,0)-1,"")</f>
        <v>2015</v>
      </c>
      <c r="R207">
        <f t="shared" si="22"/>
        <v>15070000</v>
      </c>
      <c r="S207">
        <f>IFERROR(J144+MATCH(R207,J207:N207)-1,"")</f>
        <v>2012</v>
      </c>
      <c r="T207">
        <f t="shared" si="23"/>
        <v>25222000</v>
      </c>
      <c r="U207">
        <f t="shared" si="24"/>
        <v>7612464.7782436404</v>
      </c>
      <c r="V207">
        <f t="shared" si="25"/>
        <v>-1.3336022294663785</v>
      </c>
      <c r="W207">
        <f t="shared" si="26"/>
        <v>-0.29188969206799575</v>
      </c>
      <c r="X207">
        <f t="shared" si="27"/>
        <v>0.71698197088529292</v>
      </c>
      <c r="Y207">
        <f t="shared" si="28"/>
        <v>1.2319268821843674</v>
      </c>
      <c r="Z207">
        <f t="shared" si="29"/>
        <v>-0.32341693153528606</v>
      </c>
      <c r="AA207">
        <f t="shared" si="30"/>
        <v>-1.3336022294663785</v>
      </c>
      <c r="AB207">
        <f>IFERROR(V144+MATCH(AA207,V207:Z207,0)-1,"")</f>
        <v>2012</v>
      </c>
    </row>
    <row r="208" spans="1:28" x14ac:dyDescent="0.3">
      <c r="A208" s="1">
        <v>2</v>
      </c>
      <c r="B208" t="s">
        <v>491</v>
      </c>
      <c r="C208" t="s">
        <v>9598</v>
      </c>
      <c r="D208" t="s">
        <v>2008</v>
      </c>
      <c r="E208" t="s">
        <v>254</v>
      </c>
      <c r="F208" t="s">
        <v>254</v>
      </c>
      <c r="G208" t="s">
        <v>254</v>
      </c>
      <c r="I208" t="str">
        <f t="shared" si="31"/>
        <v>N/A</v>
      </c>
      <c r="J208">
        <f t="shared" si="32"/>
        <v>18320000</v>
      </c>
      <c r="K208">
        <f t="shared" si="33"/>
        <v>7990000</v>
      </c>
      <c r="L208" t="str">
        <f t="shared" si="34"/>
        <v>N/A</v>
      </c>
      <c r="M208" t="str">
        <f t="shared" si="35"/>
        <v>N/A</v>
      </c>
      <c r="N208" t="str">
        <f t="shared" si="36"/>
        <v>N/A</v>
      </c>
      <c r="P208">
        <f t="shared" si="21"/>
        <v>18320000</v>
      </c>
      <c r="Q208">
        <f>IFERROR(J144+MATCH(P208,J208:N208,0)-1,"")</f>
        <v>2012</v>
      </c>
      <c r="R208">
        <f t="shared" si="22"/>
        <v>7990000</v>
      </c>
      <c r="S208" t="str">
        <f>IFERROR(J144+MATCH(R208,J208:N208)-1,"")</f>
        <v/>
      </c>
      <c r="T208">
        <f t="shared" si="23"/>
        <v>13155000</v>
      </c>
      <c r="U208">
        <f t="shared" si="24"/>
        <v>7304413.0496570356</v>
      </c>
      <c r="V208">
        <f t="shared" si="25"/>
        <v>0.70710678118654757</v>
      </c>
      <c r="W208">
        <f t="shared" si="26"/>
        <v>-0.70710678118654757</v>
      </c>
      <c r="X208" t="str">
        <f t="shared" si="27"/>
        <v/>
      </c>
      <c r="Y208" t="str">
        <f t="shared" si="28"/>
        <v/>
      </c>
      <c r="Z208" t="str">
        <f t="shared" si="29"/>
        <v/>
      </c>
      <c r="AA208">
        <f t="shared" si="30"/>
        <v>-0.70710678118654757</v>
      </c>
      <c r="AB208">
        <f>IFERROR(V144+MATCH(AA208,V208:Z208,0)-1,"")</f>
        <v>2013</v>
      </c>
    </row>
    <row r="209" spans="1:28" x14ac:dyDescent="0.3">
      <c r="A209" s="1">
        <v>3</v>
      </c>
      <c r="B209" t="s">
        <v>492</v>
      </c>
      <c r="C209" t="s">
        <v>254</v>
      </c>
      <c r="D209" t="s">
        <v>9599</v>
      </c>
      <c r="E209" t="s">
        <v>9600</v>
      </c>
      <c r="F209" t="s">
        <v>3620</v>
      </c>
      <c r="G209" t="s">
        <v>9601</v>
      </c>
      <c r="I209" t="str">
        <f t="shared" si="31"/>
        <v>N/A</v>
      </c>
      <c r="J209" t="str">
        <f t="shared" si="32"/>
        <v>N/A</v>
      </c>
      <c r="K209">
        <f t="shared" si="33"/>
        <v>-7.2099999999999997E-2</v>
      </c>
      <c r="L209">
        <f t="shared" si="34"/>
        <v>-9.7000000000000003E-3</v>
      </c>
      <c r="M209">
        <f t="shared" si="35"/>
        <v>0.1278</v>
      </c>
      <c r="N209">
        <f t="shared" si="36"/>
        <v>-0.3422</v>
      </c>
      <c r="P209">
        <f t="shared" ref="P209:P272" si="37">MAX(J209:N209)</f>
        <v>0.1278</v>
      </c>
      <c r="Q209">
        <f>IFERROR(J144+MATCH(P209,J209:N209,0)-1,"")</f>
        <v>2015</v>
      </c>
      <c r="R209">
        <f t="shared" ref="R209:R272" si="38">IF(Q209="","",MIN(J209:N209))</f>
        <v>-0.3422</v>
      </c>
      <c r="S209" t="str">
        <f>IFERROR(J144+MATCH(R209,J209:N209)-1,"")</f>
        <v/>
      </c>
      <c r="T209">
        <f t="shared" ref="T209:T272" si="39">IFERROR(AVERAGE(J209:N209),"")</f>
        <v>-7.4050000000000005E-2</v>
      </c>
      <c r="U209">
        <f t="shared" ref="U209:U272" si="40">IFERROR(STDEV(J209:N209),"")</f>
        <v>0.19730903848193743</v>
      </c>
      <c r="V209" t="str">
        <f t="shared" ref="V209:V272" si="41">IF(C209="-","",IF(ISBLANK(B209),"",IF(OR(ISNUMBER(FIND("Growth",B209)),ISNUMBER(FIND("Margin",B209))),"",(J209-T209)/U209)))</f>
        <v/>
      </c>
      <c r="W209">
        <f t="shared" ref="W209:W272" si="42">IF(OR(D209="-",ISBLANK(D209)),"",(K209-T209)/U209)</f>
        <v>9.8829735069562927E-3</v>
      </c>
      <c r="X209">
        <f t="shared" ref="X209:X272" si="43">IF(OR(E209="-",ISBLANK(E209)),"",(L209-T209)/U209)</f>
        <v>0.32613812572955647</v>
      </c>
      <c r="Y209">
        <f t="shared" ref="Y209:Y272" si="44">IF(OR(F209="-",ISBLANK(F209)),"",(M209-T209)/U209)</f>
        <v>1.0230144627585231</v>
      </c>
      <c r="Z209">
        <f t="shared" ref="Z209:Z272" si="45">IFERROR(IF(OR(G209="-",ISBLANK(G209)),"",(N209-T209)/U209),"")</f>
        <v>-1.3590355619950358</v>
      </c>
      <c r="AA209">
        <f t="shared" ref="AA209:AA272" si="46">IF(MAX(MAX(V209:Z209),ABS(MIN(V209:Z209)))=ABS(MIN(V209:Z209)),MIN(V209:Z209),MAX(V209:Z209))</f>
        <v>-1.3590355619950358</v>
      </c>
      <c r="AB209">
        <f>IFERROR(V144+MATCH(AA209,V209:Z209,0)-1,"")</f>
        <v>2016</v>
      </c>
    </row>
    <row r="210" spans="1:28" x14ac:dyDescent="0.3">
      <c r="A210" s="1">
        <v>4</v>
      </c>
      <c r="B210" t="s">
        <v>497</v>
      </c>
      <c r="C210" t="s">
        <v>9602</v>
      </c>
      <c r="D210" t="s">
        <v>9603</v>
      </c>
      <c r="E210" t="s">
        <v>9604</v>
      </c>
      <c r="F210" t="s">
        <v>9605</v>
      </c>
      <c r="G210" t="s">
        <v>9606</v>
      </c>
      <c r="I210" t="str">
        <f t="shared" si="31"/>
        <v>N/A</v>
      </c>
      <c r="J210">
        <f t="shared" si="32"/>
        <v>5.8900000000000001E-2</v>
      </c>
      <c r="K210">
        <f t="shared" si="33"/>
        <v>5.0700000000000002E-2</v>
      </c>
      <c r="L210">
        <f t="shared" si="34"/>
        <v>4.7400000000000005E-2</v>
      </c>
      <c r="M210">
        <f t="shared" si="35"/>
        <v>5.0800000000000005E-2</v>
      </c>
      <c r="N210">
        <f t="shared" si="36"/>
        <v>3.2100000000000004E-2</v>
      </c>
      <c r="P210">
        <f t="shared" si="37"/>
        <v>5.8900000000000001E-2</v>
      </c>
      <c r="Q210">
        <f>IFERROR(J144+MATCH(P210,J210:N210,0)-1,"")</f>
        <v>2012</v>
      </c>
      <c r="R210">
        <f t="shared" si="38"/>
        <v>3.2100000000000004E-2</v>
      </c>
      <c r="S210" t="str">
        <f>IFERROR(J144+MATCH(R210,J210:N210)-1,"")</f>
        <v/>
      </c>
      <c r="T210">
        <f t="shared" si="39"/>
        <v>4.7980000000000002E-2</v>
      </c>
      <c r="U210">
        <f t="shared" si="40"/>
        <v>9.8375301778444672E-3</v>
      </c>
      <c r="V210">
        <f t="shared" si="41"/>
        <v>1.1100347142612492</v>
      </c>
      <c r="W210">
        <f t="shared" si="42"/>
        <v>0.27649216325921228</v>
      </c>
      <c r="X210">
        <f t="shared" si="43"/>
        <v>-5.8957887753802334E-2</v>
      </c>
      <c r="Y210">
        <f t="shared" si="44"/>
        <v>0.28665731632021302</v>
      </c>
      <c r="Z210">
        <f t="shared" si="45"/>
        <v>-1.6142263060868716</v>
      </c>
      <c r="AA210">
        <f t="shared" si="46"/>
        <v>-1.6142263060868716</v>
      </c>
      <c r="AB210">
        <f>IFERROR(V144+MATCH(AA210,V210:Z210,0)-1,"")</f>
        <v>2016</v>
      </c>
    </row>
    <row r="211" spans="1:28" x14ac:dyDescent="0.3">
      <c r="A211" s="1">
        <v>5</v>
      </c>
      <c r="B211" t="s">
        <v>503</v>
      </c>
      <c r="C211" t="s">
        <v>6806</v>
      </c>
      <c r="D211" t="s">
        <v>2226</v>
      </c>
      <c r="E211" t="s">
        <v>6089</v>
      </c>
      <c r="F211" t="s">
        <v>5083</v>
      </c>
      <c r="G211" t="s">
        <v>9607</v>
      </c>
      <c r="I211" t="str">
        <f t="shared" si="31"/>
        <v>N/A</v>
      </c>
      <c r="J211">
        <f t="shared" si="32"/>
        <v>18930000</v>
      </c>
      <c r="K211">
        <f t="shared" si="33"/>
        <v>12780000</v>
      </c>
      <c r="L211">
        <f t="shared" si="34"/>
        <v>18800000</v>
      </c>
      <c r="M211">
        <f t="shared" si="35"/>
        <v>25360000</v>
      </c>
      <c r="N211">
        <f t="shared" si="36"/>
        <v>14700000</v>
      </c>
      <c r="P211">
        <f t="shared" si="37"/>
        <v>25360000</v>
      </c>
      <c r="Q211">
        <f>IFERROR(J144+MATCH(P211,J211:N211,0)-1,"")</f>
        <v>2015</v>
      </c>
      <c r="R211">
        <f t="shared" si="38"/>
        <v>12780000</v>
      </c>
      <c r="S211" t="str">
        <f>IFERROR(J144+MATCH(R211,J211:N211)-1,"")</f>
        <v/>
      </c>
      <c r="T211">
        <f t="shared" si="39"/>
        <v>18114000</v>
      </c>
      <c r="U211">
        <f t="shared" si="40"/>
        <v>4841175.4770923145</v>
      </c>
      <c r="V211">
        <f t="shared" si="41"/>
        <v>0.16855410506419038</v>
      </c>
      <c r="W211">
        <f t="shared" si="42"/>
        <v>-1.1017985250151856</v>
      </c>
      <c r="X211">
        <f t="shared" si="43"/>
        <v>0.14170112263974829</v>
      </c>
      <c r="Y211">
        <f t="shared" si="44"/>
        <v>1.4967439280577495</v>
      </c>
      <c r="Z211">
        <f t="shared" si="45"/>
        <v>-0.70520063074650241</v>
      </c>
      <c r="AA211">
        <f t="shared" si="46"/>
        <v>1.4967439280577495</v>
      </c>
      <c r="AB211">
        <f>IFERROR(V144+MATCH(AA211,V211:Z211,0)-1,"")</f>
        <v>2015</v>
      </c>
    </row>
    <row r="212" spans="1:28" x14ac:dyDescent="0.3">
      <c r="A212" s="1">
        <v>6</v>
      </c>
      <c r="B212" t="s">
        <v>509</v>
      </c>
      <c r="C212" t="s">
        <v>6806</v>
      </c>
      <c r="D212" t="s">
        <v>2226</v>
      </c>
      <c r="E212" t="s">
        <v>3440</v>
      </c>
      <c r="F212" t="s">
        <v>9608</v>
      </c>
      <c r="G212" t="s">
        <v>9609</v>
      </c>
      <c r="I212" t="str">
        <f t="shared" si="31"/>
        <v>N/A</v>
      </c>
      <c r="J212">
        <f t="shared" si="32"/>
        <v>18930000</v>
      </c>
      <c r="K212">
        <f t="shared" si="33"/>
        <v>12780000</v>
      </c>
      <c r="L212">
        <f t="shared" si="34"/>
        <v>7420000</v>
      </c>
      <c r="M212">
        <f t="shared" si="35"/>
        <v>8230000</v>
      </c>
      <c r="N212">
        <f t="shared" si="36"/>
        <v>8289999.9999999991</v>
      </c>
      <c r="P212">
        <f t="shared" si="37"/>
        <v>18930000</v>
      </c>
      <c r="Q212">
        <f>IFERROR(J144+MATCH(P212,J212:N212,0)-1,"")</f>
        <v>2012</v>
      </c>
      <c r="R212">
        <f t="shared" si="38"/>
        <v>7420000</v>
      </c>
      <c r="S212">
        <f>IFERROR(J144+MATCH(R212,J212:N212)-1,"")</f>
        <v>2014</v>
      </c>
      <c r="T212">
        <f t="shared" si="39"/>
        <v>11130000</v>
      </c>
      <c r="U212">
        <f t="shared" si="40"/>
        <v>4842576.7934024548</v>
      </c>
      <c r="V212">
        <f t="shared" si="41"/>
        <v>1.6107127120062918</v>
      </c>
      <c r="W212">
        <f t="shared" si="42"/>
        <v>0.34072768907825401</v>
      </c>
      <c r="X212">
        <f t="shared" si="43"/>
        <v>-0.76612104635171052</v>
      </c>
      <c r="Y212">
        <f t="shared" si="44"/>
        <v>-0.59885472625874947</v>
      </c>
      <c r="Z212">
        <f t="shared" si="45"/>
        <v>-0.58646462847408587</v>
      </c>
      <c r="AA212">
        <f t="shared" si="46"/>
        <v>1.6107127120062918</v>
      </c>
      <c r="AB212">
        <f>IFERROR(V144+MATCH(AA212,V212:Z212,0)-1,"")</f>
        <v>2012</v>
      </c>
    </row>
    <row r="213" spans="1:28" x14ac:dyDescent="0.3">
      <c r="A213" s="1">
        <v>7</v>
      </c>
      <c r="B213" t="s">
        <v>515</v>
      </c>
      <c r="C213" t="s">
        <v>6806</v>
      </c>
      <c r="D213" t="s">
        <v>2226</v>
      </c>
      <c r="E213" t="s">
        <v>3440</v>
      </c>
      <c r="F213" t="s">
        <v>9608</v>
      </c>
      <c r="G213" t="s">
        <v>9609</v>
      </c>
      <c r="I213" t="str">
        <f t="shared" si="31"/>
        <v>N/A</v>
      </c>
      <c r="J213">
        <f t="shared" si="32"/>
        <v>18930000</v>
      </c>
      <c r="K213">
        <f t="shared" si="33"/>
        <v>12780000</v>
      </c>
      <c r="L213">
        <f t="shared" si="34"/>
        <v>7420000</v>
      </c>
      <c r="M213">
        <f t="shared" si="35"/>
        <v>8230000</v>
      </c>
      <c r="N213">
        <f t="shared" si="36"/>
        <v>8289999.9999999991</v>
      </c>
      <c r="P213">
        <f t="shared" si="37"/>
        <v>18930000</v>
      </c>
      <c r="Q213">
        <f>IFERROR(J144+MATCH(P213,J213:N213,0)-1,"")</f>
        <v>2012</v>
      </c>
      <c r="R213">
        <f t="shared" si="38"/>
        <v>7420000</v>
      </c>
      <c r="S213">
        <f>IFERROR(J144+MATCH(R213,J213:N213)-1,"")</f>
        <v>2014</v>
      </c>
      <c r="T213">
        <f t="shared" si="39"/>
        <v>11130000</v>
      </c>
      <c r="U213">
        <f t="shared" si="40"/>
        <v>4842576.7934024548</v>
      </c>
      <c r="V213">
        <f t="shared" si="41"/>
        <v>1.6107127120062918</v>
      </c>
      <c r="W213">
        <f t="shared" si="42"/>
        <v>0.34072768907825401</v>
      </c>
      <c r="X213">
        <f t="shared" si="43"/>
        <v>-0.76612104635171052</v>
      </c>
      <c r="Y213">
        <f t="shared" si="44"/>
        <v>-0.59885472625874947</v>
      </c>
      <c r="Z213">
        <f t="shared" si="45"/>
        <v>-0.58646462847408587</v>
      </c>
      <c r="AA213">
        <f t="shared" si="46"/>
        <v>1.6107127120062918</v>
      </c>
      <c r="AB213">
        <f>IFERROR(V144+MATCH(AA213,V213:Z213,0)-1,"")</f>
        <v>2012</v>
      </c>
    </row>
    <row r="214" spans="1:28" x14ac:dyDescent="0.3">
      <c r="A214" s="1">
        <v>8</v>
      </c>
      <c r="B214" t="s">
        <v>521</v>
      </c>
      <c r="C214" t="s">
        <v>254</v>
      </c>
      <c r="D214" t="s">
        <v>254</v>
      </c>
      <c r="E214" t="s">
        <v>254</v>
      </c>
      <c r="F214" t="s">
        <v>254</v>
      </c>
      <c r="G214" t="s">
        <v>254</v>
      </c>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1:28" x14ac:dyDescent="0.3">
      <c r="A215" s="1">
        <v>9</v>
      </c>
      <c r="B215" t="s">
        <v>527</v>
      </c>
      <c r="C215" t="s">
        <v>254</v>
      </c>
      <c r="D215" t="s">
        <v>254</v>
      </c>
      <c r="E215" t="s">
        <v>6921</v>
      </c>
      <c r="F215" t="s">
        <v>9610</v>
      </c>
      <c r="G215" t="s">
        <v>3439</v>
      </c>
      <c r="I215" t="str">
        <f t="shared" si="31"/>
        <v>N/A</v>
      </c>
      <c r="J215" t="str">
        <f t="shared" si="32"/>
        <v>N/A</v>
      </c>
      <c r="K215" t="str">
        <f t="shared" si="33"/>
        <v>N/A</v>
      </c>
      <c r="L215">
        <f t="shared" si="34"/>
        <v>11370000</v>
      </c>
      <c r="M215">
        <f t="shared" si="35"/>
        <v>17130000</v>
      </c>
      <c r="N215">
        <f t="shared" si="36"/>
        <v>6410000</v>
      </c>
      <c r="P215">
        <f t="shared" si="37"/>
        <v>17130000</v>
      </c>
      <c r="Q215">
        <f>IFERROR(J144+MATCH(P215,J215:N215,0)-1,"")</f>
        <v>2015</v>
      </c>
      <c r="R215">
        <f t="shared" si="38"/>
        <v>6410000</v>
      </c>
      <c r="S215" t="str">
        <f>IFERROR(J144+MATCH(R215,J215:N215)-1,"")</f>
        <v/>
      </c>
      <c r="T215">
        <f t="shared" si="39"/>
        <v>11636666.666666666</v>
      </c>
      <c r="U215">
        <f t="shared" si="40"/>
        <v>5364972.8175763711</v>
      </c>
      <c r="V215" t="str">
        <f t="shared" si="41"/>
        <v/>
      </c>
      <c r="W215" t="str">
        <f t="shared" si="42"/>
        <v/>
      </c>
      <c r="X215">
        <f t="shared" si="43"/>
        <v>-4.9705129128153315E-2</v>
      </c>
      <c r="Y215">
        <f t="shared" si="44"/>
        <v>1.0239256600399609</v>
      </c>
      <c r="Z215">
        <f t="shared" si="45"/>
        <v>-0.97422053091180716</v>
      </c>
      <c r="AA215">
        <f t="shared" si="46"/>
        <v>1.0239256600399609</v>
      </c>
      <c r="AB215">
        <f>IFERROR(V144+MATCH(AA215,V215:Z215,0)-1,"")</f>
        <v>2015</v>
      </c>
    </row>
    <row r="216" spans="1:28" x14ac:dyDescent="0.3">
      <c r="A216" s="1">
        <v>10</v>
      </c>
      <c r="B216" t="s">
        <v>533</v>
      </c>
      <c r="C216" t="s">
        <v>254</v>
      </c>
      <c r="D216" t="s">
        <v>9611</v>
      </c>
      <c r="E216" t="s">
        <v>9612</v>
      </c>
      <c r="F216" t="s">
        <v>9613</v>
      </c>
      <c r="G216" t="s">
        <v>9614</v>
      </c>
      <c r="I216" t="str">
        <f t="shared" si="31"/>
        <v>N/A</v>
      </c>
      <c r="J216" t="str">
        <f t="shared" si="32"/>
        <v>N/A</v>
      </c>
      <c r="K216">
        <f t="shared" si="33"/>
        <v>-0.3251</v>
      </c>
      <c r="L216">
        <f t="shared" si="34"/>
        <v>0.47120000000000001</v>
      </c>
      <c r="M216">
        <f t="shared" si="35"/>
        <v>0.34939999999999999</v>
      </c>
      <c r="N216">
        <f t="shared" si="36"/>
        <v>-0.42049999999999998</v>
      </c>
      <c r="P216">
        <f t="shared" si="37"/>
        <v>0.47120000000000001</v>
      </c>
      <c r="Q216">
        <f>IFERROR(J144+MATCH(P216,J216:N216,0)-1,"")</f>
        <v>2014</v>
      </c>
      <c r="R216">
        <f t="shared" si="38"/>
        <v>-0.42049999999999998</v>
      </c>
      <c r="S216" t="str">
        <f>IFERROR(J144+MATCH(R216,J216:N216)-1,"")</f>
        <v/>
      </c>
      <c r="T216">
        <f t="shared" si="39"/>
        <v>1.8750000000000003E-2</v>
      </c>
      <c r="U216">
        <f t="shared" si="40"/>
        <v>0.45651353028506542</v>
      </c>
      <c r="V216" t="str">
        <f t="shared" si="41"/>
        <v/>
      </c>
      <c r="W216">
        <f t="shared" si="42"/>
        <v>-0.75320878175349193</v>
      </c>
      <c r="X216">
        <f t="shared" si="43"/>
        <v>0.9910987736058382</v>
      </c>
      <c r="Y216">
        <f t="shared" si="44"/>
        <v>0.72429397611398028</v>
      </c>
      <c r="Z216">
        <f t="shared" si="45"/>
        <v>-0.96218396796632644</v>
      </c>
      <c r="AA216">
        <f t="shared" si="46"/>
        <v>0.9910987736058382</v>
      </c>
      <c r="AB216">
        <f>IFERROR(V144+MATCH(AA216,V216:Z216,0)-1,"")</f>
        <v>2014</v>
      </c>
    </row>
    <row r="217" spans="1:28" x14ac:dyDescent="0.3">
      <c r="A217" s="1">
        <v>11</v>
      </c>
      <c r="B217" t="s">
        <v>538</v>
      </c>
      <c r="C217" t="s">
        <v>9615</v>
      </c>
      <c r="D217" t="s">
        <v>9616</v>
      </c>
      <c r="E217" t="s">
        <v>9617</v>
      </c>
      <c r="F217" t="s">
        <v>9618</v>
      </c>
      <c r="G217" t="s">
        <v>9619</v>
      </c>
      <c r="I217" t="str">
        <f t="shared" si="31"/>
        <v>N/A</v>
      </c>
      <c r="J217">
        <f t="shared" si="32"/>
        <v>37.42</v>
      </c>
      <c r="K217">
        <f t="shared" si="33"/>
        <v>60.67</v>
      </c>
      <c r="L217">
        <f t="shared" si="34"/>
        <v>44.99</v>
      </c>
      <c r="M217">
        <f t="shared" si="35"/>
        <v>36.26</v>
      </c>
      <c r="N217">
        <f t="shared" si="36"/>
        <v>67.56</v>
      </c>
      <c r="P217">
        <f t="shared" si="37"/>
        <v>67.56</v>
      </c>
      <c r="Q217">
        <f>IFERROR(J144+MATCH(P217,J217:N217,0)-1,"")</f>
        <v>2016</v>
      </c>
      <c r="R217">
        <f t="shared" si="38"/>
        <v>36.26</v>
      </c>
      <c r="S217" t="str">
        <f>IFERROR(J144+MATCH(R217,J217:N217)-1,"")</f>
        <v/>
      </c>
      <c r="T217">
        <f t="shared" si="39"/>
        <v>49.38</v>
      </c>
      <c r="U217">
        <f t="shared" si="40"/>
        <v>14.075018650076457</v>
      </c>
      <c r="V217">
        <f t="shared" si="41"/>
        <v>-0.84973244422202121</v>
      </c>
      <c r="W217">
        <f t="shared" si="42"/>
        <v>0.80213037585841285</v>
      </c>
      <c r="X217">
        <f t="shared" si="43"/>
        <v>-0.31190011957647767</v>
      </c>
      <c r="Y217">
        <f t="shared" si="44"/>
        <v>-0.93214796556796997</v>
      </c>
      <c r="Z217">
        <f t="shared" si="45"/>
        <v>1.2916501535080556</v>
      </c>
      <c r="AA217">
        <f t="shared" si="46"/>
        <v>1.2916501535080556</v>
      </c>
      <c r="AB217">
        <f>IFERROR(V144+MATCH(AA217,V217:Z217,0)-1,"")</f>
        <v>2016</v>
      </c>
    </row>
    <row r="218" spans="1:28" x14ac:dyDescent="0.3">
      <c r="A218" s="1">
        <v>12</v>
      </c>
      <c r="B218" t="s">
        <v>544</v>
      </c>
      <c r="C218" t="s">
        <v>4891</v>
      </c>
      <c r="D218" t="s">
        <v>2605</v>
      </c>
      <c r="E218" t="s">
        <v>9620</v>
      </c>
      <c r="F218" t="s">
        <v>5286</v>
      </c>
      <c r="G218" t="s">
        <v>3230</v>
      </c>
      <c r="I218" t="str">
        <f t="shared" si="31"/>
        <v>pos_trend</v>
      </c>
      <c r="J218">
        <f t="shared" si="32"/>
        <v>6060000</v>
      </c>
      <c r="K218">
        <f t="shared" si="33"/>
        <v>7430000</v>
      </c>
      <c r="L218">
        <f t="shared" si="34"/>
        <v>8010000</v>
      </c>
      <c r="M218">
        <f t="shared" si="35"/>
        <v>8890000</v>
      </c>
      <c r="N218">
        <f t="shared" si="36"/>
        <v>9910000</v>
      </c>
      <c r="P218">
        <f t="shared" si="37"/>
        <v>9910000</v>
      </c>
      <c r="Q218">
        <f>IFERROR(J144+MATCH(P218,J218:N218,0)-1,"")</f>
        <v>2016</v>
      </c>
      <c r="R218">
        <f t="shared" si="38"/>
        <v>6060000</v>
      </c>
      <c r="S218">
        <f>IFERROR(J144+MATCH(R218,J218:N218)-1,"")</f>
        <v>2012</v>
      </c>
      <c r="T218">
        <f t="shared" si="39"/>
        <v>8060000</v>
      </c>
      <c r="U218">
        <f t="shared" si="40"/>
        <v>1458663.772087317</v>
      </c>
      <c r="V218">
        <f t="shared" si="41"/>
        <v>-1.3711178945220819</v>
      </c>
      <c r="W218">
        <f t="shared" si="42"/>
        <v>-0.43190213677445582</v>
      </c>
      <c r="X218">
        <f t="shared" si="43"/>
        <v>-3.427794736305205E-2</v>
      </c>
      <c r="Y218">
        <f t="shared" si="44"/>
        <v>0.56901392622666402</v>
      </c>
      <c r="Z218">
        <f t="shared" si="45"/>
        <v>1.2682840524329257</v>
      </c>
      <c r="AA218">
        <f t="shared" si="46"/>
        <v>-1.3711178945220819</v>
      </c>
      <c r="AB218">
        <f>IFERROR(V144+MATCH(AA218,V218:Z218,0)-1,"")</f>
        <v>2012</v>
      </c>
    </row>
    <row r="219" spans="1:28" x14ac:dyDescent="0.3">
      <c r="A219" s="1">
        <v>13</v>
      </c>
      <c r="B219" t="s">
        <v>545</v>
      </c>
      <c r="C219" t="s">
        <v>4891</v>
      </c>
      <c r="D219" t="s">
        <v>2605</v>
      </c>
      <c r="E219" t="s">
        <v>9620</v>
      </c>
      <c r="F219" t="s">
        <v>5286</v>
      </c>
      <c r="G219" t="s">
        <v>3230</v>
      </c>
      <c r="I219" t="str">
        <f t="shared" si="31"/>
        <v>pos_trend</v>
      </c>
      <c r="J219">
        <f t="shared" si="32"/>
        <v>6060000</v>
      </c>
      <c r="K219">
        <f t="shared" si="33"/>
        <v>7430000</v>
      </c>
      <c r="L219">
        <f t="shared" si="34"/>
        <v>8010000</v>
      </c>
      <c r="M219">
        <f t="shared" si="35"/>
        <v>8890000</v>
      </c>
      <c r="N219">
        <f t="shared" si="36"/>
        <v>9910000</v>
      </c>
      <c r="P219">
        <f t="shared" si="37"/>
        <v>9910000</v>
      </c>
      <c r="Q219">
        <f>IFERROR(J144+MATCH(P219,J219:N219,0)-1,"")</f>
        <v>2016</v>
      </c>
      <c r="R219">
        <f t="shared" si="38"/>
        <v>6060000</v>
      </c>
      <c r="S219">
        <f>IFERROR(J144+MATCH(R219,J219:N219)-1,"")</f>
        <v>2012</v>
      </c>
      <c r="T219">
        <f t="shared" si="39"/>
        <v>8060000</v>
      </c>
      <c r="U219">
        <f t="shared" si="40"/>
        <v>1458663.772087317</v>
      </c>
      <c r="V219">
        <f t="shared" si="41"/>
        <v>-1.3711178945220819</v>
      </c>
      <c r="W219">
        <f t="shared" si="42"/>
        <v>-0.43190213677445582</v>
      </c>
      <c r="X219">
        <f t="shared" si="43"/>
        <v>-3.427794736305205E-2</v>
      </c>
      <c r="Y219">
        <f t="shared" si="44"/>
        <v>0.56901392622666402</v>
      </c>
      <c r="Z219">
        <f t="shared" si="45"/>
        <v>1.2682840524329257</v>
      </c>
      <c r="AA219">
        <f t="shared" si="46"/>
        <v>-1.3711178945220819</v>
      </c>
      <c r="AB219">
        <f>IFERROR(V144+MATCH(AA219,V219:Z219,0)-1,"")</f>
        <v>2012</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9621</v>
      </c>
      <c r="D223" t="s">
        <v>9622</v>
      </c>
      <c r="E223" t="s">
        <v>9623</v>
      </c>
      <c r="F223" t="s">
        <v>1981</v>
      </c>
      <c r="G223" t="s">
        <v>9624</v>
      </c>
      <c r="I223" t="str">
        <f t="shared" si="31"/>
        <v>N/A</v>
      </c>
      <c r="J223">
        <f t="shared" si="32"/>
        <v>24340000</v>
      </c>
      <c r="K223">
        <f t="shared" si="33"/>
        <v>19640000</v>
      </c>
      <c r="L223">
        <f t="shared" si="34"/>
        <v>23830000</v>
      </c>
      <c r="M223">
        <f t="shared" si="35"/>
        <v>24140000</v>
      </c>
      <c r="N223">
        <f t="shared" si="36"/>
        <v>29710000</v>
      </c>
      <c r="P223">
        <f t="shared" si="37"/>
        <v>29710000</v>
      </c>
      <c r="Q223">
        <f>IFERROR(J144+MATCH(P223,J223:N223,0)-1,"")</f>
        <v>2016</v>
      </c>
      <c r="R223">
        <f t="shared" si="38"/>
        <v>19640000</v>
      </c>
      <c r="S223" t="str">
        <f>IFERROR(J144+MATCH(R223,J223:N223)-1,"")</f>
        <v/>
      </c>
      <c r="T223">
        <f t="shared" si="39"/>
        <v>24332000</v>
      </c>
      <c r="U223">
        <f t="shared" si="40"/>
        <v>3578640.8034336166</v>
      </c>
      <c r="V223">
        <f t="shared" si="41"/>
        <v>2.2354856045692542E-3</v>
      </c>
      <c r="W223">
        <f t="shared" si="42"/>
        <v>-1.3111123070798676</v>
      </c>
      <c r="X223">
        <f t="shared" si="43"/>
        <v>-0.1402767216867207</v>
      </c>
      <c r="Y223">
        <f t="shared" si="44"/>
        <v>-5.3651654509662097E-2</v>
      </c>
      <c r="Z223">
        <f t="shared" si="45"/>
        <v>1.5028051976716812</v>
      </c>
      <c r="AA223">
        <f t="shared" si="46"/>
        <v>1.5028051976716812</v>
      </c>
      <c r="AB223">
        <f>IFERROR(V144+MATCH(AA223,V223:Z223,0)-1,"")</f>
        <v>2016</v>
      </c>
    </row>
    <row r="224" spans="1:28" x14ac:dyDescent="0.3">
      <c r="A224" s="1">
        <v>18</v>
      </c>
      <c r="B224" t="s">
        <v>555</v>
      </c>
      <c r="C224" t="s">
        <v>9621</v>
      </c>
      <c r="D224" t="s">
        <v>9622</v>
      </c>
      <c r="E224" t="s">
        <v>9623</v>
      </c>
      <c r="F224" t="s">
        <v>1981</v>
      </c>
      <c r="G224" t="s">
        <v>9624</v>
      </c>
      <c r="I224" t="str">
        <f t="shared" si="31"/>
        <v>N/A</v>
      </c>
      <c r="J224">
        <f t="shared" si="32"/>
        <v>24340000</v>
      </c>
      <c r="K224">
        <f t="shared" si="33"/>
        <v>19640000</v>
      </c>
      <c r="L224">
        <f t="shared" si="34"/>
        <v>23830000</v>
      </c>
      <c r="M224">
        <f t="shared" si="35"/>
        <v>24140000</v>
      </c>
      <c r="N224">
        <f t="shared" si="36"/>
        <v>29710000</v>
      </c>
      <c r="P224">
        <f t="shared" si="37"/>
        <v>29710000</v>
      </c>
      <c r="Q224">
        <f>IFERROR(J144+MATCH(P224,J224:N224,0)-1,"")</f>
        <v>2016</v>
      </c>
      <c r="R224">
        <f t="shared" si="38"/>
        <v>19640000</v>
      </c>
      <c r="S224" t="str">
        <f>IFERROR(J144+MATCH(R224,J224:N224)-1,"")</f>
        <v/>
      </c>
      <c r="T224">
        <f t="shared" si="39"/>
        <v>24332000</v>
      </c>
      <c r="U224">
        <f t="shared" si="40"/>
        <v>3578640.8034336166</v>
      </c>
      <c r="V224">
        <f t="shared" si="41"/>
        <v>2.2354856045692542E-3</v>
      </c>
      <c r="W224">
        <f t="shared" si="42"/>
        <v>-1.3111123070798676</v>
      </c>
      <c r="X224">
        <f t="shared" si="43"/>
        <v>-0.1402767216867207</v>
      </c>
      <c r="Y224">
        <f t="shared" si="44"/>
        <v>-5.3651654509662097E-2</v>
      </c>
      <c r="Z224">
        <f t="shared" si="45"/>
        <v>1.5028051976716812</v>
      </c>
      <c r="AA224">
        <f t="shared" si="46"/>
        <v>1.5028051976716812</v>
      </c>
      <c r="AB224">
        <f>IFERROR(V144+MATCH(AA224,V224:Z224,0)-1,"")</f>
        <v>2016</v>
      </c>
    </row>
    <row r="225" spans="1:28" x14ac:dyDescent="0.3">
      <c r="A225" s="1">
        <v>19</v>
      </c>
      <c r="B225" t="s">
        <v>561</v>
      </c>
      <c r="C225" t="s">
        <v>9625</v>
      </c>
      <c r="D225" t="s">
        <v>9626</v>
      </c>
      <c r="E225" t="s">
        <v>9627</v>
      </c>
      <c r="F225" t="s">
        <v>6019</v>
      </c>
      <c r="G225" t="s">
        <v>9628</v>
      </c>
      <c r="I225" t="str">
        <f t="shared" si="31"/>
        <v>N/A</v>
      </c>
      <c r="J225">
        <f t="shared" si="32"/>
        <v>82720000</v>
      </c>
      <c r="K225">
        <f t="shared" si="33"/>
        <v>70840000</v>
      </c>
      <c r="L225">
        <f t="shared" si="34"/>
        <v>81320000</v>
      </c>
      <c r="M225">
        <f t="shared" si="35"/>
        <v>93000000</v>
      </c>
      <c r="N225">
        <f t="shared" si="36"/>
        <v>77070000</v>
      </c>
      <c r="P225">
        <f t="shared" si="37"/>
        <v>93000000</v>
      </c>
      <c r="Q225">
        <f>IFERROR(J144+MATCH(P225,J225:N225,0)-1,"")</f>
        <v>2015</v>
      </c>
      <c r="R225">
        <f t="shared" si="38"/>
        <v>70840000</v>
      </c>
      <c r="S225" t="str">
        <f>IFERROR(J144+MATCH(R225,J225:N225)-1,"")</f>
        <v/>
      </c>
      <c r="T225">
        <f t="shared" si="39"/>
        <v>80990000</v>
      </c>
      <c r="U225">
        <f t="shared" si="40"/>
        <v>8150625.7428494412</v>
      </c>
      <c r="V225">
        <f t="shared" si="41"/>
        <v>0.21225364218418838</v>
      </c>
      <c r="W225">
        <f t="shared" si="42"/>
        <v>-1.2453031607916256</v>
      </c>
      <c r="X225">
        <f t="shared" si="43"/>
        <v>4.048768897155039E-2</v>
      </c>
      <c r="Y225">
        <f t="shared" si="44"/>
        <v>1.4735064986312731</v>
      </c>
      <c r="Z225">
        <f t="shared" si="45"/>
        <v>-0.4809446689953864</v>
      </c>
      <c r="AA225">
        <f t="shared" si="46"/>
        <v>1.4735064986312731</v>
      </c>
      <c r="AB225">
        <f>IFERROR(V144+MATCH(AA225,V225:Z225,0)-1,"")</f>
        <v>2015</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9629</v>
      </c>
      <c r="D228" t="s">
        <v>9630</v>
      </c>
      <c r="E228" t="s">
        <v>9631</v>
      </c>
      <c r="F228" t="s">
        <v>9632</v>
      </c>
      <c r="G228" t="s">
        <v>9633</v>
      </c>
      <c r="I228" t="str">
        <f t="shared" si="31"/>
        <v>pos_trend</v>
      </c>
      <c r="J228">
        <f t="shared" si="32"/>
        <v>457500000</v>
      </c>
      <c r="K228">
        <f t="shared" si="33"/>
        <v>513600000</v>
      </c>
      <c r="L228">
        <f t="shared" si="34"/>
        <v>541350000</v>
      </c>
      <c r="M228">
        <f t="shared" si="35"/>
        <v>561830000</v>
      </c>
      <c r="N228">
        <f t="shared" si="36"/>
        <v>601320000</v>
      </c>
      <c r="P228">
        <f t="shared" si="37"/>
        <v>601320000</v>
      </c>
      <c r="Q228">
        <f>IFERROR(J144+MATCH(P228,J228:N228,0)-1,"")</f>
        <v>2016</v>
      </c>
      <c r="R228">
        <f t="shared" si="38"/>
        <v>457500000</v>
      </c>
      <c r="S228">
        <f>IFERROR(J144+MATCH(R228,J228:N228)-1,"")</f>
        <v>2012</v>
      </c>
      <c r="T228">
        <f t="shared" si="39"/>
        <v>535120000</v>
      </c>
      <c r="U228">
        <f t="shared" si="40"/>
        <v>53904201.598762222</v>
      </c>
      <c r="V228">
        <f t="shared" si="41"/>
        <v>-1.4399619639627934</v>
      </c>
      <c r="W228">
        <f t="shared" si="42"/>
        <v>-0.39922676455139544</v>
      </c>
      <c r="X228">
        <f t="shared" si="43"/>
        <v>0.1155754062804458</v>
      </c>
      <c r="Y228">
        <f t="shared" si="44"/>
        <v>0.4955086840691344</v>
      </c>
      <c r="Z228">
        <f t="shared" si="45"/>
        <v>1.2281046381646088</v>
      </c>
      <c r="AA228">
        <f t="shared" si="46"/>
        <v>-1.4399619639627934</v>
      </c>
      <c r="AB228">
        <f>IFERROR(V144+MATCH(AA228,V228:Z228,0)-1,"")</f>
        <v>2012</v>
      </c>
    </row>
    <row r="229" spans="1:28" x14ac:dyDescent="0.3">
      <c r="A229" s="1">
        <v>1</v>
      </c>
      <c r="B229" t="s">
        <v>573</v>
      </c>
      <c r="C229" t="s">
        <v>9634</v>
      </c>
      <c r="D229" t="s">
        <v>9635</v>
      </c>
      <c r="E229" t="s">
        <v>9636</v>
      </c>
      <c r="F229" t="s">
        <v>9637</v>
      </c>
      <c r="G229" t="s">
        <v>55</v>
      </c>
      <c r="I229" t="str">
        <f t="shared" si="31"/>
        <v>pos_trend</v>
      </c>
      <c r="J229">
        <f t="shared" si="32"/>
        <v>646140000</v>
      </c>
      <c r="K229">
        <f t="shared" si="33"/>
        <v>752500000</v>
      </c>
      <c r="L229">
        <f t="shared" si="34"/>
        <v>832970000</v>
      </c>
      <c r="M229">
        <f t="shared" si="35"/>
        <v>907600000</v>
      </c>
      <c r="N229">
        <f t="shared" si="36"/>
        <v>1010000000</v>
      </c>
      <c r="P229">
        <f t="shared" si="37"/>
        <v>1010000000</v>
      </c>
      <c r="Q229">
        <f>IFERROR(J144+MATCH(P229,J229:N229,0)-1,"")</f>
        <v>2016</v>
      </c>
      <c r="R229">
        <f t="shared" si="38"/>
        <v>646140000</v>
      </c>
      <c r="S229">
        <f>IFERROR(J144+MATCH(R229,J229:N229)-1,"")</f>
        <v>2012</v>
      </c>
      <c r="T229">
        <f t="shared" si="39"/>
        <v>829842000</v>
      </c>
      <c r="U229">
        <f t="shared" si="40"/>
        <v>139858147.49237886</v>
      </c>
      <c r="V229">
        <f t="shared" si="41"/>
        <v>-1.3134880112008511</v>
      </c>
      <c r="W229">
        <f t="shared" si="42"/>
        <v>-0.5530031777677773</v>
      </c>
      <c r="X229">
        <f t="shared" si="43"/>
        <v>2.236551860641834E-2</v>
      </c>
      <c r="Y229">
        <f t="shared" si="44"/>
        <v>0.55597762013998631</v>
      </c>
      <c r="Z229">
        <f t="shared" si="45"/>
        <v>1.2881480502222236</v>
      </c>
      <c r="AA229">
        <f t="shared" si="46"/>
        <v>-1.3134880112008511</v>
      </c>
      <c r="AB229">
        <f>IFERROR(V144+MATCH(AA229,V229:Z229,0)-1,"")</f>
        <v>2012</v>
      </c>
    </row>
    <row r="230" spans="1:28" x14ac:dyDescent="0.3">
      <c r="A230" s="1">
        <v>2</v>
      </c>
      <c r="B230" t="s">
        <v>579</v>
      </c>
      <c r="C230" t="s">
        <v>9638</v>
      </c>
      <c r="D230" t="s">
        <v>9639</v>
      </c>
      <c r="E230" t="s">
        <v>9640</v>
      </c>
      <c r="F230" t="s">
        <v>9641</v>
      </c>
      <c r="G230" t="s">
        <v>9642</v>
      </c>
      <c r="I230" t="str">
        <f t="shared" si="31"/>
        <v>pos_trend</v>
      </c>
      <c r="J230">
        <f t="shared" si="32"/>
        <v>211060000</v>
      </c>
      <c r="K230">
        <f t="shared" si="33"/>
        <v>253260000</v>
      </c>
      <c r="L230">
        <f t="shared" si="34"/>
        <v>278910000</v>
      </c>
      <c r="M230">
        <f t="shared" si="35"/>
        <v>308880000</v>
      </c>
      <c r="N230">
        <f t="shared" si="36"/>
        <v>344450000</v>
      </c>
      <c r="P230">
        <f t="shared" si="37"/>
        <v>344450000</v>
      </c>
      <c r="Q230">
        <f>IFERROR(J144+MATCH(P230,J230:N230,0)-1,"")</f>
        <v>2016</v>
      </c>
      <c r="R230">
        <f t="shared" si="38"/>
        <v>211060000</v>
      </c>
      <c r="S230">
        <f>IFERROR(J144+MATCH(R230,J230:N230)-1,"")</f>
        <v>2012</v>
      </c>
      <c r="T230">
        <f t="shared" si="39"/>
        <v>279312000</v>
      </c>
      <c r="U230">
        <f t="shared" si="40"/>
        <v>51123452.250410475</v>
      </c>
      <c r="V230">
        <f t="shared" si="41"/>
        <v>-1.3350428618492209</v>
      </c>
      <c r="W230">
        <f t="shared" si="42"/>
        <v>-0.50958999936845673</v>
      </c>
      <c r="X230">
        <f t="shared" si="43"/>
        <v>-7.8633187373760016E-3</v>
      </c>
      <c r="Y230">
        <f t="shared" si="44"/>
        <v>0.57836469757893938</v>
      </c>
      <c r="Z230">
        <f t="shared" si="45"/>
        <v>1.2741314823761145</v>
      </c>
      <c r="AA230">
        <f t="shared" si="46"/>
        <v>-1.3350428618492209</v>
      </c>
      <c r="AB230">
        <f>IFERROR(V144+MATCH(AA230,V230:Z230,0)-1,"")</f>
        <v>2012</v>
      </c>
    </row>
    <row r="231" spans="1:28" x14ac:dyDescent="0.3">
      <c r="A231" s="1">
        <v>3</v>
      </c>
      <c r="B231" t="s">
        <v>585</v>
      </c>
      <c r="C231" t="s">
        <v>9643</v>
      </c>
      <c r="D231" t="s">
        <v>737</v>
      </c>
      <c r="E231" t="s">
        <v>9644</v>
      </c>
      <c r="F231" t="s">
        <v>738</v>
      </c>
      <c r="G231" t="s">
        <v>9645</v>
      </c>
      <c r="I231" t="str">
        <f t="shared" si="31"/>
        <v>N/A</v>
      </c>
      <c r="J231">
        <f t="shared" si="32"/>
        <v>7530000</v>
      </c>
      <c r="K231">
        <f t="shared" si="33"/>
        <v>6530000</v>
      </c>
      <c r="L231">
        <f t="shared" si="34"/>
        <v>10400000</v>
      </c>
      <c r="M231">
        <f t="shared" si="35"/>
        <v>8660000</v>
      </c>
      <c r="N231">
        <f t="shared" si="36"/>
        <v>10930000</v>
      </c>
      <c r="P231">
        <f t="shared" si="37"/>
        <v>10930000</v>
      </c>
      <c r="Q231">
        <f>IFERROR(J144+MATCH(P231,J231:N231,0)-1,"")</f>
        <v>2016</v>
      </c>
      <c r="R231">
        <f t="shared" si="38"/>
        <v>6530000</v>
      </c>
      <c r="S231" t="str">
        <f>IFERROR(J144+MATCH(R231,J231:N231)-1,"")</f>
        <v/>
      </c>
      <c r="T231">
        <f t="shared" si="39"/>
        <v>8810000</v>
      </c>
      <c r="U231">
        <f t="shared" si="40"/>
        <v>1862914.3834325827</v>
      </c>
      <c r="V231">
        <f t="shared" si="41"/>
        <v>-0.68709545182719989</v>
      </c>
      <c r="W231">
        <f t="shared" si="42"/>
        <v>-1.2238887735671999</v>
      </c>
      <c r="X231">
        <f t="shared" si="43"/>
        <v>0.85350138156659994</v>
      </c>
      <c r="Y231">
        <f t="shared" si="44"/>
        <v>-8.0518998260999994E-2</v>
      </c>
      <c r="Z231">
        <f t="shared" si="45"/>
        <v>1.1380018420887998</v>
      </c>
      <c r="AA231">
        <f t="shared" si="46"/>
        <v>-1.2238887735671999</v>
      </c>
      <c r="AB231">
        <f>IFERROR(V144+MATCH(AA231,V231:Z231,0)-1,"")</f>
        <v>2013</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9646</v>
      </c>
      <c r="D233" t="s">
        <v>9647</v>
      </c>
      <c r="E233" t="s">
        <v>9648</v>
      </c>
      <c r="F233" t="s">
        <v>9649</v>
      </c>
      <c r="G233" t="s">
        <v>9650</v>
      </c>
      <c r="I233" t="str">
        <f t="shared" si="31"/>
        <v>pos_trend</v>
      </c>
      <c r="J233">
        <f t="shared" si="32"/>
        <v>251510000</v>
      </c>
      <c r="K233">
        <f t="shared" si="33"/>
        <v>286340000</v>
      </c>
      <c r="L233">
        <f t="shared" si="34"/>
        <v>310110000</v>
      </c>
      <c r="M233">
        <f t="shared" si="35"/>
        <v>338470000</v>
      </c>
      <c r="N233">
        <f t="shared" si="36"/>
        <v>369390000</v>
      </c>
      <c r="P233">
        <f t="shared" si="37"/>
        <v>369390000</v>
      </c>
      <c r="Q233">
        <f>IFERROR(J144+MATCH(P233,J233:N233,0)-1,"")</f>
        <v>2016</v>
      </c>
      <c r="R233">
        <f t="shared" si="38"/>
        <v>251510000</v>
      </c>
      <c r="S233">
        <f>IFERROR(J144+MATCH(R233,J233:N233)-1,"")</f>
        <v>2012</v>
      </c>
      <c r="T233">
        <f t="shared" si="39"/>
        <v>311164000</v>
      </c>
      <c r="U233">
        <f t="shared" si="40"/>
        <v>45584609.025415584</v>
      </c>
      <c r="V233">
        <f t="shared" si="41"/>
        <v>-1.3086434495191144</v>
      </c>
      <c r="W233">
        <f t="shared" si="42"/>
        <v>-0.54456976884806541</v>
      </c>
      <c r="X233">
        <f t="shared" si="43"/>
        <v>-2.3121839202620887E-2</v>
      </c>
      <c r="Y233">
        <f t="shared" si="44"/>
        <v>0.5990179708413339</v>
      </c>
      <c r="Z233">
        <f t="shared" si="45"/>
        <v>1.2773170867284667</v>
      </c>
      <c r="AA233">
        <f t="shared" si="46"/>
        <v>-1.3086434495191144</v>
      </c>
      <c r="AB233">
        <f>IFERROR(V144+MATCH(AA233,V233:Z233,0)-1,"")</f>
        <v>2012</v>
      </c>
    </row>
    <row r="234" spans="1:28" x14ac:dyDescent="0.3">
      <c r="A234" s="1">
        <v>6</v>
      </c>
      <c r="B234" t="s">
        <v>599</v>
      </c>
      <c r="C234" t="s">
        <v>9651</v>
      </c>
      <c r="D234" t="s">
        <v>9652</v>
      </c>
      <c r="E234" t="s">
        <v>9653</v>
      </c>
      <c r="F234" t="s">
        <v>9654</v>
      </c>
      <c r="G234" t="s">
        <v>9655</v>
      </c>
      <c r="I234" t="str">
        <f t="shared" si="31"/>
        <v>pos_trend</v>
      </c>
      <c r="J234">
        <f t="shared" si="32"/>
        <v>188640000</v>
      </c>
      <c r="K234">
        <f t="shared" si="33"/>
        <v>238900000</v>
      </c>
      <c r="L234">
        <f t="shared" si="34"/>
        <v>291620000</v>
      </c>
      <c r="M234">
        <f t="shared" si="35"/>
        <v>345770000</v>
      </c>
      <c r="N234">
        <f t="shared" si="36"/>
        <v>404700000</v>
      </c>
      <c r="P234">
        <f t="shared" si="37"/>
        <v>404700000</v>
      </c>
      <c r="Q234">
        <f>IFERROR(J144+MATCH(P234,J234:N234,0)-1,"")</f>
        <v>2016</v>
      </c>
      <c r="R234">
        <f t="shared" si="38"/>
        <v>188640000</v>
      </c>
      <c r="S234">
        <f>IFERROR(J144+MATCH(R234,J234:N234)-1,"")</f>
        <v>2012</v>
      </c>
      <c r="T234">
        <f t="shared" si="39"/>
        <v>293926000</v>
      </c>
      <c r="U234">
        <f t="shared" si="40"/>
        <v>85259896.082507625</v>
      </c>
      <c r="V234">
        <f t="shared" si="41"/>
        <v>-1.2348830439356004</v>
      </c>
      <c r="W234">
        <f t="shared" si="42"/>
        <v>-0.64539135664381164</v>
      </c>
      <c r="X234">
        <f t="shared" si="43"/>
        <v>-2.7046713706622864E-2</v>
      </c>
      <c r="Y234">
        <f t="shared" si="44"/>
        <v>0.6080701758049244</v>
      </c>
      <c r="Z234">
        <f t="shared" si="45"/>
        <v>1.2992509384811106</v>
      </c>
      <c r="AA234">
        <f t="shared" si="46"/>
        <v>1.2992509384811106</v>
      </c>
      <c r="AB234">
        <f>IFERROR(V144+MATCH(AA234,V234:Z234,0)-1,"")</f>
        <v>2016</v>
      </c>
    </row>
    <row r="235" spans="1:28" x14ac:dyDescent="0.3">
      <c r="A235" s="1">
        <v>7</v>
      </c>
      <c r="B235" t="s">
        <v>605</v>
      </c>
      <c r="C235" t="s">
        <v>9643</v>
      </c>
      <c r="D235" t="s">
        <v>7195</v>
      </c>
      <c r="E235" t="s">
        <v>3923</v>
      </c>
      <c r="F235" t="s">
        <v>254</v>
      </c>
      <c r="G235" t="s">
        <v>254</v>
      </c>
      <c r="I235" t="str">
        <f t="shared" si="31"/>
        <v>N/A</v>
      </c>
      <c r="J235">
        <f t="shared" si="32"/>
        <v>7530000</v>
      </c>
      <c r="K235">
        <f t="shared" si="33"/>
        <v>1800000</v>
      </c>
      <c r="L235">
        <f t="shared" si="34"/>
        <v>4200000</v>
      </c>
      <c r="M235" t="str">
        <f t="shared" si="35"/>
        <v>N/A</v>
      </c>
      <c r="N235" t="str">
        <f t="shared" si="36"/>
        <v>N/A</v>
      </c>
      <c r="P235">
        <f t="shared" si="37"/>
        <v>7530000</v>
      </c>
      <c r="Q235">
        <f>IFERROR(J144+MATCH(P235,J235:N235,0)-1,"")</f>
        <v>2012</v>
      </c>
      <c r="R235">
        <f t="shared" si="38"/>
        <v>1800000</v>
      </c>
      <c r="S235" t="str">
        <f>IFERROR(J144+MATCH(R235,J235:N235)-1,"")</f>
        <v/>
      </c>
      <c r="T235">
        <f t="shared" si="39"/>
        <v>4510000</v>
      </c>
      <c r="U235">
        <f t="shared" si="40"/>
        <v>2877551.042118975</v>
      </c>
      <c r="V235">
        <f t="shared" si="41"/>
        <v>1.0495035381808999</v>
      </c>
      <c r="W235">
        <f t="shared" si="42"/>
        <v>-0.9417730425398142</v>
      </c>
      <c r="X235">
        <f t="shared" si="43"/>
        <v>-0.10773049564108575</v>
      </c>
      <c r="Y235" t="str">
        <f t="shared" si="44"/>
        <v/>
      </c>
      <c r="Z235" t="str">
        <f t="shared" si="45"/>
        <v/>
      </c>
      <c r="AA235">
        <f t="shared" si="46"/>
        <v>1.0495035381808999</v>
      </c>
      <c r="AB235">
        <f>IFERROR(V144+MATCH(AA235,V235:Z235,0)-1,"")</f>
        <v>2012</v>
      </c>
    </row>
    <row r="236" spans="1:28" x14ac:dyDescent="0.3">
      <c r="A236" s="1">
        <v>8</v>
      </c>
      <c r="B236" t="s">
        <v>606</v>
      </c>
      <c r="C236" t="s">
        <v>9643</v>
      </c>
      <c r="D236" t="s">
        <v>7195</v>
      </c>
      <c r="E236" t="s">
        <v>3923</v>
      </c>
      <c r="F236" t="s">
        <v>254</v>
      </c>
      <c r="G236" t="s">
        <v>254</v>
      </c>
      <c r="I236" t="str">
        <f t="shared" si="31"/>
        <v>N/A</v>
      </c>
      <c r="J236">
        <f t="shared" si="32"/>
        <v>7530000</v>
      </c>
      <c r="K236">
        <f t="shared" si="33"/>
        <v>1800000</v>
      </c>
      <c r="L236">
        <f t="shared" si="34"/>
        <v>4200000</v>
      </c>
      <c r="M236" t="str">
        <f t="shared" si="35"/>
        <v>N/A</v>
      </c>
      <c r="N236" t="str">
        <f t="shared" si="36"/>
        <v>N/A</v>
      </c>
      <c r="P236">
        <f t="shared" si="37"/>
        <v>7530000</v>
      </c>
      <c r="Q236">
        <f>IFERROR(J144+MATCH(P236,J236:N236,0)-1,"")</f>
        <v>2012</v>
      </c>
      <c r="R236">
        <f t="shared" si="38"/>
        <v>1800000</v>
      </c>
      <c r="S236" t="str">
        <f>IFERROR(J144+MATCH(R236,J236:N236)-1,"")</f>
        <v/>
      </c>
      <c r="T236">
        <f t="shared" si="39"/>
        <v>4510000</v>
      </c>
      <c r="U236">
        <f t="shared" si="40"/>
        <v>2877551.042118975</v>
      </c>
      <c r="V236">
        <f t="shared" si="41"/>
        <v>1.0495035381808999</v>
      </c>
      <c r="W236">
        <f t="shared" si="42"/>
        <v>-0.9417730425398142</v>
      </c>
      <c r="X236">
        <f t="shared" si="43"/>
        <v>-0.10773049564108575</v>
      </c>
      <c r="Y236" t="str">
        <f t="shared" si="44"/>
        <v/>
      </c>
      <c r="Z236" t="str">
        <f t="shared" si="45"/>
        <v/>
      </c>
      <c r="AA236">
        <f t="shared" si="46"/>
        <v>1.0495035381808999</v>
      </c>
      <c r="AB236">
        <f>IFERROR(V144+MATCH(AA236,V236:Z236,0)-1,"")</f>
        <v>2012</v>
      </c>
    </row>
    <row r="237" spans="1:28" x14ac:dyDescent="0.3">
      <c r="A237" s="1">
        <v>9</v>
      </c>
      <c r="B237" t="s">
        <v>607</v>
      </c>
      <c r="C237" t="s">
        <v>9656</v>
      </c>
      <c r="D237" t="s">
        <v>254</v>
      </c>
      <c r="E237" t="s">
        <v>254</v>
      </c>
      <c r="F237" t="s">
        <v>254</v>
      </c>
      <c r="G237" t="s">
        <v>254</v>
      </c>
      <c r="I237" t="str">
        <f t="shared" si="31"/>
        <v>N/A</v>
      </c>
      <c r="J237">
        <f t="shared" si="32"/>
        <v>110000</v>
      </c>
      <c r="K237" t="str">
        <f t="shared" si="33"/>
        <v>N/A</v>
      </c>
      <c r="L237" t="str">
        <f t="shared" si="34"/>
        <v>N/A</v>
      </c>
      <c r="M237" t="str">
        <f t="shared" si="35"/>
        <v>N/A</v>
      </c>
      <c r="N237" t="str">
        <f t="shared" si="36"/>
        <v>N/A</v>
      </c>
      <c r="P237">
        <f t="shared" si="37"/>
        <v>110000</v>
      </c>
      <c r="Q237">
        <f>IFERROR(J144+MATCH(P237,J237:N237,0)-1,"")</f>
        <v>2012</v>
      </c>
      <c r="R237">
        <f t="shared" si="38"/>
        <v>110000</v>
      </c>
      <c r="S237">
        <f>IFERROR(J144+MATCH(R237,J237:N237)-1,"")</f>
        <v>2012</v>
      </c>
      <c r="T237">
        <f t="shared" si="39"/>
        <v>110000</v>
      </c>
      <c r="U237" t="str">
        <f t="shared" si="40"/>
        <v/>
      </c>
      <c r="V237" t="e">
        <f t="shared" si="41"/>
        <v>#VALUE!</v>
      </c>
      <c r="W237" t="str">
        <f t="shared" si="42"/>
        <v/>
      </c>
      <c r="X237" t="str">
        <f t="shared" si="43"/>
        <v/>
      </c>
      <c r="Y237" t="str">
        <f t="shared" si="44"/>
        <v/>
      </c>
      <c r="Z237" t="str">
        <f t="shared" si="45"/>
        <v/>
      </c>
      <c r="AA237" t="e">
        <f t="shared" si="46"/>
        <v>#VALUE!</v>
      </c>
      <c r="AB237" t="str">
        <f>IFERROR(V144+MATCH(AA237,V237:Z237,0)-1,"")</f>
        <v/>
      </c>
    </row>
    <row r="238" spans="1:28" x14ac:dyDescent="0.3">
      <c r="A238" s="1">
        <v>10</v>
      </c>
      <c r="B238" t="s">
        <v>608</v>
      </c>
      <c r="C238" t="s">
        <v>9657</v>
      </c>
      <c r="D238" t="s">
        <v>9657</v>
      </c>
      <c r="E238" t="s">
        <v>9657</v>
      </c>
      <c r="F238" t="s">
        <v>9657</v>
      </c>
      <c r="G238" t="s">
        <v>9657</v>
      </c>
      <c r="I238" t="str">
        <f t="shared" si="31"/>
        <v>N/A</v>
      </c>
      <c r="J238">
        <f t="shared" si="32"/>
        <v>4670000</v>
      </c>
      <c r="K238">
        <f t="shared" si="33"/>
        <v>4670000</v>
      </c>
      <c r="L238">
        <f t="shared" si="34"/>
        <v>4670000</v>
      </c>
      <c r="M238">
        <f t="shared" si="35"/>
        <v>4670000</v>
      </c>
      <c r="N238">
        <f t="shared" si="36"/>
        <v>4670000</v>
      </c>
      <c r="P238">
        <f t="shared" si="37"/>
        <v>4670000</v>
      </c>
      <c r="Q238">
        <f>IFERROR(J144+MATCH(P238,J238:N238,0)-1,"")</f>
        <v>2012</v>
      </c>
      <c r="R238">
        <f t="shared" si="38"/>
        <v>4670000</v>
      </c>
      <c r="S238">
        <f>IFERROR(J144+MATCH(R238,J238:N238)-1,"")</f>
        <v>2016</v>
      </c>
      <c r="T238">
        <f t="shared" si="39"/>
        <v>4670000</v>
      </c>
      <c r="U238">
        <f t="shared" si="40"/>
        <v>0</v>
      </c>
      <c r="V238" t="e">
        <f t="shared" si="41"/>
        <v>#DIV/0!</v>
      </c>
      <c r="W238" t="e">
        <f t="shared" si="42"/>
        <v>#DIV/0!</v>
      </c>
      <c r="X238" t="e">
        <f t="shared" si="43"/>
        <v>#DIV/0!</v>
      </c>
      <c r="Y238" t="e">
        <f t="shared" si="44"/>
        <v>#DIV/0!</v>
      </c>
      <c r="Z238" t="str">
        <f t="shared" si="45"/>
        <v/>
      </c>
      <c r="AA238" t="e">
        <f t="shared" si="46"/>
        <v>#DIV/0!</v>
      </c>
      <c r="AB238" t="str">
        <f>IFERROR(V144+MATCH(AA238,V238:Z238,0)-1,"")</f>
        <v/>
      </c>
    </row>
    <row r="239" spans="1:28" x14ac:dyDescent="0.3">
      <c r="A239" s="1">
        <v>11</v>
      </c>
      <c r="B239" t="s">
        <v>614</v>
      </c>
      <c r="C239" t="s">
        <v>9657</v>
      </c>
      <c r="D239" t="s">
        <v>9657</v>
      </c>
      <c r="E239" t="s">
        <v>9657</v>
      </c>
      <c r="F239" t="s">
        <v>9657</v>
      </c>
      <c r="G239" t="s">
        <v>9657</v>
      </c>
      <c r="I239" t="str">
        <f t="shared" si="31"/>
        <v>N/A</v>
      </c>
      <c r="J239">
        <f t="shared" si="32"/>
        <v>4670000</v>
      </c>
      <c r="K239">
        <f t="shared" si="33"/>
        <v>4670000</v>
      </c>
      <c r="L239">
        <f t="shared" si="34"/>
        <v>4670000</v>
      </c>
      <c r="M239">
        <f t="shared" si="35"/>
        <v>4670000</v>
      </c>
      <c r="N239">
        <f t="shared" si="36"/>
        <v>4670000</v>
      </c>
      <c r="P239">
        <f t="shared" si="37"/>
        <v>4670000</v>
      </c>
      <c r="Q239">
        <f>IFERROR(J144+MATCH(P239,J239:N239,0)-1,"")</f>
        <v>2012</v>
      </c>
      <c r="R239">
        <f t="shared" si="38"/>
        <v>4670000</v>
      </c>
      <c r="S239">
        <f>IFERROR(J144+MATCH(R239,J239:N239)-1,"")</f>
        <v>2016</v>
      </c>
      <c r="T239">
        <f t="shared" si="39"/>
        <v>4670000</v>
      </c>
      <c r="U239">
        <f t="shared" si="40"/>
        <v>0</v>
      </c>
      <c r="V239" t="e">
        <f t="shared" si="41"/>
        <v>#DIV/0!</v>
      </c>
      <c r="W239" t="e">
        <f t="shared" si="42"/>
        <v>#DIV/0!</v>
      </c>
      <c r="X239" t="e">
        <f t="shared" si="43"/>
        <v>#DIV/0!</v>
      </c>
      <c r="Y239" t="e">
        <f t="shared" si="44"/>
        <v>#DIV/0!</v>
      </c>
      <c r="Z239" t="str">
        <f t="shared" si="45"/>
        <v/>
      </c>
      <c r="AA239" t="e">
        <f t="shared" si="46"/>
        <v>#DIV/0!</v>
      </c>
      <c r="AB239" t="str">
        <f>IFERROR(V144+MATCH(AA239,V239:Z239,0)-1,"")</f>
        <v/>
      </c>
    </row>
    <row r="240" spans="1:28" x14ac:dyDescent="0.3">
      <c r="A240" s="1">
        <v>12</v>
      </c>
      <c r="B240" t="s">
        <v>620</v>
      </c>
      <c r="C240" t="s">
        <v>254</v>
      </c>
      <c r="D240" t="s">
        <v>254</v>
      </c>
      <c r="E240" t="s">
        <v>254</v>
      </c>
      <c r="F240" t="s">
        <v>254</v>
      </c>
      <c r="G240" t="s">
        <v>254</v>
      </c>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1:28" x14ac:dyDescent="0.3">
      <c r="A241" s="1">
        <v>13</v>
      </c>
      <c r="B241" t="s">
        <v>626</v>
      </c>
      <c r="C241" t="s">
        <v>7180</v>
      </c>
      <c r="D241" t="s">
        <v>9658</v>
      </c>
      <c r="E241" t="s">
        <v>3526</v>
      </c>
      <c r="F241" t="s">
        <v>9659</v>
      </c>
      <c r="G241" t="s">
        <v>9660</v>
      </c>
      <c r="I241" t="str">
        <f t="shared" si="31"/>
        <v>N/A</v>
      </c>
      <c r="J241">
        <f t="shared" si="32"/>
        <v>14340000</v>
      </c>
      <c r="K241">
        <f t="shared" si="33"/>
        <v>19970000</v>
      </c>
      <c r="L241">
        <f t="shared" si="34"/>
        <v>15540000</v>
      </c>
      <c r="M241">
        <f t="shared" si="35"/>
        <v>22160000</v>
      </c>
      <c r="N241">
        <f t="shared" si="36"/>
        <v>25810000</v>
      </c>
      <c r="P241">
        <f t="shared" si="37"/>
        <v>25810000</v>
      </c>
      <c r="Q241">
        <f>IFERROR(J144+MATCH(P241,J241:N241,0)-1,"")</f>
        <v>2016</v>
      </c>
      <c r="R241">
        <f t="shared" si="38"/>
        <v>14340000</v>
      </c>
      <c r="S241">
        <f>IFERROR(J144+MATCH(R241,J241:N241)-1,"")</f>
        <v>2012</v>
      </c>
      <c r="T241">
        <f t="shared" si="39"/>
        <v>19564000</v>
      </c>
      <c r="U241">
        <f t="shared" si="40"/>
        <v>4727560.6817892883</v>
      </c>
      <c r="V241">
        <f t="shared" si="41"/>
        <v>-1.1050096131231084</v>
      </c>
      <c r="W241">
        <f t="shared" si="42"/>
        <v>8.5879384174575427E-2</v>
      </c>
      <c r="X241">
        <f t="shared" si="43"/>
        <v>-0.85117892098150616</v>
      </c>
      <c r="Y241">
        <f t="shared" si="44"/>
        <v>0.54912039733299955</v>
      </c>
      <c r="Z241">
        <f t="shared" si="45"/>
        <v>1.3211887525970396</v>
      </c>
      <c r="AA241">
        <f t="shared" si="46"/>
        <v>1.3211887525970396</v>
      </c>
      <c r="AB241">
        <f>IFERROR(V144+MATCH(AA241,V241:Z241,0)-1,"")</f>
        <v>2016</v>
      </c>
    </row>
    <row r="242" spans="1:28" x14ac:dyDescent="0.3">
      <c r="A242" s="1">
        <v>14</v>
      </c>
      <c r="B242" t="s">
        <v>632</v>
      </c>
      <c r="C242" t="s">
        <v>7180</v>
      </c>
      <c r="D242" t="s">
        <v>9658</v>
      </c>
      <c r="E242" t="s">
        <v>3526</v>
      </c>
      <c r="F242" t="s">
        <v>9659</v>
      </c>
      <c r="G242" t="s">
        <v>9660</v>
      </c>
      <c r="I242" t="str">
        <f t="shared" si="31"/>
        <v>N/A</v>
      </c>
      <c r="J242">
        <f t="shared" si="32"/>
        <v>14340000</v>
      </c>
      <c r="K242">
        <f t="shared" si="33"/>
        <v>19970000</v>
      </c>
      <c r="L242">
        <f t="shared" si="34"/>
        <v>15540000</v>
      </c>
      <c r="M242">
        <f t="shared" si="35"/>
        <v>22160000</v>
      </c>
      <c r="N242">
        <f t="shared" si="36"/>
        <v>25810000</v>
      </c>
      <c r="P242">
        <f t="shared" si="37"/>
        <v>25810000</v>
      </c>
      <c r="Q242">
        <f>IFERROR(J144+MATCH(P242,J242:N242,0)-1,"")</f>
        <v>2016</v>
      </c>
      <c r="R242">
        <f t="shared" si="38"/>
        <v>14340000</v>
      </c>
      <c r="S242">
        <f>IFERROR(J144+MATCH(R242,J242:N242)-1,"")</f>
        <v>2012</v>
      </c>
      <c r="T242">
        <f t="shared" si="39"/>
        <v>19564000</v>
      </c>
      <c r="U242">
        <f t="shared" si="40"/>
        <v>4727560.6817892883</v>
      </c>
      <c r="V242">
        <f t="shared" si="41"/>
        <v>-1.1050096131231084</v>
      </c>
      <c r="W242">
        <f t="shared" si="42"/>
        <v>8.5879384174575427E-2</v>
      </c>
      <c r="X242">
        <f t="shared" si="43"/>
        <v>-0.85117892098150616</v>
      </c>
      <c r="Y242">
        <f t="shared" si="44"/>
        <v>0.54912039733299955</v>
      </c>
      <c r="Z242">
        <f t="shared" si="45"/>
        <v>1.3211887525970396</v>
      </c>
      <c r="AA242">
        <f t="shared" si="46"/>
        <v>1.3211887525970396</v>
      </c>
      <c r="AB242">
        <f>IFERROR(V144+MATCH(AA242,V242:Z242,0)-1,"")</f>
        <v>2016</v>
      </c>
    </row>
    <row r="243" spans="1:28" x14ac:dyDescent="0.3">
      <c r="A243" s="1">
        <v>15</v>
      </c>
      <c r="B243" t="s">
        <v>635</v>
      </c>
      <c r="C243" t="s">
        <v>9661</v>
      </c>
      <c r="D243" t="s">
        <v>9662</v>
      </c>
      <c r="E243" t="s">
        <v>9663</v>
      </c>
      <c r="F243" t="s">
        <v>9664</v>
      </c>
      <c r="G243" t="s">
        <v>9665</v>
      </c>
      <c r="I243" t="str">
        <f t="shared" si="31"/>
        <v>pos_trend</v>
      </c>
      <c r="J243">
        <f t="shared" si="32"/>
        <v>566880000</v>
      </c>
      <c r="K243">
        <f t="shared" si="33"/>
        <v>610880000</v>
      </c>
      <c r="L243">
        <f t="shared" si="34"/>
        <v>647080000</v>
      </c>
      <c r="M243">
        <f t="shared" si="35"/>
        <v>681670000</v>
      </c>
      <c r="N243">
        <f t="shared" si="36"/>
        <v>708880000</v>
      </c>
      <c r="P243">
        <f t="shared" si="37"/>
        <v>708880000</v>
      </c>
      <c r="Q243">
        <f>IFERROR(J144+MATCH(P243,J243:N243,0)-1,"")</f>
        <v>2016</v>
      </c>
      <c r="R243">
        <f t="shared" si="38"/>
        <v>566880000</v>
      </c>
      <c r="S243">
        <f>IFERROR(J144+MATCH(R243,J243:N243)-1,"")</f>
        <v>2012</v>
      </c>
      <c r="T243">
        <f t="shared" si="39"/>
        <v>643078000</v>
      </c>
      <c r="U243">
        <f t="shared" si="40"/>
        <v>56298552.556881957</v>
      </c>
      <c r="V243">
        <f t="shared" si="41"/>
        <v>-1.3534628607549437</v>
      </c>
      <c r="W243">
        <f t="shared" si="42"/>
        <v>-0.57191523649685916</v>
      </c>
      <c r="X243">
        <f t="shared" si="43"/>
        <v>7.108530891547396E-2</v>
      </c>
      <c r="Y243">
        <f t="shared" si="44"/>
        <v>0.68548831625836348</v>
      </c>
      <c r="Z243">
        <f t="shared" si="45"/>
        <v>1.1688044720779653</v>
      </c>
      <c r="AA243">
        <f t="shared" si="46"/>
        <v>-1.3534628607549437</v>
      </c>
      <c r="AB243">
        <f>IFERROR(V144+MATCH(AA243,V243:Z243,0)-1,"")</f>
        <v>2012</v>
      </c>
    </row>
    <row r="244" spans="1:28" x14ac:dyDescent="0.3">
      <c r="A244" s="1">
        <v>16</v>
      </c>
      <c r="B244" t="s">
        <v>640</v>
      </c>
      <c r="C244" t="s">
        <v>254</v>
      </c>
      <c r="D244" t="s">
        <v>9666</v>
      </c>
      <c r="E244" t="s">
        <v>9667</v>
      </c>
      <c r="F244" t="s">
        <v>9668</v>
      </c>
      <c r="G244" t="s">
        <v>3219</v>
      </c>
      <c r="I244" t="str">
        <f t="shared" si="31"/>
        <v>neg_trend</v>
      </c>
      <c r="J244" t="str">
        <f t="shared" si="32"/>
        <v>N/A</v>
      </c>
      <c r="K244">
        <f t="shared" si="33"/>
        <v>7.7600000000000002E-2</v>
      </c>
      <c r="L244">
        <f t="shared" si="34"/>
        <v>5.9299999999999999E-2</v>
      </c>
      <c r="M244">
        <f t="shared" si="35"/>
        <v>5.3400000000000003E-2</v>
      </c>
      <c r="N244">
        <f t="shared" si="36"/>
        <v>3.9900000000000005E-2</v>
      </c>
      <c r="P244">
        <f t="shared" si="37"/>
        <v>7.7600000000000002E-2</v>
      </c>
      <c r="Q244">
        <f>IFERROR(J144+MATCH(P244,J244:N244,0)-1,"")</f>
        <v>2013</v>
      </c>
      <c r="R244">
        <f t="shared" si="38"/>
        <v>3.9900000000000005E-2</v>
      </c>
      <c r="S244" t="str">
        <f>IFERROR(J144+MATCH(R244,J244:N244)-1,"")</f>
        <v/>
      </c>
      <c r="T244">
        <f t="shared" si="39"/>
        <v>5.7550000000000004E-2</v>
      </c>
      <c r="U244">
        <f t="shared" si="40"/>
        <v>1.5639799657710892E-2</v>
      </c>
      <c r="V244" t="str">
        <f t="shared" si="41"/>
        <v/>
      </c>
      <c r="W244">
        <f t="shared" si="42"/>
        <v>1.2819857311992322</v>
      </c>
      <c r="X244">
        <f t="shared" si="43"/>
        <v>0.11189401643883538</v>
      </c>
      <c r="Y244">
        <f t="shared" si="44"/>
        <v>-0.26534866755495334</v>
      </c>
      <c r="Z244">
        <f t="shared" si="45"/>
        <v>-1.1285310800831145</v>
      </c>
      <c r="AA244">
        <f t="shared" si="46"/>
        <v>1.2819857311992322</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254</v>
      </c>
      <c r="D247" t="s">
        <v>254</v>
      </c>
      <c r="E247" t="s">
        <v>254</v>
      </c>
      <c r="F247" t="s">
        <v>254</v>
      </c>
      <c r="G247" t="s">
        <v>254</v>
      </c>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254</v>
      </c>
      <c r="D249" t="s">
        <v>254</v>
      </c>
      <c r="E249" t="s">
        <v>254</v>
      </c>
      <c r="F249" t="s">
        <v>254</v>
      </c>
      <c r="G249" t="s">
        <v>254</v>
      </c>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1:28" x14ac:dyDescent="0.3">
      <c r="A250" s="1">
        <v>3</v>
      </c>
      <c r="B250" t="s">
        <v>655</v>
      </c>
      <c r="C250" t="s">
        <v>9669</v>
      </c>
      <c r="D250" t="s">
        <v>9670</v>
      </c>
      <c r="E250" t="s">
        <v>9671</v>
      </c>
      <c r="F250" t="s">
        <v>9672</v>
      </c>
      <c r="G250" t="s">
        <v>9673</v>
      </c>
      <c r="I250" t="str">
        <f t="shared" si="31"/>
        <v>N/A</v>
      </c>
      <c r="J250">
        <f t="shared" si="32"/>
        <v>25670000</v>
      </c>
      <c r="K250">
        <f t="shared" si="33"/>
        <v>31490000</v>
      </c>
      <c r="L250">
        <f t="shared" si="34"/>
        <v>34400000</v>
      </c>
      <c r="M250">
        <f t="shared" si="35"/>
        <v>33030000</v>
      </c>
      <c r="N250">
        <f t="shared" si="36"/>
        <v>31150000</v>
      </c>
      <c r="P250">
        <f t="shared" si="37"/>
        <v>34400000</v>
      </c>
      <c r="Q250">
        <f>IFERROR(J144+MATCH(P250,J250:N250,0)-1,"")</f>
        <v>2014</v>
      </c>
      <c r="R250">
        <f t="shared" si="38"/>
        <v>25670000</v>
      </c>
      <c r="S250">
        <f>IFERROR(J144+MATCH(R250,J250:N250)-1,"")</f>
        <v>2012</v>
      </c>
      <c r="T250">
        <f t="shared" si="39"/>
        <v>31148000</v>
      </c>
      <c r="U250">
        <f t="shared" si="40"/>
        <v>3325766.0771617717</v>
      </c>
      <c r="V250">
        <f t="shared" si="41"/>
        <v>-1.6471392975043384</v>
      </c>
      <c r="W250">
        <f t="shared" si="42"/>
        <v>0.10283345011801455</v>
      </c>
      <c r="X250">
        <f t="shared" si="43"/>
        <v>0.97781982392919109</v>
      </c>
      <c r="Y250">
        <f t="shared" si="44"/>
        <v>0.56588465825176426</v>
      </c>
      <c r="Z250">
        <f t="shared" si="45"/>
        <v>6.0136520536850614E-4</v>
      </c>
      <c r="AA250">
        <f t="shared" si="46"/>
        <v>-1.6471392975043384</v>
      </c>
      <c r="AB250">
        <f>IFERROR(V144+MATCH(AA250,V250:Z250,0)-1,"")</f>
        <v>2012</v>
      </c>
    </row>
    <row r="251" spans="1:28" x14ac:dyDescent="0.3">
      <c r="A251" s="1">
        <v>4</v>
      </c>
      <c r="B251" t="s">
        <v>661</v>
      </c>
      <c r="C251" t="s">
        <v>254</v>
      </c>
      <c r="D251" t="s">
        <v>9674</v>
      </c>
      <c r="E251" t="s">
        <v>9675</v>
      </c>
      <c r="F251" t="s">
        <v>304</v>
      </c>
      <c r="G251" t="s">
        <v>9676</v>
      </c>
      <c r="I251" t="str">
        <f t="shared" si="31"/>
        <v>neg_trend</v>
      </c>
      <c r="J251" t="str">
        <f t="shared" si="32"/>
        <v>N/A</v>
      </c>
      <c r="K251">
        <f t="shared" si="33"/>
        <v>0.2268</v>
      </c>
      <c r="L251">
        <f t="shared" si="34"/>
        <v>9.240000000000001E-2</v>
      </c>
      <c r="M251">
        <f t="shared" si="35"/>
        <v>-3.9600000000000003E-2</v>
      </c>
      <c r="N251">
        <f t="shared" si="36"/>
        <v>-5.7200000000000001E-2</v>
      </c>
      <c r="P251">
        <f t="shared" si="37"/>
        <v>0.2268</v>
      </c>
      <c r="Q251">
        <f>IFERROR(J144+MATCH(P251,J251:N251,0)-1,"")</f>
        <v>2013</v>
      </c>
      <c r="R251">
        <f t="shared" si="38"/>
        <v>-5.7200000000000001E-2</v>
      </c>
      <c r="S251" t="str">
        <f>IFERROR(J144+MATCH(R251,J251:N251)-1,"")</f>
        <v/>
      </c>
      <c r="T251">
        <f t="shared" si="39"/>
        <v>5.5600000000000004E-2</v>
      </c>
      <c r="U251">
        <f t="shared" si="40"/>
        <v>0.13222526233666546</v>
      </c>
      <c r="V251" t="str">
        <f t="shared" si="41"/>
        <v/>
      </c>
      <c r="W251">
        <f t="shared" si="42"/>
        <v>1.2947601462426974</v>
      </c>
      <c r="X251">
        <f t="shared" si="43"/>
        <v>0.27831292863160789</v>
      </c>
      <c r="Y251">
        <f t="shared" si="44"/>
        <v>-0.71998344580785523</v>
      </c>
      <c r="Z251">
        <f t="shared" si="45"/>
        <v>-0.85308962906645025</v>
      </c>
      <c r="AA251">
        <f t="shared" si="46"/>
        <v>1.2947601462426974</v>
      </c>
      <c r="AB251">
        <f>IFERROR(V144+MATCH(AA251,V251:Z251,0)-1,"")</f>
        <v>2013</v>
      </c>
    </row>
    <row r="252" spans="1:28" x14ac:dyDescent="0.3">
      <c r="A252" s="1">
        <v>5</v>
      </c>
      <c r="B252" t="s">
        <v>666</v>
      </c>
      <c r="C252" t="s">
        <v>4413</v>
      </c>
      <c r="D252" t="s">
        <v>8660</v>
      </c>
      <c r="E252" t="s">
        <v>9677</v>
      </c>
      <c r="F252" t="s">
        <v>3599</v>
      </c>
      <c r="G252" t="s">
        <v>9678</v>
      </c>
      <c r="I252" t="str">
        <f t="shared" ref="I252:I315" si="47">IF(AND(K252&gt; J252, L252&gt; K252, M252&gt; L252, N252&gt; M252), "pos_trend", IF(AND(K252&lt; J252, L252&lt; K252, M252&lt; L252, N252&lt; M252), "neg_trend", "N/A"))</f>
        <v>N/A</v>
      </c>
      <c r="J252">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5750000</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4820000</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4930000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5330000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7040000</v>
      </c>
      <c r="P252">
        <f t="shared" si="37"/>
        <v>7040000</v>
      </c>
      <c r="Q252">
        <f>IFERROR(J144+MATCH(P252,J252:N252,0)-1,"")</f>
        <v>2016</v>
      </c>
      <c r="R252">
        <f t="shared" si="38"/>
        <v>4820000</v>
      </c>
      <c r="S252" t="str">
        <f>IFERROR(J144+MATCH(R252,J252:N252)-1,"")</f>
        <v/>
      </c>
      <c r="T252">
        <f t="shared" si="39"/>
        <v>5574000</v>
      </c>
      <c r="U252">
        <f t="shared" si="40"/>
        <v>897624.64315547841</v>
      </c>
      <c r="V252">
        <f t="shared" si="41"/>
        <v>0.19607304828585781</v>
      </c>
      <c r="W252">
        <f t="shared" si="42"/>
        <v>-0.83999476367918624</v>
      </c>
      <c r="X252">
        <f t="shared" si="43"/>
        <v>-0.71744910850052512</v>
      </c>
      <c r="Y252">
        <f t="shared" si="44"/>
        <v>-0.27182854421448466</v>
      </c>
      <c r="Z252">
        <f t="shared" si="45"/>
        <v>1.6331993681083383</v>
      </c>
      <c r="AA252">
        <f t="shared" si="46"/>
        <v>1.6331993681083383</v>
      </c>
      <c r="AB252">
        <f>IFERROR(V144+MATCH(AA252,V252:Z252,0)-1,"")</f>
        <v>2016</v>
      </c>
    </row>
    <row r="253" spans="1:28" x14ac:dyDescent="0.3">
      <c r="A253" s="1">
        <v>6</v>
      </c>
      <c r="B253" t="s">
        <v>672</v>
      </c>
      <c r="C253" t="s">
        <v>9679</v>
      </c>
      <c r="D253" t="s">
        <v>9680</v>
      </c>
      <c r="E253" t="s">
        <v>9681</v>
      </c>
      <c r="F253" t="s">
        <v>9682</v>
      </c>
      <c r="G253" t="s">
        <v>9683</v>
      </c>
      <c r="I253" t="str">
        <f t="shared" si="47"/>
        <v>pos_trend</v>
      </c>
      <c r="J253">
        <f t="shared" si="48"/>
        <v>51070000</v>
      </c>
      <c r="K253">
        <f t="shared" si="49"/>
        <v>55840000</v>
      </c>
      <c r="L253">
        <f t="shared" si="50"/>
        <v>67700000</v>
      </c>
      <c r="M253">
        <f t="shared" si="51"/>
        <v>78530000</v>
      </c>
      <c r="N253">
        <f t="shared" si="52"/>
        <v>87510000</v>
      </c>
      <c r="P253">
        <f t="shared" si="37"/>
        <v>87510000</v>
      </c>
      <c r="Q253">
        <f>IFERROR(J144+MATCH(P253,J253:N253,0)-1,"")</f>
        <v>2016</v>
      </c>
      <c r="R253">
        <f t="shared" si="38"/>
        <v>51070000</v>
      </c>
      <c r="S253">
        <f>IFERROR(J144+MATCH(R253,J253:N253)-1,"")</f>
        <v>2012</v>
      </c>
      <c r="T253">
        <f t="shared" si="39"/>
        <v>68130000</v>
      </c>
      <c r="U253">
        <f t="shared" si="40"/>
        <v>15215263.717727669</v>
      </c>
      <c r="V253">
        <f t="shared" si="41"/>
        <v>-1.121242478375382</v>
      </c>
      <c r="W253">
        <f t="shared" si="42"/>
        <v>-0.80774150405823242</v>
      </c>
      <c r="X253">
        <f t="shared" si="43"/>
        <v>-2.8261094120833191E-2</v>
      </c>
      <c r="Y253">
        <f t="shared" si="44"/>
        <v>0.68352413687596558</v>
      </c>
      <c r="Z253">
        <f t="shared" si="45"/>
        <v>1.2737209396784821</v>
      </c>
      <c r="AA253">
        <f t="shared" si="46"/>
        <v>1.2737209396784821</v>
      </c>
      <c r="AB253">
        <f>IFERROR(V144+MATCH(AA253,V253:Z253,0)-1,"")</f>
        <v>2016</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5999</v>
      </c>
      <c r="D255" t="s">
        <v>2788</v>
      </c>
      <c r="E255" t="s">
        <v>9684</v>
      </c>
      <c r="F255" t="s">
        <v>9685</v>
      </c>
      <c r="G255" t="s">
        <v>9686</v>
      </c>
      <c r="I255" t="str">
        <f t="shared" si="47"/>
        <v>pos_trend</v>
      </c>
      <c r="J255">
        <f t="shared" si="48"/>
        <v>23000000</v>
      </c>
      <c r="K255">
        <f t="shared" si="49"/>
        <v>26980000</v>
      </c>
      <c r="L255">
        <f t="shared" si="50"/>
        <v>36380000</v>
      </c>
      <c r="M255">
        <f t="shared" si="51"/>
        <v>40740000</v>
      </c>
      <c r="N255">
        <f t="shared" si="52"/>
        <v>46210000</v>
      </c>
      <c r="P255">
        <f t="shared" si="37"/>
        <v>46210000</v>
      </c>
      <c r="Q255">
        <f>IFERROR(J144+MATCH(P255,J255:N255,0)-1,"")</f>
        <v>2016</v>
      </c>
      <c r="R255">
        <f t="shared" si="38"/>
        <v>23000000</v>
      </c>
      <c r="S255">
        <f>IFERROR(J144+MATCH(R255,J255:N255)-1,"")</f>
        <v>2012</v>
      </c>
      <c r="T255">
        <f t="shared" si="39"/>
        <v>34662000</v>
      </c>
      <c r="U255">
        <f t="shared" si="40"/>
        <v>9595119.5927929953</v>
      </c>
      <c r="V255">
        <f t="shared" si="41"/>
        <v>-1.2154095514098087</v>
      </c>
      <c r="W255">
        <f t="shared" si="42"/>
        <v>-0.80061534676128876</v>
      </c>
      <c r="X255">
        <f t="shared" si="43"/>
        <v>0.17904935768496408</v>
      </c>
      <c r="Y255">
        <f t="shared" si="44"/>
        <v>0.63344702910897077</v>
      </c>
      <c r="Z255">
        <f t="shared" si="45"/>
        <v>1.2035285113771625</v>
      </c>
      <c r="AA255">
        <f t="shared" si="46"/>
        <v>-1.2154095514098087</v>
      </c>
      <c r="AB255">
        <f>IFERROR(V144+MATCH(AA255,V255:Z255,0)-1,"")</f>
        <v>2012</v>
      </c>
    </row>
    <row r="256" spans="1:28" x14ac:dyDescent="0.3">
      <c r="A256" s="1">
        <v>9</v>
      </c>
      <c r="B256" t="s">
        <v>683</v>
      </c>
      <c r="C256" t="s">
        <v>2999</v>
      </c>
      <c r="D256" t="s">
        <v>4515</v>
      </c>
      <c r="E256" t="s">
        <v>9687</v>
      </c>
      <c r="F256" t="s">
        <v>8056</v>
      </c>
      <c r="G256" t="s">
        <v>5695</v>
      </c>
      <c r="I256" t="str">
        <f t="shared" si="47"/>
        <v>pos_trend</v>
      </c>
      <c r="J256">
        <f t="shared" si="48"/>
        <v>28060000</v>
      </c>
      <c r="K256">
        <f t="shared" si="49"/>
        <v>28860000</v>
      </c>
      <c r="L256">
        <f t="shared" si="50"/>
        <v>31320000</v>
      </c>
      <c r="M256">
        <f t="shared" si="51"/>
        <v>37790000</v>
      </c>
      <c r="N256">
        <f t="shared" si="52"/>
        <v>41300000</v>
      </c>
      <c r="P256">
        <f t="shared" si="37"/>
        <v>41300000</v>
      </c>
      <c r="Q256">
        <f>IFERROR(J144+MATCH(P256,J256:N256,0)-1,"")</f>
        <v>2016</v>
      </c>
      <c r="R256">
        <f t="shared" si="38"/>
        <v>28060000</v>
      </c>
      <c r="S256">
        <f>IFERROR(J144+MATCH(R256,J256:N256)-1,"")</f>
        <v>2012</v>
      </c>
      <c r="T256">
        <f t="shared" si="39"/>
        <v>33466000</v>
      </c>
      <c r="U256">
        <f t="shared" si="40"/>
        <v>5811925.6705501666</v>
      </c>
      <c r="V256">
        <f t="shared" si="41"/>
        <v>-0.93015642429719148</v>
      </c>
      <c r="W256">
        <f t="shared" si="42"/>
        <v>-0.79250841478225376</v>
      </c>
      <c r="X256">
        <f t="shared" si="43"/>
        <v>-0.36924078552382039</v>
      </c>
      <c r="Y256">
        <f t="shared" si="44"/>
        <v>0.74398749142823828</v>
      </c>
      <c r="Z256">
        <f t="shared" si="45"/>
        <v>1.3479181331750274</v>
      </c>
      <c r="AA256">
        <f t="shared" si="46"/>
        <v>1.3479181331750274</v>
      </c>
      <c r="AB256">
        <f>IFERROR(V144+MATCH(AA256,V256:Z256,0)-1,"")</f>
        <v>2016</v>
      </c>
    </row>
    <row r="257" spans="1:28" x14ac:dyDescent="0.3">
      <c r="A257" s="1">
        <v>10</v>
      </c>
      <c r="B257" t="s">
        <v>689</v>
      </c>
      <c r="C257" t="s">
        <v>9688</v>
      </c>
      <c r="D257" t="s">
        <v>9689</v>
      </c>
      <c r="E257" t="s">
        <v>9690</v>
      </c>
      <c r="F257" t="s">
        <v>9691</v>
      </c>
      <c r="G257" t="s">
        <v>5922</v>
      </c>
      <c r="I257" t="str">
        <f t="shared" si="47"/>
        <v>pos_trend</v>
      </c>
      <c r="J257">
        <f t="shared" si="48"/>
        <v>82480000</v>
      </c>
      <c r="K257">
        <f t="shared" si="49"/>
        <v>92140000</v>
      </c>
      <c r="L257">
        <f t="shared" si="50"/>
        <v>107030000</v>
      </c>
      <c r="M257">
        <f t="shared" si="51"/>
        <v>116890000</v>
      </c>
      <c r="N257">
        <f t="shared" si="52"/>
        <v>125700000</v>
      </c>
      <c r="P257">
        <f t="shared" si="37"/>
        <v>125700000</v>
      </c>
      <c r="Q257">
        <f>IFERROR(J144+MATCH(P257,J257:N257,0)-1,"")</f>
        <v>2016</v>
      </c>
      <c r="R257">
        <f t="shared" si="38"/>
        <v>82480000</v>
      </c>
      <c r="S257">
        <f>IFERROR(J144+MATCH(R257,J257:N257)-1,"")</f>
        <v>2012</v>
      </c>
      <c r="T257">
        <f t="shared" si="39"/>
        <v>104848000</v>
      </c>
      <c r="U257">
        <f t="shared" si="40"/>
        <v>17652177.486078028</v>
      </c>
      <c r="V257">
        <f t="shared" si="41"/>
        <v>-1.2671524528711124</v>
      </c>
      <c r="W257">
        <f t="shared" si="42"/>
        <v>-0.71991118432967172</v>
      </c>
      <c r="X257">
        <f t="shared" si="43"/>
        <v>0.12361081241795276</v>
      </c>
      <c r="Y257">
        <f t="shared" si="44"/>
        <v>0.68218212792712518</v>
      </c>
      <c r="Z257">
        <f t="shared" si="45"/>
        <v>1.1812706968557063</v>
      </c>
      <c r="AA257">
        <f t="shared" si="46"/>
        <v>-1.2671524528711124</v>
      </c>
      <c r="AB257">
        <f>IFERROR(V144+MATCH(AA257,V257:Z257,0)-1,"")</f>
        <v>2012</v>
      </c>
    </row>
    <row r="258" spans="1:28" x14ac:dyDescent="0.3">
      <c r="A258" s="1">
        <v>11</v>
      </c>
      <c r="B258" t="s">
        <v>695</v>
      </c>
      <c r="C258" t="s">
        <v>254</v>
      </c>
      <c r="D258" t="s">
        <v>254</v>
      </c>
      <c r="E258" t="s">
        <v>5970</v>
      </c>
      <c r="F258" t="s">
        <v>9692</v>
      </c>
      <c r="G258" t="s">
        <v>9693</v>
      </c>
      <c r="I258" t="str">
        <f t="shared" si="47"/>
        <v>N/A</v>
      </c>
      <c r="J258" t="str">
        <f t="shared" si="48"/>
        <v>N/A</v>
      </c>
      <c r="K258" t="str">
        <f t="shared" si="49"/>
        <v>N/A</v>
      </c>
      <c r="L258">
        <f t="shared" si="50"/>
        <v>58000000</v>
      </c>
      <c r="M258">
        <f t="shared" si="51"/>
        <v>100500000</v>
      </c>
      <c r="N258">
        <f t="shared" si="52"/>
        <v>148000000</v>
      </c>
      <c r="P258">
        <f t="shared" si="37"/>
        <v>148000000</v>
      </c>
      <c r="Q258">
        <f>IFERROR(J144+MATCH(P258,J258:N258,0)-1,"")</f>
        <v>2016</v>
      </c>
      <c r="R258">
        <f t="shared" si="38"/>
        <v>58000000</v>
      </c>
      <c r="S258">
        <f>IFERROR(J144+MATCH(R258,J258:N258)-1,"")</f>
        <v>2014</v>
      </c>
      <c r="T258">
        <f t="shared" si="39"/>
        <v>102166666.66666667</v>
      </c>
      <c r="U258">
        <f t="shared" si="40"/>
        <v>45023142.197467007</v>
      </c>
      <c r="V258" t="str">
        <f t="shared" si="41"/>
        <v/>
      </c>
      <c r="W258" t="str">
        <f t="shared" si="42"/>
        <v/>
      </c>
      <c r="X258">
        <f t="shared" si="43"/>
        <v>-0.980976993408325</v>
      </c>
      <c r="Y258">
        <f t="shared" si="44"/>
        <v>-3.7017999751257656E-2</v>
      </c>
      <c r="Z258">
        <f t="shared" si="45"/>
        <v>1.0179949931595824</v>
      </c>
      <c r="AA258">
        <f t="shared" si="46"/>
        <v>1.0179949931595824</v>
      </c>
      <c r="AB258">
        <f>IFERROR(V144+MATCH(AA258,V258:Z258,0)-1,"")</f>
        <v>2016</v>
      </c>
    </row>
    <row r="259" spans="1:28" x14ac:dyDescent="0.3">
      <c r="A259" s="1">
        <v>12</v>
      </c>
      <c r="B259" t="s">
        <v>701</v>
      </c>
      <c r="C259" t="s">
        <v>254</v>
      </c>
      <c r="D259" t="s">
        <v>254</v>
      </c>
      <c r="E259" t="s">
        <v>5970</v>
      </c>
      <c r="F259" t="s">
        <v>9692</v>
      </c>
      <c r="G259" t="s">
        <v>9693</v>
      </c>
      <c r="I259" t="str">
        <f t="shared" si="47"/>
        <v>N/A</v>
      </c>
      <c r="J259" t="str">
        <f t="shared" si="48"/>
        <v>N/A</v>
      </c>
      <c r="K259" t="str">
        <f t="shared" si="49"/>
        <v>N/A</v>
      </c>
      <c r="L259">
        <f t="shared" si="50"/>
        <v>58000000</v>
      </c>
      <c r="M259">
        <f t="shared" si="51"/>
        <v>100500000</v>
      </c>
      <c r="N259">
        <f t="shared" si="52"/>
        <v>148000000</v>
      </c>
      <c r="P259">
        <f t="shared" si="37"/>
        <v>148000000</v>
      </c>
      <c r="Q259">
        <f>IFERROR(J144+MATCH(P259,J259:N259,0)-1,"")</f>
        <v>2016</v>
      </c>
      <c r="R259">
        <f t="shared" si="38"/>
        <v>58000000</v>
      </c>
      <c r="S259">
        <f>IFERROR(J144+MATCH(R259,J259:N259)-1,"")</f>
        <v>2014</v>
      </c>
      <c r="T259">
        <f t="shared" si="39"/>
        <v>102166666.66666667</v>
      </c>
      <c r="U259">
        <f t="shared" si="40"/>
        <v>45023142.197467007</v>
      </c>
      <c r="V259" t="str">
        <f t="shared" si="41"/>
        <v/>
      </c>
      <c r="W259" t="str">
        <f t="shared" si="42"/>
        <v/>
      </c>
      <c r="X259">
        <f t="shared" si="43"/>
        <v>-0.980976993408325</v>
      </c>
      <c r="Y259">
        <f t="shared" si="44"/>
        <v>-3.7017999751257656E-2</v>
      </c>
      <c r="Z259">
        <f t="shared" si="45"/>
        <v>1.0179949931595824</v>
      </c>
      <c r="AA259">
        <f t="shared" si="46"/>
        <v>1.0179949931595824</v>
      </c>
      <c r="AB259">
        <f>IFERROR(V144+MATCH(AA259,V259:Z259,0)-1,"")</f>
        <v>2016</v>
      </c>
    </row>
    <row r="260" spans="1:28" x14ac:dyDescent="0.3">
      <c r="A260" s="1">
        <v>13</v>
      </c>
      <c r="B260" t="s">
        <v>704</v>
      </c>
      <c r="C260" t="s">
        <v>254</v>
      </c>
      <c r="D260" t="s">
        <v>254</v>
      </c>
      <c r="E260" t="s">
        <v>5970</v>
      </c>
      <c r="F260" t="s">
        <v>9692</v>
      </c>
      <c r="G260" t="s">
        <v>9693</v>
      </c>
      <c r="I260" t="str">
        <f t="shared" si="47"/>
        <v>N/A</v>
      </c>
      <c r="J260" t="str">
        <f t="shared" si="48"/>
        <v>N/A</v>
      </c>
      <c r="K260" t="str">
        <f t="shared" si="49"/>
        <v>N/A</v>
      </c>
      <c r="L260">
        <f t="shared" si="50"/>
        <v>58000000</v>
      </c>
      <c r="M260">
        <f t="shared" si="51"/>
        <v>100500000</v>
      </c>
      <c r="N260">
        <f t="shared" si="52"/>
        <v>148000000</v>
      </c>
      <c r="P260">
        <f t="shared" si="37"/>
        <v>148000000</v>
      </c>
      <c r="Q260">
        <f>IFERROR(J144+MATCH(P260,J260:N260,0)-1,"")</f>
        <v>2016</v>
      </c>
      <c r="R260">
        <f t="shared" si="38"/>
        <v>58000000</v>
      </c>
      <c r="S260">
        <f>IFERROR(J144+MATCH(R260,J260:N260)-1,"")</f>
        <v>2014</v>
      </c>
      <c r="T260">
        <f t="shared" si="39"/>
        <v>102166666.66666667</v>
      </c>
      <c r="U260">
        <f t="shared" si="40"/>
        <v>45023142.197467007</v>
      </c>
      <c r="V260" t="str">
        <f t="shared" si="41"/>
        <v/>
      </c>
      <c r="W260" t="str">
        <f t="shared" si="42"/>
        <v/>
      </c>
      <c r="X260">
        <f t="shared" si="43"/>
        <v>-0.980976993408325</v>
      </c>
      <c r="Y260">
        <f t="shared" si="44"/>
        <v>-3.7017999751257656E-2</v>
      </c>
      <c r="Z260">
        <f t="shared" si="45"/>
        <v>1.0179949931595824</v>
      </c>
      <c r="AA260">
        <f t="shared" si="46"/>
        <v>1.0179949931595824</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6002</v>
      </c>
      <c r="F263" t="s">
        <v>254</v>
      </c>
      <c r="G263" t="s">
        <v>254</v>
      </c>
      <c r="I263" t="str">
        <f t="shared" si="47"/>
        <v>N/A</v>
      </c>
      <c r="J263" t="str">
        <f t="shared" si="48"/>
        <v>N/A</v>
      </c>
      <c r="K263" t="str">
        <f t="shared" si="49"/>
        <v>N/A</v>
      </c>
      <c r="L263">
        <f t="shared" si="50"/>
        <v>4099999.9999999995</v>
      </c>
      <c r="M263" t="str">
        <f t="shared" si="51"/>
        <v>N/A</v>
      </c>
      <c r="N263" t="str">
        <f t="shared" si="52"/>
        <v>N/A</v>
      </c>
      <c r="P263">
        <f t="shared" si="37"/>
        <v>4099999.9999999995</v>
      </c>
      <c r="Q263">
        <f>IFERROR(J144+MATCH(P263,J263:N263,0)-1,"")</f>
        <v>2014</v>
      </c>
      <c r="R263">
        <f t="shared" si="38"/>
        <v>4099999.9999999995</v>
      </c>
      <c r="S263">
        <f>IFERROR(J144+MATCH(R263,J263:N263)-1,"")</f>
        <v>2014</v>
      </c>
      <c r="T263">
        <f t="shared" si="39"/>
        <v>4099999.9999999995</v>
      </c>
      <c r="U263" t="str">
        <f t="shared" si="40"/>
        <v/>
      </c>
      <c r="V263" t="str">
        <f t="shared" si="41"/>
        <v/>
      </c>
      <c r="W263" t="str">
        <f t="shared" si="42"/>
        <v/>
      </c>
      <c r="X263" t="e">
        <f t="shared" si="43"/>
        <v>#VALUE!</v>
      </c>
      <c r="Y263" t="str">
        <f t="shared" si="44"/>
        <v/>
      </c>
      <c r="Z263" t="str">
        <f t="shared" si="45"/>
        <v/>
      </c>
      <c r="AA263" t="e">
        <f t="shared" si="46"/>
        <v>#VALUE!</v>
      </c>
      <c r="AB263" t="str">
        <f>IFERROR(V144+MATCH(AA263,V263:Z263,0)-1,"")</f>
        <v/>
      </c>
    </row>
    <row r="264" spans="1:28" x14ac:dyDescent="0.3">
      <c r="A264" s="1">
        <v>17</v>
      </c>
      <c r="B264" t="s">
        <v>714</v>
      </c>
      <c r="C264" t="s">
        <v>9694</v>
      </c>
      <c r="D264" t="s">
        <v>9695</v>
      </c>
      <c r="E264" t="s">
        <v>9696</v>
      </c>
      <c r="F264" t="s">
        <v>9697</v>
      </c>
      <c r="G264" t="s">
        <v>9698</v>
      </c>
      <c r="I264" t="str">
        <f t="shared" si="47"/>
        <v>N/A</v>
      </c>
      <c r="J264">
        <f t="shared" si="48"/>
        <v>40850000</v>
      </c>
      <c r="K264">
        <f t="shared" si="49"/>
        <v>30580000</v>
      </c>
      <c r="L264">
        <f t="shared" si="50"/>
        <v>38970000</v>
      </c>
      <c r="M264">
        <f t="shared" si="51"/>
        <v>46670000</v>
      </c>
      <c r="N264">
        <f t="shared" si="52"/>
        <v>55150000</v>
      </c>
      <c r="P264">
        <f t="shared" si="37"/>
        <v>55150000</v>
      </c>
      <c r="Q264">
        <f>IFERROR(J144+MATCH(P264,J264:N264,0)-1,"")</f>
        <v>2016</v>
      </c>
      <c r="R264">
        <f t="shared" si="38"/>
        <v>30580000</v>
      </c>
      <c r="S264" t="str">
        <f>IFERROR(J144+MATCH(R264,J264:N264)-1,"")</f>
        <v/>
      </c>
      <c r="T264">
        <f t="shared" si="39"/>
        <v>42444000</v>
      </c>
      <c r="U264">
        <f t="shared" si="40"/>
        <v>9146932.8192569558</v>
      </c>
      <c r="V264">
        <f t="shared" si="41"/>
        <v>-0.17426606617730547</v>
      </c>
      <c r="W264">
        <f t="shared" si="42"/>
        <v>-1.2970468062280753</v>
      </c>
      <c r="X264">
        <f t="shared" si="43"/>
        <v>-0.37979944410286026</v>
      </c>
      <c r="Y264">
        <f t="shared" si="44"/>
        <v>0.46201279527308214</v>
      </c>
      <c r="Z264">
        <f t="shared" si="45"/>
        <v>1.3890995212351589</v>
      </c>
      <c r="AA264">
        <f t="shared" si="46"/>
        <v>1.3890995212351589</v>
      </c>
      <c r="AB264">
        <f>IFERROR(V144+MATCH(AA264,V264:Z264,0)-1,"")</f>
        <v>2016</v>
      </c>
    </row>
    <row r="265" spans="1:28" x14ac:dyDescent="0.3">
      <c r="A265" s="1">
        <v>18</v>
      </c>
      <c r="B265" t="s">
        <v>720</v>
      </c>
      <c r="C265" t="s">
        <v>9694</v>
      </c>
      <c r="D265" t="s">
        <v>9695</v>
      </c>
      <c r="E265" t="s">
        <v>9696</v>
      </c>
      <c r="F265" t="s">
        <v>9697</v>
      </c>
      <c r="G265" t="s">
        <v>9698</v>
      </c>
      <c r="I265" t="str">
        <f t="shared" si="47"/>
        <v>N/A</v>
      </c>
      <c r="J265">
        <f t="shared" si="48"/>
        <v>40850000</v>
      </c>
      <c r="K265">
        <f t="shared" si="49"/>
        <v>30580000</v>
      </c>
      <c r="L265">
        <f t="shared" si="50"/>
        <v>38970000</v>
      </c>
      <c r="M265">
        <f t="shared" si="51"/>
        <v>46670000</v>
      </c>
      <c r="N265">
        <f t="shared" si="52"/>
        <v>55150000</v>
      </c>
      <c r="P265">
        <f t="shared" si="37"/>
        <v>55150000</v>
      </c>
      <c r="Q265">
        <f>IFERROR(J144+MATCH(P265,J265:N265,0)-1,"")</f>
        <v>2016</v>
      </c>
      <c r="R265">
        <f t="shared" si="38"/>
        <v>30580000</v>
      </c>
      <c r="S265" t="str">
        <f>IFERROR(J144+MATCH(R265,J265:N265)-1,"")</f>
        <v/>
      </c>
      <c r="T265">
        <f t="shared" si="39"/>
        <v>42444000</v>
      </c>
      <c r="U265">
        <f t="shared" si="40"/>
        <v>9146932.8192569558</v>
      </c>
      <c r="V265">
        <f t="shared" si="41"/>
        <v>-0.17426606617730547</v>
      </c>
      <c r="W265">
        <f t="shared" si="42"/>
        <v>-1.2970468062280753</v>
      </c>
      <c r="X265">
        <f t="shared" si="43"/>
        <v>-0.37979944410286026</v>
      </c>
      <c r="Y265">
        <f t="shared" si="44"/>
        <v>0.46201279527308214</v>
      </c>
      <c r="Z265">
        <f t="shared" si="45"/>
        <v>1.3890995212351589</v>
      </c>
      <c r="AA265">
        <f t="shared" si="46"/>
        <v>1.3890995212351589</v>
      </c>
      <c r="AB265">
        <f>IFERROR(V144+MATCH(AA265,V265:Z265,0)-1,"")</f>
        <v>2016</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9699</v>
      </c>
      <c r="D267" t="s">
        <v>9700</v>
      </c>
      <c r="E267" t="s">
        <v>9701</v>
      </c>
      <c r="F267" t="s">
        <v>9702</v>
      </c>
      <c r="G267" t="s">
        <v>9703</v>
      </c>
      <c r="I267" t="str">
        <f t="shared" si="47"/>
        <v>pos_trend</v>
      </c>
      <c r="J267">
        <f t="shared" si="48"/>
        <v>71710000</v>
      </c>
      <c r="K267">
        <f t="shared" si="49"/>
        <v>86730000</v>
      </c>
      <c r="L267">
        <f t="shared" si="50"/>
        <v>90300000</v>
      </c>
      <c r="M267">
        <f t="shared" si="51"/>
        <v>101120000</v>
      </c>
      <c r="N267">
        <f t="shared" si="52"/>
        <v>105130000</v>
      </c>
      <c r="P267">
        <f t="shared" si="37"/>
        <v>105130000</v>
      </c>
      <c r="Q267">
        <f>IFERROR(J144+MATCH(P267,J267:N267,0)-1,"")</f>
        <v>2016</v>
      </c>
      <c r="R267">
        <f t="shared" si="38"/>
        <v>71710000</v>
      </c>
      <c r="S267">
        <f>IFERROR(J144+MATCH(R267,J267:N267)-1,"")</f>
        <v>2012</v>
      </c>
      <c r="T267">
        <f t="shared" si="39"/>
        <v>90998000</v>
      </c>
      <c r="U267">
        <f t="shared" si="40"/>
        <v>13161480.5398177</v>
      </c>
      <c r="V267">
        <f t="shared" si="41"/>
        <v>-1.4654886235365097</v>
      </c>
      <c r="W267">
        <f t="shared" si="42"/>
        <v>-0.32427962698329654</v>
      </c>
      <c r="X267">
        <f t="shared" si="43"/>
        <v>-5.3033547243285142E-2</v>
      </c>
      <c r="Y267">
        <f t="shared" si="44"/>
        <v>0.76906241432167932</v>
      </c>
      <c r="Z267">
        <f t="shared" si="45"/>
        <v>1.073739383441412</v>
      </c>
      <c r="AA267">
        <f t="shared" si="46"/>
        <v>-1.4654886235365097</v>
      </c>
      <c r="AB267">
        <f>IFERROR(V144+MATCH(AA267,V267:Z267,0)-1,"")</f>
        <v>2012</v>
      </c>
    </row>
    <row r="268" spans="1:28" x14ac:dyDescent="0.3">
      <c r="A268" s="1">
        <v>21</v>
      </c>
      <c r="B268" t="s">
        <v>735</v>
      </c>
      <c r="C268" t="s">
        <v>8448</v>
      </c>
      <c r="D268" t="s">
        <v>5778</v>
      </c>
      <c r="E268" t="s">
        <v>9704</v>
      </c>
      <c r="F268" t="s">
        <v>9705</v>
      </c>
      <c r="G268" t="s">
        <v>9703</v>
      </c>
      <c r="I268" t="str">
        <f t="shared" si="47"/>
        <v>pos_trend</v>
      </c>
      <c r="J268">
        <f t="shared" si="48"/>
        <v>4640000</v>
      </c>
      <c r="K268">
        <f t="shared" si="49"/>
        <v>12500000</v>
      </c>
      <c r="L268">
        <f t="shared" si="50"/>
        <v>13790000</v>
      </c>
      <c r="M268">
        <f t="shared" si="51"/>
        <v>19660000</v>
      </c>
      <c r="N268">
        <f t="shared" si="52"/>
        <v>105130000</v>
      </c>
      <c r="P268">
        <f t="shared" si="37"/>
        <v>105130000</v>
      </c>
      <c r="Q268">
        <f>IFERROR(J144+MATCH(P268,J268:N268,0)-1,"")</f>
        <v>2016</v>
      </c>
      <c r="R268">
        <f t="shared" si="38"/>
        <v>4640000</v>
      </c>
      <c r="S268">
        <f>IFERROR(J144+MATCH(R268,J268:N268)-1,"")</f>
        <v>2012</v>
      </c>
      <c r="T268">
        <f t="shared" si="39"/>
        <v>31144000</v>
      </c>
      <c r="U268">
        <f t="shared" si="40"/>
        <v>41704413.795184799</v>
      </c>
      <c r="V268">
        <f t="shared" si="41"/>
        <v>-0.63552026243946769</v>
      </c>
      <c r="W268">
        <f t="shared" si="42"/>
        <v>-0.44705100260041636</v>
      </c>
      <c r="X268">
        <f t="shared" si="43"/>
        <v>-0.41611902484057206</v>
      </c>
      <c r="Y268">
        <f t="shared" si="44"/>
        <v>-0.27536653689461393</v>
      </c>
      <c r="Z268">
        <f t="shared" si="45"/>
        <v>1.77405682677507</v>
      </c>
      <c r="AA268">
        <f t="shared" si="46"/>
        <v>1.77405682677507</v>
      </c>
      <c r="AB268">
        <f>IFERROR(V144+MATCH(AA268,V268:Z268,0)-1,"")</f>
        <v>2016</v>
      </c>
    </row>
    <row r="269" spans="1:28" x14ac:dyDescent="0.3">
      <c r="A269" s="1">
        <v>22</v>
      </c>
      <c r="B269" t="s">
        <v>741</v>
      </c>
      <c r="C269" t="s">
        <v>9706</v>
      </c>
      <c r="D269" t="s">
        <v>9707</v>
      </c>
      <c r="E269" t="s">
        <v>9708</v>
      </c>
      <c r="F269" t="s">
        <v>9709</v>
      </c>
      <c r="G269" t="s">
        <v>254</v>
      </c>
      <c r="I269" t="str">
        <f t="shared" si="47"/>
        <v>pos_trend</v>
      </c>
      <c r="J269">
        <f t="shared" si="48"/>
        <v>67069999.999999993</v>
      </c>
      <c r="K269">
        <f t="shared" si="49"/>
        <v>74220000</v>
      </c>
      <c r="L269">
        <f t="shared" si="50"/>
        <v>76510000</v>
      </c>
      <c r="M269">
        <f t="shared" si="51"/>
        <v>81460000</v>
      </c>
      <c r="N269" t="str">
        <f t="shared" si="52"/>
        <v>N/A</v>
      </c>
      <c r="P269">
        <f t="shared" si="37"/>
        <v>81460000</v>
      </c>
      <c r="Q269">
        <f>IFERROR(J144+MATCH(P269,J269:N269,0)-1,"")</f>
        <v>2015</v>
      </c>
      <c r="R269">
        <f t="shared" si="38"/>
        <v>67069999.999999993</v>
      </c>
      <c r="S269">
        <f>IFERROR(J144+MATCH(R269,J269:N269)-1,"")</f>
        <v>2012</v>
      </c>
      <c r="T269">
        <f t="shared" si="39"/>
        <v>74815000</v>
      </c>
      <c r="U269">
        <f t="shared" si="40"/>
        <v>5982421.4718345208</v>
      </c>
      <c r="V269">
        <f t="shared" si="41"/>
        <v>-1.2946262707272926</v>
      </c>
      <c r="W269">
        <f t="shared" si="42"/>
        <v>-9.945805436833291E-2</v>
      </c>
      <c r="X269">
        <f t="shared" si="43"/>
        <v>0.28333008765432655</v>
      </c>
      <c r="Y269">
        <f t="shared" si="44"/>
        <v>1.110754237441298</v>
      </c>
      <c r="Z269" t="str">
        <f t="shared" si="45"/>
        <v/>
      </c>
      <c r="AA269">
        <f t="shared" si="46"/>
        <v>-1.2946262707272926</v>
      </c>
      <c r="AB269">
        <f>IFERROR(V144+MATCH(AA269,V269:Z269,0)-1,"")</f>
        <v>2012</v>
      </c>
    </row>
    <row r="270" spans="1:28" x14ac:dyDescent="0.3">
      <c r="A270" s="1">
        <v>23</v>
      </c>
      <c r="B270" t="s">
        <v>747</v>
      </c>
      <c r="C270" t="s">
        <v>9710</v>
      </c>
      <c r="D270" t="s">
        <v>9711</v>
      </c>
      <c r="E270" t="s">
        <v>9712</v>
      </c>
      <c r="F270" t="s">
        <v>9713</v>
      </c>
      <c r="G270" t="s">
        <v>9714</v>
      </c>
      <c r="I270" t="str">
        <f t="shared" si="47"/>
        <v>pos_trend</v>
      </c>
      <c r="J270">
        <f t="shared" si="48"/>
        <v>195040000</v>
      </c>
      <c r="K270">
        <f t="shared" si="49"/>
        <v>209440000</v>
      </c>
      <c r="L270">
        <f t="shared" si="50"/>
        <v>298390000</v>
      </c>
      <c r="M270">
        <f t="shared" si="51"/>
        <v>365180000</v>
      </c>
      <c r="N270">
        <f t="shared" si="52"/>
        <v>433980000</v>
      </c>
      <c r="P270">
        <f t="shared" si="37"/>
        <v>433980000</v>
      </c>
      <c r="Q270">
        <f>IFERROR(J144+MATCH(P270,J270:N270,0)-1,"")</f>
        <v>2016</v>
      </c>
      <c r="R270">
        <f t="shared" si="38"/>
        <v>195040000</v>
      </c>
      <c r="S270">
        <f>IFERROR(J144+MATCH(R270,J270:N270)-1,"")</f>
        <v>2012</v>
      </c>
      <c r="T270">
        <f t="shared" si="39"/>
        <v>300406000</v>
      </c>
      <c r="U270">
        <f t="shared" si="40"/>
        <v>101757746.53558323</v>
      </c>
      <c r="V270">
        <f t="shared" si="41"/>
        <v>-1.0354592508901033</v>
      </c>
      <c r="W270">
        <f t="shared" si="42"/>
        <v>-0.89394668314702208</v>
      </c>
      <c r="X270">
        <f t="shared" si="43"/>
        <v>-1.9811759484031358E-2</v>
      </c>
      <c r="Y270">
        <f t="shared" si="44"/>
        <v>0.63655104604099555</v>
      </c>
      <c r="Z270">
        <f t="shared" si="45"/>
        <v>1.3126666474801609</v>
      </c>
      <c r="AA270">
        <f t="shared" si="46"/>
        <v>1.3126666474801609</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9715</v>
      </c>
      <c r="D272" t="s">
        <v>9716</v>
      </c>
      <c r="E272" t="s">
        <v>9717</v>
      </c>
      <c r="F272" t="s">
        <v>9718</v>
      </c>
      <c r="G272" t="s">
        <v>9719</v>
      </c>
      <c r="I272" t="str">
        <f t="shared" si="47"/>
        <v>N/A</v>
      </c>
      <c r="J272">
        <f t="shared" si="48"/>
        <v>0.34409999999999996</v>
      </c>
      <c r="K272">
        <f t="shared" si="49"/>
        <v>0.34289999999999998</v>
      </c>
      <c r="L272">
        <f t="shared" si="50"/>
        <v>0.46110000000000001</v>
      </c>
      <c r="M272">
        <f t="shared" si="51"/>
        <v>0.53570000000000007</v>
      </c>
      <c r="N272">
        <f t="shared" si="52"/>
        <v>0.61219999999999997</v>
      </c>
      <c r="P272">
        <f t="shared" si="37"/>
        <v>0.61219999999999997</v>
      </c>
      <c r="Q272">
        <f>IFERROR(J144+MATCH(P272,J272:N272,0)-1,"")</f>
        <v>2016</v>
      </c>
      <c r="R272">
        <f t="shared" si="38"/>
        <v>0.34289999999999998</v>
      </c>
      <c r="S272" t="str">
        <f>IFERROR(J144+MATCH(R272,J272:N272)-1,"")</f>
        <v/>
      </c>
      <c r="T272">
        <f t="shared" si="39"/>
        <v>0.45919999999999994</v>
      </c>
      <c r="U272">
        <f t="shared" si="40"/>
        <v>0.11836232508699736</v>
      </c>
      <c r="V272">
        <f t="shared" si="41"/>
        <v>-0.97243780836005422</v>
      </c>
      <c r="W272">
        <f t="shared" si="42"/>
        <v>-0.98257616952453775</v>
      </c>
      <c r="X272">
        <f t="shared" si="43"/>
        <v>1.605240517709965E-2</v>
      </c>
      <c r="Y272">
        <f t="shared" si="44"/>
        <v>0.64632052423583219</v>
      </c>
      <c r="Z272">
        <f t="shared" si="45"/>
        <v>1.2926410484716624</v>
      </c>
      <c r="AA272">
        <f t="shared" si="46"/>
        <v>1.2926410484716624</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9720</v>
      </c>
      <c r="D276" t="s">
        <v>9721</v>
      </c>
      <c r="E276" t="s">
        <v>9722</v>
      </c>
      <c r="F276" t="s">
        <v>9723</v>
      </c>
      <c r="G276" t="s">
        <v>9724</v>
      </c>
      <c r="I276" t="str">
        <f t="shared" si="47"/>
        <v>N/A</v>
      </c>
      <c r="J276">
        <f t="shared" si="48"/>
        <v>371830000</v>
      </c>
      <c r="K276">
        <f t="shared" si="49"/>
        <v>401440000</v>
      </c>
      <c r="L276">
        <f t="shared" si="50"/>
        <v>348690000</v>
      </c>
      <c r="M276">
        <f t="shared" si="51"/>
        <v>316480000</v>
      </c>
      <c r="N276">
        <f t="shared" si="52"/>
        <v>274900000</v>
      </c>
      <c r="P276">
        <f t="shared" si="53"/>
        <v>401440000</v>
      </c>
      <c r="Q276">
        <f>IFERROR(J144+MATCH(P276,J276:N276,0)-1,"")</f>
        <v>2013</v>
      </c>
      <c r="R276">
        <f t="shared" si="54"/>
        <v>274900000</v>
      </c>
      <c r="S276" t="str">
        <f>IFERROR(J144+MATCH(R276,J276:N276)-1,"")</f>
        <v/>
      </c>
      <c r="T276">
        <f t="shared" si="55"/>
        <v>342668000</v>
      </c>
      <c r="U276">
        <f t="shared" si="56"/>
        <v>49038627.325813271</v>
      </c>
      <c r="V276">
        <f t="shared" si="57"/>
        <v>0.59467406798007005</v>
      </c>
      <c r="W276">
        <f t="shared" si="58"/>
        <v>1.1984837913491762</v>
      </c>
      <c r="X276">
        <f t="shared" si="59"/>
        <v>0.12280115346601679</v>
      </c>
      <c r="Y276">
        <f t="shared" si="60"/>
        <v>-0.53402799850017402</v>
      </c>
      <c r="Z276">
        <f t="shared" si="61"/>
        <v>-1.3819310142950889</v>
      </c>
      <c r="AA276">
        <f t="shared" si="62"/>
        <v>-1.3819310142950889</v>
      </c>
      <c r="AB276">
        <f>IFERROR(V144+MATCH(AA276,V276:Z276,0)-1,"")</f>
        <v>2016</v>
      </c>
    </row>
    <row r="277" spans="1:28" x14ac:dyDescent="0.3">
      <c r="A277" s="1">
        <v>30</v>
      </c>
      <c r="B277" t="s">
        <v>769</v>
      </c>
      <c r="C277" t="s">
        <v>9725</v>
      </c>
      <c r="D277" t="s">
        <v>9726</v>
      </c>
      <c r="E277" t="s">
        <v>9727</v>
      </c>
      <c r="F277" t="s">
        <v>4088</v>
      </c>
      <c r="G277" t="s">
        <v>254</v>
      </c>
      <c r="I277" t="str">
        <f t="shared" si="47"/>
        <v>N/A</v>
      </c>
      <c r="J277">
        <f t="shared" si="48"/>
        <v>180940000</v>
      </c>
      <c r="K277">
        <f t="shared" si="49"/>
        <v>182490000</v>
      </c>
      <c r="L277">
        <f t="shared" si="50"/>
        <v>93970000</v>
      </c>
      <c r="M277">
        <f t="shared" si="51"/>
        <v>7370000</v>
      </c>
      <c r="N277" t="str">
        <f t="shared" si="52"/>
        <v>N/A</v>
      </c>
      <c r="P277">
        <f t="shared" si="53"/>
        <v>182490000</v>
      </c>
      <c r="Q277">
        <f>IFERROR(J144+MATCH(P277,J277:N277,0)-1,"")</f>
        <v>2013</v>
      </c>
      <c r="R277">
        <f t="shared" si="54"/>
        <v>7370000</v>
      </c>
      <c r="S277" t="str">
        <f>IFERROR(J144+MATCH(R277,J277:N277)-1,"")</f>
        <v/>
      </c>
      <c r="T277">
        <f t="shared" si="55"/>
        <v>116192500</v>
      </c>
      <c r="U277">
        <f t="shared" si="56"/>
        <v>83514017.336412862</v>
      </c>
      <c r="V277">
        <f t="shared" si="57"/>
        <v>0.775289012132931</v>
      </c>
      <c r="W277">
        <f t="shared" si="58"/>
        <v>0.79384877071520898</v>
      </c>
      <c r="X277">
        <f t="shared" si="59"/>
        <v>-0.26609305489978857</v>
      </c>
      <c r="Y277">
        <f t="shared" si="60"/>
        <v>-1.3030447279483515</v>
      </c>
      <c r="Z277" t="str">
        <f t="shared" si="61"/>
        <v/>
      </c>
      <c r="AA277">
        <f t="shared" si="62"/>
        <v>-1.3030447279483515</v>
      </c>
      <c r="AB277">
        <f>IFERROR(V144+MATCH(AA277,V277:Z277,0)-1,"")</f>
        <v>2015</v>
      </c>
    </row>
    <row r="278" spans="1:28" x14ac:dyDescent="0.3">
      <c r="A278" s="1">
        <v>31</v>
      </c>
      <c r="B278" t="s">
        <v>773</v>
      </c>
      <c r="C278" t="s">
        <v>9728</v>
      </c>
      <c r="D278" t="s">
        <v>517</v>
      </c>
      <c r="E278" t="s">
        <v>9729</v>
      </c>
      <c r="F278" t="s">
        <v>9730</v>
      </c>
      <c r="G278" t="s">
        <v>9731</v>
      </c>
      <c r="I278" t="str">
        <f t="shared" si="47"/>
        <v>N/A</v>
      </c>
      <c r="J278">
        <f t="shared" si="48"/>
        <v>152080000</v>
      </c>
      <c r="K278">
        <f t="shared" si="49"/>
        <v>173100000</v>
      </c>
      <c r="L278">
        <f t="shared" si="50"/>
        <v>200500000</v>
      </c>
      <c r="M278">
        <f t="shared" si="51"/>
        <v>245830000</v>
      </c>
      <c r="N278">
        <f t="shared" si="52"/>
        <v>208700000</v>
      </c>
      <c r="P278">
        <f t="shared" si="53"/>
        <v>245830000</v>
      </c>
      <c r="Q278">
        <f>IFERROR(J144+MATCH(P278,J278:N278,0)-1,"")</f>
        <v>2015</v>
      </c>
      <c r="R278">
        <f t="shared" si="54"/>
        <v>152080000</v>
      </c>
      <c r="S278">
        <f>IFERROR(J144+MATCH(R278,J278:N278)-1,"")</f>
        <v>2012</v>
      </c>
      <c r="T278">
        <f t="shared" si="55"/>
        <v>196042000</v>
      </c>
      <c r="U278">
        <f t="shared" si="56"/>
        <v>35769877.271245986</v>
      </c>
      <c r="V278">
        <f t="shared" si="57"/>
        <v>-1.2290229476224495</v>
      </c>
      <c r="W278">
        <f t="shared" si="58"/>
        <v>-0.64137765489182097</v>
      </c>
      <c r="X278">
        <f t="shared" si="59"/>
        <v>0.12463000547065374</v>
      </c>
      <c r="Y278">
        <f t="shared" si="60"/>
        <v>1.3918974231433172</v>
      </c>
      <c r="Z278">
        <f t="shared" si="61"/>
        <v>0.35387317390029949</v>
      </c>
      <c r="AA278">
        <f t="shared" si="62"/>
        <v>1.3918974231433172</v>
      </c>
      <c r="AB278">
        <f>IFERROR(V144+MATCH(AA278,V278:Z278,0)-1,"")</f>
        <v>2015</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9732</v>
      </c>
      <c r="D284" t="s">
        <v>9336</v>
      </c>
      <c r="E284" t="s">
        <v>9733</v>
      </c>
      <c r="F284" t="s">
        <v>9734</v>
      </c>
      <c r="G284" t="s">
        <v>9735</v>
      </c>
      <c r="I284" t="str">
        <f t="shared" si="47"/>
        <v>N/A</v>
      </c>
      <c r="J284">
        <f t="shared" si="48"/>
        <v>0.65590000000000004</v>
      </c>
      <c r="K284">
        <f t="shared" si="49"/>
        <v>0.65709999999999991</v>
      </c>
      <c r="L284">
        <f t="shared" si="50"/>
        <v>0.53890000000000005</v>
      </c>
      <c r="M284">
        <f t="shared" si="51"/>
        <v>0.46429999999999999</v>
      </c>
      <c r="N284">
        <f t="shared" si="52"/>
        <v>0.38780000000000003</v>
      </c>
      <c r="P284">
        <f t="shared" si="53"/>
        <v>0.65709999999999991</v>
      </c>
      <c r="Q284">
        <f>IFERROR(J144+MATCH(P284,J284:N284,0)-1,"")</f>
        <v>2013</v>
      </c>
      <c r="R284">
        <f t="shared" si="54"/>
        <v>0.38780000000000003</v>
      </c>
      <c r="S284" t="str">
        <f>IFERROR(J144+MATCH(R284,J284:N284)-1,"")</f>
        <v/>
      </c>
      <c r="T284">
        <f t="shared" si="55"/>
        <v>0.54080000000000006</v>
      </c>
      <c r="U284">
        <f t="shared" si="56"/>
        <v>0.11836232508699712</v>
      </c>
      <c r="V284">
        <f t="shared" si="57"/>
        <v>0.97243780836005622</v>
      </c>
      <c r="W284">
        <f t="shared" si="58"/>
        <v>0.98257616952453875</v>
      </c>
      <c r="X284">
        <f t="shared" si="59"/>
        <v>-1.6052405177099213E-2</v>
      </c>
      <c r="Y284">
        <f t="shared" si="60"/>
        <v>-0.64632052423583297</v>
      </c>
      <c r="Z284">
        <f t="shared" si="61"/>
        <v>-1.2926410484716651</v>
      </c>
      <c r="AA284">
        <f t="shared" si="62"/>
        <v>-1.2926410484716651</v>
      </c>
      <c r="AB284">
        <f>IFERROR(V144+MATCH(AA284,V284:Z284,0)-1,"")</f>
        <v>2016</v>
      </c>
    </row>
    <row r="285" spans="1:28" x14ac:dyDescent="0.3">
      <c r="A285" s="1">
        <v>38</v>
      </c>
      <c r="B285" t="s">
        <v>801</v>
      </c>
      <c r="C285" t="s">
        <v>9720</v>
      </c>
      <c r="D285" t="s">
        <v>9721</v>
      </c>
      <c r="E285" t="s">
        <v>9722</v>
      </c>
      <c r="F285" t="s">
        <v>9723</v>
      </c>
      <c r="G285" t="s">
        <v>9724</v>
      </c>
      <c r="I285" t="str">
        <f t="shared" si="47"/>
        <v>N/A</v>
      </c>
      <c r="J285">
        <f t="shared" si="48"/>
        <v>371830000</v>
      </c>
      <c r="K285">
        <f t="shared" si="49"/>
        <v>401440000</v>
      </c>
      <c r="L285">
        <f t="shared" si="50"/>
        <v>348690000</v>
      </c>
      <c r="M285">
        <f t="shared" si="51"/>
        <v>316480000</v>
      </c>
      <c r="N285">
        <f t="shared" si="52"/>
        <v>274900000</v>
      </c>
      <c r="P285">
        <f t="shared" si="53"/>
        <v>401440000</v>
      </c>
      <c r="Q285">
        <f>IFERROR(J144+MATCH(P285,J285:N285,0)-1,"")</f>
        <v>2013</v>
      </c>
      <c r="R285">
        <f t="shared" si="54"/>
        <v>274900000</v>
      </c>
      <c r="S285" t="str">
        <f>IFERROR(J144+MATCH(R285,J285:N285)-1,"")</f>
        <v/>
      </c>
      <c r="T285">
        <f t="shared" si="55"/>
        <v>342668000</v>
      </c>
      <c r="U285">
        <f t="shared" si="56"/>
        <v>49038627.325813271</v>
      </c>
      <c r="V285">
        <f t="shared" si="57"/>
        <v>0.59467406798007005</v>
      </c>
      <c r="W285">
        <f t="shared" si="58"/>
        <v>1.1984837913491762</v>
      </c>
      <c r="X285">
        <f t="shared" si="59"/>
        <v>0.12280115346601679</v>
      </c>
      <c r="Y285">
        <f t="shared" si="60"/>
        <v>-0.53402799850017402</v>
      </c>
      <c r="Z285">
        <f t="shared" si="61"/>
        <v>-1.3819310142950889</v>
      </c>
      <c r="AA285">
        <f t="shared" si="62"/>
        <v>-1.3819310142950889</v>
      </c>
      <c r="AB285">
        <f>IFERROR(V144+MATCH(AA285,V285:Z285,0)-1,"")</f>
        <v>2016</v>
      </c>
    </row>
    <row r="286" spans="1:28" x14ac:dyDescent="0.3">
      <c r="A286" s="1">
        <v>39</v>
      </c>
      <c r="B286" t="s">
        <v>802</v>
      </c>
      <c r="C286" t="s">
        <v>9732</v>
      </c>
      <c r="D286" t="s">
        <v>9336</v>
      </c>
      <c r="E286" t="s">
        <v>9733</v>
      </c>
      <c r="F286" t="s">
        <v>9734</v>
      </c>
      <c r="G286" t="s">
        <v>9735</v>
      </c>
      <c r="I286" t="str">
        <f t="shared" si="47"/>
        <v>N/A</v>
      </c>
      <c r="J286">
        <f t="shared" si="48"/>
        <v>0.65590000000000004</v>
      </c>
      <c r="K286">
        <f t="shared" si="49"/>
        <v>0.65709999999999991</v>
      </c>
      <c r="L286">
        <f t="shared" si="50"/>
        <v>0.53890000000000005</v>
      </c>
      <c r="M286">
        <f t="shared" si="51"/>
        <v>0.46429999999999999</v>
      </c>
      <c r="N286">
        <f t="shared" si="52"/>
        <v>0.38780000000000003</v>
      </c>
      <c r="P286">
        <f t="shared" si="53"/>
        <v>0.65709999999999991</v>
      </c>
      <c r="Q286">
        <f>IFERROR(J144+MATCH(P286,J286:N286,0)-1,"")</f>
        <v>2013</v>
      </c>
      <c r="R286">
        <f t="shared" si="54"/>
        <v>0.38780000000000003</v>
      </c>
      <c r="S286" t="str">
        <f>IFERROR(J144+MATCH(R286,J286:N286)-1,"")</f>
        <v/>
      </c>
      <c r="T286">
        <f t="shared" si="55"/>
        <v>0.54080000000000006</v>
      </c>
      <c r="U286">
        <f t="shared" si="56"/>
        <v>0.11836232508699712</v>
      </c>
      <c r="V286">
        <f t="shared" si="57"/>
        <v>0.97243780836005622</v>
      </c>
      <c r="W286">
        <f t="shared" si="58"/>
        <v>0.98257616952453875</v>
      </c>
      <c r="X286">
        <f t="shared" si="59"/>
        <v>-1.6052405177099213E-2</v>
      </c>
      <c r="Y286">
        <f t="shared" si="60"/>
        <v>-0.64632052423583297</v>
      </c>
      <c r="Z286">
        <f t="shared" si="61"/>
        <v>-1.2926410484716651</v>
      </c>
      <c r="AA286">
        <f t="shared" si="62"/>
        <v>-1.2926410484716651</v>
      </c>
      <c r="AB286">
        <f>IFERROR(V144+MATCH(AA286,V286:Z286,0)-1,"")</f>
        <v>2016</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9720</v>
      </c>
      <c r="D288" t="s">
        <v>9721</v>
      </c>
      <c r="E288" t="s">
        <v>9722</v>
      </c>
      <c r="F288" t="s">
        <v>9723</v>
      </c>
      <c r="G288" t="s">
        <v>9724</v>
      </c>
      <c r="I288" t="str">
        <f t="shared" si="47"/>
        <v>N/A</v>
      </c>
      <c r="J288">
        <f t="shared" si="48"/>
        <v>371830000</v>
      </c>
      <c r="K288">
        <f t="shared" si="49"/>
        <v>401440000</v>
      </c>
      <c r="L288">
        <f t="shared" si="50"/>
        <v>348690000</v>
      </c>
      <c r="M288">
        <f t="shared" si="51"/>
        <v>316480000</v>
      </c>
      <c r="N288">
        <f t="shared" si="52"/>
        <v>274900000</v>
      </c>
      <c r="P288">
        <f t="shared" si="53"/>
        <v>401440000</v>
      </c>
      <c r="Q288">
        <f>IFERROR(J144+MATCH(P288,J288:N288,0)-1,"")</f>
        <v>2013</v>
      </c>
      <c r="R288">
        <f t="shared" si="54"/>
        <v>274900000</v>
      </c>
      <c r="S288" t="str">
        <f>IFERROR(J144+MATCH(R288,J288:N288)-1,"")</f>
        <v/>
      </c>
      <c r="T288">
        <f t="shared" si="55"/>
        <v>342668000</v>
      </c>
      <c r="U288">
        <f t="shared" si="56"/>
        <v>49038627.325813271</v>
      </c>
      <c r="V288">
        <f t="shared" si="57"/>
        <v>0.59467406798007005</v>
      </c>
      <c r="W288">
        <f t="shared" si="58"/>
        <v>1.1984837913491762</v>
      </c>
      <c r="X288">
        <f t="shared" si="59"/>
        <v>0.12280115346601679</v>
      </c>
      <c r="Y288">
        <f t="shared" si="60"/>
        <v>-0.53402799850017402</v>
      </c>
      <c r="Z288">
        <f t="shared" si="61"/>
        <v>-1.3819310142950889</v>
      </c>
      <c r="AA288">
        <f t="shared" si="62"/>
        <v>-1.3819310142950889</v>
      </c>
      <c r="AB288">
        <f>IFERROR(V144+MATCH(AA288,V288:Z288,0)-1,"")</f>
        <v>2016</v>
      </c>
    </row>
    <row r="289" spans="1:28" x14ac:dyDescent="0.3">
      <c r="A289" s="1">
        <v>42</v>
      </c>
      <c r="B289" t="s">
        <v>805</v>
      </c>
      <c r="C289" t="s">
        <v>9661</v>
      </c>
      <c r="D289" t="s">
        <v>9662</v>
      </c>
      <c r="E289" t="s">
        <v>9663</v>
      </c>
      <c r="F289" t="s">
        <v>9664</v>
      </c>
      <c r="G289" t="s">
        <v>9665</v>
      </c>
      <c r="I289" t="str">
        <f t="shared" si="47"/>
        <v>pos_trend</v>
      </c>
      <c r="J289">
        <f t="shared" si="48"/>
        <v>566880000</v>
      </c>
      <c r="K289">
        <f t="shared" si="49"/>
        <v>610880000</v>
      </c>
      <c r="L289">
        <f t="shared" si="50"/>
        <v>647080000</v>
      </c>
      <c r="M289">
        <f t="shared" si="51"/>
        <v>681670000</v>
      </c>
      <c r="N289">
        <f t="shared" si="52"/>
        <v>708880000</v>
      </c>
      <c r="P289">
        <f t="shared" si="53"/>
        <v>708880000</v>
      </c>
      <c r="Q289">
        <f>IFERROR(J144+MATCH(P289,J289:N289,0)-1,"")</f>
        <v>2016</v>
      </c>
      <c r="R289">
        <f t="shared" si="54"/>
        <v>566880000</v>
      </c>
      <c r="S289">
        <f>IFERROR(J144+MATCH(R289,J289:N289)-1,"")</f>
        <v>2012</v>
      </c>
      <c r="T289">
        <f t="shared" si="55"/>
        <v>643078000</v>
      </c>
      <c r="U289">
        <f t="shared" si="56"/>
        <v>56298552.556881957</v>
      </c>
      <c r="V289">
        <f t="shared" si="57"/>
        <v>-1.3534628607549437</v>
      </c>
      <c r="W289">
        <f t="shared" si="58"/>
        <v>-0.57191523649685916</v>
      </c>
      <c r="X289">
        <f t="shared" si="59"/>
        <v>7.108530891547396E-2</v>
      </c>
      <c r="Y289">
        <f t="shared" si="60"/>
        <v>0.68548831625836348</v>
      </c>
      <c r="Z289">
        <f t="shared" si="61"/>
        <v>1.1688044720779653</v>
      </c>
      <c r="AA289">
        <f t="shared" si="62"/>
        <v>-1.3534628607549437</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2207</v>
      </c>
      <c r="D292" t="s">
        <v>9563</v>
      </c>
      <c r="E292" t="s">
        <v>9564</v>
      </c>
      <c r="F292" t="s">
        <v>4771</v>
      </c>
      <c r="G292" t="s">
        <v>9565</v>
      </c>
      <c r="I292" t="str">
        <f t="shared" si="47"/>
        <v>N/A</v>
      </c>
      <c r="J292">
        <f t="shared" si="48"/>
        <v>31410000</v>
      </c>
      <c r="K292">
        <f t="shared" si="49"/>
        <v>21020000</v>
      </c>
      <c r="L292">
        <f t="shared" si="50"/>
        <v>27400000</v>
      </c>
      <c r="M292">
        <f t="shared" si="51"/>
        <v>45330000</v>
      </c>
      <c r="N292">
        <f t="shared" si="52"/>
        <v>45560000</v>
      </c>
      <c r="P292">
        <f t="shared" si="53"/>
        <v>45560000</v>
      </c>
      <c r="Q292">
        <f>IFERROR(J144+MATCH(P292,J292:N292,0)-1,"")</f>
        <v>2016</v>
      </c>
      <c r="R292">
        <f t="shared" si="54"/>
        <v>21020000</v>
      </c>
      <c r="S292" t="str">
        <f>IFERROR(J144+MATCH(R292,J292:N292)-1,"")</f>
        <v/>
      </c>
      <c r="T292">
        <f t="shared" si="55"/>
        <v>34144000</v>
      </c>
      <c r="U292">
        <f t="shared" si="56"/>
        <v>10961835.156578483</v>
      </c>
      <c r="V292">
        <f t="shared" si="57"/>
        <v>-0.24941079307868039</v>
      </c>
      <c r="W292">
        <f t="shared" si="58"/>
        <v>-1.1972447872584497</v>
      </c>
      <c r="X292">
        <f t="shared" si="59"/>
        <v>-0.61522545300754228</v>
      </c>
      <c r="Y292">
        <f t="shared" si="60"/>
        <v>1.020449572559663</v>
      </c>
      <c r="Z292">
        <f t="shared" si="61"/>
        <v>1.0414314607850093</v>
      </c>
      <c r="AA292">
        <f t="shared" si="62"/>
        <v>-1.1972447872584497</v>
      </c>
      <c r="AB292">
        <f>IFERROR(V144+MATCH(AA292,V292:Z292,0)-1,"")</f>
        <v>2013</v>
      </c>
    </row>
    <row r="293" spans="1:28" x14ac:dyDescent="0.3">
      <c r="A293" s="1">
        <v>1</v>
      </c>
      <c r="B293" t="s">
        <v>424</v>
      </c>
      <c r="C293" t="s">
        <v>254</v>
      </c>
      <c r="D293" t="s">
        <v>9566</v>
      </c>
      <c r="E293" t="s">
        <v>9567</v>
      </c>
      <c r="F293" t="s">
        <v>9568</v>
      </c>
      <c r="G293" t="s">
        <v>9569</v>
      </c>
      <c r="I293" t="str">
        <f t="shared" si="47"/>
        <v>N/A</v>
      </c>
      <c r="J293" t="str">
        <f t="shared" si="48"/>
        <v>N/A</v>
      </c>
      <c r="K293">
        <f t="shared" si="49"/>
        <v>-0.33069999999999999</v>
      </c>
      <c r="L293">
        <f t="shared" si="50"/>
        <v>0.30330000000000001</v>
      </c>
      <c r="M293">
        <f t="shared" si="51"/>
        <v>0.65439999999999998</v>
      </c>
      <c r="N293">
        <f t="shared" si="52"/>
        <v>5.1000000000000004E-3</v>
      </c>
      <c r="P293">
        <f t="shared" si="53"/>
        <v>0.65439999999999998</v>
      </c>
      <c r="Q293">
        <f>IFERROR(J144+MATCH(P293,J293:N293,0)-1,"")</f>
        <v>2015</v>
      </c>
      <c r="R293">
        <f t="shared" si="54"/>
        <v>-0.33069999999999999</v>
      </c>
      <c r="S293">
        <f>IFERROR(J144+MATCH(R293,J293:N293)-1,"")</f>
        <v>2013</v>
      </c>
      <c r="T293">
        <f t="shared" si="55"/>
        <v>0.158025</v>
      </c>
      <c r="U293">
        <f t="shared" si="56"/>
        <v>0.42021071995686488</v>
      </c>
      <c r="V293" t="str">
        <f t="shared" si="57"/>
        <v/>
      </c>
      <c r="W293">
        <f t="shared" si="58"/>
        <v>-1.1630474349873039</v>
      </c>
      <c r="X293">
        <f t="shared" si="59"/>
        <v>0.34571940481411961</v>
      </c>
      <c r="Y293">
        <f t="shared" si="60"/>
        <v>1.1812525869186619</v>
      </c>
      <c r="Z293">
        <f t="shared" si="61"/>
        <v>-0.36392455674547747</v>
      </c>
      <c r="AA293">
        <f t="shared" si="62"/>
        <v>1.1812525869186619</v>
      </c>
      <c r="AB293">
        <f>IFERROR(V144+MATCH(AA293,V293:Z293,0)-1,"")</f>
        <v>2015</v>
      </c>
    </row>
    <row r="294" spans="1:28" x14ac:dyDescent="0.3">
      <c r="A294" s="1">
        <v>2</v>
      </c>
      <c r="B294" t="s">
        <v>807</v>
      </c>
      <c r="C294" t="s">
        <v>9512</v>
      </c>
      <c r="D294" t="s">
        <v>9513</v>
      </c>
      <c r="E294" t="s">
        <v>9514</v>
      </c>
      <c r="F294" t="s">
        <v>9515</v>
      </c>
      <c r="G294" t="s">
        <v>7207</v>
      </c>
      <c r="I294" t="str">
        <f t="shared" si="47"/>
        <v>pos_trend</v>
      </c>
      <c r="J294">
        <f t="shared" si="48"/>
        <v>41350000</v>
      </c>
      <c r="K294">
        <f t="shared" si="49"/>
        <v>49010000</v>
      </c>
      <c r="L294">
        <f t="shared" si="50"/>
        <v>55390000</v>
      </c>
      <c r="M294">
        <f t="shared" si="51"/>
        <v>59420000</v>
      </c>
      <c r="N294">
        <f t="shared" si="52"/>
        <v>64280000</v>
      </c>
      <c r="P294">
        <f t="shared" si="53"/>
        <v>64280000</v>
      </c>
      <c r="Q294">
        <f>IFERROR(J144+MATCH(P294,J294:N294,0)-1,"")</f>
        <v>2016</v>
      </c>
      <c r="R294">
        <f t="shared" si="54"/>
        <v>41350000</v>
      </c>
      <c r="S294">
        <f>IFERROR(J144+MATCH(R294,J294:N294)-1,"")</f>
        <v>2012</v>
      </c>
      <c r="T294">
        <f t="shared" si="55"/>
        <v>53890000</v>
      </c>
      <c r="U294">
        <f t="shared" si="56"/>
        <v>8970075.2505204771</v>
      </c>
      <c r="V294">
        <f t="shared" si="57"/>
        <v>-1.3979815831837512</v>
      </c>
      <c r="W294">
        <f t="shared" si="58"/>
        <v>-0.5440311105212684</v>
      </c>
      <c r="X294">
        <f t="shared" si="59"/>
        <v>0.16722267741432431</v>
      </c>
      <c r="Y294">
        <f t="shared" si="60"/>
        <v>0.61649427073414231</v>
      </c>
      <c r="Z294">
        <f t="shared" si="61"/>
        <v>1.158295745556553</v>
      </c>
      <c r="AA294">
        <f t="shared" si="62"/>
        <v>-1.3979815831837512</v>
      </c>
      <c r="AB294">
        <f>IFERROR(V144+MATCH(AA294,V294:Z294,0)-1,"")</f>
        <v>2012</v>
      </c>
    </row>
    <row r="295" spans="1:28" x14ac:dyDescent="0.3">
      <c r="A295" s="1">
        <v>3</v>
      </c>
      <c r="B295" t="s">
        <v>808</v>
      </c>
      <c r="C295" t="s">
        <v>9512</v>
      </c>
      <c r="D295" t="s">
        <v>254</v>
      </c>
      <c r="E295" t="s">
        <v>254</v>
      </c>
      <c r="F295" t="s">
        <v>254</v>
      </c>
      <c r="G295" t="s">
        <v>254</v>
      </c>
      <c r="I295" t="str">
        <f t="shared" si="47"/>
        <v>N/A</v>
      </c>
      <c r="J295">
        <f t="shared" si="48"/>
        <v>41350000</v>
      </c>
      <c r="K295" t="str">
        <f t="shared" si="49"/>
        <v>N/A</v>
      </c>
      <c r="L295" t="str">
        <f t="shared" si="50"/>
        <v>N/A</v>
      </c>
      <c r="M295" t="str">
        <f t="shared" si="51"/>
        <v>N/A</v>
      </c>
      <c r="N295" t="str">
        <f t="shared" si="52"/>
        <v>N/A</v>
      </c>
      <c r="P295">
        <f t="shared" si="53"/>
        <v>41350000</v>
      </c>
      <c r="Q295">
        <f>IFERROR(J144+MATCH(P295,J295:N295,0)-1,"")</f>
        <v>2012</v>
      </c>
      <c r="R295">
        <f t="shared" si="54"/>
        <v>41350000</v>
      </c>
      <c r="S295">
        <f>IFERROR(J144+MATCH(R295,J295:N295)-1,"")</f>
        <v>2012</v>
      </c>
      <c r="T295">
        <f t="shared" si="55"/>
        <v>41350000</v>
      </c>
      <c r="U295" t="str">
        <f t="shared" si="56"/>
        <v/>
      </c>
      <c r="V295" t="e">
        <f t="shared" si="57"/>
        <v>#VALUE!</v>
      </c>
      <c r="W295" t="str">
        <f t="shared" si="58"/>
        <v/>
      </c>
      <c r="X295" t="str">
        <f t="shared" si="59"/>
        <v/>
      </c>
      <c r="Y295" t="str">
        <f t="shared" si="60"/>
        <v/>
      </c>
      <c r="Z295" t="str">
        <f t="shared" si="61"/>
        <v/>
      </c>
      <c r="AA295" t="e">
        <f t="shared" si="62"/>
        <v>#VALUE!</v>
      </c>
      <c r="AB295" t="str">
        <f>IFERROR(V144+MATCH(AA295,V295:Z295,0)-1,"")</f>
        <v/>
      </c>
    </row>
    <row r="296" spans="1:28" x14ac:dyDescent="0.3">
      <c r="A296" s="1">
        <v>4</v>
      </c>
      <c r="B296" t="s">
        <v>809</v>
      </c>
      <c r="C296" t="s">
        <v>254</v>
      </c>
      <c r="D296" t="s">
        <v>254</v>
      </c>
      <c r="E296" t="s">
        <v>254</v>
      </c>
      <c r="F296" t="s">
        <v>254</v>
      </c>
      <c r="G296" t="s">
        <v>254</v>
      </c>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1:28" x14ac:dyDescent="0.3">
      <c r="A297" s="1">
        <v>5</v>
      </c>
      <c r="B297" t="s">
        <v>810</v>
      </c>
      <c r="C297" t="s">
        <v>9561</v>
      </c>
      <c r="D297" t="s">
        <v>9736</v>
      </c>
      <c r="E297" t="s">
        <v>9562</v>
      </c>
      <c r="F297" t="s">
        <v>9191</v>
      </c>
      <c r="G297" t="s">
        <v>8270</v>
      </c>
      <c r="I297" t="str">
        <f t="shared" si="47"/>
        <v>N/A</v>
      </c>
      <c r="J297">
        <f t="shared" si="48"/>
        <v>6760000</v>
      </c>
      <c r="K297">
        <f t="shared" si="49"/>
        <v>-3450000</v>
      </c>
      <c r="L297">
        <f t="shared" si="50"/>
        <v>4420000</v>
      </c>
      <c r="M297">
        <f t="shared" si="51"/>
        <v>5320000</v>
      </c>
      <c r="N297">
        <f t="shared" si="52"/>
        <v>7070000</v>
      </c>
      <c r="P297">
        <f t="shared" si="53"/>
        <v>7070000</v>
      </c>
      <c r="Q297">
        <f>IFERROR(J144+MATCH(P297,J297:N297,0)-1,"")</f>
        <v>2016</v>
      </c>
      <c r="R297">
        <f t="shared" si="54"/>
        <v>-3450000</v>
      </c>
      <c r="S297" t="str">
        <f>IFERROR(J144+MATCH(R297,J297:N297)-1,"")</f>
        <v/>
      </c>
      <c r="T297">
        <f t="shared" si="55"/>
        <v>4024000</v>
      </c>
      <c r="U297">
        <f t="shared" si="56"/>
        <v>4314537.0551195871</v>
      </c>
      <c r="V297">
        <f t="shared" si="57"/>
        <v>0.63413524210053762</v>
      </c>
      <c r="W297">
        <f t="shared" si="58"/>
        <v>-1.732283186936922</v>
      </c>
      <c r="X297">
        <f t="shared" si="59"/>
        <v>9.1782732409288345E-2</v>
      </c>
      <c r="Y297">
        <f t="shared" si="60"/>
        <v>0.30037985152130731</v>
      </c>
      <c r="Z297">
        <f t="shared" si="61"/>
        <v>0.70598536090578856</v>
      </c>
      <c r="AA297">
        <f t="shared" si="62"/>
        <v>-1.732283186936922</v>
      </c>
      <c r="AB297">
        <f>IFERROR(V144+MATCH(AA297,V297:Z297,0)-1,"")</f>
        <v>2013</v>
      </c>
    </row>
    <row r="298" spans="1:28" x14ac:dyDescent="0.3">
      <c r="A298" s="1">
        <v>6</v>
      </c>
      <c r="B298" t="s">
        <v>714</v>
      </c>
      <c r="C298" t="s">
        <v>9561</v>
      </c>
      <c r="D298" t="s">
        <v>9736</v>
      </c>
      <c r="E298" t="s">
        <v>9562</v>
      </c>
      <c r="F298" t="s">
        <v>9191</v>
      </c>
      <c r="G298" t="s">
        <v>8270</v>
      </c>
      <c r="I298" t="str">
        <f t="shared" si="47"/>
        <v>N/A</v>
      </c>
      <c r="J298">
        <f t="shared" si="48"/>
        <v>6760000</v>
      </c>
      <c r="K298">
        <f t="shared" si="49"/>
        <v>-3450000</v>
      </c>
      <c r="L298">
        <f t="shared" si="50"/>
        <v>4420000</v>
      </c>
      <c r="M298">
        <f t="shared" si="51"/>
        <v>5320000</v>
      </c>
      <c r="N298">
        <f t="shared" si="52"/>
        <v>7070000</v>
      </c>
      <c r="P298">
        <f t="shared" si="53"/>
        <v>7070000</v>
      </c>
      <c r="Q298">
        <f>IFERROR(J144+MATCH(P298,J298:N298,0)-1,"")</f>
        <v>2016</v>
      </c>
      <c r="R298">
        <f t="shared" si="54"/>
        <v>-3450000</v>
      </c>
      <c r="S298" t="str">
        <f>IFERROR(J144+MATCH(R298,J298:N298)-1,"")</f>
        <v/>
      </c>
      <c r="T298">
        <f t="shared" si="55"/>
        <v>4024000</v>
      </c>
      <c r="U298">
        <f t="shared" si="56"/>
        <v>4314537.0551195871</v>
      </c>
      <c r="V298">
        <f t="shared" si="57"/>
        <v>0.63413524210053762</v>
      </c>
      <c r="W298">
        <f t="shared" si="58"/>
        <v>-1.732283186936922</v>
      </c>
      <c r="X298">
        <f t="shared" si="59"/>
        <v>9.1782732409288345E-2</v>
      </c>
      <c r="Y298">
        <f t="shared" si="60"/>
        <v>0.30037985152130731</v>
      </c>
      <c r="Z298">
        <f t="shared" si="61"/>
        <v>0.70598536090578856</v>
      </c>
      <c r="AA298">
        <f t="shared" si="62"/>
        <v>-1.732283186936922</v>
      </c>
      <c r="AB298">
        <f>IFERROR(V144+MATCH(AA298,V298:Z298,0)-1,"")</f>
        <v>2013</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9737</v>
      </c>
      <c r="D300" t="s">
        <v>9738</v>
      </c>
      <c r="E300" t="s">
        <v>9739</v>
      </c>
      <c r="F300" t="s">
        <v>2991</v>
      </c>
      <c r="G300" t="s">
        <v>707</v>
      </c>
      <c r="I300" t="str">
        <f t="shared" si="47"/>
        <v>N/A</v>
      </c>
      <c r="J300">
        <f t="shared" si="48"/>
        <v>4350000</v>
      </c>
      <c r="K300">
        <f t="shared" si="49"/>
        <v>8300000.0000000009</v>
      </c>
      <c r="L300">
        <f t="shared" si="50"/>
        <v>6820000</v>
      </c>
      <c r="M300">
        <f t="shared" si="51"/>
        <v>5390000</v>
      </c>
      <c r="N300">
        <f t="shared" si="52"/>
        <v>8500000</v>
      </c>
      <c r="P300">
        <f t="shared" si="53"/>
        <v>8500000</v>
      </c>
      <c r="Q300">
        <f>IFERROR(J144+MATCH(P300,J300:N300,0)-1,"")</f>
        <v>2016</v>
      </c>
      <c r="R300">
        <f t="shared" si="54"/>
        <v>4350000</v>
      </c>
      <c r="S300">
        <f>IFERROR(J144+MATCH(R300,J300:N300)-1,"")</f>
        <v>2012</v>
      </c>
      <c r="T300">
        <f t="shared" si="55"/>
        <v>6672000</v>
      </c>
      <c r="U300">
        <f t="shared" si="56"/>
        <v>1806175.517495462</v>
      </c>
      <c r="V300">
        <f t="shared" si="57"/>
        <v>-1.2855893447275863</v>
      </c>
      <c r="W300">
        <f t="shared" si="58"/>
        <v>0.90135204703553473</v>
      </c>
      <c r="X300">
        <f t="shared" si="59"/>
        <v>8.1941095185048565E-2</v>
      </c>
      <c r="Y300">
        <f t="shared" si="60"/>
        <v>-0.70978705423805577</v>
      </c>
      <c r="Z300">
        <f t="shared" si="61"/>
        <v>1.0120832567450593</v>
      </c>
      <c r="AA300">
        <f t="shared" si="62"/>
        <v>-1.2855893447275863</v>
      </c>
      <c r="AB300">
        <f>IFERROR(V144+MATCH(AA300,V300:Z300,0)-1,"")</f>
        <v>2012</v>
      </c>
    </row>
    <row r="301" spans="1:28" x14ac:dyDescent="0.3">
      <c r="A301" s="1">
        <v>9</v>
      </c>
      <c r="B301" t="s">
        <v>823</v>
      </c>
      <c r="C301" t="s">
        <v>9740</v>
      </c>
      <c r="D301" t="s">
        <v>9741</v>
      </c>
      <c r="E301" t="s">
        <v>9742</v>
      </c>
      <c r="F301" t="s">
        <v>9743</v>
      </c>
      <c r="G301" t="s">
        <v>9744</v>
      </c>
      <c r="I301" t="str">
        <f t="shared" si="47"/>
        <v>N/A</v>
      </c>
      <c r="J301">
        <f t="shared" si="48"/>
        <v>83870000</v>
      </c>
      <c r="K301">
        <f t="shared" si="49"/>
        <v>74880000</v>
      </c>
      <c r="L301">
        <f t="shared" si="50"/>
        <v>94020000</v>
      </c>
      <c r="M301">
        <f t="shared" si="51"/>
        <v>115450000</v>
      </c>
      <c r="N301">
        <f t="shared" si="52"/>
        <v>125400000</v>
      </c>
      <c r="P301">
        <f t="shared" si="53"/>
        <v>125400000</v>
      </c>
      <c r="Q301">
        <f>IFERROR(J144+MATCH(P301,J301:N301,0)-1,"")</f>
        <v>2016</v>
      </c>
      <c r="R301">
        <f t="shared" si="54"/>
        <v>74880000</v>
      </c>
      <c r="S301" t="str">
        <f>IFERROR(J144+MATCH(R301,J301:N301)-1,"")</f>
        <v/>
      </c>
      <c r="T301">
        <f t="shared" si="55"/>
        <v>98724000</v>
      </c>
      <c r="U301">
        <f t="shared" si="56"/>
        <v>21228950.280218758</v>
      </c>
      <c r="V301">
        <f t="shared" si="57"/>
        <v>-0.69970487489628874</v>
      </c>
      <c r="W301">
        <f t="shared" si="58"/>
        <v>-1.1231831854737517</v>
      </c>
      <c r="X301">
        <f t="shared" si="59"/>
        <v>-0.22158420166366921</v>
      </c>
      <c r="Y301">
        <f t="shared" si="60"/>
        <v>0.78788634290530002</v>
      </c>
      <c r="Z301">
        <f t="shared" si="61"/>
        <v>1.2565859191284099</v>
      </c>
      <c r="AA301">
        <f t="shared" si="62"/>
        <v>1.2565859191284099</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2920</v>
      </c>
      <c r="D303" t="s">
        <v>9745</v>
      </c>
      <c r="E303" t="s">
        <v>9746</v>
      </c>
      <c r="F303" t="s">
        <v>9747</v>
      </c>
      <c r="G303" t="s">
        <v>9748</v>
      </c>
      <c r="I303" t="str">
        <f t="shared" si="47"/>
        <v>N/A</v>
      </c>
      <c r="J303">
        <f t="shared" si="48"/>
        <v>3210000</v>
      </c>
      <c r="K303">
        <f t="shared" si="49"/>
        <v>20670000</v>
      </c>
      <c r="L303">
        <f t="shared" si="50"/>
        <v>6020000</v>
      </c>
      <c r="M303">
        <f t="shared" si="51"/>
        <v>11770000</v>
      </c>
      <c r="N303">
        <f t="shared" si="52"/>
        <v>12960000</v>
      </c>
      <c r="P303">
        <f t="shared" si="53"/>
        <v>20670000</v>
      </c>
      <c r="Q303">
        <f>IFERROR(J144+MATCH(P303,J303:N303,0)-1,"")</f>
        <v>2013</v>
      </c>
      <c r="R303">
        <f t="shared" si="54"/>
        <v>3210000</v>
      </c>
      <c r="S303">
        <f>IFERROR(J144+MATCH(R303,J303:N303)-1,"")</f>
        <v>2012</v>
      </c>
      <c r="T303">
        <f t="shared" si="55"/>
        <v>10926000</v>
      </c>
      <c r="U303">
        <f t="shared" si="56"/>
        <v>6771272.4062763862</v>
      </c>
      <c r="V303">
        <f t="shared" si="57"/>
        <v>-1.1395199509102503</v>
      </c>
      <c r="W303">
        <f t="shared" si="58"/>
        <v>1.43902052898775</v>
      </c>
      <c r="X303">
        <f t="shared" si="59"/>
        <v>-0.72453147734132817</v>
      </c>
      <c r="Y303">
        <f t="shared" si="60"/>
        <v>0.12464422480148409</v>
      </c>
      <c r="Z303">
        <f t="shared" si="61"/>
        <v>0.30038667446234435</v>
      </c>
      <c r="AA303">
        <f t="shared" si="62"/>
        <v>1.43902052898775</v>
      </c>
      <c r="AB303">
        <f>IFERROR(V144+MATCH(AA303,V303:Z303,0)-1,"")</f>
        <v>2013</v>
      </c>
    </row>
    <row r="304" spans="1:28" x14ac:dyDescent="0.3">
      <c r="A304" s="1">
        <v>12</v>
      </c>
      <c r="B304" t="s">
        <v>836</v>
      </c>
      <c r="C304" t="s">
        <v>9749</v>
      </c>
      <c r="D304" t="s">
        <v>9750</v>
      </c>
      <c r="E304" t="s">
        <v>9751</v>
      </c>
      <c r="F304" t="s">
        <v>9752</v>
      </c>
      <c r="G304" t="s">
        <v>4501</v>
      </c>
      <c r="I304" t="str">
        <f t="shared" si="47"/>
        <v>N/A</v>
      </c>
      <c r="J304">
        <f t="shared" si="48"/>
        <v>-8029999.9999999991</v>
      </c>
      <c r="K304">
        <f t="shared" si="49"/>
        <v>6850000</v>
      </c>
      <c r="L304">
        <f t="shared" si="50"/>
        <v>-5390000</v>
      </c>
      <c r="M304">
        <f t="shared" si="51"/>
        <v>-994000</v>
      </c>
      <c r="N304">
        <f t="shared" si="52"/>
        <v>9900000</v>
      </c>
      <c r="P304">
        <f t="shared" si="53"/>
        <v>9900000</v>
      </c>
      <c r="Q304">
        <f>IFERROR(J144+MATCH(P304,J304:N304,0)-1,"")</f>
        <v>2016</v>
      </c>
      <c r="R304">
        <f t="shared" si="54"/>
        <v>-8029999.9999999991</v>
      </c>
      <c r="S304">
        <f>IFERROR(J144+MATCH(R304,J304:N304)-1,"")</f>
        <v>2012</v>
      </c>
      <c r="T304">
        <f t="shared" si="55"/>
        <v>467200.00000000017</v>
      </c>
      <c r="U304">
        <f t="shared" si="56"/>
        <v>7719490.8640401922</v>
      </c>
      <c r="V304">
        <f t="shared" si="57"/>
        <v>-1.1007461696188567</v>
      </c>
      <c r="W304">
        <f t="shared" si="58"/>
        <v>0.82684209521292173</v>
      </c>
      <c r="X304">
        <f t="shared" si="59"/>
        <v>-0.75875470327773475</v>
      </c>
      <c r="Y304">
        <f t="shared" si="60"/>
        <v>-0.18928709493092707</v>
      </c>
      <c r="Z304">
        <f t="shared" si="61"/>
        <v>1.2219458726145966</v>
      </c>
      <c r="AA304">
        <f t="shared" si="62"/>
        <v>1.2219458726145966</v>
      </c>
      <c r="AB304">
        <f>IFERROR(V144+MATCH(AA304,V304:Z304,0)-1,"")</f>
        <v>2016</v>
      </c>
    </row>
    <row r="305" spans="1:28" x14ac:dyDescent="0.3">
      <c r="A305" s="1">
        <v>13</v>
      </c>
      <c r="B305" t="s">
        <v>655</v>
      </c>
      <c r="C305" t="s">
        <v>9753</v>
      </c>
      <c r="D305" t="s">
        <v>3606</v>
      </c>
      <c r="E305" t="s">
        <v>9754</v>
      </c>
      <c r="F305" t="s">
        <v>9285</v>
      </c>
      <c r="G305" t="s">
        <v>9755</v>
      </c>
      <c r="I305" t="str">
        <f t="shared" si="47"/>
        <v>N/A</v>
      </c>
      <c r="J305">
        <f t="shared" si="48"/>
        <v>-51000</v>
      </c>
      <c r="K305">
        <f t="shared" si="49"/>
        <v>7570000</v>
      </c>
      <c r="L305">
        <f t="shared" si="50"/>
        <v>842000</v>
      </c>
      <c r="M305">
        <f t="shared" si="51"/>
        <v>-1980000</v>
      </c>
      <c r="N305">
        <f t="shared" si="52"/>
        <v>542000</v>
      </c>
      <c r="P305">
        <f t="shared" si="53"/>
        <v>7570000</v>
      </c>
      <c r="Q305">
        <f>IFERROR(J144+MATCH(P305,J305:N305,0)-1,"")</f>
        <v>2013</v>
      </c>
      <c r="R305">
        <f t="shared" si="54"/>
        <v>-1980000</v>
      </c>
      <c r="S305" t="str">
        <f>IFERROR(J144+MATCH(R305,J305:N305)-1,"")</f>
        <v/>
      </c>
      <c r="T305">
        <f t="shared" si="55"/>
        <v>1384600</v>
      </c>
      <c r="U305">
        <f t="shared" si="56"/>
        <v>3627845.2006666437</v>
      </c>
      <c r="V305">
        <f t="shared" si="57"/>
        <v>-0.39571699468769994</v>
      </c>
      <c r="W305">
        <f t="shared" si="58"/>
        <v>1.7049790324194061</v>
      </c>
      <c r="X305">
        <f t="shared" si="59"/>
        <v>-0.14956536731509193</v>
      </c>
      <c r="Y305">
        <f t="shared" si="60"/>
        <v>-0.92743758729885428</v>
      </c>
      <c r="Z305">
        <f t="shared" si="61"/>
        <v>-0.23225908311775981</v>
      </c>
      <c r="AA305">
        <f t="shared" si="62"/>
        <v>1.7049790324194061</v>
      </c>
      <c r="AB305">
        <f>IFERROR(V144+MATCH(AA305,V305:Z305,0)-1,"")</f>
        <v>2013</v>
      </c>
    </row>
    <row r="306" spans="1:28" x14ac:dyDescent="0.3">
      <c r="A306" s="1">
        <v>14</v>
      </c>
      <c r="B306" t="s">
        <v>847</v>
      </c>
      <c r="C306" t="s">
        <v>9677</v>
      </c>
      <c r="D306" t="s">
        <v>8842</v>
      </c>
      <c r="E306" t="s">
        <v>8896</v>
      </c>
      <c r="F306" t="s">
        <v>9756</v>
      </c>
      <c r="G306" t="s">
        <v>3054</v>
      </c>
      <c r="I306" t="str">
        <f t="shared" si="47"/>
        <v>N/A</v>
      </c>
      <c r="J306">
        <f t="shared" si="48"/>
        <v>4930000</v>
      </c>
      <c r="K306">
        <f t="shared" si="49"/>
        <v>4040000</v>
      </c>
      <c r="L306">
        <f t="shared" si="50"/>
        <v>-1030000</v>
      </c>
      <c r="M306">
        <f t="shared" si="51"/>
        <v>4360000</v>
      </c>
      <c r="N306">
        <f t="shared" si="52"/>
        <v>-9970000</v>
      </c>
      <c r="P306">
        <f t="shared" si="53"/>
        <v>4930000</v>
      </c>
      <c r="Q306">
        <f>IFERROR(J144+MATCH(P306,J306:N306,0)-1,"")</f>
        <v>2012</v>
      </c>
      <c r="R306">
        <f t="shared" si="54"/>
        <v>-9970000</v>
      </c>
      <c r="S306" t="str">
        <f>IFERROR(J144+MATCH(R306,J306:N306)-1,"")</f>
        <v/>
      </c>
      <c r="T306">
        <f t="shared" si="55"/>
        <v>466000</v>
      </c>
      <c r="U306">
        <f t="shared" si="56"/>
        <v>6305000.3965106932</v>
      </c>
      <c r="V306">
        <f t="shared" si="57"/>
        <v>0.70800947173143114</v>
      </c>
      <c r="W306">
        <f t="shared" si="58"/>
        <v>0.56685166934770048</v>
      </c>
      <c r="X306">
        <f t="shared" si="59"/>
        <v>-0.23727199142254055</v>
      </c>
      <c r="Y306">
        <f t="shared" si="60"/>
        <v>0.61760503649690701</v>
      </c>
      <c r="Z306">
        <f t="shared" si="61"/>
        <v>-1.6551941861534982</v>
      </c>
      <c r="AA306">
        <f t="shared" si="62"/>
        <v>-1.6551941861534982</v>
      </c>
      <c r="AB306">
        <f>IFERROR(V144+MATCH(AA306,V306:Z306,0)-1,"")</f>
        <v>2016</v>
      </c>
    </row>
    <row r="307" spans="1:28" x14ac:dyDescent="0.3">
      <c r="A307" s="1">
        <v>15</v>
      </c>
      <c r="B307" t="s">
        <v>853</v>
      </c>
      <c r="C307" t="s">
        <v>9757</v>
      </c>
      <c r="D307" t="s">
        <v>9758</v>
      </c>
      <c r="E307" t="s">
        <v>9759</v>
      </c>
      <c r="F307" t="s">
        <v>9760</v>
      </c>
      <c r="G307" t="s">
        <v>9761</v>
      </c>
      <c r="I307" t="str">
        <f t="shared" si="47"/>
        <v>pos_trend</v>
      </c>
      <c r="J307">
        <f t="shared" si="48"/>
        <v>87080000</v>
      </c>
      <c r="K307">
        <f t="shared" si="49"/>
        <v>95540000</v>
      </c>
      <c r="L307">
        <f t="shared" si="50"/>
        <v>100040000</v>
      </c>
      <c r="M307">
        <f t="shared" si="51"/>
        <v>127220000</v>
      </c>
      <c r="N307">
        <f t="shared" si="52"/>
        <v>138360000</v>
      </c>
      <c r="P307">
        <f t="shared" si="53"/>
        <v>138360000</v>
      </c>
      <c r="Q307">
        <f>IFERROR(J144+MATCH(P307,J307:N307,0)-1,"")</f>
        <v>2016</v>
      </c>
      <c r="R307">
        <f t="shared" si="54"/>
        <v>87080000</v>
      </c>
      <c r="S307">
        <f>IFERROR(J144+MATCH(R307,J307:N307)-1,"")</f>
        <v>2012</v>
      </c>
      <c r="T307">
        <f t="shared" si="55"/>
        <v>109648000</v>
      </c>
      <c r="U307">
        <f t="shared" si="56"/>
        <v>21987599.232294552</v>
      </c>
      <c r="V307">
        <f t="shared" si="57"/>
        <v>-1.0263967321567775</v>
      </c>
      <c r="W307">
        <f t="shared" si="58"/>
        <v>-0.64163439814196288</v>
      </c>
      <c r="X307">
        <f t="shared" si="59"/>
        <v>-0.4369735821766359</v>
      </c>
      <c r="Y307">
        <f t="shared" si="60"/>
        <v>0.799177746253939</v>
      </c>
      <c r="Z307">
        <f t="shared" si="61"/>
        <v>1.3058269662214375</v>
      </c>
      <c r="AA307">
        <f t="shared" si="62"/>
        <v>1.3058269662214375</v>
      </c>
      <c r="AB307">
        <f>IFERROR(V144+MATCH(AA307,V307:Z307,0)-1,"")</f>
        <v>2016</v>
      </c>
    </row>
    <row r="308" spans="1:28" x14ac:dyDescent="0.3">
      <c r="A308" s="1">
        <v>16</v>
      </c>
      <c r="B308" t="s">
        <v>859</v>
      </c>
      <c r="C308" t="s">
        <v>254</v>
      </c>
      <c r="D308" t="s">
        <v>9762</v>
      </c>
      <c r="E308" t="s">
        <v>9763</v>
      </c>
      <c r="F308" t="s">
        <v>9764</v>
      </c>
      <c r="G308" t="s">
        <v>9500</v>
      </c>
      <c r="I308" t="str">
        <f t="shared" si="47"/>
        <v>N/A</v>
      </c>
      <c r="J308" t="str">
        <f t="shared" si="48"/>
        <v>N/A</v>
      </c>
      <c r="K308">
        <f t="shared" si="49"/>
        <v>9.7200000000000009E-2</v>
      </c>
      <c r="L308">
        <f t="shared" si="50"/>
        <v>4.7100000000000003E-2</v>
      </c>
      <c r="M308">
        <f t="shared" si="51"/>
        <v>0.2717</v>
      </c>
      <c r="N308">
        <f t="shared" si="52"/>
        <v>8.7500000000000008E-2</v>
      </c>
      <c r="P308">
        <f t="shared" si="53"/>
        <v>0.2717</v>
      </c>
      <c r="Q308">
        <f>IFERROR(J144+MATCH(P308,J308:N308,0)-1,"")</f>
        <v>2015</v>
      </c>
      <c r="R308">
        <f t="shared" si="54"/>
        <v>4.7100000000000003E-2</v>
      </c>
      <c r="S308">
        <f>IFERROR(J144+MATCH(R308,J308:N308)-1,"")</f>
        <v>2014</v>
      </c>
      <c r="T308">
        <f t="shared" si="55"/>
        <v>0.12587500000000001</v>
      </c>
      <c r="U308">
        <f t="shared" si="56"/>
        <v>9.960811128283345E-2</v>
      </c>
      <c r="V308" t="str">
        <f t="shared" si="57"/>
        <v/>
      </c>
      <c r="W308">
        <f t="shared" si="58"/>
        <v>-0.28787816203620636</v>
      </c>
      <c r="X308">
        <f t="shared" si="59"/>
        <v>-0.79084924897653552</v>
      </c>
      <c r="Y308">
        <f t="shared" si="60"/>
        <v>1.4639872006601493</v>
      </c>
      <c r="Z308">
        <f t="shared" si="61"/>
        <v>-0.38525978964740781</v>
      </c>
      <c r="AA308">
        <f t="shared" si="62"/>
        <v>1.4639872006601493</v>
      </c>
      <c r="AB308">
        <f>IFERROR(V144+MATCH(AA308,V308:Z308,0)-1,"")</f>
        <v>2015</v>
      </c>
    </row>
    <row r="309" spans="1:28" x14ac:dyDescent="0.3">
      <c r="A309" s="1">
        <v>17</v>
      </c>
      <c r="B309" t="s">
        <v>864</v>
      </c>
      <c r="C309" t="s">
        <v>9765</v>
      </c>
      <c r="D309" t="s">
        <v>9766</v>
      </c>
      <c r="E309" t="s">
        <v>9767</v>
      </c>
      <c r="F309" t="s">
        <v>3553</v>
      </c>
      <c r="G309" t="s">
        <v>9768</v>
      </c>
      <c r="I309" t="str">
        <f t="shared" si="47"/>
        <v>N/A</v>
      </c>
      <c r="J309">
        <f t="shared" si="48"/>
        <v>0.1229</v>
      </c>
      <c r="K309">
        <f t="shared" si="49"/>
        <v>0.12330000000000001</v>
      </c>
      <c r="L309">
        <f t="shared" si="50"/>
        <v>0.1183</v>
      </c>
      <c r="M309">
        <f t="shared" si="51"/>
        <v>0.13830000000000001</v>
      </c>
      <c r="N309">
        <f t="shared" si="52"/>
        <v>0.13930000000000001</v>
      </c>
      <c r="P309">
        <f t="shared" si="53"/>
        <v>0.13930000000000001</v>
      </c>
      <c r="Q309">
        <f>IFERROR(J144+MATCH(P309,J309:N309,0)-1,"")</f>
        <v>2016</v>
      </c>
      <c r="R309">
        <f t="shared" si="54"/>
        <v>0.1183</v>
      </c>
      <c r="S309">
        <f>IFERROR(J144+MATCH(R309,J309:N309)-1,"")</f>
        <v>2014</v>
      </c>
      <c r="T309">
        <f t="shared" si="55"/>
        <v>0.12842000000000001</v>
      </c>
      <c r="U309">
        <f t="shared" si="56"/>
        <v>9.6835943739915116E-3</v>
      </c>
      <c r="V309">
        <f t="shared" si="57"/>
        <v>-0.57003626822967646</v>
      </c>
      <c r="W309">
        <f t="shared" si="58"/>
        <v>-0.52872929227100318</v>
      </c>
      <c r="X309">
        <f t="shared" si="59"/>
        <v>-1.045066491754405</v>
      </c>
      <c r="Y309">
        <f t="shared" si="60"/>
        <v>1.0202823061792015</v>
      </c>
      <c r="Z309">
        <f t="shared" si="61"/>
        <v>1.1235497460758819</v>
      </c>
      <c r="AA309">
        <f t="shared" si="62"/>
        <v>1.1235497460758819</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9769</v>
      </c>
      <c r="D312" t="s">
        <v>9770</v>
      </c>
      <c r="E312" t="s">
        <v>9771</v>
      </c>
      <c r="F312" t="s">
        <v>9772</v>
      </c>
      <c r="G312" t="s">
        <v>9773</v>
      </c>
      <c r="I312" t="str">
        <f t="shared" si="47"/>
        <v>N/A</v>
      </c>
      <c r="J312">
        <f t="shared" si="48"/>
        <v>-106630000</v>
      </c>
      <c r="K312">
        <f t="shared" si="49"/>
        <v>-117060000</v>
      </c>
      <c r="L312">
        <f t="shared" si="50"/>
        <v>-88120000</v>
      </c>
      <c r="M312">
        <f t="shared" si="51"/>
        <v>-86070000</v>
      </c>
      <c r="N312">
        <f t="shared" si="52"/>
        <v>-109360000</v>
      </c>
      <c r="P312">
        <f t="shared" si="53"/>
        <v>-86070000</v>
      </c>
      <c r="Q312">
        <f>IFERROR(J144+MATCH(P312,J312:N312,0)-1,"")</f>
        <v>2015</v>
      </c>
      <c r="R312">
        <f t="shared" si="54"/>
        <v>-117060000</v>
      </c>
      <c r="S312" t="str">
        <f>IFERROR(J144+MATCH(R312,J312:N312)-1,"")</f>
        <v/>
      </c>
      <c r="T312">
        <f t="shared" si="55"/>
        <v>-101448000</v>
      </c>
      <c r="U312">
        <f t="shared" si="56"/>
        <v>13668447.973343572</v>
      </c>
      <c r="V312">
        <f t="shared" si="57"/>
        <v>-0.37912131721948389</v>
      </c>
      <c r="W312">
        <f t="shared" si="58"/>
        <v>-1.1421925905886883</v>
      </c>
      <c r="X312">
        <f t="shared" si="59"/>
        <v>0.97509241912413769</v>
      </c>
      <c r="Y312">
        <f t="shared" si="60"/>
        <v>1.1250728707451223</v>
      </c>
      <c r="Z312">
        <f t="shared" si="61"/>
        <v>-0.57885138206108777</v>
      </c>
      <c r="AA312">
        <f t="shared" si="62"/>
        <v>-1.1421925905886883</v>
      </c>
      <c r="AB312">
        <f>IFERROR(V144+MATCH(AA312,V312:Z312,0)-1,"")</f>
        <v>2013</v>
      </c>
    </row>
    <row r="313" spans="1:28" x14ac:dyDescent="0.3">
      <c r="A313" s="1">
        <v>1</v>
      </c>
      <c r="B313" t="s">
        <v>876</v>
      </c>
      <c r="C313" t="s">
        <v>9769</v>
      </c>
      <c r="D313" t="s">
        <v>9770</v>
      </c>
      <c r="E313" t="s">
        <v>9771</v>
      </c>
      <c r="F313" t="s">
        <v>9772</v>
      </c>
      <c r="G313" t="s">
        <v>9773</v>
      </c>
      <c r="I313" t="str">
        <f t="shared" si="47"/>
        <v>N/A</v>
      </c>
      <c r="J313">
        <f t="shared" si="48"/>
        <v>-106630000</v>
      </c>
      <c r="K313">
        <f t="shared" si="49"/>
        <v>-117060000</v>
      </c>
      <c r="L313">
        <f t="shared" si="50"/>
        <v>-88120000</v>
      </c>
      <c r="M313">
        <f t="shared" si="51"/>
        <v>-86070000</v>
      </c>
      <c r="N313">
        <f t="shared" si="52"/>
        <v>-109360000</v>
      </c>
      <c r="P313">
        <f t="shared" si="53"/>
        <v>-86070000</v>
      </c>
      <c r="Q313">
        <f>IFERROR(J144+MATCH(P313,J313:N313,0)-1,"")</f>
        <v>2015</v>
      </c>
      <c r="R313">
        <f t="shared" si="54"/>
        <v>-117060000</v>
      </c>
      <c r="S313" t="str">
        <f>IFERROR(J144+MATCH(R313,J313:N313)-1,"")</f>
        <v/>
      </c>
      <c r="T313">
        <f t="shared" si="55"/>
        <v>-101448000</v>
      </c>
      <c r="U313">
        <f t="shared" si="56"/>
        <v>13668447.973343572</v>
      </c>
      <c r="V313">
        <f t="shared" si="57"/>
        <v>-0.37912131721948389</v>
      </c>
      <c r="W313">
        <f t="shared" si="58"/>
        <v>-1.1421925905886883</v>
      </c>
      <c r="X313">
        <f t="shared" si="59"/>
        <v>0.97509241912413769</v>
      </c>
      <c r="Y313">
        <f t="shared" si="60"/>
        <v>1.1250728707451223</v>
      </c>
      <c r="Z313">
        <f t="shared" si="61"/>
        <v>-0.57885138206108777</v>
      </c>
      <c r="AA313">
        <f t="shared" si="62"/>
        <v>-1.1421925905886883</v>
      </c>
      <c r="AB313">
        <f>IFERROR(V144+MATCH(AA313,V313:Z313,0)-1,"")</f>
        <v>2013</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8804</v>
      </c>
      <c r="E315" t="s">
        <v>9774</v>
      </c>
      <c r="F315" t="s">
        <v>9775</v>
      </c>
      <c r="G315" t="s">
        <v>9776</v>
      </c>
      <c r="I315" t="str">
        <f t="shared" si="47"/>
        <v>N/A</v>
      </c>
      <c r="J315" t="str">
        <f t="shared" si="48"/>
        <v>N/A</v>
      </c>
      <c r="K315">
        <f t="shared" si="49"/>
        <v>-9.7799999999999998E-2</v>
      </c>
      <c r="L315">
        <f t="shared" si="50"/>
        <v>0.2472</v>
      </c>
      <c r="M315">
        <f t="shared" si="51"/>
        <v>2.3300000000000001E-2</v>
      </c>
      <c r="N315">
        <f t="shared" si="52"/>
        <v>-0.27060000000000001</v>
      </c>
      <c r="P315">
        <f t="shared" si="53"/>
        <v>0.2472</v>
      </c>
      <c r="Q315">
        <f>IFERROR(J144+MATCH(P315,J315:N315,0)-1,"")</f>
        <v>2014</v>
      </c>
      <c r="R315">
        <f t="shared" si="54"/>
        <v>-0.27060000000000001</v>
      </c>
      <c r="S315" t="str">
        <f>IFERROR(J144+MATCH(R315,J315:N315)-1,"")</f>
        <v/>
      </c>
      <c r="T315">
        <f t="shared" si="55"/>
        <v>-2.4474999999999997E-2</v>
      </c>
      <c r="U315">
        <f t="shared" si="56"/>
        <v>0.21759582371911459</v>
      </c>
      <c r="V315" t="str">
        <f t="shared" si="57"/>
        <v/>
      </c>
      <c r="W315">
        <f t="shared" si="58"/>
        <v>-0.3369779747917046</v>
      </c>
      <c r="X315">
        <f t="shared" si="59"/>
        <v>1.2485303962023369</v>
      </c>
      <c r="Y315">
        <f t="shared" si="60"/>
        <v>0.21955844180939227</v>
      </c>
      <c r="Z315">
        <f t="shared" si="61"/>
        <v>-1.1311108632200246</v>
      </c>
      <c r="AA315">
        <f t="shared" si="62"/>
        <v>1.2485303962023369</v>
      </c>
      <c r="AB315">
        <f>IFERROR(V144+MATCH(AA315,V315:Z315,0)-1,"")</f>
        <v>2014</v>
      </c>
    </row>
    <row r="316" spans="1:28" x14ac:dyDescent="0.3">
      <c r="A316" s="1">
        <v>4</v>
      </c>
      <c r="B316" t="s">
        <v>893</v>
      </c>
      <c r="C316" t="s">
        <v>2642</v>
      </c>
      <c r="D316" t="s">
        <v>6617</v>
      </c>
      <c r="E316" t="s">
        <v>9315</v>
      </c>
      <c r="F316" t="s">
        <v>9777</v>
      </c>
      <c r="G316" t="s">
        <v>7000</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-0.15050000000000002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-0.151</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-0.1042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-9.3600000000000003E-2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-0.1101</v>
      </c>
      <c r="P316">
        <f t="shared" si="53"/>
        <v>-9.3600000000000003E-2</v>
      </c>
      <c r="Q316">
        <f>IFERROR(J144+MATCH(P316,J316:N316,0)-1,"")</f>
        <v>2015</v>
      </c>
      <c r="R316">
        <f t="shared" si="54"/>
        <v>-0.151</v>
      </c>
      <c r="S316" t="str">
        <f>IFERROR(J144+MATCH(R316,J316:N316)-1,"")</f>
        <v/>
      </c>
      <c r="T316">
        <f t="shared" si="55"/>
        <v>-0.12188000000000002</v>
      </c>
      <c r="U316">
        <f t="shared" si="56"/>
        <v>2.7010127730168188E-2</v>
      </c>
      <c r="V316">
        <f t="shared" si="57"/>
        <v>-1.0596025419025961</v>
      </c>
      <c r="W316">
        <f t="shared" si="58"/>
        <v>-1.07811411670872</v>
      </c>
      <c r="X316">
        <f t="shared" si="59"/>
        <v>0.65456928514458101</v>
      </c>
      <c r="Y316">
        <f t="shared" si="60"/>
        <v>1.0470146710344312</v>
      </c>
      <c r="Z316">
        <f t="shared" si="61"/>
        <v>0.43613270243230579</v>
      </c>
      <c r="AA316">
        <f t="shared" si="62"/>
        <v>-1.07811411670872</v>
      </c>
      <c r="AB316">
        <f>IFERROR(V144+MATCH(AA316,V316:Z316,0)-1,"")</f>
        <v>2013</v>
      </c>
    </row>
    <row r="317" spans="1:28" x14ac:dyDescent="0.3">
      <c r="A317" s="1">
        <v>5</v>
      </c>
      <c r="B317" t="s">
        <v>899</v>
      </c>
      <c r="C317" t="s">
        <v>254</v>
      </c>
      <c r="D317" t="s">
        <v>254</v>
      </c>
      <c r="E317" t="s">
        <v>254</v>
      </c>
      <c r="F317" t="s">
        <v>254</v>
      </c>
      <c r="G317" t="s">
        <v>254</v>
      </c>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1:28" x14ac:dyDescent="0.3">
      <c r="A318" s="1">
        <v>6</v>
      </c>
      <c r="B318" t="s">
        <v>904</v>
      </c>
      <c r="C318" t="s">
        <v>254</v>
      </c>
      <c r="D318" t="s">
        <v>254</v>
      </c>
      <c r="E318" t="s">
        <v>254</v>
      </c>
      <c r="F318" t="s">
        <v>9778</v>
      </c>
      <c r="G318" t="s">
        <v>8575</v>
      </c>
      <c r="I318" t="str">
        <f t="shared" si="63"/>
        <v>N/A</v>
      </c>
      <c r="J318" t="str">
        <f t="shared" si="64"/>
        <v>N/A</v>
      </c>
      <c r="K318" t="str">
        <f t="shared" si="65"/>
        <v>N/A</v>
      </c>
      <c r="L318" t="str">
        <f t="shared" si="66"/>
        <v>N/A</v>
      </c>
      <c r="M318">
        <f t="shared" si="67"/>
        <v>3480000</v>
      </c>
      <c r="N318">
        <f t="shared" si="68"/>
        <v>4510000</v>
      </c>
      <c r="P318">
        <f t="shared" si="53"/>
        <v>4510000</v>
      </c>
      <c r="Q318">
        <f>IFERROR(J144+MATCH(P318,J318:N318,0)-1,"")</f>
        <v>2016</v>
      </c>
      <c r="R318">
        <f t="shared" si="54"/>
        <v>3480000</v>
      </c>
      <c r="S318">
        <f>IFERROR(J144+MATCH(R318,J318:N318)-1,"")</f>
        <v>2015</v>
      </c>
      <c r="T318">
        <f t="shared" si="55"/>
        <v>3995000</v>
      </c>
      <c r="U318">
        <f t="shared" si="56"/>
        <v>728319.98462214391</v>
      </c>
      <c r="V318" t="str">
        <f t="shared" si="57"/>
        <v/>
      </c>
      <c r="W318" t="str">
        <f t="shared" si="58"/>
        <v/>
      </c>
      <c r="X318" t="str">
        <f t="shared" si="59"/>
        <v/>
      </c>
      <c r="Y318">
        <f t="shared" si="60"/>
        <v>-0.70710678118654757</v>
      </c>
      <c r="Z318">
        <f t="shared" si="61"/>
        <v>0.70710678118654757</v>
      </c>
      <c r="AA318">
        <f t="shared" si="62"/>
        <v>-0.70710678118654757</v>
      </c>
      <c r="AB318">
        <f>IFERROR(V144+MATCH(AA318,V318:Z318,0)-1,"")</f>
        <v>2015</v>
      </c>
    </row>
    <row r="319" spans="1:28" x14ac:dyDescent="0.3">
      <c r="A319" s="1">
        <v>7</v>
      </c>
      <c r="B319" t="s">
        <v>906</v>
      </c>
      <c r="C319" t="s">
        <v>7221</v>
      </c>
      <c r="D319" t="s">
        <v>2674</v>
      </c>
      <c r="E319" t="s">
        <v>9779</v>
      </c>
      <c r="F319" t="s">
        <v>254</v>
      </c>
      <c r="G319" t="s">
        <v>254</v>
      </c>
      <c r="I319" t="str">
        <f t="shared" si="63"/>
        <v>N/A</v>
      </c>
      <c r="J319">
        <f t="shared" si="64"/>
        <v>6370000</v>
      </c>
      <c r="K319">
        <f t="shared" si="65"/>
        <v>16059999.999999998</v>
      </c>
      <c r="L319">
        <f t="shared" si="66"/>
        <v>9790000</v>
      </c>
      <c r="M319" t="str">
        <f t="shared" si="67"/>
        <v>N/A</v>
      </c>
      <c r="N319" t="str">
        <f t="shared" si="68"/>
        <v>N/A</v>
      </c>
      <c r="P319">
        <f t="shared" si="53"/>
        <v>16059999.999999998</v>
      </c>
      <c r="Q319">
        <f>IFERROR(J144+MATCH(P319,J319:N319,0)-1,"")</f>
        <v>2013</v>
      </c>
      <c r="R319">
        <f t="shared" si="54"/>
        <v>6370000</v>
      </c>
      <c r="S319">
        <f>IFERROR(J144+MATCH(R319,J319:N319)-1,"")</f>
        <v>2012</v>
      </c>
      <c r="T319">
        <f t="shared" si="55"/>
        <v>10740000</v>
      </c>
      <c r="U319">
        <f t="shared" si="56"/>
        <v>4914356.5194234708</v>
      </c>
      <c r="V319">
        <f t="shared" si="57"/>
        <v>-0.8892313739811184</v>
      </c>
      <c r="W319">
        <f t="shared" si="58"/>
        <v>1.0825425422378829</v>
      </c>
      <c r="X319">
        <f t="shared" si="59"/>
        <v>-0.19331116825676489</v>
      </c>
      <c r="Y319" t="str">
        <f t="shared" si="60"/>
        <v/>
      </c>
      <c r="Z319" t="str">
        <f t="shared" si="61"/>
        <v/>
      </c>
      <c r="AA319">
        <f t="shared" si="62"/>
        <v>1.0825425422378829</v>
      </c>
      <c r="AB319">
        <f>IFERROR(V144+MATCH(AA319,V319:Z319,0)-1,"")</f>
        <v>2013</v>
      </c>
    </row>
    <row r="320" spans="1:28" x14ac:dyDescent="0.3">
      <c r="A320" s="1">
        <v>8</v>
      </c>
      <c r="B320" t="s">
        <v>908</v>
      </c>
      <c r="C320" t="s">
        <v>9780</v>
      </c>
      <c r="D320" t="s">
        <v>9781</v>
      </c>
      <c r="E320" t="s">
        <v>9782</v>
      </c>
      <c r="F320" t="s">
        <v>254</v>
      </c>
      <c r="G320" t="s">
        <v>254</v>
      </c>
      <c r="I320" t="str">
        <f t="shared" si="63"/>
        <v>N/A</v>
      </c>
      <c r="J320">
        <f t="shared" si="64"/>
        <v>-30990000</v>
      </c>
      <c r="K320">
        <f t="shared" si="65"/>
        <v>-25350000</v>
      </c>
      <c r="L320">
        <f t="shared" si="66"/>
        <v>-9160000</v>
      </c>
      <c r="M320" t="str">
        <f t="shared" si="67"/>
        <v>N/A</v>
      </c>
      <c r="N320" t="str">
        <f t="shared" si="68"/>
        <v>N/A</v>
      </c>
      <c r="P320">
        <f t="shared" si="53"/>
        <v>-9160000</v>
      </c>
      <c r="Q320">
        <f>IFERROR(J144+MATCH(P320,J320:N320,0)-1,"")</f>
        <v>2014</v>
      </c>
      <c r="R320">
        <f t="shared" si="54"/>
        <v>-30990000</v>
      </c>
      <c r="S320">
        <f>IFERROR(J144+MATCH(R320,J320:N320)-1,"")</f>
        <v>2012</v>
      </c>
      <c r="T320">
        <f t="shared" si="55"/>
        <v>-21833333.333333332</v>
      </c>
      <c r="U320">
        <f t="shared" si="56"/>
        <v>11331920.990429353</v>
      </c>
      <c r="V320">
        <f t="shared" si="57"/>
        <v>-0.80804187342994638</v>
      </c>
      <c r="W320">
        <f t="shared" si="58"/>
        <v>-0.31033279085132642</v>
      </c>
      <c r="X320">
        <f t="shared" si="59"/>
        <v>1.1183746642812724</v>
      </c>
      <c r="Y320" t="str">
        <f t="shared" si="60"/>
        <v/>
      </c>
      <c r="Z320" t="str">
        <f t="shared" si="61"/>
        <v/>
      </c>
      <c r="AA320">
        <f t="shared" si="62"/>
        <v>1.1183746642812724</v>
      </c>
      <c r="AB320">
        <f>IFERROR(V144+MATCH(AA320,V320:Z320,0)-1,"")</f>
        <v>2014</v>
      </c>
    </row>
    <row r="321" spans="1:28" x14ac:dyDescent="0.3">
      <c r="A321" s="1">
        <v>9</v>
      </c>
      <c r="B321" t="s">
        <v>909</v>
      </c>
      <c r="C321" t="s">
        <v>9783</v>
      </c>
      <c r="D321" t="s">
        <v>9784</v>
      </c>
      <c r="E321" t="s">
        <v>7678</v>
      </c>
      <c r="F321" t="s">
        <v>254</v>
      </c>
      <c r="G321" t="s">
        <v>254</v>
      </c>
      <c r="I321" t="str">
        <f t="shared" si="63"/>
        <v>N/A</v>
      </c>
      <c r="J321">
        <f t="shared" si="64"/>
        <v>37370000</v>
      </c>
      <c r="K321">
        <f t="shared" si="65"/>
        <v>41400000</v>
      </c>
      <c r="L321">
        <f t="shared" si="66"/>
        <v>18950000</v>
      </c>
      <c r="M321" t="str">
        <f t="shared" si="67"/>
        <v>N/A</v>
      </c>
      <c r="N321" t="str">
        <f t="shared" si="68"/>
        <v>N/A</v>
      </c>
      <c r="P321">
        <f t="shared" si="53"/>
        <v>41400000</v>
      </c>
      <c r="Q321">
        <f>IFERROR(J144+MATCH(P321,J321:N321,0)-1,"")</f>
        <v>2013</v>
      </c>
      <c r="R321">
        <f t="shared" si="54"/>
        <v>18950000</v>
      </c>
      <c r="S321">
        <f>IFERROR(J144+MATCH(R321,J321:N321)-1,"")</f>
        <v>2014</v>
      </c>
      <c r="T321">
        <f t="shared" si="55"/>
        <v>32573333.333333332</v>
      </c>
      <c r="U321">
        <f t="shared" si="56"/>
        <v>11968986.311853366</v>
      </c>
      <c r="V321">
        <f t="shared" si="57"/>
        <v>0.40075797078290054</v>
      </c>
      <c r="W321">
        <f t="shared" si="58"/>
        <v>0.73746150565192536</v>
      </c>
      <c r="X321">
        <f t="shared" si="59"/>
        <v>-1.1382194764348255</v>
      </c>
      <c r="Y321" t="str">
        <f t="shared" si="60"/>
        <v/>
      </c>
      <c r="Z321" t="str">
        <f t="shared" si="61"/>
        <v/>
      </c>
      <c r="AA321">
        <f t="shared" si="62"/>
        <v>-1.1382194764348255</v>
      </c>
      <c r="AB321">
        <f>IFERROR(V144+MATCH(AA321,V321:Z321,0)-1,"")</f>
        <v>2014</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9785</v>
      </c>
      <c r="D323" t="s">
        <v>9786</v>
      </c>
      <c r="E323" t="s">
        <v>4122</v>
      </c>
      <c r="F323" t="s">
        <v>254</v>
      </c>
      <c r="G323" t="s">
        <v>254</v>
      </c>
      <c r="I323" t="str">
        <f t="shared" si="63"/>
        <v>N/A</v>
      </c>
      <c r="J323">
        <f t="shared" si="64"/>
        <v>224000</v>
      </c>
      <c r="K323">
        <f t="shared" si="65"/>
        <v>11150000</v>
      </c>
      <c r="L323">
        <f t="shared" si="66"/>
        <v>13140000</v>
      </c>
      <c r="M323" t="str">
        <f t="shared" si="67"/>
        <v>N/A</v>
      </c>
      <c r="N323" t="str">
        <f t="shared" si="68"/>
        <v>N/A</v>
      </c>
      <c r="P323">
        <f t="shared" si="53"/>
        <v>13140000</v>
      </c>
      <c r="Q323">
        <f>IFERROR(J144+MATCH(P323,J323:N323,0)-1,"")</f>
        <v>2014</v>
      </c>
      <c r="R323">
        <f t="shared" si="54"/>
        <v>224000</v>
      </c>
      <c r="S323">
        <f>IFERROR(J144+MATCH(R323,J323:N323)-1,"")</f>
        <v>2012</v>
      </c>
      <c r="T323">
        <f t="shared" si="55"/>
        <v>8171333.333333333</v>
      </c>
      <c r="U323">
        <f t="shared" si="56"/>
        <v>6954143.0337125892</v>
      </c>
      <c r="V323">
        <f t="shared" si="57"/>
        <v>-1.1428199412646409</v>
      </c>
      <c r="W323">
        <f t="shared" si="58"/>
        <v>0.42832979595423343</v>
      </c>
      <c r="X323">
        <f t="shared" si="59"/>
        <v>0.71449014531040766</v>
      </c>
      <c r="Y323" t="str">
        <f t="shared" si="60"/>
        <v/>
      </c>
      <c r="Z323" t="str">
        <f t="shared" si="61"/>
        <v/>
      </c>
      <c r="AA323">
        <f t="shared" si="62"/>
        <v>-1.1428199412646409</v>
      </c>
      <c r="AB323">
        <f>IFERROR(V144+MATCH(AA323,V323:Z323,0)-1,"")</f>
        <v>2012</v>
      </c>
    </row>
    <row r="324" spans="1:28" x14ac:dyDescent="0.3">
      <c r="A324" s="1">
        <v>12</v>
      </c>
      <c r="B324" t="s">
        <v>915</v>
      </c>
      <c r="C324" t="s">
        <v>9787</v>
      </c>
      <c r="D324" t="s">
        <v>9788</v>
      </c>
      <c r="E324" t="s">
        <v>9789</v>
      </c>
      <c r="F324" t="s">
        <v>9790</v>
      </c>
      <c r="G324" t="s">
        <v>9791</v>
      </c>
      <c r="I324" t="str">
        <f t="shared" si="63"/>
        <v>N/A</v>
      </c>
      <c r="J324">
        <f t="shared" si="64"/>
        <v>-100030000</v>
      </c>
      <c r="K324">
        <f t="shared" si="65"/>
        <v>-89860000</v>
      </c>
      <c r="L324">
        <f t="shared" si="66"/>
        <v>-65190000</v>
      </c>
      <c r="M324">
        <f t="shared" si="67"/>
        <v>-82590000</v>
      </c>
      <c r="N324">
        <f t="shared" si="68"/>
        <v>-104850000</v>
      </c>
      <c r="P324">
        <f t="shared" si="53"/>
        <v>-65190000</v>
      </c>
      <c r="Q324">
        <f>IFERROR(J144+MATCH(P324,J324:N324,0)-1,"")</f>
        <v>2014</v>
      </c>
      <c r="R324">
        <f t="shared" si="54"/>
        <v>-104850000</v>
      </c>
      <c r="S324" t="str">
        <f>IFERROR(J144+MATCH(R324,J324:N324)-1,"")</f>
        <v/>
      </c>
      <c r="T324">
        <f t="shared" si="55"/>
        <v>-88504000</v>
      </c>
      <c r="U324">
        <f t="shared" si="56"/>
        <v>15655646.904551724</v>
      </c>
      <c r="V324">
        <f t="shared" si="57"/>
        <v>-0.73621997674519157</v>
      </c>
      <c r="W324">
        <f t="shared" si="58"/>
        <v>-8.6614114911198997E-2</v>
      </c>
      <c r="X324">
        <f t="shared" si="59"/>
        <v>1.4891751290853197</v>
      </c>
      <c r="Y324">
        <f t="shared" si="60"/>
        <v>0.37775507049028828</v>
      </c>
      <c r="Z324">
        <f t="shared" si="61"/>
        <v>-1.0440961079192175</v>
      </c>
      <c r="AA324">
        <f t="shared" si="62"/>
        <v>1.4891751290853197</v>
      </c>
      <c r="AB324">
        <f>IFERROR(V144+MATCH(AA324,V324:Z324,0)-1,"")</f>
        <v>2014</v>
      </c>
    </row>
    <row r="325" spans="1:28" x14ac:dyDescent="0.3">
      <c r="A325" s="1">
        <v>13</v>
      </c>
      <c r="B325" t="s">
        <v>921</v>
      </c>
      <c r="C325" t="s">
        <v>254</v>
      </c>
      <c r="D325" t="s">
        <v>9792</v>
      </c>
      <c r="E325" t="s">
        <v>9793</v>
      </c>
      <c r="F325" t="s">
        <v>9794</v>
      </c>
      <c r="G325" t="s">
        <v>9795</v>
      </c>
      <c r="I325" t="str">
        <f t="shared" si="63"/>
        <v>N/A</v>
      </c>
      <c r="J325" t="str">
        <f t="shared" si="64"/>
        <v>N/A</v>
      </c>
      <c r="K325">
        <f t="shared" si="65"/>
        <v>0.1018</v>
      </c>
      <c r="L325">
        <f t="shared" si="66"/>
        <v>0.27450000000000002</v>
      </c>
      <c r="M325">
        <f t="shared" si="67"/>
        <v>-0.26690000000000003</v>
      </c>
      <c r="N325">
        <f t="shared" si="68"/>
        <v>-0.26950000000000002</v>
      </c>
      <c r="P325">
        <f t="shared" si="53"/>
        <v>0.27450000000000002</v>
      </c>
      <c r="Q325">
        <f>IFERROR(J144+MATCH(P325,J325:N325,0)-1,"")</f>
        <v>2014</v>
      </c>
      <c r="R325">
        <f t="shared" si="54"/>
        <v>-0.26950000000000002</v>
      </c>
      <c r="S325" t="str">
        <f>IFERROR(J144+MATCH(R325,J325:N325)-1,"")</f>
        <v/>
      </c>
      <c r="T325">
        <f t="shared" si="55"/>
        <v>-4.0025000000000005E-2</v>
      </c>
      <c r="U325">
        <f t="shared" si="56"/>
        <v>0.27274612585088476</v>
      </c>
      <c r="V325" t="str">
        <f t="shared" si="57"/>
        <v/>
      </c>
      <c r="W325">
        <f t="shared" si="58"/>
        <v>0.51998905413431351</v>
      </c>
      <c r="X325">
        <f t="shared" si="59"/>
        <v>1.1531786162636699</v>
      </c>
      <c r="Y325">
        <f t="shared" si="60"/>
        <v>-0.83181749802025307</v>
      </c>
      <c r="Z325">
        <f t="shared" si="61"/>
        <v>-0.84135017237773024</v>
      </c>
      <c r="AA325">
        <f t="shared" si="62"/>
        <v>1.1531786162636699</v>
      </c>
      <c r="AB325">
        <f>IFERROR(V144+MATCH(AA325,V325:Z325,0)-1,"")</f>
        <v>2014</v>
      </c>
    </row>
    <row r="326" spans="1:28" x14ac:dyDescent="0.3">
      <c r="A326" s="1">
        <v>14</v>
      </c>
      <c r="B326" t="s">
        <v>926</v>
      </c>
      <c r="C326" t="s">
        <v>9796</v>
      </c>
      <c r="D326" t="s">
        <v>9797</v>
      </c>
      <c r="E326" t="s">
        <v>9798</v>
      </c>
      <c r="F326" t="s">
        <v>9799</v>
      </c>
      <c r="G326" t="s">
        <v>9800</v>
      </c>
      <c r="I326" t="str">
        <f t="shared" si="63"/>
        <v>N/A</v>
      </c>
      <c r="J326">
        <f t="shared" si="64"/>
        <v>-0.14119999999999999</v>
      </c>
      <c r="K326">
        <f t="shared" si="65"/>
        <v>-0.1159</v>
      </c>
      <c r="L326">
        <f t="shared" si="66"/>
        <v>-7.7100000000000002E-2</v>
      </c>
      <c r="M326">
        <f t="shared" si="67"/>
        <v>-8.9800000000000005E-2</v>
      </c>
      <c r="N326">
        <f t="shared" si="68"/>
        <v>-0.10560000000000001</v>
      </c>
      <c r="P326">
        <f t="shared" si="53"/>
        <v>-7.7100000000000002E-2</v>
      </c>
      <c r="Q326">
        <f>IFERROR(J144+MATCH(P326,J326:N326,0)-1,"")</f>
        <v>2014</v>
      </c>
      <c r="R326">
        <f t="shared" si="54"/>
        <v>-0.14119999999999999</v>
      </c>
      <c r="S326">
        <f>IFERROR(J144+MATCH(R326,J326:N326)-1,"")</f>
        <v>2012</v>
      </c>
      <c r="T326">
        <f t="shared" si="55"/>
        <v>-0.10591999999999999</v>
      </c>
      <c r="U326">
        <f t="shared" si="56"/>
        <v>2.4671988164718373E-2</v>
      </c>
      <c r="V326">
        <f t="shared" si="57"/>
        <v>-1.4299617754539695</v>
      </c>
      <c r="W326">
        <f t="shared" si="58"/>
        <v>-0.40450732763692282</v>
      </c>
      <c r="X326">
        <f t="shared" si="59"/>
        <v>1.1681263709915921</v>
      </c>
      <c r="Y326">
        <f t="shared" si="60"/>
        <v>0.65337255726524823</v>
      </c>
      <c r="Z326">
        <f t="shared" si="61"/>
        <v>1.2970174834048517E-2</v>
      </c>
      <c r="AA326">
        <f t="shared" si="62"/>
        <v>-1.4299617754539695</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9039</v>
      </c>
      <c r="D332" t="s">
        <v>3308</v>
      </c>
      <c r="E332" t="s">
        <v>9801</v>
      </c>
      <c r="F332" t="s">
        <v>9802</v>
      </c>
      <c r="G332" t="s">
        <v>9803</v>
      </c>
      <c r="I332" t="str">
        <f t="shared" si="63"/>
        <v>N/A</v>
      </c>
      <c r="J332">
        <f t="shared" si="64"/>
        <v>1890000</v>
      </c>
      <c r="K332">
        <f t="shared" si="65"/>
        <v>1550000</v>
      </c>
      <c r="L332">
        <f t="shared" si="66"/>
        <v>-88520000</v>
      </c>
      <c r="M332">
        <f t="shared" si="67"/>
        <v>-87140000</v>
      </c>
      <c r="N332">
        <f t="shared" si="68"/>
        <v>-92860000</v>
      </c>
      <c r="P332">
        <f t="shared" si="53"/>
        <v>1890000</v>
      </c>
      <c r="Q332">
        <f>IFERROR(J144+MATCH(P332,J332:N332,0)-1,"")</f>
        <v>2012</v>
      </c>
      <c r="R332">
        <f t="shared" si="54"/>
        <v>-92860000</v>
      </c>
      <c r="S332" t="str">
        <f>IFERROR(J144+MATCH(R332,J332:N332)-1,"")</f>
        <v/>
      </c>
      <c r="T332">
        <f t="shared" si="55"/>
        <v>-53016000</v>
      </c>
      <c r="U332">
        <f t="shared" si="56"/>
        <v>50011605.953018546</v>
      </c>
      <c r="V332">
        <f t="shared" si="57"/>
        <v>1.097865164569586</v>
      </c>
      <c r="W332">
        <f t="shared" si="58"/>
        <v>1.0910667426129028</v>
      </c>
      <c r="X332">
        <f t="shared" si="59"/>
        <v>-0.70991521514731704</v>
      </c>
      <c r="Y332">
        <f t="shared" si="60"/>
        <v>-0.68232162014666076</v>
      </c>
      <c r="Z332">
        <f t="shared" si="61"/>
        <v>-0.79669507188851107</v>
      </c>
      <c r="AA332">
        <f t="shared" si="62"/>
        <v>1.097865164569586</v>
      </c>
      <c r="AB332">
        <f>IFERROR(V144+MATCH(AA332,V332:Z332,0)-1,"")</f>
        <v>2012</v>
      </c>
    </row>
    <row r="333" spans="1:28" x14ac:dyDescent="0.3">
      <c r="A333" s="1">
        <v>4</v>
      </c>
      <c r="B333" t="s">
        <v>940</v>
      </c>
      <c r="C333" t="s">
        <v>254</v>
      </c>
      <c r="D333" t="s">
        <v>254</v>
      </c>
      <c r="E333" t="s">
        <v>9804</v>
      </c>
      <c r="F333" t="s">
        <v>9805</v>
      </c>
      <c r="G333" t="s">
        <v>9806</v>
      </c>
      <c r="I333" t="str">
        <f t="shared" si="63"/>
        <v>N/A</v>
      </c>
      <c r="J333" t="str">
        <f t="shared" si="64"/>
        <v>N/A</v>
      </c>
      <c r="K333" t="str">
        <f t="shared" si="65"/>
        <v>N/A</v>
      </c>
      <c r="L333">
        <f t="shared" si="66"/>
        <v>-100000000</v>
      </c>
      <c r="M333">
        <f t="shared" si="67"/>
        <v>-95550000</v>
      </c>
      <c r="N333">
        <f t="shared" si="68"/>
        <v>-94990000</v>
      </c>
      <c r="P333">
        <f t="shared" si="53"/>
        <v>-94990000</v>
      </c>
      <c r="Q333">
        <f>IFERROR(J144+MATCH(P333,J333:N333,0)-1,"")</f>
        <v>2016</v>
      </c>
      <c r="R333">
        <f t="shared" si="54"/>
        <v>-100000000</v>
      </c>
      <c r="S333">
        <f>IFERROR(J144+MATCH(R333,J333:N333)-1,"")</f>
        <v>2014</v>
      </c>
      <c r="T333">
        <f t="shared" si="55"/>
        <v>-96846666.666666672</v>
      </c>
      <c r="U333">
        <f t="shared" si="56"/>
        <v>2745183.6611296763</v>
      </c>
      <c r="V333" t="str">
        <f t="shared" si="57"/>
        <v/>
      </c>
      <c r="W333" t="str">
        <f t="shared" si="58"/>
        <v/>
      </c>
      <c r="X333">
        <f t="shared" si="59"/>
        <v>-1.148678457468195</v>
      </c>
      <c r="Y333">
        <f t="shared" si="60"/>
        <v>0.47234241010056049</v>
      </c>
      <c r="Z333">
        <f t="shared" si="61"/>
        <v>0.67633604736763986</v>
      </c>
      <c r="AA333">
        <f t="shared" si="62"/>
        <v>-1.148678457468195</v>
      </c>
      <c r="AB333">
        <f>IFERROR(V144+MATCH(AA333,V333:Z333,0)-1,"")</f>
        <v>2014</v>
      </c>
    </row>
    <row r="334" spans="1:28" x14ac:dyDescent="0.3">
      <c r="A334" s="1">
        <v>5</v>
      </c>
      <c r="B334" t="s">
        <v>946</v>
      </c>
      <c r="C334" t="s">
        <v>9039</v>
      </c>
      <c r="D334" t="s">
        <v>3308</v>
      </c>
      <c r="E334" t="s">
        <v>9807</v>
      </c>
      <c r="F334" t="s">
        <v>9808</v>
      </c>
      <c r="G334" t="s">
        <v>4722</v>
      </c>
      <c r="I334" t="str">
        <f t="shared" si="63"/>
        <v>N/A</v>
      </c>
      <c r="J334">
        <f t="shared" si="64"/>
        <v>1890000</v>
      </c>
      <c r="K334">
        <f t="shared" si="65"/>
        <v>1550000</v>
      </c>
      <c r="L334">
        <f t="shared" si="66"/>
        <v>11480000</v>
      </c>
      <c r="M334">
        <f t="shared" si="67"/>
        <v>8410000</v>
      </c>
      <c r="N334">
        <f t="shared" si="68"/>
        <v>2130000</v>
      </c>
      <c r="P334">
        <f t="shared" si="53"/>
        <v>11480000</v>
      </c>
      <c r="Q334">
        <f>IFERROR(J144+MATCH(P334,J334:N334,0)-1,"")</f>
        <v>2014</v>
      </c>
      <c r="R334">
        <f t="shared" si="54"/>
        <v>1550000</v>
      </c>
      <c r="S334" t="str">
        <f>IFERROR(J144+MATCH(R334,J334:N334)-1,"")</f>
        <v/>
      </c>
      <c r="T334">
        <f t="shared" si="55"/>
        <v>5092000</v>
      </c>
      <c r="U334">
        <f t="shared" si="56"/>
        <v>4565842.7480586758</v>
      </c>
      <c r="V334">
        <f t="shared" si="57"/>
        <v>-0.70129441084265109</v>
      </c>
      <c r="W334">
        <f t="shared" si="58"/>
        <v>-0.77576040075099006</v>
      </c>
      <c r="X334">
        <f t="shared" si="59"/>
        <v>1.3990845398072627</v>
      </c>
      <c r="Y334">
        <f t="shared" si="60"/>
        <v>0.72670045445843734</v>
      </c>
      <c r="Z334">
        <f t="shared" si="61"/>
        <v>-0.64873018267205884</v>
      </c>
      <c r="AA334">
        <f t="shared" si="62"/>
        <v>1.3990845398072627</v>
      </c>
      <c r="AB334">
        <f>IFERROR(V144+MATCH(AA334,V334:Z334,0)-1,"")</f>
        <v>2014</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9039</v>
      </c>
      <c r="D336" t="s">
        <v>3308</v>
      </c>
      <c r="E336" t="s">
        <v>9807</v>
      </c>
      <c r="F336" t="s">
        <v>9808</v>
      </c>
      <c r="G336" t="s">
        <v>4722</v>
      </c>
      <c r="I336" t="str">
        <f t="shared" si="63"/>
        <v>N/A</v>
      </c>
      <c r="J336">
        <f t="shared" si="64"/>
        <v>1890000</v>
      </c>
      <c r="K336">
        <f t="shared" si="65"/>
        <v>1550000</v>
      </c>
      <c r="L336">
        <f t="shared" si="66"/>
        <v>11480000</v>
      </c>
      <c r="M336">
        <f t="shared" si="67"/>
        <v>8410000</v>
      </c>
      <c r="N336">
        <f t="shared" si="68"/>
        <v>2130000</v>
      </c>
      <c r="P336">
        <f t="shared" si="53"/>
        <v>11480000</v>
      </c>
      <c r="Q336">
        <f>IFERROR(J144+MATCH(P336,J336:N336,0)-1,"")</f>
        <v>2014</v>
      </c>
      <c r="R336">
        <f t="shared" si="54"/>
        <v>1550000</v>
      </c>
      <c r="S336" t="str">
        <f>IFERROR(J144+MATCH(R336,J336:N336)-1,"")</f>
        <v/>
      </c>
      <c r="T336">
        <f t="shared" si="55"/>
        <v>5092000</v>
      </c>
      <c r="U336">
        <f t="shared" si="56"/>
        <v>4565842.7480586758</v>
      </c>
      <c r="V336">
        <f t="shared" si="57"/>
        <v>-0.70129441084265109</v>
      </c>
      <c r="W336">
        <f t="shared" si="58"/>
        <v>-0.77576040075099006</v>
      </c>
      <c r="X336">
        <f t="shared" si="59"/>
        <v>1.3990845398072627</v>
      </c>
      <c r="Y336">
        <f t="shared" si="60"/>
        <v>0.72670045445843734</v>
      </c>
      <c r="Z336">
        <f t="shared" si="61"/>
        <v>-0.64873018267205884</v>
      </c>
      <c r="AA336">
        <f t="shared" si="62"/>
        <v>1.3990845398072627</v>
      </c>
      <c r="AB336">
        <f>IFERROR(V144+MATCH(AA336,V336:Z336,0)-1,"")</f>
        <v>2014</v>
      </c>
    </row>
    <row r="337" spans="1:28" x14ac:dyDescent="0.3">
      <c r="A337" s="1">
        <v>8</v>
      </c>
      <c r="B337" t="s">
        <v>964</v>
      </c>
      <c r="C337" t="s">
        <v>254</v>
      </c>
      <c r="D337" t="s">
        <v>254</v>
      </c>
      <c r="E337" t="s">
        <v>5970</v>
      </c>
      <c r="F337" t="s">
        <v>9809</v>
      </c>
      <c r="G337" t="s">
        <v>1317</v>
      </c>
      <c r="I337" t="str">
        <f t="shared" si="63"/>
        <v>N/A</v>
      </c>
      <c r="J337" t="str">
        <f t="shared" si="64"/>
        <v>N/A</v>
      </c>
      <c r="K337" t="str">
        <f t="shared" si="65"/>
        <v>N/A</v>
      </c>
      <c r="L337">
        <f t="shared" si="66"/>
        <v>58000000</v>
      </c>
      <c r="M337">
        <f t="shared" si="67"/>
        <v>42500000</v>
      </c>
      <c r="N337">
        <f t="shared" si="68"/>
        <v>47500000</v>
      </c>
      <c r="P337">
        <f t="shared" ref="P337:P353" si="69">MAX(J337:N337)</f>
        <v>58000000</v>
      </c>
      <c r="Q337">
        <f>IFERROR(J144+MATCH(P337,J337:N337,0)-1,"")</f>
        <v>2014</v>
      </c>
      <c r="R337">
        <f t="shared" ref="R337:R400" si="70">IF(Q337="","",MIN(J337:N337))</f>
        <v>42500000</v>
      </c>
      <c r="S337" t="str">
        <f>IFERROR(J144+MATCH(R337,J337:N337)-1,"")</f>
        <v/>
      </c>
      <c r="T337">
        <f t="shared" ref="T337:T353" si="71">IFERROR(AVERAGE(J337:N337),"")</f>
        <v>49333333.333333336</v>
      </c>
      <c r="U337">
        <f t="shared" ref="U337:U353" si="72">IFERROR(STDEV(J337:N337),"")</f>
        <v>7910962.857537223</v>
      </c>
      <c r="V337" t="str">
        <f t="shared" ref="V337:V400" si="73">IF(C337="-","",IF(ISBLANK(B337),"",IF(OR(ISNUMBER(FIND("Growth",B337)),ISNUMBER(FIND("Margin",B337))),"",(J337-T337)/U337)))</f>
        <v/>
      </c>
      <c r="W337" t="str">
        <f t="shared" ref="W337:W353" si="74">IF(OR(D337="-",ISBLANK(D337)),"",(K337-T337)/U337)</f>
        <v/>
      </c>
      <c r="X337">
        <f t="shared" ref="X337:X353" si="75">IF(OR(E337="-",ISBLANK(E337)),"",(L337-T337)/U337)</f>
        <v>1.0955261480477612</v>
      </c>
      <c r="Y337">
        <f t="shared" ref="Y337:Y353" si="76">IF(OR(F337="-",ISBLANK(F337)),"",(M337-T337)/U337)</f>
        <v>-0.86378023211458155</v>
      </c>
      <c r="Z337">
        <f t="shared" ref="Z337:Z353" si="77">IFERROR(IF(OR(G337="-",ISBLANK(G337)),"",(N337-T337)/U337),"")</f>
        <v>-0.23174591593318064</v>
      </c>
      <c r="AA337">
        <f t="shared" ref="AA337:AA400" si="78">IF(MAX(MAX(V337:Z337),ABS(MIN(V337:Z337)))=ABS(MIN(V337:Z337)),MIN(V337:Z337),MAX(V337:Z337))</f>
        <v>1.0955261480477612</v>
      </c>
      <c r="AB337">
        <f>IFERROR(V144+MATCH(AA337,V337:Z337,0)-1,"")</f>
        <v>2014</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254</v>
      </c>
      <c r="D339" t="s">
        <v>254</v>
      </c>
      <c r="E339" t="s">
        <v>5970</v>
      </c>
      <c r="F339" t="s">
        <v>9809</v>
      </c>
      <c r="G339" t="s">
        <v>1317</v>
      </c>
      <c r="I339" t="str">
        <f t="shared" si="63"/>
        <v>N/A</v>
      </c>
      <c r="J339" t="str">
        <f t="shared" si="64"/>
        <v>N/A</v>
      </c>
      <c r="K339" t="str">
        <f t="shared" si="65"/>
        <v>N/A</v>
      </c>
      <c r="L339">
        <f t="shared" si="66"/>
        <v>58000000</v>
      </c>
      <c r="M339">
        <f t="shared" si="67"/>
        <v>42500000</v>
      </c>
      <c r="N339">
        <f t="shared" si="68"/>
        <v>47500000</v>
      </c>
      <c r="P339">
        <f t="shared" si="69"/>
        <v>58000000</v>
      </c>
      <c r="Q339">
        <f>IFERROR(J144+MATCH(P339,J339:N339,0)-1,"")</f>
        <v>2014</v>
      </c>
      <c r="R339">
        <f t="shared" si="70"/>
        <v>42500000</v>
      </c>
      <c r="S339" t="str">
        <f>IFERROR(J144+MATCH(R339,J339:N339)-1,"")</f>
        <v/>
      </c>
      <c r="T339">
        <f t="shared" si="71"/>
        <v>49333333.333333336</v>
      </c>
      <c r="U339">
        <f t="shared" si="72"/>
        <v>7910962.857537223</v>
      </c>
      <c r="V339" t="str">
        <f t="shared" si="73"/>
        <v/>
      </c>
      <c r="W339" t="str">
        <f t="shared" si="74"/>
        <v/>
      </c>
      <c r="X339">
        <f t="shared" si="75"/>
        <v>1.0955261480477612</v>
      </c>
      <c r="Y339">
        <f t="shared" si="76"/>
        <v>-0.86378023211458155</v>
      </c>
      <c r="Z339">
        <f t="shared" si="77"/>
        <v>-0.23174591593318064</v>
      </c>
      <c r="AA339">
        <f t="shared" si="78"/>
        <v>1.0955261480477612</v>
      </c>
      <c r="AB339">
        <f>IFERROR(V144+MATCH(AA339,V339:Z339,0)-1,"")</f>
        <v>2014</v>
      </c>
    </row>
    <row r="340" spans="1:28" x14ac:dyDescent="0.3">
      <c r="A340" s="1">
        <v>11</v>
      </c>
      <c r="B340" t="s">
        <v>972</v>
      </c>
      <c r="C340" t="s">
        <v>254</v>
      </c>
      <c r="D340" t="s">
        <v>254</v>
      </c>
      <c r="E340" t="s">
        <v>7357</v>
      </c>
      <c r="F340" t="s">
        <v>9810</v>
      </c>
      <c r="G340" t="s">
        <v>1466</v>
      </c>
      <c r="I340" t="str">
        <f t="shared" si="63"/>
        <v>N/A</v>
      </c>
      <c r="J340" t="str">
        <f t="shared" si="64"/>
        <v>N/A</v>
      </c>
      <c r="K340" t="str">
        <f t="shared" si="65"/>
        <v>N/A</v>
      </c>
      <c r="L340">
        <f t="shared" si="66"/>
        <v>125000000</v>
      </c>
      <c r="M340">
        <f t="shared" si="67"/>
        <v>529400000</v>
      </c>
      <c r="N340">
        <f t="shared" si="68"/>
        <v>1180000000</v>
      </c>
      <c r="P340">
        <f t="shared" si="69"/>
        <v>1180000000</v>
      </c>
      <c r="Q340">
        <f>IFERROR(J144+MATCH(P340,J340:N340,0)-1,"")</f>
        <v>2016</v>
      </c>
      <c r="R340">
        <f t="shared" si="70"/>
        <v>125000000</v>
      </c>
      <c r="S340">
        <f>IFERROR(J144+MATCH(R340,J340:N340)-1,"")</f>
        <v>2014</v>
      </c>
      <c r="T340">
        <f t="shared" si="71"/>
        <v>611466666.66666663</v>
      </c>
      <c r="U340">
        <f t="shared" si="72"/>
        <v>532266336.84024513</v>
      </c>
      <c r="V340" t="str">
        <f t="shared" si="73"/>
        <v/>
      </c>
      <c r="W340" t="str">
        <f t="shared" si="74"/>
        <v/>
      </c>
      <c r="X340">
        <f t="shared" si="75"/>
        <v>-0.91395347215556699</v>
      </c>
      <c r="Y340">
        <f t="shared" si="76"/>
        <v>-0.15418346227538748</v>
      </c>
      <c r="Z340">
        <f t="shared" si="77"/>
        <v>1.0681369344309548</v>
      </c>
      <c r="AA340">
        <f t="shared" si="78"/>
        <v>1.0681369344309548</v>
      </c>
      <c r="AB340">
        <f>IFERROR(V144+MATCH(AA340,V340:Z340,0)-1,"")</f>
        <v>2016</v>
      </c>
    </row>
    <row r="341" spans="1:28" x14ac:dyDescent="0.3">
      <c r="A341" s="1">
        <v>12</v>
      </c>
      <c r="B341" t="s">
        <v>978</v>
      </c>
      <c r="C341" t="s">
        <v>254</v>
      </c>
      <c r="D341" t="s">
        <v>254</v>
      </c>
      <c r="E341" t="s">
        <v>1726</v>
      </c>
      <c r="F341" t="s">
        <v>9811</v>
      </c>
      <c r="G341" t="s">
        <v>1572</v>
      </c>
      <c r="I341" t="str">
        <f t="shared" si="63"/>
        <v>N/A</v>
      </c>
      <c r="J341" t="str">
        <f t="shared" si="64"/>
        <v>N/A</v>
      </c>
      <c r="K341" t="str">
        <f t="shared" si="65"/>
        <v>N/A</v>
      </c>
      <c r="L341">
        <f t="shared" si="66"/>
        <v>-67000000</v>
      </c>
      <c r="M341">
        <f t="shared" si="67"/>
        <v>-486900000</v>
      </c>
      <c r="N341">
        <f t="shared" si="68"/>
        <v>-1130000000</v>
      </c>
      <c r="P341">
        <f t="shared" si="69"/>
        <v>-67000000</v>
      </c>
      <c r="Q341">
        <f>IFERROR(J144+MATCH(P341,J341:N341,0)-1,"")</f>
        <v>2014</v>
      </c>
      <c r="R341">
        <f t="shared" si="70"/>
        <v>-1130000000</v>
      </c>
      <c r="S341" t="str">
        <f>IFERROR(J144+MATCH(R341,J341:N341)-1,"")</f>
        <v/>
      </c>
      <c r="T341">
        <f t="shared" si="71"/>
        <v>-561300000</v>
      </c>
      <c r="U341">
        <f t="shared" si="72"/>
        <v>535391230.78362054</v>
      </c>
      <c r="V341" t="str">
        <f t="shared" si="73"/>
        <v/>
      </c>
      <c r="W341" t="str">
        <f t="shared" si="74"/>
        <v/>
      </c>
      <c r="X341">
        <f t="shared" si="75"/>
        <v>0.92325008625285532</v>
      </c>
      <c r="Y341">
        <f t="shared" si="76"/>
        <v>0.1389638001562056</v>
      </c>
      <c r="Z341">
        <f t="shared" si="77"/>
        <v>-1.0622138864090609</v>
      </c>
      <c r="AA341">
        <f t="shared" si="78"/>
        <v>-1.0622138864090609</v>
      </c>
      <c r="AB341">
        <f>IFERROR(V144+MATCH(AA341,V341:Z341,0)-1,"")</f>
        <v>2016</v>
      </c>
    </row>
    <row r="342" spans="1:28" x14ac:dyDescent="0.3">
      <c r="A342" s="1">
        <v>13</v>
      </c>
      <c r="B342" t="s">
        <v>817</v>
      </c>
      <c r="C342" t="s">
        <v>5135</v>
      </c>
      <c r="D342" t="s">
        <v>9812</v>
      </c>
      <c r="E342" t="s">
        <v>9813</v>
      </c>
      <c r="F342" t="s">
        <v>9814</v>
      </c>
      <c r="G342" t="s">
        <v>9815</v>
      </c>
      <c r="I342" t="str">
        <f t="shared" si="63"/>
        <v>N/A</v>
      </c>
      <c r="J342">
        <f t="shared" si="64"/>
        <v>3750000</v>
      </c>
      <c r="K342">
        <f t="shared" si="65"/>
        <v>681000</v>
      </c>
      <c r="L342">
        <f t="shared" si="66"/>
        <v>3360000</v>
      </c>
      <c r="M342">
        <f t="shared" si="67"/>
        <v>3930000</v>
      </c>
      <c r="N342">
        <f t="shared" si="68"/>
        <v>10000</v>
      </c>
      <c r="P342">
        <f t="shared" si="69"/>
        <v>3930000</v>
      </c>
      <c r="Q342">
        <f>IFERROR(J144+MATCH(P342,J342:N342,0)-1,"")</f>
        <v>2015</v>
      </c>
      <c r="R342">
        <f t="shared" si="70"/>
        <v>10000</v>
      </c>
      <c r="S342" t="str">
        <f>IFERROR(J144+MATCH(R342,J342:N342)-1,"")</f>
        <v/>
      </c>
      <c r="T342">
        <f t="shared" si="71"/>
        <v>2346200</v>
      </c>
      <c r="U342">
        <f t="shared" si="72"/>
        <v>1853212.6699329466</v>
      </c>
      <c r="V342">
        <f t="shared" si="73"/>
        <v>0.75749536077302593</v>
      </c>
      <c r="W342">
        <f t="shared" si="74"/>
        <v>-0.89854770961621511</v>
      </c>
      <c r="X342">
        <f t="shared" si="75"/>
        <v>0.54705000480958377</v>
      </c>
      <c r="Y342">
        <f t="shared" si="76"/>
        <v>0.85462398660230698</v>
      </c>
      <c r="Z342">
        <f t="shared" si="77"/>
        <v>-1.2606216425687016</v>
      </c>
      <c r="AA342">
        <f t="shared" si="78"/>
        <v>-1.2606216425687016</v>
      </c>
      <c r="AB342">
        <f>IFERROR(V144+MATCH(AA342,V342:Z342,0)-1,"")</f>
        <v>2016</v>
      </c>
    </row>
    <row r="343" spans="1:28" x14ac:dyDescent="0.3">
      <c r="A343" s="1">
        <v>14</v>
      </c>
      <c r="B343" t="s">
        <v>910</v>
      </c>
      <c r="C343" t="s">
        <v>5527</v>
      </c>
      <c r="D343" t="s">
        <v>2000</v>
      </c>
      <c r="E343" t="s">
        <v>9816</v>
      </c>
      <c r="F343" t="s">
        <v>9817</v>
      </c>
      <c r="G343" t="s">
        <v>9818</v>
      </c>
      <c r="I343" t="str">
        <f t="shared" si="63"/>
        <v>N/A</v>
      </c>
      <c r="J343">
        <f t="shared" si="64"/>
        <v>-271000</v>
      </c>
      <c r="K343">
        <f t="shared" si="65"/>
        <v>-527000</v>
      </c>
      <c r="L343">
        <f t="shared" si="66"/>
        <v>-445000</v>
      </c>
      <c r="M343">
        <f t="shared" si="67"/>
        <v>-293000</v>
      </c>
      <c r="N343">
        <f t="shared" si="68"/>
        <v>-323000</v>
      </c>
      <c r="P343">
        <f t="shared" si="69"/>
        <v>-271000</v>
      </c>
      <c r="Q343">
        <f>IFERROR(J144+MATCH(P343,J343:N343,0)-1,"")</f>
        <v>2012</v>
      </c>
      <c r="R343">
        <f t="shared" si="70"/>
        <v>-527000</v>
      </c>
      <c r="S343" t="str">
        <f>IFERROR(J144+MATCH(R343,J343:N343)-1,"")</f>
        <v/>
      </c>
      <c r="T343">
        <f t="shared" si="71"/>
        <v>-371800</v>
      </c>
      <c r="U343">
        <f t="shared" si="72"/>
        <v>109768.84803986967</v>
      </c>
      <c r="V343">
        <f t="shared" si="73"/>
        <v>0.91829332091913685</v>
      </c>
      <c r="W343">
        <f t="shared" si="74"/>
        <v>-1.41388019252629</v>
      </c>
      <c r="X343">
        <f t="shared" si="75"/>
        <v>-0.66685586400080177</v>
      </c>
      <c r="Y343">
        <f t="shared" si="76"/>
        <v>0.71787215960742046</v>
      </c>
      <c r="Z343">
        <f t="shared" si="77"/>
        <v>0.44457057600053451</v>
      </c>
      <c r="AA343">
        <f t="shared" si="78"/>
        <v>-1.41388019252629</v>
      </c>
      <c r="AB343">
        <f>IFERROR(V144+MATCH(AA343,V343:Z343,0)-1,"")</f>
        <v>2013</v>
      </c>
    </row>
    <row r="344" spans="1:28" x14ac:dyDescent="0.3">
      <c r="A344" s="1">
        <v>15</v>
      </c>
      <c r="B344" t="s">
        <v>914</v>
      </c>
      <c r="C344" t="s">
        <v>8348</v>
      </c>
      <c r="D344" t="s">
        <v>3816</v>
      </c>
      <c r="E344" t="s">
        <v>1612</v>
      </c>
      <c r="F344" t="s">
        <v>1943</v>
      </c>
      <c r="G344" t="s">
        <v>9819</v>
      </c>
      <c r="I344" t="str">
        <f t="shared" si="63"/>
        <v>N/A</v>
      </c>
      <c r="J344">
        <f t="shared" si="64"/>
        <v>4019999.9999999995</v>
      </c>
      <c r="K344">
        <f t="shared" si="65"/>
        <v>1210000</v>
      </c>
      <c r="L344">
        <f t="shared" si="66"/>
        <v>3800000</v>
      </c>
      <c r="M344">
        <f t="shared" si="67"/>
        <v>4220000</v>
      </c>
      <c r="N344">
        <f t="shared" si="68"/>
        <v>333000</v>
      </c>
      <c r="P344">
        <f t="shared" si="69"/>
        <v>4220000</v>
      </c>
      <c r="Q344">
        <f>IFERROR(J144+MATCH(P344,J344:N344,0)-1,"")</f>
        <v>2015</v>
      </c>
      <c r="R344">
        <f t="shared" si="70"/>
        <v>333000</v>
      </c>
      <c r="S344" t="str">
        <f>IFERROR(J144+MATCH(R344,J344:N344)-1,"")</f>
        <v/>
      </c>
      <c r="T344">
        <f t="shared" si="71"/>
        <v>2716600</v>
      </c>
      <c r="U344">
        <f t="shared" si="72"/>
        <v>1808605.2084410239</v>
      </c>
      <c r="V344">
        <f t="shared" si="73"/>
        <v>0.72066584455073002</v>
      </c>
      <c r="W344">
        <f t="shared" si="74"/>
        <v>-0.83301761654145323</v>
      </c>
      <c r="X344">
        <f t="shared" si="75"/>
        <v>0.59902514652927819</v>
      </c>
      <c r="Y344">
        <f t="shared" si="76"/>
        <v>0.83124829729750482</v>
      </c>
      <c r="Z344">
        <f t="shared" si="77"/>
        <v>-1.31792167183606</v>
      </c>
      <c r="AA344">
        <f t="shared" si="78"/>
        <v>-1.31792167183606</v>
      </c>
      <c r="AB344">
        <f>IFERROR(V144+MATCH(AA344,V344:Z344,0)-1,"")</f>
        <v>2016</v>
      </c>
    </row>
    <row r="345" spans="1:28" x14ac:dyDescent="0.3">
      <c r="A345" s="1">
        <v>16</v>
      </c>
      <c r="B345" t="s">
        <v>990</v>
      </c>
      <c r="C345" t="s">
        <v>9185</v>
      </c>
      <c r="D345" t="s">
        <v>6758</v>
      </c>
      <c r="E345" t="s">
        <v>9820</v>
      </c>
      <c r="F345" t="s">
        <v>9821</v>
      </c>
      <c r="G345" t="s">
        <v>6333</v>
      </c>
      <c r="I345" t="str">
        <f t="shared" si="63"/>
        <v>neg_trend</v>
      </c>
      <c r="J345">
        <f t="shared" si="64"/>
        <v>5640000</v>
      </c>
      <c r="K345">
        <f t="shared" si="65"/>
        <v>2230000</v>
      </c>
      <c r="L345">
        <f t="shared" si="66"/>
        <v>-27160000</v>
      </c>
      <c r="M345">
        <f t="shared" si="67"/>
        <v>-40710000</v>
      </c>
      <c r="N345">
        <f t="shared" si="68"/>
        <v>-45350000</v>
      </c>
      <c r="P345">
        <f t="shared" si="69"/>
        <v>5640000</v>
      </c>
      <c r="Q345">
        <f>IFERROR(J144+MATCH(P345,J345:N345,0)-1,"")</f>
        <v>2012</v>
      </c>
      <c r="R345">
        <f t="shared" si="70"/>
        <v>-45350000</v>
      </c>
      <c r="S345" t="str">
        <f>IFERROR(J144+MATCH(R345,J345:N345)-1,"")</f>
        <v/>
      </c>
      <c r="T345">
        <f t="shared" si="71"/>
        <v>-21070000</v>
      </c>
      <c r="U345">
        <f t="shared" si="72"/>
        <v>23815174.784158103</v>
      </c>
      <c r="V345">
        <f t="shared" si="73"/>
        <v>1.1215538093706345</v>
      </c>
      <c r="W345">
        <f t="shared" si="74"/>
        <v>0.97836779327352241</v>
      </c>
      <c r="X345">
        <f t="shared" si="75"/>
        <v>-0.25571930734059023</v>
      </c>
      <c r="Y345">
        <f t="shared" si="76"/>
        <v>-0.82468426866489186</v>
      </c>
      <c r="Z345">
        <f t="shared" si="77"/>
        <v>-1.019518026638675</v>
      </c>
      <c r="AA345">
        <f t="shared" si="78"/>
        <v>1.1215538093706345</v>
      </c>
      <c r="AB345">
        <f>IFERROR(V144+MATCH(AA345,V345:Z345,0)-1,"")</f>
        <v>2012</v>
      </c>
    </row>
    <row r="346" spans="1:28" x14ac:dyDescent="0.3">
      <c r="A346" s="1">
        <v>17</v>
      </c>
      <c r="B346" t="s">
        <v>996</v>
      </c>
      <c r="C346" t="s">
        <v>254</v>
      </c>
      <c r="D346" t="s">
        <v>9822</v>
      </c>
      <c r="E346" t="s">
        <v>9823</v>
      </c>
      <c r="F346" t="s">
        <v>9824</v>
      </c>
      <c r="G346" t="s">
        <v>3374</v>
      </c>
      <c r="I346" t="str">
        <f t="shared" si="63"/>
        <v>N/A</v>
      </c>
      <c r="J346" t="str">
        <f t="shared" si="64"/>
        <v>N/A</v>
      </c>
      <c r="K346">
        <f t="shared" si="65"/>
        <v>-0.60409999999999997</v>
      </c>
      <c r="L346">
        <f t="shared" si="66"/>
        <v>-13.169400000000001</v>
      </c>
      <c r="M346">
        <f t="shared" si="67"/>
        <v>-0.49880000000000002</v>
      </c>
      <c r="N346">
        <f t="shared" si="68"/>
        <v>-0.1139</v>
      </c>
      <c r="P346">
        <f t="shared" si="69"/>
        <v>-0.1139</v>
      </c>
      <c r="Q346">
        <f>IFERROR(J144+MATCH(P346,J346:N346,0)-1,"")</f>
        <v>2016</v>
      </c>
      <c r="R346">
        <f t="shared" si="70"/>
        <v>-13.169400000000001</v>
      </c>
      <c r="S346">
        <f>IFERROR(J144+MATCH(R346,J346:N346)-1,"")</f>
        <v>2014</v>
      </c>
      <c r="T346">
        <f t="shared" si="71"/>
        <v>-3.5965500000000001</v>
      </c>
      <c r="U346">
        <f t="shared" si="72"/>
        <v>6.3853770499477953</v>
      </c>
      <c r="V346" t="str">
        <f t="shared" si="73"/>
        <v/>
      </c>
      <c r="W346">
        <f t="shared" si="74"/>
        <v>0.4686410804863067</v>
      </c>
      <c r="X346">
        <f t="shared" si="75"/>
        <v>-1.499183200164862</v>
      </c>
      <c r="Y346">
        <f t="shared" si="76"/>
        <v>0.48513188426755882</v>
      </c>
      <c r="Z346">
        <f t="shared" si="77"/>
        <v>0.54541023541099631</v>
      </c>
      <c r="AA346">
        <f t="shared" si="78"/>
        <v>-1.499183200164862</v>
      </c>
      <c r="AB346">
        <f>IFERROR(V144+MATCH(AA346,V346:Z346,0)-1,"")</f>
        <v>2014</v>
      </c>
    </row>
    <row r="347" spans="1:28" x14ac:dyDescent="0.3">
      <c r="A347" s="1">
        <v>18</v>
      </c>
      <c r="B347" t="s">
        <v>1001</v>
      </c>
      <c r="C347" t="s">
        <v>5670</v>
      </c>
      <c r="D347" t="s">
        <v>7310</v>
      </c>
      <c r="E347" t="s">
        <v>9825</v>
      </c>
      <c r="F347" t="s">
        <v>9826</v>
      </c>
      <c r="G347" t="s">
        <v>9827</v>
      </c>
      <c r="I347" t="str">
        <f t="shared" si="63"/>
        <v>neg_trend</v>
      </c>
      <c r="J347">
        <f t="shared" si="64"/>
        <v>8.0000000000000002E-3</v>
      </c>
      <c r="K347">
        <f t="shared" si="65"/>
        <v>2.8999999999999998E-3</v>
      </c>
      <c r="L347">
        <f t="shared" si="66"/>
        <v>-3.2100000000000004E-2</v>
      </c>
      <c r="M347">
        <f t="shared" si="67"/>
        <v>-4.4299999999999999E-2</v>
      </c>
      <c r="N347">
        <f t="shared" si="68"/>
        <v>-4.5700000000000005E-2</v>
      </c>
      <c r="P347">
        <f t="shared" si="69"/>
        <v>8.0000000000000002E-3</v>
      </c>
      <c r="Q347">
        <f>IFERROR(J144+MATCH(P347,J347:N347,0)-1,"")</f>
        <v>2012</v>
      </c>
      <c r="R347">
        <f t="shared" si="70"/>
        <v>-4.5700000000000005E-2</v>
      </c>
      <c r="S347" t="str">
        <f>IFERROR(J144+MATCH(R347,J347:N347)-1,"")</f>
        <v/>
      </c>
      <c r="T347">
        <f t="shared" si="71"/>
        <v>-2.2240000000000003E-2</v>
      </c>
      <c r="U347">
        <f t="shared" si="72"/>
        <v>2.5887796352721874E-2</v>
      </c>
      <c r="V347">
        <f t="shared" si="73"/>
        <v>1.1681179652365634</v>
      </c>
      <c r="W347">
        <f t="shared" si="74"/>
        <v>0.97111394332166678</v>
      </c>
      <c r="X347">
        <f t="shared" si="75"/>
        <v>-0.38087444236880008</v>
      </c>
      <c r="Y347">
        <f t="shared" si="76"/>
        <v>-0.8521389653809055</v>
      </c>
      <c r="Z347">
        <f t="shared" si="77"/>
        <v>-0.9062185008085244</v>
      </c>
      <c r="AA347">
        <f t="shared" si="78"/>
        <v>1.1681179652365634</v>
      </c>
      <c r="AB347">
        <f>IFERROR(V144+MATCH(AA347,V347:Z347,0)-1,"")</f>
        <v>2012</v>
      </c>
    </row>
    <row r="348" spans="1:28" x14ac:dyDescent="0.3">
      <c r="A348" s="1">
        <v>19</v>
      </c>
      <c r="B348" t="s">
        <v>1007</v>
      </c>
      <c r="C348" t="s">
        <v>254</v>
      </c>
      <c r="D348" t="s">
        <v>254</v>
      </c>
      <c r="E348" t="s">
        <v>254</v>
      </c>
      <c r="F348" t="s">
        <v>254</v>
      </c>
      <c r="G348" t="s">
        <v>254</v>
      </c>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A349" s="1">
        <v>20</v>
      </c>
      <c r="B349" t="s">
        <v>1013</v>
      </c>
      <c r="C349" t="s">
        <v>1014</v>
      </c>
      <c r="D349" t="s">
        <v>1014</v>
      </c>
      <c r="E349" t="s">
        <v>1014</v>
      </c>
      <c r="F349" t="s">
        <v>1014</v>
      </c>
      <c r="G349" t="s">
        <v>1014</v>
      </c>
      <c r="I349" t="str">
        <f t="shared" si="63"/>
        <v>N/A</v>
      </c>
      <c r="J349">
        <f t="shared" si="64"/>
        <v>0</v>
      </c>
      <c r="K349">
        <f t="shared" si="65"/>
        <v>0</v>
      </c>
      <c r="L349">
        <f t="shared" si="66"/>
        <v>0</v>
      </c>
      <c r="M349">
        <f t="shared" si="67"/>
        <v>0</v>
      </c>
      <c r="N349">
        <f t="shared" si="68"/>
        <v>0</v>
      </c>
      <c r="P349">
        <f t="shared" si="69"/>
        <v>0</v>
      </c>
      <c r="Q349">
        <f>IFERROR(J144+MATCH(P349,J349:N349,0)-1,"")</f>
        <v>2012</v>
      </c>
      <c r="R349">
        <f t="shared" si="70"/>
        <v>0</v>
      </c>
      <c r="S349">
        <f>IFERROR(J144+MATCH(R349,J349:N349)-1,"")</f>
        <v>2016</v>
      </c>
      <c r="T349">
        <f t="shared" si="71"/>
        <v>0</v>
      </c>
      <c r="U349">
        <f t="shared" si="72"/>
        <v>0</v>
      </c>
      <c r="V349" t="e">
        <f t="shared" si="73"/>
        <v>#DIV/0!</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9828</v>
      </c>
      <c r="D350" t="s">
        <v>9829</v>
      </c>
      <c r="E350" t="s">
        <v>8689</v>
      </c>
      <c r="F350" t="s">
        <v>9830</v>
      </c>
      <c r="G350" t="s">
        <v>9831</v>
      </c>
      <c r="I350" t="str">
        <f t="shared" si="63"/>
        <v>N/A</v>
      </c>
      <c r="J350">
        <f t="shared" si="64"/>
        <v>-7320000</v>
      </c>
      <c r="K350">
        <f t="shared" si="65"/>
        <v>7920000</v>
      </c>
      <c r="L350">
        <f t="shared" si="66"/>
        <v>7690000</v>
      </c>
      <c r="M350">
        <f t="shared" si="67"/>
        <v>3920000</v>
      </c>
      <c r="N350">
        <f t="shared" si="68"/>
        <v>-11840000</v>
      </c>
      <c r="P350">
        <f t="shared" si="69"/>
        <v>7920000</v>
      </c>
      <c r="Q350">
        <f>IFERROR(J144+MATCH(P350,J350:N350,0)-1,"")</f>
        <v>2013</v>
      </c>
      <c r="R350">
        <f t="shared" si="70"/>
        <v>-11840000</v>
      </c>
      <c r="S350" t="str">
        <f>IFERROR(J144+MATCH(R350,J350:N350)-1,"")</f>
        <v/>
      </c>
      <c r="T350">
        <f t="shared" si="71"/>
        <v>74000</v>
      </c>
      <c r="U350">
        <f t="shared" si="72"/>
        <v>9096283.8566086981</v>
      </c>
      <c r="V350">
        <f t="shared" si="73"/>
        <v>-0.81285941781907534</v>
      </c>
      <c r="W350">
        <f t="shared" si="74"/>
        <v>0.86255003951967346</v>
      </c>
      <c r="X350">
        <f t="shared" si="75"/>
        <v>0.83726498865432486</v>
      </c>
      <c r="Y350">
        <f t="shared" si="76"/>
        <v>0.42281002447013305</v>
      </c>
      <c r="Z350">
        <f t="shared" si="77"/>
        <v>-1.3097656348250559</v>
      </c>
      <c r="AA350">
        <f t="shared" si="78"/>
        <v>-1.3097656348250559</v>
      </c>
      <c r="AB350">
        <f>IFERROR(V144+MATCH(AA350,V350:Z350,0)-1,"")</f>
        <v>2016</v>
      </c>
    </row>
    <row r="351" spans="1:28" x14ac:dyDescent="0.3">
      <c r="A351" s="1">
        <v>22</v>
      </c>
      <c r="B351" t="s">
        <v>1021</v>
      </c>
      <c r="C351" t="s">
        <v>9832</v>
      </c>
      <c r="D351" t="s">
        <v>9833</v>
      </c>
      <c r="E351" t="s">
        <v>9834</v>
      </c>
      <c r="F351" t="s">
        <v>4557</v>
      </c>
      <c r="G351" t="s">
        <v>9835</v>
      </c>
      <c r="I351" t="str">
        <f t="shared" si="63"/>
        <v>N/A</v>
      </c>
      <c r="J351">
        <f t="shared" si="64"/>
        <v>-19550000</v>
      </c>
      <c r="K351">
        <f t="shared" si="65"/>
        <v>-21520000</v>
      </c>
      <c r="L351">
        <f t="shared" si="66"/>
        <v>11920000</v>
      </c>
      <c r="M351">
        <f t="shared" si="67"/>
        <v>41150000</v>
      </c>
      <c r="N351">
        <f t="shared" si="68"/>
        <v>29000000</v>
      </c>
      <c r="P351">
        <f t="shared" si="69"/>
        <v>41150000</v>
      </c>
      <c r="Q351">
        <f>IFERROR(J144+MATCH(P351,J351:N351,0)-1,"")</f>
        <v>2015</v>
      </c>
      <c r="R351">
        <f t="shared" si="70"/>
        <v>-21520000</v>
      </c>
      <c r="S351" t="str">
        <f>IFERROR(J144+MATCH(R351,J351:N351)-1,"")</f>
        <v/>
      </c>
      <c r="T351">
        <f t="shared" si="71"/>
        <v>8200000</v>
      </c>
      <c r="U351">
        <f t="shared" si="72"/>
        <v>28220213.500255451</v>
      </c>
      <c r="V351">
        <f t="shared" si="73"/>
        <v>-0.98333770578131185</v>
      </c>
      <c r="W351">
        <f t="shared" si="74"/>
        <v>-1.0531458239935347</v>
      </c>
      <c r="X351">
        <f t="shared" si="75"/>
        <v>0.13182040596419747</v>
      </c>
      <c r="Y351">
        <f t="shared" si="76"/>
        <v>1.1676027893871794</v>
      </c>
      <c r="Z351">
        <f t="shared" si="77"/>
        <v>0.73706033442346985</v>
      </c>
      <c r="AA351">
        <f t="shared" si="78"/>
        <v>1.1676027893871794</v>
      </c>
      <c r="AB351">
        <f>IFERROR(V144+MATCH(AA351,V351:Z351,0)-1,"")</f>
        <v>2015</v>
      </c>
    </row>
    <row r="352" spans="1:28" x14ac:dyDescent="0.3">
      <c r="A352" s="1">
        <v>23</v>
      </c>
      <c r="B352" t="s">
        <v>1027</v>
      </c>
      <c r="C352" t="s">
        <v>254</v>
      </c>
      <c r="D352" t="s">
        <v>9836</v>
      </c>
      <c r="E352" t="s">
        <v>9837</v>
      </c>
      <c r="F352" t="s">
        <v>9838</v>
      </c>
      <c r="G352" t="s">
        <v>9839</v>
      </c>
      <c r="I352" t="str">
        <f t="shared" si="63"/>
        <v>N/A</v>
      </c>
      <c r="J352" t="str">
        <f t="shared" si="64"/>
        <v>N/A</v>
      </c>
      <c r="K352">
        <f t="shared" si="65"/>
        <v>-0.10039999999999999</v>
      </c>
      <c r="L352">
        <f t="shared" si="66"/>
        <v>1.5538000000000001</v>
      </c>
      <c r="M352">
        <f t="shared" si="67"/>
        <v>2.4537</v>
      </c>
      <c r="N352">
        <f t="shared" si="68"/>
        <v>-0.2954</v>
      </c>
      <c r="P352">
        <f t="shared" si="69"/>
        <v>2.4537</v>
      </c>
      <c r="Q352">
        <f>IFERROR(J144+MATCH(P352,J352:N352,0)-1,"")</f>
        <v>2015</v>
      </c>
      <c r="R352">
        <f t="shared" si="70"/>
        <v>-0.2954</v>
      </c>
      <c r="S352" t="str">
        <f>IFERROR(J144+MATCH(R352,J352:N352)-1,"")</f>
        <v/>
      </c>
      <c r="T352">
        <f t="shared" si="71"/>
        <v>0.90292499999999998</v>
      </c>
      <c r="U352">
        <f t="shared" si="72"/>
        <v>1.3255420561038418</v>
      </c>
      <c r="V352" t="str">
        <f t="shared" si="73"/>
        <v/>
      </c>
      <c r="W352">
        <f t="shared" si="74"/>
        <v>-0.75691676124488083</v>
      </c>
      <c r="X352">
        <f t="shared" si="75"/>
        <v>0.49102553706452234</v>
      </c>
      <c r="Y352">
        <f t="shared" si="76"/>
        <v>1.1699176143518102</v>
      </c>
      <c r="Z352">
        <f t="shared" si="77"/>
        <v>-0.90402639017145181</v>
      </c>
      <c r="AA352">
        <f t="shared" si="78"/>
        <v>1.1699176143518102</v>
      </c>
      <c r="AB352">
        <f>IFERROR(V144+MATCH(AA352,V352:Z352,0)-1,"")</f>
        <v>2015</v>
      </c>
    </row>
    <row r="353" spans="1:28" x14ac:dyDescent="0.3">
      <c r="A353" s="1">
        <v>24</v>
      </c>
      <c r="B353" t="s">
        <v>1032</v>
      </c>
      <c r="C353" t="s">
        <v>254</v>
      </c>
      <c r="D353" t="s">
        <v>254</v>
      </c>
      <c r="E353" t="s">
        <v>254</v>
      </c>
      <c r="F353" t="s">
        <v>254</v>
      </c>
      <c r="G353" t="s">
        <v>7731</v>
      </c>
      <c r="I353" t="str">
        <f t="shared" si="63"/>
        <v>N/A</v>
      </c>
      <c r="J353" t="str">
        <f t="shared" si="64"/>
        <v>N/A</v>
      </c>
      <c r="K353" t="str">
        <f t="shared" si="65"/>
        <v>N/A</v>
      </c>
      <c r="L353" t="str">
        <f t="shared" si="66"/>
        <v>N/A</v>
      </c>
      <c r="M353" t="str">
        <f t="shared" si="67"/>
        <v>N/A</v>
      </c>
      <c r="N353">
        <f t="shared" si="68"/>
        <v>3.1300000000000001E-2</v>
      </c>
      <c r="P353">
        <f t="shared" si="69"/>
        <v>3.1300000000000001E-2</v>
      </c>
      <c r="Q353">
        <f>IFERROR(J144+MATCH(P353,J353:N353,0)-1,"")</f>
        <v>2016</v>
      </c>
      <c r="R353">
        <f t="shared" si="70"/>
        <v>3.1300000000000001E-2</v>
      </c>
      <c r="S353">
        <f>IFERROR(J144+MATCH(R353,J353:N353)-1,"")</f>
        <v>2016</v>
      </c>
      <c r="T353">
        <f t="shared" si="71"/>
        <v>3.1300000000000001E-2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9840</v>
      </c>
      <c r="C355" t="s">
        <v>9841</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9842</v>
      </c>
      <c r="C356" t="s">
        <v>9843</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9844</v>
      </c>
      <c r="C357" t="s">
        <v>9845</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9846</v>
      </c>
      <c r="C358" t="s">
        <v>9847</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9848</v>
      </c>
      <c r="C359" t="s">
        <v>9849</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9850</v>
      </c>
      <c r="C360" t="s">
        <v>9851</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7963</v>
      </c>
      <c r="I363" t="str">
        <f t="shared" si="63"/>
        <v>N/A</v>
      </c>
      <c r="J363">
        <f t="shared" si="64"/>
        <v>41200000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9852</v>
      </c>
      <c r="I365" t="str">
        <f t="shared" si="63"/>
        <v>N/A</v>
      </c>
      <c r="J365">
        <f t="shared" si="64"/>
        <v>-47.18</v>
      </c>
      <c r="K365" t="str">
        <f t="shared" si="65"/>
        <v>N/A</v>
      </c>
      <c r="L365" t="str">
        <f t="shared" si="66"/>
        <v>N/A</v>
      </c>
      <c r="M365" t="str">
        <f t="shared" si="67"/>
        <v>N/A</v>
      </c>
      <c r="N365" t="str">
        <f t="shared" si="68"/>
        <v>N/A</v>
      </c>
    </row>
    <row r="366" spans="1:28" x14ac:dyDescent="0.3">
      <c r="A366" s="1">
        <v>3</v>
      </c>
      <c r="B366" t="s">
        <v>124</v>
      </c>
      <c r="C366" t="s">
        <v>9853</v>
      </c>
      <c r="I366" t="str">
        <f t="shared" si="63"/>
        <v>N/A</v>
      </c>
      <c r="J366">
        <f t="shared" si="64"/>
        <v>-30.45</v>
      </c>
      <c r="K366" t="str">
        <f t="shared" si="65"/>
        <v>N/A</v>
      </c>
      <c r="L366" t="str">
        <f t="shared" si="66"/>
        <v>N/A</v>
      </c>
      <c r="M366" t="str">
        <f t="shared" si="67"/>
        <v>N/A</v>
      </c>
      <c r="N366" t="str">
        <f t="shared" si="68"/>
        <v>N/A</v>
      </c>
    </row>
    <row r="367" spans="1:28" x14ac:dyDescent="0.3">
      <c r="A367" s="1">
        <v>4</v>
      </c>
      <c r="B367" t="s">
        <v>126</v>
      </c>
      <c r="C367" t="s">
        <v>9854</v>
      </c>
      <c r="I367" t="str">
        <f t="shared" si="63"/>
        <v>N/A</v>
      </c>
      <c r="J367">
        <f t="shared" si="64"/>
        <v>-0.71</v>
      </c>
      <c r="K367" t="str">
        <f t="shared" si="65"/>
        <v>N/A</v>
      </c>
      <c r="L367" t="str">
        <f t="shared" si="66"/>
        <v>N/A</v>
      </c>
      <c r="M367" t="str">
        <f t="shared" si="67"/>
        <v>N/A</v>
      </c>
      <c r="N367" t="str">
        <f t="shared" si="68"/>
        <v>N/A</v>
      </c>
    </row>
    <row r="368" spans="1:28" x14ac:dyDescent="0.3">
      <c r="A368" s="1">
        <v>5</v>
      </c>
      <c r="B368" t="s">
        <v>128</v>
      </c>
      <c r="C368" t="s">
        <v>441</v>
      </c>
      <c r="I368" t="str">
        <f t="shared" si="63"/>
        <v>N/A</v>
      </c>
      <c r="J368">
        <f t="shared" si="64"/>
        <v>0.59</v>
      </c>
      <c r="K368" t="str">
        <f t="shared" si="65"/>
        <v>N/A</v>
      </c>
      <c r="L368" t="str">
        <f t="shared" si="66"/>
        <v>N/A</v>
      </c>
      <c r="M368" t="str">
        <f t="shared" si="67"/>
        <v>N/A</v>
      </c>
      <c r="N368" t="str">
        <f t="shared" si="68"/>
        <v>N/A</v>
      </c>
    </row>
    <row r="369" spans="1:14" x14ac:dyDescent="0.3">
      <c r="A369" s="1">
        <v>6</v>
      </c>
      <c r="B369" t="s">
        <v>130</v>
      </c>
      <c r="C369" t="s">
        <v>3150</v>
      </c>
      <c r="I369" t="str">
        <f t="shared" si="63"/>
        <v>N/A</v>
      </c>
      <c r="J369">
        <f t="shared" si="64"/>
        <v>1.17</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9855</v>
      </c>
      <c r="I374" t="str">
        <f t="shared" si="63"/>
        <v>N/A</v>
      </c>
      <c r="J374">
        <f t="shared" si="64"/>
        <v>830740000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9856</v>
      </c>
      <c r="I376" t="str">
        <f t="shared" si="63"/>
        <v>N/A</v>
      </c>
      <c r="J376">
        <f t="shared" si="64"/>
        <v>94.65</v>
      </c>
      <c r="K376" t="str">
        <f t="shared" si="65"/>
        <v>N/A</v>
      </c>
      <c r="L376" t="str">
        <f t="shared" si="66"/>
        <v>N/A</v>
      </c>
      <c r="M376" t="str">
        <f t="shared" si="67"/>
        <v>N/A</v>
      </c>
      <c r="N376" t="str">
        <f t="shared" si="68"/>
        <v>N/A</v>
      </c>
    </row>
    <row r="377" spans="1:14" x14ac:dyDescent="0.3">
      <c r="A377" s="1">
        <v>3</v>
      </c>
      <c r="B377" t="s">
        <v>124</v>
      </c>
      <c r="C377" t="s">
        <v>9857</v>
      </c>
      <c r="I377" t="str">
        <f t="shared" si="63"/>
        <v>N/A</v>
      </c>
      <c r="J377">
        <f t="shared" si="64"/>
        <v>18.39</v>
      </c>
      <c r="K377" t="str">
        <f t="shared" si="65"/>
        <v>N/A</v>
      </c>
      <c r="L377" t="str">
        <f t="shared" si="66"/>
        <v>N/A</v>
      </c>
      <c r="M377" t="str">
        <f t="shared" si="67"/>
        <v>N/A</v>
      </c>
      <c r="N377" t="str">
        <f t="shared" si="68"/>
        <v>N/A</v>
      </c>
    </row>
    <row r="378" spans="1:14" x14ac:dyDescent="0.3">
      <c r="A378" s="1">
        <v>4</v>
      </c>
      <c r="B378" t="s">
        <v>126</v>
      </c>
      <c r="C378" t="s">
        <v>8605</v>
      </c>
      <c r="I378" t="str">
        <f t="shared" si="63"/>
        <v>N/A</v>
      </c>
      <c r="J378">
        <f t="shared" si="64"/>
        <v>2.31</v>
      </c>
      <c r="K378" t="str">
        <f t="shared" si="65"/>
        <v>N/A</v>
      </c>
      <c r="L378" t="str">
        <f t="shared" si="66"/>
        <v>N/A</v>
      </c>
      <c r="M378" t="str">
        <f t="shared" si="67"/>
        <v>N/A</v>
      </c>
      <c r="N378" t="str">
        <f t="shared" si="68"/>
        <v>N/A</v>
      </c>
    </row>
    <row r="379" spans="1:14" x14ac:dyDescent="0.3">
      <c r="A379" s="1">
        <v>5</v>
      </c>
      <c r="B379" t="s">
        <v>128</v>
      </c>
      <c r="C379" t="s">
        <v>2724</v>
      </c>
      <c r="I379" t="str">
        <f t="shared" si="63"/>
        <v>N/A</v>
      </c>
      <c r="J379">
        <f t="shared" si="64"/>
        <v>0.63</v>
      </c>
      <c r="K379" t="str">
        <f t="shared" si="65"/>
        <v>N/A</v>
      </c>
      <c r="L379" t="str">
        <f t="shared" si="66"/>
        <v>N/A</v>
      </c>
      <c r="M379" t="str">
        <f t="shared" si="67"/>
        <v>N/A</v>
      </c>
      <c r="N379" t="str">
        <f t="shared" si="68"/>
        <v>N/A</v>
      </c>
    </row>
    <row r="380" spans="1:14" x14ac:dyDescent="0.3">
      <c r="A380" s="1">
        <v>6</v>
      </c>
      <c r="B380" t="s">
        <v>130</v>
      </c>
      <c r="C380" t="s">
        <v>9858</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2.2999999999999998</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9859</v>
      </c>
      <c r="I385" t="str">
        <f t="shared" si="79"/>
        <v>N/A</v>
      </c>
      <c r="J385">
        <f t="shared" si="80"/>
        <v>519309999.99999994</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9860</v>
      </c>
      <c r="I387" t="str">
        <f t="shared" si="79"/>
        <v>N/A</v>
      </c>
      <c r="J387">
        <f t="shared" si="80"/>
        <v>30</v>
      </c>
      <c r="K387" t="str">
        <f t="shared" si="81"/>
        <v>N/A</v>
      </c>
      <c r="L387" t="str">
        <f t="shared" si="82"/>
        <v>N/A</v>
      </c>
      <c r="M387" t="str">
        <f t="shared" si="83"/>
        <v>N/A</v>
      </c>
      <c r="N387" t="str">
        <f t="shared" si="84"/>
        <v>N/A</v>
      </c>
    </row>
    <row r="388" spans="1:14" x14ac:dyDescent="0.3">
      <c r="A388" s="1">
        <v>3</v>
      </c>
      <c r="B388" t="s">
        <v>124</v>
      </c>
      <c r="C388" t="s">
        <v>9861</v>
      </c>
      <c r="I388" t="str">
        <f t="shared" si="79"/>
        <v>N/A</v>
      </c>
      <c r="J388">
        <f t="shared" si="80"/>
        <v>18.489999999999998</v>
      </c>
      <c r="K388" t="str">
        <f t="shared" si="81"/>
        <v>N/A</v>
      </c>
      <c r="L388" t="str">
        <f t="shared" si="82"/>
        <v>N/A</v>
      </c>
      <c r="M388" t="str">
        <f t="shared" si="83"/>
        <v>N/A</v>
      </c>
      <c r="N388" t="str">
        <f t="shared" si="84"/>
        <v>N/A</v>
      </c>
    </row>
    <row r="389" spans="1:14" x14ac:dyDescent="0.3">
      <c r="A389" s="1">
        <v>4</v>
      </c>
      <c r="B389" t="s">
        <v>126</v>
      </c>
      <c r="C389" t="s">
        <v>4333</v>
      </c>
      <c r="I389" t="str">
        <f t="shared" si="79"/>
        <v>N/A</v>
      </c>
      <c r="J389">
        <f t="shared" si="80"/>
        <v>1.28</v>
      </c>
      <c r="K389" t="str">
        <f t="shared" si="81"/>
        <v>N/A</v>
      </c>
      <c r="L389" t="str">
        <f t="shared" si="82"/>
        <v>N/A</v>
      </c>
      <c r="M389" t="str">
        <f t="shared" si="83"/>
        <v>N/A</v>
      </c>
      <c r="N389" t="str">
        <f t="shared" si="84"/>
        <v>N/A</v>
      </c>
    </row>
    <row r="390" spans="1:14" x14ac:dyDescent="0.3">
      <c r="A390" s="1">
        <v>5</v>
      </c>
      <c r="B390" t="s">
        <v>128</v>
      </c>
      <c r="C390" t="s">
        <v>9862</v>
      </c>
      <c r="I390" t="str">
        <f t="shared" si="79"/>
        <v>N/A</v>
      </c>
      <c r="J390">
        <f t="shared" si="80"/>
        <v>1.35</v>
      </c>
      <c r="K390" t="str">
        <f t="shared" si="81"/>
        <v>N/A</v>
      </c>
      <c r="L390" t="str">
        <f t="shared" si="82"/>
        <v>N/A</v>
      </c>
      <c r="M390" t="str">
        <f t="shared" si="83"/>
        <v>N/A</v>
      </c>
      <c r="N390" t="str">
        <f t="shared" si="84"/>
        <v>N/A</v>
      </c>
    </row>
    <row r="391" spans="1:14" x14ac:dyDescent="0.3">
      <c r="A391" s="1">
        <v>6</v>
      </c>
      <c r="B391" t="s">
        <v>130</v>
      </c>
      <c r="C391" t="s">
        <v>8123</v>
      </c>
      <c r="I391" t="str">
        <f t="shared" si="79"/>
        <v>N/A</v>
      </c>
      <c r="J391">
        <f t="shared" si="80"/>
        <v>1.92</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9863</v>
      </c>
      <c r="I396" t="str">
        <f t="shared" si="79"/>
        <v>N/A</v>
      </c>
      <c r="J396">
        <f t="shared" si="80"/>
        <v>555580000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9864</v>
      </c>
      <c r="I398" t="str">
        <f t="shared" si="79"/>
        <v>N/A</v>
      </c>
      <c r="J398">
        <f t="shared" si="80"/>
        <v>63.33</v>
      </c>
      <c r="K398" t="str">
        <f t="shared" si="81"/>
        <v>N/A</v>
      </c>
      <c r="L398" t="str">
        <f t="shared" si="82"/>
        <v>N/A</v>
      </c>
      <c r="M398" t="str">
        <f t="shared" si="83"/>
        <v>N/A</v>
      </c>
      <c r="N398" t="str">
        <f t="shared" si="84"/>
        <v>N/A</v>
      </c>
    </row>
    <row r="399" spans="1:14" x14ac:dyDescent="0.3">
      <c r="A399" s="1">
        <v>3</v>
      </c>
      <c r="B399" t="s">
        <v>124</v>
      </c>
      <c r="C399" t="s">
        <v>9865</v>
      </c>
      <c r="I399" t="str">
        <f t="shared" si="79"/>
        <v>N/A</v>
      </c>
      <c r="J399">
        <f t="shared" si="80"/>
        <v>53.44</v>
      </c>
      <c r="K399" t="str">
        <f t="shared" si="81"/>
        <v>N/A</v>
      </c>
      <c r="L399" t="str">
        <f t="shared" si="82"/>
        <v>N/A</v>
      </c>
      <c r="M399" t="str">
        <f t="shared" si="83"/>
        <v>N/A</v>
      </c>
      <c r="N399" t="str">
        <f t="shared" si="84"/>
        <v>N/A</v>
      </c>
    </row>
    <row r="400" spans="1:14" x14ac:dyDescent="0.3">
      <c r="A400" s="1">
        <v>4</v>
      </c>
      <c r="B400" t="s">
        <v>126</v>
      </c>
      <c r="C400" t="s">
        <v>3126</v>
      </c>
    </row>
    <row r="401" spans="1:3" x14ac:dyDescent="0.3">
      <c r="A401" s="1">
        <v>5</v>
      </c>
      <c r="B401" t="s">
        <v>128</v>
      </c>
      <c r="C401" t="s">
        <v>7044</v>
      </c>
    </row>
    <row r="402" spans="1:3" x14ac:dyDescent="0.3">
      <c r="A402" s="1">
        <v>6</v>
      </c>
      <c r="B402" t="s">
        <v>130</v>
      </c>
      <c r="C402" t="s">
        <v>6622</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-2.3491145993374873E-2</v>
      </c>
      <c r="AL454">
        <f ca="1">Z455-Y455</f>
        <v>1.9784901213864003E-3</v>
      </c>
      <c r="AM454">
        <f ca="1">AA455-Z455</f>
        <v>2.0296344081592033E-2</v>
      </c>
      <c r="AN454">
        <f ca="1">AB455-AA455</f>
        <v>-5.9918023346205718E-3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0.13545946098569875</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0.11196831499232388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0.11394680511371028</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0.13424314919530231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0.12825134686068174</v>
      </c>
      <c r="AK455" t="str">
        <f>"Max " &amp; AK452</f>
        <v>Max Change in Gross Margin / Sales</v>
      </c>
      <c r="AL455">
        <f ca="1">MAX(AK454:AN454)</f>
        <v>2.0296344081592033E-2</v>
      </c>
    </row>
    <row r="456" spans="2:40" x14ac:dyDescent="0.3">
      <c r="X456" t="str">
        <f>"Max " &amp; X453</f>
        <v>Max Gross Margin</v>
      </c>
      <c r="Y456">
        <f ca="1">MAX(X455:AB455)</f>
        <v>0.13545946098569875</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2012</v>
      </c>
      <c r="AK457" t="str">
        <f>"Min " &amp; AK452</f>
        <v>Min Change in Gross Margin / Sales</v>
      </c>
      <c r="AL457">
        <f ca="1">MIN(AK454:AN454)</f>
        <v>-2.3491145993374873E-2</v>
      </c>
    </row>
    <row r="458" spans="2:40" x14ac:dyDescent="0.3">
      <c r="X458" t="str">
        <f>"Min " &amp; X453</f>
        <v>Min Gross Margin</v>
      </c>
      <c r="Y458">
        <f ca="1">MIN(X455:AB455)</f>
        <v>0.11196831499232388</v>
      </c>
      <c r="AK458" t="str">
        <f>AK457 &amp; " Year"</f>
        <v>Min Change in Gross Margin / Sales Year</v>
      </c>
      <c r="AL458" t="str">
        <f ca="1">IF(MATCH(AL457,AK454:AN454,0)=1,AK453,IF(MATCH(AL457,AK454:AN454,0)=2,AL453,IF(MATCH(AL457,AK454:AN454,0)=3,AM453,AN453)))</f>
        <v>12-13</v>
      </c>
    </row>
    <row r="459" spans="2:40" x14ac:dyDescent="0.3">
      <c r="X459" t="str">
        <f>X458 &amp; " Year"</f>
        <v>Min Gross Margin Year</v>
      </c>
      <c r="Y459">
        <f ca="1">VALUE(X454)+MATCH(Y458,X455:AB455,0)-1</f>
        <v>2013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1.4541244899975853E-3</v>
      </c>
      <c r="R462">
        <f ca="1">Y455-Y463-Y471</f>
        <v>-2.6395572355604857E-2</v>
      </c>
      <c r="S462">
        <f ca="1">Z455-Z463-Z471</f>
        <v>-1.8413614484903668E-2</v>
      </c>
      <c r="T462">
        <f ca="1">AA455-AA463-AA471</f>
        <v>3.9582427142235838E-3</v>
      </c>
      <c r="U462">
        <f ca="1">AB455-AB463-AB471</f>
        <v>7.3510900760283271E-4</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3.9582427142235838E-3</v>
      </c>
      <c r="S463" t="str">
        <f>"GM Effect on Max"</f>
        <v>GM Effect on Max</v>
      </c>
      <c r="T463" t="str">
        <f ca="1">IF(R464=Y457,"Max OM in same year as Max GM","Inconclusive Effect")</f>
        <v>Inconclusive Effect</v>
      </c>
      <c r="U463" t="str">
        <f>"Correlation with GM"</f>
        <v>Correlation with GM</v>
      </c>
      <c r="V463">
        <f ca="1">CORREL(Q462:U462,X455:AB455)</f>
        <v>0.96772821028304623</v>
      </c>
      <c r="X463">
        <f ca="1">(INDIRECT("J" &amp; MATCH("SG&amp;A Expense",B145:B403,0) +144))/(INDIRECT("J" &amp; MATCH("Sales/Revenue",B145:B403,0) +144))</f>
        <v>7.5628591193370329E-2</v>
      </c>
      <c r="Y463">
        <f ca="1">(INDIRECT("K" &amp; MATCH("SG&amp;A Expense",B145:B403,0) +144))/(INDIRECT("K" &amp; MATCH("Sales/Revenue",B145:B403,0) +144))</f>
        <v>7.5135783674996445E-2</v>
      </c>
      <c r="Z463">
        <f ca="1">(INDIRECT("L" &amp; MATCH("SG&amp;A Expense",B145:B403,0) +144))/(INDIRECT("L" &amp; MATCH("Sales/Revenue",B145:B403,0) +144))</f>
        <v>6.6854311292973964E-2</v>
      </c>
      <c r="AA463">
        <f ca="1">(INDIRECT("M" &amp; MATCH("SG&amp;A Expense",B145:B403,0) +144))/(INDIRECT("M" &amp; MATCH("Sales/Revenue",B145:B403,0) +144))</f>
        <v>6.5669856459330142E-2</v>
      </c>
      <c r="AB463">
        <f ca="1">(INDIRECT("N" &amp; MATCH("SG&amp;A Expense",B145:B403,0) +144))/(INDIRECT("N" &amp; MATCH("Sales/Revenue",B145:B403,0) +144))</f>
        <v>6.278636523840693E-2</v>
      </c>
      <c r="AE463">
        <f ca="1">R462-Q462</f>
        <v>-2.7849696845602442E-2</v>
      </c>
      <c r="AF463">
        <f ca="1">S462-R462</f>
        <v>7.9819578707011896E-3</v>
      </c>
      <c r="AG463">
        <f ca="1">T462-S462</f>
        <v>2.2371857199127251E-2</v>
      </c>
      <c r="AH463">
        <f ca="1">U462-T462</f>
        <v>-3.223133706620751E-3</v>
      </c>
      <c r="AK463">
        <f ca="1">Y463-X463</f>
        <v>-4.9280751837388337E-4</v>
      </c>
      <c r="AL463">
        <f ca="1">Z463-Y463</f>
        <v>-8.2814723820224811E-3</v>
      </c>
      <c r="AM463">
        <f ca="1">AA463-Z463</f>
        <v>-1.1844548336438221E-3</v>
      </c>
      <c r="AN463">
        <f ca="1">AB463-AA463</f>
        <v>-2.8834912209232122E-3</v>
      </c>
    </row>
    <row r="464" spans="2:40" x14ac:dyDescent="0.3">
      <c r="Q464" t="str">
        <f>Q463 &amp; " Year"</f>
        <v>Max Operating Margin Year</v>
      </c>
      <c r="R464">
        <f ca="1">VALUE(Q461)+MATCH(R463,Q462:U462,0)-1</f>
        <v>2015</v>
      </c>
      <c r="S464" t="str">
        <f>"SGA Effect on Max"</f>
        <v>SGA Effect on Max</v>
      </c>
      <c r="T464" t="str">
        <f ca="1">IF(R464=Y467,"Max OM in same year as Min SGA","Inconclusive Effect")</f>
        <v>Inconclusive Effect</v>
      </c>
      <c r="U464" t="str">
        <f>"Correlation with SGA"</f>
        <v>Correlation with SGA</v>
      </c>
      <c r="V464">
        <f ca="1">CORREL(Q462:U462,X463:AB463)</f>
        <v>-0.38193799186589394</v>
      </c>
      <c r="X464" t="str">
        <f>"Max " &amp; X461</f>
        <v>Max SGA / Sales</v>
      </c>
      <c r="Y464">
        <f ca="1">MAX(X463:AB463)</f>
        <v>7.5628591193370329E-2</v>
      </c>
      <c r="AE464" t="str">
        <f>"Max " &amp; AE461</f>
        <v>Max Change in Operating Margin</v>
      </c>
      <c r="AF464">
        <f ca="1">MAX(AE463:AH463)</f>
        <v>2.2371857199127251E-2</v>
      </c>
      <c r="AK464" t="str">
        <f>"Max " &amp; AK461</f>
        <v>Max Change in SGA / Sales</v>
      </c>
      <c r="AL464">
        <f ca="1">MAX(AK463:AN463)</f>
        <v>-4.9280751837388337E-4</v>
      </c>
    </row>
    <row r="465" spans="4:40" x14ac:dyDescent="0.3">
      <c r="J465" t="str">
        <f>"EOY Pretax ROIC"</f>
        <v>EOY Pretax ROIC</v>
      </c>
      <c r="Q465" t="str">
        <f>"Min " &amp; Q460</f>
        <v>Min Operating Margin</v>
      </c>
      <c r="R465">
        <f ca="1">MIN(Q462:U462)</f>
        <v>-2.6395572355604857E-2</v>
      </c>
      <c r="S465" t="str">
        <f>"Dep Effect on Max"</f>
        <v>Dep Effect on Max</v>
      </c>
      <c r="T465" t="str">
        <f ca="1">IF(R464=Y475,"Max OM in same year as Min Depr","Inconclusive Effect")</f>
        <v>Inconclusive Effect</v>
      </c>
      <c r="U465" t="str">
        <f>"Correlation with Dep"</f>
        <v>Correlation with Dep</v>
      </c>
      <c r="V465">
        <f ca="1">CORREL(Q462:U462,X471:AB471)</f>
        <v>-0.25363208588636887</v>
      </c>
      <c r="X465" t="str">
        <f>X464 &amp; " Year"</f>
        <v>Max SGA / Sales Year</v>
      </c>
      <c r="Y465">
        <f ca="1">VALUE(X462)+MATCH(Y464,X463:AB463,0)-1</f>
        <v>2012</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12-13</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2013</v>
      </c>
      <c r="S466" t="str">
        <f>"GM Effect on Min"</f>
        <v>GM Effect on Min</v>
      </c>
      <c r="T466" t="str">
        <f ca="1">IF(R466=Y459,"Min OM in same year as Min GM","Inconclusive Effect")</f>
        <v>Min OM in same year as Min GM</v>
      </c>
      <c r="X466" t="str">
        <f>"Min " &amp; X461</f>
        <v>Min SGA / Sales</v>
      </c>
      <c r="Y466">
        <f ca="1">MIN(X463:AB463)</f>
        <v>6.278636523840693E-2</v>
      </c>
      <c r="AE466" t="str">
        <f>"Min " &amp; AE461</f>
        <v>Min Change in Operating Margin</v>
      </c>
      <c r="AF466">
        <f ca="1">MIN(AE463:AH463)</f>
        <v>-2.7849696845602442E-2</v>
      </c>
      <c r="AK466" t="str">
        <f>"Min " &amp; AK461</f>
        <v>Min Change in SGA / Sales</v>
      </c>
      <c r="AL466">
        <f ca="1">MIN(AK463:AN463)</f>
        <v>-8.2814723820224811E-3</v>
      </c>
    </row>
    <row r="467" spans="4:40" x14ac:dyDescent="0.3">
      <c r="J467">
        <f ca="1">Q462*(1/Q490)</f>
        <v>2.2274604787958512E-3</v>
      </c>
      <c r="K467">
        <f ca="1">R462*(1/R490)</f>
        <v>-4.1169487091776147E-2</v>
      </c>
      <c r="L467">
        <f ca="1">S462*(1/S490)</f>
        <v>-2.9924468105552451E-2</v>
      </c>
      <c r="M467">
        <f ca="1">T462*(1/T490)</f>
        <v>6.7083172075708295E-3</v>
      </c>
      <c r="N467">
        <f ca="1">U462*(1/U490)</f>
        <v>1.3097459451700752E-3</v>
      </c>
      <c r="S467" t="str">
        <f>"SGA Effect on Min"</f>
        <v>SGA Effect on Min</v>
      </c>
      <c r="T467" t="str">
        <f ca="1">IF(R466=Y465,"Min OM in same year as Max SGA","Inconclusive Effect")</f>
        <v>Inconclusive Effect</v>
      </c>
      <c r="X467" t="str">
        <f>X466 &amp; " Year"</f>
        <v>Min SGA / Sales Year</v>
      </c>
      <c r="Y467">
        <f ca="1">VALUE(X462)+MATCH(Y466,X463:AB463,0)-1</f>
        <v>2016</v>
      </c>
      <c r="AE467" t="str">
        <f>AE466 &amp; " Year"</f>
        <v>Min Change in Operating Margin Year</v>
      </c>
      <c r="AF467" t="str">
        <f ca="1">IF(MATCH(AF466,AE463:AH463,0)=1,AE462,IF(MATCH(AF466,AE463:AH463,0)=2,AF462,IF(MATCH(AF466,AE463:AH463,0)=3,AG462,AH462)))</f>
        <v>12-13</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6.7083172075708295E-3</v>
      </c>
      <c r="L468" t="str">
        <f>"OM Effect on Max"</f>
        <v>OM Effect on Max</v>
      </c>
      <c r="M468" t="str">
        <f ca="1">IF(K469=R464,"Max ROIC in same year as Max OM","Inconclusive Effect")</f>
        <v>Max ROIC in same year as Max OM</v>
      </c>
      <c r="N468" t="str">
        <f>"Correlation with OM"</f>
        <v>Correlation with OM</v>
      </c>
      <c r="O468">
        <f ca="1">CORREL(J467:N467,Q462:U462)</f>
        <v>0.99969264348005304</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N469" t="str">
        <f>"Correlation with IC"</f>
        <v>Correlation with IC</v>
      </c>
      <c r="O469">
        <f ca="1">CORREL(J467:N467,Q490:U490)</f>
        <v>-0.43430635198365014</v>
      </c>
      <c r="X469" t="str">
        <f>"Depreciation / Sales"</f>
        <v>Depreciation / Sales</v>
      </c>
    </row>
    <row r="470" spans="4:40" x14ac:dyDescent="0.3">
      <c r="J470" t="str">
        <f>"Min " &amp; J465</f>
        <v>Min EOY Pretax ROIC</v>
      </c>
      <c r="K470">
        <f ca="1">MIN(J467:N467)</f>
        <v>-4.1169487091776147E-2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2013</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5.8376745302330835E-2</v>
      </c>
      <c r="Y471">
        <f ca="1">(INDIRECT("K" &amp; MATCH("Depreciation &amp; Amortization Expense",B145:B403,0) +144))/(INDIRECT("K" &amp; MATCH("Sales/Revenue",B145:B403,0) +144))</f>
        <v>6.3228103672932287E-2</v>
      </c>
      <c r="Z471">
        <f ca="1">(INDIRECT("L" &amp; MATCH("Depreciation &amp; Amortization Expense",B145:B403,0) +144))/(INDIRECT("L" &amp; MATCH("Sales/Revenue",B145:B403,0) +144))</f>
        <v>6.5506108305639979E-2</v>
      </c>
      <c r="AA471">
        <f ca="1">(INDIRECT("M" &amp; MATCH("Depreciation &amp; Amortization Expense",B145:B403,0) +144))/(INDIRECT("M" &amp; MATCH("Sales/Revenue",B145:B403,0) +144))</f>
        <v>6.4615050021748582E-2</v>
      </c>
      <c r="AB471">
        <f ca="1">(INDIRECT("N" &amp; MATCH("Depreciation &amp; Amortization Expense",B145:B403,0) +144))/(INDIRECT("N" &amp; MATCH("Sales/Revenue",B145:B403,0) +144))</f>
        <v>6.4729872614671974E-2</v>
      </c>
    </row>
    <row r="472" spans="4:40" x14ac:dyDescent="0.3">
      <c r="Q472">
        <f ca="1">K467-J467</f>
        <v>-4.3396947570571998E-2</v>
      </c>
      <c r="R472">
        <f ca="1">L467-K467</f>
        <v>1.1245018986223695E-2</v>
      </c>
      <c r="S472">
        <f ca="1">M467-L467</f>
        <v>3.6632785313123278E-2</v>
      </c>
      <c r="T472">
        <f ca="1">N467-M467</f>
        <v>-5.3985712624007543E-3</v>
      </c>
      <c r="X472" t="str">
        <f>"Max " &amp; X469</f>
        <v>Max Depreciation / Sales</v>
      </c>
      <c r="Y472">
        <f ca="1">MAX(X471:AB471)</f>
        <v>6.5506108305639979E-2</v>
      </c>
      <c r="AK472" t="str">
        <f>"Change in Depreciation / Sales"</f>
        <v>Change in Depreciation / Sales</v>
      </c>
    </row>
    <row r="473" spans="4:40" x14ac:dyDescent="0.3">
      <c r="Q473" t="str">
        <f>"Max " &amp; Q470</f>
        <v>Max Change in EOY Pretax ROIC</v>
      </c>
      <c r="R473">
        <f ca="1">MAX(Q472:T472)</f>
        <v>3.6632785313123278E-2</v>
      </c>
      <c r="X473" t="str">
        <f>X472 &amp; " Year"</f>
        <v>Max Depreciation / Sales Year</v>
      </c>
      <c r="Y473">
        <f ca="1">VALUE(X470)+MATCH(Y472,X471:AB471,0)-1</f>
        <v>2014</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5.8376745302330835E-2</v>
      </c>
      <c r="AK474">
        <f ca="1">Y471-X471</f>
        <v>4.8513583706014524E-3</v>
      </c>
      <c r="AL474">
        <f ca="1">Z471-Y471</f>
        <v>2.2780046327076919E-3</v>
      </c>
      <c r="AM474">
        <f ca="1">AA471-Z471</f>
        <v>-8.9105828389139663E-4</v>
      </c>
      <c r="AN474">
        <f ca="1">AB471-AA471</f>
        <v>1.1482259292339148E-4</v>
      </c>
    </row>
    <row r="475" spans="4:40" x14ac:dyDescent="0.3">
      <c r="D475" t="str">
        <f>"EOY ROIC"</f>
        <v>EOY ROIC</v>
      </c>
      <c r="K475" t="str">
        <f>"Change in EOY ROIC"</f>
        <v>Change in EOY ROIC</v>
      </c>
      <c r="Q475" t="str">
        <f>"Min " &amp; Q470</f>
        <v>Min Change in EOY Pretax ROIC</v>
      </c>
      <c r="R475">
        <f ca="1">MIN(Q472:T472)</f>
        <v>-4.3396947570571998E-2</v>
      </c>
      <c r="X475" t="str">
        <f>X474 &amp; " Year"</f>
        <v>Min Depreciation / Sales Year</v>
      </c>
      <c r="Y475">
        <f ca="1">VALUE(X470)+MATCH(Y474,X471:AB471,0)-1</f>
        <v>2012</v>
      </c>
      <c r="AK475" t="str">
        <f>"Max " &amp; AK472</f>
        <v>Max Change in Depreciation / Sales</v>
      </c>
      <c r="AL475">
        <f ca="1">MAX(AK474:AN474)</f>
        <v>4.8513583706014524E-3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12-13</v>
      </c>
      <c r="AK476" t="str">
        <f>AK475 &amp; " Year"</f>
        <v>Max Change in Depreciation / Sales Year</v>
      </c>
      <c r="AL476" t="str">
        <f ca="1">IF(MATCH(AL475,AK474:AN474,0)=1,AK473,IF(MATCH(AL475,AK474:AN474,0)=2,AL473,IF(MATCH(AL475,AK474:AN474,0)=3,AM473,AN473)))</f>
        <v>12-13</v>
      </c>
    </row>
    <row r="477" spans="4:40" x14ac:dyDescent="0.3">
      <c r="D477">
        <f ca="1">J467*(1-J487)</f>
        <v>1.64005001497838E-3</v>
      </c>
      <c r="E477">
        <f ca="1">K467*(1-K487)</f>
        <v>-3.4601464161100944E-2</v>
      </c>
      <c r="F477">
        <f ca="1">L467*(1-L487)</f>
        <v>-2.2566937814181766E-2</v>
      </c>
      <c r="G477">
        <f ca="1">M467*(1-M487)</f>
        <v>4.8959590890224709E-3</v>
      </c>
      <c r="H477">
        <f ca="1">N467*(1-N487)</f>
        <v>9.767887585848524E-4</v>
      </c>
      <c r="K477">
        <f ca="1">E477-D477</f>
        <v>-3.624151417607932E-2</v>
      </c>
      <c r="L477">
        <f ca="1">F477-E477</f>
        <v>1.2034526346919178E-2</v>
      </c>
      <c r="M477">
        <f ca="1">G477-F477</f>
        <v>2.7462896903204238E-2</v>
      </c>
      <c r="N477">
        <f ca="1">H477-G477</f>
        <v>-3.9191703304376187E-3</v>
      </c>
      <c r="AK477" t="str">
        <f>"Min " &amp; AK472</f>
        <v>Min Change in Depreciation / Sales</v>
      </c>
      <c r="AL477">
        <f ca="1">MIN(AK474:AN474)</f>
        <v>-8.9105828389139663E-4</v>
      </c>
    </row>
    <row r="478" spans="4:40" x14ac:dyDescent="0.3">
      <c r="D478" t="str">
        <f>"Max " &amp; D475</f>
        <v>Max EOY ROIC</v>
      </c>
      <c r="E478">
        <f ca="1">MAX(D477:H477)</f>
        <v>4.8959590890224709E-3</v>
      </c>
      <c r="F478" t="str">
        <f>"Cash Tax  Effect on Max"</f>
        <v>Cash Tax  Effect on Max</v>
      </c>
      <c r="G478" t="str">
        <f ca="1">IF(E479=K491,"Max ROIC in same year as Min Cash Tax","Inconclusive Effect")</f>
        <v>Inconclusive Effect</v>
      </c>
      <c r="K478" t="str">
        <f>"Max " &amp; K475</f>
        <v>Max Change in EOY ROIC</v>
      </c>
      <c r="L478">
        <f ca="1">MAX(K477:N477)</f>
        <v>2.7462896903204238E-2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-3.4601464161100944E-2</v>
      </c>
      <c r="F480" t="str">
        <f>"Cash Tax  Effect on Min"</f>
        <v>Cash Tax  Effect on Min</v>
      </c>
      <c r="G480" t="str">
        <f ca="1">IF(E481=K489,"Min ROIC in same year as Max Cash Tax","Inconclusive Effect")</f>
        <v>Inconclusive Effect</v>
      </c>
      <c r="K480" t="str">
        <f>"Min " &amp; K475</f>
        <v>Min Change in EOY ROIC</v>
      </c>
      <c r="L480">
        <f ca="1">MIN(K477:N477)</f>
        <v>-3.624151417607932E-2</v>
      </c>
      <c r="Q480" t="str">
        <f>K476</f>
        <v>12-13</v>
      </c>
      <c r="R480" t="str">
        <f>L476</f>
        <v>13-14</v>
      </c>
      <c r="S480" t="str">
        <f>M476</f>
        <v>14-15</v>
      </c>
      <c r="T480" t="str">
        <f>N476</f>
        <v>15-16</v>
      </c>
    </row>
    <row r="481" spans="4:40" x14ac:dyDescent="0.3">
      <c r="D481" t="str">
        <f>D480 &amp; " Year"</f>
        <v>Min EOY ROIC Year</v>
      </c>
      <c r="E481">
        <f ca="1">VALUE(D476)+MATCH(E480,D477:H477,0)-1</f>
        <v>2013</v>
      </c>
      <c r="K481" t="str">
        <f>K480 &amp; " Year"</f>
        <v>Min Change in EOY ROIC Year</v>
      </c>
      <c r="L481" t="str">
        <f ca="1">IF(MATCH(L480,K477:N477,0)=1,K476,IF(MATCH(L480,K477:N477,0)=2,L476,IF(MATCH(L480,K477:N477,0)=3,M476,N476)))</f>
        <v>12-13</v>
      </c>
      <c r="Q481">
        <f ca="1">K487-J487</f>
        <v>-0.10417689464298668</v>
      </c>
      <c r="R481">
        <f ca="1">L487-K487</f>
        <v>8.6333858527073759E-2</v>
      </c>
      <c r="S481">
        <f ca="1">M487-L487</f>
        <v>2.4295790756346025E-2</v>
      </c>
      <c r="T481">
        <f ca="1">N487-M487</f>
        <v>-1.5950742322714151E-2</v>
      </c>
      <c r="X481" t="str">
        <f>"Op WC / Sales"</f>
        <v>Op WC / Sales</v>
      </c>
    </row>
    <row r="482" spans="4:40" x14ac:dyDescent="0.3">
      <c r="D482" t="str">
        <f>"Correlation with OM"</f>
        <v>Correlation with OM</v>
      </c>
      <c r="E482">
        <f ca="1">CORREL(D477:H477,Q462:U462)</f>
        <v>0.99929780061021301</v>
      </c>
      <c r="Q482" t="str">
        <f>"Max " &amp; Q479</f>
        <v>Max Change in Cash Tax Rate</v>
      </c>
      <c r="R482">
        <f ca="1">MAX(Q481:T481)</f>
        <v>8.6333858527073759E-2</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-0.44365309898699512</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3.3882512388293593E-4</v>
      </c>
      <c r="Y483">
        <f ca="1">(INDIRECT("K" &amp; MATCH("Total Current Assets",B145:B403,0) +144) - INDIRECT("K" &amp; MATCH("Total Current Liabilities",B145:B403,0) +144))/(INDIRECT("K" &amp; MATCH("Sales/Revenue",B145:B403,0) +144))</f>
        <v>-2.7479261543225008E-2</v>
      </c>
      <c r="Z483">
        <f ca="1">(INDIRECT("L" &amp; MATCH("Total Current Assets",B145:B403,0) +144) - INDIRECT("L" &amp; MATCH("Total Current Liabilities",B145:B403,0) +144))/(INDIRECT("L" &amp; MATCH("Sales/Revenue",B145:B403,0) +144))</f>
        <v>-3.040552526697967E-2</v>
      </c>
      <c r="AA483">
        <f ca="1">(INDIRECT("M" &amp; MATCH("Total Current Assets",B145:B403,0) +144) - INDIRECT("M" &amp; MATCH("Total Current Liabilities",B145:B403,0) +144))/(INDIRECT("M" &amp; MATCH("Sales/Revenue",B145:B403,0) +144))</f>
        <v>-2.597868638538495E-2</v>
      </c>
      <c r="AB483">
        <f ca="1">(INDIRECT("N" &amp; MATCH("Total Current Assets",B145:B403,0) +144) - INDIRECT("N" &amp; MATCH("Total Current Liabilities",B145:B403,0) +144))/(INDIRECT("N" &amp; MATCH("Sales/Revenue",B145:B403,0) +144))</f>
        <v>-4.8970343890035746E-2</v>
      </c>
      <c r="AK483" t="str">
        <f>K476</f>
        <v>12-13</v>
      </c>
      <c r="AL483" t="str">
        <f>L476</f>
        <v>13-14</v>
      </c>
      <c r="AM483" t="str">
        <f>M476</f>
        <v>14-15</v>
      </c>
      <c r="AN483" t="str">
        <f>N476</f>
        <v>15-16</v>
      </c>
    </row>
    <row r="484" spans="4:40" x14ac:dyDescent="0.3">
      <c r="D484" t="str">
        <f>"Correlation with GM"</f>
        <v>Correlation with GM</v>
      </c>
      <c r="E484">
        <f ca="1">CORREL(D477:H477,X455:AB455)</f>
        <v>0.9608300513897875</v>
      </c>
      <c r="Q484" t="str">
        <f>"Min " &amp; Q479</f>
        <v>Min Change in Cash Tax Rate</v>
      </c>
      <c r="R484">
        <f ca="1">MIN(Q481:T481)</f>
        <v>-0.10417689464298668</v>
      </c>
      <c r="X484" t="str">
        <f>"Max " &amp; X481</f>
        <v>Max Op WC / Sales</v>
      </c>
      <c r="Y484">
        <f ca="1">MAX(X483:AB483)</f>
        <v>3.3882512388293593E-4</v>
      </c>
      <c r="AK484">
        <f ca="1">Y483-X483</f>
        <v>-2.7818086667107944E-2</v>
      </c>
      <c r="AL484">
        <f ca="1">Z483-Y483</f>
        <v>-2.9262637237546622E-3</v>
      </c>
      <c r="AM484">
        <f ca="1">AA483-Z483</f>
        <v>4.4268388815947197E-3</v>
      </c>
      <c r="AN484">
        <f ca="1">AB483-AA483</f>
        <v>-2.2991657504650796E-2</v>
      </c>
    </row>
    <row r="485" spans="4:40" x14ac:dyDescent="0.3">
      <c r="D485" t="str">
        <f>"Correlation with SGA"</f>
        <v>Correlation with SGA</v>
      </c>
      <c r="E485">
        <f ca="1">CORREL(D477:H477,X463:AB463)</f>
        <v>-0.40143726821635983</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2012</v>
      </c>
      <c r="AK485" t="str">
        <f>"Max " &amp; AK482</f>
        <v>Max Change in Op WC / Sales</v>
      </c>
      <c r="AL485">
        <f ca="1">MAX(AK484:AN484)</f>
        <v>4.4268388815947197E-3</v>
      </c>
    </row>
    <row r="486" spans="4:40" x14ac:dyDescent="0.3">
      <c r="D486" t="str">
        <f>"Correlation with Dep"</f>
        <v>Correlation with Dep</v>
      </c>
      <c r="E486">
        <f ca="1">CORREL(D477:H477,X471:AB471)</f>
        <v>-0.23748373724391381</v>
      </c>
      <c r="J486" t="str">
        <f>D476</f>
        <v>2012</v>
      </c>
      <c r="K486" t="str">
        <f>E476</f>
        <v>2013</v>
      </c>
      <c r="L486" t="str">
        <f>F476</f>
        <v>2014</v>
      </c>
      <c r="M486" t="str">
        <f>G476</f>
        <v>2015</v>
      </c>
      <c r="N486" t="str">
        <f>H476</f>
        <v>2016</v>
      </c>
      <c r="X486" t="str">
        <f>"Min " &amp; X481</f>
        <v>Min Op WC / Sales</v>
      </c>
      <c r="Y486">
        <f ca="1">MIN(X483:AB483)</f>
        <v>-4.8970343890035746E-2</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0.1181682925761217</v>
      </c>
      <c r="J487">
        <f ca="1">(INDIRECT("J" &amp; MATCH("Income Tax",B145:B403,0) +144))/(INDIRECT("J" &amp; MATCH("Pretax Income",B145:B403,0) +144))</f>
        <v>0.26371308016877637</v>
      </c>
      <c r="K487">
        <f ca="1">(INDIRECT("K" &amp; MATCH("Income Tax",B145:B403,0) +144))/(INDIRECT("K" &amp; MATCH("Pretax Income",B145:B403,0) +144))</f>
        <v>0.15953618552578969</v>
      </c>
      <c r="L487">
        <f ca="1">(INDIRECT("L" &amp; MATCH("Income Tax",B145:B403,0) +144))/(INDIRECT("L" &amp; MATCH("Pretax Income",B145:B403,0) +144))</f>
        <v>0.24587004405286345</v>
      </c>
      <c r="M487">
        <f ca="1">(INDIRECT("M" &amp; MATCH("Income Tax",B145:B403,0) +144))/(INDIRECT("M" &amp; MATCH("Pretax Income",B145:B403,0) +144))</f>
        <v>0.27016583480920947</v>
      </c>
      <c r="N487">
        <f ca="1">(INDIRECT("N" &amp; MATCH("Income Tax",B145:B403,0) +144))/(INDIRECT("N" &amp; MATCH("Pretax Income",B145:B403,0) +144))</f>
        <v>0.25421509248649532</v>
      </c>
      <c r="X487" t="str">
        <f>X486 &amp; " Year"</f>
        <v>Min Op WC / Sales Year</v>
      </c>
      <c r="Y487">
        <f ca="1">VALUE(X482)+MATCH(Y486,X483:AB483,0)-1</f>
        <v>2016</v>
      </c>
      <c r="AK487" t="str">
        <f>"Min " &amp; AK482</f>
        <v>Min Change in Op WC / Sales</v>
      </c>
      <c r="AL487">
        <f ca="1">MIN(AK484:AN484)</f>
        <v>-2.7818086667107944E-2</v>
      </c>
    </row>
    <row r="488" spans="4:40" x14ac:dyDescent="0.3">
      <c r="D488" t="str">
        <f>"Correlation with PPE"</f>
        <v>Correlation with PPE</v>
      </c>
      <c r="E488">
        <f ca="1">CORREL(D477:H477,X491:AB491)</f>
        <v>-0.7630303265073809</v>
      </c>
      <c r="J488" t="str">
        <f>"Max " &amp; J485</f>
        <v>Max Cash Tax Rate</v>
      </c>
      <c r="K488">
        <f ca="1">MAX(J487:N487)</f>
        <v>0.27016583480920947</v>
      </c>
      <c r="Q488" t="str">
        <f>"Invested Capital / Sales"</f>
        <v>Invested Capital / Sales</v>
      </c>
      <c r="AK488" t="str">
        <f>AK487 &amp; " Year"</f>
        <v>Min Change in Op WC / Sales Year</v>
      </c>
      <c r="AL488" t="str">
        <f ca="1">IF(MATCH(AL487,AK484:AN484,0)=1,AK483,IF(MATCH(AL487,AK484:AN484,0)=2,AL483,IF(MATCH(AL487,AK484:AN484,0)=3,AM483,AN483)))</f>
        <v>12-13</v>
      </c>
    </row>
    <row r="489" spans="4:40" x14ac:dyDescent="0.3">
      <c r="D489" t="str">
        <f>"Correlation with Intangibles"</f>
        <v>Correlation with Intangibles</v>
      </c>
      <c r="E489">
        <f ca="1">CORREL(D477:H477,X499:AB499)</f>
        <v>-0.29416342325423311</v>
      </c>
      <c r="J489" t="str">
        <f>J488 &amp; " Year"</f>
        <v>Max Cash Tax Rate Year</v>
      </c>
      <c r="K489">
        <f ca="1">VALUE(J486)+MATCH(K488,J487:N487,0)-1</f>
        <v>2015</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0.15953618552578969</v>
      </c>
      <c r="Q490">
        <f ca="1">SUM(X483,X491,X499)</f>
        <v>0.65281718972795166</v>
      </c>
      <c r="R490">
        <f ca="1">SUM(Y483,Y491,Y499)</f>
        <v>0.64114406615664477</v>
      </c>
      <c r="S490">
        <f ca="1">SUM(Z483,Z491,Z499)</f>
        <v>0.61533640029802372</v>
      </c>
      <c r="T490">
        <f ca="1">SUM(AA483,AA491,AA499)</f>
        <v>0.59005002174858634</v>
      </c>
      <c r="U490">
        <f ca="1">SUM(AB483,AB491,AB499)</f>
        <v>0.56126076229797084</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2013</v>
      </c>
      <c r="Q491" t="str">
        <f>"Max " &amp; Q488</f>
        <v>Max Invested Capital / Sales</v>
      </c>
      <c r="R491">
        <f ca="1">MAX(Q490:U490)</f>
        <v>0.65281718972795166</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0.82896805973417531</v>
      </c>
      <c r="X491">
        <f ca="1">(INDIRECT("J" &amp; MATCH("Net Property, Plant &amp; Equipment",B145:B403,0) +144))/(INDIRECT("J" &amp; MATCH("Sales/Revenue",B145:B403,0) +144))</f>
        <v>0.64588539240184661</v>
      </c>
      <c r="Y491">
        <f ca="1">(INDIRECT("K" &amp; MATCH("Net Property, Plant &amp; Equipment",B145:B403,0) +144))/(INDIRECT("K" &amp; MATCH("Sales/Revenue",B145:B403,0) +144))</f>
        <v>0.66259853185917206</v>
      </c>
      <c r="Z491">
        <f ca="1">(INDIRECT("L" &amp; MATCH("Net Property, Plant &amp; Equipment",B145:B403,0) +144))/(INDIRECT("L" &amp; MATCH("Sales/Revenue",B145:B403,0) +144))</f>
        <v>0.64021902385373175</v>
      </c>
      <c r="AA491">
        <f ca="1">(INDIRECT("M" &amp; MATCH("Net Property, Plant &amp; Equipment",B145:B403,0) +144))/(INDIRECT("M" &amp; MATCH("Sales/Revenue",B145:B403,0) +144))</f>
        <v>0.61095041322314048</v>
      </c>
      <c r="AB491">
        <f ca="1">(INDIRECT("N" &amp; MATCH("Net Property, Plant &amp; Equipment",B145:B403,0) +144))/(INDIRECT("N" &amp; MATCH("Sales/Revenue",B145:B403,0) +144))</f>
        <v>0.60552842253662953</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2012</v>
      </c>
      <c r="S492" t="str">
        <f>"PPE Effect on Max"</f>
        <v>PPE Effect on Max</v>
      </c>
      <c r="T492" t="str">
        <f ca="1">IF(R492=Y493,"Max IC in same year as Max PPE","Inconclusive Effect")</f>
        <v>Inconclusive Effect</v>
      </c>
      <c r="U492" t="str">
        <f>"Correlation with PPE"</f>
        <v>Correlation with PPE</v>
      </c>
      <c r="V492">
        <f ca="1">CORREL(Q490:U490,X491:AB491)</f>
        <v>0.91135403069545073</v>
      </c>
      <c r="X492" t="str">
        <f>"Max " &amp; X489</f>
        <v>Max PPE / Sales</v>
      </c>
      <c r="Y492">
        <f ca="1">MAX(X491:AB491)</f>
        <v>0.66259853185917206</v>
      </c>
      <c r="AE492">
        <f ca="1">R490-Q490</f>
        <v>-1.1673123571306898E-2</v>
      </c>
      <c r="AF492">
        <f ca="1">S490-R490</f>
        <v>-2.5807665858621043E-2</v>
      </c>
      <c r="AG492">
        <f ca="1">T490-S490</f>
        <v>-2.5286378549437383E-2</v>
      </c>
      <c r="AH492">
        <f ca="1">U490-T490</f>
        <v>-2.8789259450615501E-2</v>
      </c>
      <c r="AK492">
        <f ca="1">Y491-X491</f>
        <v>1.6713139457325443E-2</v>
      </c>
      <c r="AL492">
        <f ca="1">Z491-Y491</f>
        <v>-2.2379508005440307E-2</v>
      </c>
      <c r="AM492">
        <f ca="1">AA491-Z491</f>
        <v>-2.9268610630591274E-2</v>
      </c>
      <c r="AN492">
        <f ca="1">AB491-AA491</f>
        <v>-5.4219906865109468E-3</v>
      </c>
    </row>
    <row r="493" spans="4:40" x14ac:dyDescent="0.3">
      <c r="Q493" t="str">
        <f>"Min " &amp; Q488</f>
        <v>Min Invested Capital / Sales</v>
      </c>
      <c r="R493">
        <f ca="1">MIN(Q490:U490)</f>
        <v>0.56126076229797084</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0.97861285886979543</v>
      </c>
      <c r="X493" t="str">
        <f>X492 &amp; " Year"</f>
        <v>Max PPE / Sales Year</v>
      </c>
      <c r="Y493">
        <f ca="1">VALUE(X490)+MATCH(Y492,X491:AB491,0)-1</f>
        <v>2013</v>
      </c>
      <c r="AE493" t="str">
        <f>"Max " &amp; AE490</f>
        <v>Max Change in Invested Capital / Sales</v>
      </c>
      <c r="AF493">
        <f ca="1">MAX(AE492:AH492)</f>
        <v>-1.1673123571306898E-2</v>
      </c>
      <c r="AK493" t="str">
        <f>"Max " &amp; AK490</f>
        <v>Max Change in PPE / Sales</v>
      </c>
      <c r="AL493">
        <f ca="1">MAX(AK492:AN492)</f>
        <v>1.6713139457325443E-2</v>
      </c>
    </row>
    <row r="494" spans="4:40" x14ac:dyDescent="0.3">
      <c r="Q494" t="str">
        <f>Q493 &amp; " Year"</f>
        <v>Min Invested Capital / Sales Year</v>
      </c>
      <c r="R494">
        <f ca="1">VALUE(Q489)+MATCH(R493,Q490:U490,0)-1</f>
        <v>2016</v>
      </c>
      <c r="S494" t="str">
        <f>"Op WC Effect on Min"</f>
        <v>Op WC Effect on Min</v>
      </c>
      <c r="T494" t="str">
        <f ca="1">IF(R494=Y487,"Min IC in same year as Min Op WC","Inconclusive Effect")</f>
        <v>Min IC in same year as Min Op WC</v>
      </c>
      <c r="X494" t="str">
        <f>"Min " &amp; X489</f>
        <v>Min PPE / Sales</v>
      </c>
      <c r="Y494">
        <f ca="1">MIN(X491:AB491)</f>
        <v>0.60552842253662953</v>
      </c>
      <c r="AE494" t="str">
        <f>AE493 &amp; " Year"</f>
        <v>Max Change in Invested Capital / Sales Year</v>
      </c>
      <c r="AF494" t="str">
        <f ca="1">IF(MATCH(AF493,AE492:AH492,0)=1,AE491,IF(MATCH(AF493,AE492:AH492,0)=2,AF491,IF(MATCH(AF493,AE492:AH492,0)=3,AG491,AH491)))</f>
        <v>12-13</v>
      </c>
      <c r="AK494" t="str">
        <f>AK493 &amp; " Year"</f>
        <v>Max Change in PPE / Sales Year</v>
      </c>
      <c r="AL494" t="str">
        <f ca="1">IF(MATCH(AL493,AK492:AN492,0)=1,AK491,IF(MATCH(AL493,AK492:AN492,0)=2,AL491,IF(MATCH(AL493,AK492:AN492,0)=3,AM491,AN491)))</f>
        <v>12-13</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2016</v>
      </c>
      <c r="AE495" t="str">
        <f>"Min " &amp; AE490</f>
        <v>Min Change in Invested Capital / Sales</v>
      </c>
      <c r="AF495">
        <f ca="1">MIN(AE492:AH492)</f>
        <v>-2.8789259450615501E-2</v>
      </c>
      <c r="AK495" t="str">
        <f>"Min " &amp; AK490</f>
        <v>Min Change in PPE / Sales</v>
      </c>
      <c r="AL495">
        <f ca="1">MIN(AK492:AN492)</f>
        <v>-2.9268610630591274E-2</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14-15</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6.5929722022221278E-3</v>
      </c>
      <c r="Y499">
        <f ca="1">(INDIRECT("K" &amp; MATCH("Intangible Assets",B145:B403,0) +144))/(INDIRECT("K" &amp; MATCH("Sales/Revenue",B145:B403,0) +144))</f>
        <v>6.0247958406976897E-3</v>
      </c>
      <c r="Z499">
        <f ca="1">(INDIRECT("L" &amp; MATCH("Intangible Assets",B145:B403,0) +144))/(INDIRECT("L" &amp; MATCH("Sales/Revenue",B145:B403,0) +144))</f>
        <v>5.5229017112716867E-3</v>
      </c>
      <c r="AA499">
        <f ca="1">(INDIRECT("M" &amp; MATCH("Intangible Assets",B145:B403,0) +144))/(INDIRECT("M" &amp; MATCH("Sales/Revenue",B145:B403,0) +144))</f>
        <v>5.0782949108307959E-3</v>
      </c>
      <c r="AB499">
        <f ca="1">(INDIRECT("N" &amp; MATCH("Intangible Assets",B145:B403,0) +144))/(INDIRECT("N" &amp; MATCH("Sales/Revenue",B145:B403,0) +144))</f>
        <v>4.7026836513770704E-3</v>
      </c>
      <c r="AK499" t="str">
        <f>K476</f>
        <v>12-13</v>
      </c>
      <c r="AL499" t="str">
        <f>L476</f>
        <v>13-14</v>
      </c>
      <c r="AM499" t="str">
        <f>M476</f>
        <v>14-15</v>
      </c>
      <c r="AN499" t="str">
        <f>N476</f>
        <v>15-16</v>
      </c>
    </row>
    <row r="500" spans="3:40" x14ac:dyDescent="0.3">
      <c r="X500" t="str">
        <f>"Max " &amp; X497</f>
        <v>Max Intangibles / Sales</v>
      </c>
      <c r="Y500">
        <f ca="1">MAX(X499:AB499)</f>
        <v>6.5929722022221278E-3</v>
      </c>
      <c r="AK500">
        <f ca="1">Y499-X499</f>
        <v>-5.6817636152443809E-4</v>
      </c>
      <c r="AL500">
        <f ca="1">Z499-Y499</f>
        <v>-5.0189412942600303E-4</v>
      </c>
      <c r="AM500">
        <f ca="1">AA499-Z499</f>
        <v>-4.4460680044089082E-4</v>
      </c>
      <c r="AN500">
        <f ca="1">AB499-AA499</f>
        <v>-3.7561125945372552E-4</v>
      </c>
    </row>
    <row r="501" spans="3:40" x14ac:dyDescent="0.3">
      <c r="X501" t="str">
        <f>X500 &amp; " Year"</f>
        <v>Max Intangibles / Sales Year</v>
      </c>
      <c r="Y501">
        <f ca="1">VALUE(X498)+MATCH(Y500,X499:AB499,0)-1</f>
        <v>2012</v>
      </c>
      <c r="AK501" t="str">
        <f>"Max " &amp; AK498</f>
        <v>Max Change in Intagibles / Sales</v>
      </c>
      <c r="AL501">
        <f ca="1">MAX(AK500:AN500)</f>
        <v>-3.7561125945372552E-4</v>
      </c>
    </row>
    <row r="502" spans="3:40" x14ac:dyDescent="0.3">
      <c r="X502" t="str">
        <f>"Min " &amp; X497</f>
        <v>Min Intangibles / Sales</v>
      </c>
      <c r="Y502">
        <f ca="1">MIN(X499:AB499)</f>
        <v>4.7026836513770704E-3</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2016</v>
      </c>
      <c r="AK503" t="str">
        <f>"Min " &amp; AK498</f>
        <v>Min Change in Intagibles / Sales</v>
      </c>
      <c r="AL503">
        <f ca="1">MIN(AK500:AN500)</f>
        <v>-5.6817636152443809E-4</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1.64005001497838E-3</v>
      </c>
      <c r="E508">
        <f t="shared" ca="1" si="85"/>
        <v>-3.4601464161100944E-2</v>
      </c>
      <c r="F508">
        <f t="shared" ca="1" si="85"/>
        <v>-2.2566937814181766E-2</v>
      </c>
      <c r="G508">
        <f t="shared" ca="1" si="85"/>
        <v>4.8959590890224709E-3</v>
      </c>
      <c r="H508">
        <f t="shared" ca="1" si="85"/>
        <v>9.767887585848524E-4</v>
      </c>
      <c r="I508">
        <f t="shared" ref="I508:I518" ca="1" si="86">AVERAGE(D508:H508)</f>
        <v>-9.9311208225394028E-3</v>
      </c>
      <c r="J508">
        <f t="shared" ref="J508:J518" ca="1" si="87">STDEV(D508:H508)</f>
        <v>1.7613961054896422E-2</v>
      </c>
      <c r="K508">
        <f t="shared" ref="K508:K518" ca="1" si="88">(D508-I508)/J508</f>
        <v>0.65693178277473074</v>
      </c>
      <c r="L508">
        <f t="shared" ref="L508:L518" ca="1" si="89">(E508-I508)/J508</f>
        <v>-1.4006130285898155</v>
      </c>
      <c r="M508">
        <f t="shared" ref="M508:M518" ca="1" si="90">(F508-I508)/J508</f>
        <v>-0.71737509537241717</v>
      </c>
      <c r="N508">
        <f t="shared" ref="N508:N518" ca="1" si="91">(G508-I508)/J508</f>
        <v>0.84177998721305025</v>
      </c>
      <c r="O508">
        <f t="shared" ref="O508:O518" ca="1" si="92">(H508-I508)/J508</f>
        <v>0.61927635397445235</v>
      </c>
      <c r="P508">
        <f ca="1">K507 + MATCH(IF(MAX(MAX(K508:O508),ABS(MIN(K508:O508)))=ABS(MIN(K508:O508)), MIN(K508:O508),MAX(K508:O508)),K508:O508,0) - 1</f>
        <v>2013</v>
      </c>
    </row>
    <row r="509" spans="3:40" x14ac:dyDescent="0.3">
      <c r="C509" t="str">
        <f>J465</f>
        <v>EOY Pretax ROIC</v>
      </c>
      <c r="D509">
        <f ca="1">J467</f>
        <v>2.2274604787958512E-3</v>
      </c>
      <c r="E509">
        <f ca="1">K467</f>
        <v>-4.1169487091776147E-2</v>
      </c>
      <c r="F509">
        <f ca="1">L467</f>
        <v>-2.9924468105552451E-2</v>
      </c>
      <c r="G509">
        <f ca="1">M467</f>
        <v>6.7083172075708295E-3</v>
      </c>
      <c r="H509">
        <f ca="1">N467</f>
        <v>1.3097459451700752E-3</v>
      </c>
      <c r="I509">
        <f t="shared" ca="1" si="86"/>
        <v>-1.216968631315837E-2</v>
      </c>
      <c r="J509">
        <f t="shared" ca="1" si="87"/>
        <v>2.1803512723754259E-2</v>
      </c>
      <c r="K509">
        <f t="shared" ca="1" si="88"/>
        <v>0.66031317863148586</v>
      </c>
      <c r="L509">
        <f t="shared" ca="1" si="89"/>
        <v>-1.3300517740438853</v>
      </c>
      <c r="M509">
        <f t="shared" ca="1" si="90"/>
        <v>-0.81430831890912658</v>
      </c>
      <c r="N509">
        <f t="shared" ca="1" si="91"/>
        <v>0.86582395047575034</v>
      </c>
      <c r="O509">
        <f t="shared" ca="1" si="92"/>
        <v>0.61822296384577591</v>
      </c>
      <c r="P509">
        <f ca="1">K507 + MATCH(IF(MAX(MAX(K509:O509),ABS(MIN(K509:O509)))=ABS(MIN(K509:O509)), MIN(K509:O509),MAX(K509:O509)),K509:O509,0) - 1</f>
        <v>2013</v>
      </c>
    </row>
    <row r="510" spans="3:40" x14ac:dyDescent="0.3">
      <c r="C510" t="str">
        <f>J485</f>
        <v>Cash Tax Rate</v>
      </c>
      <c r="D510">
        <f ca="1">J487</f>
        <v>0.26371308016877637</v>
      </c>
      <c r="E510">
        <f ca="1">K487</f>
        <v>0.15953618552578969</v>
      </c>
      <c r="F510">
        <f ca="1">L487</f>
        <v>0.24587004405286345</v>
      </c>
      <c r="G510">
        <f ca="1">M487</f>
        <v>0.27016583480920947</v>
      </c>
      <c r="H510">
        <f ca="1">N487</f>
        <v>0.25421509248649532</v>
      </c>
      <c r="I510">
        <f t="shared" ca="1" si="86"/>
        <v>0.23870004740862685</v>
      </c>
      <c r="J510">
        <f t="shared" ca="1" si="87"/>
        <v>4.5207272889576537E-2</v>
      </c>
      <c r="K510">
        <f t="shared" ca="1" si="88"/>
        <v>0.55329665253744564</v>
      </c>
      <c r="L510">
        <f t="shared" ca="1" si="89"/>
        <v>-1.7511311083993748</v>
      </c>
      <c r="M510">
        <f t="shared" ca="1" si="90"/>
        <v>0.15860272442777193</v>
      </c>
      <c r="N510">
        <f t="shared" ca="1" si="91"/>
        <v>0.69603374389428607</v>
      </c>
      <c r="O510">
        <f t="shared" ca="1" si="92"/>
        <v>0.34319798753987169</v>
      </c>
      <c r="P510">
        <f ca="1">K507 + MATCH(IF(MAX(MAX(K510:O510),ABS(MIN(K510:O510)))=ABS(MIN(K510:O510)), MIN(K510:O510),MAX(K510:O510)),K510:O510,0) - 1</f>
        <v>2013</v>
      </c>
    </row>
    <row r="511" spans="3:40" x14ac:dyDescent="0.3">
      <c r="C511" t="str">
        <f>Q460</f>
        <v>Operating Margin</v>
      </c>
      <c r="D511">
        <f ca="1">Q462</f>
        <v>1.4541244899975853E-3</v>
      </c>
      <c r="E511">
        <f ca="1">R462</f>
        <v>-2.6395572355604857E-2</v>
      </c>
      <c r="F511">
        <f ca="1">S462</f>
        <v>-1.8413614484903668E-2</v>
      </c>
      <c r="G511">
        <f ca="1">T462</f>
        <v>3.9582427142235838E-3</v>
      </c>
      <c r="H511">
        <f ca="1">U462</f>
        <v>7.3510900760283271E-4</v>
      </c>
      <c r="I511">
        <f t="shared" ca="1" si="86"/>
        <v>-7.732342125736905E-3</v>
      </c>
      <c r="J511">
        <f t="shared" ca="1" si="87"/>
        <v>1.3740127485776576E-2</v>
      </c>
      <c r="K511">
        <f t="shared" ca="1" si="88"/>
        <v>0.66858670891111327</v>
      </c>
      <c r="L511">
        <f t="shared" ca="1" si="89"/>
        <v>-1.3583010964918372</v>
      </c>
      <c r="M511">
        <f t="shared" ca="1" si="90"/>
        <v>-0.77737796612322108</v>
      </c>
      <c r="N511">
        <f t="shared" ca="1" si="91"/>
        <v>0.85083525258861525</v>
      </c>
      <c r="O511">
        <f t="shared" ca="1" si="92"/>
        <v>0.61625710111532983</v>
      </c>
      <c r="P511">
        <f ca="1">K507 + MATCH(IF(MAX(MAX(K511:O511),ABS(MIN(K511:O511)))=ABS(MIN(K511:O511)), MIN(K511:O511),MAX(K511:O511)),K511:O511,0) - 1</f>
        <v>2013</v>
      </c>
    </row>
    <row r="512" spans="3:40" x14ac:dyDescent="0.3">
      <c r="C512" t="str">
        <f>Q488</f>
        <v>Invested Capital / Sales</v>
      </c>
      <c r="D512">
        <f ca="1">Q490</f>
        <v>0.65281718972795166</v>
      </c>
      <c r="E512">
        <f ca="1">R490</f>
        <v>0.64114406615664477</v>
      </c>
      <c r="F512">
        <f ca="1">S490</f>
        <v>0.61533640029802372</v>
      </c>
      <c r="G512">
        <f ca="1">T490</f>
        <v>0.59005002174858634</v>
      </c>
      <c r="H512">
        <f ca="1">U490</f>
        <v>0.56126076229797084</v>
      </c>
      <c r="I512">
        <f t="shared" ca="1" si="86"/>
        <v>0.61212168804583544</v>
      </c>
      <c r="J512">
        <f t="shared" ca="1" si="87"/>
        <v>3.7358897482049694E-2</v>
      </c>
      <c r="K512">
        <f t="shared" ca="1" si="88"/>
        <v>1.0893121699233685</v>
      </c>
      <c r="L512">
        <f t="shared" ca="1" si="89"/>
        <v>0.77685317466218251</v>
      </c>
      <c r="M512">
        <f t="shared" ca="1" si="90"/>
        <v>8.6049441200262741E-2</v>
      </c>
      <c r="N512">
        <f t="shared" ca="1" si="91"/>
        <v>-0.59080079405057817</v>
      </c>
      <c r="O512">
        <f t="shared" ca="1" si="92"/>
        <v>-1.3614139917352326</v>
      </c>
      <c r="P512">
        <f ca="1">K507 + MATCH(IF(MAX(MAX(K512:O512),ABS(MIN(K512:O512)))=ABS(MIN(K512:O512)), MIN(K512:O512),MAX(K512:O512)),K512:O512,0) - 1</f>
        <v>2016</v>
      </c>
    </row>
    <row r="513" spans="3:16" x14ac:dyDescent="0.3">
      <c r="C513" t="str">
        <f>X453</f>
        <v>Gross Margin</v>
      </c>
      <c r="D513">
        <f ca="1">X455</f>
        <v>0.13545946098569875</v>
      </c>
      <c r="E513">
        <f ca="1">Y455</f>
        <v>0.11196831499232388</v>
      </c>
      <c r="F513">
        <f ca="1">Z455</f>
        <v>0.11394680511371028</v>
      </c>
      <c r="G513">
        <f ca="1">AA455</f>
        <v>0.13424314919530231</v>
      </c>
      <c r="H513">
        <f ca="1">AB455</f>
        <v>0.12825134686068174</v>
      </c>
      <c r="I513">
        <f t="shared" ca="1" si="86"/>
        <v>0.1247738154295434</v>
      </c>
      <c r="J513">
        <f t="shared" ca="1" si="87"/>
        <v>1.1148425018813933E-2</v>
      </c>
      <c r="K513">
        <f t="shared" ca="1" si="88"/>
        <v>0.95848925190082002</v>
      </c>
      <c r="L513">
        <f t="shared" ca="1" si="89"/>
        <v>-1.1486376251003285</v>
      </c>
      <c r="M513">
        <f t="shared" ca="1" si="90"/>
        <v>-0.9711694968178558</v>
      </c>
      <c r="N513">
        <f t="shared" ca="1" si="91"/>
        <v>0.84938758163405059</v>
      </c>
      <c r="O513">
        <f t="shared" ca="1" si="92"/>
        <v>0.31193028838331011</v>
      </c>
      <c r="P513">
        <f ca="1">K507 + MATCH(IF(MAX(MAX(K513:O513),ABS(MIN(K513:O513)))=ABS(MIN(K513:O513)), MIN(K513:O513),MAX(K513:O513)),K513:O513,0) - 1</f>
        <v>2013</v>
      </c>
    </row>
    <row r="514" spans="3:16" x14ac:dyDescent="0.3">
      <c r="C514" t="str">
        <f>X461</f>
        <v>SGA / Sales</v>
      </c>
      <c r="D514">
        <f ca="1">X463</f>
        <v>7.5628591193370329E-2</v>
      </c>
      <c r="E514">
        <f ca="1">Y463</f>
        <v>7.5135783674996445E-2</v>
      </c>
      <c r="F514">
        <f ca="1">Z463</f>
        <v>6.6854311292973964E-2</v>
      </c>
      <c r="G514">
        <f ca="1">AA463</f>
        <v>6.5669856459330142E-2</v>
      </c>
      <c r="H514">
        <f ca="1">AB463</f>
        <v>6.278636523840693E-2</v>
      </c>
      <c r="I514">
        <f t="shared" ca="1" si="86"/>
        <v>6.9214981571815562E-2</v>
      </c>
      <c r="J514">
        <f t="shared" ca="1" si="87"/>
        <v>5.8236172202824274E-3</v>
      </c>
      <c r="K514">
        <f t="shared" ca="1" si="88"/>
        <v>1.1013102989010886</v>
      </c>
      <c r="L514">
        <f t="shared" ca="1" si="89"/>
        <v>1.016688061598551</v>
      </c>
      <c r="M514">
        <f t="shared" ca="1" si="90"/>
        <v>-0.40536151150523464</v>
      </c>
      <c r="N514">
        <f t="shared" ca="1" si="91"/>
        <v>-0.60874967883165443</v>
      </c>
      <c r="O514">
        <f t="shared" ca="1" si="92"/>
        <v>-1.1038871701627506</v>
      </c>
      <c r="P514">
        <f ca="1">K507 + MATCH(IF(MAX(MAX(K514:O514),ABS(MIN(K514:O514)))=ABS(MIN(K514:O514)), MIN(K514:O514),MAX(K514:O514)),K514:O514,0) - 1</f>
        <v>2016</v>
      </c>
    </row>
    <row r="515" spans="3:16" x14ac:dyDescent="0.3">
      <c r="C515" t="str">
        <f>X469</f>
        <v>Depreciation / Sales</v>
      </c>
      <c r="D515">
        <f ca="1">X471</f>
        <v>5.8376745302330835E-2</v>
      </c>
      <c r="E515">
        <f ca="1">Y471</f>
        <v>6.3228103672932287E-2</v>
      </c>
      <c r="F515">
        <f ca="1">Z471</f>
        <v>6.5506108305639979E-2</v>
      </c>
      <c r="G515">
        <f ca="1">AA471</f>
        <v>6.4615050021748582E-2</v>
      </c>
      <c r="H515">
        <f ca="1">AB471</f>
        <v>6.4729872614671974E-2</v>
      </c>
      <c r="I515">
        <f t="shared" ca="1" si="86"/>
        <v>6.3291175983464745E-2</v>
      </c>
      <c r="J515">
        <f t="shared" ca="1" si="87"/>
        <v>2.8672296164473717E-3</v>
      </c>
      <c r="K515">
        <f t="shared" ca="1" si="88"/>
        <v>-1.7139996925754117</v>
      </c>
      <c r="L515">
        <f t="shared" ca="1" si="89"/>
        <v>-2.1997648939817968E-2</v>
      </c>
      <c r="M515">
        <f t="shared" ca="1" si="90"/>
        <v>0.77249910836218127</v>
      </c>
      <c r="N515">
        <f t="shared" ca="1" si="91"/>
        <v>0.46172585226159091</v>
      </c>
      <c r="O515">
        <f t="shared" ca="1" si="92"/>
        <v>0.50177238089143328</v>
      </c>
      <c r="P515">
        <f ca="1">K507 + MATCH(IF(MAX(MAX(K515:O515),ABS(MIN(K515:O515)))=ABS(MIN(K515:O515)), MIN(K515:O515),MAX(K515:O515)),K515:O515,0) - 1</f>
        <v>2012</v>
      </c>
    </row>
    <row r="516" spans="3:16" x14ac:dyDescent="0.3">
      <c r="C516" t="str">
        <f>X481</f>
        <v>Op WC / Sales</v>
      </c>
      <c r="D516">
        <f ca="1">X483</f>
        <v>3.3882512388293593E-4</v>
      </c>
      <c r="E516">
        <f ca="1">Y483</f>
        <v>-2.7479261543225008E-2</v>
      </c>
      <c r="F516">
        <f ca="1">Z483</f>
        <v>-3.040552526697967E-2</v>
      </c>
      <c r="G516">
        <f ca="1">AA483</f>
        <v>-2.597868638538495E-2</v>
      </c>
      <c r="H516">
        <f ca="1">AB483</f>
        <v>-4.8970343890035746E-2</v>
      </c>
      <c r="I516">
        <f t="shared" ca="1" si="86"/>
        <v>-2.649899839234849E-2</v>
      </c>
      <c r="J516">
        <f t="shared" ca="1" si="87"/>
        <v>1.7619043193492282E-2</v>
      </c>
      <c r="K516">
        <f t="shared" ca="1" si="88"/>
        <v>1.5232282037962293</v>
      </c>
      <c r="L516">
        <f t="shared" ca="1" si="89"/>
        <v>-5.5636571186713779E-2</v>
      </c>
      <c r="M516">
        <f t="shared" ca="1" si="90"/>
        <v>-0.22172185127930691</v>
      </c>
      <c r="N516">
        <f t="shared" ca="1" si="91"/>
        <v>2.9531229434508692E-2</v>
      </c>
      <c r="O516">
        <f t="shared" ca="1" si="92"/>
        <v>-1.2754010107647165</v>
      </c>
      <c r="P516">
        <f ca="1">K507 + MATCH(IF(MAX(MAX(K516:O516),ABS(MIN(K516:O516)))=ABS(MIN(K516:O516)), MIN(K516:O516),MAX(K516:O516)),K516:O516,0) - 1</f>
        <v>2012</v>
      </c>
    </row>
    <row r="517" spans="3:16" x14ac:dyDescent="0.3">
      <c r="C517" t="str">
        <f>X489</f>
        <v>PPE / Sales</v>
      </c>
      <c r="D517">
        <f ca="1">X491</f>
        <v>0.64588539240184661</v>
      </c>
      <c r="E517">
        <f ca="1">Y491</f>
        <v>0.66259853185917206</v>
      </c>
      <c r="F517">
        <f ca="1">Z491</f>
        <v>0.64021902385373175</v>
      </c>
      <c r="G517">
        <f ca="1">AA491</f>
        <v>0.61095041322314048</v>
      </c>
      <c r="H517">
        <f ca="1">AB491</f>
        <v>0.60552842253662953</v>
      </c>
      <c r="I517">
        <f t="shared" ca="1" si="86"/>
        <v>0.63303635677490411</v>
      </c>
      <c r="J517">
        <f t="shared" ca="1" si="87"/>
        <v>2.4161363616575709E-2</v>
      </c>
      <c r="K517">
        <f t="shared" ca="1" si="88"/>
        <v>0.53180092940315382</v>
      </c>
      <c r="L517">
        <f t="shared" ca="1" si="89"/>
        <v>1.2235309046873106</v>
      </c>
      <c r="M517">
        <f t="shared" ca="1" si="90"/>
        <v>0.29727904404782979</v>
      </c>
      <c r="N517">
        <f t="shared" ca="1" si="91"/>
        <v>-0.914101699815144</v>
      </c>
      <c r="O517">
        <f t="shared" ca="1" si="92"/>
        <v>-1.1385091783231549</v>
      </c>
      <c r="P517">
        <f ca="1">K507 + MATCH(IF(MAX(MAX(K517:O517),ABS(MIN(K517:O517)))=ABS(MIN(K517:O517)), MIN(K517:O517),MAX(K517:O517)),K517:O517,0) - 1</f>
        <v>2013</v>
      </c>
    </row>
    <row r="518" spans="3:16" x14ac:dyDescent="0.3">
      <c r="C518" t="str">
        <f>X497</f>
        <v>Intangibles / Sales</v>
      </c>
      <c r="D518">
        <f ca="1">X499</f>
        <v>6.5929722022221278E-3</v>
      </c>
      <c r="E518">
        <f ca="1">Y499</f>
        <v>6.0247958406976897E-3</v>
      </c>
      <c r="F518">
        <f ca="1">Z499</f>
        <v>5.5229017112716867E-3</v>
      </c>
      <c r="G518">
        <f ca="1">AA499</f>
        <v>5.0782949108307959E-3</v>
      </c>
      <c r="H518">
        <f ca="1">AB499</f>
        <v>4.7026836513770704E-3</v>
      </c>
      <c r="I518">
        <f t="shared" ca="1" si="86"/>
        <v>5.5843296632798745E-3</v>
      </c>
      <c r="J518">
        <f t="shared" ca="1" si="87"/>
        <v>7.4975237230221164E-4</v>
      </c>
      <c r="K518">
        <f t="shared" ca="1" si="88"/>
        <v>1.3453008969415943</v>
      </c>
      <c r="L518">
        <f t="shared" ca="1" si="89"/>
        <v>0.58748220571187648</v>
      </c>
      <c r="M518">
        <f t="shared" ca="1" si="90"/>
        <v>-8.193098718656304E-2</v>
      </c>
      <c r="N518">
        <f t="shared" ca="1" si="91"/>
        <v>-0.67493584701203868</v>
      </c>
      <c r="O518">
        <f t="shared" ca="1" si="92"/>
        <v>-1.1759162684548712</v>
      </c>
      <c r="P518">
        <f ca="1">K507 + MATCH(IF(MAX(MAX(K518:O518),ABS(MIN(K518:O518)))=ABS(MIN(K518:O518)), MIN(K518:O518),MAX(K518:O518)),K518:O518,0) - 1</f>
        <v>2012</v>
      </c>
    </row>
    <row r="519" spans="3:16" x14ac:dyDescent="0.3">
      <c r="I519" t="str">
        <f>"Max SD"</f>
        <v>Max SD</v>
      </c>
      <c r="J519">
        <f ca="1">MAX(J508:J518)</f>
        <v>4.5207272889576537E-2</v>
      </c>
    </row>
    <row r="520" spans="3:16" x14ac:dyDescent="0.3">
      <c r="I520" t="str">
        <f>"Max SD Item"</f>
        <v>Max SD Item</v>
      </c>
      <c r="J520" t="str">
        <f ca="1">INDIRECT("C" &amp; 507 + MATCH(J519,J508:J518,0))</f>
        <v>Cash Tax Rate</v>
      </c>
    </row>
    <row r="521" spans="3:16" x14ac:dyDescent="0.3">
      <c r="I521" t="str">
        <f>"Min SD"</f>
        <v>Min SD</v>
      </c>
      <c r="J521">
        <f ca="1">MIN(J508:J518)</f>
        <v>7.4975237230221164E-4</v>
      </c>
    </row>
    <row r="522" spans="3:16" x14ac:dyDescent="0.3">
      <c r="I522" t="str">
        <f>"Min SD Item"</f>
        <v>Min SD Item</v>
      </c>
      <c r="J522" t="str">
        <f ca="1">INDIRECT("C" &amp; 507 + MATCH(J521,J508:J518,0))</f>
        <v>Intangibles / Sales</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9866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Basic Energy Services</v>
      </c>
    </row>
    <row r="2" spans="1:16" x14ac:dyDescent="0.3">
      <c r="B2" t="s">
        <v>2</v>
      </c>
      <c r="C2" t="s">
        <v>9867</v>
      </c>
      <c r="K2" t="str">
        <f>LEFT(C1,FIND("(",C1) - 2)</f>
        <v>Basic Energy Services,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$27.32, up 5.77%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$27.32, up 5.77% after opening up a fraction over yesterday's closing price</v>
      </c>
    </row>
    <row r="5" spans="1:16" x14ac:dyDescent="0.3">
      <c r="J5">
        <f ca="1">RANDBETWEEN(1,2)</f>
        <v>2</v>
      </c>
      <c r="K5" t="str">
        <f>"The one year target estimate for " &amp; D1 &amp; " is " &amp; TEXT(C23,"$####.00")</f>
        <v>The one year target estimate for Basic Energy Services is $38.42</v>
      </c>
      <c r="L5" t="str">
        <f>D1 &amp; " is expected to be trading at " &amp; TEXT(C23, "$####.00") &amp; ", based on target estimates"</f>
        <v>Basic Energy Services is expected to be trading at $38.42, based on target estimates</v>
      </c>
    </row>
    <row r="6" spans="1:16" x14ac:dyDescent="0.3">
      <c r="K6" t="str">
        <f>" which would be " &amp; IF(OR(LEFT(ABS((C23-C2)/C2*100),1)="8",LEFT(ABS((C23-C2)/C2*100),2)="18"), "an ", "a ")  &amp;TEXT(ABS((C23-C2)/C2),"####.00%")&amp;IF((C23-C2)&gt;0," increase over"," decrease from")&amp;" the current price"</f>
        <v xml:space="preserve"> which would be a 40.63% increase over the current price</v>
      </c>
    </row>
    <row r="7" spans="1:16" x14ac:dyDescent="0.3">
      <c r="A7" s="1">
        <v>0</v>
      </c>
      <c r="B7" t="s">
        <v>5</v>
      </c>
      <c r="C7" t="s">
        <v>9868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-49.09% over last quarter based on the average of 6 analyst estimates (Yahoo Finance)</v>
      </c>
    </row>
    <row r="8" spans="1:16" x14ac:dyDescent="0.3">
      <c r="A8" s="1">
        <v>1</v>
      </c>
      <c r="B8" t="s">
        <v>7</v>
      </c>
      <c r="C8" t="s">
        <v>9869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9870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9871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$0.02 in the 2 months leading up to the earnings report</v>
      </c>
    </row>
    <row r="11" spans="1:16" x14ac:dyDescent="0.3">
      <c r="A11" s="1">
        <v>4</v>
      </c>
      <c r="B11" t="s">
        <v>13</v>
      </c>
      <c r="C11" t="s">
        <v>9872</v>
      </c>
      <c r="K11" t="str">
        <f>IF(B145="Interest Income",U42, K42)</f>
        <v>No positive trends</v>
      </c>
    </row>
    <row r="12" spans="1:16" x14ac:dyDescent="0.3">
      <c r="A12" s="1">
        <v>5</v>
      </c>
      <c r="B12" t="s">
        <v>15</v>
      </c>
      <c r="C12" t="s">
        <v>9873</v>
      </c>
      <c r="D12" t="str">
        <f>LEFT(C12,FIND("-",C12)-2)</f>
        <v>19.79</v>
      </c>
      <c r="E12" t="str">
        <f>TRIM(RIGHT(C12,FIND("-",C12)-1))</f>
        <v>930.00</v>
      </c>
      <c r="K12" t="str">
        <f ca="1">D78</f>
        <v>Inconclusive</v>
      </c>
    </row>
    <row r="13" spans="1:16" x14ac:dyDescent="0.3">
      <c r="A13" s="1">
        <v>6</v>
      </c>
      <c r="B13" t="s">
        <v>17</v>
      </c>
      <c r="C13" t="s">
        <v>9874</v>
      </c>
      <c r="K13" t="str">
        <f ca="1">D89</f>
        <v>There are some indications that Basic Energy Services may be undervalued. The company has a lower trailing p/e, and price/book than the comparable average</v>
      </c>
    </row>
    <row r="14" spans="1:16" x14ac:dyDescent="0.3">
      <c r="A14" s="1">
        <v>7</v>
      </c>
      <c r="B14" t="s">
        <v>19</v>
      </c>
      <c r="C14" t="s">
        <v>9875</v>
      </c>
    </row>
    <row r="16" spans="1:16" x14ac:dyDescent="0.3">
      <c r="A16" s="1">
        <v>0</v>
      </c>
      <c r="B16" t="s">
        <v>21</v>
      </c>
      <c r="C16" t="s">
        <v>9876</v>
      </c>
    </row>
    <row r="17" spans="1:23" x14ac:dyDescent="0.3">
      <c r="A17" s="1">
        <v>1</v>
      </c>
      <c r="B17" t="s">
        <v>23</v>
      </c>
      <c r="C17" t="s">
        <v>4397</v>
      </c>
      <c r="K17" t="str">
        <f ca="1">K2 &amp; IF(J3=1, K3,IF(J3=2,L3,IF(J3=3,M3,IF(J3=4,N3,IF(J3=5,O3,IF(J3=6,P3)))))) &amp; ". " &amp; IF(J4=1,K4,IF(J4=2,L4)) &amp; ". " &amp; IF(J5=1,K5,IF(J5=2,L5)) &amp; K6 &amp; ". " &amp; K7 &amp; ". " &amp; K8 &amp; ". " &amp; K9 &amp; "."</f>
        <v>Basic Energy Services, Inc. reports earnings on Jul 27, 2017. The stock is currently trading at $27.32, up 5.77% after opening up slightly over yesterday's close. Basic Energy Services is expected to be trading at $38.42, based on target estimates which would be a 40.63% increase over the current price. Earnings are expected to increase by -49.09% over last quarter based on the average of 6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c r="C18" t="s">
        <v>9877</v>
      </c>
    </row>
    <row r="19" spans="1:23" x14ac:dyDescent="0.3">
      <c r="A19" s="1">
        <v>3</v>
      </c>
      <c r="B19" t="s">
        <v>27</v>
      </c>
      <c r="C19" t="s">
        <v>9878</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9879</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6</v>
      </c>
      <c r="D27">
        <v>6</v>
      </c>
      <c r="E27">
        <v>6</v>
      </c>
      <c r="F27">
        <v>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-0.55000000000000004</v>
      </c>
      <c r="D28">
        <v>-0.28000000000000003</v>
      </c>
      <c r="E28">
        <v>-1.85</v>
      </c>
      <c r="F28">
        <v>0.5</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-0.61</v>
      </c>
      <c r="D29">
        <v>-0.35</v>
      </c>
      <c r="E29">
        <v>-2.1</v>
      </c>
      <c r="F29">
        <v>-0.37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-0.48</v>
      </c>
      <c r="D30">
        <v>-0.18</v>
      </c>
      <c r="E30">
        <v>-1.57</v>
      </c>
      <c r="F30">
        <v>1.9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-1.34</v>
      </c>
      <c r="D31">
        <v>-1.91</v>
      </c>
      <c r="E31">
        <v>-4.92</v>
      </c>
      <c r="F31">
        <v>-1.85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12</v>
      </c>
      <c r="U33" t="str">
        <f>IF(I231="pos_trend",B231,"")</f>
        <v>Land &amp; Improvements</v>
      </c>
      <c r="V33" t="str">
        <f t="shared" si="1"/>
        <v>land &amp; improvements</v>
      </c>
      <c r="W33" t="str">
        <f t="shared" si="3"/>
        <v>, land &amp; improvements</v>
      </c>
    </row>
    <row r="34" spans="1:23" x14ac:dyDescent="0.3">
      <c r="A34" s="1">
        <v>0</v>
      </c>
      <c r="B34" t="s">
        <v>41</v>
      </c>
      <c r="C34" t="s">
        <v>48</v>
      </c>
      <c r="D34" t="s">
        <v>48</v>
      </c>
      <c r="E34" t="s">
        <v>48</v>
      </c>
      <c r="F34" t="s">
        <v>48</v>
      </c>
      <c r="J34">
        <f>IF(K34 &lt;&gt; "",13, 0)</f>
        <v>0</v>
      </c>
      <c r="K34" t="str">
        <f>IF(I196="pos_trend",B196,"")</f>
        <v/>
      </c>
      <c r="L34" t="str">
        <f t="shared" si="0"/>
        <v/>
      </c>
      <c r="M34" t="str">
        <f t="shared" si="2"/>
        <v/>
      </c>
      <c r="T34">
        <f>IF(U34 &lt;&gt; "",13, 0)</f>
        <v>0</v>
      </c>
      <c r="U34" t="str">
        <f>IF(I251="pos_trend",B251,"")</f>
        <v/>
      </c>
      <c r="V34" t="str">
        <f t="shared" si="1"/>
        <v/>
      </c>
      <c r="W34" t="str">
        <f t="shared" si="3"/>
        <v>, land &amp; improvements</v>
      </c>
    </row>
    <row r="35" spans="1:23" x14ac:dyDescent="0.3">
      <c r="A35" s="1">
        <v>1</v>
      </c>
      <c r="B35" t="s">
        <v>42</v>
      </c>
      <c r="C35" t="s">
        <v>9880</v>
      </c>
      <c r="D35" t="s">
        <v>9881</v>
      </c>
      <c r="E35" t="s">
        <v>9882</v>
      </c>
      <c r="F35" t="s">
        <v>1513</v>
      </c>
      <c r="J35">
        <f>IF(K35 &lt;&gt; "",14, 0)</f>
        <v>0</v>
      </c>
      <c r="K35" t="str">
        <f>IF(I201="pos_trend",B201,"")</f>
        <v/>
      </c>
      <c r="L35" t="str">
        <f t="shared" si="0"/>
        <v/>
      </c>
      <c r="M35" t="str">
        <f t="shared" si="2"/>
        <v/>
      </c>
      <c r="T35">
        <f>IF(U35 &lt;&gt; "",14, 0)</f>
        <v>0</v>
      </c>
      <c r="U35" t="str">
        <f>IF(I279="pos_trend",B279,"")</f>
        <v/>
      </c>
      <c r="V35" t="str">
        <f t="shared" si="1"/>
        <v/>
      </c>
      <c r="W35" t="str">
        <f t="shared" si="3"/>
        <v>, land &amp; improvements</v>
      </c>
    </row>
    <row r="36" spans="1:23" x14ac:dyDescent="0.3">
      <c r="A36" s="1">
        <v>2</v>
      </c>
      <c r="B36" t="s">
        <v>43</v>
      </c>
      <c r="C36" t="s">
        <v>9883</v>
      </c>
      <c r="D36" t="s">
        <v>9884</v>
      </c>
      <c r="E36" t="s">
        <v>9885</v>
      </c>
      <c r="F36" t="s">
        <v>752</v>
      </c>
      <c r="J36">
        <f>IF(K36 &lt;&gt; "",15, 0)</f>
        <v>0</v>
      </c>
      <c r="K36" t="str">
        <f>IF(I202="pos_trend",B202,"")</f>
        <v/>
      </c>
      <c r="L36" t="str">
        <f t="shared" si="0"/>
        <v/>
      </c>
      <c r="M36" t="str">
        <f t="shared" si="2"/>
        <v/>
      </c>
      <c r="T36">
        <f>IF(U36 &lt;&gt; "",15, 0)</f>
        <v>0</v>
      </c>
      <c r="U36" t="str">
        <f>IF(I336="pos_trend",B336,"")</f>
        <v/>
      </c>
      <c r="V36" t="str">
        <f t="shared" si="1"/>
        <v/>
      </c>
      <c r="W36" t="str">
        <f t="shared" si="3"/>
        <v>, land &amp; improvements</v>
      </c>
    </row>
    <row r="37" spans="1:23" x14ac:dyDescent="0.3">
      <c r="A37" s="1">
        <v>3</v>
      </c>
      <c r="B37" t="s">
        <v>44</v>
      </c>
      <c r="C37" t="s">
        <v>9886</v>
      </c>
      <c r="D37" t="s">
        <v>9887</v>
      </c>
      <c r="E37" t="s">
        <v>9888</v>
      </c>
      <c r="F37" t="s">
        <v>1469</v>
      </c>
      <c r="J37">
        <f>IF(K37 &lt;&gt; "",16, 0)</f>
        <v>0</v>
      </c>
      <c r="K37" t="str">
        <f>IF(I203="pos_trend",B203,"")</f>
        <v/>
      </c>
      <c r="L37" t="str">
        <f t="shared" si="0"/>
        <v/>
      </c>
      <c r="M37" t="str">
        <f t="shared" si="2"/>
        <v/>
      </c>
      <c r="T37">
        <f>IF(U37 &lt;&gt; "",16, 0)</f>
        <v>0</v>
      </c>
      <c r="U37" t="str">
        <f>IF(I235="pos_trend",B235,"")</f>
        <v/>
      </c>
      <c r="V37" t="str">
        <f t="shared" si="1"/>
        <v/>
      </c>
      <c r="W37" t="str">
        <f t="shared" si="3"/>
        <v>, land &amp; improvements</v>
      </c>
    </row>
    <row r="38" spans="1:23" x14ac:dyDescent="0.3">
      <c r="A38" s="1">
        <v>4</v>
      </c>
      <c r="B38" t="s">
        <v>60</v>
      </c>
      <c r="C38" t="s">
        <v>1454</v>
      </c>
      <c r="D38" t="s">
        <v>9889</v>
      </c>
      <c r="E38" t="s">
        <v>9890</v>
      </c>
      <c r="F38" t="s">
        <v>9882</v>
      </c>
      <c r="J38">
        <f>IF(K38 &lt;&gt; "",17, 0)</f>
        <v>0</v>
      </c>
      <c r="K38" t="str">
        <f>IF(I351="pos_trend",B351,"")</f>
        <v/>
      </c>
      <c r="L38" t="str">
        <f t="shared" si="0"/>
        <v/>
      </c>
      <c r="M38" t="str">
        <f t="shared" si="2"/>
        <v/>
      </c>
      <c r="T38">
        <f>IF(U38 &lt;&gt; "",17, 0)</f>
        <v>0</v>
      </c>
      <c r="U38" t="str">
        <f>IF(I236="pos_trend",B236,"")</f>
        <v/>
      </c>
      <c r="V38" t="str">
        <f t="shared" si="1"/>
        <v/>
      </c>
      <c r="W38" t="str">
        <f t="shared" si="3"/>
        <v>, land &amp; improvements</v>
      </c>
    </row>
    <row r="39" spans="1:23" x14ac:dyDescent="0.3">
      <c r="A39" s="1">
        <v>5</v>
      </c>
      <c r="B39" t="s">
        <v>63</v>
      </c>
      <c r="C39" t="s">
        <v>9891</v>
      </c>
      <c r="D39" t="s">
        <v>9892</v>
      </c>
      <c r="E39" t="s">
        <v>9893</v>
      </c>
      <c r="F39" t="s">
        <v>6436</v>
      </c>
      <c r="K39" t="str">
        <f>IF(I352="pos_trend",B352,"")</f>
        <v/>
      </c>
      <c r="M39" t="str">
        <f t="shared" si="2"/>
        <v/>
      </c>
      <c r="W39" t="str">
        <f t="shared" si="3"/>
        <v>, land &amp; improvements</v>
      </c>
    </row>
    <row r="40" spans="1:23" x14ac:dyDescent="0.3">
      <c r="J40">
        <f>MAX(J22:J39)</f>
        <v>0</v>
      </c>
      <c r="K40" t="str">
        <f>VLOOKUP(J40,J22:K39,2,FALSE)</f>
        <v/>
      </c>
      <c r="M40" t="str">
        <f>IF(IFERROR(FIND(",",M39),TRUE)=TRUE,M39,IF(NOT(EXACT(K40,UPPER(K40))),SUBSTITUTE(M39,LOWER(K40),"and "&amp;LOWER(K40)),SUBSTITUTE(M39,K40,"and "&amp;K40)))</f>
        <v/>
      </c>
      <c r="T40">
        <f>MAX(T22:T39)</f>
        <v>12</v>
      </c>
      <c r="U40" t="str">
        <f>VLOOKUP(T40,T22:U39,2,FALSE)</f>
        <v>Land &amp; Improvements</v>
      </c>
      <c r="W40" t="str">
        <f>IF(IFERROR(FIND(",",W39),TRUE)=TRUE,W39,IF(NOT(EXACT(U40,UPPER(U40))),SUBSTITUTE(W39,LOWER(U40),"and "&amp;LOWER(U40)),SUBSTITUTE(W39,U40,"and "&amp;U40)))</f>
        <v>, and land &amp; improvements</v>
      </c>
    </row>
    <row r="41" spans="1:23" x14ac:dyDescent="0.3">
      <c r="B41" s="1" t="s">
        <v>68</v>
      </c>
      <c r="C41" s="1" t="s">
        <v>69</v>
      </c>
      <c r="D41" s="1" t="s">
        <v>70</v>
      </c>
      <c r="E41" s="1" t="s">
        <v>71</v>
      </c>
      <c r="F41" s="1" t="s">
        <v>72</v>
      </c>
    </row>
    <row r="42" spans="1:23" x14ac:dyDescent="0.3">
      <c r="A42" s="1">
        <v>0</v>
      </c>
      <c r="B42" t="s">
        <v>73</v>
      </c>
      <c r="C42" t="s">
        <v>9894</v>
      </c>
      <c r="D42" t="s">
        <v>9895</v>
      </c>
      <c r="E42" t="s">
        <v>9896</v>
      </c>
      <c r="F42" t="s">
        <v>9897</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Basic Energy Services has managed to increase and land &amp; improvements each year since 2012</v>
      </c>
    </row>
    <row r="43" spans="1:23" x14ac:dyDescent="0.3">
      <c r="A43" s="1">
        <v>1</v>
      </c>
      <c r="B43" t="s">
        <v>78</v>
      </c>
      <c r="C43" t="s">
        <v>9898</v>
      </c>
      <c r="D43" t="s">
        <v>9899</v>
      </c>
      <c r="E43" t="s">
        <v>9900</v>
      </c>
      <c r="F43" t="s">
        <v>9901</v>
      </c>
    </row>
    <row r="44" spans="1:23" x14ac:dyDescent="0.3">
      <c r="A44" s="1">
        <v>2</v>
      </c>
      <c r="B44" t="s">
        <v>82</v>
      </c>
      <c r="C44" t="s">
        <v>4370</v>
      </c>
      <c r="D44" t="s">
        <v>9902</v>
      </c>
      <c r="E44" t="s">
        <v>6612</v>
      </c>
      <c r="F44" t="s">
        <v>3766</v>
      </c>
    </row>
    <row r="45" spans="1:23" x14ac:dyDescent="0.3">
      <c r="A45" s="1">
        <v>3</v>
      </c>
      <c r="B45" t="s">
        <v>87</v>
      </c>
      <c r="C45" t="s">
        <v>6188</v>
      </c>
      <c r="D45" t="s">
        <v>9903</v>
      </c>
      <c r="E45" t="s">
        <v>9904</v>
      </c>
      <c r="F45" t="s">
        <v>9905</v>
      </c>
    </row>
    <row r="47" spans="1:23" x14ac:dyDescent="0.3">
      <c r="B47" s="1" t="s">
        <v>92</v>
      </c>
      <c r="C47" s="1" t="s">
        <v>37</v>
      </c>
      <c r="D47" s="1" t="s">
        <v>38</v>
      </c>
      <c r="E47" s="1" t="s">
        <v>39</v>
      </c>
      <c r="F47" s="1" t="s">
        <v>40</v>
      </c>
    </row>
    <row r="48" spans="1:23" x14ac:dyDescent="0.3">
      <c r="A48" s="1">
        <v>0</v>
      </c>
      <c r="B48" t="s">
        <v>93</v>
      </c>
      <c r="C48">
        <v>-0.55000000000000004</v>
      </c>
      <c r="D48">
        <v>-0.28000000000000003</v>
      </c>
      <c r="E48">
        <v>-1.85</v>
      </c>
      <c r="F48">
        <v>0.5</v>
      </c>
    </row>
    <row r="49" spans="1:14" x14ac:dyDescent="0.3">
      <c r="A49" s="1">
        <v>1</v>
      </c>
      <c r="B49" t="s">
        <v>94</v>
      </c>
      <c r="C49">
        <v>-0.55000000000000004</v>
      </c>
      <c r="D49">
        <v>-0.28000000000000003</v>
      </c>
      <c r="E49">
        <v>-1.85</v>
      </c>
      <c r="F49">
        <v>0.7</v>
      </c>
    </row>
    <row r="50" spans="1:14" x14ac:dyDescent="0.3">
      <c r="A50" s="1">
        <v>2</v>
      </c>
      <c r="B50" t="s">
        <v>95</v>
      </c>
      <c r="C50">
        <v>-0.57999999999999996</v>
      </c>
      <c r="D50">
        <v>-0.27</v>
      </c>
      <c r="E50">
        <v>-1.87</v>
      </c>
      <c r="F50">
        <v>0.77</v>
      </c>
    </row>
    <row r="51" spans="1:14" x14ac:dyDescent="0.3">
      <c r="A51" s="1">
        <v>3</v>
      </c>
      <c r="B51" t="s">
        <v>96</v>
      </c>
      <c r="C51">
        <v>-0.59</v>
      </c>
      <c r="D51">
        <v>-0.32</v>
      </c>
      <c r="E51">
        <v>-1.98</v>
      </c>
      <c r="F51">
        <v>0.66</v>
      </c>
    </row>
    <row r="52" spans="1:14" x14ac:dyDescent="0.3">
      <c r="A52" s="1">
        <v>4</v>
      </c>
      <c r="B52" t="s">
        <v>97</v>
      </c>
      <c r="C52">
        <v>-0.59</v>
      </c>
      <c r="D52">
        <v>-0.32</v>
      </c>
      <c r="E52">
        <v>-1.98</v>
      </c>
      <c r="F52">
        <v>0.52</v>
      </c>
    </row>
    <row r="54" spans="1:14" x14ac:dyDescent="0.3">
      <c r="B54" s="1" t="s">
        <v>98</v>
      </c>
      <c r="C54" s="1" t="s">
        <v>37</v>
      </c>
      <c r="D54" s="1" t="s">
        <v>38</v>
      </c>
      <c r="E54" s="1" t="s">
        <v>39</v>
      </c>
      <c r="F54" s="1" t="s">
        <v>40</v>
      </c>
    </row>
    <row r="55" spans="1:14" x14ac:dyDescent="0.3">
      <c r="A55" s="1">
        <v>0</v>
      </c>
      <c r="B55" t="s">
        <v>99</v>
      </c>
      <c r="C55">
        <v>1</v>
      </c>
      <c r="D55">
        <v>1</v>
      </c>
      <c r="E55">
        <v>1</v>
      </c>
    </row>
    <row r="56" spans="1:14" x14ac:dyDescent="0.3">
      <c r="A56" s="1">
        <v>1</v>
      </c>
      <c r="B56" t="s">
        <v>100</v>
      </c>
      <c r="C56">
        <v>2</v>
      </c>
      <c r="D56">
        <v>1</v>
      </c>
      <c r="E56">
        <v>2</v>
      </c>
      <c r="F56">
        <v>1</v>
      </c>
    </row>
    <row r="57" spans="1:14" x14ac:dyDescent="0.3">
      <c r="A57" s="1">
        <v>2</v>
      </c>
      <c r="B57" t="s">
        <v>101</v>
      </c>
    </row>
    <row r="58" spans="1:14" x14ac:dyDescent="0.3">
      <c r="A58" s="1">
        <v>3</v>
      </c>
      <c r="B58" t="s">
        <v>102</v>
      </c>
    </row>
    <row r="60" spans="1:14" x14ac:dyDescent="0.3">
      <c r="B60" s="1" t="s">
        <v>103</v>
      </c>
      <c r="C60" s="1" t="s">
        <v>9906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9907</v>
      </c>
      <c r="F61">
        <v>0.19</v>
      </c>
      <c r="I61" t="str">
        <f t="shared" si="4"/>
        <v>N/A</v>
      </c>
      <c r="J61">
        <f t="shared" si="5"/>
        <v>0.59</v>
      </c>
      <c r="K61" t="str">
        <f t="shared" si="6"/>
        <v>N/A</v>
      </c>
      <c r="L61" t="str">
        <f t="shared" si="7"/>
        <v>N/A</v>
      </c>
      <c r="M61">
        <f t="shared" si="8"/>
        <v>0.19</v>
      </c>
      <c r="N61" t="str">
        <f t="shared" si="9"/>
        <v>N/A</v>
      </c>
    </row>
    <row r="62" spans="1:14" x14ac:dyDescent="0.3">
      <c r="A62" s="1">
        <v>1</v>
      </c>
      <c r="B62" t="s">
        <v>110</v>
      </c>
      <c r="C62" t="s">
        <v>9908</v>
      </c>
      <c r="F62">
        <v>0.22</v>
      </c>
      <c r="I62" t="str">
        <f t="shared" si="4"/>
        <v>N/A</v>
      </c>
      <c r="J62">
        <f t="shared" si="5"/>
        <v>0.85299999999999998</v>
      </c>
      <c r="K62" t="str">
        <f t="shared" si="6"/>
        <v>N/A</v>
      </c>
      <c r="L62" t="str">
        <f t="shared" si="7"/>
        <v>N/A</v>
      </c>
      <c r="M62">
        <f t="shared" si="8"/>
        <v>0.22</v>
      </c>
      <c r="N62" t="str">
        <f t="shared" si="9"/>
        <v>N/A</v>
      </c>
    </row>
    <row r="63" spans="1:14" x14ac:dyDescent="0.3">
      <c r="A63" s="1">
        <v>2</v>
      </c>
      <c r="B63" t="s">
        <v>112</v>
      </c>
      <c r="C63" t="s">
        <v>9909</v>
      </c>
      <c r="F63">
        <v>0.08</v>
      </c>
      <c r="I63" t="str">
        <f t="shared" si="4"/>
        <v>N/A</v>
      </c>
      <c r="J63">
        <f t="shared" si="5"/>
        <v>0.624</v>
      </c>
      <c r="K63" t="str">
        <f t="shared" si="6"/>
        <v>N/A</v>
      </c>
      <c r="L63" t="str">
        <f t="shared" si="7"/>
        <v>N/A</v>
      </c>
      <c r="M63">
        <f t="shared" si="8"/>
        <v>0.08</v>
      </c>
      <c r="N63" t="str">
        <f t="shared" si="9"/>
        <v>N/A</v>
      </c>
    </row>
    <row r="64" spans="1:14" x14ac:dyDescent="0.3">
      <c r="A64" s="1">
        <v>3</v>
      </c>
      <c r="B64" t="s">
        <v>114</v>
      </c>
      <c r="C64" t="s">
        <v>9910</v>
      </c>
      <c r="F64">
        <v>0.12</v>
      </c>
      <c r="I64" t="str">
        <f t="shared" si="4"/>
        <v>N/A</v>
      </c>
      <c r="J64">
        <f t="shared" si="5"/>
        <v>1.27</v>
      </c>
      <c r="K64" t="str">
        <f t="shared" si="6"/>
        <v>N/A</v>
      </c>
      <c r="L64" t="str">
        <f t="shared" si="7"/>
        <v>N/A</v>
      </c>
      <c r="M64">
        <f t="shared" si="8"/>
        <v>0.12</v>
      </c>
      <c r="N64" t="str">
        <f t="shared" si="9"/>
        <v>N/A</v>
      </c>
    </row>
    <row r="65" spans="1:14" x14ac:dyDescent="0.3">
      <c r="A65" s="1">
        <v>4</v>
      </c>
      <c r="B65" t="s">
        <v>116</v>
      </c>
      <c r="C65" t="s">
        <v>6912</v>
      </c>
      <c r="F65">
        <v>0.09</v>
      </c>
      <c r="I65" t="str">
        <f t="shared" si="4"/>
        <v>N/A</v>
      </c>
      <c r="J65">
        <f t="shared" si="5"/>
        <v>-0.3679</v>
      </c>
      <c r="K65" t="str">
        <f t="shared" si="6"/>
        <v>N/A</v>
      </c>
      <c r="L65" t="str">
        <f t="shared" si="7"/>
        <v>N/A</v>
      </c>
      <c r="M65">
        <f t="shared" si="8"/>
        <v>0.09</v>
      </c>
      <c r="N65" t="str">
        <f t="shared" si="9"/>
        <v>N/A</v>
      </c>
    </row>
    <row r="66" spans="1:14" x14ac:dyDescent="0.3">
      <c r="A66" s="1">
        <v>5</v>
      </c>
      <c r="B66" t="s">
        <v>118</v>
      </c>
      <c r="C66" t="s">
        <v>9911</v>
      </c>
      <c r="I66" t="str">
        <f t="shared" si="4"/>
        <v>N/A</v>
      </c>
      <c r="J66">
        <f t="shared" si="5"/>
        <v>-0.31819999999999998</v>
      </c>
      <c r="K66" t="str">
        <f t="shared" si="6"/>
        <v>N/A</v>
      </c>
      <c r="L66" t="str">
        <f t="shared" si="7"/>
        <v>N/A</v>
      </c>
      <c r="M66" t="str">
        <f t="shared" si="8"/>
        <v>N/A</v>
      </c>
      <c r="N66" t="str">
        <f t="shared" si="9"/>
        <v>N/A</v>
      </c>
    </row>
    <row r="67" spans="1:14" x14ac:dyDescent="0.3">
      <c r="D67" t="s">
        <v>120</v>
      </c>
      <c r="E67" t="str">
        <f>C1</f>
        <v>Basic Energy Services, Inc. (BAS)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9876</v>
      </c>
      <c r="D68">
        <f ca="1">IFERROR(AVERAGE(VALUE(INDIRECT("J"&amp;(MATCH(B68,B69:B500,0)+68))),VALUE(INDIRECT("J"&amp;(MATCH(B68,B69:B500,0)+79))),VALUE(INDIRECT("J"&amp;(MATCH(B68,B69:B500,0)+90))),VALUE(INDIRECT("J"&amp;(MATCH(B68,B69:B500,0)+101)))),"")</f>
        <v>344470000</v>
      </c>
      <c r="E68" t="str">
        <f t="shared" ref="E68:E76" ca="1" si="10">IFERROR(IF(AND(C68&lt;&gt;"",D68&lt;&gt;0),IF(VALUE(J68)&gt;VALUE(K68),"above average","below average"),"no data"),"no data")</f>
        <v>above average</v>
      </c>
      <c r="I68" t="str">
        <f t="shared" ca="1" si="4"/>
        <v>N/A</v>
      </c>
      <c r="J68">
        <f t="shared" si="5"/>
        <v>710330000</v>
      </c>
      <c r="K68">
        <f t="shared" ca="1" si="6"/>
        <v>344470000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9877</v>
      </c>
      <c r="D70">
        <f ca="1">IFERROR(AVERAGE(VALUE(INDIRECT("J"&amp;(MATCH(B70,B71:B502,0)+70))),VALUE(INDIRECT("J"&amp;(MATCH(B70,B71:B502,0)+81))),VALUE(INDIRECT("J"&amp;(MATCH(B70,B71:B502,0)+92))),VALUE(INDIRECT("J"&amp;(MATCH(B70,B71:B502,0)+103)))),"")</f>
        <v>-8.4574999999999996</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-13.17</v>
      </c>
      <c r="K70">
        <f t="shared" ca="1" si="6"/>
        <v>-8.4574999999999996</v>
      </c>
      <c r="L70" t="str">
        <f t="shared" ca="1" si="7"/>
        <v>N/A</v>
      </c>
      <c r="M70" t="str">
        <f t="shared" ca="1" si="8"/>
        <v>N/A</v>
      </c>
      <c r="N70" t="str">
        <f t="shared" ca="1" si="9"/>
        <v>N/A</v>
      </c>
    </row>
    <row r="71" spans="1:14" x14ac:dyDescent="0.3">
      <c r="A71" s="1">
        <v>3</v>
      </c>
      <c r="B71" t="s">
        <v>124</v>
      </c>
      <c r="C71" t="s">
        <v>9912</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54.64</v>
      </c>
      <c r="K71" t="str">
        <f t="shared" ca="1" si="6"/>
        <v>N/A</v>
      </c>
      <c r="L71" t="str">
        <f t="shared" ca="1" si="7"/>
        <v>N/A</v>
      </c>
      <c r="M71" t="str">
        <f t="shared" ca="1" si="8"/>
        <v>N/A</v>
      </c>
      <c r="N71" t="str">
        <f t="shared" ca="1" si="9"/>
        <v>N/A</v>
      </c>
    </row>
    <row r="72" spans="1:14" x14ac:dyDescent="0.3">
      <c r="A72" s="1">
        <v>4</v>
      </c>
      <c r="B72" t="s">
        <v>126</v>
      </c>
      <c r="C72" t="s">
        <v>4329</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0.4</v>
      </c>
      <c r="K72" t="str">
        <f t="shared" ca="1" si="6"/>
        <v>N/A</v>
      </c>
      <c r="L72" t="str">
        <f t="shared" ca="1" si="7"/>
        <v>N/A</v>
      </c>
      <c r="M72" t="str">
        <f t="shared" ca="1" si="8"/>
        <v>N/A</v>
      </c>
      <c r="N72" t="str">
        <f t="shared" ca="1" si="9"/>
        <v>N/A</v>
      </c>
    </row>
    <row r="73" spans="1:14" x14ac:dyDescent="0.3">
      <c r="A73" s="1">
        <v>5</v>
      </c>
      <c r="B73" t="s">
        <v>128</v>
      </c>
      <c r="C73" t="s">
        <v>1128</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1.19</v>
      </c>
      <c r="K73" t="str">
        <f t="shared" ca="1" si="6"/>
        <v>N/A</v>
      </c>
      <c r="L73" t="str">
        <f t="shared" ca="1" si="7"/>
        <v>N/A</v>
      </c>
      <c r="M73" t="str">
        <f t="shared" ca="1" si="8"/>
        <v>N/A</v>
      </c>
      <c r="N73" t="str">
        <f t="shared" ca="1" si="9"/>
        <v>N/A</v>
      </c>
    </row>
    <row r="74" spans="1:14" x14ac:dyDescent="0.3">
      <c r="A74" s="1">
        <v>6</v>
      </c>
      <c r="B74" t="s">
        <v>130</v>
      </c>
      <c r="C74" t="s">
        <v>6275</v>
      </c>
      <c r="D74">
        <f ca="1">IFERROR(AVERAGE(VALUE(INDIRECT("J"&amp;(MATCH(B74,B75:B506,0)+74))),VALUE(INDIRECT("J"&amp;(MATCH(B74,B75:B506,0)+85))),VALUE(INDIRECT("J"&amp;(MATCH(B74,B75:B506,0)+96))),VALUE(INDIRECT("J"&amp;(MATCH(B74,B75:B506,0)+107)))),"")</f>
        <v>4.8525</v>
      </c>
      <c r="E74" t="str">
        <f t="shared" ca="1" si="10"/>
        <v>below average</v>
      </c>
      <c r="F74" t="str">
        <f t="shared" ca="1" si="11"/>
        <v/>
      </c>
      <c r="G74" t="str">
        <f t="shared" ca="1" si="12"/>
        <v/>
      </c>
      <c r="I74" t="str">
        <f t="shared" ca="1" si="4"/>
        <v>N/A</v>
      </c>
      <c r="J74">
        <f t="shared" si="5"/>
        <v>1.87</v>
      </c>
      <c r="K74">
        <f t="shared" ca="1" si="6"/>
        <v>4.8525</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9913</v>
      </c>
      <c r="F81" t="str">
        <f t="shared" ref="F81:F87" ca="1" si="13">IF(E70="below average",LOWER(TRIM(IF(ISNUMBER(VALUE(RIGHT(B70,1))),REPLACE(B70,LEN(B70),1,""),B70))),"")</f>
        <v>trailing p/e</v>
      </c>
      <c r="G81" t="str">
        <f ca="1">IFERROR(LEFT(F81,FIND("(",F81) - 2),F81)</f>
        <v>trailing p/e</v>
      </c>
      <c r="I81" t="str">
        <f t="shared" ca="1" si="4"/>
        <v>N/A</v>
      </c>
      <c r="J81">
        <f t="shared" si="5"/>
        <v>-0.1313</v>
      </c>
      <c r="K81" t="str">
        <f t="shared" si="6"/>
        <v>N/A</v>
      </c>
      <c r="L81" t="str">
        <f t="shared" si="7"/>
        <v>N/A</v>
      </c>
      <c r="M81" t="str">
        <f t="shared" ca="1" si="8"/>
        <v>N/A</v>
      </c>
      <c r="N81" t="str">
        <f t="shared" ca="1" si="9"/>
        <v>N/A</v>
      </c>
    </row>
    <row r="82" spans="1:14" x14ac:dyDescent="0.3">
      <c r="A82" s="1">
        <v>1</v>
      </c>
      <c r="B82" t="s">
        <v>140</v>
      </c>
      <c r="C82" t="s">
        <v>9914</v>
      </c>
      <c r="F82" t="str">
        <f t="shared" ca="1" si="13"/>
        <v/>
      </c>
      <c r="G82" t="str">
        <f t="shared" ref="G82:G87" ca="1" si="14">IF(F82&lt;&gt;"", G81 &amp; ", " &amp; IFERROR(LEFT(F82,FIND("(",F82) - 2),F82),G81)</f>
        <v>trailing p/e</v>
      </c>
      <c r="I82" t="str">
        <f t="shared" ca="1" si="4"/>
        <v>N/A</v>
      </c>
      <c r="J82">
        <f t="shared" si="5"/>
        <v>-0.39400000000000002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9915</v>
      </c>
      <c r="F84" t="str">
        <f t="shared" ca="1" si="13"/>
        <v/>
      </c>
      <c r="G84" t="str">
        <f t="shared" ca="1" si="14"/>
        <v>trailing p/e</v>
      </c>
      <c r="I84" t="str">
        <f t="shared" ca="1" si="4"/>
        <v>N/A</v>
      </c>
      <c r="J84">
        <f t="shared" si="5"/>
        <v>-0.15230000000000002</v>
      </c>
      <c r="K84" t="str">
        <f t="shared" si="6"/>
        <v>N/A</v>
      </c>
      <c r="L84" t="str">
        <f t="shared" si="7"/>
        <v>N/A</v>
      </c>
      <c r="M84" t="str">
        <f t="shared" ca="1" si="8"/>
        <v>N/A</v>
      </c>
      <c r="N84" t="str">
        <f t="shared" ca="1" si="9"/>
        <v>N/A</v>
      </c>
    </row>
    <row r="85" spans="1:14" x14ac:dyDescent="0.3">
      <c r="A85" s="1">
        <v>1</v>
      </c>
      <c r="B85" t="s">
        <v>144</v>
      </c>
      <c r="C85" t="s">
        <v>9916</v>
      </c>
      <c r="F85" t="str">
        <f t="shared" ca="1" si="13"/>
        <v>price/book (mrq)</v>
      </c>
      <c r="G85" t="str">
        <f t="shared" ca="1" si="14"/>
        <v>trailing p/e, price/book</v>
      </c>
      <c r="I85" t="str">
        <f t="shared" ca="1" si="4"/>
        <v>N/A</v>
      </c>
      <c r="J85">
        <f t="shared" si="5"/>
        <v>-0.38810000000000006</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9917</v>
      </c>
      <c r="F87" t="str">
        <f t="shared" ca="1" si="13"/>
        <v/>
      </c>
      <c r="G87" t="str">
        <f t="shared" ca="1" si="14"/>
        <v>trailing p/e, price/book</v>
      </c>
      <c r="I87" t="str">
        <f t="shared" ca="1" si="4"/>
        <v>N/A</v>
      </c>
      <c r="J87">
        <f t="shared" si="5"/>
        <v>599160000</v>
      </c>
      <c r="K87" t="str">
        <f t="shared" si="6"/>
        <v>N/A</v>
      </c>
      <c r="L87" t="str">
        <f t="shared" si="7"/>
        <v>N/A</v>
      </c>
      <c r="M87" t="str">
        <f t="shared" ca="1" si="8"/>
        <v>N/A</v>
      </c>
      <c r="N87" t="str">
        <f t="shared" ca="1" si="9"/>
        <v>N/A</v>
      </c>
    </row>
    <row r="88" spans="1:14" x14ac:dyDescent="0.3">
      <c r="A88" s="1">
        <v>1</v>
      </c>
      <c r="B88" t="s">
        <v>147</v>
      </c>
      <c r="C88" t="s">
        <v>9918</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15.73</v>
      </c>
      <c r="K88" t="str">
        <f t="shared" si="6"/>
        <v>N/A</v>
      </c>
      <c r="L88" t="str">
        <f t="shared" si="7"/>
        <v>N/A</v>
      </c>
      <c r="M88" t="str">
        <f t="shared" ca="1" si="8"/>
        <v>N/A</v>
      </c>
      <c r="N88" t="str">
        <f t="shared" ca="1" si="9"/>
        <v>N/A</v>
      </c>
    </row>
    <row r="89" spans="1:14" x14ac:dyDescent="0.3">
      <c r="A89" s="1">
        <v>2</v>
      </c>
      <c r="B89" t="s">
        <v>149</v>
      </c>
      <c r="C89" t="s">
        <v>9919</v>
      </c>
      <c r="D89" t="str">
        <f ca="1">IF(COUNTIF(E70:E76,"=below average")&gt;0,"There are some indications that "&amp;D1&amp;" may be undervalued. The company has a lower " &amp; G88 &amp; " than the comparable average", "Inconclusive")</f>
        <v>There are some indications that Basic Energy Services may be undervalued. The company has a lower trailing p/e, and price/book than the comparable average</v>
      </c>
      <c r="I89" t="str">
        <f t="shared" ca="1" si="4"/>
        <v>N/A</v>
      </c>
      <c r="J89">
        <f t="shared" si="5"/>
        <v>0.39600000000000002</v>
      </c>
      <c r="K89" t="str">
        <f t="shared" ca="1" si="6"/>
        <v>N/A</v>
      </c>
      <c r="L89" t="str">
        <f t="shared" si="7"/>
        <v>N/A</v>
      </c>
      <c r="M89" t="str">
        <f t="shared" si="8"/>
        <v>N/A</v>
      </c>
      <c r="N89" t="str">
        <f t="shared" si="9"/>
        <v>N/A</v>
      </c>
    </row>
    <row r="90" spans="1:14" x14ac:dyDescent="0.3">
      <c r="A90" s="1">
        <v>3</v>
      </c>
      <c r="B90" t="s">
        <v>151</v>
      </c>
      <c r="C90" t="s">
        <v>7020</v>
      </c>
      <c r="I90" t="str">
        <f t="shared" si="4"/>
        <v>N/A</v>
      </c>
      <c r="J90">
        <f t="shared" si="5"/>
        <v>79850000</v>
      </c>
      <c r="K90" t="str">
        <f t="shared" si="6"/>
        <v>N/A</v>
      </c>
      <c r="L90" t="str">
        <f t="shared" si="7"/>
        <v>N/A</v>
      </c>
      <c r="M90" t="str">
        <f t="shared" si="8"/>
        <v>N/A</v>
      </c>
      <c r="N90" t="str">
        <f t="shared" si="9"/>
        <v>N/A</v>
      </c>
    </row>
    <row r="91" spans="1:14" x14ac:dyDescent="0.3">
      <c r="A91" s="1">
        <v>4</v>
      </c>
      <c r="B91" t="s">
        <v>153</v>
      </c>
      <c r="C91" t="s">
        <v>9920</v>
      </c>
      <c r="I91" t="str">
        <f t="shared" si="4"/>
        <v>N/A</v>
      </c>
      <c r="J91">
        <f t="shared" si="5"/>
        <v>-48440000</v>
      </c>
      <c r="K91" t="str">
        <f t="shared" si="6"/>
        <v>N/A</v>
      </c>
      <c r="L91" t="str">
        <f t="shared" si="7"/>
        <v>N/A</v>
      </c>
      <c r="M91" t="str">
        <f t="shared" si="8"/>
        <v>N/A</v>
      </c>
      <c r="N91" t="str">
        <f t="shared" si="9"/>
        <v>N/A</v>
      </c>
    </row>
    <row r="92" spans="1:14" x14ac:dyDescent="0.3">
      <c r="A92" s="1">
        <v>5</v>
      </c>
      <c r="B92" t="s">
        <v>155</v>
      </c>
      <c r="C92" t="s">
        <v>9921</v>
      </c>
      <c r="I92" t="str">
        <f t="shared" si="4"/>
        <v>N/A</v>
      </c>
      <c r="J92">
        <f t="shared" si="5"/>
        <v>-78660000</v>
      </c>
      <c r="K92" t="str">
        <f t="shared" si="6"/>
        <v>N/A</v>
      </c>
      <c r="L92" t="str">
        <f t="shared" si="7"/>
        <v>N/A</v>
      </c>
      <c r="M92" t="str">
        <f t="shared" si="8"/>
        <v>N/A</v>
      </c>
      <c r="N92" t="str">
        <f t="shared" si="9"/>
        <v>N/A</v>
      </c>
    </row>
    <row r="93" spans="1:14" x14ac:dyDescent="0.3">
      <c r="A93" s="1">
        <v>6</v>
      </c>
      <c r="B93" t="s">
        <v>157</v>
      </c>
      <c r="C93" t="s">
        <v>9878</v>
      </c>
      <c r="I93" t="str">
        <f t="shared" si="4"/>
        <v>N/A</v>
      </c>
      <c r="J93">
        <f t="shared" si="5"/>
        <v>-2.0699999999999998</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9922</v>
      </c>
      <c r="I96" t="str">
        <f t="shared" si="4"/>
        <v>N/A</v>
      </c>
      <c r="J96">
        <f t="shared" si="5"/>
        <v>50640000</v>
      </c>
      <c r="K96" t="str">
        <f t="shared" si="6"/>
        <v>N/A</v>
      </c>
      <c r="L96" t="str">
        <f t="shared" si="7"/>
        <v>N/A</v>
      </c>
      <c r="M96" t="str">
        <f t="shared" si="8"/>
        <v>N/A</v>
      </c>
      <c r="N96" t="str">
        <f t="shared" si="9"/>
        <v>N/A</v>
      </c>
    </row>
    <row r="97" spans="1:14" x14ac:dyDescent="0.3">
      <c r="A97" s="1">
        <v>1</v>
      </c>
      <c r="B97" t="s">
        <v>161</v>
      </c>
      <c r="C97" t="s">
        <v>9923</v>
      </c>
      <c r="I97" t="str">
        <f t="shared" si="4"/>
        <v>N/A</v>
      </c>
      <c r="J97">
        <f t="shared" si="5"/>
        <v>1.95</v>
      </c>
      <c r="K97" t="str">
        <f t="shared" si="6"/>
        <v>N/A</v>
      </c>
      <c r="L97" t="str">
        <f t="shared" si="7"/>
        <v>N/A</v>
      </c>
      <c r="M97" t="str">
        <f t="shared" si="8"/>
        <v>N/A</v>
      </c>
      <c r="N97" t="str">
        <f t="shared" si="9"/>
        <v>N/A</v>
      </c>
    </row>
    <row r="98" spans="1:14" x14ac:dyDescent="0.3">
      <c r="A98" s="1">
        <v>2</v>
      </c>
      <c r="B98" t="s">
        <v>163</v>
      </c>
      <c r="C98" t="s">
        <v>9924</v>
      </c>
      <c r="I98" t="str">
        <f t="shared" si="4"/>
        <v>N/A</v>
      </c>
      <c r="J98">
        <f t="shared" si="5"/>
        <v>236720000</v>
      </c>
      <c r="K98" t="str">
        <f t="shared" si="6"/>
        <v>N/A</v>
      </c>
      <c r="L98" t="str">
        <f t="shared" si="7"/>
        <v>N/A</v>
      </c>
      <c r="M98" t="str">
        <f t="shared" si="8"/>
        <v>N/A</v>
      </c>
      <c r="N98" t="str">
        <f t="shared" si="9"/>
        <v>N/A</v>
      </c>
    </row>
    <row r="99" spans="1:14" x14ac:dyDescent="0.3">
      <c r="A99" s="1">
        <v>3</v>
      </c>
      <c r="B99" t="s">
        <v>165</v>
      </c>
      <c r="C99" t="s">
        <v>9925</v>
      </c>
      <c r="I99" t="str">
        <f t="shared" si="4"/>
        <v>N/A</v>
      </c>
      <c r="J99">
        <f t="shared" si="5"/>
        <v>62.26</v>
      </c>
      <c r="K99" t="str">
        <f t="shared" si="6"/>
        <v>N/A</v>
      </c>
      <c r="L99" t="str">
        <f t="shared" si="7"/>
        <v>N/A</v>
      </c>
      <c r="M99" t="str">
        <f t="shared" si="8"/>
        <v>N/A</v>
      </c>
      <c r="N99" t="str">
        <f t="shared" si="9"/>
        <v>N/A</v>
      </c>
    </row>
    <row r="100" spans="1:14" x14ac:dyDescent="0.3">
      <c r="A100" s="1">
        <v>4</v>
      </c>
      <c r="B100" t="s">
        <v>167</v>
      </c>
      <c r="C100" t="s">
        <v>1061</v>
      </c>
      <c r="I100" t="str">
        <f t="shared" si="4"/>
        <v>N/A</v>
      </c>
      <c r="J100">
        <f t="shared" si="5"/>
        <v>1.48</v>
      </c>
      <c r="K100" t="str">
        <f t="shared" si="6"/>
        <v>N/A</v>
      </c>
      <c r="L100" t="str">
        <f t="shared" si="7"/>
        <v>N/A</v>
      </c>
      <c r="M100" t="str">
        <f t="shared" si="8"/>
        <v>N/A</v>
      </c>
      <c r="N100" t="str">
        <f t="shared" si="9"/>
        <v>N/A</v>
      </c>
    </row>
    <row r="101" spans="1:14" x14ac:dyDescent="0.3">
      <c r="A101" s="1">
        <v>5</v>
      </c>
      <c r="B101" t="s">
        <v>169</v>
      </c>
      <c r="C101" t="s">
        <v>9926</v>
      </c>
      <c r="I101" t="str">
        <f t="shared" si="4"/>
        <v>N/A</v>
      </c>
      <c r="J101">
        <f t="shared" si="5"/>
        <v>14.62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9927</v>
      </c>
      <c r="I103" t="str">
        <f t="shared" si="4"/>
        <v>N/A</v>
      </c>
      <c r="J103">
        <f t="shared" si="5"/>
        <v>-143610000</v>
      </c>
      <c r="K103" t="str">
        <f t="shared" si="6"/>
        <v>N/A</v>
      </c>
      <c r="L103" t="str">
        <f t="shared" si="7"/>
        <v>N/A</v>
      </c>
      <c r="M103" t="str">
        <f t="shared" si="8"/>
        <v>N/A</v>
      </c>
      <c r="N103" t="str">
        <f t="shared" si="9"/>
        <v>N/A</v>
      </c>
    </row>
    <row r="104" spans="1:14" x14ac:dyDescent="0.3">
      <c r="A104" s="1">
        <v>1</v>
      </c>
      <c r="B104" t="s">
        <v>173</v>
      </c>
      <c r="C104" t="s">
        <v>1852</v>
      </c>
      <c r="I104" t="str">
        <f t="shared" si="4"/>
        <v>N/A</v>
      </c>
      <c r="J104">
        <f t="shared" si="5"/>
        <v>20500000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4397</v>
      </c>
      <c r="I106" t="str">
        <f t="shared" si="4"/>
        <v>N/A</v>
      </c>
      <c r="J106">
        <f t="shared" si="5"/>
        <v>2.86</v>
      </c>
      <c r="K106" t="str">
        <f t="shared" si="6"/>
        <v>N/A</v>
      </c>
      <c r="L106" t="str">
        <f t="shared" si="7"/>
        <v>N/A</v>
      </c>
      <c r="M106" t="str">
        <f t="shared" si="8"/>
        <v>N/A</v>
      </c>
      <c r="N106" t="str">
        <f t="shared" si="9"/>
        <v>N/A</v>
      </c>
    </row>
    <row r="107" spans="1:14" x14ac:dyDescent="0.3">
      <c r="A107" s="1">
        <v>1</v>
      </c>
      <c r="B107" t="s">
        <v>175</v>
      </c>
      <c r="C107" t="s">
        <v>9928</v>
      </c>
      <c r="I107" t="str">
        <f t="shared" si="4"/>
        <v>N/A</v>
      </c>
      <c r="J107">
        <f t="shared" si="5"/>
        <v>-0.96930000000000005</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9929</v>
      </c>
      <c r="I109" t="str">
        <f t="shared" si="4"/>
        <v>N/A</v>
      </c>
      <c r="J109">
        <f t="shared" si="5"/>
        <v>930</v>
      </c>
      <c r="K109" t="str">
        <f t="shared" si="6"/>
        <v>N/A</v>
      </c>
      <c r="L109" t="str">
        <f t="shared" si="7"/>
        <v>N/A</v>
      </c>
      <c r="M109" t="str">
        <f t="shared" si="8"/>
        <v>N/A</v>
      </c>
      <c r="N109" t="str">
        <f t="shared" si="9"/>
        <v>N/A</v>
      </c>
    </row>
    <row r="110" spans="1:14" x14ac:dyDescent="0.3">
      <c r="A110" s="1">
        <v>4</v>
      </c>
      <c r="B110" t="s">
        <v>181</v>
      </c>
      <c r="C110" t="s">
        <v>8143</v>
      </c>
      <c r="I110" t="str">
        <f t="shared" si="4"/>
        <v>N/A</v>
      </c>
      <c r="J110">
        <f t="shared" si="5"/>
        <v>19.79</v>
      </c>
      <c r="K110" t="str">
        <f t="shared" si="6"/>
        <v>N/A</v>
      </c>
      <c r="L110" t="str">
        <f t="shared" si="7"/>
        <v>N/A</v>
      </c>
      <c r="M110" t="str">
        <f t="shared" si="8"/>
        <v>N/A</v>
      </c>
      <c r="N110" t="str">
        <f t="shared" si="9"/>
        <v>N/A</v>
      </c>
    </row>
    <row r="111" spans="1:14" x14ac:dyDescent="0.3">
      <c r="A111" s="1">
        <v>5</v>
      </c>
      <c r="B111" t="s">
        <v>183</v>
      </c>
      <c r="C111" t="s">
        <v>9930</v>
      </c>
      <c r="I111" t="str">
        <f t="shared" si="4"/>
        <v>N/A</v>
      </c>
      <c r="J111">
        <f t="shared" si="5"/>
        <v>25.26</v>
      </c>
      <c r="K111" t="str">
        <f t="shared" si="6"/>
        <v>N/A</v>
      </c>
      <c r="L111" t="str">
        <f t="shared" si="7"/>
        <v>N/A</v>
      </c>
      <c r="M111" t="str">
        <f t="shared" si="8"/>
        <v>N/A</v>
      </c>
      <c r="N111" t="str">
        <f t="shared" si="9"/>
        <v>N/A</v>
      </c>
    </row>
    <row r="112" spans="1:14" x14ac:dyDescent="0.3">
      <c r="A112" s="1">
        <v>6</v>
      </c>
      <c r="B112" t="s">
        <v>185</v>
      </c>
      <c r="C112" t="s">
        <v>9931</v>
      </c>
      <c r="I112" t="str">
        <f t="shared" si="4"/>
        <v>N/A</v>
      </c>
      <c r="J112">
        <f t="shared" si="5"/>
        <v>31.93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9932</v>
      </c>
      <c r="I114" t="str">
        <f t="shared" si="4"/>
        <v>N/A</v>
      </c>
      <c r="J114">
        <f t="shared" si="5"/>
        <v>542420</v>
      </c>
      <c r="K114" t="str">
        <f t="shared" si="6"/>
        <v>N/A</v>
      </c>
      <c r="L114" t="str">
        <f t="shared" si="7"/>
        <v>N/A</v>
      </c>
      <c r="M114" t="str">
        <f t="shared" si="8"/>
        <v>N/A</v>
      </c>
      <c r="N114" t="str">
        <f t="shared" si="9"/>
        <v>N/A</v>
      </c>
    </row>
    <row r="115" spans="1:14" x14ac:dyDescent="0.3">
      <c r="A115" s="1">
        <v>1</v>
      </c>
      <c r="B115" t="s">
        <v>189</v>
      </c>
      <c r="C115" t="s">
        <v>9933</v>
      </c>
      <c r="I115" t="str">
        <f t="shared" si="4"/>
        <v>N/A</v>
      </c>
      <c r="J115">
        <f t="shared" si="5"/>
        <v>386820</v>
      </c>
      <c r="K115" t="str">
        <f t="shared" si="6"/>
        <v>N/A</v>
      </c>
      <c r="L115" t="str">
        <f t="shared" si="7"/>
        <v>N/A</v>
      </c>
      <c r="M115" t="str">
        <f t="shared" si="8"/>
        <v>N/A</v>
      </c>
      <c r="N115" t="str">
        <f t="shared" si="9"/>
        <v>N/A</v>
      </c>
    </row>
    <row r="116" spans="1:14" x14ac:dyDescent="0.3">
      <c r="A116" s="1">
        <v>2</v>
      </c>
      <c r="B116" t="s">
        <v>191</v>
      </c>
      <c r="C116" t="s">
        <v>9934</v>
      </c>
      <c r="I116" t="str">
        <f t="shared" si="4"/>
        <v>N/A</v>
      </c>
      <c r="J116">
        <f t="shared" si="5"/>
        <v>26000000</v>
      </c>
      <c r="K116" t="str">
        <f t="shared" si="6"/>
        <v>N/A</v>
      </c>
      <c r="L116" t="str">
        <f t="shared" si="7"/>
        <v>N/A</v>
      </c>
      <c r="M116" t="str">
        <f t="shared" si="8"/>
        <v>N/A</v>
      </c>
      <c r="N116" t="str">
        <f t="shared" si="9"/>
        <v>N/A</v>
      </c>
    </row>
    <row r="117" spans="1:14" x14ac:dyDescent="0.3">
      <c r="A117" s="1">
        <v>3</v>
      </c>
      <c r="B117" t="s">
        <v>193</v>
      </c>
      <c r="C117" t="s">
        <v>8684</v>
      </c>
      <c r="I117" t="str">
        <f t="shared" si="4"/>
        <v>N/A</v>
      </c>
      <c r="J117">
        <f t="shared" si="5"/>
        <v>15510000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2831</v>
      </c>
      <c r="I120" t="str">
        <f t="shared" si="4"/>
        <v>N/A</v>
      </c>
      <c r="J120">
        <f t="shared" si="5"/>
        <v>3160000</v>
      </c>
      <c r="K120" t="str">
        <f t="shared" si="6"/>
        <v>N/A</v>
      </c>
      <c r="L120" t="str">
        <f t="shared" si="7"/>
        <v>N/A</v>
      </c>
      <c r="M120" t="str">
        <f t="shared" si="8"/>
        <v>N/A</v>
      </c>
      <c r="N120" t="str">
        <f t="shared" si="9"/>
        <v>N/A</v>
      </c>
    </row>
    <row r="121" spans="1:14" x14ac:dyDescent="0.3">
      <c r="A121" s="1">
        <v>7</v>
      </c>
      <c r="B121" t="s">
        <v>201</v>
      </c>
      <c r="C121" t="s">
        <v>1354</v>
      </c>
      <c r="I121" t="str">
        <f t="shared" si="4"/>
        <v>N/A</v>
      </c>
      <c r="J121">
        <f t="shared" si="5"/>
        <v>4.3600000000000003</v>
      </c>
      <c r="K121" t="str">
        <f t="shared" si="6"/>
        <v>N/A</v>
      </c>
      <c r="L121" t="str">
        <f t="shared" si="7"/>
        <v>N/A</v>
      </c>
      <c r="M121" t="str">
        <f t="shared" si="8"/>
        <v>N/A</v>
      </c>
      <c r="N121" t="str">
        <f t="shared" si="9"/>
        <v>N/A</v>
      </c>
    </row>
    <row r="122" spans="1:14" x14ac:dyDescent="0.3">
      <c r="A122" s="1">
        <v>8</v>
      </c>
      <c r="B122" t="s">
        <v>203</v>
      </c>
      <c r="C122" t="s">
        <v>2564</v>
      </c>
      <c r="I122" t="str">
        <f t="shared" si="4"/>
        <v>N/A</v>
      </c>
      <c r="J122">
        <f t="shared" si="5"/>
        <v>0.1832</v>
      </c>
      <c r="K122" t="str">
        <f t="shared" si="6"/>
        <v>N/A</v>
      </c>
      <c r="L122" t="str">
        <f t="shared" si="7"/>
        <v>N/A</v>
      </c>
      <c r="M122" t="str">
        <f t="shared" si="8"/>
        <v>N/A</v>
      </c>
      <c r="N122" t="str">
        <f t="shared" si="9"/>
        <v>N/A</v>
      </c>
    </row>
    <row r="123" spans="1:14" x14ac:dyDescent="0.3">
      <c r="A123" s="1">
        <v>9</v>
      </c>
      <c r="B123" t="s">
        <v>205</v>
      </c>
      <c r="C123" t="s">
        <v>3256</v>
      </c>
      <c r="I123" t="str">
        <f t="shared" si="4"/>
        <v>N/A</v>
      </c>
      <c r="J123">
        <f t="shared" si="5"/>
        <v>2720000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9935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C134" t="s">
        <v>9936</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9937</v>
      </c>
      <c r="C138" t="s">
        <v>225</v>
      </c>
      <c r="D138" t="s">
        <v>4506</v>
      </c>
      <c r="F138">
        <v>42</v>
      </c>
      <c r="I138" t="str">
        <f t="shared" si="15"/>
        <v>N/A</v>
      </c>
      <c r="J138" t="str">
        <f t="shared" si="16"/>
        <v>N/A</v>
      </c>
      <c r="K138">
        <f t="shared" si="17"/>
        <v>1880000</v>
      </c>
      <c r="L138" t="str">
        <f t="shared" si="18"/>
        <v>N/A</v>
      </c>
      <c r="M138">
        <f t="shared" si="19"/>
        <v>42</v>
      </c>
      <c r="N138" t="str">
        <f t="shared" si="20"/>
        <v>N/A</v>
      </c>
    </row>
    <row r="139" spans="1:28" x14ac:dyDescent="0.3">
      <c r="A139" s="1">
        <v>1</v>
      </c>
      <c r="B139" t="s">
        <v>9938</v>
      </c>
      <c r="C139" t="s">
        <v>9939</v>
      </c>
      <c r="D139" t="s">
        <v>9940</v>
      </c>
      <c r="F139">
        <v>61</v>
      </c>
      <c r="I139" t="str">
        <f t="shared" si="15"/>
        <v>N/A</v>
      </c>
      <c r="J139" t="str">
        <f t="shared" si="16"/>
        <v>N/A</v>
      </c>
      <c r="K139">
        <f t="shared" si="17"/>
        <v>930640</v>
      </c>
      <c r="L139" t="str">
        <f t="shared" si="18"/>
        <v>N/A</v>
      </c>
      <c r="M139">
        <f t="shared" si="19"/>
        <v>61</v>
      </c>
      <c r="N139" t="str">
        <f t="shared" si="20"/>
        <v>N/A</v>
      </c>
    </row>
    <row r="140" spans="1:28" x14ac:dyDescent="0.3">
      <c r="A140" s="1">
        <v>2</v>
      </c>
      <c r="B140" t="s">
        <v>9941</v>
      </c>
      <c r="C140" t="s">
        <v>9942</v>
      </c>
      <c r="D140" t="s">
        <v>9943</v>
      </c>
      <c r="F140">
        <v>51</v>
      </c>
      <c r="I140" t="str">
        <f t="shared" si="15"/>
        <v>N/A</v>
      </c>
      <c r="J140" t="str">
        <f t="shared" si="16"/>
        <v>N/A</v>
      </c>
      <c r="K140">
        <f t="shared" si="17"/>
        <v>610620</v>
      </c>
      <c r="L140" t="str">
        <f t="shared" si="18"/>
        <v>N/A</v>
      </c>
      <c r="M140">
        <f t="shared" si="19"/>
        <v>51</v>
      </c>
      <c r="N140" t="str">
        <f t="shared" si="20"/>
        <v>N/A</v>
      </c>
    </row>
    <row r="141" spans="1:28" x14ac:dyDescent="0.3">
      <c r="A141" s="1">
        <v>3</v>
      </c>
      <c r="B141" t="s">
        <v>9944</v>
      </c>
      <c r="C141" t="s">
        <v>9945</v>
      </c>
      <c r="D141" t="s">
        <v>9940</v>
      </c>
      <c r="F141">
        <v>53</v>
      </c>
      <c r="I141" t="str">
        <f t="shared" si="15"/>
        <v>N/A</v>
      </c>
      <c r="J141" t="str">
        <f t="shared" si="16"/>
        <v>N/A</v>
      </c>
      <c r="K141">
        <f t="shared" si="17"/>
        <v>930640</v>
      </c>
      <c r="L141" t="str">
        <f t="shared" si="18"/>
        <v>N/A</v>
      </c>
      <c r="M141">
        <f t="shared" si="19"/>
        <v>53</v>
      </c>
      <c r="N141" t="str">
        <f t="shared" si="20"/>
        <v>N/A</v>
      </c>
    </row>
    <row r="142" spans="1:28" x14ac:dyDescent="0.3">
      <c r="A142" s="1">
        <v>4</v>
      </c>
      <c r="B142" t="s">
        <v>9946</v>
      </c>
      <c r="C142" t="s">
        <v>9947</v>
      </c>
      <c r="D142" t="s">
        <v>9948</v>
      </c>
      <c r="F142">
        <v>56</v>
      </c>
      <c r="I142" t="str">
        <f t="shared" si="15"/>
        <v>N/A</v>
      </c>
      <c r="J142" t="str">
        <f t="shared" si="16"/>
        <v>N/A</v>
      </c>
      <c r="K142">
        <f t="shared" si="17"/>
        <v>509080</v>
      </c>
      <c r="L142" t="str">
        <f t="shared" si="18"/>
        <v>N/A</v>
      </c>
      <c r="M142">
        <f t="shared" si="19"/>
        <v>56</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6003</v>
      </c>
      <c r="D145" t="s">
        <v>1512</v>
      </c>
      <c r="E145" t="s">
        <v>2470</v>
      </c>
      <c r="F145" t="s">
        <v>9949</v>
      </c>
      <c r="G145" t="s">
        <v>9890</v>
      </c>
      <c r="I145" t="str">
        <f t="shared" si="15"/>
        <v>N/A</v>
      </c>
      <c r="J145">
        <f t="shared" si="16"/>
        <v>1370000000</v>
      </c>
      <c r="K145">
        <f t="shared" si="17"/>
        <v>1260000000</v>
      </c>
      <c r="L145">
        <f t="shared" si="18"/>
        <v>1490000000</v>
      </c>
      <c r="M145">
        <f t="shared" si="19"/>
        <v>805600000</v>
      </c>
      <c r="N145">
        <f t="shared" si="20"/>
        <v>547500000</v>
      </c>
      <c r="P145">
        <f t="shared" ref="P145:P208" si="21">MAX(J145:N145)</f>
        <v>1490000000</v>
      </c>
      <c r="Q145">
        <f>IFERROR(J144+MATCH(P145,J145:N145,0)-1,"")</f>
        <v>2014</v>
      </c>
      <c r="R145">
        <f t="shared" ref="R145:R208" si="22">IF(Q145="","",MIN(J145:N145))</f>
        <v>547500000</v>
      </c>
      <c r="S145" t="str">
        <f>IFERROR(J144+MATCH(R145,J145:N145)-1,"")</f>
        <v/>
      </c>
      <c r="T145">
        <f t="shared" ref="T145:T208" si="23">IFERROR(AVERAGE(J145:N145),"")</f>
        <v>1094620000</v>
      </c>
      <c r="U145">
        <f t="shared" ref="U145:U208" si="24">IFERROR(STDEV(J145:N145),"")</f>
        <v>400743960.65318316</v>
      </c>
      <c r="V145">
        <f t="shared" ref="V145:V208" si="25">IF(C145="-","",IF(ISBLANK(B145),"",IF(OR(ISNUMBER(FIND("Growth",B145)),ISNUMBER(FIND("Margin",B145))),"",(J145-T145)/U145)))</f>
        <v>0.68717192780934455</v>
      </c>
      <c r="W145">
        <f t="shared" ref="W145:W208" si="26">IF(OR(D145="-",ISBLANK(D145)),"",(K145-T145)/U145)</f>
        <v>0.41268245123505487</v>
      </c>
      <c r="X145">
        <f t="shared" ref="X145:X208" si="27">IF(OR(E145="-",ISBLANK(E145)),"",(L145-T145)/U145)</f>
        <v>0.98661499316311518</v>
      </c>
      <c r="Y145">
        <f t="shared" ref="Y145:Y208" si="28">IF(OR(F145="-",ISBLANK(F145)),"",(M145-T145)/U145)</f>
        <v>-0.72120862290455645</v>
      </c>
      <c r="Z145">
        <f t="shared" ref="Z145:Z208" si="29">IFERROR(IF(OR(G145="-",ISBLANK(G145)),"",(N145-T145)/U145),"")</f>
        <v>-1.365260749302958</v>
      </c>
      <c r="AA145">
        <f t="shared" ref="AA145:AA208" si="30">IF(MAX(MAX(V145:Z145),ABS(MIN(V145:Z145)))=ABS(MIN(V145:Z145)),MIN(V145:Z145),MAX(V145:Z145))</f>
        <v>-1.365260749302958</v>
      </c>
      <c r="AB145">
        <f>IFERROR(V144+MATCH(AA145,V145:Z145,0)-1,"")</f>
        <v>2016</v>
      </c>
    </row>
    <row r="146" spans="1:28" x14ac:dyDescent="0.3">
      <c r="A146" s="1">
        <v>1</v>
      </c>
      <c r="B146" t="s">
        <v>253</v>
      </c>
      <c r="C146" t="s">
        <v>254</v>
      </c>
      <c r="D146" t="s">
        <v>9950</v>
      </c>
      <c r="E146" t="s">
        <v>5941</v>
      </c>
      <c r="F146" t="s">
        <v>9951</v>
      </c>
      <c r="G146" t="s">
        <v>9952</v>
      </c>
      <c r="I146" t="str">
        <f t="shared" si="15"/>
        <v>N/A</v>
      </c>
      <c r="J146" t="str">
        <f t="shared" si="16"/>
        <v>N/A</v>
      </c>
      <c r="K146">
        <f t="shared" si="17"/>
        <v>-8.1400000000000014E-2</v>
      </c>
      <c r="L146">
        <f t="shared" si="18"/>
        <v>0.18079999999999999</v>
      </c>
      <c r="M146">
        <f t="shared" si="19"/>
        <v>-0.45979999999999999</v>
      </c>
      <c r="N146">
        <f t="shared" si="20"/>
        <v>-0.32040000000000002</v>
      </c>
      <c r="P146">
        <f t="shared" si="21"/>
        <v>0.18079999999999999</v>
      </c>
      <c r="Q146">
        <f>IFERROR(J144+MATCH(P146,J146:N146,0)-1,"")</f>
        <v>2014</v>
      </c>
      <c r="R146">
        <f t="shared" si="22"/>
        <v>-0.45979999999999999</v>
      </c>
      <c r="S146" t="str">
        <f>IFERROR(J144+MATCH(R146,J146:N146)-1,"")</f>
        <v/>
      </c>
      <c r="T146">
        <f t="shared" si="23"/>
        <v>-0.17020000000000002</v>
      </c>
      <c r="U146">
        <f t="shared" si="24"/>
        <v>0.28137438878950349</v>
      </c>
      <c r="V146" t="str">
        <f t="shared" si="25"/>
        <v/>
      </c>
      <c r="W146">
        <f t="shared" si="26"/>
        <v>0.315593755288195</v>
      </c>
      <c r="X146">
        <f t="shared" si="27"/>
        <v>1.2474482894837435</v>
      </c>
      <c r="Y146">
        <f t="shared" si="28"/>
        <v>-1.0292336884173565</v>
      </c>
      <c r="Z146">
        <f t="shared" si="29"/>
        <v>-0.53380835635458201</v>
      </c>
      <c r="AA146">
        <f t="shared" si="30"/>
        <v>1.2474482894837435</v>
      </c>
      <c r="AB146">
        <f>IFERROR(V144+MATCH(AA146,V146:Z146,0)-1,"")</f>
        <v>2014</v>
      </c>
    </row>
    <row r="147" spans="1:28" x14ac:dyDescent="0.3">
      <c r="A147" s="1">
        <v>2</v>
      </c>
      <c r="B147" t="s">
        <v>259</v>
      </c>
      <c r="C147" t="s">
        <v>1243</v>
      </c>
      <c r="D147" t="s">
        <v>4672</v>
      </c>
      <c r="E147" t="s">
        <v>5690</v>
      </c>
      <c r="F147" t="s">
        <v>9953</v>
      </c>
      <c r="G147" t="s">
        <v>9954</v>
      </c>
      <c r="I147" t="str">
        <f t="shared" si="15"/>
        <v>N/A</v>
      </c>
      <c r="J147">
        <f t="shared" si="16"/>
        <v>1090000000</v>
      </c>
      <c r="K147">
        <f t="shared" si="17"/>
        <v>1080000000</v>
      </c>
      <c r="L147">
        <f t="shared" si="18"/>
        <v>1230000000</v>
      </c>
      <c r="M147">
        <f t="shared" si="19"/>
        <v>884330000</v>
      </c>
      <c r="N147">
        <f t="shared" si="20"/>
        <v>685860000</v>
      </c>
      <c r="P147">
        <f t="shared" si="21"/>
        <v>1230000000</v>
      </c>
      <c r="Q147">
        <f>IFERROR(J144+MATCH(P147,J147:N147,0)-1,"")</f>
        <v>2014</v>
      </c>
      <c r="R147">
        <f t="shared" si="22"/>
        <v>685860000</v>
      </c>
      <c r="S147" t="str">
        <f>IFERROR(J144+MATCH(R147,J147:N147)-1,"")</f>
        <v/>
      </c>
      <c r="T147">
        <f t="shared" si="23"/>
        <v>994038000</v>
      </c>
      <c r="U147">
        <f t="shared" si="24"/>
        <v>211710746.82216713</v>
      </c>
      <c r="V147">
        <f t="shared" si="25"/>
        <v>0.45326938495288666</v>
      </c>
      <c r="W147">
        <f t="shared" si="26"/>
        <v>0.40603512712657142</v>
      </c>
      <c r="X147">
        <f t="shared" si="27"/>
        <v>1.1145489945213005</v>
      </c>
      <c r="Y147">
        <f t="shared" si="28"/>
        <v>-0.5181975957609396</v>
      </c>
      <c r="Z147">
        <f t="shared" si="29"/>
        <v>-1.455655910839819</v>
      </c>
      <c r="AA147">
        <f t="shared" si="30"/>
        <v>-1.455655910839819</v>
      </c>
      <c r="AB147">
        <f>IFERROR(V144+MATCH(AA147,V147:Z147,0)-1,"")</f>
        <v>2016</v>
      </c>
    </row>
    <row r="148" spans="1:28" x14ac:dyDescent="0.3">
      <c r="A148" s="1">
        <v>3</v>
      </c>
      <c r="B148" t="s">
        <v>265</v>
      </c>
      <c r="C148" t="s">
        <v>9955</v>
      </c>
      <c r="D148" t="s">
        <v>9956</v>
      </c>
      <c r="E148" t="s">
        <v>55</v>
      </c>
      <c r="F148" t="s">
        <v>9957</v>
      </c>
      <c r="G148" t="s">
        <v>9958</v>
      </c>
      <c r="I148" t="str">
        <f t="shared" si="15"/>
        <v>N/A</v>
      </c>
      <c r="J148">
        <f t="shared" si="16"/>
        <v>902580000</v>
      </c>
      <c r="K148">
        <f t="shared" si="17"/>
        <v>868090000</v>
      </c>
      <c r="L148">
        <f t="shared" si="18"/>
        <v>1010000000</v>
      </c>
      <c r="M148">
        <f t="shared" si="19"/>
        <v>642720000</v>
      </c>
      <c r="N148">
        <f t="shared" si="20"/>
        <v>467500000</v>
      </c>
      <c r="P148">
        <f t="shared" si="21"/>
        <v>1010000000</v>
      </c>
      <c r="Q148">
        <f>IFERROR(J144+MATCH(P148,J148:N148,0)-1,"")</f>
        <v>2014</v>
      </c>
      <c r="R148">
        <f t="shared" si="22"/>
        <v>467500000</v>
      </c>
      <c r="S148" t="str">
        <f>IFERROR(J144+MATCH(R148,J148:N148)-1,"")</f>
        <v/>
      </c>
      <c r="T148">
        <f t="shared" si="23"/>
        <v>778178000</v>
      </c>
      <c r="U148">
        <f t="shared" si="24"/>
        <v>219186652.46770844</v>
      </c>
      <c r="V148">
        <f t="shared" si="25"/>
        <v>0.56756193225920748</v>
      </c>
      <c r="W148">
        <f t="shared" si="26"/>
        <v>0.41020746011551157</v>
      </c>
      <c r="X148">
        <f t="shared" si="27"/>
        <v>1.0576465190285849</v>
      </c>
      <c r="Y148">
        <f t="shared" si="28"/>
        <v>-0.6180029599199991</v>
      </c>
      <c r="Z148">
        <f t="shared" si="29"/>
        <v>-1.4174129514833047</v>
      </c>
      <c r="AA148">
        <f t="shared" si="30"/>
        <v>-1.4174129514833047</v>
      </c>
      <c r="AB148">
        <f>IFERROR(V144+MATCH(AA148,V148:Z148,0)-1,"")</f>
        <v>2016</v>
      </c>
    </row>
    <row r="149" spans="1:28" x14ac:dyDescent="0.3">
      <c r="A149" s="1">
        <v>4</v>
      </c>
      <c r="B149" t="s">
        <v>271</v>
      </c>
      <c r="C149" t="s">
        <v>9959</v>
      </c>
      <c r="D149" t="s">
        <v>9960</v>
      </c>
      <c r="E149" t="s">
        <v>9961</v>
      </c>
      <c r="F149" t="s">
        <v>9962</v>
      </c>
      <c r="G149" t="s">
        <v>9963</v>
      </c>
      <c r="I149" t="str">
        <f t="shared" si="15"/>
        <v>N/A</v>
      </c>
      <c r="J149">
        <f t="shared" si="16"/>
        <v>187080000</v>
      </c>
      <c r="K149">
        <f t="shared" si="17"/>
        <v>209750000</v>
      </c>
      <c r="L149">
        <f t="shared" si="18"/>
        <v>217480000</v>
      </c>
      <c r="M149">
        <f t="shared" si="19"/>
        <v>241610000</v>
      </c>
      <c r="N149">
        <f t="shared" si="20"/>
        <v>218350000</v>
      </c>
      <c r="P149">
        <f t="shared" si="21"/>
        <v>241610000</v>
      </c>
      <c r="Q149">
        <f>IFERROR(J144+MATCH(P149,J149:N149,0)-1,"")</f>
        <v>2015</v>
      </c>
      <c r="R149">
        <f t="shared" si="22"/>
        <v>187080000</v>
      </c>
      <c r="S149">
        <f>IFERROR(J144+MATCH(R149,J149:N149)-1,"")</f>
        <v>2012</v>
      </c>
      <c r="T149">
        <f t="shared" si="23"/>
        <v>214854000</v>
      </c>
      <c r="U149">
        <f t="shared" si="24"/>
        <v>19573242.705285192</v>
      </c>
      <c r="V149">
        <f t="shared" si="25"/>
        <v>-1.4189779597685379</v>
      </c>
      <c r="W149">
        <f t="shared" si="26"/>
        <v>-0.26076415016413257</v>
      </c>
      <c r="X149">
        <f t="shared" si="27"/>
        <v>0.1341627465382077</v>
      </c>
      <c r="Y149">
        <f t="shared" si="28"/>
        <v>1.366968182169187</v>
      </c>
      <c r="Z149">
        <f t="shared" si="29"/>
        <v>0.17861118122527575</v>
      </c>
      <c r="AA149">
        <f t="shared" si="30"/>
        <v>-1.4189779597685379</v>
      </c>
      <c r="AB149">
        <f>IFERROR(V144+MATCH(AA149,V149:Z149,0)-1,"")</f>
        <v>2012</v>
      </c>
    </row>
    <row r="150" spans="1:28" x14ac:dyDescent="0.3">
      <c r="A150" s="1">
        <v>5</v>
      </c>
      <c r="B150" t="s">
        <v>277</v>
      </c>
      <c r="C150" t="s">
        <v>9964</v>
      </c>
      <c r="D150" t="s">
        <v>9965</v>
      </c>
      <c r="E150" t="s">
        <v>9966</v>
      </c>
      <c r="F150" t="s">
        <v>9967</v>
      </c>
      <c r="G150" t="s">
        <v>9968</v>
      </c>
      <c r="I150" t="str">
        <f t="shared" si="15"/>
        <v>N/A</v>
      </c>
      <c r="J150">
        <f t="shared" si="16"/>
        <v>180180000</v>
      </c>
      <c r="K150">
        <f t="shared" si="17"/>
        <v>201350000</v>
      </c>
      <c r="L150">
        <f t="shared" si="18"/>
        <v>208880000</v>
      </c>
      <c r="M150">
        <f t="shared" si="19"/>
        <v>232710000</v>
      </c>
      <c r="N150">
        <f t="shared" si="20"/>
        <v>209850000</v>
      </c>
      <c r="P150">
        <f t="shared" si="21"/>
        <v>232710000</v>
      </c>
      <c r="Q150">
        <f>IFERROR(J144+MATCH(P150,J150:N150,0)-1,"")</f>
        <v>2015</v>
      </c>
      <c r="R150">
        <f t="shared" si="22"/>
        <v>180180000</v>
      </c>
      <c r="S150">
        <f>IFERROR(J144+MATCH(R150,J150:N150)-1,"")</f>
        <v>2012</v>
      </c>
      <c r="T150">
        <f t="shared" si="23"/>
        <v>206594000</v>
      </c>
      <c r="U150">
        <f t="shared" si="24"/>
        <v>18861811.418843102</v>
      </c>
      <c r="V150">
        <f t="shared" si="25"/>
        <v>-1.4003957209333671</v>
      </c>
      <c r="W150">
        <f t="shared" si="26"/>
        <v>-0.27802207770782827</v>
      </c>
      <c r="X150">
        <f t="shared" si="27"/>
        <v>0.12119726728453385</v>
      </c>
      <c r="Y150">
        <f t="shared" si="28"/>
        <v>1.3845966021009999</v>
      </c>
      <c r="Z150">
        <f t="shared" si="29"/>
        <v>0.1726239292556615</v>
      </c>
      <c r="AA150">
        <f t="shared" si="30"/>
        <v>-1.4003957209333671</v>
      </c>
      <c r="AB150">
        <f>IFERROR(V144+MATCH(AA150,V150:Z150,0)-1,"")</f>
        <v>2012</v>
      </c>
    </row>
    <row r="151" spans="1:28" x14ac:dyDescent="0.3">
      <c r="A151" s="1">
        <v>6</v>
      </c>
      <c r="B151" t="s">
        <v>283</v>
      </c>
      <c r="C151" t="s">
        <v>5767</v>
      </c>
      <c r="D151" t="s">
        <v>9969</v>
      </c>
      <c r="E151" t="s">
        <v>9970</v>
      </c>
      <c r="F151" t="s">
        <v>9971</v>
      </c>
      <c r="G151" t="s">
        <v>707</v>
      </c>
      <c r="I151" t="str">
        <f t="shared" si="15"/>
        <v>N/A</v>
      </c>
      <c r="J151">
        <f t="shared" si="16"/>
        <v>6900000</v>
      </c>
      <c r="K151">
        <f t="shared" si="17"/>
        <v>8400000</v>
      </c>
      <c r="L151">
        <f t="shared" si="18"/>
        <v>8600000</v>
      </c>
      <c r="M151">
        <f t="shared" si="19"/>
        <v>8900000</v>
      </c>
      <c r="N151">
        <f t="shared" si="20"/>
        <v>8500000</v>
      </c>
      <c r="P151">
        <f t="shared" si="21"/>
        <v>8900000</v>
      </c>
      <c r="Q151">
        <f>IFERROR(J144+MATCH(P151,J151:N151,0)-1,"")</f>
        <v>2015</v>
      </c>
      <c r="R151">
        <f t="shared" si="22"/>
        <v>6900000</v>
      </c>
      <c r="S151">
        <f>IFERROR(J144+MATCH(R151,J151:N151)-1,"")</f>
        <v>2012</v>
      </c>
      <c r="T151">
        <f t="shared" si="23"/>
        <v>8260000</v>
      </c>
      <c r="U151">
        <f t="shared" si="24"/>
        <v>782943.16524253529</v>
      </c>
      <c r="V151">
        <f t="shared" si="25"/>
        <v>-1.7370354073896381</v>
      </c>
      <c r="W151">
        <f t="shared" si="26"/>
        <v>0.17881246840775686</v>
      </c>
      <c r="X151">
        <f t="shared" si="27"/>
        <v>0.43425885184740953</v>
      </c>
      <c r="Y151">
        <f t="shared" si="28"/>
        <v>0.81742842700688845</v>
      </c>
      <c r="Z151">
        <f t="shared" si="29"/>
        <v>0.30653566012758321</v>
      </c>
      <c r="AA151">
        <f t="shared" si="30"/>
        <v>-1.7370354073896381</v>
      </c>
      <c r="AB151">
        <f>IFERROR(V144+MATCH(AA151,V151:Z151,0)-1,"")</f>
        <v>2012</v>
      </c>
    </row>
    <row r="152" spans="1:28" x14ac:dyDescent="0.3">
      <c r="A152" s="1">
        <v>7</v>
      </c>
      <c r="B152" t="s">
        <v>289</v>
      </c>
      <c r="C152" t="s">
        <v>254</v>
      </c>
      <c r="D152" t="s">
        <v>9972</v>
      </c>
      <c r="E152" t="s">
        <v>9973</v>
      </c>
      <c r="F152" t="s">
        <v>9974</v>
      </c>
      <c r="G152" t="s">
        <v>9975</v>
      </c>
      <c r="I152" t="str">
        <f t="shared" si="15"/>
        <v>N/A</v>
      </c>
      <c r="J152" t="str">
        <f t="shared" si="16"/>
        <v>N/A</v>
      </c>
      <c r="K152">
        <f t="shared" si="17"/>
        <v>-1.0900000000000002E-2</v>
      </c>
      <c r="L152">
        <f t="shared" si="18"/>
        <v>0.14019999999999999</v>
      </c>
      <c r="M152">
        <f t="shared" si="19"/>
        <v>-0.28039999999999998</v>
      </c>
      <c r="N152">
        <f t="shared" si="20"/>
        <v>-0.22440000000000002</v>
      </c>
      <c r="P152">
        <f t="shared" si="21"/>
        <v>0.14019999999999999</v>
      </c>
      <c r="Q152">
        <f>IFERROR(J144+MATCH(P152,J152:N152,0)-1,"")</f>
        <v>2014</v>
      </c>
      <c r="R152">
        <f t="shared" si="22"/>
        <v>-0.28039999999999998</v>
      </c>
      <c r="S152" t="str">
        <f>IFERROR(J144+MATCH(R152,J152:N152)-1,"")</f>
        <v/>
      </c>
      <c r="T152">
        <f t="shared" si="23"/>
        <v>-9.3875E-2</v>
      </c>
      <c r="U152">
        <f t="shared" si="24"/>
        <v>0.19451161704809988</v>
      </c>
      <c r="V152" t="str">
        <f t="shared" si="25"/>
        <v/>
      </c>
      <c r="W152">
        <f t="shared" si="26"/>
        <v>0.42658120506746644</v>
      </c>
      <c r="X152">
        <f t="shared" si="27"/>
        <v>1.2033985607251245</v>
      </c>
      <c r="Y152">
        <f t="shared" si="28"/>
        <v>-0.95894015396455778</v>
      </c>
      <c r="Z152">
        <f t="shared" si="29"/>
        <v>-0.67103961182803329</v>
      </c>
      <c r="AA152">
        <f t="shared" si="30"/>
        <v>1.2033985607251245</v>
      </c>
      <c r="AB152">
        <f>IFERROR(V144+MATCH(AA152,V152:Z152,0)-1,"")</f>
        <v>2014</v>
      </c>
    </row>
    <row r="153" spans="1:28" x14ac:dyDescent="0.3">
      <c r="A153" s="1">
        <v>8</v>
      </c>
      <c r="B153" t="s">
        <v>294</v>
      </c>
      <c r="C153" t="s">
        <v>8360</v>
      </c>
      <c r="D153" t="s">
        <v>9976</v>
      </c>
      <c r="E153" t="s">
        <v>9977</v>
      </c>
      <c r="F153" t="s">
        <v>9978</v>
      </c>
      <c r="G153" t="s">
        <v>9979</v>
      </c>
      <c r="I153" t="str">
        <f t="shared" si="15"/>
        <v>N/A</v>
      </c>
      <c r="J153">
        <f t="shared" si="16"/>
        <v>285220000</v>
      </c>
      <c r="K153">
        <f t="shared" si="17"/>
        <v>185070000</v>
      </c>
      <c r="L153">
        <f t="shared" si="18"/>
        <v>262390000</v>
      </c>
      <c r="M153">
        <f t="shared" si="19"/>
        <v>-78730000</v>
      </c>
      <c r="N153">
        <f t="shared" si="20"/>
        <v>-138360000</v>
      </c>
      <c r="P153">
        <f t="shared" si="21"/>
        <v>285220000</v>
      </c>
      <c r="Q153">
        <f>IFERROR(J144+MATCH(P153,J153:N153,0)-1,"")</f>
        <v>2012</v>
      </c>
      <c r="R153">
        <f t="shared" si="22"/>
        <v>-138360000</v>
      </c>
      <c r="S153" t="str">
        <f>IFERROR(J144+MATCH(R153,J153:N153)-1,"")</f>
        <v/>
      </c>
      <c r="T153">
        <f t="shared" si="23"/>
        <v>103118000</v>
      </c>
      <c r="U153">
        <f t="shared" si="24"/>
        <v>197879482.43817499</v>
      </c>
      <c r="V153">
        <f t="shared" si="25"/>
        <v>0.92026721394369693</v>
      </c>
      <c r="W153">
        <f t="shared" si="26"/>
        <v>0.41415107311898741</v>
      </c>
      <c r="X153">
        <f t="shared" si="27"/>
        <v>0.80489395887601722</v>
      </c>
      <c r="Y153">
        <f t="shared" si="28"/>
        <v>-0.91898360436037707</v>
      </c>
      <c r="Z153">
        <f t="shared" si="29"/>
        <v>-1.2203286415783245</v>
      </c>
      <c r="AA153">
        <f t="shared" si="30"/>
        <v>-1.2203286415783245</v>
      </c>
      <c r="AB153">
        <f>IFERROR(V144+MATCH(AA153,V153:Z153,0)-1,"")</f>
        <v>2016</v>
      </c>
    </row>
    <row r="154" spans="1:28" x14ac:dyDescent="0.3">
      <c r="A154" s="1">
        <v>9</v>
      </c>
      <c r="B154" t="s">
        <v>300</v>
      </c>
      <c r="C154" t="s">
        <v>254</v>
      </c>
      <c r="D154" t="s">
        <v>9980</v>
      </c>
      <c r="E154" t="s">
        <v>3401</v>
      </c>
      <c r="F154" t="s">
        <v>9981</v>
      </c>
      <c r="G154" t="s">
        <v>9982</v>
      </c>
      <c r="I154" t="str">
        <f t="shared" si="15"/>
        <v>N/A</v>
      </c>
      <c r="J154" t="str">
        <f t="shared" si="16"/>
        <v>N/A</v>
      </c>
      <c r="K154">
        <f t="shared" si="17"/>
        <v>-0.35110000000000002</v>
      </c>
      <c r="L154">
        <f t="shared" si="18"/>
        <v>0.4178</v>
      </c>
      <c r="M154">
        <f t="shared" si="19"/>
        <v>-1.3</v>
      </c>
      <c r="N154">
        <f t="shared" si="20"/>
        <v>-0.75739999999999996</v>
      </c>
      <c r="P154">
        <f t="shared" si="21"/>
        <v>0.4178</v>
      </c>
      <c r="Q154">
        <f>IFERROR(J144+MATCH(P154,J154:N154,0)-1,"")</f>
        <v>2014</v>
      </c>
      <c r="R154">
        <f t="shared" si="22"/>
        <v>-1.3</v>
      </c>
      <c r="S154" t="str">
        <f>IFERROR(J144+MATCH(R154,J154:N154)-1,"")</f>
        <v/>
      </c>
      <c r="T154">
        <f t="shared" si="23"/>
        <v>-0.49767499999999998</v>
      </c>
      <c r="U154">
        <f t="shared" si="24"/>
        <v>0.72359316089913406</v>
      </c>
      <c r="V154" t="str">
        <f t="shared" si="25"/>
        <v/>
      </c>
      <c r="W154">
        <f t="shared" si="26"/>
        <v>0.20256548558013793</v>
      </c>
      <c r="X154">
        <f t="shared" si="27"/>
        <v>1.2651791772913308</v>
      </c>
      <c r="Y154">
        <f t="shared" si="28"/>
        <v>-1.1088067761765936</v>
      </c>
      <c r="Z154">
        <f t="shared" si="29"/>
        <v>-0.3589378866948752</v>
      </c>
      <c r="AA154">
        <f t="shared" si="30"/>
        <v>1.2651791772913308</v>
      </c>
      <c r="AB154">
        <f>IFERROR(V144+MATCH(AA154,V154:Z154,0)-1,"")</f>
        <v>2014</v>
      </c>
    </row>
    <row r="155" spans="1:28" x14ac:dyDescent="0.3">
      <c r="A155" s="1">
        <v>10</v>
      </c>
      <c r="B155" t="s">
        <v>305</v>
      </c>
      <c r="C155" t="s">
        <v>254</v>
      </c>
      <c r="D155" t="s">
        <v>254</v>
      </c>
      <c r="E155" t="s">
        <v>254</v>
      </c>
      <c r="F155" t="s">
        <v>254</v>
      </c>
      <c r="G155" t="s">
        <v>9983</v>
      </c>
      <c r="I155" t="str">
        <f t="shared" si="15"/>
        <v>N/A</v>
      </c>
      <c r="J155" t="str">
        <f t="shared" si="16"/>
        <v>N/A</v>
      </c>
      <c r="K155" t="str">
        <f t="shared" si="17"/>
        <v>N/A</v>
      </c>
      <c r="L155" t="str">
        <f t="shared" si="18"/>
        <v>N/A</v>
      </c>
      <c r="M155" t="str">
        <f t="shared" si="19"/>
        <v>N/A</v>
      </c>
      <c r="N155">
        <f t="shared" si="20"/>
        <v>-0.25269999999999998</v>
      </c>
      <c r="P155">
        <f t="shared" si="21"/>
        <v>-0.25269999999999998</v>
      </c>
      <c r="Q155">
        <f>IFERROR(J144+MATCH(P155,J155:N155,0)-1,"")</f>
        <v>2016</v>
      </c>
      <c r="R155">
        <f t="shared" si="22"/>
        <v>-0.25269999999999998</v>
      </c>
      <c r="S155">
        <f>IFERROR(J144+MATCH(R155,J155:N155)-1,"")</f>
        <v>2016</v>
      </c>
      <c r="T155">
        <f t="shared" si="23"/>
        <v>-0.25269999999999998</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9984</v>
      </c>
      <c r="D158" t="s">
        <v>9985</v>
      </c>
      <c r="E158" t="s">
        <v>9986</v>
      </c>
      <c r="F158" t="s">
        <v>9987</v>
      </c>
      <c r="G158" t="s">
        <v>9988</v>
      </c>
      <c r="I158" t="str">
        <f t="shared" si="15"/>
        <v>N/A</v>
      </c>
      <c r="J158">
        <f t="shared" si="16"/>
        <v>173440000</v>
      </c>
      <c r="K158">
        <f t="shared" si="17"/>
        <v>163440000</v>
      </c>
      <c r="L158">
        <f t="shared" si="18"/>
        <v>167300000</v>
      </c>
      <c r="M158">
        <f t="shared" si="19"/>
        <v>143460000</v>
      </c>
      <c r="N158">
        <f t="shared" si="20"/>
        <v>135330000</v>
      </c>
      <c r="P158">
        <f t="shared" si="21"/>
        <v>173440000</v>
      </c>
      <c r="Q158">
        <f>IFERROR(J144+MATCH(P158,J158:N158,0)-1,"")</f>
        <v>2012</v>
      </c>
      <c r="R158">
        <f t="shared" si="22"/>
        <v>135330000</v>
      </c>
      <c r="S158" t="str">
        <f>IFERROR(J144+MATCH(R158,J158:N158)-1,"")</f>
        <v/>
      </c>
      <c r="T158">
        <f t="shared" si="23"/>
        <v>156594000</v>
      </c>
      <c r="U158">
        <f t="shared" si="24"/>
        <v>16354919.137678426</v>
      </c>
      <c r="V158">
        <f t="shared" si="25"/>
        <v>1.0300264928360436</v>
      </c>
      <c r="W158">
        <f t="shared" si="26"/>
        <v>0.41858965748281818</v>
      </c>
      <c r="X158">
        <f t="shared" si="27"/>
        <v>0.65460427592916315</v>
      </c>
      <c r="Y158">
        <f t="shared" si="28"/>
        <v>-0.80306113955292635</v>
      </c>
      <c r="Z158">
        <f t="shared" si="29"/>
        <v>-1.3001592866950986</v>
      </c>
      <c r="AA158">
        <f t="shared" si="30"/>
        <v>-1.3001592866950986</v>
      </c>
      <c r="AB158">
        <f>IFERROR(V144+MATCH(AA158,V158:Z158,0)-1,"")</f>
        <v>2016</v>
      </c>
    </row>
    <row r="159" spans="1:28"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1:28" x14ac:dyDescent="0.3">
      <c r="A160" s="1">
        <v>2</v>
      </c>
      <c r="B160" t="s">
        <v>320</v>
      </c>
      <c r="C160" t="s">
        <v>9984</v>
      </c>
      <c r="D160" t="s">
        <v>9985</v>
      </c>
      <c r="E160" t="s">
        <v>9986</v>
      </c>
      <c r="F160" t="s">
        <v>9987</v>
      </c>
      <c r="G160" t="s">
        <v>9988</v>
      </c>
      <c r="I160" t="str">
        <f t="shared" si="15"/>
        <v>N/A</v>
      </c>
      <c r="J160">
        <f t="shared" si="16"/>
        <v>173440000</v>
      </c>
      <c r="K160">
        <f t="shared" si="17"/>
        <v>163440000</v>
      </c>
      <c r="L160">
        <f t="shared" si="18"/>
        <v>167300000</v>
      </c>
      <c r="M160">
        <f t="shared" si="19"/>
        <v>143460000</v>
      </c>
      <c r="N160">
        <f t="shared" si="20"/>
        <v>135330000</v>
      </c>
      <c r="P160">
        <f t="shared" si="21"/>
        <v>173440000</v>
      </c>
      <c r="Q160">
        <f>IFERROR(J144+MATCH(P160,J160:N160,0)-1,"")</f>
        <v>2012</v>
      </c>
      <c r="R160">
        <f t="shared" si="22"/>
        <v>135330000</v>
      </c>
      <c r="S160" t="str">
        <f>IFERROR(J144+MATCH(R160,J160:N160)-1,"")</f>
        <v/>
      </c>
      <c r="T160">
        <f t="shared" si="23"/>
        <v>156594000</v>
      </c>
      <c r="U160">
        <f t="shared" si="24"/>
        <v>16354919.137678426</v>
      </c>
      <c r="V160">
        <f t="shared" si="25"/>
        <v>1.0300264928360436</v>
      </c>
      <c r="W160">
        <f t="shared" si="26"/>
        <v>0.41858965748281818</v>
      </c>
      <c r="X160">
        <f t="shared" si="27"/>
        <v>0.65460427592916315</v>
      </c>
      <c r="Y160">
        <f t="shared" si="28"/>
        <v>-0.80306113955292635</v>
      </c>
      <c r="Z160">
        <f t="shared" si="29"/>
        <v>-1.3001592866950986</v>
      </c>
      <c r="AA160">
        <f t="shared" si="30"/>
        <v>-1.3001592866950986</v>
      </c>
      <c r="AB160">
        <f>IFERROR(V144+MATCH(AA160,V160:Z160,0)-1,"")</f>
        <v>2016</v>
      </c>
    </row>
    <row r="161" spans="1:28" x14ac:dyDescent="0.3">
      <c r="A161" s="1">
        <v>3</v>
      </c>
      <c r="B161" t="s">
        <v>326</v>
      </c>
      <c r="C161" t="s">
        <v>254</v>
      </c>
      <c r="D161" t="s">
        <v>7326</v>
      </c>
      <c r="E161" t="s">
        <v>9989</v>
      </c>
      <c r="F161" t="s">
        <v>117</v>
      </c>
      <c r="G161" t="s">
        <v>9990</v>
      </c>
      <c r="I161" t="str">
        <f t="shared" si="15"/>
        <v>N/A</v>
      </c>
      <c r="J161" t="str">
        <f t="shared" si="16"/>
        <v>N/A</v>
      </c>
      <c r="K161">
        <f t="shared" si="17"/>
        <v>-5.7699999999999994E-2</v>
      </c>
      <c r="L161">
        <f t="shared" si="18"/>
        <v>2.3599999999999999E-2</v>
      </c>
      <c r="M161">
        <f t="shared" si="19"/>
        <v>-0.14250000000000002</v>
      </c>
      <c r="N161">
        <f t="shared" si="20"/>
        <v>-5.67E-2</v>
      </c>
      <c r="P161">
        <f t="shared" si="21"/>
        <v>2.3599999999999999E-2</v>
      </c>
      <c r="Q161">
        <f>IFERROR(J144+MATCH(P161,J161:N161,0)-1,"")</f>
        <v>2014</v>
      </c>
      <c r="R161">
        <f t="shared" si="22"/>
        <v>-0.14250000000000002</v>
      </c>
      <c r="S161" t="str">
        <f>IFERROR(J144+MATCH(R161,J161:N161)-1,"")</f>
        <v/>
      </c>
      <c r="T161">
        <f t="shared" si="23"/>
        <v>-5.8325000000000002E-2</v>
      </c>
      <c r="U161">
        <f t="shared" si="24"/>
        <v>6.7823711438797979E-2</v>
      </c>
      <c r="V161" t="str">
        <f t="shared" si="25"/>
        <v/>
      </c>
      <c r="W161">
        <f t="shared" si="26"/>
        <v>9.2150663350823586E-3</v>
      </c>
      <c r="X161">
        <f t="shared" si="27"/>
        <v>1.207910895202581</v>
      </c>
      <c r="Y161">
        <f t="shared" si="28"/>
        <v>-1.2410851340088773</v>
      </c>
      <c r="Z161">
        <f t="shared" si="29"/>
        <v>2.3959172471213864E-2</v>
      </c>
      <c r="AA161">
        <f t="shared" si="30"/>
        <v>-1.2410851340088773</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9991</v>
      </c>
      <c r="D163" t="s">
        <v>1961</v>
      </c>
      <c r="E163" t="s">
        <v>9992</v>
      </c>
      <c r="F163" t="s">
        <v>9993</v>
      </c>
      <c r="G163" t="s">
        <v>9994</v>
      </c>
      <c r="I163" t="str">
        <f t="shared" si="15"/>
        <v>N/A</v>
      </c>
      <c r="J163">
        <f t="shared" si="16"/>
        <v>15840000</v>
      </c>
      <c r="K163">
        <f t="shared" si="17"/>
        <v>8000000</v>
      </c>
      <c r="L163">
        <f t="shared" si="18"/>
        <v>34700000</v>
      </c>
      <c r="M163">
        <f t="shared" si="19"/>
        <v>81880000</v>
      </c>
      <c r="N163">
        <f t="shared" si="20"/>
        <v>-242920000</v>
      </c>
      <c r="P163">
        <f t="shared" si="21"/>
        <v>81880000</v>
      </c>
      <c r="Q163">
        <f>IFERROR(J144+MATCH(P163,J163:N163,0)-1,"")</f>
        <v>2015</v>
      </c>
      <c r="R163">
        <f t="shared" si="22"/>
        <v>-242920000</v>
      </c>
      <c r="S163" t="str">
        <f>IFERROR(J144+MATCH(R163,J163:N163)-1,"")</f>
        <v/>
      </c>
      <c r="T163">
        <f t="shared" si="23"/>
        <v>-20500000</v>
      </c>
      <c r="U163">
        <f t="shared" si="24"/>
        <v>127605061.02815828</v>
      </c>
      <c r="V163">
        <f t="shared" si="25"/>
        <v>0.28478494275380617</v>
      </c>
      <c r="W163">
        <f t="shared" si="26"/>
        <v>0.22334537337599</v>
      </c>
      <c r="X163">
        <f t="shared" si="27"/>
        <v>0.43258472317033853</v>
      </c>
      <c r="Y163">
        <f t="shared" si="28"/>
        <v>0.80231927460469665</v>
      </c>
      <c r="Z163">
        <f t="shared" si="29"/>
        <v>-1.7430343139048314</v>
      </c>
      <c r="AA163">
        <f t="shared" si="30"/>
        <v>-1.7430343139048314</v>
      </c>
      <c r="AB163">
        <f>IFERROR(V144+MATCH(AA163,V163:Z163,0)-1,"")</f>
        <v>2016</v>
      </c>
    </row>
    <row r="164" spans="1:28" x14ac:dyDescent="0.3">
      <c r="A164" s="1">
        <v>6</v>
      </c>
      <c r="B164" t="s">
        <v>338</v>
      </c>
      <c r="C164" t="s">
        <v>9995</v>
      </c>
      <c r="D164" t="s">
        <v>9996</v>
      </c>
      <c r="E164" t="s">
        <v>9997</v>
      </c>
      <c r="F164" t="s">
        <v>9998</v>
      </c>
      <c r="G164" t="s">
        <v>9999</v>
      </c>
      <c r="I164" t="str">
        <f t="shared" si="15"/>
        <v>N/A</v>
      </c>
      <c r="J164">
        <f t="shared" si="16"/>
        <v>95930000</v>
      </c>
      <c r="K164">
        <f t="shared" si="17"/>
        <v>13630000</v>
      </c>
      <c r="L164">
        <f t="shared" si="18"/>
        <v>60380000</v>
      </c>
      <c r="M164">
        <f t="shared" si="19"/>
        <v>-81880000</v>
      </c>
      <c r="N164">
        <f t="shared" si="20"/>
        <v>-30770000</v>
      </c>
      <c r="P164">
        <f t="shared" si="21"/>
        <v>95930000</v>
      </c>
      <c r="Q164">
        <f>IFERROR(J144+MATCH(P164,J164:N164,0)-1,"")</f>
        <v>2012</v>
      </c>
      <c r="R164">
        <f t="shared" si="22"/>
        <v>-81880000</v>
      </c>
      <c r="S164" t="str">
        <f>IFERROR(J144+MATCH(R164,J164:N164)-1,"")</f>
        <v/>
      </c>
      <c r="T164">
        <f t="shared" si="23"/>
        <v>11458000</v>
      </c>
      <c r="U164">
        <f t="shared" si="24"/>
        <v>70761544.429160103</v>
      </c>
      <c r="V164">
        <f t="shared" si="25"/>
        <v>1.1937557423519145</v>
      </c>
      <c r="W164">
        <f t="shared" si="26"/>
        <v>3.0694638133208142E-2</v>
      </c>
      <c r="X164">
        <f t="shared" si="27"/>
        <v>0.69136422042026191</v>
      </c>
      <c r="Y164">
        <f t="shared" si="28"/>
        <v>-1.3190497854868239</v>
      </c>
      <c r="Z164">
        <f t="shared" si="29"/>
        <v>-0.59676481541856052</v>
      </c>
      <c r="AA164">
        <f t="shared" si="30"/>
        <v>-1.3190497854868239</v>
      </c>
      <c r="AB164">
        <f>IFERROR(V144+MATCH(AA164,V164:Z164,0)-1,"")</f>
        <v>2015</v>
      </c>
    </row>
    <row r="165" spans="1:28" x14ac:dyDescent="0.3">
      <c r="A165" s="1">
        <v>7</v>
      </c>
      <c r="B165" t="s">
        <v>344</v>
      </c>
      <c r="C165" t="s">
        <v>10000</v>
      </c>
      <c r="D165" t="s">
        <v>10001</v>
      </c>
      <c r="E165" t="s">
        <v>345</v>
      </c>
      <c r="F165" t="s">
        <v>9288</v>
      </c>
      <c r="G165" t="s">
        <v>10002</v>
      </c>
      <c r="I165" t="str">
        <f t="shared" si="15"/>
        <v>N/A</v>
      </c>
      <c r="J165">
        <f t="shared" si="16"/>
        <v>-1800000</v>
      </c>
      <c r="K165">
        <f t="shared" si="17"/>
        <v>-2130000</v>
      </c>
      <c r="L165">
        <f t="shared" si="18"/>
        <v>-1200000</v>
      </c>
      <c r="M165">
        <f t="shared" si="19"/>
        <v>-1070000</v>
      </c>
      <c r="N165">
        <f t="shared" si="20"/>
        <v>115000</v>
      </c>
      <c r="P165">
        <f t="shared" si="21"/>
        <v>115000</v>
      </c>
      <c r="Q165">
        <f>IFERROR(J144+MATCH(P165,J165:N165,0)-1,"")</f>
        <v>2016</v>
      </c>
      <c r="R165">
        <f t="shared" si="22"/>
        <v>-2130000</v>
      </c>
      <c r="S165" t="str">
        <f>IFERROR(J144+MATCH(R165,J165:N165)-1,"")</f>
        <v/>
      </c>
      <c r="T165">
        <f t="shared" si="23"/>
        <v>-1217000</v>
      </c>
      <c r="U165">
        <f t="shared" si="24"/>
        <v>861623.46764697623</v>
      </c>
      <c r="V165">
        <f t="shared" si="25"/>
        <v>-0.67662966700770777</v>
      </c>
      <c r="W165">
        <f t="shared" si="26"/>
        <v>-1.0596275917290519</v>
      </c>
      <c r="X165">
        <f t="shared" si="27"/>
        <v>1.9730196122008631E-2</v>
      </c>
      <c r="Y165">
        <f t="shared" si="28"/>
        <v>0.17060816646678051</v>
      </c>
      <c r="Z165">
        <f t="shared" si="29"/>
        <v>1.5459188961479704</v>
      </c>
      <c r="AA165">
        <f t="shared" si="30"/>
        <v>1.5459188961479704</v>
      </c>
      <c r="AB165">
        <f>IFERROR(V144+MATCH(AA165,V165:Z165,0)-1,"")</f>
        <v>2016</v>
      </c>
    </row>
    <row r="166" spans="1:28" x14ac:dyDescent="0.3">
      <c r="A166" s="1">
        <v>8</v>
      </c>
      <c r="B166" t="s">
        <v>350</v>
      </c>
      <c r="C166" t="s">
        <v>10003</v>
      </c>
      <c r="D166" t="s">
        <v>10004</v>
      </c>
      <c r="E166" t="s">
        <v>4750</v>
      </c>
      <c r="F166" t="s">
        <v>10005</v>
      </c>
      <c r="G166" t="s">
        <v>10005</v>
      </c>
      <c r="I166" t="str">
        <f t="shared" si="15"/>
        <v>N/A</v>
      </c>
      <c r="J166">
        <f t="shared" si="16"/>
        <v>83000</v>
      </c>
      <c r="K166">
        <f t="shared" si="17"/>
        <v>53000</v>
      </c>
      <c r="L166">
        <f t="shared" si="18"/>
        <v>40000</v>
      </c>
      <c r="M166">
        <f t="shared" si="19"/>
        <v>26000</v>
      </c>
      <c r="N166">
        <f t="shared" si="20"/>
        <v>26000</v>
      </c>
      <c r="P166">
        <f t="shared" si="21"/>
        <v>83000</v>
      </c>
      <c r="Q166">
        <f>IFERROR(J144+MATCH(P166,J166:N166,0)-1,"")</f>
        <v>2012</v>
      </c>
      <c r="R166">
        <f t="shared" si="22"/>
        <v>26000</v>
      </c>
      <c r="S166" t="str">
        <f>IFERROR(J144+MATCH(R166,J166:N166)-1,"")</f>
        <v/>
      </c>
      <c r="T166">
        <f t="shared" si="23"/>
        <v>45600</v>
      </c>
      <c r="U166">
        <f t="shared" si="24"/>
        <v>23733.941939762135</v>
      </c>
      <c r="V166">
        <f t="shared" si="25"/>
        <v>1.5758022874970776</v>
      </c>
      <c r="W166">
        <f t="shared" si="26"/>
        <v>0.31178975741920789</v>
      </c>
      <c r="X166">
        <f t="shared" si="27"/>
        <v>-0.23594900561453569</v>
      </c>
      <c r="Y166">
        <f t="shared" si="28"/>
        <v>-0.82582151965087491</v>
      </c>
      <c r="Z166">
        <f t="shared" si="29"/>
        <v>-0.82582151965087491</v>
      </c>
      <c r="AA166">
        <f t="shared" si="30"/>
        <v>1.5758022874970776</v>
      </c>
      <c r="AB166">
        <f>IFERROR(V144+MATCH(AA166,V166:Z166,0)-1,"")</f>
        <v>2012</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10006</v>
      </c>
      <c r="D168" t="s">
        <v>10007</v>
      </c>
      <c r="E168" t="s">
        <v>10008</v>
      </c>
      <c r="F168" t="s">
        <v>10009</v>
      </c>
      <c r="G168" t="s">
        <v>10010</v>
      </c>
      <c r="I168" t="str">
        <f t="shared" si="15"/>
        <v>N/A</v>
      </c>
      <c r="J168">
        <f t="shared" si="16"/>
        <v>62440000</v>
      </c>
      <c r="K168">
        <f t="shared" si="17"/>
        <v>67210000</v>
      </c>
      <c r="L168">
        <f t="shared" si="18"/>
        <v>67040000.000000007</v>
      </c>
      <c r="M168">
        <f t="shared" si="19"/>
        <v>67960000</v>
      </c>
      <c r="N168">
        <f t="shared" si="20"/>
        <v>96630000</v>
      </c>
      <c r="P168">
        <f t="shared" si="21"/>
        <v>96630000</v>
      </c>
      <c r="Q168">
        <f>IFERROR(J144+MATCH(P168,J168:N168,0)-1,"")</f>
        <v>2016</v>
      </c>
      <c r="R168">
        <f t="shared" si="22"/>
        <v>62440000</v>
      </c>
      <c r="S168">
        <f>IFERROR(J144+MATCH(R168,J168:N168)-1,"")</f>
        <v>2012</v>
      </c>
      <c r="T168">
        <f t="shared" si="23"/>
        <v>72256000</v>
      </c>
      <c r="U168">
        <f t="shared" si="24"/>
        <v>13798279.965271033</v>
      </c>
      <c r="V168">
        <f t="shared" si="25"/>
        <v>-0.71139301599227911</v>
      </c>
      <c r="W168">
        <f t="shared" si="26"/>
        <v>-0.36569775455348819</v>
      </c>
      <c r="X168">
        <f t="shared" si="27"/>
        <v>-0.37801813074732299</v>
      </c>
      <c r="Y168">
        <f t="shared" si="28"/>
        <v>-0.31134315369833238</v>
      </c>
      <c r="Z168">
        <f t="shared" si="29"/>
        <v>1.7664520549914231</v>
      </c>
      <c r="AA168">
        <f t="shared" si="30"/>
        <v>1.7664520549914231</v>
      </c>
      <c r="AB168">
        <f>IFERROR(V144+MATCH(AA168,V168:Z168,0)-1,"")</f>
        <v>2016</v>
      </c>
    </row>
    <row r="169" spans="1:28" x14ac:dyDescent="0.3">
      <c r="A169" s="1">
        <v>11</v>
      </c>
      <c r="B169" t="s">
        <v>363</v>
      </c>
      <c r="C169" t="s">
        <v>254</v>
      </c>
      <c r="D169" t="s">
        <v>10011</v>
      </c>
      <c r="E169" t="s">
        <v>10012</v>
      </c>
      <c r="F169" t="s">
        <v>10013</v>
      </c>
      <c r="G169" t="s">
        <v>10014</v>
      </c>
      <c r="I169" t="str">
        <f t="shared" si="15"/>
        <v>N/A</v>
      </c>
      <c r="J169" t="str">
        <f t="shared" si="16"/>
        <v>N/A</v>
      </c>
      <c r="K169">
        <f t="shared" si="17"/>
        <v>7.6399999999999996E-2</v>
      </c>
      <c r="L169">
        <f t="shared" si="18"/>
        <v>-2.5000000000000001E-3</v>
      </c>
      <c r="M169">
        <f t="shared" si="19"/>
        <v>1.38E-2</v>
      </c>
      <c r="N169">
        <f t="shared" si="20"/>
        <v>0.42170000000000002</v>
      </c>
      <c r="P169">
        <f t="shared" si="21"/>
        <v>0.42170000000000002</v>
      </c>
      <c r="Q169">
        <f>IFERROR(J144+MATCH(P169,J169:N169,0)-1,"")</f>
        <v>2016</v>
      </c>
      <c r="R169">
        <f t="shared" si="22"/>
        <v>-2.5000000000000001E-3</v>
      </c>
      <c r="S169">
        <f>IFERROR(J144+MATCH(R169,J169:N169)-1,"")</f>
        <v>2014</v>
      </c>
      <c r="T169">
        <f t="shared" si="23"/>
        <v>0.12735000000000002</v>
      </c>
      <c r="U169">
        <f t="shared" si="24"/>
        <v>0.19915860513671008</v>
      </c>
      <c r="V169" t="str">
        <f t="shared" si="25"/>
        <v/>
      </c>
      <c r="W169">
        <f t="shared" si="26"/>
        <v>-0.25582625448207974</v>
      </c>
      <c r="X169">
        <f t="shared" si="27"/>
        <v>-0.65199291745825405</v>
      </c>
      <c r="Y169">
        <f t="shared" si="28"/>
        <v>-0.57014860051894289</v>
      </c>
      <c r="Z169">
        <f t="shared" si="29"/>
        <v>1.4779677724592764</v>
      </c>
      <c r="AA169">
        <f t="shared" si="30"/>
        <v>1.4779677724592764</v>
      </c>
      <c r="AB169">
        <f>IFERROR(V144+MATCH(AA169,V169:Z169,0)-1,"")</f>
        <v>2016</v>
      </c>
    </row>
    <row r="170" spans="1:28" x14ac:dyDescent="0.3">
      <c r="A170" s="1">
        <v>12</v>
      </c>
      <c r="B170" t="s">
        <v>368</v>
      </c>
      <c r="C170" t="s">
        <v>10015</v>
      </c>
      <c r="D170" t="s">
        <v>419</v>
      </c>
      <c r="E170" t="s">
        <v>10016</v>
      </c>
      <c r="F170" t="s">
        <v>10017</v>
      </c>
      <c r="G170" t="s">
        <v>10010</v>
      </c>
      <c r="I170" t="str">
        <f t="shared" si="15"/>
        <v>N/A</v>
      </c>
      <c r="J170">
        <f t="shared" si="16"/>
        <v>62790000</v>
      </c>
      <c r="K170">
        <f t="shared" si="17"/>
        <v>67560000</v>
      </c>
      <c r="L170">
        <f t="shared" si="18"/>
        <v>67390000</v>
      </c>
      <c r="M170">
        <f t="shared" si="19"/>
        <v>68100000</v>
      </c>
      <c r="N170">
        <f t="shared" si="20"/>
        <v>96630000</v>
      </c>
      <c r="P170">
        <f t="shared" si="21"/>
        <v>96630000</v>
      </c>
      <c r="Q170">
        <f>IFERROR(J144+MATCH(P170,J170:N170,0)-1,"")</f>
        <v>2016</v>
      </c>
      <c r="R170">
        <f t="shared" si="22"/>
        <v>62790000</v>
      </c>
      <c r="S170">
        <f>IFERROR(J144+MATCH(R170,J170:N170)-1,"")</f>
        <v>2012</v>
      </c>
      <c r="T170">
        <f t="shared" si="23"/>
        <v>72494000</v>
      </c>
      <c r="U170">
        <f t="shared" si="24"/>
        <v>13660312.221907668</v>
      </c>
      <c r="V170">
        <f t="shared" si="25"/>
        <v>-0.71037907789817945</v>
      </c>
      <c r="W170">
        <f t="shared" si="26"/>
        <v>-0.36119233000305206</v>
      </c>
      <c r="X170">
        <f t="shared" si="27"/>
        <v>-0.37363714072468135</v>
      </c>
      <c r="Y170">
        <f t="shared" si="28"/>
        <v>-0.32166175476964143</v>
      </c>
      <c r="Z170">
        <f t="shared" si="29"/>
        <v>1.7668703033955544</v>
      </c>
      <c r="AA170">
        <f t="shared" si="30"/>
        <v>1.7668703033955544</v>
      </c>
      <c r="AB170">
        <f>IFERROR(V144+MATCH(AA170,V170:Z170,0)-1,"")</f>
        <v>2016</v>
      </c>
    </row>
    <row r="171" spans="1:28" x14ac:dyDescent="0.3">
      <c r="A171" s="1">
        <v>13</v>
      </c>
      <c r="B171" t="s">
        <v>369</v>
      </c>
      <c r="C171" t="s">
        <v>10018</v>
      </c>
      <c r="D171" t="s">
        <v>10019</v>
      </c>
      <c r="E171" t="s">
        <v>10020</v>
      </c>
      <c r="F171" t="s">
        <v>10021</v>
      </c>
      <c r="G171" t="s">
        <v>254</v>
      </c>
      <c r="I171" t="str">
        <f t="shared" si="15"/>
        <v>N/A</v>
      </c>
      <c r="J171">
        <f t="shared" si="16"/>
        <v>353000</v>
      </c>
      <c r="K171">
        <f t="shared" si="17"/>
        <v>354000</v>
      </c>
      <c r="L171">
        <f t="shared" si="18"/>
        <v>349000</v>
      </c>
      <c r="M171">
        <f t="shared" si="19"/>
        <v>139000</v>
      </c>
      <c r="N171" t="str">
        <f t="shared" si="20"/>
        <v>N/A</v>
      </c>
      <c r="P171">
        <f t="shared" si="21"/>
        <v>354000</v>
      </c>
      <c r="Q171">
        <f>IFERROR(J144+MATCH(P171,J171:N171,0)-1,"")</f>
        <v>2013</v>
      </c>
      <c r="R171">
        <f t="shared" si="22"/>
        <v>139000</v>
      </c>
      <c r="S171" t="str">
        <f>IFERROR(J144+MATCH(R171,J171:N171)-1,"")</f>
        <v/>
      </c>
      <c r="T171">
        <f t="shared" si="23"/>
        <v>298750</v>
      </c>
      <c r="U171">
        <f t="shared" si="24"/>
        <v>106521.90698005114</v>
      </c>
      <c r="V171">
        <f t="shared" si="25"/>
        <v>0.50928491178964397</v>
      </c>
      <c r="W171">
        <f t="shared" si="26"/>
        <v>0.51867265209913049</v>
      </c>
      <c r="X171">
        <f t="shared" si="27"/>
        <v>0.47173395055169787</v>
      </c>
      <c r="Y171">
        <f t="shared" si="28"/>
        <v>-1.4996915144404723</v>
      </c>
      <c r="Z171" t="str">
        <f t="shared" si="29"/>
        <v/>
      </c>
      <c r="AA171">
        <f t="shared" si="30"/>
        <v>-1.4996915144404723</v>
      </c>
      <c r="AB171">
        <f>IFERROR(V144+MATCH(AA171,V171:Z171,0)-1,"")</f>
        <v>2015</v>
      </c>
    </row>
    <row r="172" spans="1:28" x14ac:dyDescent="0.3">
      <c r="A172" s="1">
        <v>14</v>
      </c>
      <c r="B172" t="s">
        <v>370</v>
      </c>
      <c r="C172" t="s">
        <v>2835</v>
      </c>
      <c r="D172" t="s">
        <v>10022</v>
      </c>
      <c r="E172" t="s">
        <v>10023</v>
      </c>
      <c r="F172" t="s">
        <v>10024</v>
      </c>
      <c r="G172" t="s">
        <v>10025</v>
      </c>
      <c r="I172" t="str">
        <f t="shared" si="15"/>
        <v>N/A</v>
      </c>
      <c r="J172">
        <f t="shared" si="16"/>
        <v>31780000</v>
      </c>
      <c r="K172">
        <f t="shared" si="17"/>
        <v>-55650000</v>
      </c>
      <c r="L172">
        <f t="shared" si="18"/>
        <v>-7820000</v>
      </c>
      <c r="M172">
        <f t="shared" si="19"/>
        <v>-373080000</v>
      </c>
      <c r="N172">
        <f t="shared" si="20"/>
        <v>-127260000</v>
      </c>
      <c r="P172">
        <f t="shared" si="21"/>
        <v>31780000</v>
      </c>
      <c r="Q172">
        <f>IFERROR(J144+MATCH(P172,J172:N172,0)-1,"")</f>
        <v>2012</v>
      </c>
      <c r="R172">
        <f t="shared" si="22"/>
        <v>-373080000</v>
      </c>
      <c r="S172" t="str">
        <f>IFERROR(J144+MATCH(R172,J172:N172)-1,"")</f>
        <v/>
      </c>
      <c r="T172">
        <f t="shared" si="23"/>
        <v>-106406000</v>
      </c>
      <c r="U172">
        <f t="shared" si="24"/>
        <v>160421829.18792567</v>
      </c>
      <c r="V172">
        <f t="shared" si="25"/>
        <v>0.86139149952044514</v>
      </c>
      <c r="W172">
        <f t="shared" si="26"/>
        <v>0.31639085688607899</v>
      </c>
      <c r="X172">
        <f t="shared" si="27"/>
        <v>0.61454230075204874</v>
      </c>
      <c r="Y172">
        <f t="shared" si="28"/>
        <v>-1.6623298796051349</v>
      </c>
      <c r="Z172">
        <f t="shared" si="29"/>
        <v>-0.12999477755343786</v>
      </c>
      <c r="AA172">
        <f t="shared" si="30"/>
        <v>-1.6623298796051349</v>
      </c>
      <c r="AB172">
        <f>IFERROR(V144+MATCH(AA172,V172:Z172,0)-1,"")</f>
        <v>2015</v>
      </c>
    </row>
    <row r="173" spans="1:28" x14ac:dyDescent="0.3">
      <c r="A173" s="1">
        <v>15</v>
      </c>
      <c r="B173" t="s">
        <v>376</v>
      </c>
      <c r="C173" t="s">
        <v>254</v>
      </c>
      <c r="D173" t="s">
        <v>10026</v>
      </c>
      <c r="E173" t="s">
        <v>10027</v>
      </c>
      <c r="F173" t="s">
        <v>10028</v>
      </c>
      <c r="G173" t="s">
        <v>10029</v>
      </c>
      <c r="I173" t="str">
        <f t="shared" si="15"/>
        <v>N/A</v>
      </c>
      <c r="J173" t="str">
        <f t="shared" si="16"/>
        <v>N/A</v>
      </c>
      <c r="K173">
        <f t="shared" si="17"/>
        <v>-2.7512000000000003</v>
      </c>
      <c r="L173">
        <f t="shared" si="18"/>
        <v>0.85950000000000004</v>
      </c>
      <c r="M173">
        <f t="shared" si="19"/>
        <v>-46.707799999999999</v>
      </c>
      <c r="N173">
        <f t="shared" si="20"/>
        <v>0.65890000000000004</v>
      </c>
      <c r="P173">
        <f t="shared" si="21"/>
        <v>0.85950000000000004</v>
      </c>
      <c r="Q173">
        <f>IFERROR(J144+MATCH(P173,J173:N173,0)-1,"")</f>
        <v>2014</v>
      </c>
      <c r="R173">
        <f t="shared" si="22"/>
        <v>-46.707799999999999</v>
      </c>
      <c r="S173" t="str">
        <f>IFERROR(J144+MATCH(R173,J173:N173)-1,"")</f>
        <v/>
      </c>
      <c r="T173">
        <f t="shared" si="23"/>
        <v>-11.985149999999999</v>
      </c>
      <c r="U173">
        <f t="shared" si="24"/>
        <v>23.207651681072779</v>
      </c>
      <c r="V173" t="str">
        <f t="shared" si="25"/>
        <v/>
      </c>
      <c r="W173">
        <f t="shared" si="26"/>
        <v>0.39788385860387737</v>
      </c>
      <c r="X173">
        <f t="shared" si="27"/>
        <v>0.55346616609536481</v>
      </c>
      <c r="Y173">
        <f t="shared" si="28"/>
        <v>-1.4961724898826532</v>
      </c>
      <c r="Z173">
        <f t="shared" si="29"/>
        <v>0.54482246518341082</v>
      </c>
      <c r="AA173">
        <f t="shared" si="30"/>
        <v>-1.4961724898826532</v>
      </c>
      <c r="AB173">
        <f>IFERROR(V144+MATCH(AA173,V173:Z173,0)-1,"")</f>
        <v>2015</v>
      </c>
    </row>
    <row r="174" spans="1:28" x14ac:dyDescent="0.3">
      <c r="A174" s="1">
        <v>16</v>
      </c>
      <c r="B174" t="s">
        <v>381</v>
      </c>
      <c r="C174" t="s">
        <v>254</v>
      </c>
      <c r="D174" t="s">
        <v>254</v>
      </c>
      <c r="E174" t="s">
        <v>254</v>
      </c>
      <c r="F174" t="s">
        <v>254</v>
      </c>
      <c r="G174" t="s">
        <v>10030</v>
      </c>
      <c r="I174" t="str">
        <f t="shared" si="15"/>
        <v>N/A</v>
      </c>
      <c r="J174" t="str">
        <f t="shared" si="16"/>
        <v>N/A</v>
      </c>
      <c r="K174" t="str">
        <f t="shared" si="17"/>
        <v>N/A</v>
      </c>
      <c r="L174" t="str">
        <f t="shared" si="18"/>
        <v>N/A</v>
      </c>
      <c r="M174" t="str">
        <f t="shared" si="19"/>
        <v>N/A</v>
      </c>
      <c r="N174">
        <f t="shared" si="20"/>
        <v>-0.2324</v>
      </c>
      <c r="P174">
        <f t="shared" si="21"/>
        <v>-0.2324</v>
      </c>
      <c r="Q174">
        <f>IFERROR(J144+MATCH(P174,J174:N174,0)-1,"")</f>
        <v>2016</v>
      </c>
      <c r="R174">
        <f t="shared" si="22"/>
        <v>-0.2324</v>
      </c>
      <c r="S174">
        <f>IFERROR(J144+MATCH(R174,J174:N174)-1,"")</f>
        <v>2016</v>
      </c>
      <c r="T174">
        <f t="shared" si="23"/>
        <v>-0.2324</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9645</v>
      </c>
      <c r="D175" t="s">
        <v>10031</v>
      </c>
      <c r="E175" t="s">
        <v>10032</v>
      </c>
      <c r="F175" t="s">
        <v>10033</v>
      </c>
      <c r="G175" t="s">
        <v>10034</v>
      </c>
      <c r="I175" t="str">
        <f t="shared" si="15"/>
        <v>N/A</v>
      </c>
      <c r="J175">
        <f t="shared" si="16"/>
        <v>10930000</v>
      </c>
      <c r="K175">
        <f t="shared" si="17"/>
        <v>-19730000</v>
      </c>
      <c r="L175">
        <f t="shared" si="18"/>
        <v>521000</v>
      </c>
      <c r="M175">
        <f t="shared" si="19"/>
        <v>-131330000.00000001</v>
      </c>
      <c r="N175">
        <f t="shared" si="20"/>
        <v>-3880000</v>
      </c>
      <c r="P175">
        <f t="shared" si="21"/>
        <v>10930000</v>
      </c>
      <c r="Q175">
        <f>IFERROR(J144+MATCH(P175,J175:N175,0)-1,"")</f>
        <v>2012</v>
      </c>
      <c r="R175">
        <f t="shared" si="22"/>
        <v>-131330000.00000001</v>
      </c>
      <c r="S175" t="str">
        <f>IFERROR(J144+MATCH(R175,J175:N175)-1,"")</f>
        <v/>
      </c>
      <c r="T175">
        <f t="shared" si="23"/>
        <v>-28697800</v>
      </c>
      <c r="U175">
        <f t="shared" si="24"/>
        <v>58424767.686316058</v>
      </c>
      <c r="V175">
        <f t="shared" si="25"/>
        <v>0.67827056177206524</v>
      </c>
      <c r="W175">
        <f t="shared" si="26"/>
        <v>0.1534931220976064</v>
      </c>
      <c r="X175">
        <f t="shared" si="27"/>
        <v>0.50010981912459485</v>
      </c>
      <c r="Y175">
        <f t="shared" si="28"/>
        <v>-1.7566556798485651</v>
      </c>
      <c r="Z175">
        <f t="shared" si="29"/>
        <v>0.42478217685429831</v>
      </c>
      <c r="AA175">
        <f t="shared" si="30"/>
        <v>-1.7566556798485651</v>
      </c>
      <c r="AB175">
        <f>IFERROR(V144+MATCH(AA175,V175:Z175,0)-1,"")</f>
        <v>2015</v>
      </c>
    </row>
    <row r="176" spans="1:28" x14ac:dyDescent="0.3">
      <c r="A176" s="1">
        <v>18</v>
      </c>
      <c r="B176" t="s">
        <v>389</v>
      </c>
      <c r="C176" t="s">
        <v>7223</v>
      </c>
      <c r="D176" t="s">
        <v>10035</v>
      </c>
      <c r="E176" t="s">
        <v>7439</v>
      </c>
      <c r="F176" t="s">
        <v>10036</v>
      </c>
      <c r="G176" t="s">
        <v>10032</v>
      </c>
      <c r="I176" t="str">
        <f t="shared" si="15"/>
        <v>N/A</v>
      </c>
      <c r="J176">
        <f t="shared" si="16"/>
        <v>-813000</v>
      </c>
      <c r="K176">
        <f t="shared" si="17"/>
        <v>435000</v>
      </c>
      <c r="L176">
        <f t="shared" si="18"/>
        <v>993000</v>
      </c>
      <c r="M176">
        <f t="shared" si="19"/>
        <v>-160000</v>
      </c>
      <c r="N176">
        <f t="shared" si="20"/>
        <v>521000</v>
      </c>
      <c r="P176">
        <f t="shared" si="21"/>
        <v>993000</v>
      </c>
      <c r="Q176">
        <f>IFERROR(J144+MATCH(P176,J176:N176,0)-1,"")</f>
        <v>2014</v>
      </c>
      <c r="R176">
        <f t="shared" si="22"/>
        <v>-813000</v>
      </c>
      <c r="S176">
        <f>IFERROR(J144+MATCH(R176,J176:N176)-1,"")</f>
        <v>2012</v>
      </c>
      <c r="T176">
        <f t="shared" si="23"/>
        <v>195200</v>
      </c>
      <c r="U176">
        <f t="shared" si="24"/>
        <v>696916.20730185346</v>
      </c>
      <c r="V176">
        <f t="shared" si="25"/>
        <v>-1.4466588514325094</v>
      </c>
      <c r="W176">
        <f t="shared" si="26"/>
        <v>0.34408727690291191</v>
      </c>
      <c r="X176">
        <f t="shared" si="27"/>
        <v>1.1447574208221147</v>
      </c>
      <c r="Y176">
        <f t="shared" si="28"/>
        <v>-0.50967389806469687</v>
      </c>
      <c r="Z176">
        <f t="shared" si="29"/>
        <v>0.46748805177217972</v>
      </c>
      <c r="AA176">
        <f t="shared" si="30"/>
        <v>-1.4466588514325094</v>
      </c>
      <c r="AB176">
        <f>IFERROR(V144+MATCH(AA176,V176:Z176,0)-1,"")</f>
        <v>2012</v>
      </c>
    </row>
    <row r="177" spans="1:28"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2311</v>
      </c>
      <c r="D178" t="s">
        <v>10037</v>
      </c>
      <c r="E178" t="s">
        <v>10038</v>
      </c>
      <c r="F178" t="s">
        <v>10039</v>
      </c>
      <c r="G178" t="s">
        <v>5771</v>
      </c>
      <c r="I178" t="str">
        <f t="shared" si="15"/>
        <v>N/A</v>
      </c>
      <c r="J178">
        <f t="shared" si="16"/>
        <v>11740000</v>
      </c>
      <c r="K178">
        <f t="shared" si="17"/>
        <v>-20160000</v>
      </c>
      <c r="L178">
        <f t="shared" si="18"/>
        <v>-472000</v>
      </c>
      <c r="M178">
        <f t="shared" si="19"/>
        <v>-131169999.99999999</v>
      </c>
      <c r="N178">
        <f t="shared" si="20"/>
        <v>-4400000</v>
      </c>
      <c r="P178">
        <f t="shared" si="21"/>
        <v>11740000</v>
      </c>
      <c r="Q178">
        <f>IFERROR(J144+MATCH(P178,J178:N178,0)-1,"")</f>
        <v>2012</v>
      </c>
      <c r="R178">
        <f t="shared" si="22"/>
        <v>-131169999.99999999</v>
      </c>
      <c r="S178" t="str">
        <f>IFERROR(J144+MATCH(R178,J178:N178)-1,"")</f>
        <v/>
      </c>
      <c r="T178">
        <f t="shared" si="23"/>
        <v>-28892400</v>
      </c>
      <c r="U178">
        <f t="shared" si="24"/>
        <v>58299980.692964204</v>
      </c>
      <c r="V178">
        <f t="shared" si="25"/>
        <v>0.69695391862974709</v>
      </c>
      <c r="W178">
        <f t="shared" si="26"/>
        <v>0.14978392610435032</v>
      </c>
      <c r="X178">
        <f t="shared" si="27"/>
        <v>0.48748558167927231</v>
      </c>
      <c r="Y178">
        <f t="shared" si="28"/>
        <v>-1.7543333425553453</v>
      </c>
      <c r="Z178">
        <f t="shared" si="29"/>
        <v>0.42010991614197579</v>
      </c>
      <c r="AA178">
        <f t="shared" si="30"/>
        <v>-1.7543333425553453</v>
      </c>
      <c r="AB178">
        <f>IFERROR(V144+MATCH(AA178,V178:Z178,0)-1,"")</f>
        <v>2015</v>
      </c>
    </row>
    <row r="179" spans="1:28"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10040</v>
      </c>
      <c r="D183" t="s">
        <v>10041</v>
      </c>
      <c r="E183" t="s">
        <v>10042</v>
      </c>
      <c r="F183" t="s">
        <v>10043</v>
      </c>
      <c r="G183" t="s">
        <v>10044</v>
      </c>
      <c r="I183" t="str">
        <f t="shared" si="15"/>
        <v>N/A</v>
      </c>
      <c r="J183">
        <f t="shared" si="16"/>
        <v>20850000</v>
      </c>
      <c r="K183">
        <f t="shared" si="17"/>
        <v>-35930000</v>
      </c>
      <c r="L183">
        <f t="shared" si="18"/>
        <v>-8340000</v>
      </c>
      <c r="M183">
        <f t="shared" si="19"/>
        <v>-241750000</v>
      </c>
      <c r="N183">
        <f t="shared" si="20"/>
        <v>-123370000</v>
      </c>
      <c r="P183">
        <f t="shared" si="21"/>
        <v>20850000</v>
      </c>
      <c r="Q183">
        <f>IFERROR(J144+MATCH(P183,J183:N183,0)-1,"")</f>
        <v>2012</v>
      </c>
      <c r="R183">
        <f t="shared" si="22"/>
        <v>-241750000</v>
      </c>
      <c r="S183" t="str">
        <f>IFERROR(J144+MATCH(R183,J183:N183)-1,"")</f>
        <v/>
      </c>
      <c r="T183">
        <f t="shared" si="23"/>
        <v>-77708000</v>
      </c>
      <c r="U183">
        <f t="shared" si="24"/>
        <v>106378799.67361918</v>
      </c>
      <c r="V183">
        <f t="shared" si="25"/>
        <v>0.92648159503947991</v>
      </c>
      <c r="W183">
        <f t="shared" si="26"/>
        <v>0.39272862758537502</v>
      </c>
      <c r="X183">
        <f t="shared" si="27"/>
        <v>0.65208481589215117</v>
      </c>
      <c r="Y183">
        <f t="shared" si="28"/>
        <v>-1.54205537666619</v>
      </c>
      <c r="Z183">
        <f t="shared" si="29"/>
        <v>-0.42923966185081608</v>
      </c>
      <c r="AA183">
        <f t="shared" si="30"/>
        <v>-1.54205537666619</v>
      </c>
      <c r="AB183">
        <f>IFERROR(V144+MATCH(AA183,V183:Z183,0)-1,"")</f>
        <v>2015</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10040</v>
      </c>
      <c r="D185" t="s">
        <v>10041</v>
      </c>
      <c r="E185" t="s">
        <v>10042</v>
      </c>
      <c r="F185" t="s">
        <v>10043</v>
      </c>
      <c r="G185" t="s">
        <v>10044</v>
      </c>
      <c r="I185" t="str">
        <f t="shared" si="15"/>
        <v>N/A</v>
      </c>
      <c r="J185">
        <f t="shared" si="16"/>
        <v>20850000</v>
      </c>
      <c r="K185">
        <f t="shared" si="17"/>
        <v>-35930000</v>
      </c>
      <c r="L185">
        <f t="shared" si="18"/>
        <v>-8340000</v>
      </c>
      <c r="M185">
        <f t="shared" si="19"/>
        <v>-241750000</v>
      </c>
      <c r="N185">
        <f t="shared" si="20"/>
        <v>-123370000</v>
      </c>
      <c r="P185">
        <f t="shared" si="21"/>
        <v>20850000</v>
      </c>
      <c r="Q185">
        <f>IFERROR(J144+MATCH(P185,J185:N185,0)-1,"")</f>
        <v>2012</v>
      </c>
      <c r="R185">
        <f t="shared" si="22"/>
        <v>-241750000</v>
      </c>
      <c r="S185" t="str">
        <f>IFERROR(J144+MATCH(R185,J185:N185)-1,"")</f>
        <v/>
      </c>
      <c r="T185">
        <f t="shared" si="23"/>
        <v>-77708000</v>
      </c>
      <c r="U185">
        <f t="shared" si="24"/>
        <v>106378799.67361918</v>
      </c>
      <c r="V185">
        <f t="shared" si="25"/>
        <v>0.92648159503947991</v>
      </c>
      <c r="W185">
        <f t="shared" si="26"/>
        <v>0.39272862758537502</v>
      </c>
      <c r="X185">
        <f t="shared" si="27"/>
        <v>0.65208481589215117</v>
      </c>
      <c r="Y185">
        <f t="shared" si="28"/>
        <v>-1.54205537666619</v>
      </c>
      <c r="Z185">
        <f t="shared" si="29"/>
        <v>-0.42923966185081608</v>
      </c>
      <c r="AA185">
        <f t="shared" si="30"/>
        <v>-1.54205537666619</v>
      </c>
      <c r="AB185">
        <f>IFERROR(V144+MATCH(AA185,V185:Z185,0)-1,"")</f>
        <v>2015</v>
      </c>
    </row>
    <row r="186" spans="1:28" x14ac:dyDescent="0.3">
      <c r="A186" s="1">
        <v>28</v>
      </c>
      <c r="B186" t="s">
        <v>424</v>
      </c>
      <c r="C186" t="s">
        <v>254</v>
      </c>
      <c r="D186" t="s">
        <v>10045</v>
      </c>
      <c r="E186" t="s">
        <v>10046</v>
      </c>
      <c r="F186" t="s">
        <v>10047</v>
      </c>
      <c r="G186" t="s">
        <v>10048</v>
      </c>
      <c r="I186" t="str">
        <f t="shared" si="15"/>
        <v>N/A</v>
      </c>
      <c r="J186" t="str">
        <f t="shared" si="16"/>
        <v>N/A</v>
      </c>
      <c r="K186">
        <f t="shared" si="17"/>
        <v>-2.7229000000000001</v>
      </c>
      <c r="L186">
        <f t="shared" si="18"/>
        <v>0.76780000000000004</v>
      </c>
      <c r="M186">
        <f t="shared" si="19"/>
        <v>-27.982700000000001</v>
      </c>
      <c r="N186">
        <f t="shared" si="20"/>
        <v>0.48970000000000002</v>
      </c>
      <c r="P186">
        <f t="shared" si="21"/>
        <v>0.76780000000000004</v>
      </c>
      <c r="Q186">
        <f>IFERROR(J144+MATCH(P186,J186:N186,0)-1,"")</f>
        <v>2014</v>
      </c>
      <c r="R186">
        <f t="shared" si="22"/>
        <v>-27.982700000000001</v>
      </c>
      <c r="S186" t="str">
        <f>IFERROR(J144+MATCH(R186,J186:N186)-1,"")</f>
        <v/>
      </c>
      <c r="T186">
        <f t="shared" si="23"/>
        <v>-7.3620250000000009</v>
      </c>
      <c r="U186">
        <f t="shared" si="24"/>
        <v>13.838079806913241</v>
      </c>
      <c r="V186" t="str">
        <f t="shared" si="25"/>
        <v/>
      </c>
      <c r="W186">
        <f t="shared" si="26"/>
        <v>0.33524340549635956</v>
      </c>
      <c r="X186">
        <f t="shared" si="27"/>
        <v>0.58749661177257373</v>
      </c>
      <c r="Y186">
        <f t="shared" si="28"/>
        <v>-1.4901399101411674</v>
      </c>
      <c r="Z186">
        <f t="shared" si="29"/>
        <v>0.56739989287223425</v>
      </c>
      <c r="AA186">
        <f t="shared" si="30"/>
        <v>-1.4901399101411674</v>
      </c>
      <c r="AB186">
        <f>IFERROR(V144+MATCH(AA186,V186:Z186,0)-1,"")</f>
        <v>2015</v>
      </c>
    </row>
    <row r="187" spans="1:28" x14ac:dyDescent="0.3">
      <c r="A187" s="1">
        <v>29</v>
      </c>
      <c r="B187" t="s">
        <v>429</v>
      </c>
      <c r="C187" t="s">
        <v>254</v>
      </c>
      <c r="D187" t="s">
        <v>254</v>
      </c>
      <c r="E187" t="s">
        <v>254</v>
      </c>
      <c r="F187" t="s">
        <v>254</v>
      </c>
      <c r="G187" t="s">
        <v>9095</v>
      </c>
      <c r="I187" t="str">
        <f t="shared" si="15"/>
        <v>N/A</v>
      </c>
      <c r="J187" t="str">
        <f t="shared" si="16"/>
        <v>N/A</v>
      </c>
      <c r="K187" t="str">
        <f t="shared" si="17"/>
        <v>N/A</v>
      </c>
      <c r="L187" t="str">
        <f t="shared" si="18"/>
        <v>N/A</v>
      </c>
      <c r="M187" t="str">
        <f t="shared" si="19"/>
        <v>N/A</v>
      </c>
      <c r="N187">
        <f t="shared" si="20"/>
        <v>-0.22530000000000003</v>
      </c>
      <c r="P187">
        <f t="shared" si="21"/>
        <v>-0.22530000000000003</v>
      </c>
      <c r="Q187">
        <f>IFERROR(J144+MATCH(P187,J187:N187,0)-1,"")</f>
        <v>2016</v>
      </c>
      <c r="R187">
        <f t="shared" si="22"/>
        <v>-0.22530000000000003</v>
      </c>
      <c r="S187">
        <f>IFERROR(J144+MATCH(R187,J187:N187)-1,"")</f>
        <v>2016</v>
      </c>
      <c r="T187">
        <f t="shared" si="23"/>
        <v>-0.22530000000000003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254</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1:28" x14ac:dyDescent="0.3">
      <c r="A189" s="1">
        <v>31</v>
      </c>
      <c r="B189" t="s">
        <v>432</v>
      </c>
      <c r="C189" t="s">
        <v>254</v>
      </c>
      <c r="D189" t="s">
        <v>254</v>
      </c>
      <c r="E189" t="s">
        <v>254</v>
      </c>
      <c r="F189" t="s">
        <v>254</v>
      </c>
      <c r="G189" t="s">
        <v>254</v>
      </c>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254</v>
      </c>
      <c r="G191" t="s">
        <v>254</v>
      </c>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1:28" x14ac:dyDescent="0.3">
      <c r="A192" s="1">
        <v>34</v>
      </c>
      <c r="B192" t="s">
        <v>435</v>
      </c>
      <c r="C192" t="s">
        <v>10040</v>
      </c>
      <c r="D192" t="s">
        <v>10041</v>
      </c>
      <c r="E192" t="s">
        <v>10042</v>
      </c>
      <c r="F192" t="s">
        <v>10043</v>
      </c>
      <c r="G192" t="s">
        <v>10044</v>
      </c>
      <c r="I192" t="str">
        <f t="shared" si="31"/>
        <v>N/A</v>
      </c>
      <c r="J192">
        <f t="shared" si="32"/>
        <v>20850000</v>
      </c>
      <c r="K192">
        <f t="shared" si="33"/>
        <v>-35930000</v>
      </c>
      <c r="L192">
        <f t="shared" si="34"/>
        <v>-8340000</v>
      </c>
      <c r="M192">
        <f t="shared" si="35"/>
        <v>-241750000</v>
      </c>
      <c r="N192">
        <f t="shared" si="36"/>
        <v>-123370000</v>
      </c>
      <c r="P192">
        <f t="shared" si="21"/>
        <v>20850000</v>
      </c>
      <c r="Q192">
        <f>IFERROR(J144+MATCH(P192,J192:N192,0)-1,"")</f>
        <v>2012</v>
      </c>
      <c r="R192">
        <f t="shared" si="22"/>
        <v>-241750000</v>
      </c>
      <c r="S192" t="str">
        <f>IFERROR(J144+MATCH(R192,J192:N192)-1,"")</f>
        <v/>
      </c>
      <c r="T192">
        <f t="shared" si="23"/>
        <v>-77708000</v>
      </c>
      <c r="U192">
        <f t="shared" si="24"/>
        <v>106378799.67361918</v>
      </c>
      <c r="V192">
        <f t="shared" si="25"/>
        <v>0.92648159503947991</v>
      </c>
      <c r="W192">
        <f t="shared" si="26"/>
        <v>0.39272862758537502</v>
      </c>
      <c r="X192">
        <f t="shared" si="27"/>
        <v>0.65208481589215117</v>
      </c>
      <c r="Y192">
        <f t="shared" si="28"/>
        <v>-1.54205537666619</v>
      </c>
      <c r="Z192">
        <f t="shared" si="29"/>
        <v>-0.42923966185081608</v>
      </c>
      <c r="AA192">
        <f t="shared" si="30"/>
        <v>-1.54205537666619</v>
      </c>
      <c r="AB192">
        <f>IFERROR(V144+MATCH(AA192,V192:Z192,0)-1,"")</f>
        <v>2015</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10040</v>
      </c>
      <c r="D194" t="s">
        <v>10041</v>
      </c>
      <c r="E194" t="s">
        <v>10042</v>
      </c>
      <c r="F194" t="s">
        <v>10043</v>
      </c>
      <c r="G194" t="s">
        <v>10044</v>
      </c>
      <c r="I194" t="str">
        <f t="shared" si="31"/>
        <v>N/A</v>
      </c>
      <c r="J194">
        <f t="shared" si="32"/>
        <v>20850000</v>
      </c>
      <c r="K194">
        <f t="shared" si="33"/>
        <v>-35930000</v>
      </c>
      <c r="L194">
        <f t="shared" si="34"/>
        <v>-8340000</v>
      </c>
      <c r="M194">
        <f t="shared" si="35"/>
        <v>-241750000</v>
      </c>
      <c r="N194">
        <f t="shared" si="36"/>
        <v>-123370000</v>
      </c>
      <c r="P194">
        <f t="shared" si="21"/>
        <v>20850000</v>
      </c>
      <c r="Q194">
        <f>IFERROR(J144+MATCH(P194,J194:N194,0)-1,"")</f>
        <v>2012</v>
      </c>
      <c r="R194">
        <f t="shared" si="22"/>
        <v>-241750000</v>
      </c>
      <c r="S194" t="str">
        <f>IFERROR(J144+MATCH(R194,J194:N194)-1,"")</f>
        <v/>
      </c>
      <c r="T194">
        <f t="shared" si="23"/>
        <v>-77708000</v>
      </c>
      <c r="U194">
        <f t="shared" si="24"/>
        <v>106378799.67361918</v>
      </c>
      <c r="V194">
        <f t="shared" si="25"/>
        <v>0.92648159503947991</v>
      </c>
      <c r="W194">
        <f t="shared" si="26"/>
        <v>0.39272862758537502</v>
      </c>
      <c r="X194">
        <f t="shared" si="27"/>
        <v>0.65208481589215117</v>
      </c>
      <c r="Y194">
        <f t="shared" si="28"/>
        <v>-1.54205537666619</v>
      </c>
      <c r="Z194">
        <f t="shared" si="29"/>
        <v>-0.42923966185081608</v>
      </c>
      <c r="AA194">
        <f t="shared" si="30"/>
        <v>-1.54205537666619</v>
      </c>
      <c r="AB194">
        <f>IFERROR(V144+MATCH(AA194,V194:Z194,0)-1,"")</f>
        <v>2015</v>
      </c>
    </row>
    <row r="195" spans="1:28" x14ac:dyDescent="0.3">
      <c r="A195" s="1">
        <v>37</v>
      </c>
      <c r="B195" t="s">
        <v>438</v>
      </c>
      <c r="C195" t="s">
        <v>1112</v>
      </c>
      <c r="D195" t="s">
        <v>10049</v>
      </c>
      <c r="E195" t="s">
        <v>10050</v>
      </c>
      <c r="F195" t="s">
        <v>10051</v>
      </c>
      <c r="G195" t="s">
        <v>10052</v>
      </c>
      <c r="I195" t="str">
        <f t="shared" si="31"/>
        <v>N/A</v>
      </c>
      <c r="J195">
        <f t="shared" si="32"/>
        <v>0.51</v>
      </c>
      <c r="K195">
        <f t="shared" si="33"/>
        <v>-0.89</v>
      </c>
      <c r="L195">
        <f t="shared" si="34"/>
        <v>-0.2</v>
      </c>
      <c r="M195">
        <f t="shared" si="35"/>
        <v>-5.97</v>
      </c>
      <c r="N195">
        <f t="shared" si="36"/>
        <v>-2.94</v>
      </c>
      <c r="P195">
        <f t="shared" si="21"/>
        <v>0.51</v>
      </c>
      <c r="Q195">
        <f>IFERROR(J144+MATCH(P195,J195:N195,0)-1,"")</f>
        <v>2012</v>
      </c>
      <c r="R195">
        <f t="shared" si="22"/>
        <v>-5.97</v>
      </c>
      <c r="S195" t="str">
        <f>IFERROR(J144+MATCH(R195,J195:N195)-1,"")</f>
        <v/>
      </c>
      <c r="T195">
        <f t="shared" si="23"/>
        <v>-1.8980000000000001</v>
      </c>
      <c r="U195">
        <f t="shared" si="24"/>
        <v>2.6155630369004679</v>
      </c>
      <c r="V195">
        <f t="shared" si="25"/>
        <v>0.92064307609024909</v>
      </c>
      <c r="W195">
        <f t="shared" si="26"/>
        <v>0.38538547371219722</v>
      </c>
      <c r="X195">
        <f t="shared" si="27"/>
        <v>0.64919100631280846</v>
      </c>
      <c r="Y195">
        <f t="shared" si="28"/>
        <v>-1.5568349692024472</v>
      </c>
      <c r="Z195">
        <f t="shared" si="29"/>
        <v>-0.39838458691280698</v>
      </c>
      <c r="AA195">
        <f t="shared" si="30"/>
        <v>-1.5568349692024472</v>
      </c>
      <c r="AB195">
        <f>IFERROR(V144+MATCH(AA195,V195:Z195,0)-1,"")</f>
        <v>2015</v>
      </c>
    </row>
    <row r="196" spans="1:28" x14ac:dyDescent="0.3">
      <c r="A196" s="1">
        <v>38</v>
      </c>
      <c r="B196" t="s">
        <v>444</v>
      </c>
      <c r="C196" t="s">
        <v>254</v>
      </c>
      <c r="D196" t="s">
        <v>10053</v>
      </c>
      <c r="E196" t="s">
        <v>10054</v>
      </c>
      <c r="F196" t="s">
        <v>10055</v>
      </c>
      <c r="G196" t="s">
        <v>10056</v>
      </c>
      <c r="I196" t="str">
        <f t="shared" si="31"/>
        <v>N/A</v>
      </c>
      <c r="J196" t="str">
        <f t="shared" si="32"/>
        <v>N/A</v>
      </c>
      <c r="K196">
        <f t="shared" si="33"/>
        <v>-2.7450999999999999</v>
      </c>
      <c r="L196">
        <f t="shared" si="34"/>
        <v>0.77529999999999999</v>
      </c>
      <c r="M196">
        <f t="shared" si="35"/>
        <v>-28.85</v>
      </c>
      <c r="N196">
        <f t="shared" si="36"/>
        <v>0.50750000000000006</v>
      </c>
      <c r="P196">
        <f t="shared" si="21"/>
        <v>0.77529999999999999</v>
      </c>
      <c r="Q196">
        <f>IFERROR(J144+MATCH(P196,J196:N196,0)-1,"")</f>
        <v>2014</v>
      </c>
      <c r="R196">
        <f t="shared" si="22"/>
        <v>-28.85</v>
      </c>
      <c r="S196" t="str">
        <f>IFERROR(J144+MATCH(R196,J196:N196)-1,"")</f>
        <v/>
      </c>
      <c r="T196">
        <f t="shared" si="23"/>
        <v>-7.5780750000000001</v>
      </c>
      <c r="U196">
        <f t="shared" si="24"/>
        <v>14.271274616369531</v>
      </c>
      <c r="V196" t="str">
        <f t="shared" si="25"/>
        <v/>
      </c>
      <c r="W196">
        <f t="shared" si="26"/>
        <v>0.33865055013771855</v>
      </c>
      <c r="X196">
        <f t="shared" si="27"/>
        <v>0.5853278858791251</v>
      </c>
      <c r="Y196">
        <f t="shared" si="28"/>
        <v>-1.4905413547014601</v>
      </c>
      <c r="Z196">
        <f t="shared" si="29"/>
        <v>0.56656291868461639</v>
      </c>
      <c r="AA196">
        <f t="shared" si="30"/>
        <v>-1.4905413547014601</v>
      </c>
      <c r="AB196">
        <f>IFERROR(V144+MATCH(AA196,V196:Z196,0)-1,"")</f>
        <v>2015</v>
      </c>
    </row>
    <row r="197" spans="1:28" x14ac:dyDescent="0.3">
      <c r="A197" s="1">
        <v>39</v>
      </c>
      <c r="B197" t="s">
        <v>449</v>
      </c>
      <c r="C197" t="s">
        <v>10057</v>
      </c>
      <c r="D197" t="s">
        <v>10058</v>
      </c>
      <c r="E197" t="s">
        <v>10059</v>
      </c>
      <c r="F197" t="s">
        <v>10057</v>
      </c>
      <c r="G197" t="s">
        <v>3648</v>
      </c>
      <c r="I197" t="str">
        <f t="shared" si="31"/>
        <v>N/A</v>
      </c>
      <c r="J197">
        <f t="shared" si="32"/>
        <v>40510000</v>
      </c>
      <c r="K197">
        <f t="shared" si="33"/>
        <v>40290000</v>
      </c>
      <c r="L197">
        <f t="shared" si="34"/>
        <v>41170000</v>
      </c>
      <c r="M197">
        <f t="shared" si="35"/>
        <v>40510000</v>
      </c>
      <c r="N197">
        <f t="shared" si="36"/>
        <v>42000000</v>
      </c>
      <c r="P197">
        <f t="shared" si="21"/>
        <v>42000000</v>
      </c>
      <c r="Q197">
        <f>IFERROR(J144+MATCH(P197,J197:N197,0)-1,"")</f>
        <v>2016</v>
      </c>
      <c r="R197">
        <f t="shared" si="22"/>
        <v>40290000</v>
      </c>
      <c r="S197" t="str">
        <f>IFERROR(J144+MATCH(R197,J197:N197)-1,"")</f>
        <v/>
      </c>
      <c r="T197">
        <f t="shared" si="23"/>
        <v>40896000</v>
      </c>
      <c r="U197">
        <f t="shared" si="24"/>
        <v>699842.83950041246</v>
      </c>
      <c r="V197">
        <f t="shared" si="25"/>
        <v>-0.55155240321605448</v>
      </c>
      <c r="W197">
        <f t="shared" si="26"/>
        <v>-0.86590869520447933</v>
      </c>
      <c r="X197">
        <f t="shared" si="27"/>
        <v>0.39151647274922002</v>
      </c>
      <c r="Y197">
        <f t="shared" si="28"/>
        <v>-0.55155240321605448</v>
      </c>
      <c r="Z197">
        <f t="shared" si="29"/>
        <v>1.5774970288873682</v>
      </c>
      <c r="AA197">
        <f t="shared" si="30"/>
        <v>1.5774970288873682</v>
      </c>
      <c r="AB197">
        <f>IFERROR(V144+MATCH(AA197,V197:Z197,0)-1,"")</f>
        <v>2016</v>
      </c>
    </row>
    <row r="198" spans="1:28" x14ac:dyDescent="0.3">
      <c r="A198" s="1">
        <v>40</v>
      </c>
      <c r="B198" t="s">
        <v>455</v>
      </c>
      <c r="C198" t="s">
        <v>1112</v>
      </c>
      <c r="D198" t="s">
        <v>10049</v>
      </c>
      <c r="E198" t="s">
        <v>10050</v>
      </c>
      <c r="F198" t="s">
        <v>10051</v>
      </c>
      <c r="G198" t="s">
        <v>10052</v>
      </c>
      <c r="I198" t="str">
        <f t="shared" si="31"/>
        <v>N/A</v>
      </c>
      <c r="J198">
        <f t="shared" si="32"/>
        <v>0.51</v>
      </c>
      <c r="K198">
        <f t="shared" si="33"/>
        <v>-0.89</v>
      </c>
      <c r="L198">
        <f t="shared" si="34"/>
        <v>-0.2</v>
      </c>
      <c r="M198">
        <f t="shared" si="35"/>
        <v>-5.97</v>
      </c>
      <c r="N198">
        <f t="shared" si="36"/>
        <v>-2.94</v>
      </c>
      <c r="P198">
        <f t="shared" si="21"/>
        <v>0.51</v>
      </c>
      <c r="Q198">
        <f>IFERROR(J144+MATCH(P198,J198:N198,0)-1,"")</f>
        <v>2012</v>
      </c>
      <c r="R198">
        <f t="shared" si="22"/>
        <v>-5.97</v>
      </c>
      <c r="S198" t="str">
        <f>IFERROR(J144+MATCH(R198,J198:N198)-1,"")</f>
        <v/>
      </c>
      <c r="T198">
        <f t="shared" si="23"/>
        <v>-1.8980000000000001</v>
      </c>
      <c r="U198">
        <f t="shared" si="24"/>
        <v>2.6155630369004679</v>
      </c>
      <c r="V198">
        <f t="shared" si="25"/>
        <v>0.92064307609024909</v>
      </c>
      <c r="W198">
        <f t="shared" si="26"/>
        <v>0.38538547371219722</v>
      </c>
      <c r="X198">
        <f t="shared" si="27"/>
        <v>0.64919100631280846</v>
      </c>
      <c r="Y198">
        <f t="shared" si="28"/>
        <v>-1.5568349692024472</v>
      </c>
      <c r="Z198">
        <f t="shared" si="29"/>
        <v>-0.39838458691280698</v>
      </c>
      <c r="AA198">
        <f t="shared" si="30"/>
        <v>-1.5568349692024472</v>
      </c>
      <c r="AB198">
        <f>IFERROR(V144+MATCH(AA198,V198:Z198,0)-1,"")</f>
        <v>2015</v>
      </c>
    </row>
    <row r="199" spans="1:28" x14ac:dyDescent="0.3">
      <c r="A199" s="1">
        <v>41</v>
      </c>
      <c r="B199" t="s">
        <v>461</v>
      </c>
      <c r="C199" t="s">
        <v>254</v>
      </c>
      <c r="D199" t="s">
        <v>10053</v>
      </c>
      <c r="E199" t="s">
        <v>10054</v>
      </c>
      <c r="F199" t="s">
        <v>10055</v>
      </c>
      <c r="G199" t="s">
        <v>10056</v>
      </c>
      <c r="I199" t="str">
        <f t="shared" si="31"/>
        <v>N/A</v>
      </c>
      <c r="J199" t="str">
        <f t="shared" si="32"/>
        <v>N/A</v>
      </c>
      <c r="K199">
        <f t="shared" si="33"/>
        <v>-2.7450999999999999</v>
      </c>
      <c r="L199">
        <f t="shared" si="34"/>
        <v>0.77529999999999999</v>
      </c>
      <c r="M199">
        <f t="shared" si="35"/>
        <v>-28.85</v>
      </c>
      <c r="N199">
        <f t="shared" si="36"/>
        <v>0.50750000000000006</v>
      </c>
      <c r="P199">
        <f t="shared" si="21"/>
        <v>0.77529999999999999</v>
      </c>
      <c r="Q199">
        <f>IFERROR(J144+MATCH(P199,J199:N199,0)-1,"")</f>
        <v>2014</v>
      </c>
      <c r="R199">
        <f t="shared" si="22"/>
        <v>-28.85</v>
      </c>
      <c r="S199" t="str">
        <f>IFERROR(J144+MATCH(R199,J199:N199)-1,"")</f>
        <v/>
      </c>
      <c r="T199">
        <f t="shared" si="23"/>
        <v>-7.5780750000000001</v>
      </c>
      <c r="U199">
        <f t="shared" si="24"/>
        <v>14.271274616369531</v>
      </c>
      <c r="V199" t="str">
        <f t="shared" si="25"/>
        <v/>
      </c>
      <c r="W199">
        <f t="shared" si="26"/>
        <v>0.33865055013771855</v>
      </c>
      <c r="X199">
        <f t="shared" si="27"/>
        <v>0.5853278858791251</v>
      </c>
      <c r="Y199">
        <f t="shared" si="28"/>
        <v>-1.4905413547014601</v>
      </c>
      <c r="Z199">
        <f t="shared" si="29"/>
        <v>0.56656291868461639</v>
      </c>
      <c r="AA199">
        <f t="shared" si="30"/>
        <v>-1.4905413547014601</v>
      </c>
      <c r="AB199">
        <f>IFERROR(V144+MATCH(AA199,V199:Z199,0)-1,"")</f>
        <v>2015</v>
      </c>
    </row>
    <row r="200" spans="1:28" x14ac:dyDescent="0.3">
      <c r="A200" s="1">
        <v>42</v>
      </c>
      <c r="B200" t="s">
        <v>466</v>
      </c>
      <c r="C200" t="s">
        <v>10060</v>
      </c>
      <c r="D200" t="s">
        <v>10058</v>
      </c>
      <c r="E200" t="s">
        <v>10059</v>
      </c>
      <c r="F200" t="s">
        <v>10057</v>
      </c>
      <c r="G200" t="s">
        <v>3648</v>
      </c>
      <c r="I200" t="str">
        <f t="shared" si="31"/>
        <v>N/A</v>
      </c>
      <c r="J200">
        <f t="shared" si="32"/>
        <v>41280000</v>
      </c>
      <c r="K200">
        <f t="shared" si="33"/>
        <v>40290000</v>
      </c>
      <c r="L200">
        <f t="shared" si="34"/>
        <v>41170000</v>
      </c>
      <c r="M200">
        <f t="shared" si="35"/>
        <v>40510000</v>
      </c>
      <c r="N200">
        <f t="shared" si="36"/>
        <v>42000000</v>
      </c>
      <c r="P200">
        <f t="shared" si="21"/>
        <v>42000000</v>
      </c>
      <c r="Q200">
        <f>IFERROR(J144+MATCH(P200,J200:N200,0)-1,"")</f>
        <v>2016</v>
      </c>
      <c r="R200">
        <f t="shared" si="22"/>
        <v>40290000</v>
      </c>
      <c r="S200" t="str">
        <f>IFERROR(J144+MATCH(R200,J200:N200)-1,"")</f>
        <v/>
      </c>
      <c r="T200">
        <f t="shared" si="23"/>
        <v>41050000</v>
      </c>
      <c r="U200">
        <f t="shared" si="24"/>
        <v>678048.67081943317</v>
      </c>
      <c r="V200">
        <f t="shared" si="25"/>
        <v>0.33920868795751957</v>
      </c>
      <c r="W200">
        <f t="shared" si="26"/>
        <v>-1.1208634906422386</v>
      </c>
      <c r="X200">
        <f t="shared" si="27"/>
        <v>0.17697844589087977</v>
      </c>
      <c r="Y200">
        <f t="shared" si="28"/>
        <v>-0.7964030065089589</v>
      </c>
      <c r="Z200">
        <f t="shared" si="29"/>
        <v>1.4010793633027983</v>
      </c>
      <c r="AA200">
        <f t="shared" si="30"/>
        <v>1.4010793633027983</v>
      </c>
      <c r="AB200">
        <f>IFERROR(V144+MATCH(AA200,V200:Z200,0)-1,"")</f>
        <v>2016</v>
      </c>
    </row>
    <row r="201" spans="1:28" x14ac:dyDescent="0.3">
      <c r="A201" s="1">
        <v>43</v>
      </c>
      <c r="B201" t="s">
        <v>153</v>
      </c>
      <c r="C201" t="s">
        <v>10061</v>
      </c>
      <c r="D201" t="s">
        <v>10062</v>
      </c>
      <c r="E201" t="s">
        <v>10063</v>
      </c>
      <c r="F201" t="s">
        <v>10064</v>
      </c>
      <c r="G201" t="s">
        <v>10065</v>
      </c>
      <c r="I201" t="str">
        <f t="shared" si="31"/>
        <v>N/A</v>
      </c>
      <c r="J201">
        <f t="shared" si="32"/>
        <v>298860000</v>
      </c>
      <c r="K201">
        <f t="shared" si="33"/>
        <v>231380000</v>
      </c>
      <c r="L201">
        <f t="shared" si="34"/>
        <v>312560000</v>
      </c>
      <c r="M201">
        <f t="shared" si="35"/>
        <v>19420000</v>
      </c>
      <c r="N201">
        <f t="shared" si="36"/>
        <v>-55340000</v>
      </c>
      <c r="P201">
        <f t="shared" si="21"/>
        <v>312560000</v>
      </c>
      <c r="Q201">
        <f>IFERROR(J144+MATCH(P201,J201:N201,0)-1,"")</f>
        <v>2014</v>
      </c>
      <c r="R201">
        <f t="shared" si="22"/>
        <v>-55340000</v>
      </c>
      <c r="S201" t="str">
        <f>IFERROR(J144+MATCH(R201,J201:N201)-1,"")</f>
        <v/>
      </c>
      <c r="T201">
        <f t="shared" si="23"/>
        <v>161376000</v>
      </c>
      <c r="U201">
        <f t="shared" si="24"/>
        <v>168653744.9332211</v>
      </c>
      <c r="V201">
        <f t="shared" si="25"/>
        <v>0.81518498183622989</v>
      </c>
      <c r="W201">
        <f t="shared" si="26"/>
        <v>0.41507527762113</v>
      </c>
      <c r="X201">
        <f t="shared" si="27"/>
        <v>0.89641650151238383</v>
      </c>
      <c r="Y201">
        <f t="shared" si="28"/>
        <v>-0.84170084723708838</v>
      </c>
      <c r="Z201">
        <f t="shared" si="29"/>
        <v>-1.2849759137326555</v>
      </c>
      <c r="AA201">
        <f t="shared" si="30"/>
        <v>-1.2849759137326555</v>
      </c>
      <c r="AB201">
        <f>IFERROR(V144+MATCH(AA201,V201:Z201,0)-1,"")</f>
        <v>2016</v>
      </c>
    </row>
    <row r="202" spans="1:28" x14ac:dyDescent="0.3">
      <c r="A202" s="1">
        <v>44</v>
      </c>
      <c r="B202" t="s">
        <v>477</v>
      </c>
      <c r="C202" t="s">
        <v>254</v>
      </c>
      <c r="D202" t="s">
        <v>10066</v>
      </c>
      <c r="E202" t="s">
        <v>1002</v>
      </c>
      <c r="F202" t="s">
        <v>10067</v>
      </c>
      <c r="G202" t="s">
        <v>10068</v>
      </c>
      <c r="I202" t="str">
        <f t="shared" si="31"/>
        <v>N/A</v>
      </c>
      <c r="J202" t="str">
        <f t="shared" si="32"/>
        <v>N/A</v>
      </c>
      <c r="K202">
        <f t="shared" si="33"/>
        <v>-0.2258</v>
      </c>
      <c r="L202">
        <f t="shared" si="34"/>
        <v>0.35090000000000005</v>
      </c>
      <c r="M202">
        <f t="shared" si="35"/>
        <v>-0.93790000000000007</v>
      </c>
      <c r="N202">
        <f t="shared" si="36"/>
        <v>-3.8495999999999997</v>
      </c>
      <c r="P202">
        <f t="shared" si="21"/>
        <v>0.35090000000000005</v>
      </c>
      <c r="Q202">
        <f>IFERROR(J144+MATCH(P202,J202:N202,0)-1,"")</f>
        <v>2014</v>
      </c>
      <c r="R202">
        <f t="shared" si="22"/>
        <v>-3.8495999999999997</v>
      </c>
      <c r="S202" t="str">
        <f>IFERROR(J144+MATCH(R202,J202:N202)-1,"")</f>
        <v/>
      </c>
      <c r="T202">
        <f t="shared" si="23"/>
        <v>-1.1656</v>
      </c>
      <c r="U202">
        <f t="shared" si="24"/>
        <v>1.8653596239510133</v>
      </c>
      <c r="V202" t="str">
        <f t="shared" si="25"/>
        <v/>
      </c>
      <c r="W202">
        <f t="shared" si="26"/>
        <v>0.50381705915206421</v>
      </c>
      <c r="X202">
        <f t="shared" si="27"/>
        <v>0.81297996403926942</v>
      </c>
      <c r="Y202">
        <f t="shared" si="28"/>
        <v>0.1220676147785965</v>
      </c>
      <c r="Z202">
        <f t="shared" si="29"/>
        <v>-1.4388646379699301</v>
      </c>
      <c r="AA202">
        <f t="shared" si="30"/>
        <v>-1.4388646379699301</v>
      </c>
      <c r="AB202">
        <f>IFERROR(V144+MATCH(AA202,V202:Z202,0)-1,"")</f>
        <v>2016</v>
      </c>
    </row>
    <row r="203" spans="1:28" x14ac:dyDescent="0.3">
      <c r="A203" s="1">
        <v>45</v>
      </c>
      <c r="B203" t="s">
        <v>482</v>
      </c>
      <c r="C203" t="s">
        <v>254</v>
      </c>
      <c r="D203" t="s">
        <v>254</v>
      </c>
      <c r="E203" t="s">
        <v>254</v>
      </c>
      <c r="F203" t="s">
        <v>254</v>
      </c>
      <c r="G203" t="s">
        <v>10069</v>
      </c>
      <c r="I203" t="str">
        <f t="shared" si="31"/>
        <v>N/A</v>
      </c>
      <c r="J203" t="str">
        <f t="shared" si="32"/>
        <v>N/A</v>
      </c>
      <c r="K203" t="str">
        <f t="shared" si="33"/>
        <v>N/A</v>
      </c>
      <c r="L203" t="str">
        <f t="shared" si="34"/>
        <v>N/A</v>
      </c>
      <c r="M203" t="str">
        <f t="shared" si="35"/>
        <v>N/A</v>
      </c>
      <c r="N203">
        <f t="shared" si="36"/>
        <v>-0.1011</v>
      </c>
      <c r="P203">
        <f t="shared" si="21"/>
        <v>-0.1011</v>
      </c>
      <c r="Q203">
        <f>IFERROR(J144+MATCH(P203,J203:N203,0)-1,"")</f>
        <v>2016</v>
      </c>
      <c r="R203">
        <f t="shared" si="22"/>
        <v>-0.1011</v>
      </c>
      <c r="S203">
        <f>IFERROR(J144+MATCH(R203,J203:N203)-1,"")</f>
        <v>2016</v>
      </c>
      <c r="T203">
        <f t="shared" si="23"/>
        <v>-0.1011</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10070</v>
      </c>
      <c r="D206" t="s">
        <v>10071</v>
      </c>
      <c r="E206" t="s">
        <v>10072</v>
      </c>
      <c r="F206" t="s">
        <v>10073</v>
      </c>
      <c r="G206" t="s">
        <v>10074</v>
      </c>
      <c r="I206" t="str">
        <f t="shared" si="31"/>
        <v>N/A</v>
      </c>
      <c r="J206">
        <f t="shared" si="32"/>
        <v>134570000</v>
      </c>
      <c r="K206">
        <f t="shared" si="33"/>
        <v>111530000</v>
      </c>
      <c r="L206">
        <f t="shared" si="34"/>
        <v>79920000</v>
      </c>
      <c r="M206">
        <f t="shared" si="35"/>
        <v>46730000</v>
      </c>
      <c r="N206">
        <f t="shared" si="36"/>
        <v>101300000</v>
      </c>
      <c r="P206">
        <f t="shared" si="21"/>
        <v>134570000</v>
      </c>
      <c r="Q206">
        <f>IFERROR(J144+MATCH(P206,J206:N206,0)-1,"")</f>
        <v>2012</v>
      </c>
      <c r="R206">
        <f t="shared" si="22"/>
        <v>46730000</v>
      </c>
      <c r="S206" t="str">
        <f>IFERROR(J144+MATCH(R206,J206:N206)-1,"")</f>
        <v/>
      </c>
      <c r="T206">
        <f t="shared" si="23"/>
        <v>94810000</v>
      </c>
      <c r="U206">
        <f t="shared" si="24"/>
        <v>33301406.126468595</v>
      </c>
      <c r="V206">
        <f t="shared" si="25"/>
        <v>1.193943578508476</v>
      </c>
      <c r="W206">
        <f t="shared" si="26"/>
        <v>0.50208090122388627</v>
      </c>
      <c r="X206">
        <f t="shared" si="27"/>
        <v>-0.44712826669998007</v>
      </c>
      <c r="Y206">
        <f t="shared" si="28"/>
        <v>-1.4437828786390223</v>
      </c>
      <c r="Z206">
        <f t="shared" si="29"/>
        <v>0.19488666560664006</v>
      </c>
      <c r="AA206">
        <f t="shared" si="30"/>
        <v>-1.4437828786390223</v>
      </c>
      <c r="AB206">
        <f>IFERROR(V144+MATCH(AA206,V206:Z206,0)-1,"")</f>
        <v>2015</v>
      </c>
    </row>
    <row r="207" spans="1:28" x14ac:dyDescent="0.3">
      <c r="A207" s="1">
        <v>1</v>
      </c>
      <c r="B207" t="s">
        <v>490</v>
      </c>
      <c r="C207" t="s">
        <v>10070</v>
      </c>
      <c r="D207" t="s">
        <v>10071</v>
      </c>
      <c r="E207" t="s">
        <v>10072</v>
      </c>
      <c r="F207" t="s">
        <v>10073</v>
      </c>
      <c r="G207" t="s">
        <v>10074</v>
      </c>
      <c r="I207" t="str">
        <f t="shared" si="31"/>
        <v>N/A</v>
      </c>
      <c r="J207">
        <f t="shared" si="32"/>
        <v>134570000</v>
      </c>
      <c r="K207">
        <f t="shared" si="33"/>
        <v>111530000</v>
      </c>
      <c r="L207">
        <f t="shared" si="34"/>
        <v>79920000</v>
      </c>
      <c r="M207">
        <f t="shared" si="35"/>
        <v>46730000</v>
      </c>
      <c r="N207">
        <f t="shared" si="36"/>
        <v>101300000</v>
      </c>
      <c r="P207">
        <f t="shared" si="21"/>
        <v>134570000</v>
      </c>
      <c r="Q207">
        <f>IFERROR(J144+MATCH(P207,J207:N207,0)-1,"")</f>
        <v>2012</v>
      </c>
      <c r="R207">
        <f t="shared" si="22"/>
        <v>46730000</v>
      </c>
      <c r="S207" t="str">
        <f>IFERROR(J144+MATCH(R207,J207:N207)-1,"")</f>
        <v/>
      </c>
      <c r="T207">
        <f t="shared" si="23"/>
        <v>94810000</v>
      </c>
      <c r="U207">
        <f t="shared" si="24"/>
        <v>33301406.126468595</v>
      </c>
      <c r="V207">
        <f t="shared" si="25"/>
        <v>1.193943578508476</v>
      </c>
      <c r="W207">
        <f t="shared" si="26"/>
        <v>0.50208090122388627</v>
      </c>
      <c r="X207">
        <f t="shared" si="27"/>
        <v>-0.44712826669998007</v>
      </c>
      <c r="Y207">
        <f t="shared" si="28"/>
        <v>-1.4437828786390223</v>
      </c>
      <c r="Z207">
        <f t="shared" si="29"/>
        <v>0.19488666560664006</v>
      </c>
      <c r="AA207">
        <f t="shared" si="30"/>
        <v>-1.4437828786390223</v>
      </c>
      <c r="AB207">
        <f>IFERROR(V144+MATCH(AA207,V207:Z207,0)-1,"")</f>
        <v>2015</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10075</v>
      </c>
      <c r="E209" t="s">
        <v>10076</v>
      </c>
      <c r="F209" t="s">
        <v>10077</v>
      </c>
      <c r="G209" t="s">
        <v>10078</v>
      </c>
      <c r="I209" t="str">
        <f t="shared" si="31"/>
        <v>N/A</v>
      </c>
      <c r="J209" t="str">
        <f t="shared" si="32"/>
        <v>N/A</v>
      </c>
      <c r="K209">
        <f t="shared" si="33"/>
        <v>-0.17120000000000002</v>
      </c>
      <c r="L209">
        <f t="shared" si="34"/>
        <v>-0.28350000000000003</v>
      </c>
      <c r="M209">
        <f t="shared" si="35"/>
        <v>-0.41520000000000001</v>
      </c>
      <c r="N209">
        <f t="shared" si="36"/>
        <v>1.1677999999999999</v>
      </c>
      <c r="P209">
        <f t="shared" ref="P209:P272" si="37">MAX(J209:N209)</f>
        <v>1.1677999999999999</v>
      </c>
      <c r="Q209">
        <f>IFERROR(J144+MATCH(P209,J209:N209,0)-1,"")</f>
        <v>2016</v>
      </c>
      <c r="R209">
        <f t="shared" ref="R209:R272" si="38">IF(Q209="","",MIN(J209:N209))</f>
        <v>-0.41520000000000001</v>
      </c>
      <c r="S209" t="str">
        <f>IFERROR(J144+MATCH(R209,J209:N209)-1,"")</f>
        <v/>
      </c>
      <c r="T209">
        <f t="shared" ref="T209:T272" si="39">IFERROR(AVERAGE(J209:N209),"")</f>
        <v>7.4474999999999958E-2</v>
      </c>
      <c r="U209">
        <f t="shared" ref="U209:U272" si="40">IFERROR(STDEV(J209:N209),"")</f>
        <v>0.73567281393746409</v>
      </c>
      <c r="V209" t="str">
        <f t="shared" ref="V209:V272" si="41">IF(C209="-","",IF(ISBLANK(B209),"",IF(OR(ISNUMBER(FIND("Growth",B209)),ISNUMBER(FIND("Margin",B209))),"",(J209-T209)/U209)))</f>
        <v/>
      </c>
      <c r="W209">
        <f t="shared" ref="W209:W272" si="42">IF(OR(D209="-",ISBLANK(D209)),"",(K209-T209)/U209)</f>
        <v>-0.33394600880396758</v>
      </c>
      <c r="X209">
        <f t="shared" ref="X209:X272" si="43">IF(OR(E209="-",ISBLANK(E209)),"",(L209-T209)/U209)</f>
        <v>-0.48659539025786219</v>
      </c>
      <c r="Y209">
        <f t="shared" ref="Y209:Y272" si="44">IF(OR(F209="-",ISBLANK(F209)),"",(M209-T209)/U209)</f>
        <v>-0.66561519023540383</v>
      </c>
      <c r="Z209">
        <f t="shared" ref="Z209:Z272" si="45">IFERROR(IF(OR(G209="-",ISBLANK(G209)),"",(N209-T209)/U209),"")</f>
        <v>1.4861565892972337</v>
      </c>
      <c r="AA209">
        <f t="shared" ref="AA209:AA272" si="46">IF(MAX(MAX(V209:Z209),ABS(MIN(V209:Z209)))=ABS(MIN(V209:Z209)),MIN(V209:Z209),MAX(V209:Z209))</f>
        <v>1.4861565892972337</v>
      </c>
      <c r="AB209">
        <f>IFERROR(V144+MATCH(AA209,V209:Z209,0)-1,"")</f>
        <v>2016</v>
      </c>
    </row>
    <row r="210" spans="1:28" x14ac:dyDescent="0.3">
      <c r="A210" s="1">
        <v>4</v>
      </c>
      <c r="B210" t="s">
        <v>497</v>
      </c>
      <c r="C210" t="s">
        <v>10079</v>
      </c>
      <c r="D210" t="s">
        <v>10080</v>
      </c>
      <c r="E210" t="s">
        <v>6542</v>
      </c>
      <c r="F210" t="s">
        <v>366</v>
      </c>
      <c r="G210" t="s">
        <v>10081</v>
      </c>
      <c r="I210" t="str">
        <f t="shared" si="31"/>
        <v>N/A</v>
      </c>
      <c r="J210">
        <f t="shared" si="32"/>
        <v>8.43E-2</v>
      </c>
      <c r="K210">
        <f t="shared" si="33"/>
        <v>7.2300000000000003E-2</v>
      </c>
      <c r="L210">
        <f t="shared" si="34"/>
        <v>0.05</v>
      </c>
      <c r="M210">
        <f t="shared" si="35"/>
        <v>4.1100000000000005E-2</v>
      </c>
      <c r="N210">
        <f t="shared" si="36"/>
        <v>0.13189999999999999</v>
      </c>
      <c r="P210">
        <f t="shared" si="37"/>
        <v>0.13189999999999999</v>
      </c>
      <c r="Q210">
        <f>IFERROR(J144+MATCH(P210,J210:N210,0)-1,"")</f>
        <v>2016</v>
      </c>
      <c r="R210">
        <f t="shared" si="38"/>
        <v>4.1100000000000005E-2</v>
      </c>
      <c r="S210" t="str">
        <f>IFERROR(J144+MATCH(R210,J210:N210)-1,"")</f>
        <v/>
      </c>
      <c r="T210">
        <f t="shared" si="39"/>
        <v>7.5920000000000001E-2</v>
      </c>
      <c r="U210">
        <f t="shared" si="40"/>
        <v>3.5711930779502792E-2</v>
      </c>
      <c r="V210">
        <f t="shared" si="41"/>
        <v>0.23465547275337409</v>
      </c>
      <c r="W210">
        <f t="shared" si="42"/>
        <v>-0.10136668393403507</v>
      </c>
      <c r="X210">
        <f t="shared" si="43"/>
        <v>-0.72580785844480389</v>
      </c>
      <c r="Y210">
        <f t="shared" si="44"/>
        <v>-0.97502429132129909</v>
      </c>
      <c r="Z210">
        <f t="shared" si="45"/>
        <v>1.5675433609467637</v>
      </c>
      <c r="AA210">
        <f t="shared" si="46"/>
        <v>1.5675433609467637</v>
      </c>
      <c r="AB210">
        <f>IFERROR(V144+MATCH(AA210,V210:Z210,0)-1,"")</f>
        <v>2016</v>
      </c>
    </row>
    <row r="211" spans="1:28" x14ac:dyDescent="0.3">
      <c r="A211" s="1">
        <v>5</v>
      </c>
      <c r="B211" t="s">
        <v>503</v>
      </c>
      <c r="C211" t="s">
        <v>10082</v>
      </c>
      <c r="D211" t="s">
        <v>10083</v>
      </c>
      <c r="E211" t="s">
        <v>10084</v>
      </c>
      <c r="F211" t="s">
        <v>10085</v>
      </c>
      <c r="G211" t="s">
        <v>10086</v>
      </c>
      <c r="I211" t="str">
        <f t="shared" si="31"/>
        <v>N/A</v>
      </c>
      <c r="J211">
        <f t="shared" si="32"/>
        <v>211710000</v>
      </c>
      <c r="K211">
        <f t="shared" si="33"/>
        <v>207920000</v>
      </c>
      <c r="L211">
        <f t="shared" si="34"/>
        <v>250350000</v>
      </c>
      <c r="M211">
        <f t="shared" si="35"/>
        <v>103990000</v>
      </c>
      <c r="N211">
        <f t="shared" si="36"/>
        <v>109960000</v>
      </c>
      <c r="P211">
        <f t="shared" si="37"/>
        <v>250350000</v>
      </c>
      <c r="Q211">
        <f>IFERROR(J144+MATCH(P211,J211:N211,0)-1,"")</f>
        <v>2014</v>
      </c>
      <c r="R211">
        <f t="shared" si="38"/>
        <v>103990000</v>
      </c>
      <c r="S211" t="str">
        <f>IFERROR(J144+MATCH(R211,J211:N211)-1,"")</f>
        <v/>
      </c>
      <c r="T211">
        <f t="shared" si="39"/>
        <v>176786000</v>
      </c>
      <c r="U211">
        <f t="shared" si="40"/>
        <v>65889387.840531647</v>
      </c>
      <c r="V211">
        <f t="shared" si="41"/>
        <v>0.53003983106543018</v>
      </c>
      <c r="W211">
        <f t="shared" si="42"/>
        <v>0.47251918738950582</v>
      </c>
      <c r="X211">
        <f t="shared" si="43"/>
        <v>1.1164772114447745</v>
      </c>
      <c r="Y211">
        <f t="shared" si="44"/>
        <v>-1.1048213132012099</v>
      </c>
      <c r="Z211">
        <f t="shared" si="45"/>
        <v>-1.0142149166985006</v>
      </c>
      <c r="AA211">
        <f t="shared" si="46"/>
        <v>1.1164772114447745</v>
      </c>
      <c r="AB211">
        <f>IFERROR(V144+MATCH(AA211,V211:Z211,0)-1,"")</f>
        <v>2014</v>
      </c>
    </row>
    <row r="212" spans="1:28" x14ac:dyDescent="0.3">
      <c r="A212" s="1">
        <v>6</v>
      </c>
      <c r="B212" t="s">
        <v>509</v>
      </c>
      <c r="C212" t="s">
        <v>10087</v>
      </c>
      <c r="D212" t="s">
        <v>10088</v>
      </c>
      <c r="E212" t="s">
        <v>10089</v>
      </c>
      <c r="F212" t="s">
        <v>10090</v>
      </c>
      <c r="G212" t="s">
        <v>10091</v>
      </c>
      <c r="I212" t="str">
        <f t="shared" si="31"/>
        <v>N/A</v>
      </c>
      <c r="J212">
        <f t="shared" si="32"/>
        <v>209100000</v>
      </c>
      <c r="K212">
        <f t="shared" si="33"/>
        <v>204390000</v>
      </c>
      <c r="L212">
        <f t="shared" si="34"/>
        <v>247070000</v>
      </c>
      <c r="M212">
        <f t="shared" si="35"/>
        <v>102130000</v>
      </c>
      <c r="N212">
        <f t="shared" si="36"/>
        <v>108660000</v>
      </c>
      <c r="P212">
        <f t="shared" si="37"/>
        <v>247070000</v>
      </c>
      <c r="Q212">
        <f>IFERROR(J144+MATCH(P212,J212:N212,0)-1,"")</f>
        <v>2014</v>
      </c>
      <c r="R212">
        <f t="shared" si="38"/>
        <v>102130000</v>
      </c>
      <c r="S212" t="str">
        <f>IFERROR(J144+MATCH(R212,J212:N212)-1,"")</f>
        <v/>
      </c>
      <c r="T212">
        <f t="shared" si="39"/>
        <v>174270000</v>
      </c>
      <c r="U212">
        <f t="shared" si="40"/>
        <v>65055812.57658688</v>
      </c>
      <c r="V212">
        <f t="shared" si="41"/>
        <v>0.53538644158808135</v>
      </c>
      <c r="W212">
        <f t="shared" si="42"/>
        <v>0.46298706921139854</v>
      </c>
      <c r="X212">
        <f t="shared" si="43"/>
        <v>1.1190391314272845</v>
      </c>
      <c r="Y212">
        <f t="shared" si="44"/>
        <v>-1.1088939964445648</v>
      </c>
      <c r="Z212">
        <f t="shared" si="45"/>
        <v>-1.0085186457821997</v>
      </c>
      <c r="AA212">
        <f t="shared" si="46"/>
        <v>1.1190391314272845</v>
      </c>
      <c r="AB212">
        <f>IFERROR(V144+MATCH(AA212,V212:Z212,0)-1,"")</f>
        <v>2014</v>
      </c>
    </row>
    <row r="213" spans="1:28" x14ac:dyDescent="0.3">
      <c r="A213" s="1">
        <v>7</v>
      </c>
      <c r="B213" t="s">
        <v>515</v>
      </c>
      <c r="C213" t="s">
        <v>10092</v>
      </c>
      <c r="D213" t="s">
        <v>10093</v>
      </c>
      <c r="E213" t="s">
        <v>10094</v>
      </c>
      <c r="F213" t="s">
        <v>10095</v>
      </c>
      <c r="G213" t="s">
        <v>10091</v>
      </c>
      <c r="I213" t="str">
        <f t="shared" si="31"/>
        <v>N/A</v>
      </c>
      <c r="J213">
        <f t="shared" si="32"/>
        <v>211880000</v>
      </c>
      <c r="K213">
        <f t="shared" si="33"/>
        <v>208070000</v>
      </c>
      <c r="L213">
        <f t="shared" si="34"/>
        <v>249100000</v>
      </c>
      <c r="M213">
        <f t="shared" si="35"/>
        <v>104800000</v>
      </c>
      <c r="N213">
        <f t="shared" si="36"/>
        <v>108660000</v>
      </c>
      <c r="P213">
        <f t="shared" si="37"/>
        <v>249100000</v>
      </c>
      <c r="Q213">
        <f>IFERROR(J144+MATCH(P213,J213:N213,0)-1,"")</f>
        <v>2014</v>
      </c>
      <c r="R213">
        <f t="shared" si="38"/>
        <v>104800000</v>
      </c>
      <c r="S213" t="str">
        <f>IFERROR(J144+MATCH(R213,J213:N213)-1,"")</f>
        <v/>
      </c>
      <c r="T213">
        <f t="shared" si="39"/>
        <v>176502000</v>
      </c>
      <c r="U213">
        <f t="shared" si="40"/>
        <v>65693083.501994334</v>
      </c>
      <c r="V213">
        <f t="shared" si="41"/>
        <v>0.53853462364764748</v>
      </c>
      <c r="W213">
        <f t="shared" si="42"/>
        <v>0.48053765049773689</v>
      </c>
      <c r="X213">
        <f t="shared" si="43"/>
        <v>1.1051087288024171</v>
      </c>
      <c r="Y213">
        <f t="shared" si="44"/>
        <v>-1.0914695456154566</v>
      </c>
      <c r="Z213">
        <f t="shared" si="45"/>
        <v>-1.032711457332345</v>
      </c>
      <c r="AA213">
        <f t="shared" si="46"/>
        <v>1.1051087288024171</v>
      </c>
      <c r="AB213">
        <f>IFERROR(V144+MATCH(AA213,V213:Z213,0)-1,"")</f>
        <v>2014</v>
      </c>
    </row>
    <row r="214" spans="1:28" x14ac:dyDescent="0.3">
      <c r="A214" s="1">
        <v>8</v>
      </c>
      <c r="B214" t="s">
        <v>521</v>
      </c>
      <c r="C214" t="s">
        <v>10096</v>
      </c>
      <c r="D214" t="s">
        <v>10097</v>
      </c>
      <c r="E214" t="s">
        <v>10098</v>
      </c>
      <c r="F214" t="s">
        <v>10099</v>
      </c>
      <c r="G214" t="s">
        <v>254</v>
      </c>
      <c r="I214" t="str">
        <f t="shared" si="31"/>
        <v>N/A</v>
      </c>
      <c r="J214">
        <f t="shared" si="32"/>
        <v>-2780000</v>
      </c>
      <c r="K214">
        <f t="shared" si="33"/>
        <v>-3680000</v>
      </c>
      <c r="L214">
        <f t="shared" si="34"/>
        <v>-2029999.9999999998</v>
      </c>
      <c r="M214">
        <f t="shared" si="35"/>
        <v>-2670000</v>
      </c>
      <c r="N214" t="str">
        <f t="shared" si="36"/>
        <v>N/A</v>
      </c>
      <c r="P214">
        <f t="shared" si="37"/>
        <v>-2029999.9999999998</v>
      </c>
      <c r="Q214">
        <f>IFERROR(J144+MATCH(P214,J214:N214,0)-1,"")</f>
        <v>2014</v>
      </c>
      <c r="R214">
        <f t="shared" si="38"/>
        <v>-3680000</v>
      </c>
      <c r="S214" t="str">
        <f>IFERROR(J144+MATCH(R214,J214:N214)-1,"")</f>
        <v/>
      </c>
      <c r="T214">
        <f t="shared" si="39"/>
        <v>-2790000</v>
      </c>
      <c r="U214">
        <f t="shared" si="40"/>
        <v>679264.30790966784</v>
      </c>
      <c r="V214">
        <f t="shared" si="41"/>
        <v>1.4721809881007105E-2</v>
      </c>
      <c r="W214">
        <f t="shared" si="42"/>
        <v>-1.3102410794096322</v>
      </c>
      <c r="X214">
        <f t="shared" si="43"/>
        <v>1.1188575509565402</v>
      </c>
      <c r="Y214">
        <f t="shared" si="44"/>
        <v>0.17666171857208524</v>
      </c>
      <c r="Z214" t="str">
        <f t="shared" si="45"/>
        <v/>
      </c>
      <c r="AA214">
        <f t="shared" si="46"/>
        <v>-1.3102410794096322</v>
      </c>
      <c r="AB214">
        <f>IFERROR(V144+MATCH(AA214,V214:Z214,0)-1,"")</f>
        <v>2013</v>
      </c>
    </row>
    <row r="215" spans="1:28" x14ac:dyDescent="0.3">
      <c r="A215" s="1">
        <v>9</v>
      </c>
      <c r="B215" t="s">
        <v>527</v>
      </c>
      <c r="C215" t="s">
        <v>3260</v>
      </c>
      <c r="D215" t="s">
        <v>10100</v>
      </c>
      <c r="E215" t="s">
        <v>3258</v>
      </c>
      <c r="F215" t="s">
        <v>10101</v>
      </c>
      <c r="G215" t="s">
        <v>2658</v>
      </c>
      <c r="I215" t="str">
        <f t="shared" si="31"/>
        <v>N/A</v>
      </c>
      <c r="J215">
        <f t="shared" si="32"/>
        <v>2610000</v>
      </c>
      <c r="K215">
        <f t="shared" si="33"/>
        <v>3530000</v>
      </c>
      <c r="L215">
        <f t="shared" si="34"/>
        <v>3280000</v>
      </c>
      <c r="M215">
        <f t="shared" si="35"/>
        <v>1860000</v>
      </c>
      <c r="N215">
        <f t="shared" si="36"/>
        <v>1300000</v>
      </c>
      <c r="P215">
        <f t="shared" si="37"/>
        <v>3530000</v>
      </c>
      <c r="Q215">
        <f>IFERROR(J144+MATCH(P215,J215:N215,0)-1,"")</f>
        <v>2013</v>
      </c>
      <c r="R215">
        <f t="shared" si="38"/>
        <v>1300000</v>
      </c>
      <c r="S215" t="str">
        <f>IFERROR(J144+MATCH(R215,J215:N215)-1,"")</f>
        <v/>
      </c>
      <c r="T215">
        <f t="shared" si="39"/>
        <v>2516000</v>
      </c>
      <c r="U215">
        <f t="shared" si="40"/>
        <v>939377.45342327654</v>
      </c>
      <c r="V215">
        <f t="shared" si="41"/>
        <v>0.10006627225024986</v>
      </c>
      <c r="W215">
        <f t="shared" si="42"/>
        <v>1.079438298529291</v>
      </c>
      <c r="X215">
        <f t="shared" si="43"/>
        <v>0.81330459573607339</v>
      </c>
      <c r="Y215">
        <f t="shared" si="44"/>
        <v>-0.69833483612940328</v>
      </c>
      <c r="Z215">
        <f t="shared" si="45"/>
        <v>-1.294474330386211</v>
      </c>
      <c r="AA215">
        <f t="shared" si="46"/>
        <v>-1.294474330386211</v>
      </c>
      <c r="AB215">
        <f>IFERROR(V144+MATCH(AA215,V215:Z215,0)-1,"")</f>
        <v>2016</v>
      </c>
    </row>
    <row r="216" spans="1:28" x14ac:dyDescent="0.3">
      <c r="A216" s="1">
        <v>10</v>
      </c>
      <c r="B216" t="s">
        <v>533</v>
      </c>
      <c r="C216" t="s">
        <v>254</v>
      </c>
      <c r="D216" t="s">
        <v>3632</v>
      </c>
      <c r="E216" t="s">
        <v>10102</v>
      </c>
      <c r="F216" t="s">
        <v>10103</v>
      </c>
      <c r="G216" t="s">
        <v>10104</v>
      </c>
      <c r="I216" t="str">
        <f t="shared" si="31"/>
        <v>N/A</v>
      </c>
      <c r="J216" t="str">
        <f t="shared" si="32"/>
        <v>N/A</v>
      </c>
      <c r="K216">
        <f t="shared" si="33"/>
        <v>-1.7899999999999999E-2</v>
      </c>
      <c r="L216">
        <f t="shared" si="34"/>
        <v>0.2041</v>
      </c>
      <c r="M216">
        <f t="shared" si="35"/>
        <v>-0.58460000000000001</v>
      </c>
      <c r="N216">
        <f t="shared" si="36"/>
        <v>5.7400000000000007E-2</v>
      </c>
      <c r="P216">
        <f t="shared" si="37"/>
        <v>0.2041</v>
      </c>
      <c r="Q216">
        <f>IFERROR(J144+MATCH(P216,J216:N216,0)-1,"")</f>
        <v>2014</v>
      </c>
      <c r="R216">
        <f t="shared" si="38"/>
        <v>-0.58460000000000001</v>
      </c>
      <c r="S216" t="str">
        <f>IFERROR(J144+MATCH(R216,J216:N216)-1,"")</f>
        <v/>
      </c>
      <c r="T216">
        <f t="shared" si="39"/>
        <v>-8.5249999999999992E-2</v>
      </c>
      <c r="U216">
        <f t="shared" si="40"/>
        <v>0.34542673608161834</v>
      </c>
      <c r="V216" t="str">
        <f t="shared" si="41"/>
        <v/>
      </c>
      <c r="W216">
        <f t="shared" si="42"/>
        <v>0.1949762220608377</v>
      </c>
      <c r="X216">
        <f t="shared" si="43"/>
        <v>0.8376595375397683</v>
      </c>
      <c r="Y216">
        <f t="shared" si="44"/>
        <v>-1.4456032143441622</v>
      </c>
      <c r="Z216">
        <f t="shared" si="45"/>
        <v>0.41296745474355606</v>
      </c>
      <c r="AA216">
        <f t="shared" si="46"/>
        <v>-1.4456032143441622</v>
      </c>
      <c r="AB216">
        <f>IFERROR(V144+MATCH(AA216,V216:Z216,0)-1,"")</f>
        <v>2015</v>
      </c>
    </row>
    <row r="217" spans="1:28" x14ac:dyDescent="0.3">
      <c r="A217" s="1">
        <v>11</v>
      </c>
      <c r="B217" t="s">
        <v>538</v>
      </c>
      <c r="C217" t="s">
        <v>10105</v>
      </c>
      <c r="D217" t="s">
        <v>10106</v>
      </c>
      <c r="E217" t="s">
        <v>2784</v>
      </c>
      <c r="F217" t="s">
        <v>10107</v>
      </c>
      <c r="G217" t="s">
        <v>10108</v>
      </c>
      <c r="I217" t="str">
        <f t="shared" si="31"/>
        <v>N/A</v>
      </c>
      <c r="J217">
        <f t="shared" si="32"/>
        <v>6.49</v>
      </c>
      <c r="K217">
        <f t="shared" si="33"/>
        <v>6.07</v>
      </c>
      <c r="L217">
        <f t="shared" si="34"/>
        <v>5.96</v>
      </c>
      <c r="M217">
        <f t="shared" si="35"/>
        <v>7.75</v>
      </c>
      <c r="N217">
        <f t="shared" si="36"/>
        <v>4.9800000000000004</v>
      </c>
      <c r="P217">
        <f t="shared" si="37"/>
        <v>7.75</v>
      </c>
      <c r="Q217">
        <f>IFERROR(J144+MATCH(P217,J217:N217,0)-1,"")</f>
        <v>2015</v>
      </c>
      <c r="R217">
        <f t="shared" si="38"/>
        <v>4.9800000000000004</v>
      </c>
      <c r="S217" t="str">
        <f>IFERROR(J144+MATCH(R217,J217:N217)-1,"")</f>
        <v/>
      </c>
      <c r="T217">
        <f t="shared" si="39"/>
        <v>6.25</v>
      </c>
      <c r="U217">
        <f t="shared" si="40"/>
        <v>1.0046143538691856</v>
      </c>
      <c r="V217">
        <f t="shared" si="41"/>
        <v>0.23889764174248646</v>
      </c>
      <c r="W217">
        <f t="shared" si="42"/>
        <v>-0.17917323130686438</v>
      </c>
      <c r="X217">
        <f t="shared" si="43"/>
        <v>-0.2886679837721709</v>
      </c>
      <c r="Y217">
        <f t="shared" si="44"/>
        <v>1.4931102608905389</v>
      </c>
      <c r="Z217">
        <f t="shared" si="45"/>
        <v>-1.2641666875539892</v>
      </c>
      <c r="AA217">
        <f t="shared" si="46"/>
        <v>1.4931102608905389</v>
      </c>
      <c r="AB217">
        <f>IFERROR(V144+MATCH(AA217,V217:Z217,0)-1,"")</f>
        <v>2015</v>
      </c>
    </row>
    <row r="218" spans="1:28" x14ac:dyDescent="0.3">
      <c r="A218" s="1">
        <v>12</v>
      </c>
      <c r="B218" t="s">
        <v>544</v>
      </c>
      <c r="C218" t="s">
        <v>10109</v>
      </c>
      <c r="D218" t="s">
        <v>4410</v>
      </c>
      <c r="E218" t="s">
        <v>10110</v>
      </c>
      <c r="F218" t="s">
        <v>2003</v>
      </c>
      <c r="G218" t="s">
        <v>10111</v>
      </c>
      <c r="I218" t="str">
        <f t="shared" si="31"/>
        <v>N/A</v>
      </c>
      <c r="J218">
        <f t="shared" si="32"/>
        <v>40230000</v>
      </c>
      <c r="K218">
        <f t="shared" si="33"/>
        <v>34240000</v>
      </c>
      <c r="L218">
        <f t="shared" si="34"/>
        <v>44560000</v>
      </c>
      <c r="M218">
        <f t="shared" si="35"/>
        <v>36940000</v>
      </c>
      <c r="N218">
        <f t="shared" si="36"/>
        <v>35690000</v>
      </c>
      <c r="P218">
        <f t="shared" si="37"/>
        <v>44560000</v>
      </c>
      <c r="Q218">
        <f>IFERROR(J144+MATCH(P218,J218:N218,0)-1,"")</f>
        <v>2014</v>
      </c>
      <c r="R218">
        <f t="shared" si="38"/>
        <v>34240000</v>
      </c>
      <c r="S218" t="str">
        <f>IFERROR(J144+MATCH(R218,J218:N218)-1,"")</f>
        <v/>
      </c>
      <c r="T218">
        <f t="shared" si="39"/>
        <v>38332000</v>
      </c>
      <c r="U218">
        <f t="shared" si="40"/>
        <v>4124702.4135081549</v>
      </c>
      <c r="V218">
        <f t="shared" si="41"/>
        <v>0.46015440866331664</v>
      </c>
      <c r="W218">
        <f t="shared" si="42"/>
        <v>-0.99207157020563319</v>
      </c>
      <c r="X218">
        <f t="shared" si="43"/>
        <v>1.5099271112513888</v>
      </c>
      <c r="Y218">
        <f t="shared" si="44"/>
        <v>-0.33747889191745878</v>
      </c>
      <c r="Z218">
        <f t="shared" si="45"/>
        <v>-0.64053105779161357</v>
      </c>
      <c r="AA218">
        <f t="shared" si="46"/>
        <v>1.5099271112513888</v>
      </c>
      <c r="AB218">
        <f>IFERROR(V144+MATCH(AA218,V218:Z218,0)-1,"")</f>
        <v>2014</v>
      </c>
    </row>
    <row r="219" spans="1:28" x14ac:dyDescent="0.3">
      <c r="A219" s="1">
        <v>13</v>
      </c>
      <c r="B219" t="s">
        <v>545</v>
      </c>
      <c r="C219" t="s">
        <v>254</v>
      </c>
      <c r="D219" t="s">
        <v>254</v>
      </c>
      <c r="E219" t="s">
        <v>10110</v>
      </c>
      <c r="F219" t="s">
        <v>254</v>
      </c>
      <c r="G219" t="s">
        <v>254</v>
      </c>
      <c r="I219" t="str">
        <f t="shared" si="31"/>
        <v>N/A</v>
      </c>
      <c r="J219" t="str">
        <f t="shared" si="32"/>
        <v>N/A</v>
      </c>
      <c r="K219" t="str">
        <f t="shared" si="33"/>
        <v>N/A</v>
      </c>
      <c r="L219">
        <f t="shared" si="34"/>
        <v>44560000</v>
      </c>
      <c r="M219" t="str">
        <f t="shared" si="35"/>
        <v>N/A</v>
      </c>
      <c r="N219" t="str">
        <f t="shared" si="36"/>
        <v>N/A</v>
      </c>
      <c r="P219">
        <f t="shared" si="37"/>
        <v>44560000</v>
      </c>
      <c r="Q219">
        <f>IFERROR(J144+MATCH(P219,J219:N219,0)-1,"")</f>
        <v>2014</v>
      </c>
      <c r="R219">
        <f t="shared" si="38"/>
        <v>44560000</v>
      </c>
      <c r="S219">
        <f>IFERROR(J144+MATCH(R219,J219:N219)-1,"")</f>
        <v>2014</v>
      </c>
      <c r="T219">
        <f t="shared" si="39"/>
        <v>44560000</v>
      </c>
      <c r="U219" t="str">
        <f t="shared" si="40"/>
        <v/>
      </c>
      <c r="V219" t="str">
        <f t="shared" si="41"/>
        <v/>
      </c>
      <c r="W219" t="str">
        <f t="shared" si="42"/>
        <v/>
      </c>
      <c r="X219" t="e">
        <f t="shared" si="43"/>
        <v>#VALUE!</v>
      </c>
      <c r="Y219" t="str">
        <f t="shared" si="44"/>
        <v/>
      </c>
      <c r="Z219" t="str">
        <f t="shared" si="45"/>
        <v/>
      </c>
      <c r="AA219" t="e">
        <f t="shared" si="46"/>
        <v>#VALUE!</v>
      </c>
      <c r="AB219" t="str">
        <f>IFERROR(V144+MATCH(AA219,V219:Z219,0)-1,"")</f>
        <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10109</v>
      </c>
      <c r="D222" t="s">
        <v>4410</v>
      </c>
      <c r="E222" t="s">
        <v>254</v>
      </c>
      <c r="F222" t="s">
        <v>254</v>
      </c>
      <c r="G222" t="s">
        <v>254</v>
      </c>
      <c r="I222" t="str">
        <f t="shared" si="31"/>
        <v>N/A</v>
      </c>
      <c r="J222">
        <f t="shared" si="32"/>
        <v>40230000</v>
      </c>
      <c r="K222">
        <f t="shared" si="33"/>
        <v>34240000</v>
      </c>
      <c r="L222" t="str">
        <f t="shared" si="34"/>
        <v>N/A</v>
      </c>
      <c r="M222" t="str">
        <f t="shared" si="35"/>
        <v>N/A</v>
      </c>
      <c r="N222" t="str">
        <f t="shared" si="36"/>
        <v>N/A</v>
      </c>
      <c r="P222">
        <f t="shared" si="37"/>
        <v>40230000</v>
      </c>
      <c r="Q222">
        <f>IFERROR(J144+MATCH(P222,J222:N222,0)-1,"")</f>
        <v>2012</v>
      </c>
      <c r="R222">
        <f t="shared" si="38"/>
        <v>34240000</v>
      </c>
      <c r="S222" t="str">
        <f>IFERROR(J144+MATCH(R222,J222:N222)-1,"")</f>
        <v/>
      </c>
      <c r="T222">
        <f t="shared" si="39"/>
        <v>37235000</v>
      </c>
      <c r="U222">
        <f t="shared" si="40"/>
        <v>4235569.6193074193</v>
      </c>
      <c r="V222">
        <f t="shared" si="41"/>
        <v>0.70710678118654757</v>
      </c>
      <c r="W222">
        <f t="shared" si="42"/>
        <v>-0.70710678118654757</v>
      </c>
      <c r="X222" t="str">
        <f t="shared" si="43"/>
        <v/>
      </c>
      <c r="Y222" t="str">
        <f t="shared" si="44"/>
        <v/>
      </c>
      <c r="Z222" t="str">
        <f t="shared" si="45"/>
        <v/>
      </c>
      <c r="AA222">
        <f t="shared" si="46"/>
        <v>-0.70710678118654757</v>
      </c>
      <c r="AB222">
        <f>IFERROR(V144+MATCH(AA222,V222:Z222,0)-1,"")</f>
        <v>2013</v>
      </c>
    </row>
    <row r="223" spans="1:28" x14ac:dyDescent="0.3">
      <c r="A223" s="1">
        <v>17</v>
      </c>
      <c r="B223" t="s">
        <v>549</v>
      </c>
      <c r="C223" t="s">
        <v>10112</v>
      </c>
      <c r="D223" t="s">
        <v>10113</v>
      </c>
      <c r="E223" t="s">
        <v>10114</v>
      </c>
      <c r="F223" t="s">
        <v>9579</v>
      </c>
      <c r="G223" t="s">
        <v>10115</v>
      </c>
      <c r="I223" t="str">
        <f t="shared" si="31"/>
        <v>neg_trend</v>
      </c>
      <c r="J223">
        <f t="shared" si="32"/>
        <v>51800000</v>
      </c>
      <c r="K223">
        <f t="shared" si="33"/>
        <v>49320000</v>
      </c>
      <c r="L223">
        <f t="shared" si="34"/>
        <v>40380000</v>
      </c>
      <c r="M223">
        <f t="shared" si="35"/>
        <v>23820000</v>
      </c>
      <c r="N223">
        <f t="shared" si="36"/>
        <v>17580000</v>
      </c>
      <c r="P223">
        <f t="shared" si="37"/>
        <v>51800000</v>
      </c>
      <c r="Q223">
        <f>IFERROR(J144+MATCH(P223,J223:N223,0)-1,"")</f>
        <v>2012</v>
      </c>
      <c r="R223">
        <f t="shared" si="38"/>
        <v>17580000</v>
      </c>
      <c r="S223" t="str">
        <f>IFERROR(J144+MATCH(R223,J223:N223)-1,"")</f>
        <v/>
      </c>
      <c r="T223">
        <f t="shared" si="39"/>
        <v>36580000</v>
      </c>
      <c r="U223">
        <f t="shared" si="40"/>
        <v>15266086.597422406</v>
      </c>
      <c r="V223">
        <f t="shared" si="41"/>
        <v>0.99698111253802346</v>
      </c>
      <c r="W223">
        <f t="shared" si="42"/>
        <v>0.83452952521251111</v>
      </c>
      <c r="X223">
        <f t="shared" si="43"/>
        <v>0.24891775477296249</v>
      </c>
      <c r="Y223">
        <f t="shared" si="44"/>
        <v>-0.83583961865868461</v>
      </c>
      <c r="Z223">
        <f t="shared" si="45"/>
        <v>-1.2445887738648125</v>
      </c>
      <c r="AA223">
        <f t="shared" si="46"/>
        <v>-1.2445887738648125</v>
      </c>
      <c r="AB223">
        <f>IFERROR(V144+MATCH(AA223,V223:Z223,0)-1,"")</f>
        <v>2016</v>
      </c>
    </row>
    <row r="224" spans="1:28" x14ac:dyDescent="0.3">
      <c r="A224" s="1">
        <v>18</v>
      </c>
      <c r="B224" t="s">
        <v>555</v>
      </c>
      <c r="C224" t="s">
        <v>10116</v>
      </c>
      <c r="D224" t="s">
        <v>10117</v>
      </c>
      <c r="E224" t="s">
        <v>10118</v>
      </c>
      <c r="F224" t="s">
        <v>10119</v>
      </c>
      <c r="G224" t="s">
        <v>2389</v>
      </c>
      <c r="I224" t="str">
        <f t="shared" si="31"/>
        <v>neg_trend</v>
      </c>
      <c r="J224">
        <f t="shared" si="32"/>
        <v>43000000</v>
      </c>
      <c r="K224">
        <f t="shared" si="33"/>
        <v>39730000</v>
      </c>
      <c r="L224">
        <f t="shared" si="34"/>
        <v>24600000</v>
      </c>
      <c r="M224">
        <f t="shared" si="35"/>
        <v>9970000</v>
      </c>
      <c r="N224">
        <f t="shared" si="36"/>
        <v>2000000</v>
      </c>
      <c r="P224">
        <f t="shared" si="37"/>
        <v>43000000</v>
      </c>
      <c r="Q224">
        <f>IFERROR(J144+MATCH(P224,J224:N224,0)-1,"")</f>
        <v>2012</v>
      </c>
      <c r="R224">
        <f t="shared" si="38"/>
        <v>2000000</v>
      </c>
      <c r="S224" t="str">
        <f>IFERROR(J144+MATCH(R224,J224:N224)-1,"")</f>
        <v/>
      </c>
      <c r="T224">
        <f t="shared" si="39"/>
        <v>23860000</v>
      </c>
      <c r="U224">
        <f t="shared" si="40"/>
        <v>17955053.606157795</v>
      </c>
      <c r="V224">
        <f t="shared" si="41"/>
        <v>1.0659951465383439</v>
      </c>
      <c r="W224">
        <f t="shared" si="42"/>
        <v>0.88387371868147957</v>
      </c>
      <c r="X224">
        <f t="shared" si="43"/>
        <v>4.1214023429382157E-2</v>
      </c>
      <c r="Y224">
        <f t="shared" si="44"/>
        <v>-0.77359835869475435</v>
      </c>
      <c r="Z224">
        <f t="shared" si="45"/>
        <v>-1.2174845299544514</v>
      </c>
      <c r="AA224">
        <f t="shared" si="46"/>
        <v>-1.2174845299544514</v>
      </c>
      <c r="AB224">
        <f>IFERROR(V144+MATCH(AA224,V224:Z224,0)-1,"")</f>
        <v>2016</v>
      </c>
    </row>
    <row r="225" spans="1:28" x14ac:dyDescent="0.3">
      <c r="A225" s="1">
        <v>19</v>
      </c>
      <c r="B225" t="s">
        <v>561</v>
      </c>
      <c r="C225" t="s">
        <v>5819</v>
      </c>
      <c r="D225" t="s">
        <v>10120</v>
      </c>
      <c r="E225" t="s">
        <v>10121</v>
      </c>
      <c r="F225" t="s">
        <v>10122</v>
      </c>
      <c r="G225" t="s">
        <v>10123</v>
      </c>
      <c r="I225" t="str">
        <f t="shared" si="31"/>
        <v>N/A</v>
      </c>
      <c r="J225">
        <f t="shared" si="32"/>
        <v>438300000</v>
      </c>
      <c r="K225">
        <f t="shared" si="33"/>
        <v>403010000</v>
      </c>
      <c r="L225">
        <f t="shared" si="34"/>
        <v>415200000</v>
      </c>
      <c r="M225">
        <f t="shared" si="35"/>
        <v>211490000</v>
      </c>
      <c r="N225">
        <f t="shared" si="36"/>
        <v>264529999.99999997</v>
      </c>
      <c r="P225">
        <f t="shared" si="37"/>
        <v>438300000</v>
      </c>
      <c r="Q225">
        <f>IFERROR(J144+MATCH(P225,J225:N225,0)-1,"")</f>
        <v>2012</v>
      </c>
      <c r="R225">
        <f t="shared" si="38"/>
        <v>211490000</v>
      </c>
      <c r="S225" t="str">
        <f>IFERROR(J144+MATCH(R225,J225:N225)-1,"")</f>
        <v/>
      </c>
      <c r="T225">
        <f t="shared" si="39"/>
        <v>346506000</v>
      </c>
      <c r="U225">
        <f t="shared" si="40"/>
        <v>101596125.56588957</v>
      </c>
      <c r="V225">
        <f t="shared" si="41"/>
        <v>0.90351870692615677</v>
      </c>
      <c r="W225">
        <f t="shared" si="42"/>
        <v>0.55616294110895659</v>
      </c>
      <c r="X225">
        <f t="shared" si="43"/>
        <v>0.67614783159667746</v>
      </c>
      <c r="Y225">
        <f t="shared" si="44"/>
        <v>-1.3289483161681808</v>
      </c>
      <c r="Z225">
        <f t="shared" si="45"/>
        <v>-0.80688116346361038</v>
      </c>
      <c r="AA225">
        <f t="shared" si="46"/>
        <v>-1.3289483161681808</v>
      </c>
      <c r="AB225">
        <f>IFERROR(V144+MATCH(AA225,V225:Z225,0)-1,"")</f>
        <v>2015</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10124</v>
      </c>
      <c r="D228" t="s">
        <v>10125</v>
      </c>
      <c r="E228" t="s">
        <v>55</v>
      </c>
      <c r="F228" t="s">
        <v>10126</v>
      </c>
      <c r="G228" t="s">
        <v>10127</v>
      </c>
      <c r="I228" t="str">
        <f t="shared" si="31"/>
        <v>N/A</v>
      </c>
      <c r="J228">
        <f t="shared" si="32"/>
        <v>943770000</v>
      </c>
      <c r="K228">
        <f t="shared" si="33"/>
        <v>928040000</v>
      </c>
      <c r="L228">
        <f t="shared" si="34"/>
        <v>1010000000</v>
      </c>
      <c r="M228">
        <f t="shared" si="35"/>
        <v>846290000</v>
      </c>
      <c r="N228">
        <f t="shared" si="36"/>
        <v>488850000</v>
      </c>
      <c r="P228">
        <f t="shared" si="37"/>
        <v>1010000000</v>
      </c>
      <c r="Q228">
        <f>IFERROR(J144+MATCH(P228,J228:N228,0)-1,"")</f>
        <v>2014</v>
      </c>
      <c r="R228">
        <f t="shared" si="38"/>
        <v>488850000</v>
      </c>
      <c r="S228" t="str">
        <f>IFERROR(J144+MATCH(R228,J228:N228)-1,"")</f>
        <v/>
      </c>
      <c r="T228">
        <f t="shared" si="39"/>
        <v>843390000</v>
      </c>
      <c r="U228">
        <f t="shared" si="40"/>
        <v>206583930.03813213</v>
      </c>
      <c r="V228">
        <f t="shared" si="41"/>
        <v>0.4859042035915932</v>
      </c>
      <c r="W228">
        <f t="shared" si="42"/>
        <v>0.40976081723479141</v>
      </c>
      <c r="X228">
        <f t="shared" si="43"/>
        <v>0.80650029249248201</v>
      </c>
      <c r="Y228">
        <f t="shared" si="44"/>
        <v>1.4037877967878266E-2</v>
      </c>
      <c r="Z228">
        <f t="shared" si="45"/>
        <v>-1.7162031912867448</v>
      </c>
      <c r="AA228">
        <f t="shared" si="46"/>
        <v>-1.7162031912867448</v>
      </c>
      <c r="AB228">
        <f>IFERROR(V144+MATCH(AA228,V228:Z228,0)-1,"")</f>
        <v>2016</v>
      </c>
    </row>
    <row r="229" spans="1:28" x14ac:dyDescent="0.3">
      <c r="A229" s="1">
        <v>1</v>
      </c>
      <c r="B229" t="s">
        <v>573</v>
      </c>
      <c r="C229" t="s">
        <v>1102</v>
      </c>
      <c r="D229" t="s">
        <v>10128</v>
      </c>
      <c r="E229" t="s">
        <v>10129</v>
      </c>
      <c r="F229" t="s">
        <v>1225</v>
      </c>
      <c r="G229" t="s">
        <v>10127</v>
      </c>
      <c r="I229" t="str">
        <f t="shared" si="31"/>
        <v>N/A</v>
      </c>
      <c r="J229">
        <f t="shared" si="32"/>
        <v>1760000000</v>
      </c>
      <c r="K229">
        <f t="shared" si="33"/>
        <v>1870000000</v>
      </c>
      <c r="L229">
        <f t="shared" si="34"/>
        <v>2060000000</v>
      </c>
      <c r="M229">
        <f t="shared" si="35"/>
        <v>2069999999.9999998</v>
      </c>
      <c r="N229">
        <f t="shared" si="36"/>
        <v>488850000</v>
      </c>
      <c r="P229">
        <f t="shared" si="37"/>
        <v>2069999999.9999998</v>
      </c>
      <c r="Q229">
        <f>IFERROR(J144+MATCH(P229,J229:N229,0)-1,"")</f>
        <v>2015</v>
      </c>
      <c r="R229">
        <f t="shared" si="38"/>
        <v>488850000</v>
      </c>
      <c r="S229" t="str">
        <f>IFERROR(J144+MATCH(R229,J229:N229)-1,"")</f>
        <v/>
      </c>
      <c r="T229">
        <f t="shared" si="39"/>
        <v>1649770000</v>
      </c>
      <c r="U229">
        <f t="shared" si="40"/>
        <v>662055333.41254771</v>
      </c>
      <c r="V229">
        <f t="shared" si="41"/>
        <v>0.16649665735916999</v>
      </c>
      <c r="W229">
        <f t="shared" si="42"/>
        <v>0.3326459117319242</v>
      </c>
      <c r="X229">
        <f t="shared" si="43"/>
        <v>0.61963098746668155</v>
      </c>
      <c r="Y229">
        <f t="shared" si="44"/>
        <v>0.63473546513693158</v>
      </c>
      <c r="Z229">
        <f t="shared" si="45"/>
        <v>-1.7535090216947076</v>
      </c>
      <c r="AA229">
        <f t="shared" si="46"/>
        <v>-1.7535090216947076</v>
      </c>
      <c r="AB229">
        <f>IFERROR(V144+MATCH(AA229,V229:Z229,0)-1,"")</f>
        <v>2016</v>
      </c>
    </row>
    <row r="230" spans="1:28" x14ac:dyDescent="0.3">
      <c r="A230" s="1">
        <v>2</v>
      </c>
      <c r="B230" t="s">
        <v>579</v>
      </c>
      <c r="C230" t="s">
        <v>10130</v>
      </c>
      <c r="D230" t="s">
        <v>10131</v>
      </c>
      <c r="E230" t="s">
        <v>10132</v>
      </c>
      <c r="F230" t="s">
        <v>10133</v>
      </c>
      <c r="G230" t="s">
        <v>10134</v>
      </c>
      <c r="I230" t="str">
        <f t="shared" si="31"/>
        <v>N/A</v>
      </c>
      <c r="J230">
        <f t="shared" si="32"/>
        <v>53830000</v>
      </c>
      <c r="K230">
        <f t="shared" si="33"/>
        <v>65700000</v>
      </c>
      <c r="L230">
        <f t="shared" si="34"/>
        <v>69630000</v>
      </c>
      <c r="M230">
        <f t="shared" si="35"/>
        <v>73600000</v>
      </c>
      <c r="N230">
        <f t="shared" si="36"/>
        <v>39590000</v>
      </c>
      <c r="P230">
        <f t="shared" si="37"/>
        <v>73600000</v>
      </c>
      <c r="Q230">
        <f>IFERROR(J144+MATCH(P230,J230:N230,0)-1,"")</f>
        <v>2015</v>
      </c>
      <c r="R230">
        <f t="shared" si="38"/>
        <v>39590000</v>
      </c>
      <c r="S230" t="str">
        <f>IFERROR(J144+MATCH(R230,J230:N230)-1,"")</f>
        <v/>
      </c>
      <c r="T230">
        <f t="shared" si="39"/>
        <v>60470000</v>
      </c>
      <c r="U230">
        <f t="shared" si="40"/>
        <v>13817736.79008252</v>
      </c>
      <c r="V230">
        <f t="shared" si="41"/>
        <v>-0.4805417921092377</v>
      </c>
      <c r="W230">
        <f t="shared" si="42"/>
        <v>0.3784990320378484</v>
      </c>
      <c r="X230">
        <f t="shared" si="43"/>
        <v>0.66291608670491231</v>
      </c>
      <c r="Y230">
        <f t="shared" si="44"/>
        <v>0.95022797144492344</v>
      </c>
      <c r="Z230">
        <f t="shared" si="45"/>
        <v>-1.5111012980784464</v>
      </c>
      <c r="AA230">
        <f t="shared" si="46"/>
        <v>-1.5111012980784464</v>
      </c>
      <c r="AB230">
        <f>IFERROR(V144+MATCH(AA230,V230:Z230,0)-1,"")</f>
        <v>2016</v>
      </c>
    </row>
    <row r="231" spans="1:28" x14ac:dyDescent="0.3">
      <c r="A231" s="1">
        <v>3</v>
      </c>
      <c r="B231" t="s">
        <v>585</v>
      </c>
      <c r="C231" t="s">
        <v>3201</v>
      </c>
      <c r="D231" t="s">
        <v>10135</v>
      </c>
      <c r="E231" t="s">
        <v>5514</v>
      </c>
      <c r="F231" t="s">
        <v>10136</v>
      </c>
      <c r="G231" t="s">
        <v>10137</v>
      </c>
      <c r="I231" t="str">
        <f t="shared" si="31"/>
        <v>pos_trend</v>
      </c>
      <c r="J231">
        <f t="shared" si="32"/>
        <v>16340000</v>
      </c>
      <c r="K231">
        <f t="shared" si="33"/>
        <v>17800000</v>
      </c>
      <c r="L231">
        <f t="shared" si="34"/>
        <v>19070000</v>
      </c>
      <c r="M231">
        <f t="shared" si="35"/>
        <v>19890000</v>
      </c>
      <c r="N231">
        <f t="shared" si="36"/>
        <v>21010000</v>
      </c>
      <c r="P231">
        <f t="shared" si="37"/>
        <v>21010000</v>
      </c>
      <c r="Q231">
        <f>IFERROR(J144+MATCH(P231,J231:N231,0)-1,"")</f>
        <v>2016</v>
      </c>
      <c r="R231">
        <f t="shared" si="38"/>
        <v>16340000</v>
      </c>
      <c r="S231">
        <f>IFERROR(J144+MATCH(R231,J231:N231)-1,"")</f>
        <v>2012</v>
      </c>
      <c r="T231">
        <f t="shared" si="39"/>
        <v>18822000</v>
      </c>
      <c r="U231">
        <f t="shared" si="40"/>
        <v>1816196.5752638122</v>
      </c>
      <c r="V231">
        <f t="shared" si="41"/>
        <v>-1.3665921595736279</v>
      </c>
      <c r="W231">
        <f t="shared" si="42"/>
        <v>-0.56271441864796434</v>
      </c>
      <c r="X231">
        <f t="shared" si="43"/>
        <v>0.13654909571887983</v>
      </c>
      <c r="Y231">
        <f t="shared" si="44"/>
        <v>0.58804207349904691</v>
      </c>
      <c r="Z231">
        <f t="shared" si="45"/>
        <v>1.2047154090036654</v>
      </c>
      <c r="AA231">
        <f t="shared" si="46"/>
        <v>-1.3665921595736279</v>
      </c>
      <c r="AB231">
        <f>IFERROR(V144+MATCH(AA231,V231:Z231,0)-1,"")</f>
        <v>2012</v>
      </c>
    </row>
    <row r="232" spans="1:28" x14ac:dyDescent="0.3">
      <c r="A232" s="1">
        <v>4</v>
      </c>
      <c r="B232" t="s">
        <v>589</v>
      </c>
      <c r="C232" t="s">
        <v>1724</v>
      </c>
      <c r="D232" t="s">
        <v>10138</v>
      </c>
      <c r="E232" t="s">
        <v>5438</v>
      </c>
      <c r="F232" t="s">
        <v>10139</v>
      </c>
      <c r="G232" t="s">
        <v>10140</v>
      </c>
      <c r="I232" t="str">
        <f t="shared" si="31"/>
        <v>N/A</v>
      </c>
      <c r="J232">
        <f t="shared" si="32"/>
        <v>6800000</v>
      </c>
      <c r="K232">
        <f t="shared" si="33"/>
        <v>6240000</v>
      </c>
      <c r="L232">
        <f t="shared" si="34"/>
        <v>4300000</v>
      </c>
      <c r="M232">
        <f t="shared" si="35"/>
        <v>21920000</v>
      </c>
      <c r="N232">
        <f t="shared" si="36"/>
        <v>641000</v>
      </c>
      <c r="P232">
        <f t="shared" si="37"/>
        <v>21920000</v>
      </c>
      <c r="Q232">
        <f>IFERROR(J144+MATCH(P232,J232:N232,0)-1,"")</f>
        <v>2015</v>
      </c>
      <c r="R232">
        <f t="shared" si="38"/>
        <v>641000</v>
      </c>
      <c r="S232" t="str">
        <f>IFERROR(J144+MATCH(R232,J232:N232)-1,"")</f>
        <v/>
      </c>
      <c r="T232">
        <f t="shared" si="39"/>
        <v>7980200</v>
      </c>
      <c r="U232">
        <f t="shared" si="40"/>
        <v>8157004.9773185747</v>
      </c>
      <c r="V232">
        <f t="shared" si="41"/>
        <v>-0.14468545787107798</v>
      </c>
      <c r="W232">
        <f t="shared" si="42"/>
        <v>-0.21333810692022528</v>
      </c>
      <c r="X232">
        <f t="shared" si="43"/>
        <v>-0.45117049826905709</v>
      </c>
      <c r="Y232">
        <f t="shared" si="44"/>
        <v>1.7089360664558997</v>
      </c>
      <c r="Z232">
        <f t="shared" si="45"/>
        <v>-0.89974200339553934</v>
      </c>
      <c r="AA232">
        <f t="shared" si="46"/>
        <v>1.7089360664558997</v>
      </c>
      <c r="AB232">
        <f>IFERROR(V144+MATCH(AA232,V232:Z232,0)-1,"")</f>
        <v>2015</v>
      </c>
    </row>
    <row r="233" spans="1:28" x14ac:dyDescent="0.3">
      <c r="A233" s="1">
        <v>5</v>
      </c>
      <c r="B233" t="s">
        <v>593</v>
      </c>
      <c r="C233" t="s">
        <v>6727</v>
      </c>
      <c r="D233" t="s">
        <v>10141</v>
      </c>
      <c r="E233" t="s">
        <v>10142</v>
      </c>
      <c r="F233" t="s">
        <v>10143</v>
      </c>
      <c r="G233" t="s">
        <v>10144</v>
      </c>
      <c r="I233" t="str">
        <f t="shared" si="31"/>
        <v>N/A</v>
      </c>
      <c r="J233">
        <f t="shared" si="32"/>
        <v>22860000</v>
      </c>
      <c r="K233">
        <f t="shared" si="33"/>
        <v>449240000</v>
      </c>
      <c r="L233">
        <f t="shared" si="34"/>
        <v>17110000</v>
      </c>
      <c r="M233">
        <f t="shared" si="35"/>
        <v>16670000.000000002</v>
      </c>
      <c r="N233">
        <f t="shared" si="36"/>
        <v>3890000</v>
      </c>
      <c r="P233">
        <f t="shared" si="37"/>
        <v>449240000</v>
      </c>
      <c r="Q233">
        <f>IFERROR(J144+MATCH(P233,J233:N233,0)-1,"")</f>
        <v>2013</v>
      </c>
      <c r="R233">
        <f t="shared" si="38"/>
        <v>3890000</v>
      </c>
      <c r="S233" t="str">
        <f>IFERROR(J144+MATCH(R233,J233:N233)-1,"")</f>
        <v/>
      </c>
      <c r="T233">
        <f t="shared" si="39"/>
        <v>101954000</v>
      </c>
      <c r="U233">
        <f t="shared" si="40"/>
        <v>194262605.58841479</v>
      </c>
      <c r="V233">
        <f t="shared" si="41"/>
        <v>-0.40714989773985055</v>
      </c>
      <c r="W233">
        <f t="shared" si="42"/>
        <v>1.787714104565223</v>
      </c>
      <c r="X233">
        <f t="shared" si="43"/>
        <v>-0.43674900654714494</v>
      </c>
      <c r="Y233">
        <f t="shared" si="44"/>
        <v>-0.43901398182979007</v>
      </c>
      <c r="Z233">
        <f t="shared" si="45"/>
        <v>-0.50480121844843739</v>
      </c>
      <c r="AA233">
        <f t="shared" si="46"/>
        <v>1.787714104565223</v>
      </c>
      <c r="AB233">
        <f>IFERROR(V144+MATCH(AA233,V233:Z233,0)-1,"")</f>
        <v>2013</v>
      </c>
    </row>
    <row r="234" spans="1:28" x14ac:dyDescent="0.3">
      <c r="A234" s="1">
        <v>6</v>
      </c>
      <c r="B234" t="s">
        <v>599</v>
      </c>
      <c r="C234" t="s">
        <v>10145</v>
      </c>
      <c r="D234" t="s">
        <v>10146</v>
      </c>
      <c r="E234" t="s">
        <v>252</v>
      </c>
      <c r="F234" t="s">
        <v>1513</v>
      </c>
      <c r="G234" t="s">
        <v>254</v>
      </c>
      <c r="I234" t="str">
        <f t="shared" si="31"/>
        <v>pos_trend</v>
      </c>
      <c r="J234">
        <f t="shared" si="32"/>
        <v>814590000</v>
      </c>
      <c r="K234">
        <f t="shared" si="33"/>
        <v>940970000</v>
      </c>
      <c r="L234">
        <f t="shared" si="34"/>
        <v>1050000000</v>
      </c>
      <c r="M234">
        <f t="shared" si="35"/>
        <v>1220000000</v>
      </c>
      <c r="N234" t="str">
        <f t="shared" si="36"/>
        <v>N/A</v>
      </c>
      <c r="P234">
        <f t="shared" si="37"/>
        <v>1220000000</v>
      </c>
      <c r="Q234">
        <f>IFERROR(J144+MATCH(P234,J234:N234,0)-1,"")</f>
        <v>2015</v>
      </c>
      <c r="R234">
        <f t="shared" si="38"/>
        <v>814590000</v>
      </c>
      <c r="S234">
        <f>IFERROR(J144+MATCH(R234,J234:N234)-1,"")</f>
        <v>2012</v>
      </c>
      <c r="T234">
        <f t="shared" si="39"/>
        <v>1006390000</v>
      </c>
      <c r="U234">
        <f t="shared" si="40"/>
        <v>171850788.57349864</v>
      </c>
      <c r="V234">
        <f t="shared" si="41"/>
        <v>-1.1160844916226225</v>
      </c>
      <c r="W234">
        <f t="shared" si="42"/>
        <v>-0.38067907946794555</v>
      </c>
      <c r="X234">
        <f t="shared" si="43"/>
        <v>0.25376665630689554</v>
      </c>
      <c r="Y234">
        <f t="shared" si="44"/>
        <v>1.2429969147836726</v>
      </c>
      <c r="Z234" t="str">
        <f t="shared" si="45"/>
        <v/>
      </c>
      <c r="AA234">
        <f t="shared" si="46"/>
        <v>1.2429969147836726</v>
      </c>
      <c r="AB234">
        <f>IFERROR(V144+MATCH(AA234,V234:Z234,0)-1,"")</f>
        <v>2015</v>
      </c>
    </row>
    <row r="235" spans="1:28" x14ac:dyDescent="0.3">
      <c r="A235" s="1">
        <v>7</v>
      </c>
      <c r="B235" t="s">
        <v>605</v>
      </c>
      <c r="C235" t="s">
        <v>254</v>
      </c>
      <c r="D235" t="s">
        <v>254</v>
      </c>
      <c r="E235" t="s">
        <v>254</v>
      </c>
      <c r="F235" t="s">
        <v>254</v>
      </c>
      <c r="G235" t="s">
        <v>254</v>
      </c>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10147</v>
      </c>
      <c r="D238" t="s">
        <v>10148</v>
      </c>
      <c r="E238" t="s">
        <v>10149</v>
      </c>
      <c r="F238" t="s">
        <v>10150</v>
      </c>
      <c r="G238" t="s">
        <v>2796</v>
      </c>
      <c r="I238" t="str">
        <f t="shared" si="31"/>
        <v>neg_trend</v>
      </c>
      <c r="J238">
        <f t="shared" si="32"/>
        <v>188600000</v>
      </c>
      <c r="K238">
        <f t="shared" si="33"/>
        <v>188470000</v>
      </c>
      <c r="L238">
        <f t="shared" si="34"/>
        <v>149180000</v>
      </c>
      <c r="M238">
        <f t="shared" si="35"/>
        <v>66750000</v>
      </c>
      <c r="N238">
        <f t="shared" si="36"/>
        <v>3460000</v>
      </c>
      <c r="P238">
        <f t="shared" si="37"/>
        <v>188600000</v>
      </c>
      <c r="Q238">
        <f>IFERROR(J144+MATCH(P238,J238:N238,0)-1,"")</f>
        <v>2012</v>
      </c>
      <c r="R238">
        <f t="shared" si="38"/>
        <v>3460000</v>
      </c>
      <c r="S238" t="str">
        <f>IFERROR(J144+MATCH(R238,J238:N238)-1,"")</f>
        <v/>
      </c>
      <c r="T238">
        <f t="shared" si="39"/>
        <v>119292000</v>
      </c>
      <c r="U238">
        <f t="shared" si="40"/>
        <v>81639759.125073373</v>
      </c>
      <c r="V238">
        <f t="shared" si="41"/>
        <v>0.84894909959029974</v>
      </c>
      <c r="W238">
        <f t="shared" si="42"/>
        <v>0.84735673820421531</v>
      </c>
      <c r="X238">
        <f t="shared" si="43"/>
        <v>0.36609613159454724</v>
      </c>
      <c r="Y238">
        <f t="shared" si="44"/>
        <v>-0.64358347652036607</v>
      </c>
      <c r="Z238">
        <f t="shared" si="45"/>
        <v>-1.4188184928686962</v>
      </c>
      <c r="AA238">
        <f t="shared" si="46"/>
        <v>-1.4188184928686962</v>
      </c>
      <c r="AB238">
        <f>IFERROR(V144+MATCH(AA238,V238:Z238,0)-1,"")</f>
        <v>2016</v>
      </c>
    </row>
    <row r="239" spans="1:28" x14ac:dyDescent="0.3">
      <c r="A239" s="1">
        <v>11</v>
      </c>
      <c r="B239" t="s">
        <v>614</v>
      </c>
      <c r="C239" t="s">
        <v>10151</v>
      </c>
      <c r="D239" t="s">
        <v>10152</v>
      </c>
      <c r="E239" t="s">
        <v>254</v>
      </c>
      <c r="F239" t="s">
        <v>254</v>
      </c>
      <c r="G239" t="s">
        <v>254</v>
      </c>
      <c r="I239" t="str">
        <f t="shared" si="31"/>
        <v>N/A</v>
      </c>
      <c r="J239">
        <f t="shared" si="32"/>
        <v>105840000</v>
      </c>
      <c r="K239">
        <f t="shared" si="33"/>
        <v>110910000</v>
      </c>
      <c r="L239" t="str">
        <f t="shared" si="34"/>
        <v>N/A</v>
      </c>
      <c r="M239" t="str">
        <f t="shared" si="35"/>
        <v>N/A</v>
      </c>
      <c r="N239" t="str">
        <f t="shared" si="36"/>
        <v>N/A</v>
      </c>
      <c r="P239">
        <f t="shared" si="37"/>
        <v>110910000</v>
      </c>
      <c r="Q239">
        <f>IFERROR(J144+MATCH(P239,J239:N239,0)-1,"")</f>
        <v>2013</v>
      </c>
      <c r="R239">
        <f t="shared" si="38"/>
        <v>105840000</v>
      </c>
      <c r="S239">
        <f>IFERROR(J144+MATCH(R239,J239:N239)-1,"")</f>
        <v>2012</v>
      </c>
      <c r="T239">
        <f t="shared" si="39"/>
        <v>108375000</v>
      </c>
      <c r="U239">
        <f t="shared" si="40"/>
        <v>3585031.380615796</v>
      </c>
      <c r="V239">
        <f t="shared" si="41"/>
        <v>-0.70710678118654757</v>
      </c>
      <c r="W239">
        <f t="shared" si="42"/>
        <v>0.70710678118654757</v>
      </c>
      <c r="X239" t="str">
        <f t="shared" si="43"/>
        <v/>
      </c>
      <c r="Y239" t="str">
        <f t="shared" si="44"/>
        <v/>
      </c>
      <c r="Z239" t="str">
        <f t="shared" si="45"/>
        <v/>
      </c>
      <c r="AA239">
        <f t="shared" si="46"/>
        <v>-0.70710678118654757</v>
      </c>
      <c r="AB239">
        <f>IFERROR(V144+MATCH(AA239,V239:Z239,0)-1,"")</f>
        <v>2012</v>
      </c>
    </row>
    <row r="240" spans="1:28" x14ac:dyDescent="0.3">
      <c r="A240" s="1">
        <v>12</v>
      </c>
      <c r="B240" t="s">
        <v>620</v>
      </c>
      <c r="C240" t="s">
        <v>10153</v>
      </c>
      <c r="D240" t="s">
        <v>9588</v>
      </c>
      <c r="E240" t="s">
        <v>254</v>
      </c>
      <c r="F240" t="s">
        <v>10150</v>
      </c>
      <c r="G240" t="s">
        <v>254</v>
      </c>
      <c r="I240" t="str">
        <f t="shared" si="31"/>
        <v>N/A</v>
      </c>
      <c r="J240">
        <f t="shared" si="32"/>
        <v>82760000</v>
      </c>
      <c r="K240">
        <f t="shared" si="33"/>
        <v>77560000</v>
      </c>
      <c r="L240" t="str">
        <f t="shared" si="34"/>
        <v>N/A</v>
      </c>
      <c r="M240">
        <f t="shared" si="35"/>
        <v>66750000</v>
      </c>
      <c r="N240" t="str">
        <f t="shared" si="36"/>
        <v>N/A</v>
      </c>
      <c r="P240">
        <f t="shared" si="37"/>
        <v>82760000</v>
      </c>
      <c r="Q240">
        <f>IFERROR(J144+MATCH(P240,J240:N240,0)-1,"")</f>
        <v>2012</v>
      </c>
      <c r="R240">
        <f t="shared" si="38"/>
        <v>66750000</v>
      </c>
      <c r="S240">
        <f>IFERROR(J144+MATCH(R240,J240:N240)-1,"")</f>
        <v>2015</v>
      </c>
      <c r="T240">
        <f t="shared" si="39"/>
        <v>75690000</v>
      </c>
      <c r="U240">
        <f t="shared" si="40"/>
        <v>8167172.0932033751</v>
      </c>
      <c r="V240">
        <f t="shared" si="41"/>
        <v>0.86566071086999274</v>
      </c>
      <c r="W240">
        <f t="shared" si="42"/>
        <v>0.22896542140408577</v>
      </c>
      <c r="X240" t="str">
        <f t="shared" si="43"/>
        <v/>
      </c>
      <c r="Y240">
        <f t="shared" si="44"/>
        <v>-1.0946261322740785</v>
      </c>
      <c r="Z240" t="str">
        <f t="shared" si="45"/>
        <v/>
      </c>
      <c r="AA240">
        <f t="shared" si="46"/>
        <v>-1.0946261322740785</v>
      </c>
      <c r="AB240">
        <f>IFERROR(V144+MATCH(AA240,V240:Z240,0)-1,"")</f>
        <v>2015</v>
      </c>
    </row>
    <row r="241" spans="1:28" x14ac:dyDescent="0.3">
      <c r="A241" s="1">
        <v>13</v>
      </c>
      <c r="B241" t="s">
        <v>626</v>
      </c>
      <c r="C241" t="s">
        <v>10154</v>
      </c>
      <c r="D241" t="s">
        <v>9579</v>
      </c>
      <c r="E241" t="s">
        <v>10155</v>
      </c>
      <c r="F241" t="s">
        <v>10156</v>
      </c>
      <c r="G241" t="s">
        <v>9142</v>
      </c>
      <c r="I241" t="str">
        <f t="shared" si="31"/>
        <v>N/A</v>
      </c>
      <c r="J241">
        <f t="shared" si="32"/>
        <v>25250000</v>
      </c>
      <c r="K241">
        <f t="shared" si="33"/>
        <v>23820000</v>
      </c>
      <c r="L241">
        <f t="shared" si="34"/>
        <v>24820000</v>
      </c>
      <c r="M241">
        <f t="shared" si="35"/>
        <v>13660000</v>
      </c>
      <c r="N241">
        <f t="shared" si="36"/>
        <v>11320000</v>
      </c>
      <c r="P241">
        <f t="shared" si="37"/>
        <v>25250000</v>
      </c>
      <c r="Q241">
        <f>IFERROR(J144+MATCH(P241,J241:N241,0)-1,"")</f>
        <v>2012</v>
      </c>
      <c r="R241">
        <f t="shared" si="38"/>
        <v>11320000</v>
      </c>
      <c r="S241" t="str">
        <f>IFERROR(J144+MATCH(R241,J241:N241)-1,"")</f>
        <v/>
      </c>
      <c r="T241">
        <f t="shared" si="39"/>
        <v>19774000</v>
      </c>
      <c r="U241">
        <f t="shared" si="40"/>
        <v>6720675.5612810235</v>
      </c>
      <c r="V241">
        <f t="shared" si="41"/>
        <v>0.81479904067206943</v>
      </c>
      <c r="W241">
        <f t="shared" si="42"/>
        <v>0.60202281200861818</v>
      </c>
      <c r="X241">
        <f t="shared" si="43"/>
        <v>0.75081737750753519</v>
      </c>
      <c r="Y241">
        <f t="shared" si="44"/>
        <v>-0.90972997346037854</v>
      </c>
      <c r="Z241">
        <f t="shared" si="45"/>
        <v>-1.2579092567278443</v>
      </c>
      <c r="AA241">
        <f t="shared" si="46"/>
        <v>-1.2579092567278443</v>
      </c>
      <c r="AB241">
        <f>IFERROR(V144+MATCH(AA241,V241:Z241,0)-1,"")</f>
        <v>2016</v>
      </c>
    </row>
    <row r="242" spans="1:28" x14ac:dyDescent="0.3">
      <c r="A242" s="1">
        <v>14</v>
      </c>
      <c r="B242" t="s">
        <v>632</v>
      </c>
      <c r="C242" t="s">
        <v>10157</v>
      </c>
      <c r="D242" t="s">
        <v>2703</v>
      </c>
      <c r="E242" t="s">
        <v>10158</v>
      </c>
      <c r="F242" t="s">
        <v>2137</v>
      </c>
      <c r="G242" t="s">
        <v>9142</v>
      </c>
      <c r="I242" t="str">
        <f t="shared" si="31"/>
        <v>pos_trend</v>
      </c>
      <c r="J242">
        <f t="shared" si="32"/>
        <v>6520000</v>
      </c>
      <c r="K242">
        <f t="shared" si="33"/>
        <v>7680000</v>
      </c>
      <c r="L242">
        <f t="shared" si="34"/>
        <v>9470000</v>
      </c>
      <c r="M242">
        <f t="shared" si="35"/>
        <v>10240000</v>
      </c>
      <c r="N242">
        <f t="shared" si="36"/>
        <v>11320000</v>
      </c>
      <c r="P242">
        <f t="shared" si="37"/>
        <v>11320000</v>
      </c>
      <c r="Q242">
        <f>IFERROR(J144+MATCH(P242,J242:N242,0)-1,"")</f>
        <v>2016</v>
      </c>
      <c r="R242">
        <f t="shared" si="38"/>
        <v>6520000</v>
      </c>
      <c r="S242">
        <f>IFERROR(J144+MATCH(R242,J242:N242)-1,"")</f>
        <v>2012</v>
      </c>
      <c r="T242">
        <f t="shared" si="39"/>
        <v>9046000</v>
      </c>
      <c r="U242">
        <f t="shared" si="40"/>
        <v>1937983.4880617533</v>
      </c>
      <c r="V242">
        <f t="shared" si="41"/>
        <v>-1.3034166779853955</v>
      </c>
      <c r="W242">
        <f t="shared" si="42"/>
        <v>-0.70485636663818307</v>
      </c>
      <c r="X242">
        <f t="shared" si="43"/>
        <v>0.21878411380277424</v>
      </c>
      <c r="Y242">
        <f t="shared" si="44"/>
        <v>0.61610432047290664</v>
      </c>
      <c r="Z242">
        <f t="shared" si="45"/>
        <v>1.1733846103478978</v>
      </c>
      <c r="AA242">
        <f t="shared" si="46"/>
        <v>-1.3034166779853955</v>
      </c>
      <c r="AB242">
        <f>IFERROR(V144+MATCH(AA242,V242:Z242,0)-1,"")</f>
        <v>2012</v>
      </c>
    </row>
    <row r="243" spans="1:28" x14ac:dyDescent="0.3">
      <c r="A243" s="1">
        <v>15</v>
      </c>
      <c r="B243" t="s">
        <v>635</v>
      </c>
      <c r="C243" t="s">
        <v>1433</v>
      </c>
      <c r="D243" t="s">
        <v>1505</v>
      </c>
      <c r="E243" t="s">
        <v>1433</v>
      </c>
      <c r="F243" t="s">
        <v>749</v>
      </c>
      <c r="G243" t="s">
        <v>10159</v>
      </c>
      <c r="I243" t="str">
        <f t="shared" si="31"/>
        <v>N/A</v>
      </c>
      <c r="J243">
        <f t="shared" si="32"/>
        <v>1600000000</v>
      </c>
      <c r="K243">
        <f t="shared" si="33"/>
        <v>1540000000</v>
      </c>
      <c r="L243">
        <f t="shared" si="34"/>
        <v>1600000000</v>
      </c>
      <c r="M243">
        <f t="shared" si="35"/>
        <v>1140000000</v>
      </c>
      <c r="N243">
        <f t="shared" si="36"/>
        <v>768160000</v>
      </c>
      <c r="P243">
        <f t="shared" si="37"/>
        <v>1600000000</v>
      </c>
      <c r="Q243">
        <f>IFERROR(J144+MATCH(P243,J243:N243,0)-1,"")</f>
        <v>2012</v>
      </c>
      <c r="R243">
        <f t="shared" si="38"/>
        <v>768160000</v>
      </c>
      <c r="S243" t="str">
        <f>IFERROR(J144+MATCH(R243,J243:N243)-1,"")</f>
        <v/>
      </c>
      <c r="T243">
        <f t="shared" si="39"/>
        <v>1329632000</v>
      </c>
      <c r="U243">
        <f t="shared" si="40"/>
        <v>367988963.31276023</v>
      </c>
      <c r="V243">
        <f t="shared" si="41"/>
        <v>0.73471768709054874</v>
      </c>
      <c r="W243">
        <f t="shared" si="42"/>
        <v>0.57166931884640404</v>
      </c>
      <c r="X243">
        <f t="shared" si="43"/>
        <v>0.73471768709054874</v>
      </c>
      <c r="Y243">
        <f t="shared" si="44"/>
        <v>-0.51531980278122758</v>
      </c>
      <c r="Z243">
        <f t="shared" si="45"/>
        <v>-1.5257848902462738</v>
      </c>
      <c r="AA243">
        <f t="shared" si="46"/>
        <v>-1.5257848902462738</v>
      </c>
      <c r="AB243">
        <f>IFERROR(V144+MATCH(AA243,V243:Z243,0)-1,"")</f>
        <v>2016</v>
      </c>
    </row>
    <row r="244" spans="1:28" x14ac:dyDescent="0.3">
      <c r="A244" s="1">
        <v>16</v>
      </c>
      <c r="B244" t="s">
        <v>640</v>
      </c>
      <c r="C244" t="s">
        <v>254</v>
      </c>
      <c r="D244" t="s">
        <v>303</v>
      </c>
      <c r="E244" t="s">
        <v>10160</v>
      </c>
      <c r="F244" t="s">
        <v>10161</v>
      </c>
      <c r="G244" t="s">
        <v>9611</v>
      </c>
      <c r="I244" t="str">
        <f t="shared" si="31"/>
        <v>N/A</v>
      </c>
      <c r="J244" t="str">
        <f t="shared" si="32"/>
        <v>N/A</v>
      </c>
      <c r="K244">
        <f t="shared" si="33"/>
        <v>-3.2899999999999999E-2</v>
      </c>
      <c r="L244">
        <f t="shared" si="34"/>
        <v>3.49E-2</v>
      </c>
      <c r="M244">
        <f t="shared" si="35"/>
        <v>-0.28739999999999999</v>
      </c>
      <c r="N244">
        <f t="shared" si="36"/>
        <v>-0.3251</v>
      </c>
      <c r="P244">
        <f t="shared" si="37"/>
        <v>3.49E-2</v>
      </c>
      <c r="Q244">
        <f>IFERROR(J144+MATCH(P244,J244:N244,0)-1,"")</f>
        <v>2014</v>
      </c>
      <c r="R244">
        <f t="shared" si="38"/>
        <v>-0.3251</v>
      </c>
      <c r="S244" t="str">
        <f>IFERROR(J144+MATCH(R244,J244:N244)-1,"")</f>
        <v/>
      </c>
      <c r="T244">
        <f t="shared" si="39"/>
        <v>-0.15262500000000001</v>
      </c>
      <c r="U244">
        <f t="shared" si="40"/>
        <v>0.18019584484665563</v>
      </c>
      <c r="V244" t="str">
        <f t="shared" si="41"/>
        <v/>
      </c>
      <c r="W244">
        <f t="shared" si="42"/>
        <v>0.66441598640570465</v>
      </c>
      <c r="X244">
        <f t="shared" si="43"/>
        <v>1.0406732750113155</v>
      </c>
      <c r="Y244">
        <f t="shared" si="44"/>
        <v>-0.74793622524810044</v>
      </c>
      <c r="Z244">
        <f t="shared" si="45"/>
        <v>-0.95715303616891956</v>
      </c>
      <c r="AA244">
        <f t="shared" si="46"/>
        <v>1.0406732750113155</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10162</v>
      </c>
      <c r="D247" t="s">
        <v>10163</v>
      </c>
      <c r="E247" t="s">
        <v>10164</v>
      </c>
      <c r="F247" t="s">
        <v>10165</v>
      </c>
      <c r="G247" t="s">
        <v>10166</v>
      </c>
      <c r="I247" t="str">
        <f t="shared" si="31"/>
        <v>N/A</v>
      </c>
      <c r="J247">
        <f t="shared" si="32"/>
        <v>38240000</v>
      </c>
      <c r="K247">
        <f t="shared" si="33"/>
        <v>41390000</v>
      </c>
      <c r="L247">
        <f t="shared" si="34"/>
        <v>48580000</v>
      </c>
      <c r="M247">
        <f t="shared" si="35"/>
        <v>48650000</v>
      </c>
      <c r="N247">
        <f t="shared" si="36"/>
        <v>38470000</v>
      </c>
      <c r="P247">
        <f t="shared" si="37"/>
        <v>48650000</v>
      </c>
      <c r="Q247">
        <f>IFERROR(J144+MATCH(P247,J247:N247,0)-1,"")</f>
        <v>2015</v>
      </c>
      <c r="R247">
        <f t="shared" si="38"/>
        <v>38240000</v>
      </c>
      <c r="S247">
        <f>IFERROR(J144+MATCH(R247,J247:N247)-1,"")</f>
        <v>2012</v>
      </c>
      <c r="T247">
        <f t="shared" si="39"/>
        <v>43066000</v>
      </c>
      <c r="U247">
        <f t="shared" si="40"/>
        <v>5215546.9511835473</v>
      </c>
      <c r="V247">
        <f t="shared" si="41"/>
        <v>-0.92531043151760939</v>
      </c>
      <c r="W247">
        <f t="shared" si="42"/>
        <v>-0.32134692980180551</v>
      </c>
      <c r="X247">
        <f t="shared" si="43"/>
        <v>1.0572237296701406</v>
      </c>
      <c r="Y247">
        <f t="shared" si="44"/>
        <v>1.0706451408193807</v>
      </c>
      <c r="Z247">
        <f t="shared" si="45"/>
        <v>-0.88121150917010627</v>
      </c>
      <c r="AA247">
        <f t="shared" si="46"/>
        <v>1.0706451408193807</v>
      </c>
      <c r="AB247">
        <f>IFERROR(V144+MATCH(AA247,V247:Z247,0)-1,"")</f>
        <v>2015</v>
      </c>
    </row>
    <row r="248" spans="1:28" x14ac:dyDescent="0.3">
      <c r="A248" s="1">
        <v>1</v>
      </c>
      <c r="B248" t="s">
        <v>651</v>
      </c>
      <c r="C248" t="s">
        <v>254</v>
      </c>
      <c r="D248" t="s">
        <v>254</v>
      </c>
      <c r="E248" t="s">
        <v>254</v>
      </c>
      <c r="F248" t="s">
        <v>254</v>
      </c>
      <c r="G248" t="s">
        <v>254</v>
      </c>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1:28" x14ac:dyDescent="0.3">
      <c r="A249" s="1">
        <v>2</v>
      </c>
      <c r="B249" t="s">
        <v>653</v>
      </c>
      <c r="C249" t="s">
        <v>10162</v>
      </c>
      <c r="D249" t="s">
        <v>10163</v>
      </c>
      <c r="E249" t="s">
        <v>10164</v>
      </c>
      <c r="F249" t="s">
        <v>10165</v>
      </c>
      <c r="G249" t="s">
        <v>10166</v>
      </c>
      <c r="I249" t="str">
        <f t="shared" si="31"/>
        <v>N/A</v>
      </c>
      <c r="J249">
        <f t="shared" si="32"/>
        <v>38240000</v>
      </c>
      <c r="K249">
        <f t="shared" si="33"/>
        <v>41390000</v>
      </c>
      <c r="L249">
        <f t="shared" si="34"/>
        <v>48580000</v>
      </c>
      <c r="M249">
        <f t="shared" si="35"/>
        <v>48650000</v>
      </c>
      <c r="N249">
        <f t="shared" si="36"/>
        <v>38470000</v>
      </c>
      <c r="P249">
        <f t="shared" si="37"/>
        <v>48650000</v>
      </c>
      <c r="Q249">
        <f>IFERROR(J144+MATCH(P249,J249:N249,0)-1,"")</f>
        <v>2015</v>
      </c>
      <c r="R249">
        <f t="shared" si="38"/>
        <v>38240000</v>
      </c>
      <c r="S249">
        <f>IFERROR(J144+MATCH(R249,J249:N249)-1,"")</f>
        <v>2012</v>
      </c>
      <c r="T249">
        <f t="shared" si="39"/>
        <v>43066000</v>
      </c>
      <c r="U249">
        <f t="shared" si="40"/>
        <v>5215546.9511835473</v>
      </c>
      <c r="V249">
        <f t="shared" si="41"/>
        <v>-0.92531043151760939</v>
      </c>
      <c r="W249">
        <f t="shared" si="42"/>
        <v>-0.32134692980180551</v>
      </c>
      <c r="X249">
        <f t="shared" si="43"/>
        <v>1.0572237296701406</v>
      </c>
      <c r="Y249">
        <f t="shared" si="44"/>
        <v>1.0706451408193807</v>
      </c>
      <c r="Z249">
        <f t="shared" si="45"/>
        <v>-0.88121150917010627</v>
      </c>
      <c r="AA249">
        <f t="shared" si="46"/>
        <v>1.0706451408193807</v>
      </c>
      <c r="AB249">
        <f>IFERROR(V144+MATCH(AA249,V249:Z249,0)-1,"")</f>
        <v>2015</v>
      </c>
    </row>
    <row r="250" spans="1:28" x14ac:dyDescent="0.3">
      <c r="A250" s="1">
        <v>3</v>
      </c>
      <c r="B250" t="s">
        <v>655</v>
      </c>
      <c r="C250" t="s">
        <v>2187</v>
      </c>
      <c r="D250" t="s">
        <v>10167</v>
      </c>
      <c r="E250" t="s">
        <v>10168</v>
      </c>
      <c r="F250" t="s">
        <v>10169</v>
      </c>
      <c r="G250" t="s">
        <v>10170</v>
      </c>
      <c r="I250" t="str">
        <f t="shared" si="31"/>
        <v>N/A</v>
      </c>
      <c r="J250">
        <f t="shared" si="32"/>
        <v>61740000</v>
      </c>
      <c r="K250">
        <f t="shared" si="33"/>
        <v>45510000</v>
      </c>
      <c r="L250">
        <f t="shared" si="34"/>
        <v>50620000</v>
      </c>
      <c r="M250">
        <f t="shared" si="35"/>
        <v>54520000</v>
      </c>
      <c r="N250">
        <f t="shared" si="36"/>
        <v>47960000</v>
      </c>
      <c r="P250">
        <f t="shared" si="37"/>
        <v>61740000</v>
      </c>
      <c r="Q250">
        <f>IFERROR(J144+MATCH(P250,J250:N250,0)-1,"")</f>
        <v>2012</v>
      </c>
      <c r="R250">
        <f t="shared" si="38"/>
        <v>45510000</v>
      </c>
      <c r="S250" t="str">
        <f>IFERROR(J144+MATCH(R250,J250:N250)-1,"")</f>
        <v/>
      </c>
      <c r="T250">
        <f t="shared" si="39"/>
        <v>52070000</v>
      </c>
      <c r="U250">
        <f t="shared" si="40"/>
        <v>6354911.486401679</v>
      </c>
      <c r="V250">
        <f t="shared" si="41"/>
        <v>1.5216577006134531</v>
      </c>
      <c r="W250">
        <f t="shared" si="42"/>
        <v>-1.0322724421948555</v>
      </c>
      <c r="X250">
        <f t="shared" si="43"/>
        <v>-0.22816997579002141</v>
      </c>
      <c r="Y250">
        <f t="shared" si="44"/>
        <v>0.38552857978313959</v>
      </c>
      <c r="Z250">
        <f t="shared" si="45"/>
        <v>-0.64674386241171578</v>
      </c>
      <c r="AA250">
        <f t="shared" si="46"/>
        <v>1.5216577006134531</v>
      </c>
      <c r="AB250">
        <f>IFERROR(V144+MATCH(AA250,V250:Z250,0)-1,"")</f>
        <v>2012</v>
      </c>
    </row>
    <row r="251" spans="1:28" x14ac:dyDescent="0.3">
      <c r="A251" s="1">
        <v>4</v>
      </c>
      <c r="B251" t="s">
        <v>661</v>
      </c>
      <c r="C251" t="s">
        <v>254</v>
      </c>
      <c r="D251" t="s">
        <v>10171</v>
      </c>
      <c r="E251" t="s">
        <v>8281</v>
      </c>
      <c r="F251" t="s">
        <v>10172</v>
      </c>
      <c r="G251" t="s">
        <v>10173</v>
      </c>
      <c r="I251" t="str">
        <f t="shared" si="31"/>
        <v>N/A</v>
      </c>
      <c r="J251" t="str">
        <f t="shared" si="32"/>
        <v>N/A</v>
      </c>
      <c r="K251">
        <f t="shared" si="33"/>
        <v>-0.26290000000000002</v>
      </c>
      <c r="L251">
        <f t="shared" si="34"/>
        <v>0.11230000000000001</v>
      </c>
      <c r="M251">
        <f t="shared" si="35"/>
        <v>7.7100000000000002E-2</v>
      </c>
      <c r="N251">
        <f t="shared" si="36"/>
        <v>-0.12039999999999999</v>
      </c>
      <c r="P251">
        <f t="shared" si="37"/>
        <v>0.11230000000000001</v>
      </c>
      <c r="Q251">
        <f>IFERROR(J144+MATCH(P251,J251:N251,0)-1,"")</f>
        <v>2014</v>
      </c>
      <c r="R251">
        <f t="shared" si="38"/>
        <v>-0.26290000000000002</v>
      </c>
      <c r="S251">
        <f>IFERROR(J144+MATCH(R251,J251:N251)-1,"")</f>
        <v>2013</v>
      </c>
      <c r="T251">
        <f t="shared" si="39"/>
        <v>-4.8475000000000004E-2</v>
      </c>
      <c r="U251">
        <f t="shared" si="40"/>
        <v>0.1758493365545252</v>
      </c>
      <c r="V251" t="str">
        <f t="shared" si="41"/>
        <v/>
      </c>
      <c r="W251">
        <f t="shared" si="42"/>
        <v>-1.2193676939663276</v>
      </c>
      <c r="X251">
        <f t="shared" si="43"/>
        <v>0.91427697795236706</v>
      </c>
      <c r="Y251">
        <f t="shared" si="44"/>
        <v>0.71410562280434442</v>
      </c>
      <c r="Z251">
        <f t="shared" si="45"/>
        <v>-0.40901490679038399</v>
      </c>
      <c r="AA251">
        <f t="shared" si="46"/>
        <v>-1.2193676939663276</v>
      </c>
      <c r="AB251">
        <f>IFERROR(V144+MATCH(AA251,V251:Z251,0)-1,"")</f>
        <v>2013</v>
      </c>
    </row>
    <row r="252" spans="1:28" x14ac:dyDescent="0.3">
      <c r="A252" s="1">
        <v>5</v>
      </c>
      <c r="B252" t="s">
        <v>666</v>
      </c>
      <c r="C252" t="s">
        <v>254</v>
      </c>
      <c r="D252" t="s">
        <v>254</v>
      </c>
      <c r="E252" t="s">
        <v>254</v>
      </c>
      <c r="F252" t="s">
        <v>8285</v>
      </c>
      <c r="G252" t="s">
        <v>8304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1630000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1650000</v>
      </c>
      <c r="P252">
        <f t="shared" si="37"/>
        <v>1650000</v>
      </c>
      <c r="Q252">
        <f>IFERROR(J144+MATCH(P252,J252:N252,0)-1,"")</f>
        <v>2016</v>
      </c>
      <c r="R252">
        <f t="shared" si="38"/>
        <v>1630000</v>
      </c>
      <c r="S252">
        <f>IFERROR(J144+MATCH(R252,J252:N252)-1,"")</f>
        <v>2015</v>
      </c>
      <c r="T252">
        <f t="shared" si="39"/>
        <v>1640000</v>
      </c>
      <c r="U252">
        <f t="shared" si="40"/>
        <v>14142.13562373095</v>
      </c>
      <c r="V252" t="str">
        <f t="shared" si="41"/>
        <v/>
      </c>
      <c r="W252" t="str">
        <f t="shared" si="42"/>
        <v/>
      </c>
      <c r="X252" t="str">
        <f t="shared" si="43"/>
        <v/>
      </c>
      <c r="Y252">
        <f t="shared" si="44"/>
        <v>-0.70710678118654757</v>
      </c>
      <c r="Z252">
        <f t="shared" si="45"/>
        <v>0.70710678118654757</v>
      </c>
      <c r="AA252">
        <f t="shared" si="46"/>
        <v>-0.70710678118654757</v>
      </c>
      <c r="AB252">
        <f>IFERROR(V144+MATCH(AA252,V252:Z252,0)-1,"")</f>
        <v>2015</v>
      </c>
    </row>
    <row r="253" spans="1:28" x14ac:dyDescent="0.3">
      <c r="A253" s="1">
        <v>6</v>
      </c>
      <c r="B253" t="s">
        <v>672</v>
      </c>
      <c r="C253" t="s">
        <v>10174</v>
      </c>
      <c r="D253" t="s">
        <v>10175</v>
      </c>
      <c r="E253" t="s">
        <v>10176</v>
      </c>
      <c r="F253" t="s">
        <v>10177</v>
      </c>
      <c r="G253" t="s">
        <v>10178</v>
      </c>
      <c r="I253" t="str">
        <f t="shared" si="47"/>
        <v>N/A</v>
      </c>
      <c r="J253">
        <f t="shared" si="48"/>
        <v>78020000</v>
      </c>
      <c r="K253">
        <f t="shared" si="49"/>
        <v>77750000</v>
      </c>
      <c r="L253">
        <f t="shared" si="50"/>
        <v>96950000</v>
      </c>
      <c r="M253">
        <f t="shared" si="51"/>
        <v>64750000</v>
      </c>
      <c r="N253">
        <f t="shared" si="52"/>
        <v>51740000</v>
      </c>
      <c r="P253">
        <f t="shared" si="37"/>
        <v>96950000</v>
      </c>
      <c r="Q253">
        <f>IFERROR(J144+MATCH(P253,J253:N253,0)-1,"")</f>
        <v>2014</v>
      </c>
      <c r="R253">
        <f t="shared" si="38"/>
        <v>51740000</v>
      </c>
      <c r="S253" t="str">
        <f>IFERROR(J144+MATCH(R253,J253:N253)-1,"")</f>
        <v/>
      </c>
      <c r="T253">
        <f t="shared" si="39"/>
        <v>73842000</v>
      </c>
      <c r="U253">
        <f t="shared" si="40"/>
        <v>16866169.393196549</v>
      </c>
      <c r="V253">
        <f t="shared" si="41"/>
        <v>0.2477148131623364</v>
      </c>
      <c r="W253">
        <f t="shared" si="42"/>
        <v>0.23170643605514857</v>
      </c>
      <c r="X253">
        <f t="shared" si="43"/>
        <v>1.3700799192329511</v>
      </c>
      <c r="Y253">
        <f t="shared" si="44"/>
        <v>-0.53906727651315522</v>
      </c>
      <c r="Z253">
        <f t="shared" si="45"/>
        <v>-1.3104338919372809</v>
      </c>
      <c r="AA253">
        <f t="shared" si="46"/>
        <v>1.3700799192329511</v>
      </c>
      <c r="AB253">
        <f>IFERROR(V144+MATCH(AA253,V253:Z253,0)-1,"")</f>
        <v>2014</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10179</v>
      </c>
      <c r="D255" t="s">
        <v>10180</v>
      </c>
      <c r="E255" t="s">
        <v>4116</v>
      </c>
      <c r="F255" t="s">
        <v>10181</v>
      </c>
      <c r="G255" t="s">
        <v>10182</v>
      </c>
      <c r="I255" t="str">
        <f t="shared" si="47"/>
        <v>N/A</v>
      </c>
      <c r="J255">
        <f t="shared" si="48"/>
        <v>35380000</v>
      </c>
      <c r="K255">
        <f t="shared" si="49"/>
        <v>38740000</v>
      </c>
      <c r="L255">
        <f t="shared" si="50"/>
        <v>50740000</v>
      </c>
      <c r="M255">
        <f t="shared" si="51"/>
        <v>21530000</v>
      </c>
      <c r="N255">
        <f t="shared" si="52"/>
        <v>25700000</v>
      </c>
      <c r="P255">
        <f t="shared" si="37"/>
        <v>50740000</v>
      </c>
      <c r="Q255">
        <f>IFERROR(J144+MATCH(P255,J255:N255,0)-1,"")</f>
        <v>2014</v>
      </c>
      <c r="R255">
        <f t="shared" si="38"/>
        <v>21530000</v>
      </c>
      <c r="S255" t="str">
        <f>IFERROR(J144+MATCH(R255,J255:N255)-1,"")</f>
        <v/>
      </c>
      <c r="T255">
        <f t="shared" si="39"/>
        <v>34418000</v>
      </c>
      <c r="U255">
        <f t="shared" si="40"/>
        <v>11490396.859987039</v>
      </c>
      <c r="V255">
        <f t="shared" si="41"/>
        <v>8.3722086514693719E-2</v>
      </c>
      <c r="W255">
        <f t="shared" si="42"/>
        <v>0.37614018494439322</v>
      </c>
      <c r="X255">
        <f t="shared" si="43"/>
        <v>1.4204905364790343</v>
      </c>
      <c r="Y255">
        <f t="shared" si="44"/>
        <v>-1.1216322775482044</v>
      </c>
      <c r="Z255">
        <f t="shared" si="45"/>
        <v>-0.75872053038991671</v>
      </c>
      <c r="AA255">
        <f t="shared" si="46"/>
        <v>1.4204905364790343</v>
      </c>
      <c r="AB255">
        <f>IFERROR(V144+MATCH(AA255,V255:Z255,0)-1,"")</f>
        <v>2014</v>
      </c>
    </row>
    <row r="256" spans="1:28" x14ac:dyDescent="0.3">
      <c r="A256" s="1">
        <v>9</v>
      </c>
      <c r="B256" t="s">
        <v>683</v>
      </c>
      <c r="C256" t="s">
        <v>10183</v>
      </c>
      <c r="D256" t="s">
        <v>2791</v>
      </c>
      <c r="E256" t="s">
        <v>9686</v>
      </c>
      <c r="F256" t="s">
        <v>10184</v>
      </c>
      <c r="G256" t="s">
        <v>10185</v>
      </c>
      <c r="I256" t="str">
        <f t="shared" si="47"/>
        <v>N/A</v>
      </c>
      <c r="J256">
        <f t="shared" si="48"/>
        <v>42650000</v>
      </c>
      <c r="K256">
        <f t="shared" si="49"/>
        <v>39010000</v>
      </c>
      <c r="L256">
        <f t="shared" si="50"/>
        <v>46210000</v>
      </c>
      <c r="M256">
        <f t="shared" si="51"/>
        <v>43220000</v>
      </c>
      <c r="N256">
        <f t="shared" si="52"/>
        <v>26040000</v>
      </c>
      <c r="P256">
        <f t="shared" si="37"/>
        <v>46210000</v>
      </c>
      <c r="Q256">
        <f>IFERROR(J144+MATCH(P256,J256:N256,0)-1,"")</f>
        <v>2014</v>
      </c>
      <c r="R256">
        <f t="shared" si="38"/>
        <v>26040000</v>
      </c>
      <c r="S256" t="str">
        <f>IFERROR(J144+MATCH(R256,J256:N256)-1,"")</f>
        <v/>
      </c>
      <c r="T256">
        <f t="shared" si="39"/>
        <v>39426000</v>
      </c>
      <c r="U256">
        <f t="shared" si="40"/>
        <v>7908370.8815406477</v>
      </c>
      <c r="V256">
        <f t="shared" si="41"/>
        <v>0.40766929729172302</v>
      </c>
      <c r="W256">
        <f t="shared" si="42"/>
        <v>-5.2602489973125555E-2</v>
      </c>
      <c r="X256">
        <f t="shared" si="43"/>
        <v>0.85782522110020132</v>
      </c>
      <c r="Y256">
        <f t="shared" si="44"/>
        <v>0.47974482441836142</v>
      </c>
      <c r="Z256">
        <f t="shared" si="45"/>
        <v>-1.6926368528371603</v>
      </c>
      <c r="AA256">
        <f t="shared" si="46"/>
        <v>-1.6926368528371603</v>
      </c>
      <c r="AB256">
        <f>IFERROR(V144+MATCH(AA256,V256:Z256,0)-1,"")</f>
        <v>2016</v>
      </c>
    </row>
    <row r="257" spans="1:28" x14ac:dyDescent="0.3">
      <c r="A257" s="1">
        <v>10</v>
      </c>
      <c r="B257" t="s">
        <v>689</v>
      </c>
      <c r="C257" t="s">
        <v>10186</v>
      </c>
      <c r="D257" t="s">
        <v>10187</v>
      </c>
      <c r="E257" t="s">
        <v>10188</v>
      </c>
      <c r="F257" t="s">
        <v>10189</v>
      </c>
      <c r="G257" t="s">
        <v>10190</v>
      </c>
      <c r="I257" t="str">
        <f t="shared" si="47"/>
        <v>N/A</v>
      </c>
      <c r="J257">
        <f t="shared" si="48"/>
        <v>178000000</v>
      </c>
      <c r="K257">
        <f t="shared" si="49"/>
        <v>164650000</v>
      </c>
      <c r="L257">
        <f t="shared" si="50"/>
        <v>196140000</v>
      </c>
      <c r="M257">
        <f t="shared" si="51"/>
        <v>169560000</v>
      </c>
      <c r="N257">
        <f t="shared" si="52"/>
        <v>139820000</v>
      </c>
      <c r="P257">
        <f t="shared" si="37"/>
        <v>196140000</v>
      </c>
      <c r="Q257">
        <f>IFERROR(J144+MATCH(P257,J257:N257,0)-1,"")</f>
        <v>2014</v>
      </c>
      <c r="R257">
        <f t="shared" si="38"/>
        <v>139820000</v>
      </c>
      <c r="S257" t="str">
        <f>IFERROR(J144+MATCH(R257,J257:N257)-1,"")</f>
        <v/>
      </c>
      <c r="T257">
        <f t="shared" si="39"/>
        <v>169634000</v>
      </c>
      <c r="U257">
        <f t="shared" si="40"/>
        <v>20532159.652603522</v>
      </c>
      <c r="V257">
        <f t="shared" si="41"/>
        <v>0.40745835516329493</v>
      </c>
      <c r="W257">
        <f t="shared" si="42"/>
        <v>-0.24274114775685654</v>
      </c>
      <c r="X257">
        <f t="shared" si="43"/>
        <v>1.2909504138128491</v>
      </c>
      <c r="Y257">
        <f t="shared" si="44"/>
        <v>-3.6041021135648846E-3</v>
      </c>
      <c r="Z257">
        <f t="shared" si="45"/>
        <v>-1.4520635191057225</v>
      </c>
      <c r="AA257">
        <f t="shared" si="46"/>
        <v>-1.4520635191057225</v>
      </c>
      <c r="AB257">
        <f>IFERROR(V144+MATCH(AA257,V257:Z257,0)-1,"")</f>
        <v>2016</v>
      </c>
    </row>
    <row r="258" spans="1:28" x14ac:dyDescent="0.3">
      <c r="A258" s="1">
        <v>11</v>
      </c>
      <c r="B258" t="s">
        <v>695</v>
      </c>
      <c r="C258" t="s">
        <v>10191</v>
      </c>
      <c r="D258" t="s">
        <v>10192</v>
      </c>
      <c r="E258" t="s">
        <v>10193</v>
      </c>
      <c r="F258" t="s">
        <v>10194</v>
      </c>
      <c r="G258" t="s">
        <v>10195</v>
      </c>
      <c r="I258" t="str">
        <f t="shared" si="47"/>
        <v>N/A</v>
      </c>
      <c r="J258">
        <f t="shared" si="48"/>
        <v>844910000</v>
      </c>
      <c r="K258">
        <f t="shared" si="49"/>
        <v>846690000</v>
      </c>
      <c r="L258">
        <f t="shared" si="50"/>
        <v>882570000</v>
      </c>
      <c r="M258">
        <f t="shared" si="51"/>
        <v>828660000</v>
      </c>
      <c r="N258">
        <f t="shared" si="52"/>
        <v>184750000</v>
      </c>
      <c r="P258">
        <f t="shared" si="37"/>
        <v>882570000</v>
      </c>
      <c r="Q258">
        <f>IFERROR(J144+MATCH(P258,J258:N258,0)-1,"")</f>
        <v>2014</v>
      </c>
      <c r="R258">
        <f t="shared" si="38"/>
        <v>184750000</v>
      </c>
      <c r="S258" t="str">
        <f>IFERROR(J144+MATCH(R258,J258:N258)-1,"")</f>
        <v/>
      </c>
      <c r="T258">
        <f t="shared" si="39"/>
        <v>717516000</v>
      </c>
      <c r="U258">
        <f t="shared" si="40"/>
        <v>298475533.30214524</v>
      </c>
      <c r="V258">
        <f t="shared" si="41"/>
        <v>0.42681555365893159</v>
      </c>
      <c r="W258">
        <f t="shared" si="42"/>
        <v>0.43277919155014233</v>
      </c>
      <c r="X258">
        <f t="shared" si="43"/>
        <v>0.55299004971679433</v>
      </c>
      <c r="Y258">
        <f t="shared" si="44"/>
        <v>0.37237223021388993</v>
      </c>
      <c r="Z258">
        <f t="shared" si="45"/>
        <v>-1.7849570251397582</v>
      </c>
      <c r="AA258">
        <f t="shared" si="46"/>
        <v>-1.7849570251397582</v>
      </c>
      <c r="AB258">
        <f>IFERROR(V144+MATCH(AA258,V258:Z258,0)-1,"")</f>
        <v>2016</v>
      </c>
    </row>
    <row r="259" spans="1:28" x14ac:dyDescent="0.3">
      <c r="A259" s="1">
        <v>12</v>
      </c>
      <c r="B259" t="s">
        <v>701</v>
      </c>
      <c r="C259" t="s">
        <v>10196</v>
      </c>
      <c r="D259" t="s">
        <v>10197</v>
      </c>
      <c r="E259" t="s">
        <v>10198</v>
      </c>
      <c r="F259" t="s">
        <v>10194</v>
      </c>
      <c r="G259" t="s">
        <v>10195</v>
      </c>
      <c r="I259" t="str">
        <f t="shared" si="47"/>
        <v>N/A</v>
      </c>
      <c r="J259">
        <f t="shared" si="48"/>
        <v>776520000</v>
      </c>
      <c r="K259">
        <f t="shared" si="49"/>
        <v>776460000</v>
      </c>
      <c r="L259">
        <f t="shared" si="50"/>
        <v>743640000</v>
      </c>
      <c r="M259">
        <f t="shared" si="51"/>
        <v>828660000</v>
      </c>
      <c r="N259">
        <f t="shared" si="52"/>
        <v>184750000</v>
      </c>
      <c r="P259">
        <f t="shared" si="37"/>
        <v>828660000</v>
      </c>
      <c r="Q259">
        <f>IFERROR(J144+MATCH(P259,J259:N259,0)-1,"")</f>
        <v>2015</v>
      </c>
      <c r="R259">
        <f t="shared" si="38"/>
        <v>184750000</v>
      </c>
      <c r="S259" t="str">
        <f>IFERROR(J144+MATCH(R259,J259:N259)-1,"")</f>
        <v/>
      </c>
      <c r="T259">
        <f t="shared" si="39"/>
        <v>662006000</v>
      </c>
      <c r="U259">
        <f t="shared" si="40"/>
        <v>268525664.28555751</v>
      </c>
      <c r="V259">
        <f t="shared" si="41"/>
        <v>0.42645458230101496</v>
      </c>
      <c r="W259">
        <f t="shared" si="42"/>
        <v>0.42623113997136042</v>
      </c>
      <c r="X259">
        <f t="shared" si="43"/>
        <v>0.30400818565032273</v>
      </c>
      <c r="Y259">
        <f t="shared" si="44"/>
        <v>0.62062596677081705</v>
      </c>
      <c r="Z259">
        <f t="shared" si="45"/>
        <v>-1.7773198746935153</v>
      </c>
      <c r="AA259">
        <f t="shared" si="46"/>
        <v>-1.7773198746935153</v>
      </c>
      <c r="AB259">
        <f>IFERROR(V144+MATCH(AA259,V259:Z259,0)-1,"")</f>
        <v>2016</v>
      </c>
    </row>
    <row r="260" spans="1:28" x14ac:dyDescent="0.3">
      <c r="A260" s="1">
        <v>13</v>
      </c>
      <c r="B260" t="s">
        <v>704</v>
      </c>
      <c r="C260" t="s">
        <v>10196</v>
      </c>
      <c r="D260" t="s">
        <v>10197</v>
      </c>
      <c r="E260" t="s">
        <v>10198</v>
      </c>
      <c r="F260" t="s">
        <v>10194</v>
      </c>
      <c r="G260" t="s">
        <v>10195</v>
      </c>
      <c r="I260" t="str">
        <f t="shared" si="47"/>
        <v>N/A</v>
      </c>
      <c r="J260">
        <f t="shared" si="48"/>
        <v>776520000</v>
      </c>
      <c r="K260">
        <f t="shared" si="49"/>
        <v>776460000</v>
      </c>
      <c r="L260">
        <f t="shared" si="50"/>
        <v>743640000</v>
      </c>
      <c r="M260">
        <f t="shared" si="51"/>
        <v>828660000</v>
      </c>
      <c r="N260">
        <f t="shared" si="52"/>
        <v>184750000</v>
      </c>
      <c r="P260">
        <f t="shared" si="37"/>
        <v>828660000</v>
      </c>
      <c r="Q260">
        <f>IFERROR(J144+MATCH(P260,J260:N260,0)-1,"")</f>
        <v>2015</v>
      </c>
      <c r="R260">
        <f t="shared" si="38"/>
        <v>184750000</v>
      </c>
      <c r="S260" t="str">
        <f>IFERROR(J144+MATCH(R260,J260:N260)-1,"")</f>
        <v/>
      </c>
      <c r="T260">
        <f t="shared" si="39"/>
        <v>662006000</v>
      </c>
      <c r="U260">
        <f t="shared" si="40"/>
        <v>268525664.28555751</v>
      </c>
      <c r="V260">
        <f t="shared" si="41"/>
        <v>0.42645458230101496</v>
      </c>
      <c r="W260">
        <f t="shared" si="42"/>
        <v>0.42623113997136042</v>
      </c>
      <c r="X260">
        <f t="shared" si="43"/>
        <v>0.30400818565032273</v>
      </c>
      <c r="Y260">
        <f t="shared" si="44"/>
        <v>0.62062596677081705</v>
      </c>
      <c r="Z260">
        <f t="shared" si="45"/>
        <v>-1.7773198746935153</v>
      </c>
      <c r="AA260">
        <f t="shared" si="46"/>
        <v>-1.7773198746935153</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3964</v>
      </c>
      <c r="D262" t="s">
        <v>10199</v>
      </c>
      <c r="E262" t="s">
        <v>10200</v>
      </c>
      <c r="F262" t="s">
        <v>254</v>
      </c>
      <c r="G262" t="s">
        <v>254</v>
      </c>
      <c r="I262" t="str">
        <f t="shared" si="47"/>
        <v>N/A</v>
      </c>
      <c r="J262">
        <f t="shared" si="48"/>
        <v>68390000</v>
      </c>
      <c r="K262">
        <f t="shared" si="49"/>
        <v>70230000</v>
      </c>
      <c r="L262">
        <f t="shared" si="50"/>
        <v>138930000</v>
      </c>
      <c r="M262" t="str">
        <f t="shared" si="51"/>
        <v>N/A</v>
      </c>
      <c r="N262" t="str">
        <f t="shared" si="52"/>
        <v>N/A</v>
      </c>
      <c r="P262">
        <f t="shared" si="37"/>
        <v>138930000</v>
      </c>
      <c r="Q262">
        <f>IFERROR(J144+MATCH(P262,J262:N262,0)-1,"")</f>
        <v>2014</v>
      </c>
      <c r="R262">
        <f t="shared" si="38"/>
        <v>68390000</v>
      </c>
      <c r="S262">
        <f>IFERROR(J144+MATCH(R262,J262:N262)-1,"")</f>
        <v>2012</v>
      </c>
      <c r="T262">
        <f t="shared" si="39"/>
        <v>92516666.666666672</v>
      </c>
      <c r="U262">
        <f t="shared" si="40"/>
        <v>40205653.002200253</v>
      </c>
      <c r="V262">
        <f t="shared" si="41"/>
        <v>-0.60008145285804315</v>
      </c>
      <c r="W262">
        <f t="shared" si="42"/>
        <v>-0.55431674410180665</v>
      </c>
      <c r="X262">
        <f t="shared" si="43"/>
        <v>1.1543981969598494</v>
      </c>
      <c r="Y262" t="str">
        <f t="shared" si="44"/>
        <v/>
      </c>
      <c r="Z262" t="str">
        <f t="shared" si="45"/>
        <v/>
      </c>
      <c r="AA262">
        <f t="shared" si="46"/>
        <v>1.1543981969598494</v>
      </c>
      <c r="AB262">
        <f>IFERROR(V144+MATCH(AA262,V262:Z262,0)-1,"")</f>
        <v>2014</v>
      </c>
    </row>
    <row r="263" spans="1:28" x14ac:dyDescent="0.3">
      <c r="A263" s="1">
        <v>16</v>
      </c>
      <c r="B263" t="s">
        <v>709</v>
      </c>
      <c r="C263" t="s">
        <v>254</v>
      </c>
      <c r="D263" t="s">
        <v>254</v>
      </c>
      <c r="E263" t="s">
        <v>254</v>
      </c>
      <c r="F263" t="s">
        <v>254</v>
      </c>
      <c r="G263" t="s">
        <v>254</v>
      </c>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1:28" x14ac:dyDescent="0.3">
      <c r="A264" s="1">
        <v>17</v>
      </c>
      <c r="B264" t="s">
        <v>714</v>
      </c>
      <c r="C264" t="s">
        <v>10201</v>
      </c>
      <c r="D264" t="s">
        <v>1928</v>
      </c>
      <c r="E264" t="s">
        <v>10202</v>
      </c>
      <c r="F264" t="s">
        <v>9225</v>
      </c>
      <c r="G264" t="s">
        <v>254</v>
      </c>
      <c r="I264" t="str">
        <f t="shared" si="47"/>
        <v>N/A</v>
      </c>
      <c r="J264">
        <f t="shared" si="48"/>
        <v>185100000</v>
      </c>
      <c r="K264">
        <f t="shared" si="49"/>
        <v>164310000</v>
      </c>
      <c r="L264">
        <f t="shared" si="50"/>
        <v>147620000</v>
      </c>
      <c r="M264">
        <f t="shared" si="51"/>
        <v>5070000</v>
      </c>
      <c r="N264" t="str">
        <f t="shared" si="52"/>
        <v>N/A</v>
      </c>
      <c r="P264">
        <f t="shared" si="37"/>
        <v>185100000</v>
      </c>
      <c r="Q264">
        <f>IFERROR(J144+MATCH(P264,J264:N264,0)-1,"")</f>
        <v>2012</v>
      </c>
      <c r="R264">
        <f t="shared" si="38"/>
        <v>5070000</v>
      </c>
      <c r="S264" t="str">
        <f>IFERROR(J144+MATCH(R264,J264:N264)-1,"")</f>
        <v/>
      </c>
      <c r="T264">
        <f t="shared" si="39"/>
        <v>125525000</v>
      </c>
      <c r="U264">
        <f t="shared" si="40"/>
        <v>81753802.96964784</v>
      </c>
      <c r="V264">
        <f t="shared" si="41"/>
        <v>0.72871227803455196</v>
      </c>
      <c r="W264">
        <f t="shared" si="42"/>
        <v>0.4744121813440218</v>
      </c>
      <c r="X264">
        <f t="shared" si="43"/>
        <v>0.27026265687240331</v>
      </c>
      <c r="Y264">
        <f t="shared" si="44"/>
        <v>-1.4733871162509771</v>
      </c>
      <c r="Z264" t="str">
        <f t="shared" si="45"/>
        <v/>
      </c>
      <c r="AA264">
        <f t="shared" si="46"/>
        <v>-1.4733871162509771</v>
      </c>
      <c r="AB264">
        <f>IFERROR(V144+MATCH(AA264,V264:Z264,0)-1,"")</f>
        <v>2015</v>
      </c>
    </row>
    <row r="265" spans="1:28" x14ac:dyDescent="0.3">
      <c r="A265" s="1">
        <v>18</v>
      </c>
      <c r="B265" t="s">
        <v>720</v>
      </c>
      <c r="C265" t="s">
        <v>10201</v>
      </c>
      <c r="D265" t="s">
        <v>1928</v>
      </c>
      <c r="E265" t="s">
        <v>10202</v>
      </c>
      <c r="F265" t="s">
        <v>9225</v>
      </c>
      <c r="G265" t="s">
        <v>254</v>
      </c>
      <c r="I265" t="str">
        <f t="shared" si="47"/>
        <v>N/A</v>
      </c>
      <c r="J265">
        <f t="shared" si="48"/>
        <v>185100000</v>
      </c>
      <c r="K265">
        <f t="shared" si="49"/>
        <v>164310000</v>
      </c>
      <c r="L265">
        <f t="shared" si="50"/>
        <v>147620000</v>
      </c>
      <c r="M265">
        <f t="shared" si="51"/>
        <v>5070000</v>
      </c>
      <c r="N265" t="str">
        <f t="shared" si="52"/>
        <v>N/A</v>
      </c>
      <c r="P265">
        <f t="shared" si="37"/>
        <v>185100000</v>
      </c>
      <c r="Q265">
        <f>IFERROR(J144+MATCH(P265,J265:N265,0)-1,"")</f>
        <v>2012</v>
      </c>
      <c r="R265">
        <f t="shared" si="38"/>
        <v>5070000</v>
      </c>
      <c r="S265" t="str">
        <f>IFERROR(J144+MATCH(R265,J265:N265)-1,"")</f>
        <v/>
      </c>
      <c r="T265">
        <f t="shared" si="39"/>
        <v>125525000</v>
      </c>
      <c r="U265">
        <f t="shared" si="40"/>
        <v>81753802.96964784</v>
      </c>
      <c r="V265">
        <f t="shared" si="41"/>
        <v>0.72871227803455196</v>
      </c>
      <c r="W265">
        <f t="shared" si="42"/>
        <v>0.4744121813440218</v>
      </c>
      <c r="X265">
        <f t="shared" si="43"/>
        <v>0.27026265687240331</v>
      </c>
      <c r="Y265">
        <f t="shared" si="44"/>
        <v>-1.4733871162509771</v>
      </c>
      <c r="Z265" t="str">
        <f t="shared" si="45"/>
        <v/>
      </c>
      <c r="AA265">
        <f t="shared" si="46"/>
        <v>-1.4733871162509771</v>
      </c>
      <c r="AB265">
        <f>IFERROR(V144+MATCH(AA265,V265:Z265,0)-1,"")</f>
        <v>2015</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10203</v>
      </c>
      <c r="D267" t="s">
        <v>2417</v>
      </c>
      <c r="E267" t="s">
        <v>9576</v>
      </c>
      <c r="F267" t="s">
        <v>10204</v>
      </c>
      <c r="G267" t="s">
        <v>10205</v>
      </c>
      <c r="I267" t="str">
        <f t="shared" si="47"/>
        <v>pos_trend</v>
      </c>
      <c r="J267">
        <f t="shared" si="48"/>
        <v>13670000</v>
      </c>
      <c r="K267">
        <f t="shared" si="49"/>
        <v>22410000</v>
      </c>
      <c r="L267">
        <f t="shared" si="50"/>
        <v>28190000</v>
      </c>
      <c r="M267">
        <f t="shared" si="51"/>
        <v>28560000</v>
      </c>
      <c r="N267">
        <f t="shared" si="52"/>
        <v>29180000</v>
      </c>
      <c r="P267">
        <f t="shared" si="37"/>
        <v>29180000</v>
      </c>
      <c r="Q267">
        <f>IFERROR(J144+MATCH(P267,J267:N267,0)-1,"")</f>
        <v>2016</v>
      </c>
      <c r="R267">
        <f t="shared" si="38"/>
        <v>13670000</v>
      </c>
      <c r="S267">
        <f>IFERROR(J144+MATCH(R267,J267:N267)-1,"")</f>
        <v>2012</v>
      </c>
      <c r="T267">
        <f t="shared" si="39"/>
        <v>24402000</v>
      </c>
      <c r="U267">
        <f t="shared" si="40"/>
        <v>6588077.8683922673</v>
      </c>
      <c r="V267">
        <f t="shared" si="41"/>
        <v>-1.6290032107071926</v>
      </c>
      <c r="W267">
        <f t="shared" si="42"/>
        <v>-0.30236436784650833</v>
      </c>
      <c r="X267">
        <f t="shared" si="43"/>
        <v>0.57497802480048876</v>
      </c>
      <c r="Y267">
        <f t="shared" si="44"/>
        <v>0.63114008107719966</v>
      </c>
      <c r="Z267">
        <f t="shared" si="45"/>
        <v>0.72524947267601247</v>
      </c>
      <c r="AA267">
        <f t="shared" si="46"/>
        <v>-1.6290032107071926</v>
      </c>
      <c r="AB267">
        <f>IFERROR(V144+MATCH(AA267,V267:Z267,0)-1,"")</f>
        <v>2012</v>
      </c>
    </row>
    <row r="268" spans="1:28" x14ac:dyDescent="0.3">
      <c r="A268" s="1">
        <v>21</v>
      </c>
      <c r="B268" t="s">
        <v>735</v>
      </c>
      <c r="C268" t="s">
        <v>10203</v>
      </c>
      <c r="D268" t="s">
        <v>2417</v>
      </c>
      <c r="E268" t="s">
        <v>9576</v>
      </c>
      <c r="F268" t="s">
        <v>10204</v>
      </c>
      <c r="G268" t="s">
        <v>10205</v>
      </c>
      <c r="I268" t="str">
        <f t="shared" si="47"/>
        <v>pos_trend</v>
      </c>
      <c r="J268">
        <f t="shared" si="48"/>
        <v>13670000</v>
      </c>
      <c r="K268">
        <f t="shared" si="49"/>
        <v>22410000</v>
      </c>
      <c r="L268">
        <f t="shared" si="50"/>
        <v>28190000</v>
      </c>
      <c r="M268">
        <f t="shared" si="51"/>
        <v>28560000</v>
      </c>
      <c r="N268">
        <f t="shared" si="52"/>
        <v>29180000</v>
      </c>
      <c r="P268">
        <f t="shared" si="37"/>
        <v>29180000</v>
      </c>
      <c r="Q268">
        <f>IFERROR(J144+MATCH(P268,J268:N268,0)-1,"")</f>
        <v>2016</v>
      </c>
      <c r="R268">
        <f t="shared" si="38"/>
        <v>13670000</v>
      </c>
      <c r="S268">
        <f>IFERROR(J144+MATCH(R268,J268:N268)-1,"")</f>
        <v>2012</v>
      </c>
      <c r="T268">
        <f t="shared" si="39"/>
        <v>24402000</v>
      </c>
      <c r="U268">
        <f t="shared" si="40"/>
        <v>6588077.8683922673</v>
      </c>
      <c r="V268">
        <f t="shared" si="41"/>
        <v>-1.6290032107071926</v>
      </c>
      <c r="W268">
        <f t="shared" si="42"/>
        <v>-0.30236436784650833</v>
      </c>
      <c r="X268">
        <f t="shared" si="43"/>
        <v>0.57497802480048876</v>
      </c>
      <c r="Y268">
        <f t="shared" si="44"/>
        <v>0.63114008107719966</v>
      </c>
      <c r="Z268">
        <f t="shared" si="45"/>
        <v>0.72524947267601247</v>
      </c>
      <c r="AA268">
        <f t="shared" si="46"/>
        <v>-1.6290032107071926</v>
      </c>
      <c r="AB268">
        <f>IFERROR(V144+MATCH(AA268,V268:Z268,0)-1,"")</f>
        <v>2012</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1513</v>
      </c>
      <c r="D270" t="s">
        <v>2177</v>
      </c>
      <c r="E270" t="s">
        <v>611</v>
      </c>
      <c r="F270" t="s">
        <v>251</v>
      </c>
      <c r="G270" t="s">
        <v>10206</v>
      </c>
      <c r="I270" t="str">
        <f t="shared" si="47"/>
        <v>N/A</v>
      </c>
      <c r="J270">
        <f t="shared" si="48"/>
        <v>1220000000</v>
      </c>
      <c r="K270">
        <f t="shared" si="49"/>
        <v>1200000000</v>
      </c>
      <c r="L270">
        <f t="shared" si="50"/>
        <v>1250000000</v>
      </c>
      <c r="M270">
        <f t="shared" si="51"/>
        <v>1030000000</v>
      </c>
      <c r="N270">
        <f t="shared" si="52"/>
        <v>353750000</v>
      </c>
      <c r="P270">
        <f t="shared" si="37"/>
        <v>1250000000</v>
      </c>
      <c r="Q270">
        <f>IFERROR(J144+MATCH(P270,J270:N270,0)-1,"")</f>
        <v>2014</v>
      </c>
      <c r="R270">
        <f t="shared" si="38"/>
        <v>353750000</v>
      </c>
      <c r="S270" t="str">
        <f>IFERROR(J144+MATCH(R270,J270:N270)-1,"")</f>
        <v/>
      </c>
      <c r="T270">
        <f t="shared" si="39"/>
        <v>1010750000</v>
      </c>
      <c r="U270">
        <f t="shared" si="40"/>
        <v>377114455.43760318</v>
      </c>
      <c r="V270">
        <f t="shared" si="41"/>
        <v>0.5548713314560868</v>
      </c>
      <c r="W270">
        <f t="shared" si="42"/>
        <v>0.50183703454272133</v>
      </c>
      <c r="X270">
        <f t="shared" si="43"/>
        <v>0.63442277682613513</v>
      </c>
      <c r="Y270">
        <f t="shared" si="44"/>
        <v>5.1045510779114324E-2</v>
      </c>
      <c r="Z270">
        <f t="shared" si="45"/>
        <v>-1.7421766536040575</v>
      </c>
      <c r="AA270">
        <f t="shared" si="46"/>
        <v>-1.7421766536040575</v>
      </c>
      <c r="AB270">
        <f>IFERROR(V144+MATCH(AA270,V270:Z270,0)-1,"")</f>
        <v>2016</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10207</v>
      </c>
      <c r="D272" t="s">
        <v>10208</v>
      </c>
      <c r="E272" t="s">
        <v>10209</v>
      </c>
      <c r="F272" t="s">
        <v>10210</v>
      </c>
      <c r="G272" t="s">
        <v>10211</v>
      </c>
      <c r="I272" t="str">
        <f t="shared" si="47"/>
        <v>N/A</v>
      </c>
      <c r="J272">
        <f t="shared" si="48"/>
        <v>0.76549999999999996</v>
      </c>
      <c r="K272">
        <f t="shared" si="49"/>
        <v>0.77629999999999999</v>
      </c>
      <c r="L272">
        <f t="shared" si="50"/>
        <v>0.78549999999999998</v>
      </c>
      <c r="M272">
        <f t="shared" si="51"/>
        <v>0.90659999999999996</v>
      </c>
      <c r="N272">
        <f t="shared" si="52"/>
        <v>0.46049999999999996</v>
      </c>
      <c r="P272">
        <f t="shared" si="37"/>
        <v>0.90659999999999996</v>
      </c>
      <c r="Q272">
        <f>IFERROR(J144+MATCH(P272,J272:N272,0)-1,"")</f>
        <v>2015</v>
      </c>
      <c r="R272">
        <f t="shared" si="38"/>
        <v>0.46049999999999996</v>
      </c>
      <c r="S272" t="str">
        <f>IFERROR(J144+MATCH(R272,J272:N272)-1,"")</f>
        <v/>
      </c>
      <c r="T272">
        <f t="shared" si="39"/>
        <v>0.73887999999999998</v>
      </c>
      <c r="U272">
        <f t="shared" si="40"/>
        <v>0.16576167228886146</v>
      </c>
      <c r="V272">
        <f t="shared" si="41"/>
        <v>0.16059200919263855</v>
      </c>
      <c r="W272">
        <f t="shared" si="42"/>
        <v>0.22574579203563264</v>
      </c>
      <c r="X272">
        <f t="shared" si="43"/>
        <v>0.2812471626055903</v>
      </c>
      <c r="Y272">
        <f t="shared" si="44"/>
        <v>1.0118141165210126</v>
      </c>
      <c r="Z272">
        <f t="shared" si="45"/>
        <v>-1.6793990803548744</v>
      </c>
      <c r="AA272">
        <f t="shared" si="46"/>
        <v>-1.6793990803548744</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10212</v>
      </c>
      <c r="D276" t="s">
        <v>10213</v>
      </c>
      <c r="E276" t="s">
        <v>10214</v>
      </c>
      <c r="F276" t="s">
        <v>10215</v>
      </c>
      <c r="G276" t="s">
        <v>10216</v>
      </c>
      <c r="I276" t="str">
        <f t="shared" si="47"/>
        <v>N/A</v>
      </c>
      <c r="J276">
        <f t="shared" si="48"/>
        <v>374250000</v>
      </c>
      <c r="K276">
        <f t="shared" si="49"/>
        <v>345290000</v>
      </c>
      <c r="L276">
        <f t="shared" si="50"/>
        <v>342650000</v>
      </c>
      <c r="M276">
        <f t="shared" si="51"/>
        <v>106340000</v>
      </c>
      <c r="N276">
        <f t="shared" si="52"/>
        <v>414410000</v>
      </c>
      <c r="P276">
        <f t="shared" si="53"/>
        <v>414410000</v>
      </c>
      <c r="Q276">
        <f>IFERROR(J144+MATCH(P276,J276:N276,0)-1,"")</f>
        <v>2016</v>
      </c>
      <c r="R276">
        <f t="shared" si="54"/>
        <v>106340000</v>
      </c>
      <c r="S276" t="str">
        <f>IFERROR(J144+MATCH(R276,J276:N276)-1,"")</f>
        <v/>
      </c>
      <c r="T276">
        <f t="shared" si="55"/>
        <v>316588000</v>
      </c>
      <c r="U276">
        <f t="shared" si="56"/>
        <v>121038531.13781577</v>
      </c>
      <c r="V276">
        <f t="shared" si="57"/>
        <v>0.4763937521213425</v>
      </c>
      <c r="W276">
        <f t="shared" si="58"/>
        <v>0.23713109974310242</v>
      </c>
      <c r="X276">
        <f t="shared" si="59"/>
        <v>0.21531986347657778</v>
      </c>
      <c r="Y276">
        <f t="shared" si="60"/>
        <v>-1.7370336373349522</v>
      </c>
      <c r="Z276">
        <f t="shared" si="61"/>
        <v>0.80818892199392955</v>
      </c>
      <c r="AA276">
        <f t="shared" si="62"/>
        <v>-1.7370336373349522</v>
      </c>
      <c r="AB276">
        <f>IFERROR(V144+MATCH(AA276,V276:Z276,0)-1,"")</f>
        <v>2015</v>
      </c>
    </row>
    <row r="277" spans="1:28" x14ac:dyDescent="0.3">
      <c r="A277" s="1">
        <v>30</v>
      </c>
      <c r="B277" t="s">
        <v>769</v>
      </c>
      <c r="C277" t="s">
        <v>10035</v>
      </c>
      <c r="D277" t="s">
        <v>10035</v>
      </c>
      <c r="E277" t="s">
        <v>10035</v>
      </c>
      <c r="F277" t="s">
        <v>10035</v>
      </c>
      <c r="G277" t="s">
        <v>10217</v>
      </c>
      <c r="I277" t="str">
        <f t="shared" si="47"/>
        <v>N/A</v>
      </c>
      <c r="J277">
        <f t="shared" si="48"/>
        <v>435000</v>
      </c>
      <c r="K277">
        <f t="shared" si="49"/>
        <v>435000</v>
      </c>
      <c r="L277">
        <f t="shared" si="50"/>
        <v>435000</v>
      </c>
      <c r="M277">
        <f t="shared" si="51"/>
        <v>435000</v>
      </c>
      <c r="N277">
        <f t="shared" si="52"/>
        <v>261000</v>
      </c>
      <c r="P277">
        <f t="shared" si="53"/>
        <v>435000</v>
      </c>
      <c r="Q277">
        <f>IFERROR(J144+MATCH(P277,J277:N277,0)-1,"")</f>
        <v>2012</v>
      </c>
      <c r="R277">
        <f t="shared" si="54"/>
        <v>261000</v>
      </c>
      <c r="S277" t="str">
        <f>IFERROR(J144+MATCH(R277,J277:N277)-1,"")</f>
        <v/>
      </c>
      <c r="T277">
        <f t="shared" si="55"/>
        <v>400200</v>
      </c>
      <c r="U277">
        <f t="shared" si="56"/>
        <v>77815.165616992686</v>
      </c>
      <c r="V277">
        <f t="shared" si="57"/>
        <v>0.44721359549995793</v>
      </c>
      <c r="W277">
        <f t="shared" si="58"/>
        <v>0.44721359549995793</v>
      </c>
      <c r="X277">
        <f t="shared" si="59"/>
        <v>0.44721359549995793</v>
      </c>
      <c r="Y277">
        <f t="shared" si="60"/>
        <v>0.44721359549995793</v>
      </c>
      <c r="Z277">
        <f t="shared" si="61"/>
        <v>-1.7888543819998317</v>
      </c>
      <c r="AA277">
        <f t="shared" si="62"/>
        <v>-1.7888543819998317</v>
      </c>
      <c r="AB277">
        <f>IFERROR(V144+MATCH(AA277,V277:Z277,0)-1,"")</f>
        <v>2016</v>
      </c>
    </row>
    <row r="278" spans="1:28" x14ac:dyDescent="0.3">
      <c r="A278" s="1">
        <v>31</v>
      </c>
      <c r="B278" t="s">
        <v>773</v>
      </c>
      <c r="C278" t="s">
        <v>5368</v>
      </c>
      <c r="D278" t="s">
        <v>10218</v>
      </c>
      <c r="E278" t="s">
        <v>10219</v>
      </c>
      <c r="F278" t="s">
        <v>10220</v>
      </c>
      <c r="G278" t="s">
        <v>254</v>
      </c>
      <c r="I278" t="str">
        <f t="shared" si="47"/>
        <v>N/A</v>
      </c>
      <c r="J278">
        <f t="shared" si="48"/>
        <v>34510000</v>
      </c>
      <c r="K278">
        <f t="shared" si="49"/>
        <v>-6730000</v>
      </c>
      <c r="L278">
        <f t="shared" si="50"/>
        <v>-15070000</v>
      </c>
      <c r="M278">
        <f t="shared" si="51"/>
        <v>-256810000</v>
      </c>
      <c r="N278" t="str">
        <f t="shared" si="52"/>
        <v>N/A</v>
      </c>
      <c r="P278">
        <f t="shared" si="53"/>
        <v>34510000</v>
      </c>
      <c r="Q278">
        <f>IFERROR(J144+MATCH(P278,J278:N278,0)-1,"")</f>
        <v>2012</v>
      </c>
      <c r="R278">
        <f t="shared" si="54"/>
        <v>-256810000</v>
      </c>
      <c r="S278" t="str">
        <f>IFERROR(J144+MATCH(R278,J278:N278)-1,"")</f>
        <v/>
      </c>
      <c r="T278">
        <f t="shared" si="55"/>
        <v>-61025000</v>
      </c>
      <c r="U278">
        <f t="shared" si="56"/>
        <v>132310885.79553838</v>
      </c>
      <c r="V278">
        <f t="shared" si="57"/>
        <v>0.72204943248306419</v>
      </c>
      <c r="W278">
        <f t="shared" si="58"/>
        <v>0.41035928127563687</v>
      </c>
      <c r="X278">
        <f t="shared" si="59"/>
        <v>0.34732591898005144</v>
      </c>
      <c r="Y278">
        <f t="shared" si="60"/>
        <v>-1.4797346327387524</v>
      </c>
      <c r="Z278" t="str">
        <f t="shared" si="61"/>
        <v/>
      </c>
      <c r="AA278">
        <f t="shared" si="62"/>
        <v>-1.4797346327387524</v>
      </c>
      <c r="AB278">
        <f>IFERROR(V144+MATCH(AA278,V278:Z278,0)-1,"")</f>
        <v>2015</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254</v>
      </c>
      <c r="G280" t="s">
        <v>254</v>
      </c>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10221</v>
      </c>
      <c r="D283" t="s">
        <v>2375</v>
      </c>
      <c r="E283" t="s">
        <v>10222</v>
      </c>
      <c r="F283" t="s">
        <v>10223</v>
      </c>
      <c r="G283" t="s">
        <v>10224</v>
      </c>
      <c r="I283" t="str">
        <f t="shared" si="47"/>
        <v>N/A</v>
      </c>
      <c r="J283">
        <f t="shared" si="48"/>
        <v>-16390000</v>
      </c>
      <c r="K283">
        <f t="shared" si="49"/>
        <v>-12100000</v>
      </c>
      <c r="L283">
        <f t="shared" si="50"/>
        <v>-12640000</v>
      </c>
      <c r="M283">
        <f t="shared" si="51"/>
        <v>-12010000</v>
      </c>
      <c r="N283">
        <f t="shared" si="52"/>
        <v>-3480000</v>
      </c>
      <c r="P283">
        <f t="shared" si="53"/>
        <v>-3480000</v>
      </c>
      <c r="Q283">
        <f>IFERROR(J144+MATCH(P283,J283:N283,0)-1,"")</f>
        <v>2016</v>
      </c>
      <c r="R283">
        <f t="shared" si="54"/>
        <v>-16390000</v>
      </c>
      <c r="S283">
        <f>IFERROR(J144+MATCH(R283,J283:N283)-1,"")</f>
        <v>2012</v>
      </c>
      <c r="T283">
        <f t="shared" si="55"/>
        <v>-11324000</v>
      </c>
      <c r="U283">
        <f t="shared" si="56"/>
        <v>4743345.8655257262</v>
      </c>
      <c r="V283">
        <f t="shared" si="57"/>
        <v>-1.0680224768805706</v>
      </c>
      <c r="W283">
        <f t="shared" si="58"/>
        <v>-0.16359760009066773</v>
      </c>
      <c r="X283">
        <f t="shared" si="59"/>
        <v>-0.27744129087541075</v>
      </c>
      <c r="Y283">
        <f t="shared" si="60"/>
        <v>-0.14462365162654389</v>
      </c>
      <c r="Z283">
        <f t="shared" si="61"/>
        <v>1.6536850194731929</v>
      </c>
      <c r="AA283">
        <f t="shared" si="62"/>
        <v>1.6536850194731929</v>
      </c>
      <c r="AB283">
        <f>IFERROR(V144+MATCH(AA283,V283:Z283,0)-1,"")</f>
        <v>2016</v>
      </c>
    </row>
    <row r="284" spans="1:28" x14ac:dyDescent="0.3">
      <c r="A284" s="1">
        <v>37</v>
      </c>
      <c r="B284" t="s">
        <v>795</v>
      </c>
      <c r="C284" t="s">
        <v>10225</v>
      </c>
      <c r="D284" t="s">
        <v>10226</v>
      </c>
      <c r="E284" t="s">
        <v>10227</v>
      </c>
      <c r="F284" t="s">
        <v>6257</v>
      </c>
      <c r="G284" t="s">
        <v>10228</v>
      </c>
      <c r="I284" t="str">
        <f t="shared" si="47"/>
        <v>N/A</v>
      </c>
      <c r="J284">
        <f t="shared" si="48"/>
        <v>0.23449999999999999</v>
      </c>
      <c r="K284">
        <f t="shared" si="49"/>
        <v>0.22370000000000001</v>
      </c>
      <c r="L284">
        <f t="shared" si="50"/>
        <v>0.2145</v>
      </c>
      <c r="M284">
        <f t="shared" si="51"/>
        <v>9.3399999999999997E-2</v>
      </c>
      <c r="N284">
        <f t="shared" si="52"/>
        <v>0.53950000000000009</v>
      </c>
      <c r="P284">
        <f t="shared" si="53"/>
        <v>0.53950000000000009</v>
      </c>
      <c r="Q284">
        <f>IFERROR(J144+MATCH(P284,J284:N284,0)-1,"")</f>
        <v>2016</v>
      </c>
      <c r="R284">
        <f t="shared" si="54"/>
        <v>9.3399999999999997E-2</v>
      </c>
      <c r="S284" t="str">
        <f>IFERROR(J144+MATCH(R284,J284:N284)-1,"")</f>
        <v/>
      </c>
      <c r="T284">
        <f t="shared" si="55"/>
        <v>0.26112000000000002</v>
      </c>
      <c r="U284">
        <f t="shared" si="56"/>
        <v>0.16576167228886179</v>
      </c>
      <c r="V284">
        <f t="shared" si="57"/>
        <v>-0.16059200919263855</v>
      </c>
      <c r="W284">
        <f t="shared" si="58"/>
        <v>-0.22574579203563219</v>
      </c>
      <c r="X284">
        <f t="shared" si="59"/>
        <v>-0.28124716260558991</v>
      </c>
      <c r="Y284">
        <f t="shared" si="60"/>
        <v>-1.0118141165210108</v>
      </c>
      <c r="Z284">
        <f t="shared" si="61"/>
        <v>1.6793990803548715</v>
      </c>
      <c r="AA284">
        <f t="shared" si="62"/>
        <v>1.6793990803548715</v>
      </c>
      <c r="AB284">
        <f>IFERROR(V144+MATCH(AA284,V284:Z284,0)-1,"")</f>
        <v>2016</v>
      </c>
    </row>
    <row r="285" spans="1:28" x14ac:dyDescent="0.3">
      <c r="A285" s="1">
        <v>38</v>
      </c>
      <c r="B285" t="s">
        <v>801</v>
      </c>
      <c r="C285" t="s">
        <v>10212</v>
      </c>
      <c r="D285" t="s">
        <v>10213</v>
      </c>
      <c r="E285" t="s">
        <v>10214</v>
      </c>
      <c r="F285" t="s">
        <v>10215</v>
      </c>
      <c r="G285" t="s">
        <v>10216</v>
      </c>
      <c r="I285" t="str">
        <f t="shared" si="47"/>
        <v>N/A</v>
      </c>
      <c r="J285">
        <f t="shared" si="48"/>
        <v>374250000</v>
      </c>
      <c r="K285">
        <f t="shared" si="49"/>
        <v>345290000</v>
      </c>
      <c r="L285">
        <f t="shared" si="50"/>
        <v>342650000</v>
      </c>
      <c r="M285">
        <f t="shared" si="51"/>
        <v>106340000</v>
      </c>
      <c r="N285">
        <f t="shared" si="52"/>
        <v>414410000</v>
      </c>
      <c r="P285">
        <f t="shared" si="53"/>
        <v>414410000</v>
      </c>
      <c r="Q285">
        <f>IFERROR(J144+MATCH(P285,J285:N285,0)-1,"")</f>
        <v>2016</v>
      </c>
      <c r="R285">
        <f t="shared" si="54"/>
        <v>106340000</v>
      </c>
      <c r="S285" t="str">
        <f>IFERROR(J144+MATCH(R285,J285:N285)-1,"")</f>
        <v/>
      </c>
      <c r="T285">
        <f t="shared" si="55"/>
        <v>316588000</v>
      </c>
      <c r="U285">
        <f t="shared" si="56"/>
        <v>121038531.13781577</v>
      </c>
      <c r="V285">
        <f t="shared" si="57"/>
        <v>0.4763937521213425</v>
      </c>
      <c r="W285">
        <f t="shared" si="58"/>
        <v>0.23713109974310242</v>
      </c>
      <c r="X285">
        <f t="shared" si="59"/>
        <v>0.21531986347657778</v>
      </c>
      <c r="Y285">
        <f t="shared" si="60"/>
        <v>-1.7370336373349522</v>
      </c>
      <c r="Z285">
        <f t="shared" si="61"/>
        <v>0.80818892199392955</v>
      </c>
      <c r="AA285">
        <f t="shared" si="62"/>
        <v>-1.7370336373349522</v>
      </c>
      <c r="AB285">
        <f>IFERROR(V144+MATCH(AA285,V285:Z285,0)-1,"")</f>
        <v>2015</v>
      </c>
    </row>
    <row r="286" spans="1:28" x14ac:dyDescent="0.3">
      <c r="A286" s="1">
        <v>39</v>
      </c>
      <c r="B286" t="s">
        <v>802</v>
      </c>
      <c r="C286" t="s">
        <v>10225</v>
      </c>
      <c r="D286" t="s">
        <v>10226</v>
      </c>
      <c r="E286" t="s">
        <v>10227</v>
      </c>
      <c r="F286" t="s">
        <v>6257</v>
      </c>
      <c r="G286" t="s">
        <v>10228</v>
      </c>
      <c r="I286" t="str">
        <f t="shared" si="47"/>
        <v>N/A</v>
      </c>
      <c r="J286">
        <f t="shared" si="48"/>
        <v>0.23449999999999999</v>
      </c>
      <c r="K286">
        <f t="shared" si="49"/>
        <v>0.22370000000000001</v>
      </c>
      <c r="L286">
        <f t="shared" si="50"/>
        <v>0.2145</v>
      </c>
      <c r="M286">
        <f t="shared" si="51"/>
        <v>9.3399999999999997E-2</v>
      </c>
      <c r="N286">
        <f t="shared" si="52"/>
        <v>0.53950000000000009</v>
      </c>
      <c r="P286">
        <f t="shared" si="53"/>
        <v>0.53950000000000009</v>
      </c>
      <c r="Q286">
        <f>IFERROR(J144+MATCH(P286,J286:N286,0)-1,"")</f>
        <v>2016</v>
      </c>
      <c r="R286">
        <f t="shared" si="54"/>
        <v>9.3399999999999997E-2</v>
      </c>
      <c r="S286" t="str">
        <f>IFERROR(J144+MATCH(R286,J286:N286)-1,"")</f>
        <v/>
      </c>
      <c r="T286">
        <f t="shared" si="55"/>
        <v>0.26112000000000002</v>
      </c>
      <c r="U286">
        <f t="shared" si="56"/>
        <v>0.16576167228886179</v>
      </c>
      <c r="V286">
        <f t="shared" si="57"/>
        <v>-0.16059200919263855</v>
      </c>
      <c r="W286">
        <f t="shared" si="58"/>
        <v>-0.22574579203563219</v>
      </c>
      <c r="X286">
        <f t="shared" si="59"/>
        <v>-0.28124716260558991</v>
      </c>
      <c r="Y286">
        <f t="shared" si="60"/>
        <v>-1.0118141165210108</v>
      </c>
      <c r="Z286">
        <f t="shared" si="61"/>
        <v>1.6793990803548715</v>
      </c>
      <c r="AA286">
        <f t="shared" si="62"/>
        <v>1.6793990803548715</v>
      </c>
      <c r="AB286">
        <f>IFERROR(V144+MATCH(AA286,V286:Z286,0)-1,"")</f>
        <v>2016</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10212</v>
      </c>
      <c r="D288" t="s">
        <v>10213</v>
      </c>
      <c r="E288" t="s">
        <v>10214</v>
      </c>
      <c r="F288" t="s">
        <v>10215</v>
      </c>
      <c r="G288" t="s">
        <v>10216</v>
      </c>
      <c r="I288" t="str">
        <f t="shared" si="47"/>
        <v>N/A</v>
      </c>
      <c r="J288">
        <f t="shared" si="48"/>
        <v>374250000</v>
      </c>
      <c r="K288">
        <f t="shared" si="49"/>
        <v>345290000</v>
      </c>
      <c r="L288">
        <f t="shared" si="50"/>
        <v>342650000</v>
      </c>
      <c r="M288">
        <f t="shared" si="51"/>
        <v>106340000</v>
      </c>
      <c r="N288">
        <f t="shared" si="52"/>
        <v>414410000</v>
      </c>
      <c r="P288">
        <f t="shared" si="53"/>
        <v>414410000</v>
      </c>
      <c r="Q288">
        <f>IFERROR(J144+MATCH(P288,J288:N288,0)-1,"")</f>
        <v>2016</v>
      </c>
      <c r="R288">
        <f t="shared" si="54"/>
        <v>106340000</v>
      </c>
      <c r="S288" t="str">
        <f>IFERROR(J144+MATCH(R288,J288:N288)-1,"")</f>
        <v/>
      </c>
      <c r="T288">
        <f t="shared" si="55"/>
        <v>316588000</v>
      </c>
      <c r="U288">
        <f t="shared" si="56"/>
        <v>121038531.13781577</v>
      </c>
      <c r="V288">
        <f t="shared" si="57"/>
        <v>0.4763937521213425</v>
      </c>
      <c r="W288">
        <f t="shared" si="58"/>
        <v>0.23713109974310242</v>
      </c>
      <c r="X288">
        <f t="shared" si="59"/>
        <v>0.21531986347657778</v>
      </c>
      <c r="Y288">
        <f t="shared" si="60"/>
        <v>-1.7370336373349522</v>
      </c>
      <c r="Z288">
        <f t="shared" si="61"/>
        <v>0.80818892199392955</v>
      </c>
      <c r="AA288">
        <f t="shared" si="62"/>
        <v>-1.7370336373349522</v>
      </c>
      <c r="AB288">
        <f>IFERROR(V144+MATCH(AA288,V288:Z288,0)-1,"")</f>
        <v>2015</v>
      </c>
    </row>
    <row r="289" spans="1:28" x14ac:dyDescent="0.3">
      <c r="A289" s="1">
        <v>42</v>
      </c>
      <c r="B289" t="s">
        <v>805</v>
      </c>
      <c r="C289" t="s">
        <v>1433</v>
      </c>
      <c r="D289" t="s">
        <v>1505</v>
      </c>
      <c r="E289" t="s">
        <v>1433</v>
      </c>
      <c r="F289" t="s">
        <v>749</v>
      </c>
      <c r="G289" t="s">
        <v>10159</v>
      </c>
      <c r="I289" t="str">
        <f t="shared" si="47"/>
        <v>N/A</v>
      </c>
      <c r="J289">
        <f t="shared" si="48"/>
        <v>1600000000</v>
      </c>
      <c r="K289">
        <f t="shared" si="49"/>
        <v>1540000000</v>
      </c>
      <c r="L289">
        <f t="shared" si="50"/>
        <v>1600000000</v>
      </c>
      <c r="M289">
        <f t="shared" si="51"/>
        <v>1140000000</v>
      </c>
      <c r="N289">
        <f t="shared" si="52"/>
        <v>768160000</v>
      </c>
      <c r="P289">
        <f t="shared" si="53"/>
        <v>1600000000</v>
      </c>
      <c r="Q289">
        <f>IFERROR(J144+MATCH(P289,J289:N289,0)-1,"")</f>
        <v>2012</v>
      </c>
      <c r="R289">
        <f t="shared" si="54"/>
        <v>768160000</v>
      </c>
      <c r="S289" t="str">
        <f>IFERROR(J144+MATCH(R289,J289:N289)-1,"")</f>
        <v/>
      </c>
      <c r="T289">
        <f t="shared" si="55"/>
        <v>1329632000</v>
      </c>
      <c r="U289">
        <f t="shared" si="56"/>
        <v>367988963.31276023</v>
      </c>
      <c r="V289">
        <f t="shared" si="57"/>
        <v>0.73471768709054874</v>
      </c>
      <c r="W289">
        <f t="shared" si="58"/>
        <v>0.57166931884640404</v>
      </c>
      <c r="X289">
        <f t="shared" si="59"/>
        <v>0.73471768709054874</v>
      </c>
      <c r="Y289">
        <f t="shared" si="60"/>
        <v>-0.51531980278122758</v>
      </c>
      <c r="Z289">
        <f t="shared" si="61"/>
        <v>-1.5257848902462738</v>
      </c>
      <c r="AA289">
        <f t="shared" si="62"/>
        <v>-1.5257848902462738</v>
      </c>
      <c r="AB289">
        <f>IFERROR(V144+MATCH(AA289,V289:Z289,0)-1,"")</f>
        <v>2016</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10040</v>
      </c>
      <c r="D292" t="s">
        <v>10041</v>
      </c>
      <c r="E292" t="s">
        <v>10042</v>
      </c>
      <c r="F292" t="s">
        <v>10043</v>
      </c>
      <c r="G292" t="s">
        <v>10044</v>
      </c>
      <c r="I292" t="str">
        <f t="shared" si="47"/>
        <v>N/A</v>
      </c>
      <c r="J292">
        <f t="shared" si="48"/>
        <v>20850000</v>
      </c>
      <c r="K292">
        <f t="shared" si="49"/>
        <v>-35930000</v>
      </c>
      <c r="L292">
        <f t="shared" si="50"/>
        <v>-8340000</v>
      </c>
      <c r="M292">
        <f t="shared" si="51"/>
        <v>-241750000</v>
      </c>
      <c r="N292">
        <f t="shared" si="52"/>
        <v>-123370000</v>
      </c>
      <c r="P292">
        <f t="shared" si="53"/>
        <v>20850000</v>
      </c>
      <c r="Q292">
        <f>IFERROR(J144+MATCH(P292,J292:N292,0)-1,"")</f>
        <v>2012</v>
      </c>
      <c r="R292">
        <f t="shared" si="54"/>
        <v>-241750000</v>
      </c>
      <c r="S292" t="str">
        <f>IFERROR(J144+MATCH(R292,J292:N292)-1,"")</f>
        <v/>
      </c>
      <c r="T292">
        <f t="shared" si="55"/>
        <v>-77708000</v>
      </c>
      <c r="U292">
        <f t="shared" si="56"/>
        <v>106378799.67361918</v>
      </c>
      <c r="V292">
        <f t="shared" si="57"/>
        <v>0.92648159503947991</v>
      </c>
      <c r="W292">
        <f t="shared" si="58"/>
        <v>0.39272862758537502</v>
      </c>
      <c r="X292">
        <f t="shared" si="59"/>
        <v>0.65208481589215117</v>
      </c>
      <c r="Y292">
        <f t="shared" si="60"/>
        <v>-1.54205537666619</v>
      </c>
      <c r="Z292">
        <f t="shared" si="61"/>
        <v>-0.42923966185081608</v>
      </c>
      <c r="AA292">
        <f t="shared" si="62"/>
        <v>-1.54205537666619</v>
      </c>
      <c r="AB292">
        <f>IFERROR(V144+MATCH(AA292,V292:Z292,0)-1,"")</f>
        <v>2015</v>
      </c>
    </row>
    <row r="293" spans="1:28" x14ac:dyDescent="0.3">
      <c r="A293" s="1">
        <v>1</v>
      </c>
      <c r="B293" t="s">
        <v>424</v>
      </c>
      <c r="C293" t="s">
        <v>254</v>
      </c>
      <c r="D293" t="s">
        <v>10045</v>
      </c>
      <c r="E293" t="s">
        <v>10046</v>
      </c>
      <c r="F293" t="s">
        <v>10047</v>
      </c>
      <c r="G293" t="s">
        <v>10048</v>
      </c>
      <c r="I293" t="str">
        <f t="shared" si="47"/>
        <v>N/A</v>
      </c>
      <c r="J293" t="str">
        <f t="shared" si="48"/>
        <v>N/A</v>
      </c>
      <c r="K293">
        <f t="shared" si="49"/>
        <v>-2.7229000000000001</v>
      </c>
      <c r="L293">
        <f t="shared" si="50"/>
        <v>0.76780000000000004</v>
      </c>
      <c r="M293">
        <f t="shared" si="51"/>
        <v>-27.982700000000001</v>
      </c>
      <c r="N293">
        <f t="shared" si="52"/>
        <v>0.48970000000000002</v>
      </c>
      <c r="P293">
        <f t="shared" si="53"/>
        <v>0.76780000000000004</v>
      </c>
      <c r="Q293">
        <f>IFERROR(J144+MATCH(P293,J293:N293,0)-1,"")</f>
        <v>2014</v>
      </c>
      <c r="R293">
        <f t="shared" si="54"/>
        <v>-27.982700000000001</v>
      </c>
      <c r="S293" t="str">
        <f>IFERROR(J144+MATCH(R293,J293:N293)-1,"")</f>
        <v/>
      </c>
      <c r="T293">
        <f t="shared" si="55"/>
        <v>-7.3620250000000009</v>
      </c>
      <c r="U293">
        <f t="shared" si="56"/>
        <v>13.838079806913241</v>
      </c>
      <c r="V293" t="str">
        <f t="shared" si="57"/>
        <v/>
      </c>
      <c r="W293">
        <f t="shared" si="58"/>
        <v>0.33524340549635956</v>
      </c>
      <c r="X293">
        <f t="shared" si="59"/>
        <v>0.58749661177257373</v>
      </c>
      <c r="Y293">
        <f t="shared" si="60"/>
        <v>-1.4901399101411674</v>
      </c>
      <c r="Z293">
        <f t="shared" si="61"/>
        <v>0.56739989287223425</v>
      </c>
      <c r="AA293">
        <f t="shared" si="62"/>
        <v>-1.4901399101411674</v>
      </c>
      <c r="AB293">
        <f>IFERROR(V144+MATCH(AA293,V293:Z293,0)-1,"")</f>
        <v>2015</v>
      </c>
    </row>
    <row r="294" spans="1:28" x14ac:dyDescent="0.3">
      <c r="A294" s="1">
        <v>2</v>
      </c>
      <c r="B294" t="s">
        <v>807</v>
      </c>
      <c r="C294" t="s">
        <v>9959</v>
      </c>
      <c r="D294" t="s">
        <v>9960</v>
      </c>
      <c r="E294" t="s">
        <v>9961</v>
      </c>
      <c r="F294" t="s">
        <v>9962</v>
      </c>
      <c r="G294" t="s">
        <v>9963</v>
      </c>
      <c r="I294" t="str">
        <f t="shared" si="47"/>
        <v>N/A</v>
      </c>
      <c r="J294">
        <f t="shared" si="48"/>
        <v>187080000</v>
      </c>
      <c r="K294">
        <f t="shared" si="49"/>
        <v>209750000</v>
      </c>
      <c r="L294">
        <f t="shared" si="50"/>
        <v>217480000</v>
      </c>
      <c r="M294">
        <f t="shared" si="51"/>
        <v>241610000</v>
      </c>
      <c r="N294">
        <f t="shared" si="52"/>
        <v>218350000</v>
      </c>
      <c r="P294">
        <f t="shared" si="53"/>
        <v>241610000</v>
      </c>
      <c r="Q294">
        <f>IFERROR(J144+MATCH(P294,J294:N294,0)-1,"")</f>
        <v>2015</v>
      </c>
      <c r="R294">
        <f t="shared" si="54"/>
        <v>187080000</v>
      </c>
      <c r="S294">
        <f>IFERROR(J144+MATCH(R294,J294:N294)-1,"")</f>
        <v>2012</v>
      </c>
      <c r="T294">
        <f t="shared" si="55"/>
        <v>214854000</v>
      </c>
      <c r="U294">
        <f t="shared" si="56"/>
        <v>19573242.705285192</v>
      </c>
      <c r="V294">
        <f t="shared" si="57"/>
        <v>-1.4189779597685379</v>
      </c>
      <c r="W294">
        <f t="shared" si="58"/>
        <v>-0.26076415016413257</v>
      </c>
      <c r="X294">
        <f t="shared" si="59"/>
        <v>0.1341627465382077</v>
      </c>
      <c r="Y294">
        <f t="shared" si="60"/>
        <v>1.366968182169187</v>
      </c>
      <c r="Z294">
        <f t="shared" si="61"/>
        <v>0.17861118122527575</v>
      </c>
      <c r="AA294">
        <f t="shared" si="62"/>
        <v>-1.4189779597685379</v>
      </c>
      <c r="AB294">
        <f>IFERROR(V144+MATCH(AA294,V294:Z294,0)-1,"")</f>
        <v>2012</v>
      </c>
    </row>
    <row r="295" spans="1:28" x14ac:dyDescent="0.3">
      <c r="A295" s="1">
        <v>3</v>
      </c>
      <c r="B295" t="s">
        <v>808</v>
      </c>
      <c r="C295" t="s">
        <v>9964</v>
      </c>
      <c r="D295" t="s">
        <v>9965</v>
      </c>
      <c r="E295" t="s">
        <v>9966</v>
      </c>
      <c r="F295" t="s">
        <v>9967</v>
      </c>
      <c r="G295" t="s">
        <v>9968</v>
      </c>
      <c r="I295" t="str">
        <f t="shared" si="47"/>
        <v>N/A</v>
      </c>
      <c r="J295">
        <f t="shared" si="48"/>
        <v>180180000</v>
      </c>
      <c r="K295">
        <f t="shared" si="49"/>
        <v>201350000</v>
      </c>
      <c r="L295">
        <f t="shared" si="50"/>
        <v>208880000</v>
      </c>
      <c r="M295">
        <f t="shared" si="51"/>
        <v>232710000</v>
      </c>
      <c r="N295">
        <f t="shared" si="52"/>
        <v>209850000</v>
      </c>
      <c r="P295">
        <f t="shared" si="53"/>
        <v>232710000</v>
      </c>
      <c r="Q295">
        <f>IFERROR(J144+MATCH(P295,J295:N295,0)-1,"")</f>
        <v>2015</v>
      </c>
      <c r="R295">
        <f t="shared" si="54"/>
        <v>180180000</v>
      </c>
      <c r="S295">
        <f>IFERROR(J144+MATCH(R295,J295:N295)-1,"")</f>
        <v>2012</v>
      </c>
      <c r="T295">
        <f t="shared" si="55"/>
        <v>206594000</v>
      </c>
      <c r="U295">
        <f t="shared" si="56"/>
        <v>18861811.418843102</v>
      </c>
      <c r="V295">
        <f t="shared" si="57"/>
        <v>-1.4003957209333671</v>
      </c>
      <c r="W295">
        <f t="shared" si="58"/>
        <v>-0.27802207770782827</v>
      </c>
      <c r="X295">
        <f t="shared" si="59"/>
        <v>0.12119726728453385</v>
      </c>
      <c r="Y295">
        <f t="shared" si="60"/>
        <v>1.3845966021009999</v>
      </c>
      <c r="Z295">
        <f t="shared" si="61"/>
        <v>0.1726239292556615</v>
      </c>
      <c r="AA295">
        <f t="shared" si="62"/>
        <v>-1.4003957209333671</v>
      </c>
      <c r="AB295">
        <f>IFERROR(V144+MATCH(AA295,V295:Z295,0)-1,"")</f>
        <v>2012</v>
      </c>
    </row>
    <row r="296" spans="1:28" x14ac:dyDescent="0.3">
      <c r="A296" s="1">
        <v>4</v>
      </c>
      <c r="B296" t="s">
        <v>809</v>
      </c>
      <c r="C296" t="s">
        <v>5767</v>
      </c>
      <c r="D296" t="s">
        <v>9969</v>
      </c>
      <c r="E296" t="s">
        <v>9970</v>
      </c>
      <c r="F296" t="s">
        <v>9971</v>
      </c>
      <c r="G296" t="s">
        <v>707</v>
      </c>
      <c r="I296" t="str">
        <f t="shared" si="47"/>
        <v>N/A</v>
      </c>
      <c r="J296">
        <f t="shared" si="48"/>
        <v>6900000</v>
      </c>
      <c r="K296">
        <f t="shared" si="49"/>
        <v>8400000</v>
      </c>
      <c r="L296">
        <f t="shared" si="50"/>
        <v>8600000</v>
      </c>
      <c r="M296">
        <f t="shared" si="51"/>
        <v>8900000</v>
      </c>
      <c r="N296">
        <f t="shared" si="52"/>
        <v>8500000</v>
      </c>
      <c r="P296">
        <f t="shared" si="53"/>
        <v>8900000</v>
      </c>
      <c r="Q296">
        <f>IFERROR(J144+MATCH(P296,J296:N296,0)-1,"")</f>
        <v>2015</v>
      </c>
      <c r="R296">
        <f t="shared" si="54"/>
        <v>6900000</v>
      </c>
      <c r="S296">
        <f>IFERROR(J144+MATCH(R296,J296:N296)-1,"")</f>
        <v>2012</v>
      </c>
      <c r="T296">
        <f t="shared" si="55"/>
        <v>8260000</v>
      </c>
      <c r="U296">
        <f t="shared" si="56"/>
        <v>782943.16524253529</v>
      </c>
      <c r="V296">
        <f t="shared" si="57"/>
        <v>-1.7370354073896381</v>
      </c>
      <c r="W296">
        <f t="shared" si="58"/>
        <v>0.17881246840775686</v>
      </c>
      <c r="X296">
        <f t="shared" si="59"/>
        <v>0.43425885184740953</v>
      </c>
      <c r="Y296">
        <f t="shared" si="60"/>
        <v>0.81742842700688845</v>
      </c>
      <c r="Z296">
        <f t="shared" si="61"/>
        <v>0.30653566012758321</v>
      </c>
      <c r="AA296">
        <f t="shared" si="62"/>
        <v>-1.7370354073896381</v>
      </c>
      <c r="AB296">
        <f>IFERROR(V144+MATCH(AA296,V296:Z296,0)-1,"")</f>
        <v>2012</v>
      </c>
    </row>
    <row r="297" spans="1:28" x14ac:dyDescent="0.3">
      <c r="A297" s="1">
        <v>5</v>
      </c>
      <c r="B297" t="s">
        <v>810</v>
      </c>
      <c r="C297" t="s">
        <v>10229</v>
      </c>
      <c r="D297" t="s">
        <v>10230</v>
      </c>
      <c r="E297" t="s">
        <v>10231</v>
      </c>
      <c r="F297" t="s">
        <v>10039</v>
      </c>
      <c r="G297" t="s">
        <v>5771</v>
      </c>
      <c r="I297" t="str">
        <f t="shared" si="47"/>
        <v>N/A</v>
      </c>
      <c r="J297">
        <f t="shared" si="48"/>
        <v>11590000</v>
      </c>
      <c r="K297">
        <f t="shared" si="49"/>
        <v>-20030000</v>
      </c>
      <c r="L297">
        <f t="shared" si="50"/>
        <v>87000</v>
      </c>
      <c r="M297">
        <f t="shared" si="51"/>
        <v>-131169999.99999999</v>
      </c>
      <c r="N297">
        <f t="shared" si="52"/>
        <v>-4400000</v>
      </c>
      <c r="P297">
        <f t="shared" si="53"/>
        <v>11590000</v>
      </c>
      <c r="Q297">
        <f>IFERROR(J144+MATCH(P297,J297:N297,0)-1,"")</f>
        <v>2012</v>
      </c>
      <c r="R297">
        <f t="shared" si="54"/>
        <v>-131169999.99999999</v>
      </c>
      <c r="S297" t="str">
        <f>IFERROR(J144+MATCH(R297,J297:N297)-1,"")</f>
        <v/>
      </c>
      <c r="T297">
        <f t="shared" si="55"/>
        <v>-28784600</v>
      </c>
      <c r="U297">
        <f t="shared" si="56"/>
        <v>58347449.565512277</v>
      </c>
      <c r="V297">
        <f t="shared" si="57"/>
        <v>0.6919685487652304</v>
      </c>
      <c r="W297">
        <f t="shared" si="58"/>
        <v>0.15004254796382097</v>
      </c>
      <c r="X297">
        <f t="shared" si="59"/>
        <v>0.49482197105433179</v>
      </c>
      <c r="Y297">
        <f t="shared" si="60"/>
        <v>-1.7547536484014108</v>
      </c>
      <c r="Z297">
        <f t="shared" si="61"/>
        <v>0.41792058061802806</v>
      </c>
      <c r="AA297">
        <f t="shared" si="62"/>
        <v>-1.7547536484014108</v>
      </c>
      <c r="AB297">
        <f>IFERROR(V144+MATCH(AA297,V297:Z297,0)-1,"")</f>
        <v>2015</v>
      </c>
    </row>
    <row r="298" spans="1:28" x14ac:dyDescent="0.3">
      <c r="A298" s="1">
        <v>6</v>
      </c>
      <c r="B298" t="s">
        <v>714</v>
      </c>
      <c r="C298" t="s">
        <v>10229</v>
      </c>
      <c r="D298" t="s">
        <v>10230</v>
      </c>
      <c r="E298" t="s">
        <v>10231</v>
      </c>
      <c r="F298" t="s">
        <v>10039</v>
      </c>
      <c r="G298" t="s">
        <v>5771</v>
      </c>
      <c r="I298" t="str">
        <f t="shared" si="47"/>
        <v>N/A</v>
      </c>
      <c r="J298">
        <f t="shared" si="48"/>
        <v>11590000</v>
      </c>
      <c r="K298">
        <f t="shared" si="49"/>
        <v>-20030000</v>
      </c>
      <c r="L298">
        <f t="shared" si="50"/>
        <v>87000</v>
      </c>
      <c r="M298">
        <f t="shared" si="51"/>
        <v>-131169999.99999999</v>
      </c>
      <c r="N298">
        <f t="shared" si="52"/>
        <v>-4400000</v>
      </c>
      <c r="P298">
        <f t="shared" si="53"/>
        <v>11590000</v>
      </c>
      <c r="Q298">
        <f>IFERROR(J144+MATCH(P298,J298:N298,0)-1,"")</f>
        <v>2012</v>
      </c>
      <c r="R298">
        <f t="shared" si="54"/>
        <v>-131169999.99999999</v>
      </c>
      <c r="S298" t="str">
        <f>IFERROR(J144+MATCH(R298,J298:N298)-1,"")</f>
        <v/>
      </c>
      <c r="T298">
        <f t="shared" si="55"/>
        <v>-28784600</v>
      </c>
      <c r="U298">
        <f t="shared" si="56"/>
        <v>58347449.565512277</v>
      </c>
      <c r="V298">
        <f t="shared" si="57"/>
        <v>0.6919685487652304</v>
      </c>
      <c r="W298">
        <f t="shared" si="58"/>
        <v>0.15004254796382097</v>
      </c>
      <c r="X298">
        <f t="shared" si="59"/>
        <v>0.49482197105433179</v>
      </c>
      <c r="Y298">
        <f t="shared" si="60"/>
        <v>-1.7547536484014108</v>
      </c>
      <c r="Z298">
        <f t="shared" si="61"/>
        <v>0.41792058061802806</v>
      </c>
      <c r="AA298">
        <f t="shared" si="62"/>
        <v>-1.7547536484014108</v>
      </c>
      <c r="AB298">
        <f>IFERROR(V144+MATCH(AA298,V298:Z298,0)-1,"")</f>
        <v>2015</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10232</v>
      </c>
      <c r="D300" t="s">
        <v>10233</v>
      </c>
      <c r="E300" t="s">
        <v>10234</v>
      </c>
      <c r="F300" t="s">
        <v>10235</v>
      </c>
      <c r="G300" t="s">
        <v>10236</v>
      </c>
      <c r="I300" t="str">
        <f t="shared" si="47"/>
        <v>N/A</v>
      </c>
      <c r="J300">
        <f t="shared" si="48"/>
        <v>26950000</v>
      </c>
      <c r="K300">
        <f t="shared" si="49"/>
        <v>18590000</v>
      </c>
      <c r="L300">
        <f t="shared" si="50"/>
        <v>52810000</v>
      </c>
      <c r="M300">
        <f t="shared" si="51"/>
        <v>101210000</v>
      </c>
      <c r="N300">
        <f t="shared" si="52"/>
        <v>-297250000</v>
      </c>
      <c r="P300">
        <f t="shared" si="53"/>
        <v>101210000</v>
      </c>
      <c r="Q300">
        <f>IFERROR(J144+MATCH(P300,J300:N300,0)-1,"")</f>
        <v>2015</v>
      </c>
      <c r="R300">
        <f t="shared" si="54"/>
        <v>-297250000</v>
      </c>
      <c r="S300" t="str">
        <f>IFERROR(J144+MATCH(R300,J300:N300)-1,"")</f>
        <v/>
      </c>
      <c r="T300">
        <f t="shared" si="55"/>
        <v>-19538000</v>
      </c>
      <c r="U300">
        <f t="shared" si="56"/>
        <v>158550580.32060304</v>
      </c>
      <c r="V300">
        <f t="shared" si="57"/>
        <v>0.29320611697539817</v>
      </c>
      <c r="W300">
        <f t="shared" si="58"/>
        <v>0.24047846386245875</v>
      </c>
      <c r="X300">
        <f t="shared" si="59"/>
        <v>0.45630864203528021</v>
      </c>
      <c r="Y300">
        <f t="shared" si="60"/>
        <v>0.76157400216282434</v>
      </c>
      <c r="Z300">
        <f t="shared" si="61"/>
        <v>-1.7515672250359615</v>
      </c>
      <c r="AA300">
        <f t="shared" si="62"/>
        <v>-1.7515672250359615</v>
      </c>
      <c r="AB300">
        <f>IFERROR(V144+MATCH(AA300,V300:Z300,0)-1,"")</f>
        <v>2016</v>
      </c>
    </row>
    <row r="301" spans="1:28" x14ac:dyDescent="0.3">
      <c r="A301" s="1">
        <v>9</v>
      </c>
      <c r="B301" t="s">
        <v>823</v>
      </c>
      <c r="C301" t="s">
        <v>10237</v>
      </c>
      <c r="D301" t="s">
        <v>10238</v>
      </c>
      <c r="E301" t="s">
        <v>8797</v>
      </c>
      <c r="F301" t="s">
        <v>10239</v>
      </c>
      <c r="G301" t="s">
        <v>10240</v>
      </c>
      <c r="I301" t="str">
        <f t="shared" si="47"/>
        <v>N/A</v>
      </c>
      <c r="J301">
        <f t="shared" si="48"/>
        <v>246480000</v>
      </c>
      <c r="K301">
        <f t="shared" si="49"/>
        <v>172380000</v>
      </c>
      <c r="L301">
        <f t="shared" si="50"/>
        <v>262040000.00000003</v>
      </c>
      <c r="M301">
        <f t="shared" si="51"/>
        <v>-30110000</v>
      </c>
      <c r="N301">
        <f t="shared" si="52"/>
        <v>-206670000</v>
      </c>
      <c r="P301">
        <f t="shared" si="53"/>
        <v>262040000.00000003</v>
      </c>
      <c r="Q301">
        <f>IFERROR(J144+MATCH(P301,J301:N301,0)-1,"")</f>
        <v>2014</v>
      </c>
      <c r="R301">
        <f t="shared" si="54"/>
        <v>-206670000</v>
      </c>
      <c r="S301" t="str">
        <f>IFERROR(J144+MATCH(R301,J301:N301)-1,"")</f>
        <v/>
      </c>
      <c r="T301">
        <f t="shared" si="55"/>
        <v>88824000</v>
      </c>
      <c r="U301">
        <f t="shared" si="56"/>
        <v>202053707.29090819</v>
      </c>
      <c r="V301">
        <f t="shared" si="57"/>
        <v>0.78026779173625216</v>
      </c>
      <c r="W301">
        <f t="shared" si="58"/>
        <v>0.4135336149992026</v>
      </c>
      <c r="X301">
        <f t="shared" si="59"/>
        <v>0.85727701967185943</v>
      </c>
      <c r="Y301">
        <f t="shared" si="60"/>
        <v>-0.58862567579007086</v>
      </c>
      <c r="Z301">
        <f t="shared" si="61"/>
        <v>-1.4624527506172431</v>
      </c>
      <c r="AA301">
        <f t="shared" si="62"/>
        <v>-1.4624527506172431</v>
      </c>
      <c r="AB301">
        <f>IFERROR(V144+MATCH(AA301,V301:Z301,0)-1,"")</f>
        <v>2016</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10241</v>
      </c>
      <c r="D303" t="s">
        <v>10242</v>
      </c>
      <c r="E303" t="s">
        <v>10243</v>
      </c>
      <c r="F303" t="s">
        <v>10244</v>
      </c>
      <c r="G303" t="s">
        <v>10245</v>
      </c>
      <c r="I303" t="str">
        <f t="shared" si="47"/>
        <v>N/A</v>
      </c>
      <c r="J303">
        <f t="shared" si="48"/>
        <v>57200000</v>
      </c>
      <c r="K303">
        <f t="shared" si="49"/>
        <v>-6790000</v>
      </c>
      <c r="L303">
        <f t="shared" si="50"/>
        <v>-37500000</v>
      </c>
      <c r="M303">
        <f t="shared" si="51"/>
        <v>125640000</v>
      </c>
      <c r="N303">
        <f t="shared" si="52"/>
        <v>55190000</v>
      </c>
      <c r="P303">
        <f t="shared" si="53"/>
        <v>125640000</v>
      </c>
      <c r="Q303">
        <f>IFERROR(J144+MATCH(P303,J303:N303,0)-1,"")</f>
        <v>2015</v>
      </c>
      <c r="R303">
        <f t="shared" si="54"/>
        <v>-37500000</v>
      </c>
      <c r="S303">
        <f>IFERROR(J144+MATCH(R303,J303:N303)-1,"")</f>
        <v>2014</v>
      </c>
      <c r="T303">
        <f t="shared" si="55"/>
        <v>38748000</v>
      </c>
      <c r="U303">
        <f t="shared" si="56"/>
        <v>63341341.712976053</v>
      </c>
      <c r="V303">
        <f t="shared" si="57"/>
        <v>0.29131053275778557</v>
      </c>
      <c r="W303">
        <f t="shared" si="58"/>
        <v>-0.71893014528094723</v>
      </c>
      <c r="X303">
        <f t="shared" si="59"/>
        <v>-1.203763575857123</v>
      </c>
      <c r="Y303">
        <f t="shared" si="60"/>
        <v>1.3718054851717703</v>
      </c>
      <c r="Z303">
        <f t="shared" si="61"/>
        <v>0.25957770320851453</v>
      </c>
      <c r="AA303">
        <f t="shared" si="62"/>
        <v>1.3718054851717703</v>
      </c>
      <c r="AB303">
        <f>IFERROR(V144+MATCH(AA303,V303:Z303,0)-1,"")</f>
        <v>2015</v>
      </c>
    </row>
    <row r="304" spans="1:28" x14ac:dyDescent="0.3">
      <c r="A304" s="1">
        <v>12</v>
      </c>
      <c r="B304" t="s">
        <v>836</v>
      </c>
      <c r="C304" t="s">
        <v>10246</v>
      </c>
      <c r="D304" t="s">
        <v>3431</v>
      </c>
      <c r="E304" t="s">
        <v>10247</v>
      </c>
      <c r="F304" t="s">
        <v>10248</v>
      </c>
      <c r="G304" t="s">
        <v>8542</v>
      </c>
      <c r="I304" t="str">
        <f t="shared" si="47"/>
        <v>N/A</v>
      </c>
      <c r="J304">
        <f t="shared" si="48"/>
        <v>47010000</v>
      </c>
      <c r="K304">
        <f t="shared" si="49"/>
        <v>2890000</v>
      </c>
      <c r="L304">
        <f t="shared" si="50"/>
        <v>-41350000</v>
      </c>
      <c r="M304">
        <f t="shared" si="51"/>
        <v>145720000</v>
      </c>
      <c r="N304">
        <f t="shared" si="52"/>
        <v>-5160000</v>
      </c>
      <c r="P304">
        <f t="shared" si="53"/>
        <v>145720000</v>
      </c>
      <c r="Q304">
        <f>IFERROR(J144+MATCH(P304,J304:N304,0)-1,"")</f>
        <v>2015</v>
      </c>
      <c r="R304">
        <f t="shared" si="54"/>
        <v>-41350000</v>
      </c>
      <c r="S304">
        <f>IFERROR(J144+MATCH(R304,J304:N304)-1,"")</f>
        <v>2014</v>
      </c>
      <c r="T304">
        <f t="shared" si="55"/>
        <v>29822000</v>
      </c>
      <c r="U304">
        <f t="shared" si="56"/>
        <v>72010937.155407161</v>
      </c>
      <c r="V304">
        <f t="shared" si="57"/>
        <v>0.23868596464598832</v>
      </c>
      <c r="W304">
        <f t="shared" si="58"/>
        <v>-0.37399874330031169</v>
      </c>
      <c r="X304">
        <f t="shared" si="59"/>
        <v>-0.98834986477683739</v>
      </c>
      <c r="Y304">
        <f t="shared" si="60"/>
        <v>1.6094499610507769</v>
      </c>
      <c r="Z304">
        <f t="shared" si="61"/>
        <v>-0.48578731761961619</v>
      </c>
      <c r="AA304">
        <f t="shared" si="62"/>
        <v>1.6094499610507769</v>
      </c>
      <c r="AB304">
        <f>IFERROR(V144+MATCH(AA304,V304:Z304,0)-1,"")</f>
        <v>2015</v>
      </c>
    </row>
    <row r="305" spans="1:28" x14ac:dyDescent="0.3">
      <c r="A305" s="1">
        <v>13</v>
      </c>
      <c r="B305" t="s">
        <v>655</v>
      </c>
      <c r="C305" t="s">
        <v>10249</v>
      </c>
      <c r="D305" t="s">
        <v>10250</v>
      </c>
      <c r="E305" t="s">
        <v>8021</v>
      </c>
      <c r="F305" t="s">
        <v>2915</v>
      </c>
      <c r="G305" t="s">
        <v>10251</v>
      </c>
      <c r="I305" t="str">
        <f t="shared" si="47"/>
        <v>N/A</v>
      </c>
      <c r="J305">
        <f t="shared" si="48"/>
        <v>4720000</v>
      </c>
      <c r="K305">
        <f t="shared" si="49"/>
        <v>-16230000</v>
      </c>
      <c r="L305">
        <f t="shared" si="50"/>
        <v>5110000</v>
      </c>
      <c r="M305">
        <f t="shared" si="51"/>
        <v>3900000</v>
      </c>
      <c r="N305">
        <f t="shared" si="52"/>
        <v>-6560000</v>
      </c>
      <c r="P305">
        <f t="shared" si="53"/>
        <v>5110000</v>
      </c>
      <c r="Q305">
        <f>IFERROR(J144+MATCH(P305,J305:N305,0)-1,"")</f>
        <v>2014</v>
      </c>
      <c r="R305">
        <f t="shared" si="54"/>
        <v>-16230000</v>
      </c>
      <c r="S305" t="str">
        <f>IFERROR(J144+MATCH(R305,J305:N305)-1,"")</f>
        <v/>
      </c>
      <c r="T305">
        <f t="shared" si="55"/>
        <v>-1812000</v>
      </c>
      <c r="U305">
        <f t="shared" si="56"/>
        <v>9402529.97868127</v>
      </c>
      <c r="V305">
        <f t="shared" si="57"/>
        <v>0.69470663904398744</v>
      </c>
      <c r="W305">
        <f t="shared" si="58"/>
        <v>-1.5334170731378156</v>
      </c>
      <c r="X305">
        <f t="shared" si="59"/>
        <v>0.73618483702732407</v>
      </c>
      <c r="Y305">
        <f t="shared" si="60"/>
        <v>0.60749606892517705</v>
      </c>
      <c r="Z305">
        <f t="shared" si="61"/>
        <v>-0.50497047185867305</v>
      </c>
      <c r="AA305">
        <f t="shared" si="62"/>
        <v>-1.5334170731378156</v>
      </c>
      <c r="AB305">
        <f>IFERROR(V144+MATCH(AA305,V305:Z305,0)-1,"")</f>
        <v>2013</v>
      </c>
    </row>
    <row r="306" spans="1:28" x14ac:dyDescent="0.3">
      <c r="A306" s="1">
        <v>14</v>
      </c>
      <c r="B306" t="s">
        <v>847</v>
      </c>
      <c r="C306" t="s">
        <v>8275</v>
      </c>
      <c r="D306" t="s">
        <v>2025</v>
      </c>
      <c r="E306" t="s">
        <v>10252</v>
      </c>
      <c r="F306" t="s">
        <v>9344</v>
      </c>
      <c r="G306" t="s">
        <v>1999</v>
      </c>
      <c r="I306" t="str">
        <f t="shared" si="47"/>
        <v>N/A</v>
      </c>
      <c r="J306">
        <f t="shared" si="48"/>
        <v>2910000</v>
      </c>
      <c r="K306">
        <f t="shared" si="49"/>
        <v>4570000</v>
      </c>
      <c r="L306">
        <f t="shared" si="50"/>
        <v>-4940000</v>
      </c>
      <c r="M306">
        <f t="shared" si="51"/>
        <v>-398000</v>
      </c>
      <c r="N306">
        <f t="shared" si="52"/>
        <v>-5780000</v>
      </c>
      <c r="P306">
        <f t="shared" si="53"/>
        <v>4570000</v>
      </c>
      <c r="Q306">
        <f>IFERROR(J144+MATCH(P306,J306:N306,0)-1,"")</f>
        <v>2013</v>
      </c>
      <c r="R306">
        <f t="shared" si="54"/>
        <v>-5780000</v>
      </c>
      <c r="S306" t="str">
        <f>IFERROR(J144+MATCH(R306,J306:N306)-1,"")</f>
        <v/>
      </c>
      <c r="T306">
        <f t="shared" si="55"/>
        <v>-727600</v>
      </c>
      <c r="U306">
        <f t="shared" si="56"/>
        <v>4600988.8937053522</v>
      </c>
      <c r="V306">
        <f t="shared" si="57"/>
        <v>0.79061264524603136</v>
      </c>
      <c r="W306">
        <f t="shared" si="58"/>
        <v>1.1514046485197316</v>
      </c>
      <c r="X306">
        <f t="shared" si="59"/>
        <v>-0.91554230999405728</v>
      </c>
      <c r="Y306">
        <f t="shared" si="60"/>
        <v>7.1636773662055189E-2</v>
      </c>
      <c r="Z306">
        <f t="shared" si="61"/>
        <v>-1.0981117574337609</v>
      </c>
      <c r="AA306">
        <f t="shared" si="62"/>
        <v>1.1514046485197316</v>
      </c>
      <c r="AB306">
        <f>IFERROR(V144+MATCH(AA306,V306:Z306,0)-1,"")</f>
        <v>2013</v>
      </c>
    </row>
    <row r="307" spans="1:28" x14ac:dyDescent="0.3">
      <c r="A307" s="1">
        <v>15</v>
      </c>
      <c r="B307" t="s">
        <v>853</v>
      </c>
      <c r="C307" t="s">
        <v>10253</v>
      </c>
      <c r="D307" t="s">
        <v>10254</v>
      </c>
      <c r="E307" t="s">
        <v>10255</v>
      </c>
      <c r="F307" t="s">
        <v>9758</v>
      </c>
      <c r="G307" t="s">
        <v>10256</v>
      </c>
      <c r="I307" t="str">
        <f t="shared" si="47"/>
        <v>N/A</v>
      </c>
      <c r="J307">
        <f t="shared" si="48"/>
        <v>303680000</v>
      </c>
      <c r="K307">
        <f t="shared" si="49"/>
        <v>165590000</v>
      </c>
      <c r="L307">
        <f t="shared" si="50"/>
        <v>224540000</v>
      </c>
      <c r="M307">
        <f t="shared" si="51"/>
        <v>95540000</v>
      </c>
      <c r="N307">
        <f t="shared" si="52"/>
        <v>-151490000</v>
      </c>
      <c r="P307">
        <f t="shared" si="53"/>
        <v>303680000</v>
      </c>
      <c r="Q307">
        <f>IFERROR(J144+MATCH(P307,J307:N307,0)-1,"")</f>
        <v>2012</v>
      </c>
      <c r="R307">
        <f t="shared" si="54"/>
        <v>-151490000</v>
      </c>
      <c r="S307" t="str">
        <f>IFERROR(J144+MATCH(R307,J307:N307)-1,"")</f>
        <v/>
      </c>
      <c r="T307">
        <f t="shared" si="55"/>
        <v>127572000</v>
      </c>
      <c r="U307">
        <f t="shared" si="56"/>
        <v>173755458.82072309</v>
      </c>
      <c r="V307">
        <f t="shared" si="57"/>
        <v>1.0135393799725407</v>
      </c>
      <c r="W307">
        <f t="shared" si="58"/>
        <v>0.21880175885136421</v>
      </c>
      <c r="X307">
        <f t="shared" si="59"/>
        <v>0.55807167531956148</v>
      </c>
      <c r="Y307">
        <f t="shared" si="60"/>
        <v>-0.18435104265155713</v>
      </c>
      <c r="Z307">
        <f t="shared" si="61"/>
        <v>-1.6060617714919092</v>
      </c>
      <c r="AA307">
        <f t="shared" si="62"/>
        <v>-1.6060617714919092</v>
      </c>
      <c r="AB307">
        <f>IFERROR(V144+MATCH(AA307,V307:Z307,0)-1,"")</f>
        <v>2016</v>
      </c>
    </row>
    <row r="308" spans="1:28" x14ac:dyDescent="0.3">
      <c r="A308" s="1">
        <v>16</v>
      </c>
      <c r="B308" t="s">
        <v>859</v>
      </c>
      <c r="C308" t="s">
        <v>254</v>
      </c>
      <c r="D308" t="s">
        <v>10257</v>
      </c>
      <c r="E308" t="s">
        <v>4951</v>
      </c>
      <c r="F308" t="s">
        <v>10258</v>
      </c>
      <c r="G308" t="s">
        <v>10259</v>
      </c>
      <c r="I308" t="str">
        <f t="shared" si="47"/>
        <v>N/A</v>
      </c>
      <c r="J308" t="str">
        <f t="shared" si="48"/>
        <v>N/A</v>
      </c>
      <c r="K308">
        <f t="shared" si="49"/>
        <v>-0.45469999999999999</v>
      </c>
      <c r="L308">
        <f t="shared" si="50"/>
        <v>0.35600000000000004</v>
      </c>
      <c r="M308">
        <f t="shared" si="51"/>
        <v>-0.57450000000000001</v>
      </c>
      <c r="N308">
        <f t="shared" si="52"/>
        <v>-2.5855999999999999</v>
      </c>
      <c r="P308">
        <f t="shared" si="53"/>
        <v>0.35600000000000004</v>
      </c>
      <c r="Q308">
        <f>IFERROR(J144+MATCH(P308,J308:N308,0)-1,"")</f>
        <v>2014</v>
      </c>
      <c r="R308">
        <f t="shared" si="54"/>
        <v>-2.5855999999999999</v>
      </c>
      <c r="S308" t="str">
        <f>IFERROR(J144+MATCH(R308,J308:N308)-1,"")</f>
        <v/>
      </c>
      <c r="T308">
        <f t="shared" si="55"/>
        <v>-0.81469999999999998</v>
      </c>
      <c r="U308">
        <f t="shared" si="56"/>
        <v>1.2508558856505678</v>
      </c>
      <c r="V308" t="str">
        <f t="shared" si="57"/>
        <v/>
      </c>
      <c r="W308">
        <f t="shared" si="58"/>
        <v>0.28780293887554015</v>
      </c>
      <c r="X308">
        <f t="shared" si="59"/>
        <v>0.93591916817109688</v>
      </c>
      <c r="Y308">
        <f t="shared" si="60"/>
        <v>0.19202851643862426</v>
      </c>
      <c r="Z308">
        <f t="shared" si="61"/>
        <v>-1.415750623485261</v>
      </c>
      <c r="AA308">
        <f t="shared" si="62"/>
        <v>-1.415750623485261</v>
      </c>
      <c r="AB308">
        <f>IFERROR(V144+MATCH(AA308,V308:Z308,0)-1,"")</f>
        <v>2016</v>
      </c>
    </row>
    <row r="309" spans="1:28" x14ac:dyDescent="0.3">
      <c r="A309" s="1">
        <v>17</v>
      </c>
      <c r="B309" t="s">
        <v>864</v>
      </c>
      <c r="C309" t="s">
        <v>10260</v>
      </c>
      <c r="D309" t="s">
        <v>10261</v>
      </c>
      <c r="E309" t="s">
        <v>10262</v>
      </c>
      <c r="F309" t="s">
        <v>10263</v>
      </c>
      <c r="G309" t="s">
        <v>10264</v>
      </c>
      <c r="I309" t="str">
        <f t="shared" si="47"/>
        <v>N/A</v>
      </c>
      <c r="J309">
        <f t="shared" si="48"/>
        <v>0.22090000000000001</v>
      </c>
      <c r="K309">
        <f t="shared" si="49"/>
        <v>0.13109999999999999</v>
      </c>
      <c r="L309">
        <f t="shared" si="50"/>
        <v>0.15060000000000001</v>
      </c>
      <c r="M309">
        <f t="shared" si="51"/>
        <v>0.1186</v>
      </c>
      <c r="N309">
        <f t="shared" si="52"/>
        <v>-0.2767</v>
      </c>
      <c r="P309">
        <f t="shared" si="53"/>
        <v>0.22090000000000001</v>
      </c>
      <c r="Q309">
        <f>IFERROR(J144+MATCH(P309,J309:N309,0)-1,"")</f>
        <v>2012</v>
      </c>
      <c r="R309">
        <f t="shared" si="54"/>
        <v>-0.2767</v>
      </c>
      <c r="S309" t="str">
        <f>IFERROR(J144+MATCH(R309,J309:N309)-1,"")</f>
        <v/>
      </c>
      <c r="T309">
        <f t="shared" si="55"/>
        <v>6.8899999999999989E-2</v>
      </c>
      <c r="U309">
        <f t="shared" si="56"/>
        <v>0.19720368911356603</v>
      </c>
      <c r="V309">
        <f t="shared" si="57"/>
        <v>0.77077665576766152</v>
      </c>
      <c r="W309">
        <f t="shared" si="58"/>
        <v>0.31540992097860882</v>
      </c>
      <c r="X309">
        <f t="shared" si="59"/>
        <v>0.41429245247511809</v>
      </c>
      <c r="Y309">
        <f t="shared" si="60"/>
        <v>0.25202368283982091</v>
      </c>
      <c r="Z309">
        <f t="shared" si="61"/>
        <v>-1.7525027120612091</v>
      </c>
      <c r="AA309">
        <f t="shared" si="62"/>
        <v>-1.7525027120612091</v>
      </c>
      <c r="AB309">
        <f>IFERROR(V144+MATCH(AA309,V309:Z309,0)-1,"")</f>
        <v>2016</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10265</v>
      </c>
      <c r="D312" t="s">
        <v>10266</v>
      </c>
      <c r="E312" t="s">
        <v>10267</v>
      </c>
      <c r="F312" t="s">
        <v>10268</v>
      </c>
      <c r="G312" t="s">
        <v>10269</v>
      </c>
      <c r="I312" t="str">
        <f t="shared" si="47"/>
        <v>N/A</v>
      </c>
      <c r="J312">
        <f t="shared" si="48"/>
        <v>-172260000</v>
      </c>
      <c r="K312">
        <f t="shared" si="49"/>
        <v>-138080000</v>
      </c>
      <c r="L312">
        <f t="shared" si="50"/>
        <v>-237170000</v>
      </c>
      <c r="M312">
        <f t="shared" si="51"/>
        <v>-53870000</v>
      </c>
      <c r="N312">
        <f t="shared" si="52"/>
        <v>-32689999.999999996</v>
      </c>
      <c r="P312">
        <f t="shared" si="53"/>
        <v>-32689999.999999996</v>
      </c>
      <c r="Q312">
        <f>IFERROR(J144+MATCH(P312,J312:N312,0)-1,"")</f>
        <v>2016</v>
      </c>
      <c r="R312">
        <f t="shared" si="54"/>
        <v>-237170000</v>
      </c>
      <c r="S312">
        <f>IFERROR(J144+MATCH(R312,J312:N312)-1,"")</f>
        <v>2014</v>
      </c>
      <c r="T312">
        <f t="shared" si="55"/>
        <v>-126814000</v>
      </c>
      <c r="U312">
        <f t="shared" si="56"/>
        <v>84485002.988696173</v>
      </c>
      <c r="V312">
        <f t="shared" si="57"/>
        <v>-0.53791795457568403</v>
      </c>
      <c r="W312">
        <f t="shared" si="58"/>
        <v>-0.13334911051026838</v>
      </c>
      <c r="X312">
        <f t="shared" si="59"/>
        <v>-1.3062199928520484</v>
      </c>
      <c r="Y312">
        <f t="shared" si="60"/>
        <v>0.86339583854615809</v>
      </c>
      <c r="Z312">
        <f t="shared" si="61"/>
        <v>1.1140912193918429</v>
      </c>
      <c r="AA312">
        <f t="shared" si="62"/>
        <v>-1.3062199928520484</v>
      </c>
      <c r="AB312">
        <f>IFERROR(V144+MATCH(AA312,V312:Z312,0)-1,"")</f>
        <v>2014</v>
      </c>
    </row>
    <row r="313" spans="1:28" x14ac:dyDescent="0.3">
      <c r="A313" s="1">
        <v>1</v>
      </c>
      <c r="B313" t="s">
        <v>876</v>
      </c>
      <c r="C313" t="s">
        <v>10270</v>
      </c>
      <c r="D313" t="s">
        <v>10271</v>
      </c>
      <c r="E313" t="s">
        <v>10272</v>
      </c>
      <c r="F313" t="s">
        <v>10268</v>
      </c>
      <c r="G313" t="s">
        <v>10269</v>
      </c>
      <c r="I313" t="str">
        <f t="shared" si="47"/>
        <v>N/A</v>
      </c>
      <c r="J313">
        <f t="shared" si="48"/>
        <v>-171440000</v>
      </c>
      <c r="K313">
        <f t="shared" si="49"/>
        <v>-136950000</v>
      </c>
      <c r="L313">
        <f t="shared" si="50"/>
        <v>-236300000</v>
      </c>
      <c r="M313">
        <f t="shared" si="51"/>
        <v>-53870000</v>
      </c>
      <c r="N313">
        <f t="shared" si="52"/>
        <v>-32689999.999999996</v>
      </c>
      <c r="P313">
        <f t="shared" si="53"/>
        <v>-32689999.999999996</v>
      </c>
      <c r="Q313">
        <f>IFERROR(J144+MATCH(P313,J313:N313,0)-1,"")</f>
        <v>2016</v>
      </c>
      <c r="R313">
        <f t="shared" si="54"/>
        <v>-236300000</v>
      </c>
      <c r="S313">
        <f>IFERROR(J144+MATCH(R313,J313:N313)-1,"")</f>
        <v>2014</v>
      </c>
      <c r="T313">
        <f t="shared" si="55"/>
        <v>-126250000</v>
      </c>
      <c r="U313">
        <f t="shared" si="56"/>
        <v>84053504.686003432</v>
      </c>
      <c r="V313">
        <f t="shared" si="57"/>
        <v>-0.5376337389953596</v>
      </c>
      <c r="W313">
        <f t="shared" si="58"/>
        <v>-0.12729986738770407</v>
      </c>
      <c r="X313">
        <f t="shared" si="59"/>
        <v>-1.3092850846744704</v>
      </c>
      <c r="Y313">
        <f t="shared" si="60"/>
        <v>0.86111816836654398</v>
      </c>
      <c r="Z313">
        <f t="shared" si="61"/>
        <v>1.11310052269099</v>
      </c>
      <c r="AA313">
        <f t="shared" si="62"/>
        <v>-1.3092850846744704</v>
      </c>
      <c r="AB313">
        <f>IFERROR(V144+MATCH(AA313,V313:Z313,0)-1,"")</f>
        <v>2014</v>
      </c>
    </row>
    <row r="314" spans="1:28" x14ac:dyDescent="0.3">
      <c r="A314" s="1">
        <v>2</v>
      </c>
      <c r="B314" t="s">
        <v>882</v>
      </c>
      <c r="C314" t="s">
        <v>10273</v>
      </c>
      <c r="D314" t="s">
        <v>3020</v>
      </c>
      <c r="E314" t="s">
        <v>10274</v>
      </c>
      <c r="F314" t="s">
        <v>254</v>
      </c>
      <c r="G314" t="s">
        <v>254</v>
      </c>
      <c r="I314" t="str">
        <f t="shared" si="47"/>
        <v>N/A</v>
      </c>
      <c r="J314">
        <f t="shared" si="48"/>
        <v>-817000</v>
      </c>
      <c r="K314">
        <f t="shared" si="49"/>
        <v>-1130000</v>
      </c>
      <c r="L314">
        <f t="shared" si="50"/>
        <v>-879000</v>
      </c>
      <c r="M314" t="str">
        <f t="shared" si="51"/>
        <v>N/A</v>
      </c>
      <c r="N314" t="str">
        <f t="shared" si="52"/>
        <v>N/A</v>
      </c>
      <c r="P314">
        <f t="shared" si="53"/>
        <v>-817000</v>
      </c>
      <c r="Q314">
        <f>IFERROR(J144+MATCH(P314,J314:N314,0)-1,"")</f>
        <v>2012</v>
      </c>
      <c r="R314">
        <f t="shared" si="54"/>
        <v>-1130000</v>
      </c>
      <c r="S314" t="str">
        <f>IFERROR(J144+MATCH(R314,J314:N314)-1,"")</f>
        <v/>
      </c>
      <c r="T314">
        <f t="shared" si="55"/>
        <v>-942000</v>
      </c>
      <c r="U314">
        <f t="shared" si="56"/>
        <v>165737.74464496612</v>
      </c>
      <c r="V314">
        <f t="shared" si="57"/>
        <v>0.75420357787399495</v>
      </c>
      <c r="W314">
        <f t="shared" si="58"/>
        <v>-1.1343221811224884</v>
      </c>
      <c r="X314">
        <f t="shared" si="59"/>
        <v>0.38011860324849345</v>
      </c>
      <c r="Y314" t="str">
        <f t="shared" si="60"/>
        <v/>
      </c>
      <c r="Z314" t="str">
        <f t="shared" si="61"/>
        <v/>
      </c>
      <c r="AA314">
        <f t="shared" si="62"/>
        <v>-1.1343221811224884</v>
      </c>
      <c r="AB314">
        <f>IFERROR(V144+MATCH(AA314,V314:Z314,0)-1,"")</f>
        <v>2013</v>
      </c>
    </row>
    <row r="315" spans="1:28" x14ac:dyDescent="0.3">
      <c r="A315" s="1">
        <v>3</v>
      </c>
      <c r="B315" t="s">
        <v>888</v>
      </c>
      <c r="C315" t="s">
        <v>254</v>
      </c>
      <c r="D315" t="s">
        <v>10275</v>
      </c>
      <c r="E315" t="s">
        <v>10276</v>
      </c>
      <c r="F315" t="s">
        <v>10277</v>
      </c>
      <c r="G315" t="s">
        <v>10278</v>
      </c>
      <c r="I315" t="str">
        <f t="shared" si="47"/>
        <v>N/A</v>
      </c>
      <c r="J315" t="str">
        <f t="shared" si="48"/>
        <v>N/A</v>
      </c>
      <c r="K315">
        <f t="shared" si="49"/>
        <v>0.19839999999999999</v>
      </c>
      <c r="L315">
        <f t="shared" si="50"/>
        <v>-0.71760000000000002</v>
      </c>
      <c r="M315">
        <f t="shared" si="51"/>
        <v>0.77290000000000003</v>
      </c>
      <c r="N315">
        <f t="shared" si="52"/>
        <v>0.39319999999999999</v>
      </c>
      <c r="P315">
        <f t="shared" si="53"/>
        <v>0.77290000000000003</v>
      </c>
      <c r="Q315">
        <f>IFERROR(J144+MATCH(P315,J315:N315,0)-1,"")</f>
        <v>2015</v>
      </c>
      <c r="R315">
        <f t="shared" si="54"/>
        <v>-0.71760000000000002</v>
      </c>
      <c r="S315">
        <f>IFERROR(J144+MATCH(R315,J315:N315)-1,"")</f>
        <v>2014</v>
      </c>
      <c r="T315">
        <f t="shared" si="55"/>
        <v>0.16172500000000001</v>
      </c>
      <c r="U315">
        <f t="shared" si="56"/>
        <v>0.63289627046354657</v>
      </c>
      <c r="V315" t="str">
        <f t="shared" si="57"/>
        <v/>
      </c>
      <c r="W315">
        <f t="shared" si="58"/>
        <v>5.7947884529542956E-2</v>
      </c>
      <c r="X315">
        <f t="shared" si="59"/>
        <v>-1.3893666956766293</v>
      </c>
      <c r="Y315">
        <f t="shared" si="60"/>
        <v>0.96567957266103432</v>
      </c>
      <c r="Z315">
        <f t="shared" si="61"/>
        <v>0.36573923848605211</v>
      </c>
      <c r="AA315">
        <f t="shared" si="62"/>
        <v>-1.3893666956766293</v>
      </c>
      <c r="AB315">
        <f>IFERROR(V144+MATCH(AA315,V315:Z315,0)-1,"")</f>
        <v>2014</v>
      </c>
    </row>
    <row r="316" spans="1:28" x14ac:dyDescent="0.3">
      <c r="A316" s="1">
        <v>4</v>
      </c>
      <c r="B316" t="s">
        <v>893</v>
      </c>
      <c r="C316" t="s">
        <v>10279</v>
      </c>
      <c r="D316" t="s">
        <v>10280</v>
      </c>
      <c r="E316" t="s">
        <v>6559</v>
      </c>
      <c r="F316" t="s">
        <v>10281</v>
      </c>
      <c r="G316" t="s">
        <v>10282</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-0.12529999999999999</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-0.10929999999999999</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-0.159</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-6.6900000000000001E-2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-5.9699999999999996E-2</v>
      </c>
      <c r="P316">
        <f t="shared" si="53"/>
        <v>-5.9699999999999996E-2</v>
      </c>
      <c r="Q316">
        <f>IFERROR(J144+MATCH(P316,J316:N316,0)-1,"")</f>
        <v>2016</v>
      </c>
      <c r="R316">
        <f t="shared" si="54"/>
        <v>-0.159</v>
      </c>
      <c r="S316">
        <f>IFERROR(J144+MATCH(R316,J316:N316)-1,"")</f>
        <v>2014</v>
      </c>
      <c r="T316">
        <f t="shared" si="55"/>
        <v>-0.10403999999999999</v>
      </c>
      <c r="U316">
        <f t="shared" si="56"/>
        <v>4.1369288125371453E-2</v>
      </c>
      <c r="V316">
        <f t="shared" si="57"/>
        <v>-0.51390780367239175</v>
      </c>
      <c r="W316">
        <f t="shared" si="58"/>
        <v>-0.12714746224443937</v>
      </c>
      <c r="X316">
        <f t="shared" si="59"/>
        <v>-1.3285217728050167</v>
      </c>
      <c r="Y316">
        <f t="shared" si="60"/>
        <v>0.89776744253963436</v>
      </c>
      <c r="Z316">
        <f t="shared" si="61"/>
        <v>1.0718095961822129</v>
      </c>
      <c r="AA316">
        <f t="shared" si="62"/>
        <v>-1.3285217728050167</v>
      </c>
      <c r="AB316">
        <f>IFERROR(V144+MATCH(AA316,V316:Z316,0)-1,"")</f>
        <v>2014</v>
      </c>
    </row>
    <row r="317" spans="1:28" x14ac:dyDescent="0.3">
      <c r="A317" s="1">
        <v>5</v>
      </c>
      <c r="B317" t="s">
        <v>899</v>
      </c>
      <c r="C317" t="s">
        <v>10283</v>
      </c>
      <c r="D317" t="s">
        <v>10284</v>
      </c>
      <c r="E317" t="s">
        <v>10285</v>
      </c>
      <c r="F317" t="s">
        <v>4179</v>
      </c>
      <c r="G317" t="s">
        <v>254</v>
      </c>
      <c r="I317" t="str">
        <f t="shared" si="63"/>
        <v>N/A</v>
      </c>
      <c r="J317">
        <f t="shared" si="64"/>
        <v>-84940000</v>
      </c>
      <c r="K317">
        <f t="shared" si="65"/>
        <v>-21470000</v>
      </c>
      <c r="L317">
        <f t="shared" si="66"/>
        <v>-16090000</v>
      </c>
      <c r="M317">
        <f t="shared" si="67"/>
        <v>-16730000</v>
      </c>
      <c r="N317" t="str">
        <f t="shared" si="68"/>
        <v>N/A</v>
      </c>
      <c r="P317">
        <f t="shared" si="53"/>
        <v>-16090000</v>
      </c>
      <c r="Q317">
        <f>IFERROR(J144+MATCH(P317,J317:N317,0)-1,"")</f>
        <v>2014</v>
      </c>
      <c r="R317">
        <f t="shared" si="54"/>
        <v>-84940000</v>
      </c>
      <c r="S317">
        <f>IFERROR(J144+MATCH(R317,J317:N317)-1,"")</f>
        <v>2012</v>
      </c>
      <c r="T317">
        <f t="shared" si="55"/>
        <v>-34807500</v>
      </c>
      <c r="U317">
        <f t="shared" si="56"/>
        <v>33507697.001335878</v>
      </c>
      <c r="V317">
        <f t="shared" si="57"/>
        <v>-1.4961487803235576</v>
      </c>
      <c r="W317">
        <f t="shared" si="58"/>
        <v>0.39804287353643741</v>
      </c>
      <c r="X317">
        <f t="shared" si="59"/>
        <v>0.55860299796950452</v>
      </c>
      <c r="Y317">
        <f t="shared" si="60"/>
        <v>0.53950290881761553</v>
      </c>
      <c r="Z317" t="str">
        <f t="shared" si="61"/>
        <v/>
      </c>
      <c r="AA317">
        <f t="shared" si="62"/>
        <v>-1.4961487803235576</v>
      </c>
      <c r="AB317">
        <f>IFERROR(V144+MATCH(AA317,V317:Z317,0)-1,"")</f>
        <v>2012</v>
      </c>
    </row>
    <row r="318" spans="1:28" x14ac:dyDescent="0.3">
      <c r="A318" s="1">
        <v>6</v>
      </c>
      <c r="B318" t="s">
        <v>904</v>
      </c>
      <c r="C318" t="s">
        <v>10286</v>
      </c>
      <c r="D318" t="s">
        <v>10287</v>
      </c>
      <c r="E318" t="s">
        <v>10288</v>
      </c>
      <c r="F318" t="s">
        <v>3874</v>
      </c>
      <c r="G318" t="s">
        <v>3258</v>
      </c>
      <c r="I318" t="str">
        <f t="shared" si="63"/>
        <v>N/A</v>
      </c>
      <c r="J318">
        <f t="shared" si="64"/>
        <v>12070000</v>
      </c>
      <c r="K318">
        <f t="shared" si="65"/>
        <v>19860000</v>
      </c>
      <c r="L318">
        <f t="shared" si="66"/>
        <v>39840000</v>
      </c>
      <c r="M318">
        <f t="shared" si="67"/>
        <v>8109999.9999999991</v>
      </c>
      <c r="N318">
        <f t="shared" si="68"/>
        <v>3280000</v>
      </c>
      <c r="P318">
        <f t="shared" si="53"/>
        <v>39840000</v>
      </c>
      <c r="Q318">
        <f>IFERROR(J144+MATCH(P318,J318:N318,0)-1,"")</f>
        <v>2014</v>
      </c>
      <c r="R318">
        <f t="shared" si="54"/>
        <v>3280000</v>
      </c>
      <c r="S318" t="str">
        <f>IFERROR(J144+MATCH(R318,J318:N318)-1,"")</f>
        <v/>
      </c>
      <c r="T318">
        <f t="shared" si="55"/>
        <v>16632000</v>
      </c>
      <c r="U318">
        <f t="shared" si="56"/>
        <v>14324310.454608278</v>
      </c>
      <c r="V318">
        <f t="shared" si="57"/>
        <v>-0.31847955365504926</v>
      </c>
      <c r="W318">
        <f t="shared" si="58"/>
        <v>0.22535116159546228</v>
      </c>
      <c r="X318">
        <f t="shared" si="59"/>
        <v>1.6201827008387513</v>
      </c>
      <c r="Y318">
        <f t="shared" si="60"/>
        <v>-0.5949326515230885</v>
      </c>
      <c r="Z318">
        <f t="shared" si="61"/>
        <v>-0.93212165725607576</v>
      </c>
      <c r="AA318">
        <f t="shared" si="62"/>
        <v>1.6201827008387513</v>
      </c>
      <c r="AB318">
        <f>IFERROR(V144+MATCH(AA318,V318:Z318,0)-1,"")</f>
        <v>2014</v>
      </c>
    </row>
    <row r="319" spans="1:28" x14ac:dyDescent="0.3">
      <c r="A319" s="1">
        <v>7</v>
      </c>
      <c r="B319" t="s">
        <v>906</v>
      </c>
      <c r="C319" t="s">
        <v>254</v>
      </c>
      <c r="D319" t="s">
        <v>254</v>
      </c>
      <c r="E319" t="s">
        <v>254</v>
      </c>
      <c r="F319" t="s">
        <v>254</v>
      </c>
      <c r="G319" t="s">
        <v>254</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1:28" x14ac:dyDescent="0.3">
      <c r="A320" s="1">
        <v>8</v>
      </c>
      <c r="B320" t="s">
        <v>908</v>
      </c>
      <c r="C320" t="s">
        <v>254</v>
      </c>
      <c r="D320" t="s">
        <v>254</v>
      </c>
      <c r="E320" t="s">
        <v>254</v>
      </c>
      <c r="F320" t="s">
        <v>254</v>
      </c>
      <c r="G320" t="s">
        <v>254</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2291</v>
      </c>
      <c r="D322" t="s">
        <v>254</v>
      </c>
      <c r="E322" t="s">
        <v>254</v>
      </c>
      <c r="F322" t="s">
        <v>254</v>
      </c>
      <c r="G322" t="s">
        <v>254</v>
      </c>
      <c r="I322" t="str">
        <f t="shared" si="63"/>
        <v>N/A</v>
      </c>
      <c r="J322">
        <f t="shared" si="64"/>
        <v>-5640000</v>
      </c>
      <c r="K322" t="str">
        <f t="shared" si="65"/>
        <v>N/A</v>
      </c>
      <c r="L322" t="str">
        <f t="shared" si="66"/>
        <v>N/A</v>
      </c>
      <c r="M322" t="str">
        <f t="shared" si="67"/>
        <v>N/A</v>
      </c>
      <c r="N322" t="str">
        <f t="shared" si="68"/>
        <v>N/A</v>
      </c>
      <c r="P322">
        <f t="shared" si="53"/>
        <v>-5640000</v>
      </c>
      <c r="Q322">
        <f>IFERROR(J144+MATCH(P322,J322:N322,0)-1,"")</f>
        <v>2012</v>
      </c>
      <c r="R322">
        <f t="shared" si="54"/>
        <v>-5640000</v>
      </c>
      <c r="S322">
        <f>IFERROR(J144+MATCH(R322,J322:N322)-1,"")</f>
        <v>2012</v>
      </c>
      <c r="T322">
        <f t="shared" si="55"/>
        <v>-5640000</v>
      </c>
      <c r="U322" t="str">
        <f t="shared" si="56"/>
        <v/>
      </c>
      <c r="V322" t="e">
        <f t="shared" si="57"/>
        <v>#VALUE!</v>
      </c>
      <c r="W322" t="str">
        <f t="shared" si="58"/>
        <v/>
      </c>
      <c r="X322" t="str">
        <f t="shared" si="59"/>
        <v/>
      </c>
      <c r="Y322" t="str">
        <f t="shared" si="60"/>
        <v/>
      </c>
      <c r="Z322" t="str">
        <f t="shared" si="61"/>
        <v/>
      </c>
      <c r="AA322" t="e">
        <f t="shared" si="62"/>
        <v>#VALUE!</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10289</v>
      </c>
      <c r="D324" t="s">
        <v>10290</v>
      </c>
      <c r="E324" t="s">
        <v>10291</v>
      </c>
      <c r="F324" t="s">
        <v>10292</v>
      </c>
      <c r="G324" t="s">
        <v>10293</v>
      </c>
      <c r="I324" t="str">
        <f t="shared" si="63"/>
        <v>N/A</v>
      </c>
      <c r="J324">
        <f t="shared" si="64"/>
        <v>-250760000</v>
      </c>
      <c r="K324">
        <f t="shared" si="65"/>
        <v>-139690000</v>
      </c>
      <c r="L324">
        <f t="shared" si="66"/>
        <v>-213430000</v>
      </c>
      <c r="M324">
        <f t="shared" si="67"/>
        <v>-62490000</v>
      </c>
      <c r="N324">
        <f t="shared" si="68"/>
        <v>-29410000</v>
      </c>
      <c r="P324">
        <f t="shared" si="53"/>
        <v>-29410000</v>
      </c>
      <c r="Q324">
        <f>IFERROR(J144+MATCH(P324,J324:N324,0)-1,"")</f>
        <v>2016</v>
      </c>
      <c r="R324">
        <f t="shared" si="54"/>
        <v>-250760000</v>
      </c>
      <c r="S324">
        <f>IFERROR(J144+MATCH(R324,J324:N324)-1,"")</f>
        <v>2012</v>
      </c>
      <c r="T324">
        <f t="shared" si="55"/>
        <v>-139156000</v>
      </c>
      <c r="U324">
        <f t="shared" si="56"/>
        <v>94728856.638302147</v>
      </c>
      <c r="V324">
        <f t="shared" si="57"/>
        <v>-1.1781415289971382</v>
      </c>
      <c r="W324">
        <f t="shared" si="58"/>
        <v>-5.6371418272147221E-3</v>
      </c>
      <c r="X324">
        <f t="shared" si="59"/>
        <v>-0.7840694233605735</v>
      </c>
      <c r="Y324">
        <f t="shared" si="60"/>
        <v>0.80932044068397724</v>
      </c>
      <c r="Z324">
        <f t="shared" si="61"/>
        <v>1.1585276535009492</v>
      </c>
      <c r="AA324">
        <f t="shared" si="62"/>
        <v>-1.1781415289971382</v>
      </c>
      <c r="AB324">
        <f>IFERROR(V144+MATCH(AA324,V324:Z324,0)-1,"")</f>
        <v>2012</v>
      </c>
    </row>
    <row r="325" spans="1:28" x14ac:dyDescent="0.3">
      <c r="A325" s="1">
        <v>13</v>
      </c>
      <c r="B325" t="s">
        <v>921</v>
      </c>
      <c r="C325" t="s">
        <v>254</v>
      </c>
      <c r="D325" t="s">
        <v>10294</v>
      </c>
      <c r="E325" t="s">
        <v>10295</v>
      </c>
      <c r="F325" t="s">
        <v>10296</v>
      </c>
      <c r="G325" t="s">
        <v>10297</v>
      </c>
      <c r="I325" t="str">
        <f t="shared" si="63"/>
        <v>N/A</v>
      </c>
      <c r="J325" t="str">
        <f t="shared" si="64"/>
        <v>N/A</v>
      </c>
      <c r="K325">
        <f t="shared" si="65"/>
        <v>0.443</v>
      </c>
      <c r="L325">
        <f t="shared" si="66"/>
        <v>-0.52790000000000004</v>
      </c>
      <c r="M325">
        <f t="shared" si="67"/>
        <v>0.70720000000000005</v>
      </c>
      <c r="N325">
        <f t="shared" si="68"/>
        <v>0.52939999999999998</v>
      </c>
      <c r="P325">
        <f t="shared" si="53"/>
        <v>0.70720000000000005</v>
      </c>
      <c r="Q325">
        <f>IFERROR(J144+MATCH(P325,J325:N325,0)-1,"")</f>
        <v>2015</v>
      </c>
      <c r="R325">
        <f t="shared" si="54"/>
        <v>-0.52790000000000004</v>
      </c>
      <c r="S325">
        <f>IFERROR(J144+MATCH(R325,J325:N325)-1,"")</f>
        <v>2014</v>
      </c>
      <c r="T325">
        <f t="shared" si="55"/>
        <v>0.28792499999999999</v>
      </c>
      <c r="U325">
        <f t="shared" si="56"/>
        <v>0.55489349954142853</v>
      </c>
      <c r="V325" t="str">
        <f t="shared" si="57"/>
        <v/>
      </c>
      <c r="W325">
        <f t="shared" si="58"/>
        <v>0.27946804229668593</v>
      </c>
      <c r="X325">
        <f t="shared" si="59"/>
        <v>-1.4702370827450832</v>
      </c>
      <c r="Y325">
        <f t="shared" si="60"/>
        <v>0.75559544371396414</v>
      </c>
      <c r="Z325">
        <f t="shared" si="61"/>
        <v>0.43517359673443318</v>
      </c>
      <c r="AA325">
        <f t="shared" si="62"/>
        <v>-1.4702370827450832</v>
      </c>
      <c r="AB325">
        <f>IFERROR(V144+MATCH(AA325,V325:Z325,0)-1,"")</f>
        <v>2014</v>
      </c>
    </row>
    <row r="326" spans="1:28" x14ac:dyDescent="0.3">
      <c r="A326" s="1">
        <v>14</v>
      </c>
      <c r="B326" t="s">
        <v>926</v>
      </c>
      <c r="C326" t="s">
        <v>10298</v>
      </c>
      <c r="D326" t="s">
        <v>10299</v>
      </c>
      <c r="E326" t="s">
        <v>10300</v>
      </c>
      <c r="F326" t="s">
        <v>10301</v>
      </c>
      <c r="G326" t="s">
        <v>10302</v>
      </c>
      <c r="I326" t="str">
        <f t="shared" si="63"/>
        <v>N/A</v>
      </c>
      <c r="J326">
        <f t="shared" si="64"/>
        <v>-0.18239999999999998</v>
      </c>
      <c r="K326">
        <f t="shared" si="65"/>
        <v>-0.1106</v>
      </c>
      <c r="L326">
        <f t="shared" si="66"/>
        <v>-0.1431</v>
      </c>
      <c r="M326">
        <f t="shared" si="67"/>
        <v>-7.7600000000000002E-2</v>
      </c>
      <c r="N326">
        <f t="shared" si="68"/>
        <v>-5.3700000000000005E-2</v>
      </c>
      <c r="P326">
        <f t="shared" si="53"/>
        <v>-5.3700000000000005E-2</v>
      </c>
      <c r="Q326">
        <f>IFERROR(J144+MATCH(P326,J326:N326,0)-1,"")</f>
        <v>2016</v>
      </c>
      <c r="R326">
        <f t="shared" si="54"/>
        <v>-0.18239999999999998</v>
      </c>
      <c r="S326">
        <f>IFERROR(J144+MATCH(R326,J326:N326)-1,"")</f>
        <v>2012</v>
      </c>
      <c r="T326">
        <f t="shared" si="55"/>
        <v>-0.11348</v>
      </c>
      <c r="U326">
        <f t="shared" si="56"/>
        <v>5.1226526331579376E-2</v>
      </c>
      <c r="V326">
        <f t="shared" si="57"/>
        <v>-1.3453967101710973</v>
      </c>
      <c r="W326">
        <f t="shared" si="58"/>
        <v>5.6220872392523977E-2</v>
      </c>
      <c r="X326">
        <f t="shared" si="59"/>
        <v>-0.57821605564811263</v>
      </c>
      <c r="Y326">
        <f t="shared" si="60"/>
        <v>0.70041836855686268</v>
      </c>
      <c r="Z326">
        <f t="shared" si="61"/>
        <v>1.1669735248698232</v>
      </c>
      <c r="AA326">
        <f t="shared" si="62"/>
        <v>-1.3453967101710973</v>
      </c>
      <c r="AB326">
        <f>IFERROR(V144+MATCH(AA326,V326:Z326,0)-1,"")</f>
        <v>2012</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10303</v>
      </c>
      <c r="D332" t="s">
        <v>10304</v>
      </c>
      <c r="E332" t="s">
        <v>4226</v>
      </c>
      <c r="F332" t="s">
        <v>10305</v>
      </c>
      <c r="G332" t="s">
        <v>10306</v>
      </c>
      <c r="I332" t="str">
        <f t="shared" si="63"/>
        <v>N/A</v>
      </c>
      <c r="J332">
        <f t="shared" si="64"/>
        <v>-17560000</v>
      </c>
      <c r="K332">
        <f t="shared" si="65"/>
        <v>-2820000</v>
      </c>
      <c r="L332">
        <f t="shared" si="66"/>
        <v>-8090000</v>
      </c>
      <c r="M332">
        <f t="shared" si="67"/>
        <v>-5020000</v>
      </c>
      <c r="N332">
        <f t="shared" si="68"/>
        <v>127840000</v>
      </c>
      <c r="P332">
        <f t="shared" si="53"/>
        <v>127840000</v>
      </c>
      <c r="Q332">
        <f>IFERROR(J144+MATCH(P332,J332:N332,0)-1,"")</f>
        <v>2016</v>
      </c>
      <c r="R332">
        <f t="shared" si="54"/>
        <v>-17560000</v>
      </c>
      <c r="S332">
        <f>IFERROR(J144+MATCH(R332,J332:N332)-1,"")</f>
        <v>2012</v>
      </c>
      <c r="T332">
        <f t="shared" si="55"/>
        <v>18870000</v>
      </c>
      <c r="U332">
        <f t="shared" si="56"/>
        <v>61175231.098868765</v>
      </c>
      <c r="V332">
        <f t="shared" si="57"/>
        <v>-0.59550245002137236</v>
      </c>
      <c r="W332">
        <f t="shared" si="58"/>
        <v>-0.35455526052603803</v>
      </c>
      <c r="X332">
        <f t="shared" si="59"/>
        <v>-0.44070123668888822</v>
      </c>
      <c r="Y332">
        <f t="shared" si="60"/>
        <v>-0.39051752761489389</v>
      </c>
      <c r="Z332">
        <f t="shared" si="61"/>
        <v>1.7812764748511924</v>
      </c>
      <c r="AA332">
        <f t="shared" si="62"/>
        <v>1.7812764748511924</v>
      </c>
      <c r="AB332">
        <f>IFERROR(V144+MATCH(AA332,V332:Z332,0)-1,"")</f>
        <v>2016</v>
      </c>
    </row>
    <row r="333" spans="1:28" x14ac:dyDescent="0.3">
      <c r="A333" s="1">
        <v>4</v>
      </c>
      <c r="B333" t="s">
        <v>940</v>
      </c>
      <c r="C333" t="s">
        <v>10307</v>
      </c>
      <c r="D333" t="s">
        <v>883</v>
      </c>
      <c r="E333" t="s">
        <v>10308</v>
      </c>
      <c r="F333" t="s">
        <v>10309</v>
      </c>
      <c r="G333" t="s">
        <v>254</v>
      </c>
      <c r="I333" t="str">
        <f t="shared" si="63"/>
        <v>N/A</v>
      </c>
      <c r="J333">
        <f t="shared" si="64"/>
        <v>-18500000</v>
      </c>
      <c r="K333">
        <f t="shared" si="65"/>
        <v>-3610000</v>
      </c>
      <c r="L333">
        <f t="shared" si="66"/>
        <v>-12730000</v>
      </c>
      <c r="M333">
        <f t="shared" si="67"/>
        <v>-5740000</v>
      </c>
      <c r="N333" t="str">
        <f t="shared" si="68"/>
        <v>N/A</v>
      </c>
      <c r="P333">
        <f t="shared" si="53"/>
        <v>-3610000</v>
      </c>
      <c r="Q333">
        <f>IFERROR(J144+MATCH(P333,J333:N333,0)-1,"")</f>
        <v>2013</v>
      </c>
      <c r="R333">
        <f t="shared" si="54"/>
        <v>-18500000</v>
      </c>
      <c r="S333">
        <f>IFERROR(J144+MATCH(R333,J333:N333)-1,"")</f>
        <v>2012</v>
      </c>
      <c r="T333">
        <f t="shared" si="55"/>
        <v>-10145000</v>
      </c>
      <c r="U333">
        <f t="shared" si="56"/>
        <v>6797021.4064691598</v>
      </c>
      <c r="V333">
        <f t="shared" si="57"/>
        <v>-1.2292149016991492</v>
      </c>
      <c r="W333">
        <f t="shared" si="58"/>
        <v>0.96145055447084848</v>
      </c>
      <c r="X333">
        <f t="shared" si="59"/>
        <v>-0.38031364702481152</v>
      </c>
      <c r="Y333">
        <f t="shared" si="60"/>
        <v>0.64807799425311208</v>
      </c>
      <c r="Z333" t="str">
        <f t="shared" si="61"/>
        <v/>
      </c>
      <c r="AA333">
        <f t="shared" si="62"/>
        <v>-1.2292149016991492</v>
      </c>
      <c r="AB333">
        <f>IFERROR(V144+MATCH(AA333,V333:Z333,0)-1,"")</f>
        <v>2012</v>
      </c>
    </row>
    <row r="334" spans="1:28" x14ac:dyDescent="0.3">
      <c r="A334" s="1">
        <v>5</v>
      </c>
      <c r="B334" t="s">
        <v>946</v>
      </c>
      <c r="C334" t="s">
        <v>10310</v>
      </c>
      <c r="D334" t="s">
        <v>7001</v>
      </c>
      <c r="E334" t="s">
        <v>2882</v>
      </c>
      <c r="F334" t="s">
        <v>10311</v>
      </c>
      <c r="G334" t="s">
        <v>10306</v>
      </c>
      <c r="I334" t="str">
        <f t="shared" si="63"/>
        <v>N/A</v>
      </c>
      <c r="J334">
        <f t="shared" si="64"/>
        <v>940000</v>
      </c>
      <c r="K334">
        <f t="shared" si="65"/>
        <v>781000</v>
      </c>
      <c r="L334">
        <f t="shared" si="66"/>
        <v>4650000</v>
      </c>
      <c r="M334">
        <f t="shared" si="67"/>
        <v>727000</v>
      </c>
      <c r="N334">
        <f t="shared" si="68"/>
        <v>127840000</v>
      </c>
      <c r="P334">
        <f t="shared" si="53"/>
        <v>127840000</v>
      </c>
      <c r="Q334">
        <f>IFERROR(J144+MATCH(P334,J334:N334,0)-1,"")</f>
        <v>2016</v>
      </c>
      <c r="R334">
        <f t="shared" si="54"/>
        <v>727000</v>
      </c>
      <c r="S334" t="str">
        <f>IFERROR(J144+MATCH(R334,J334:N334)-1,"")</f>
        <v/>
      </c>
      <c r="T334">
        <f t="shared" si="55"/>
        <v>26987600</v>
      </c>
      <c r="U334">
        <f t="shared" si="56"/>
        <v>56402698.120745964</v>
      </c>
      <c r="V334">
        <f t="shared" si="57"/>
        <v>-0.46181478666566145</v>
      </c>
      <c r="W334">
        <f t="shared" si="58"/>
        <v>-0.4646338007429599</v>
      </c>
      <c r="X334">
        <f t="shared" si="59"/>
        <v>-0.39603779152869661</v>
      </c>
      <c r="Y334">
        <f t="shared" si="60"/>
        <v>-0.4655912017503443</v>
      </c>
      <c r="Z334">
        <f t="shared" si="61"/>
        <v>1.7880775806876623</v>
      </c>
      <c r="AA334">
        <f t="shared" si="62"/>
        <v>1.7880775806876623</v>
      </c>
      <c r="AB334">
        <f>IFERROR(V144+MATCH(AA334,V334:Z334,0)-1,"")</f>
        <v>2016</v>
      </c>
    </row>
    <row r="335" spans="1:28" x14ac:dyDescent="0.3">
      <c r="A335" s="1">
        <v>6</v>
      </c>
      <c r="B335" t="s">
        <v>952</v>
      </c>
      <c r="C335" t="s">
        <v>254</v>
      </c>
      <c r="D335" t="s">
        <v>254</v>
      </c>
      <c r="E335" t="s">
        <v>254</v>
      </c>
      <c r="F335" t="s">
        <v>254</v>
      </c>
      <c r="G335" t="s">
        <v>10306</v>
      </c>
      <c r="I335" t="str">
        <f t="shared" si="63"/>
        <v>N/A</v>
      </c>
      <c r="J335" t="str">
        <f t="shared" si="64"/>
        <v>N/A</v>
      </c>
      <c r="K335" t="str">
        <f t="shared" si="65"/>
        <v>N/A</v>
      </c>
      <c r="L335" t="str">
        <f t="shared" si="66"/>
        <v>N/A</v>
      </c>
      <c r="M335" t="str">
        <f t="shared" si="67"/>
        <v>N/A</v>
      </c>
      <c r="N335">
        <f t="shared" si="68"/>
        <v>127840000</v>
      </c>
      <c r="P335">
        <f t="shared" si="53"/>
        <v>127840000</v>
      </c>
      <c r="Q335">
        <f>IFERROR(J144+MATCH(P335,J335:N335,0)-1,"")</f>
        <v>2016</v>
      </c>
      <c r="R335">
        <f t="shared" si="54"/>
        <v>127840000</v>
      </c>
      <c r="S335">
        <f>IFERROR(J144+MATCH(R335,J335:N335)-1,"")</f>
        <v>2016</v>
      </c>
      <c r="T335">
        <f t="shared" si="55"/>
        <v>127840000</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10310</v>
      </c>
      <c r="D336" t="s">
        <v>7001</v>
      </c>
      <c r="E336" t="s">
        <v>2882</v>
      </c>
      <c r="F336" t="s">
        <v>10311</v>
      </c>
      <c r="G336" t="s">
        <v>254</v>
      </c>
      <c r="I336" t="str">
        <f t="shared" si="63"/>
        <v>N/A</v>
      </c>
      <c r="J336">
        <f t="shared" si="64"/>
        <v>940000</v>
      </c>
      <c r="K336">
        <f t="shared" si="65"/>
        <v>781000</v>
      </c>
      <c r="L336">
        <f t="shared" si="66"/>
        <v>4650000</v>
      </c>
      <c r="M336">
        <f t="shared" si="67"/>
        <v>727000</v>
      </c>
      <c r="N336" t="str">
        <f t="shared" si="68"/>
        <v>N/A</v>
      </c>
      <c r="P336">
        <f t="shared" si="53"/>
        <v>4650000</v>
      </c>
      <c r="Q336">
        <f>IFERROR(J144+MATCH(P336,J336:N336,0)-1,"")</f>
        <v>2014</v>
      </c>
      <c r="R336">
        <f t="shared" si="54"/>
        <v>727000</v>
      </c>
      <c r="S336" t="str">
        <f>IFERROR(J144+MATCH(R336,J336:N336)-1,"")</f>
        <v/>
      </c>
      <c r="T336">
        <f t="shared" si="55"/>
        <v>1774500</v>
      </c>
      <c r="U336">
        <f t="shared" si="56"/>
        <v>1919130.7928330472</v>
      </c>
      <c r="V336">
        <f t="shared" si="57"/>
        <v>-0.43483227048225287</v>
      </c>
      <c r="W336">
        <f t="shared" si="58"/>
        <v>-0.5176822776801896</v>
      </c>
      <c r="X336">
        <f t="shared" si="59"/>
        <v>1.4983345641362711</v>
      </c>
      <c r="Y336">
        <f t="shared" si="60"/>
        <v>-0.54582001597382845</v>
      </c>
      <c r="Z336" t="str">
        <f t="shared" si="61"/>
        <v/>
      </c>
      <c r="AA336">
        <f t="shared" si="62"/>
        <v>1.4983345641362711</v>
      </c>
      <c r="AB336">
        <f>IFERROR(V144+MATCH(AA336,V336:Z336,0)-1,"")</f>
        <v>2014</v>
      </c>
    </row>
    <row r="337" spans="1:28" x14ac:dyDescent="0.3">
      <c r="A337" s="1">
        <v>8</v>
      </c>
      <c r="B337" t="s">
        <v>964</v>
      </c>
      <c r="C337" t="s">
        <v>4681</v>
      </c>
      <c r="D337" t="s">
        <v>10312</v>
      </c>
      <c r="E337" t="s">
        <v>10313</v>
      </c>
      <c r="F337" t="s">
        <v>10314</v>
      </c>
      <c r="G337" t="s">
        <v>10315</v>
      </c>
      <c r="I337" t="str">
        <f t="shared" si="63"/>
        <v>N/A</v>
      </c>
      <c r="J337">
        <f t="shared" si="64"/>
        <v>26930000</v>
      </c>
      <c r="K337">
        <f t="shared" si="65"/>
        <v>-45400000</v>
      </c>
      <c r="L337">
        <f t="shared" si="66"/>
        <v>-31890000</v>
      </c>
      <c r="M337">
        <f t="shared" si="67"/>
        <v>-59820000</v>
      </c>
      <c r="N337">
        <f t="shared" si="68"/>
        <v>118510000</v>
      </c>
      <c r="P337">
        <f t="shared" ref="P337:P353" si="69">MAX(J337:N337)</f>
        <v>118510000</v>
      </c>
      <c r="Q337">
        <f>IFERROR(J144+MATCH(P337,J337:N337,0)-1,"")</f>
        <v>2016</v>
      </c>
      <c r="R337">
        <f t="shared" ref="R337:R400" si="70">IF(Q337="","",MIN(J337:N337))</f>
        <v>-59820000</v>
      </c>
      <c r="S337" t="str">
        <f>IFERROR(J144+MATCH(R337,J337:N337)-1,"")</f>
        <v/>
      </c>
      <c r="T337">
        <f t="shared" ref="T337:T353" si="71">IFERROR(AVERAGE(J337:N337),"")</f>
        <v>1666000</v>
      </c>
      <c r="U337">
        <f t="shared" ref="U337:U353" si="72">IFERROR(STDEV(J337:N337),"")</f>
        <v>73165107.325828478</v>
      </c>
      <c r="V337">
        <f t="shared" ref="V337:V400" si="73">IF(C337="-","",IF(ISBLANK(B337),"",IF(OR(ISNUMBER(FIND("Growth",B337)),ISNUMBER(FIND("Margin",B337))),"",(J337-T337)/U337)))</f>
        <v>0.34530120877826409</v>
      </c>
      <c r="W337">
        <f t="shared" ref="W337:W353" si="74">IF(OR(D337="-",ISBLANK(D337)),"",(K337-T337)/U337)</f>
        <v>-0.64328478041314829</v>
      </c>
      <c r="X337">
        <f t="shared" ref="X337:X353" si="75">IF(OR(E337="-",ISBLANK(E337)),"",(L337-T337)/U337)</f>
        <v>-0.45863392027246003</v>
      </c>
      <c r="Y337">
        <f t="shared" ref="Y337:Y353" si="76">IF(OR(F337="-",ISBLANK(F337)),"",(M337-T337)/U337)</f>
        <v>-0.84037326325761352</v>
      </c>
      <c r="Z337">
        <f t="shared" ref="Z337:Z353" si="77">IFERROR(IF(OR(G337="-",ISBLANK(G337)),"",(N337-T337)/U337),"")</f>
        <v>1.5969907551649578</v>
      </c>
      <c r="AA337">
        <f t="shared" ref="AA337:AA400" si="78">IF(MAX(MAX(V337:Z337),ABS(MIN(V337:Z337)))=ABS(MIN(V337:Z337)),MIN(V337:Z337),MAX(V337:Z337))</f>
        <v>1.5969907551649578</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4681</v>
      </c>
      <c r="D339" t="s">
        <v>10312</v>
      </c>
      <c r="E339" t="s">
        <v>10313</v>
      </c>
      <c r="F339" t="s">
        <v>10314</v>
      </c>
      <c r="G339" t="s">
        <v>10315</v>
      </c>
      <c r="I339" t="str">
        <f t="shared" si="63"/>
        <v>N/A</v>
      </c>
      <c r="J339">
        <f t="shared" si="64"/>
        <v>26930000</v>
      </c>
      <c r="K339">
        <f t="shared" si="65"/>
        <v>-45400000</v>
      </c>
      <c r="L339">
        <f t="shared" si="66"/>
        <v>-31890000</v>
      </c>
      <c r="M339">
        <f t="shared" si="67"/>
        <v>-59820000</v>
      </c>
      <c r="N339">
        <f t="shared" si="68"/>
        <v>118510000</v>
      </c>
      <c r="P339">
        <f t="shared" si="69"/>
        <v>118510000</v>
      </c>
      <c r="Q339">
        <f>IFERROR(J144+MATCH(P339,J339:N339,0)-1,"")</f>
        <v>2016</v>
      </c>
      <c r="R339">
        <f t="shared" si="70"/>
        <v>-59820000</v>
      </c>
      <c r="S339" t="str">
        <f>IFERROR(J144+MATCH(R339,J339:N339)-1,"")</f>
        <v/>
      </c>
      <c r="T339">
        <f t="shared" si="71"/>
        <v>1666000</v>
      </c>
      <c r="U339">
        <f t="shared" si="72"/>
        <v>73165107.325828478</v>
      </c>
      <c r="V339">
        <f t="shared" si="73"/>
        <v>0.34530120877826409</v>
      </c>
      <c r="W339">
        <f t="shared" si="74"/>
        <v>-0.64328478041314829</v>
      </c>
      <c r="X339">
        <f t="shared" si="75"/>
        <v>-0.45863392027246003</v>
      </c>
      <c r="Y339">
        <f t="shared" si="76"/>
        <v>-0.84037326325761352</v>
      </c>
      <c r="Z339">
        <f t="shared" si="77"/>
        <v>1.5969907551649578</v>
      </c>
      <c r="AA339">
        <f t="shared" si="78"/>
        <v>1.5969907551649578</v>
      </c>
      <c r="AB339">
        <f>IFERROR(V144+MATCH(AA339,V339:Z339,0)-1,"")</f>
        <v>2016</v>
      </c>
    </row>
    <row r="340" spans="1:28" x14ac:dyDescent="0.3">
      <c r="A340" s="1">
        <v>11</v>
      </c>
      <c r="B340" t="s">
        <v>972</v>
      </c>
      <c r="C340" t="s">
        <v>10316</v>
      </c>
      <c r="D340" t="s">
        <v>254</v>
      </c>
      <c r="E340" t="s">
        <v>4052</v>
      </c>
      <c r="F340" t="s">
        <v>10317</v>
      </c>
      <c r="G340" t="s">
        <v>10318</v>
      </c>
      <c r="I340" t="str">
        <f t="shared" si="63"/>
        <v>N/A</v>
      </c>
      <c r="J340">
        <f t="shared" si="64"/>
        <v>300000000</v>
      </c>
      <c r="K340" t="str">
        <f t="shared" si="65"/>
        <v>N/A</v>
      </c>
      <c r="L340">
        <f t="shared" si="66"/>
        <v>16000000</v>
      </c>
      <c r="M340">
        <f t="shared" si="67"/>
        <v>8820000</v>
      </c>
      <c r="N340">
        <f t="shared" si="68"/>
        <v>203390000</v>
      </c>
      <c r="P340">
        <f t="shared" si="69"/>
        <v>300000000</v>
      </c>
      <c r="Q340">
        <f>IFERROR(J144+MATCH(P340,J340:N340,0)-1,"")</f>
        <v>2012</v>
      </c>
      <c r="R340">
        <f t="shared" si="70"/>
        <v>8820000</v>
      </c>
      <c r="S340" t="str">
        <f>IFERROR(J144+MATCH(R340,J340:N340)-1,"")</f>
        <v/>
      </c>
      <c r="T340">
        <f t="shared" si="71"/>
        <v>132052500</v>
      </c>
      <c r="U340">
        <f t="shared" si="72"/>
        <v>143700885.4936763</v>
      </c>
      <c r="V340">
        <f t="shared" si="73"/>
        <v>1.1687297501544671</v>
      </c>
      <c r="W340" t="str">
        <f t="shared" si="74"/>
        <v/>
      </c>
      <c r="X340">
        <f t="shared" si="75"/>
        <v>-0.80759766790098875</v>
      </c>
      <c r="Y340">
        <f t="shared" si="76"/>
        <v>-0.85756256530112307</v>
      </c>
      <c r="Z340">
        <f t="shared" si="77"/>
        <v>0.49643048304764464</v>
      </c>
      <c r="AA340">
        <f t="shared" si="78"/>
        <v>1.1687297501544671</v>
      </c>
      <c r="AB340">
        <f>IFERROR(V144+MATCH(AA340,V340:Z340,0)-1,"")</f>
        <v>2012</v>
      </c>
    </row>
    <row r="341" spans="1:28" x14ac:dyDescent="0.3">
      <c r="A341" s="1">
        <v>12</v>
      </c>
      <c r="B341" t="s">
        <v>978</v>
      </c>
      <c r="C341" t="s">
        <v>10319</v>
      </c>
      <c r="D341" t="s">
        <v>10312</v>
      </c>
      <c r="E341" t="s">
        <v>10320</v>
      </c>
      <c r="F341" t="s">
        <v>10321</v>
      </c>
      <c r="G341" t="s">
        <v>10322</v>
      </c>
      <c r="I341" t="str">
        <f t="shared" si="63"/>
        <v>N/A</v>
      </c>
      <c r="J341">
        <f t="shared" si="64"/>
        <v>-273070000</v>
      </c>
      <c r="K341">
        <f t="shared" si="65"/>
        <v>-45400000</v>
      </c>
      <c r="L341">
        <f t="shared" si="66"/>
        <v>-47890000</v>
      </c>
      <c r="M341">
        <f t="shared" si="67"/>
        <v>-68640000</v>
      </c>
      <c r="N341">
        <f t="shared" si="68"/>
        <v>-84880000</v>
      </c>
      <c r="P341">
        <f t="shared" si="69"/>
        <v>-45400000</v>
      </c>
      <c r="Q341">
        <f>IFERROR(J144+MATCH(P341,J341:N341,0)-1,"")</f>
        <v>2013</v>
      </c>
      <c r="R341">
        <f t="shared" si="70"/>
        <v>-273070000</v>
      </c>
      <c r="S341">
        <f>IFERROR(J144+MATCH(R341,J341:N341)-1,"")</f>
        <v>2012</v>
      </c>
      <c r="T341">
        <f t="shared" si="71"/>
        <v>-103976000</v>
      </c>
      <c r="U341">
        <f t="shared" si="72"/>
        <v>95894288.307489932</v>
      </c>
      <c r="V341">
        <f t="shared" si="73"/>
        <v>-1.7633375562243234</v>
      </c>
      <c r="W341">
        <f t="shared" si="74"/>
        <v>0.61083930058663205</v>
      </c>
      <c r="X341">
        <f t="shared" si="75"/>
        <v>0.58487320767382289</v>
      </c>
      <c r="Y341">
        <f t="shared" si="76"/>
        <v>0.36848910006707919</v>
      </c>
      <c r="Z341">
        <f t="shared" si="77"/>
        <v>0.19913594789678923</v>
      </c>
      <c r="AA341">
        <f t="shared" si="78"/>
        <v>-1.7633375562243234</v>
      </c>
      <c r="AB341">
        <f>IFERROR(V144+MATCH(AA341,V341:Z341,0)-1,"")</f>
        <v>2012</v>
      </c>
    </row>
    <row r="342" spans="1:28" x14ac:dyDescent="0.3">
      <c r="A342" s="1">
        <v>13</v>
      </c>
      <c r="B342" t="s">
        <v>817</v>
      </c>
      <c r="C342" t="s">
        <v>4816</v>
      </c>
      <c r="D342" t="s">
        <v>5150</v>
      </c>
      <c r="E342" t="s">
        <v>10323</v>
      </c>
      <c r="F342" t="s">
        <v>10324</v>
      </c>
      <c r="G342" t="s">
        <v>10325</v>
      </c>
      <c r="I342" t="str">
        <f t="shared" si="63"/>
        <v>N/A</v>
      </c>
      <c r="J342">
        <f t="shared" si="64"/>
        <v>-6190000</v>
      </c>
      <c r="K342">
        <f t="shared" si="65"/>
        <v>-714000</v>
      </c>
      <c r="L342">
        <f t="shared" si="66"/>
        <v>-2740000</v>
      </c>
      <c r="M342">
        <f t="shared" si="67"/>
        <v>-1400000</v>
      </c>
      <c r="N342">
        <f t="shared" si="68"/>
        <v>-13310000</v>
      </c>
      <c r="P342">
        <f t="shared" si="69"/>
        <v>-714000</v>
      </c>
      <c r="Q342">
        <f>IFERROR(J144+MATCH(P342,J342:N342,0)-1,"")</f>
        <v>2013</v>
      </c>
      <c r="R342">
        <f t="shared" si="70"/>
        <v>-13310000</v>
      </c>
      <c r="S342" t="str">
        <f>IFERROR(J144+MATCH(R342,J342:N342)-1,"")</f>
        <v/>
      </c>
      <c r="T342">
        <f t="shared" si="71"/>
        <v>-4870800</v>
      </c>
      <c r="U342">
        <f t="shared" si="72"/>
        <v>5167836.4138196167</v>
      </c>
      <c r="V342">
        <f t="shared" si="73"/>
        <v>-0.25527123816695307</v>
      </c>
      <c r="W342">
        <f t="shared" si="74"/>
        <v>0.80435982626773084</v>
      </c>
      <c r="X342">
        <f t="shared" si="75"/>
        <v>0.41231955297615497</v>
      </c>
      <c r="Y342">
        <f t="shared" si="76"/>
        <v>0.67161568634768098</v>
      </c>
      <c r="Z342">
        <f t="shared" si="77"/>
        <v>-1.6330238274246136</v>
      </c>
      <c r="AA342">
        <f t="shared" si="78"/>
        <v>-1.6330238274246136</v>
      </c>
      <c r="AB342">
        <f>IFERROR(V144+MATCH(AA342,V342:Z342,0)-1,"")</f>
        <v>2016</v>
      </c>
    </row>
    <row r="343" spans="1:28" x14ac:dyDescent="0.3">
      <c r="A343" s="1">
        <v>14</v>
      </c>
      <c r="B343" t="s">
        <v>910</v>
      </c>
      <c r="C343" t="s">
        <v>4816</v>
      </c>
      <c r="D343" t="s">
        <v>5150</v>
      </c>
      <c r="E343" t="s">
        <v>10323</v>
      </c>
      <c r="F343" t="s">
        <v>10324</v>
      </c>
      <c r="G343" t="s">
        <v>10325</v>
      </c>
      <c r="I343" t="str">
        <f t="shared" si="63"/>
        <v>N/A</v>
      </c>
      <c r="J343">
        <f t="shared" si="64"/>
        <v>-6190000</v>
      </c>
      <c r="K343">
        <f t="shared" si="65"/>
        <v>-714000</v>
      </c>
      <c r="L343">
        <f t="shared" si="66"/>
        <v>-2740000</v>
      </c>
      <c r="M343">
        <f t="shared" si="67"/>
        <v>-1400000</v>
      </c>
      <c r="N343">
        <f t="shared" si="68"/>
        <v>-13310000</v>
      </c>
      <c r="P343">
        <f t="shared" si="69"/>
        <v>-714000</v>
      </c>
      <c r="Q343">
        <f>IFERROR(J144+MATCH(P343,J343:N343,0)-1,"")</f>
        <v>2013</v>
      </c>
      <c r="R343">
        <f t="shared" si="70"/>
        <v>-13310000</v>
      </c>
      <c r="S343" t="str">
        <f>IFERROR(J144+MATCH(R343,J343:N343)-1,"")</f>
        <v/>
      </c>
      <c r="T343">
        <f t="shared" si="71"/>
        <v>-4870800</v>
      </c>
      <c r="U343">
        <f t="shared" si="72"/>
        <v>5167836.4138196167</v>
      </c>
      <c r="V343">
        <f t="shared" si="73"/>
        <v>-0.25527123816695307</v>
      </c>
      <c r="W343">
        <f t="shared" si="74"/>
        <v>0.80435982626773084</v>
      </c>
      <c r="X343">
        <f t="shared" si="75"/>
        <v>0.41231955297615497</v>
      </c>
      <c r="Y343">
        <f t="shared" si="76"/>
        <v>0.67161568634768098</v>
      </c>
      <c r="Z343">
        <f t="shared" si="77"/>
        <v>-1.6330238274246136</v>
      </c>
      <c r="AA343">
        <f t="shared" si="78"/>
        <v>-1.6330238274246136</v>
      </c>
      <c r="AB343">
        <f>IFERROR(V144+MATCH(AA343,V343:Z343,0)-1,"")</f>
        <v>2016</v>
      </c>
    </row>
    <row r="344" spans="1:28" x14ac:dyDescent="0.3">
      <c r="A344" s="1">
        <v>15</v>
      </c>
      <c r="B344" t="s">
        <v>914</v>
      </c>
      <c r="C344" t="s">
        <v>254</v>
      </c>
      <c r="D344" t="s">
        <v>254</v>
      </c>
      <c r="E344" t="s">
        <v>254</v>
      </c>
      <c r="F344" t="s">
        <v>254</v>
      </c>
      <c r="G344" t="s">
        <v>254</v>
      </c>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1:28" x14ac:dyDescent="0.3">
      <c r="A345" s="1">
        <v>16</v>
      </c>
      <c r="B345" t="s">
        <v>990</v>
      </c>
      <c r="C345" t="s">
        <v>10326</v>
      </c>
      <c r="D345" t="s">
        <v>10327</v>
      </c>
      <c r="E345" t="s">
        <v>10328</v>
      </c>
      <c r="F345" t="s">
        <v>10329</v>
      </c>
      <c r="G345" t="s">
        <v>10330</v>
      </c>
      <c r="I345" t="str">
        <f t="shared" si="63"/>
        <v>N/A</v>
      </c>
      <c r="J345">
        <f t="shared" si="64"/>
        <v>3190000</v>
      </c>
      <c r="K345">
        <f t="shared" si="65"/>
        <v>-48940000</v>
      </c>
      <c r="L345">
        <f t="shared" si="66"/>
        <v>-42720000</v>
      </c>
      <c r="M345">
        <f t="shared" si="67"/>
        <v>-66230000.000000007</v>
      </c>
      <c r="N345">
        <f t="shared" si="68"/>
        <v>233040000</v>
      </c>
      <c r="P345">
        <f t="shared" si="69"/>
        <v>233040000</v>
      </c>
      <c r="Q345">
        <f>IFERROR(J144+MATCH(P345,J345:N345,0)-1,"")</f>
        <v>2016</v>
      </c>
      <c r="R345">
        <f t="shared" si="70"/>
        <v>-66230000.000000007</v>
      </c>
      <c r="S345" t="str">
        <f>IFERROR(J144+MATCH(R345,J345:N345)-1,"")</f>
        <v/>
      </c>
      <c r="T345">
        <f t="shared" si="71"/>
        <v>15668000</v>
      </c>
      <c r="U345">
        <f t="shared" si="72"/>
        <v>124194325.03137976</v>
      </c>
      <c r="V345">
        <f t="shared" si="73"/>
        <v>-0.10047157949324356</v>
      </c>
      <c r="W345">
        <f t="shared" si="74"/>
        <v>-0.52021700656351022</v>
      </c>
      <c r="X345">
        <f t="shared" si="75"/>
        <v>-0.4701342028731772</v>
      </c>
      <c r="Y345">
        <f t="shared" si="76"/>
        <v>-0.65943431778631678</v>
      </c>
      <c r="Z345">
        <f t="shared" si="77"/>
        <v>1.7502571067162478</v>
      </c>
      <c r="AA345">
        <f t="shared" si="78"/>
        <v>1.7502571067162478</v>
      </c>
      <c r="AB345">
        <f>IFERROR(V144+MATCH(AA345,V345:Z345,0)-1,"")</f>
        <v>2016</v>
      </c>
    </row>
    <row r="346" spans="1:28" x14ac:dyDescent="0.3">
      <c r="A346" s="1">
        <v>17</v>
      </c>
      <c r="B346" t="s">
        <v>996</v>
      </c>
      <c r="C346" t="s">
        <v>254</v>
      </c>
      <c r="D346" t="s">
        <v>10331</v>
      </c>
      <c r="E346" t="s">
        <v>10332</v>
      </c>
      <c r="F346" t="s">
        <v>10333</v>
      </c>
      <c r="G346" t="s">
        <v>10334</v>
      </c>
      <c r="I346" t="str">
        <f t="shared" si="63"/>
        <v>N/A</v>
      </c>
      <c r="J346" t="str">
        <f t="shared" si="64"/>
        <v>N/A</v>
      </c>
      <c r="K346">
        <f t="shared" si="65"/>
        <v>-16.349700000000002</v>
      </c>
      <c r="L346">
        <f t="shared" si="66"/>
        <v>0.12689999999999999</v>
      </c>
      <c r="M346">
        <f t="shared" si="67"/>
        <v>-0.55030000000000001</v>
      </c>
      <c r="N346">
        <f t="shared" si="68"/>
        <v>4.5183999999999997</v>
      </c>
      <c r="P346">
        <f t="shared" si="69"/>
        <v>4.5183999999999997</v>
      </c>
      <c r="Q346">
        <f>IFERROR(J144+MATCH(P346,J346:N346,0)-1,"")</f>
        <v>2016</v>
      </c>
      <c r="R346">
        <f t="shared" si="70"/>
        <v>-16.349700000000002</v>
      </c>
      <c r="S346">
        <f>IFERROR(J144+MATCH(R346,J346:N346)-1,"")</f>
        <v>2013</v>
      </c>
      <c r="T346">
        <f t="shared" si="71"/>
        <v>-3.0636750000000008</v>
      </c>
      <c r="U346">
        <f t="shared" si="72"/>
        <v>9.1378907910505625</v>
      </c>
      <c r="V346" t="str">
        <f t="shared" si="73"/>
        <v/>
      </c>
      <c r="W346">
        <f t="shared" si="74"/>
        <v>-1.4539487616783542</v>
      </c>
      <c r="X346">
        <f t="shared" si="75"/>
        <v>0.34915880184569242</v>
      </c>
      <c r="Y346">
        <f t="shared" si="76"/>
        <v>0.27504979622447906</v>
      </c>
      <c r="Z346">
        <f t="shared" si="77"/>
        <v>0.82974016360818281</v>
      </c>
      <c r="AA346">
        <f t="shared" si="78"/>
        <v>-1.4539487616783542</v>
      </c>
      <c r="AB346">
        <f>IFERROR(V144+MATCH(AA346,V346:Z346,0)-1,"")</f>
        <v>2013</v>
      </c>
    </row>
    <row r="347" spans="1:28" x14ac:dyDescent="0.3">
      <c r="A347" s="1">
        <v>18</v>
      </c>
      <c r="B347" t="s">
        <v>1001</v>
      </c>
      <c r="C347" t="s">
        <v>8166</v>
      </c>
      <c r="D347" t="s">
        <v>10335</v>
      </c>
      <c r="E347" t="s">
        <v>6078</v>
      </c>
      <c r="F347" t="s">
        <v>10336</v>
      </c>
      <c r="G347" t="s">
        <v>10337</v>
      </c>
      <c r="I347" t="str">
        <f t="shared" si="63"/>
        <v>N/A</v>
      </c>
      <c r="J347">
        <f t="shared" si="64"/>
        <v>2.3E-3</v>
      </c>
      <c r="K347">
        <f t="shared" si="65"/>
        <v>-3.8700000000000005E-2</v>
      </c>
      <c r="L347">
        <f t="shared" si="66"/>
        <v>-2.86E-2</v>
      </c>
      <c r="M347">
        <f t="shared" si="67"/>
        <v>-8.2200000000000009E-2</v>
      </c>
      <c r="N347">
        <f t="shared" si="68"/>
        <v>0.42560000000000003</v>
      </c>
      <c r="P347">
        <f t="shared" si="69"/>
        <v>0.42560000000000003</v>
      </c>
      <c r="Q347">
        <f>IFERROR(J144+MATCH(P347,J347:N347,0)-1,"")</f>
        <v>2016</v>
      </c>
      <c r="R347">
        <f t="shared" si="70"/>
        <v>-8.2200000000000009E-2</v>
      </c>
      <c r="S347" t="str">
        <f>IFERROR(J144+MATCH(R347,J347:N347)-1,"")</f>
        <v/>
      </c>
      <c r="T347">
        <f t="shared" si="71"/>
        <v>5.5680000000000007E-2</v>
      </c>
      <c r="U347">
        <f t="shared" si="72"/>
        <v>0.20899271996890229</v>
      </c>
      <c r="V347">
        <f t="shared" si="73"/>
        <v>-0.25541559537548891</v>
      </c>
      <c r="W347">
        <f t="shared" si="74"/>
        <v>-0.45159467762342909</v>
      </c>
      <c r="X347">
        <f t="shared" si="75"/>
        <v>-0.40326763541113159</v>
      </c>
      <c r="Y347">
        <f t="shared" si="76"/>
        <v>-0.65973589903282892</v>
      </c>
      <c r="Z347">
        <f t="shared" si="77"/>
        <v>1.7700138074428784</v>
      </c>
      <c r="AA347">
        <f t="shared" si="78"/>
        <v>1.7700138074428784</v>
      </c>
      <c r="AB347">
        <f>IFERROR(V144+MATCH(AA347,V347:Z347,0)-1,"")</f>
        <v>2016</v>
      </c>
    </row>
    <row r="348" spans="1:28" x14ac:dyDescent="0.3">
      <c r="A348" s="1">
        <v>19</v>
      </c>
      <c r="B348" t="s">
        <v>1007</v>
      </c>
      <c r="C348" t="s">
        <v>254</v>
      </c>
      <c r="D348" t="s">
        <v>254</v>
      </c>
      <c r="E348" t="s">
        <v>254</v>
      </c>
      <c r="F348" t="s">
        <v>254</v>
      </c>
      <c r="G348" t="s">
        <v>254</v>
      </c>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1:28" x14ac:dyDescent="0.3">
      <c r="A349" s="1">
        <v>20</v>
      </c>
      <c r="B349" t="s">
        <v>1013</v>
      </c>
      <c r="C349" t="s">
        <v>1014</v>
      </c>
      <c r="D349" t="s">
        <v>1014</v>
      </c>
      <c r="E349" t="s">
        <v>1014</v>
      </c>
      <c r="F349" t="s">
        <v>254</v>
      </c>
      <c r="G349" t="s">
        <v>254</v>
      </c>
      <c r="I349" t="str">
        <f t="shared" si="63"/>
        <v>N/A</v>
      </c>
      <c r="J349">
        <f t="shared" si="64"/>
        <v>0</v>
      </c>
      <c r="K349">
        <f t="shared" si="65"/>
        <v>0</v>
      </c>
      <c r="L349">
        <f t="shared" si="66"/>
        <v>0</v>
      </c>
      <c r="M349" t="str">
        <f t="shared" si="67"/>
        <v>N/A</v>
      </c>
      <c r="N349" t="str">
        <f t="shared" si="68"/>
        <v>N/A</v>
      </c>
      <c r="P349">
        <f t="shared" si="69"/>
        <v>0</v>
      </c>
      <c r="Q349">
        <f>IFERROR(J144+MATCH(P349,J349:N349,0)-1,"")</f>
        <v>2012</v>
      </c>
      <c r="R349">
        <f t="shared" si="70"/>
        <v>0</v>
      </c>
      <c r="S349">
        <f>IFERROR(J144+MATCH(R349,J349:N349)-1,"")</f>
        <v>2014</v>
      </c>
      <c r="T349">
        <f t="shared" si="71"/>
        <v>0</v>
      </c>
      <c r="U349">
        <f t="shared" si="72"/>
        <v>0</v>
      </c>
      <c r="V349" t="e">
        <f t="shared" si="73"/>
        <v>#DIV/0!</v>
      </c>
      <c r="W349" t="e">
        <f t="shared" si="74"/>
        <v>#DIV/0!</v>
      </c>
      <c r="X349" t="e">
        <f t="shared" si="75"/>
        <v>#DIV/0!</v>
      </c>
      <c r="Y349" t="str">
        <f t="shared" si="76"/>
        <v/>
      </c>
      <c r="Z349" t="str">
        <f t="shared" si="77"/>
        <v/>
      </c>
      <c r="AA349" t="e">
        <f t="shared" si="78"/>
        <v>#DIV/0!</v>
      </c>
      <c r="AB349" t="str">
        <f>IFERROR(V144+MATCH(AA349,V349:Z349,0)-1,"")</f>
        <v/>
      </c>
    </row>
    <row r="350" spans="1:28" x14ac:dyDescent="0.3">
      <c r="A350" s="1">
        <v>21</v>
      </c>
      <c r="B350" t="s">
        <v>1015</v>
      </c>
      <c r="C350" t="s">
        <v>10338</v>
      </c>
      <c r="D350" t="s">
        <v>10339</v>
      </c>
      <c r="E350" t="s">
        <v>10340</v>
      </c>
      <c r="F350" t="s">
        <v>10341</v>
      </c>
      <c r="G350" t="s">
        <v>8789</v>
      </c>
      <c r="I350" t="str">
        <f t="shared" si="63"/>
        <v>N/A</v>
      </c>
      <c r="J350">
        <f t="shared" si="64"/>
        <v>56110000</v>
      </c>
      <c r="K350">
        <f t="shared" si="65"/>
        <v>-23030000</v>
      </c>
      <c r="L350">
        <f t="shared" si="66"/>
        <v>-31620000</v>
      </c>
      <c r="M350">
        <f t="shared" si="67"/>
        <v>-33180000</v>
      </c>
      <c r="N350">
        <f t="shared" si="68"/>
        <v>52140000</v>
      </c>
      <c r="P350">
        <f t="shared" si="69"/>
        <v>56110000</v>
      </c>
      <c r="Q350">
        <f>IFERROR(J144+MATCH(P350,J350:N350,0)-1,"")</f>
        <v>2012</v>
      </c>
      <c r="R350">
        <f t="shared" si="70"/>
        <v>-33180000</v>
      </c>
      <c r="S350" t="str">
        <f>IFERROR(J144+MATCH(R350,J350:N350)-1,"")</f>
        <v/>
      </c>
      <c r="T350">
        <f t="shared" si="71"/>
        <v>4084000</v>
      </c>
      <c r="U350">
        <f t="shared" si="72"/>
        <v>45865657.413799271</v>
      </c>
      <c r="V350">
        <f t="shared" si="73"/>
        <v>1.1343127501830446</v>
      </c>
      <c r="W350">
        <f t="shared" si="74"/>
        <v>-0.5911612637616398</v>
      </c>
      <c r="X350">
        <f t="shared" si="75"/>
        <v>-0.77844736156028571</v>
      </c>
      <c r="Y350">
        <f t="shared" si="76"/>
        <v>-0.81245973787761838</v>
      </c>
      <c r="Z350">
        <f t="shared" si="77"/>
        <v>1.0477556130164993</v>
      </c>
      <c r="AA350">
        <f t="shared" si="78"/>
        <v>1.1343127501830446</v>
      </c>
      <c r="AB350">
        <f>IFERROR(V144+MATCH(AA350,V350:Z350,0)-1,"")</f>
        <v>2012</v>
      </c>
    </row>
    <row r="351" spans="1:28" x14ac:dyDescent="0.3">
      <c r="A351" s="1">
        <v>22</v>
      </c>
      <c r="B351" t="s">
        <v>1021</v>
      </c>
      <c r="C351" t="s">
        <v>10342</v>
      </c>
      <c r="D351" t="s">
        <v>10343</v>
      </c>
      <c r="E351" t="s">
        <v>10344</v>
      </c>
      <c r="F351" t="s">
        <v>10345</v>
      </c>
      <c r="G351" t="s">
        <v>10346</v>
      </c>
      <c r="I351" t="str">
        <f t="shared" si="63"/>
        <v>N/A</v>
      </c>
      <c r="J351">
        <f t="shared" si="64"/>
        <v>132240000.00000001</v>
      </c>
      <c r="K351">
        <f t="shared" si="65"/>
        <v>28640000</v>
      </c>
      <c r="L351">
        <f t="shared" si="66"/>
        <v>-11760000</v>
      </c>
      <c r="M351">
        <f t="shared" si="67"/>
        <v>41670000</v>
      </c>
      <c r="N351">
        <f t="shared" si="68"/>
        <v>-184180000</v>
      </c>
      <c r="P351">
        <f t="shared" si="69"/>
        <v>132240000.00000001</v>
      </c>
      <c r="Q351">
        <f>IFERROR(J144+MATCH(P351,J351:N351,0)-1,"")</f>
        <v>2012</v>
      </c>
      <c r="R351">
        <f t="shared" si="70"/>
        <v>-184180000</v>
      </c>
      <c r="S351" t="str">
        <f>IFERROR(J144+MATCH(R351,J351:N351)-1,"")</f>
        <v/>
      </c>
      <c r="T351">
        <f t="shared" si="71"/>
        <v>1322000</v>
      </c>
      <c r="U351">
        <f t="shared" si="72"/>
        <v>116292613.35097772</v>
      </c>
      <c r="V351">
        <f t="shared" si="73"/>
        <v>1.1257636768801647</v>
      </c>
      <c r="W351">
        <f t="shared" si="74"/>
        <v>0.23490743919867654</v>
      </c>
      <c r="X351">
        <f t="shared" si="75"/>
        <v>-0.11249209750337091</v>
      </c>
      <c r="Y351">
        <f t="shared" si="76"/>
        <v>0.34695238878352008</v>
      </c>
      <c r="Z351">
        <f t="shared" si="77"/>
        <v>-1.5951314073589904</v>
      </c>
      <c r="AA351">
        <f t="shared" si="78"/>
        <v>-1.5951314073589904</v>
      </c>
      <c r="AB351">
        <f>IFERROR(V144+MATCH(AA351,V351:Z351,0)-1,"")</f>
        <v>2016</v>
      </c>
    </row>
    <row r="352" spans="1:28" x14ac:dyDescent="0.3">
      <c r="A352" s="1">
        <v>23</v>
      </c>
      <c r="B352" t="s">
        <v>1027</v>
      </c>
      <c r="C352" t="s">
        <v>254</v>
      </c>
      <c r="D352" t="s">
        <v>10347</v>
      </c>
      <c r="E352" t="s">
        <v>10348</v>
      </c>
      <c r="F352" t="s">
        <v>10349</v>
      </c>
      <c r="G352" t="s">
        <v>10350</v>
      </c>
      <c r="I352" t="str">
        <f t="shared" si="63"/>
        <v>N/A</v>
      </c>
      <c r="J352" t="str">
        <f t="shared" si="64"/>
        <v>N/A</v>
      </c>
      <c r="K352">
        <f t="shared" si="65"/>
        <v>-0.7834000000000001</v>
      </c>
      <c r="L352">
        <f t="shared" si="66"/>
        <v>-1.4106000000000001</v>
      </c>
      <c r="M352">
        <f t="shared" si="67"/>
        <v>4.5438000000000001</v>
      </c>
      <c r="N352">
        <f t="shared" si="68"/>
        <v>-5.4198000000000004</v>
      </c>
      <c r="P352">
        <f t="shared" si="69"/>
        <v>4.5438000000000001</v>
      </c>
      <c r="Q352">
        <f>IFERROR(J144+MATCH(P352,J352:N352,0)-1,"")</f>
        <v>2015</v>
      </c>
      <c r="R352">
        <f t="shared" si="70"/>
        <v>-5.4198000000000004</v>
      </c>
      <c r="S352" t="str">
        <f>IFERROR(J144+MATCH(R352,J352:N352)-1,"")</f>
        <v/>
      </c>
      <c r="T352">
        <f t="shared" si="71"/>
        <v>-0.76750000000000007</v>
      </c>
      <c r="U352">
        <f t="shared" si="72"/>
        <v>4.0933944105106708</v>
      </c>
      <c r="V352" t="str">
        <f t="shared" si="73"/>
        <v/>
      </c>
      <c r="W352">
        <f t="shared" si="74"/>
        <v>-3.8843068625816642E-3</v>
      </c>
      <c r="X352">
        <f t="shared" si="75"/>
        <v>-0.15710677630982794</v>
      </c>
      <c r="Y352">
        <f t="shared" si="76"/>
        <v>1.2975294993226392</v>
      </c>
      <c r="Z352">
        <f t="shared" si="77"/>
        <v>-1.1365384161502297</v>
      </c>
      <c r="AA352">
        <f t="shared" si="78"/>
        <v>1.2975294993226392</v>
      </c>
      <c r="AB352">
        <f>IFERROR(V144+MATCH(AA352,V352:Z352,0)-1,"")</f>
        <v>2015</v>
      </c>
    </row>
    <row r="353" spans="1:28" x14ac:dyDescent="0.3">
      <c r="A353" s="1">
        <v>24</v>
      </c>
      <c r="B353" t="s">
        <v>1032</v>
      </c>
      <c r="C353" t="s">
        <v>254</v>
      </c>
      <c r="D353" t="s">
        <v>254</v>
      </c>
      <c r="E353" t="s">
        <v>254</v>
      </c>
      <c r="F353" t="s">
        <v>254</v>
      </c>
      <c r="G353" t="s">
        <v>8353</v>
      </c>
      <c r="I353" t="str">
        <f t="shared" si="63"/>
        <v>N/A</v>
      </c>
      <c r="J353" t="str">
        <f t="shared" si="64"/>
        <v>N/A</v>
      </c>
      <c r="K353" t="str">
        <f t="shared" si="65"/>
        <v>N/A</v>
      </c>
      <c r="L353" t="str">
        <f t="shared" si="66"/>
        <v>N/A</v>
      </c>
      <c r="M353" t="str">
        <f t="shared" si="67"/>
        <v>N/A</v>
      </c>
      <c r="N353">
        <f t="shared" si="68"/>
        <v>-0.1241</v>
      </c>
      <c r="P353">
        <f t="shared" si="69"/>
        <v>-0.1241</v>
      </c>
      <c r="Q353">
        <f>IFERROR(J144+MATCH(P353,J353:N353,0)-1,"")</f>
        <v>2016</v>
      </c>
      <c r="R353">
        <f t="shared" si="70"/>
        <v>-0.1241</v>
      </c>
      <c r="S353">
        <f>IFERROR(J144+MATCH(R353,J353:N353)-1,"")</f>
        <v>2016</v>
      </c>
      <c r="T353">
        <f t="shared" si="71"/>
        <v>-0.1241</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10351</v>
      </c>
      <c r="C355" t="s">
        <v>10352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10353</v>
      </c>
      <c r="C356" t="s">
        <v>10354</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10355</v>
      </c>
      <c r="C357" t="s">
        <v>10356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10357</v>
      </c>
      <c r="C358" t="s">
        <v>10358</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10359</v>
      </c>
      <c r="C359" t="s">
        <v>10360</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10361</v>
      </c>
      <c r="C360" t="s">
        <v>10362</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10363</v>
      </c>
      <c r="I363" t="str">
        <f t="shared" si="63"/>
        <v>N/A</v>
      </c>
      <c r="J363">
        <f t="shared" si="64"/>
        <v>182110000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10364</v>
      </c>
      <c r="I365" t="str">
        <f t="shared" si="63"/>
        <v>N/A</v>
      </c>
      <c r="J365">
        <f t="shared" si="64"/>
        <v>-1.93</v>
      </c>
      <c r="K365" t="str">
        <f t="shared" si="65"/>
        <v>N/A</v>
      </c>
      <c r="L365" t="str">
        <f t="shared" si="66"/>
        <v>N/A</v>
      </c>
      <c r="M365" t="str">
        <f t="shared" si="67"/>
        <v>N/A</v>
      </c>
      <c r="N365" t="str">
        <f t="shared" si="68"/>
        <v>N/A</v>
      </c>
    </row>
    <row r="366" spans="1:28" x14ac:dyDescent="0.3">
      <c r="A366" s="1">
        <v>3</v>
      </c>
      <c r="B366" t="s">
        <v>124</v>
      </c>
      <c r="C366" t="s">
        <v>10365</v>
      </c>
      <c r="I366" t="str">
        <f t="shared" si="63"/>
        <v>N/A</v>
      </c>
      <c r="J366">
        <f t="shared" si="64"/>
        <v>-4.97</v>
      </c>
      <c r="K366" t="str">
        <f t="shared" si="65"/>
        <v>N/A</v>
      </c>
      <c r="L366" t="str">
        <f t="shared" si="66"/>
        <v>N/A</v>
      </c>
      <c r="M366" t="str">
        <f t="shared" si="67"/>
        <v>N/A</v>
      </c>
      <c r="N366" t="str">
        <f t="shared" si="68"/>
        <v>N/A</v>
      </c>
    </row>
    <row r="367" spans="1:28" x14ac:dyDescent="0.3">
      <c r="A367" s="1">
        <v>4</v>
      </c>
      <c r="B367" t="s">
        <v>126</v>
      </c>
      <c r="C367" t="s">
        <v>5002</v>
      </c>
      <c r="I367" t="str">
        <f t="shared" si="63"/>
        <v>N/A</v>
      </c>
      <c r="J367">
        <f t="shared" si="64"/>
        <v>-0.18</v>
      </c>
      <c r="K367" t="str">
        <f t="shared" si="65"/>
        <v>N/A</v>
      </c>
      <c r="L367" t="str">
        <f t="shared" si="66"/>
        <v>N/A</v>
      </c>
      <c r="M367" t="str">
        <f t="shared" si="67"/>
        <v>N/A</v>
      </c>
      <c r="N367" t="str">
        <f t="shared" si="68"/>
        <v>N/A</v>
      </c>
    </row>
    <row r="368" spans="1:28" x14ac:dyDescent="0.3">
      <c r="A368" s="1">
        <v>5</v>
      </c>
      <c r="B368" t="s">
        <v>128</v>
      </c>
      <c r="C368" t="s">
        <v>10366</v>
      </c>
      <c r="I368" t="str">
        <f t="shared" si="63"/>
        <v>N/A</v>
      </c>
      <c r="J368">
        <f t="shared" si="64"/>
        <v>1.74</v>
      </c>
      <c r="K368" t="str">
        <f t="shared" si="65"/>
        <v>N/A</v>
      </c>
      <c r="L368" t="str">
        <f t="shared" si="66"/>
        <v>N/A</v>
      </c>
      <c r="M368" t="str">
        <f t="shared" si="67"/>
        <v>N/A</v>
      </c>
      <c r="N368" t="str">
        <f t="shared" si="68"/>
        <v>N/A</v>
      </c>
    </row>
    <row r="369" spans="1:14" x14ac:dyDescent="0.3">
      <c r="A369" s="1">
        <v>6</v>
      </c>
      <c r="B369" t="s">
        <v>130</v>
      </c>
      <c r="C369" t="s">
        <v>1785</v>
      </c>
      <c r="I369" t="str">
        <f t="shared" si="63"/>
        <v>N/A</v>
      </c>
      <c r="J369">
        <f t="shared" si="64"/>
        <v>0.31</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10367</v>
      </c>
      <c r="I374" t="str">
        <f t="shared" si="63"/>
        <v>N/A</v>
      </c>
      <c r="J374">
        <f t="shared" si="64"/>
        <v>805620000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10368</v>
      </c>
      <c r="I376" t="str">
        <f t="shared" si="63"/>
        <v>N/A</v>
      </c>
      <c r="J376">
        <f t="shared" si="64"/>
        <v>-12.07</v>
      </c>
      <c r="K376" t="str">
        <f t="shared" si="65"/>
        <v>N/A</v>
      </c>
      <c r="L376" t="str">
        <f t="shared" si="66"/>
        <v>N/A</v>
      </c>
      <c r="M376" t="str">
        <f t="shared" si="67"/>
        <v>N/A</v>
      </c>
      <c r="N376" t="str">
        <f t="shared" si="68"/>
        <v>N/A</v>
      </c>
    </row>
    <row r="377" spans="1:14" x14ac:dyDescent="0.3">
      <c r="A377" s="1">
        <v>3</v>
      </c>
      <c r="B377" t="s">
        <v>124</v>
      </c>
      <c r="C377" t="s">
        <v>10369</v>
      </c>
      <c r="I377" t="str">
        <f t="shared" si="63"/>
        <v>N/A</v>
      </c>
      <c r="J377">
        <f t="shared" si="64"/>
        <v>283.75</v>
      </c>
      <c r="K377" t="str">
        <f t="shared" si="65"/>
        <v>N/A</v>
      </c>
      <c r="L377" t="str">
        <f t="shared" si="66"/>
        <v>N/A</v>
      </c>
      <c r="M377" t="str">
        <f t="shared" si="67"/>
        <v>N/A</v>
      </c>
      <c r="N377" t="str">
        <f t="shared" si="68"/>
        <v>N/A</v>
      </c>
    </row>
    <row r="378" spans="1:14" x14ac:dyDescent="0.3">
      <c r="A378" s="1">
        <v>4</v>
      </c>
      <c r="B378" t="s">
        <v>126</v>
      </c>
      <c r="C378" t="s">
        <v>4319</v>
      </c>
      <c r="I378" t="str">
        <f t="shared" si="63"/>
        <v>N/A</v>
      </c>
      <c r="J378">
        <f t="shared" si="64"/>
        <v>2.02</v>
      </c>
      <c r="K378" t="str">
        <f t="shared" si="65"/>
        <v>N/A</v>
      </c>
      <c r="L378" t="str">
        <f t="shared" si="66"/>
        <v>N/A</v>
      </c>
      <c r="M378" t="str">
        <f t="shared" si="67"/>
        <v>N/A</v>
      </c>
      <c r="N378" t="str">
        <f t="shared" si="68"/>
        <v>N/A</v>
      </c>
    </row>
    <row r="379" spans="1:14" x14ac:dyDescent="0.3">
      <c r="A379" s="1">
        <v>5</v>
      </c>
      <c r="B379" t="s">
        <v>128</v>
      </c>
      <c r="C379" t="s">
        <v>7088</v>
      </c>
      <c r="I379" t="str">
        <f t="shared" si="63"/>
        <v>N/A</v>
      </c>
      <c r="J379">
        <f t="shared" si="64"/>
        <v>1.03</v>
      </c>
      <c r="K379" t="str">
        <f t="shared" si="65"/>
        <v>N/A</v>
      </c>
      <c r="L379" t="str">
        <f t="shared" si="66"/>
        <v>N/A</v>
      </c>
      <c r="M379" t="str">
        <f t="shared" si="67"/>
        <v>N/A</v>
      </c>
      <c r="N379" t="str">
        <f t="shared" si="68"/>
        <v>N/A</v>
      </c>
    </row>
    <row r="380" spans="1:14" x14ac:dyDescent="0.3">
      <c r="A380" s="1">
        <v>6</v>
      </c>
      <c r="B380" t="s">
        <v>130</v>
      </c>
      <c r="C380" t="s">
        <v>8298</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1.1200000000000001</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10370</v>
      </c>
      <c r="I385" t="str">
        <f t="shared" si="79"/>
        <v>N/A</v>
      </c>
      <c r="J385">
        <f t="shared" si="80"/>
        <v>212410000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10371</v>
      </c>
      <c r="I387" t="str">
        <f t="shared" si="79"/>
        <v>N/A</v>
      </c>
      <c r="J387">
        <f t="shared" si="80"/>
        <v>-18.579999999999998</v>
      </c>
      <c r="K387" t="str">
        <f t="shared" si="81"/>
        <v>N/A</v>
      </c>
      <c r="L387" t="str">
        <f t="shared" si="82"/>
        <v>N/A</v>
      </c>
      <c r="M387" t="str">
        <f t="shared" si="83"/>
        <v>N/A</v>
      </c>
      <c r="N387" t="str">
        <f t="shared" si="84"/>
        <v>N/A</v>
      </c>
    </row>
    <row r="388" spans="1:14" x14ac:dyDescent="0.3">
      <c r="A388" s="1">
        <v>3</v>
      </c>
      <c r="B388" t="s">
        <v>124</v>
      </c>
      <c r="I388" t="str">
        <f t="shared" si="79"/>
        <v>N/A</v>
      </c>
      <c r="J388" t="str">
        <f t="shared" si="80"/>
        <v>N/A</v>
      </c>
      <c r="K388" t="str">
        <f t="shared" si="81"/>
        <v>N/A</v>
      </c>
      <c r="L388" t="str">
        <f t="shared" si="82"/>
        <v>N/A</v>
      </c>
      <c r="M388" t="str">
        <f t="shared" si="83"/>
        <v>N/A</v>
      </c>
      <c r="N388" t="str">
        <f t="shared" si="84"/>
        <v>N/A</v>
      </c>
    </row>
    <row r="389" spans="1:14" x14ac:dyDescent="0.3">
      <c r="A389" s="1">
        <v>4</v>
      </c>
      <c r="B389" t="s">
        <v>126</v>
      </c>
      <c r="I389" t="str">
        <f t="shared" si="79"/>
        <v>N/A</v>
      </c>
      <c r="J389" t="str">
        <f t="shared" si="80"/>
        <v>N/A</v>
      </c>
      <c r="K389" t="str">
        <f t="shared" si="81"/>
        <v>N/A</v>
      </c>
      <c r="L389" t="str">
        <f t="shared" si="82"/>
        <v>N/A</v>
      </c>
      <c r="M389" t="str">
        <f t="shared" si="83"/>
        <v>N/A</v>
      </c>
      <c r="N389" t="str">
        <f t="shared" si="84"/>
        <v>N/A</v>
      </c>
    </row>
    <row r="390" spans="1:14" x14ac:dyDescent="0.3">
      <c r="A390" s="1">
        <v>5</v>
      </c>
      <c r="B390" t="s">
        <v>128</v>
      </c>
      <c r="I390" t="str">
        <f t="shared" si="79"/>
        <v>N/A</v>
      </c>
      <c r="J390" t="str">
        <f t="shared" si="80"/>
        <v>N/A</v>
      </c>
      <c r="K390" t="str">
        <f t="shared" si="81"/>
        <v>N/A</v>
      </c>
      <c r="L390" t="str">
        <f t="shared" si="82"/>
        <v>N/A</v>
      </c>
      <c r="M390" t="str">
        <f t="shared" si="83"/>
        <v>N/A</v>
      </c>
      <c r="N390" t="str">
        <f t="shared" si="84"/>
        <v>N/A</v>
      </c>
    </row>
    <row r="391" spans="1:14" x14ac:dyDescent="0.3">
      <c r="A391" s="1">
        <v>6</v>
      </c>
      <c r="B391" t="s">
        <v>130</v>
      </c>
      <c r="C391" t="s">
        <v>10372</v>
      </c>
      <c r="I391" t="str">
        <f t="shared" si="79"/>
        <v>N/A</v>
      </c>
      <c r="J391">
        <f t="shared" si="80"/>
        <v>17.98</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10373</v>
      </c>
      <c r="I396" t="str">
        <f t="shared" si="79"/>
        <v>N/A</v>
      </c>
      <c r="J396">
        <f t="shared" si="80"/>
        <v>177740000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10374</v>
      </c>
      <c r="I398" t="str">
        <f t="shared" si="79"/>
        <v>N/A</v>
      </c>
      <c r="J398">
        <f t="shared" si="80"/>
        <v>-1.25</v>
      </c>
      <c r="K398" t="str">
        <f t="shared" si="81"/>
        <v>N/A</v>
      </c>
      <c r="L398" t="str">
        <f t="shared" si="82"/>
        <v>N/A</v>
      </c>
      <c r="M398" t="str">
        <f t="shared" si="83"/>
        <v>N/A</v>
      </c>
      <c r="N398" t="str">
        <f t="shared" si="84"/>
        <v>N/A</v>
      </c>
    </row>
    <row r="399" spans="1:14" x14ac:dyDescent="0.3">
      <c r="A399" s="1">
        <v>3</v>
      </c>
      <c r="B399" t="s">
        <v>124</v>
      </c>
      <c r="C399" t="s">
        <v>10375</v>
      </c>
      <c r="I399" t="str">
        <f t="shared" si="79"/>
        <v>N/A</v>
      </c>
      <c r="J399">
        <f t="shared" si="80"/>
        <v>-7.67</v>
      </c>
      <c r="K399" t="str">
        <f t="shared" si="81"/>
        <v>N/A</v>
      </c>
      <c r="L399" t="str">
        <f t="shared" si="82"/>
        <v>N/A</v>
      </c>
      <c r="M399" t="str">
        <f t="shared" si="83"/>
        <v>N/A</v>
      </c>
      <c r="N399" t="str">
        <f t="shared" si="84"/>
        <v>N/A</v>
      </c>
    </row>
    <row r="400" spans="1:14" x14ac:dyDescent="0.3">
      <c r="A400" s="1">
        <v>4</v>
      </c>
      <c r="B400" t="s">
        <v>126</v>
      </c>
      <c r="C400" t="s">
        <v>75</v>
      </c>
    </row>
    <row r="401" spans="1:3" x14ac:dyDescent="0.3">
      <c r="A401" s="1">
        <v>5</v>
      </c>
      <c r="B401" t="s">
        <v>128</v>
      </c>
      <c r="C401" t="s">
        <v>10376</v>
      </c>
    </row>
    <row r="402" spans="1:3" x14ac:dyDescent="0.3">
      <c r="A402" s="1">
        <v>6</v>
      </c>
      <c r="B402" t="s">
        <v>130</v>
      </c>
      <c r="C402" t="s">
        <v>1081</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-6.1308828640945418E-2</v>
      </c>
      <c r="AL454">
        <f ca="1">Z455-Y455</f>
        <v>2.9219718759987218E-2</v>
      </c>
      <c r="AM454">
        <f ca="1">AA455-Z455</f>
        <v>-0.27382907233259801</v>
      </c>
      <c r="AN454">
        <f ca="1">AB455-AA455</f>
        <v>-0.15498392757546492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0.20818978102189781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0.14688095238095239</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0.17610067114093961</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-9.772840119165839E-2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-0.2527123287671233</v>
      </c>
      <c r="AK455" t="str">
        <f>"Max " &amp; AK452</f>
        <v>Max Change in Gross Margin / Sales</v>
      </c>
      <c r="AL455">
        <f ca="1">MAX(AK454:AN454)</f>
        <v>2.9219718759987218E-2</v>
      </c>
    </row>
    <row r="456" spans="2:40" x14ac:dyDescent="0.3">
      <c r="X456" t="str">
        <f>"Max " &amp; X453</f>
        <v>Max Gross Margin</v>
      </c>
      <c r="Y456">
        <f ca="1">MAX(X455:AB455)</f>
        <v>0.20818978102189781</v>
      </c>
      <c r="AK456" t="str">
        <f>AK455 &amp; " Year"</f>
        <v>Max Change in Gross Margin / Sales Year</v>
      </c>
      <c r="AL456" t="str">
        <f ca="1">IF(MATCH(AL455,AK454:AN454,0)=1,AK453,IF(MATCH(AL455,AK454:AN454,0)=2,AL453,IF(MATCH(AL455,AK454:AN454,0)=3,AM453,AN453)))</f>
        <v>13-14</v>
      </c>
    </row>
    <row r="457" spans="2:40" x14ac:dyDescent="0.3">
      <c r="X457" t="str">
        <f>X456 &amp; " Year"</f>
        <v>Max Gross Margin Year</v>
      </c>
      <c r="Y457">
        <f ca="1">VALUE(X454)+MATCH(Y456,X455:AB455,0)-1</f>
        <v>2012</v>
      </c>
      <c r="AK457" t="str">
        <f>"Min " &amp; AK452</f>
        <v>Min Change in Gross Margin / Sales</v>
      </c>
      <c r="AL457">
        <f ca="1">MIN(AK454:AN454)</f>
        <v>-0.27382907233259801</v>
      </c>
    </row>
    <row r="458" spans="2:40" x14ac:dyDescent="0.3">
      <c r="X458" t="str">
        <f>"Min " &amp; X453</f>
        <v>Min Gross Margin</v>
      </c>
      <c r="Y458">
        <f ca="1">MIN(X455:AB455)</f>
        <v>-0.2527123287671233</v>
      </c>
      <c r="AK458" t="str">
        <f>AK457 &amp; " Year"</f>
        <v>Min Change in Gross Margin / Sales Year</v>
      </c>
      <c r="AL458" t="str">
        <f ca="1">IF(MATCH(AL457,AK454:AN454,0)=1,AK453,IF(MATCH(AL457,AK454:AN454,0)=2,AL453,IF(MATCH(AL457,AK454:AN454,0)=3,AM453,AN453)))</f>
        <v>14-15</v>
      </c>
    </row>
    <row r="459" spans="2:40" x14ac:dyDescent="0.3">
      <c r="X459" t="str">
        <f>X458 &amp; " Year"</f>
        <v>Min Gross Margin Year</v>
      </c>
      <c r="Y459">
        <f ca="1">VALUE(X454)+MATCH(Y458,X455:AB455,0)-1</f>
        <v>2016</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-5.4963503649635037E-2</v>
      </c>
      <c r="R462">
        <f ca="1">Y455-Y463-Y471</f>
        <v>-0.1493015873015873</v>
      </c>
      <c r="S462">
        <f ca="1">Z455-Z463-Z471</f>
        <v>-8.2140939597315415E-2</v>
      </c>
      <c r="T462">
        <f ca="1">AA455-AA463-AA471</f>
        <v>-0.57571996027805361</v>
      </c>
      <c r="U462">
        <f ca="1">AB455-AB463-AB471</f>
        <v>-0.898703196347032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-5.4963503649635037E-2</v>
      </c>
      <c r="S463" t="str">
        <f>"GM Effect on Max"</f>
        <v>GM Effect on Max</v>
      </c>
      <c r="T463" t="str">
        <f ca="1">IF(R464=Y457,"Max OM in same year as Max GM","Inconclusive Effect")</f>
        <v>Max OM in same year as Max GM</v>
      </c>
      <c r="U463" t="str">
        <f>"Correlation with GM"</f>
        <v>Correlation with GM</v>
      </c>
      <c r="V463">
        <f ca="1">CORREL(Q462:U462,X455:AB455)</f>
        <v>0.99884166911838235</v>
      </c>
      <c r="X463">
        <f ca="1">(INDIRECT("J" &amp; MATCH("SG&amp;A Expense",B145:B403,0) +144))/(INDIRECT("J" &amp; MATCH("Sales/Revenue",B145:B403,0) +144))</f>
        <v>0.1265985401459854</v>
      </c>
      <c r="Y463">
        <f ca="1">(INDIRECT("K" &amp; MATCH("SG&amp;A Expense",B145:B403,0) +144))/(INDIRECT("K" &amp; MATCH("Sales/Revenue",B145:B403,0) +144))</f>
        <v>0.12971428571428573</v>
      </c>
      <c r="Z463">
        <f ca="1">(INDIRECT("L" &amp; MATCH("SG&amp;A Expense",B145:B403,0) +144))/(INDIRECT("L" &amp; MATCH("Sales/Revenue",B145:B403,0) +144))</f>
        <v>0.11228187919463087</v>
      </c>
      <c r="AA463">
        <f ca="1">(INDIRECT("M" &amp; MATCH("SG&amp;A Expense",B145:B403,0) +144))/(INDIRECT("M" &amp; MATCH("Sales/Revenue",B145:B403,0) +144))</f>
        <v>0.17807845084409135</v>
      </c>
      <c r="AB463">
        <f ca="1">(INDIRECT("N" &amp; MATCH("SG&amp;A Expense",B145:B403,0) +144))/(INDIRECT("N" &amp; MATCH("Sales/Revenue",B145:B403,0) +144))</f>
        <v>0.24717808219178083</v>
      </c>
      <c r="AE463">
        <f ca="1">R462-Q462</f>
        <v>-9.4338083651952259E-2</v>
      </c>
      <c r="AF463">
        <f ca="1">S462-R462</f>
        <v>6.7160647704271881E-2</v>
      </c>
      <c r="AG463">
        <f ca="1">T462-S462</f>
        <v>-0.49357902068073822</v>
      </c>
      <c r="AH463">
        <f ca="1">U462-T462</f>
        <v>-0.32298323606897839</v>
      </c>
      <c r="AK463">
        <f ca="1">Y463-X463</f>
        <v>3.1157455683003266E-3</v>
      </c>
      <c r="AL463">
        <f ca="1">Z463-Y463</f>
        <v>-1.7432406519654858E-2</v>
      </c>
      <c r="AM463">
        <f ca="1">AA463-Z463</f>
        <v>6.5796571649460484E-2</v>
      </c>
      <c r="AN463">
        <f ca="1">AB463-AA463</f>
        <v>6.9099631347689483E-2</v>
      </c>
    </row>
    <row r="464" spans="2:40" x14ac:dyDescent="0.3">
      <c r="Q464" t="str">
        <f>Q463 &amp; " Year"</f>
        <v>Max Operating Margin Year</v>
      </c>
      <c r="R464">
        <f ca="1">VALUE(Q461)+MATCH(R463,Q462:U462,0)-1</f>
        <v>2012</v>
      </c>
      <c r="S464" t="str">
        <f>"SGA Effect on Max"</f>
        <v>SGA Effect on Max</v>
      </c>
      <c r="T464" t="str">
        <f ca="1">IF(R464=Y467,"Max OM in same year as Min SGA","Inconclusive Effect")</f>
        <v>Inconclusive Effect</v>
      </c>
      <c r="U464" t="str">
        <f>"Correlation with SGA"</f>
        <v>Correlation with SGA</v>
      </c>
      <c r="V464">
        <f ca="1">CORREL(Q462:U462,X463:AB463)</f>
        <v>-0.98234728197051924</v>
      </c>
      <c r="X464" t="str">
        <f>"Max " &amp; X461</f>
        <v>Max SGA / Sales</v>
      </c>
      <c r="Y464">
        <f ca="1">MAX(X463:AB463)</f>
        <v>0.24717808219178083</v>
      </c>
      <c r="AE464" t="str">
        <f>"Max " &amp; AE461</f>
        <v>Max Change in Operating Margin</v>
      </c>
      <c r="AF464">
        <f ca="1">MAX(AE463:AH463)</f>
        <v>6.7160647704271881E-2</v>
      </c>
      <c r="AK464" t="str">
        <f>"Max " &amp; AK461</f>
        <v>Max Change in SGA / Sales</v>
      </c>
      <c r="AL464">
        <f ca="1">MAX(AK463:AN463)</f>
        <v>6.9099631347689483E-2</v>
      </c>
    </row>
    <row r="465" spans="4:40" x14ac:dyDescent="0.3">
      <c r="J465" t="str">
        <f>"EOY Pretax ROIC"</f>
        <v>EOY Pretax ROIC</v>
      </c>
      <c r="Q465" t="str">
        <f>"Min " &amp; Q460</f>
        <v>Min Operating Margin</v>
      </c>
      <c r="R465">
        <f ca="1">MIN(Q462:U462)</f>
        <v>-0.898703196347032</v>
      </c>
      <c r="S465" t="str">
        <f>"Dep Effect on Max"</f>
        <v>Dep Effect on Max</v>
      </c>
      <c r="T465" t="str">
        <f ca="1">IF(R464=Y475,"Max OM in same year as Min Depr","Inconclusive Effect")</f>
        <v>Max OM in same year as Min Depr</v>
      </c>
      <c r="U465" t="str">
        <f>"Correlation with Dep"</f>
        <v>Correlation with Dep</v>
      </c>
      <c r="V465">
        <f ca="1">CORREL(Q462:U462,X471:AB471)</f>
        <v>-0.99998458463441631</v>
      </c>
      <c r="X465" t="str">
        <f>X464 &amp; " Year"</f>
        <v>Max SGA / Sales Year</v>
      </c>
      <c r="Y465">
        <f ca="1">VALUE(X462)+MATCH(Y464,X463:AB463,0)-1</f>
        <v>2016</v>
      </c>
      <c r="AE465" t="str">
        <f>AE464 &amp; " Year"</f>
        <v>Max Change in Operating Margin Year</v>
      </c>
      <c r="AF465" t="str">
        <f ca="1">IF(MATCH(AF464,AE463:AH463,0)=1,AE462,IF(MATCH(AF464,AE463:AH463,0)=2,AF462,IF(MATCH(AF464,AE463:AH463,0)=3,AG462,AH462)))</f>
        <v>13-14</v>
      </c>
      <c r="AK465" t="str">
        <f>AK464 &amp; " Year"</f>
        <v>Max Change in SGA / Sales Year</v>
      </c>
      <c r="AL465" t="str">
        <f ca="1">IF(MATCH(AL464,AK463:AN463,0)=1,AK462,IF(MATCH(AL464,AK463:AN463,0)=2,AL462,IF(MATCH(AL464,AK463:AN463,0)=3,AM462,AN462)))</f>
        <v>15-16</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2016</v>
      </c>
      <c r="S466" t="str">
        <f>"GM Effect on Min"</f>
        <v>GM Effect on Min</v>
      </c>
      <c r="T466" t="str">
        <f ca="1">IF(R466=Y459,"Min OM in same year as Min GM","Inconclusive Effect")</f>
        <v>Min OM in same year as Min GM</v>
      </c>
      <c r="X466" t="str">
        <f>"Min " &amp; X461</f>
        <v>Min SGA / Sales</v>
      </c>
      <c r="Y466">
        <f ca="1">MIN(X463:AB463)</f>
        <v>0.11228187919463087</v>
      </c>
      <c r="AE466" t="str">
        <f>"Min " &amp; AE461</f>
        <v>Min Change in Operating Margin</v>
      </c>
      <c r="AF466">
        <f ca="1">MIN(AE463:AH463)</f>
        <v>-0.49357902068073822</v>
      </c>
      <c r="AK466" t="str">
        <f>"Min " &amp; AK461</f>
        <v>Min Change in SGA / Sales</v>
      </c>
      <c r="AL466">
        <f ca="1">MIN(AK463:AN463)</f>
        <v>-1.7432406519654858E-2</v>
      </c>
    </row>
    <row r="467" spans="4:40" x14ac:dyDescent="0.3">
      <c r="J467">
        <f ca="1">Q462*(1/Q490)</f>
        <v>-5.4068803090466522E-2</v>
      </c>
      <c r="K467">
        <f ca="1">R462*(1/R490)</f>
        <v>-0.13884726947972867</v>
      </c>
      <c r="L467">
        <f ca="1">S462*(1/S490)</f>
        <v>-8.8801660088228443E-2</v>
      </c>
      <c r="M467">
        <f ca="1">T462*(1/T490)</f>
        <v>-0.48566970690178751</v>
      </c>
      <c r="N467">
        <f ca="1">U462*(1/U490)</f>
        <v>-0.79744578781887143</v>
      </c>
      <c r="S467" t="str">
        <f>"SGA Effect on Min"</f>
        <v>SGA Effect on Min</v>
      </c>
      <c r="T467" t="str">
        <f ca="1">IF(R466=Y465,"Min OM in same year as Max SGA","Inconclusive Effect")</f>
        <v>Min OM in same year as Max SGA</v>
      </c>
      <c r="X467" t="str">
        <f>X466 &amp; " Year"</f>
        <v>Min SGA / Sales Year</v>
      </c>
      <c r="Y467">
        <f ca="1">VALUE(X462)+MATCH(Y466,X463:AB463,0)-1</f>
        <v>2014</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13-14</v>
      </c>
    </row>
    <row r="468" spans="4:40" x14ac:dyDescent="0.3">
      <c r="J468" t="str">
        <f>"Max " &amp; J465</f>
        <v>Max EOY Pretax ROIC</v>
      </c>
      <c r="K468">
        <f ca="1">MAX(J467:N467)</f>
        <v>-5.4068803090466522E-2</v>
      </c>
      <c r="L468" t="str">
        <f>"OM Effect on Max"</f>
        <v>OM Effect on Max</v>
      </c>
      <c r="M468" t="str">
        <f ca="1">IF(K469=R464,"Max ROIC in same year as Max OM","Inconclusive Effect")</f>
        <v>Max ROIC in same year as Max OM</v>
      </c>
      <c r="N468" t="str">
        <f>"Correlation with OM"</f>
        <v>Correlation with OM</v>
      </c>
      <c r="O468">
        <f ca="1">CORREL(J467:N467,Q462:U462)</f>
        <v>0.99920146139850619</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2012</v>
      </c>
      <c r="L469" t="str">
        <f>"IC Effect on Max"</f>
        <v>IC Effect on Max</v>
      </c>
      <c r="M469" t="str">
        <f ca="1">IF(K469=R494,"Max ROIC in same year as Min IC","Inconclusive Effect")</f>
        <v>Inconclusive Effect</v>
      </c>
      <c r="N469" t="str">
        <f>"Correlation with IC"</f>
        <v>Correlation with IC</v>
      </c>
      <c r="O469">
        <f ca="1">CORREL(J467:N467,Q490:U490)</f>
        <v>-0.72047177756614733</v>
      </c>
      <c r="X469" t="str">
        <f>"Depreciation / Sales"</f>
        <v>Depreciation / Sales</v>
      </c>
    </row>
    <row r="470" spans="4:40" x14ac:dyDescent="0.3">
      <c r="J470" t="str">
        <f>"Min " &amp; J465</f>
        <v>Min EOY Pretax ROIC</v>
      </c>
      <c r="K470">
        <f ca="1">MIN(J467:N467)</f>
        <v>-0.79744578781887143</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2016</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0.13655474452554744</v>
      </c>
      <c r="Y471">
        <f ca="1">(INDIRECT("K" &amp; MATCH("Depreciation &amp; Amortization Expense",B145:B403,0) +144))/(INDIRECT("K" &amp; MATCH("Sales/Revenue",B145:B403,0) +144))</f>
        <v>0.16646825396825396</v>
      </c>
      <c r="Z471">
        <f ca="1">(INDIRECT("L" &amp; MATCH("Depreciation &amp; Amortization Expense",B145:B403,0) +144))/(INDIRECT("L" &amp; MATCH("Sales/Revenue",B145:B403,0) +144))</f>
        <v>0.14595973154362415</v>
      </c>
      <c r="AA471">
        <f ca="1">(INDIRECT("M" &amp; MATCH("Depreciation &amp; Amortization Expense",B145:B403,0) +144))/(INDIRECT("M" &amp; MATCH("Sales/Revenue",B145:B403,0) +144))</f>
        <v>0.29991310824230388</v>
      </c>
      <c r="AB471">
        <f ca="1">(INDIRECT("N" &amp; MATCH("Depreciation &amp; Amortization Expense",B145:B403,0) +144))/(INDIRECT("N" &amp; MATCH("Sales/Revenue",B145:B403,0) +144))</f>
        <v>0.39881278538812787</v>
      </c>
    </row>
    <row r="472" spans="4:40" x14ac:dyDescent="0.3">
      <c r="Q472">
        <f ca="1">K467-J467</f>
        <v>-8.4778466389262147E-2</v>
      </c>
      <c r="R472">
        <f ca="1">L467-K467</f>
        <v>5.0045609391500226E-2</v>
      </c>
      <c r="S472">
        <f ca="1">M467-L467</f>
        <v>-0.39686804681355908</v>
      </c>
      <c r="T472">
        <f ca="1">N467-M467</f>
        <v>-0.31177608091708392</v>
      </c>
      <c r="X472" t="str">
        <f>"Max " &amp; X469</f>
        <v>Max Depreciation / Sales</v>
      </c>
      <c r="Y472">
        <f ca="1">MAX(X471:AB471)</f>
        <v>0.39881278538812787</v>
      </c>
      <c r="AK472" t="str">
        <f>"Change in Depreciation / Sales"</f>
        <v>Change in Depreciation / Sales</v>
      </c>
    </row>
    <row r="473" spans="4:40" x14ac:dyDescent="0.3">
      <c r="Q473" t="str">
        <f>"Max " &amp; Q470</f>
        <v>Max Change in EOY Pretax ROIC</v>
      </c>
      <c r="R473">
        <f ca="1">MAX(Q472:T472)</f>
        <v>5.0045609391500226E-2</v>
      </c>
      <c r="X473" t="str">
        <f>X472 &amp; " Year"</f>
        <v>Max Depreciation / Sales Year</v>
      </c>
      <c r="Y473">
        <f ca="1">VALUE(X470)+MATCH(Y472,X471:AB471,0)-1</f>
        <v>2016</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13-14</v>
      </c>
      <c r="X474" t="str">
        <f>"Min " &amp; X469</f>
        <v>Min Depreciation / Sales</v>
      </c>
      <c r="Y474">
        <f ca="1">MIN(X471:AB471)</f>
        <v>0.13655474452554744</v>
      </c>
      <c r="AK474">
        <f ca="1">Y471-X471</f>
        <v>2.9913509442706515E-2</v>
      </c>
      <c r="AL474">
        <f ca="1">Z471-Y471</f>
        <v>-2.0508522424629805E-2</v>
      </c>
      <c r="AM474">
        <f ca="1">AA471-Z471</f>
        <v>0.15395337669867973</v>
      </c>
      <c r="AN474">
        <f ca="1">AB471-AA471</f>
        <v>9.8899677145823983E-2</v>
      </c>
    </row>
    <row r="475" spans="4:40" x14ac:dyDescent="0.3">
      <c r="D475" t="str">
        <f>"EOY ROIC"</f>
        <v>EOY ROIC</v>
      </c>
      <c r="K475" t="str">
        <f>"Change in EOY ROIC"</f>
        <v>Change in EOY ROIC</v>
      </c>
      <c r="Q475" t="str">
        <f>"Min " &amp; Q470</f>
        <v>Min Change in EOY Pretax ROIC</v>
      </c>
      <c r="R475">
        <f ca="1">MIN(Q472:T472)</f>
        <v>-0.39686804681355908</v>
      </c>
      <c r="X475" t="str">
        <f>X474 &amp; " Year"</f>
        <v>Min Depreciation / Sales Year</v>
      </c>
      <c r="Y475">
        <f ca="1">VALUE(X470)+MATCH(Y474,X471:AB471,0)-1</f>
        <v>2012</v>
      </c>
      <c r="AK475" t="str">
        <f>"Max " &amp; AK472</f>
        <v>Max Change in Depreciation / Sales</v>
      </c>
      <c r="AL475">
        <f ca="1">MAX(AK474:AN474)</f>
        <v>0.15395337669867973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14-15</v>
      </c>
      <c r="AK476" t="str">
        <f>AK475 &amp; " Year"</f>
        <v>Max Change in Depreciation / Sales Year</v>
      </c>
      <c r="AL476" t="str">
        <f ca="1">IF(MATCH(AL475,AK474:AN474,0)=1,AK473,IF(MATCH(AL475,AK474:AN474,0)=2,AL473,IF(MATCH(AL475,AK474:AN474,0)=3,AM473,AN473)))</f>
        <v>14-15</v>
      </c>
    </row>
    <row r="477" spans="4:40" x14ac:dyDescent="0.3">
      <c r="D477">
        <f ca="1">J467*(1-J487)</f>
        <v>-3.5473081952052454E-2</v>
      </c>
      <c r="E477">
        <f ca="1">K467*(1-K487)</f>
        <v>-8.9620735304795224E-2</v>
      </c>
      <c r="F477">
        <f ca="1">L467*(1-L487)</f>
        <v>-9.4717985523774098E-2</v>
      </c>
      <c r="G477">
        <f ca="1">M467*(1-M487)</f>
        <v>-0.31470636765172921</v>
      </c>
      <c r="H477">
        <f ca="1">N467*(1-N487)</f>
        <v>-0.77313265205950299</v>
      </c>
      <c r="K477">
        <f ca="1">E477-D477</f>
        <v>-5.4147653352742769E-2</v>
      </c>
      <c r="L477">
        <f ca="1">F477-E477</f>
        <v>-5.0972502189788743E-3</v>
      </c>
      <c r="M477">
        <f ca="1">G477-F477</f>
        <v>-0.21998838212795513</v>
      </c>
      <c r="N477">
        <f ca="1">H477-G477</f>
        <v>-0.45842628440777378</v>
      </c>
      <c r="AK477" t="str">
        <f>"Min " &amp; AK472</f>
        <v>Min Change in Depreciation / Sales</v>
      </c>
      <c r="AL477">
        <f ca="1">MIN(AK474:AN474)</f>
        <v>-2.0508522424629805E-2</v>
      </c>
    </row>
    <row r="478" spans="4:40" x14ac:dyDescent="0.3">
      <c r="D478" t="str">
        <f>"Max " &amp; D475</f>
        <v>Max EOY ROIC</v>
      </c>
      <c r="E478">
        <f ca="1">MAX(D477:H477)</f>
        <v>-3.5473081952052454E-2</v>
      </c>
      <c r="F478" t="str">
        <f>"Cash Tax  Effect on Max"</f>
        <v>Cash Tax  Effect on Max</v>
      </c>
      <c r="G478" t="str">
        <f ca="1">IF(E479=K491,"Max ROIC in same year as Min Cash Tax","Inconclusive Effect")</f>
        <v>Inconclusive Effect</v>
      </c>
      <c r="K478" t="str">
        <f>"Max " &amp; K475</f>
        <v>Max Change in EOY ROIC</v>
      </c>
      <c r="L478">
        <f ca="1">MAX(K477:N477)</f>
        <v>-5.0972502189788743E-3</v>
      </c>
      <c r="AK478" t="str">
        <f>AK477 &amp; " Year"</f>
        <v>Min Change in Depreciation / Sales Year</v>
      </c>
      <c r="AL478" t="str">
        <f ca="1">IF(MATCH(AL477,AK474:AN474,0)=1,AK473,IF(MATCH(AL477,AK474:AN474,0)=2,AL473,IF(MATCH(AL477,AK474:AN474,0)=3,AM473,AN473)))</f>
        <v>13-14</v>
      </c>
    </row>
    <row r="479" spans="4:40" x14ac:dyDescent="0.3">
      <c r="D479" t="str">
        <f>D478 &amp; " Year"</f>
        <v>Max EOY ROIC Year</v>
      </c>
      <c r="E479">
        <f ca="1">VALUE(D476)+MATCH(E478,D477:H477,0)-1</f>
        <v>2012</v>
      </c>
      <c r="K479" t="str">
        <f>K478 &amp; " Year"</f>
        <v>Max Change in EOY ROIC Year</v>
      </c>
      <c r="L479" t="str">
        <f ca="1">IF(MATCH(L478,K477:N477,0)=1,K476,IF(MATCH(L478,K477:N477,0)=2,L476,IF(MATCH(L478,K477:N477,0)=3,M476,N476)))</f>
        <v>13-14</v>
      </c>
      <c r="Q479" t="str">
        <f>"Change in Cash Tax Rate"</f>
        <v>Change in Cash Tax Rate</v>
      </c>
    </row>
    <row r="480" spans="4:40" x14ac:dyDescent="0.3">
      <c r="D480" t="str">
        <f>"Min " &amp; D475</f>
        <v>Min EOY ROIC</v>
      </c>
      <c r="E480">
        <f ca="1">MIN(D477:H477)</f>
        <v>-0.77313265205950299</v>
      </c>
      <c r="F480" t="str">
        <f>"Cash Tax  Effect on Min"</f>
        <v>Cash Tax  Effect on Min</v>
      </c>
      <c r="G480" t="str">
        <f ca="1">IF(E481=K489,"Min ROIC in same year as Max Cash Tax","Inconclusive Effect")</f>
        <v>Inconclusive Effect</v>
      </c>
      <c r="K480" t="str">
        <f>"Min " &amp; K475</f>
        <v>Min Change in EOY ROIC</v>
      </c>
      <c r="L480">
        <f ca="1">MIN(K477:N477)</f>
        <v>-0.45842628440777378</v>
      </c>
      <c r="Q480" t="str">
        <f>K476</f>
        <v>12-13</v>
      </c>
      <c r="R480" t="str">
        <f>L476</f>
        <v>13-14</v>
      </c>
      <c r="S480" t="str">
        <f>M476</f>
        <v>14-15</v>
      </c>
      <c r="T480" t="str">
        <f>N476</f>
        <v>15-16</v>
      </c>
    </row>
    <row r="481" spans="4:40" x14ac:dyDescent="0.3">
      <c r="D481" t="str">
        <f>D480 &amp; " Year"</f>
        <v>Min EOY ROIC Year</v>
      </c>
      <c r="E481">
        <f ca="1">VALUE(D476)+MATCH(E480,D477:H477,0)-1</f>
        <v>2016</v>
      </c>
      <c r="K481" t="str">
        <f>K480 &amp; " Year"</f>
        <v>Min Change in EOY ROIC Year</v>
      </c>
      <c r="L481" t="str">
        <f ca="1">IF(MATCH(L480,K477:N477,0)=1,K476,IF(MATCH(L480,K477:N477,0)=2,L476,IF(MATCH(L480,K477:N477,0)=3,M476,N476)))</f>
        <v>15-16</v>
      </c>
      <c r="Q481">
        <f ca="1">K487-J487</f>
        <v>1.0610288500738141E-2</v>
      </c>
      <c r="R481">
        <f ca="1">L487-K487</f>
        <v>-0.42116132753347441</v>
      </c>
      <c r="S481">
        <f ca="1">M487-L487</f>
        <v>0.41863969439986271</v>
      </c>
      <c r="T481">
        <f ca="1">N487-M487</f>
        <v>-0.32152689031711612</v>
      </c>
      <c r="X481" t="str">
        <f>"Op WC / Sales"</f>
        <v>Op WC / Sales</v>
      </c>
    </row>
    <row r="482" spans="4:40" x14ac:dyDescent="0.3">
      <c r="D482" t="str">
        <f>"Correlation with OM"</f>
        <v>Correlation with OM</v>
      </c>
      <c r="E482">
        <f ca="1">CORREL(D477:H477,Q462:U462)</f>
        <v>0.96734594941609031</v>
      </c>
      <c r="Q482" t="str">
        <f>"Max " &amp; Q479</f>
        <v>Max Change in Cash Tax Rate</v>
      </c>
      <c r="R482">
        <f ca="1">MAX(Q481:T481)</f>
        <v>0.41863969439986271</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-0.57553819575519771</v>
      </c>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0.19</v>
      </c>
      <c r="Y483">
        <f ca="1">(INDIRECT("K" &amp; MATCH("Total Current Assets",B145:B403,0) +144) - INDIRECT("K" &amp; MATCH("Total Current Liabilities",B145:B403,0) +144))/(INDIRECT("K" &amp; MATCH("Sales/Revenue",B145:B403,0) +144))</f>
        <v>0.18917460317460316</v>
      </c>
      <c r="Z483">
        <f ca="1">(INDIRECT("L" &amp; MATCH("Total Current Assets",B145:B403,0) +144) - INDIRECT("L" &amp; MATCH("Total Current Liabilities",B145:B403,0) +144))/(INDIRECT("L" &amp; MATCH("Sales/Revenue",B145:B403,0) +144))</f>
        <v>0.14702013422818791</v>
      </c>
      <c r="AA483">
        <f ca="1">(INDIRECT("M" &amp; MATCH("Total Current Assets",B145:B403,0) +144) - INDIRECT("M" &amp; MATCH("Total Current Liabilities",B145:B403,0) +144))/(INDIRECT("M" &amp; MATCH("Sales/Revenue",B145:B403,0) +144))</f>
        <v>5.2048162859980138E-2</v>
      </c>
      <c r="AB483">
        <f ca="1">(INDIRECT("N" &amp; MATCH("Total Current Assets",B145:B403,0) +144) - INDIRECT("N" &amp; MATCH("Total Current Liabilities",B145:B403,0) +144))/(INDIRECT("N" &amp; MATCH("Sales/Revenue",B145:B403,0) +144))</f>
        <v>0.22778082191780816</v>
      </c>
      <c r="AK483" t="str">
        <f>K476</f>
        <v>12-13</v>
      </c>
      <c r="AL483" t="str">
        <f>L476</f>
        <v>13-14</v>
      </c>
      <c r="AM483" t="str">
        <f>M476</f>
        <v>14-15</v>
      </c>
      <c r="AN483" t="str">
        <f>N476</f>
        <v>15-16</v>
      </c>
    </row>
    <row r="484" spans="4:40" x14ac:dyDescent="0.3">
      <c r="D484" t="str">
        <f>"Correlation with GM"</f>
        <v>Correlation with GM</v>
      </c>
      <c r="E484">
        <f ca="1">CORREL(D477:H477,X455:AB455)</f>
        <v>0.9583188251025232</v>
      </c>
      <c r="Q484" t="str">
        <f>"Min " &amp; Q479</f>
        <v>Min Change in Cash Tax Rate</v>
      </c>
      <c r="R484">
        <f ca="1">MIN(Q481:T481)</f>
        <v>-0.42116132753347441</v>
      </c>
      <c r="X484" t="str">
        <f>"Max " &amp; X481</f>
        <v>Max Op WC / Sales</v>
      </c>
      <c r="Y484">
        <f ca="1">MAX(X483:AB483)</f>
        <v>0.22778082191780816</v>
      </c>
      <c r="AK484">
        <f ca="1">Y483-X483</f>
        <v>-8.2539682539684023E-4</v>
      </c>
      <c r="AL484">
        <f ca="1">Z483-Y483</f>
        <v>-4.2154468946415252E-2</v>
      </c>
      <c r="AM484">
        <f ca="1">AA483-Z483</f>
        <v>-9.4971971368207772E-2</v>
      </c>
      <c r="AN484">
        <f ca="1">AB483-AA483</f>
        <v>0.17573265905782803</v>
      </c>
    </row>
    <row r="485" spans="4:40" x14ac:dyDescent="0.3">
      <c r="D485" t="str">
        <f>"Correlation with SGA"</f>
        <v>Correlation with SGA</v>
      </c>
      <c r="E485">
        <f ca="1">CORREL(D477:H477,X463:AB463)</f>
        <v>-0.98128509991149626</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2016</v>
      </c>
      <c r="AK485" t="str">
        <f>"Max " &amp; AK482</f>
        <v>Max Change in Op WC / Sales</v>
      </c>
      <c r="AL485">
        <f ca="1">MAX(AK484:AN484)</f>
        <v>0.17573265905782803</v>
      </c>
    </row>
    <row r="486" spans="4:40" x14ac:dyDescent="0.3">
      <c r="D486" t="str">
        <f>"Correlation with Dep"</f>
        <v>Correlation with Dep</v>
      </c>
      <c r="E486">
        <f ca="1">CORREL(D477:H477,X471:AB471)</f>
        <v>-0.96629255099661282</v>
      </c>
      <c r="J486" t="str">
        <f>D476</f>
        <v>2012</v>
      </c>
      <c r="K486" t="str">
        <f>E476</f>
        <v>2013</v>
      </c>
      <c r="L486" t="str">
        <f>F476</f>
        <v>2014</v>
      </c>
      <c r="M486" t="str">
        <f>G476</f>
        <v>2015</v>
      </c>
      <c r="N486" t="str">
        <f>H476</f>
        <v>2016</v>
      </c>
      <c r="X486" t="str">
        <f>"Min " &amp; X481</f>
        <v>Min Op WC / Sales</v>
      </c>
      <c r="Y486">
        <f ca="1">MIN(X483:AB483)</f>
        <v>5.2048162859980138E-2</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-0.23453962419503618</v>
      </c>
      <c r="J487">
        <f ca="1">(INDIRECT("J" &amp; MATCH("Income Tax",B145:B403,0) +144))/(INDIRECT("J" &amp; MATCH("Pretax Income",B145:B403,0) +144))</f>
        <v>0.34392699811202015</v>
      </c>
      <c r="K487">
        <f ca="1">(INDIRECT("K" &amp; MATCH("Income Tax",B145:B403,0) +144))/(INDIRECT("K" &amp; MATCH("Pretax Income",B145:B403,0) +144))</f>
        <v>0.3545372866127583</v>
      </c>
      <c r="L487">
        <f ca="1">(INDIRECT("L" &amp; MATCH("Income Tax",B145:B403,0) +144))/(INDIRECT("L" &amp; MATCH("Pretax Income",B145:B403,0) +144))</f>
        <v>-6.662404092071611E-2</v>
      </c>
      <c r="M487">
        <f ca="1">(INDIRECT("M" &amp; MATCH("Income Tax",B145:B403,0) +144))/(INDIRECT("M" &amp; MATCH("Pretax Income",B145:B403,0) +144))</f>
        <v>0.3520156534791466</v>
      </c>
      <c r="N487">
        <f ca="1">(INDIRECT("N" &amp; MATCH("Income Tax",B145:B403,0) +144))/(INDIRECT("N" &amp; MATCH("Pretax Income",B145:B403,0) +144))</f>
        <v>3.0488763162030488E-2</v>
      </c>
      <c r="X487" t="str">
        <f>X486 &amp; " Year"</f>
        <v>Min Op WC / Sales Year</v>
      </c>
      <c r="Y487">
        <f ca="1">VALUE(X482)+MATCH(Y486,X483:AB483,0)-1</f>
        <v>2015</v>
      </c>
      <c r="AK487" t="str">
        <f>"Min " &amp; AK482</f>
        <v>Min Change in Op WC / Sales</v>
      </c>
      <c r="AL487">
        <f ca="1">MIN(AK484:AN484)</f>
        <v>-9.4971971368207772E-2</v>
      </c>
    </row>
    <row r="488" spans="4:40" x14ac:dyDescent="0.3">
      <c r="D488" t="str">
        <f>"Correlation with PPE"</f>
        <v>Correlation with PPE</v>
      </c>
      <c r="E488">
        <f ca="1">CORREL(D477:H477,X491:AB491)</f>
        <v>-0.60032824139046592</v>
      </c>
      <c r="J488" t="str">
        <f>"Max " &amp; J485</f>
        <v>Max Cash Tax Rate</v>
      </c>
      <c r="K488">
        <f ca="1">MAX(J487:N487)</f>
        <v>0.3545372866127583</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0.95226042314392745</v>
      </c>
      <c r="J489" t="str">
        <f>J488 &amp; " Year"</f>
        <v>Max Cash Tax Rate Year</v>
      </c>
      <c r="K489">
        <f ca="1">VALUE(J486)+MATCH(K488,J487:N487,0)-1</f>
        <v>2013</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-6.662404092071611E-2</v>
      </c>
      <c r="Q490">
        <f ca="1">SUM(X483,X491,X499)</f>
        <v>1.0165474452554744</v>
      </c>
      <c r="R490">
        <f ca="1">SUM(Y483,Y491,Y499)</f>
        <v>1.0752936507936508</v>
      </c>
      <c r="S490">
        <f ca="1">SUM(Z483,Z491,Z499)</f>
        <v>0.92499328859060403</v>
      </c>
      <c r="T490">
        <f ca="1">SUM(AA483,AA491,AA499)</f>
        <v>1.1854145978152928</v>
      </c>
      <c r="U490">
        <f ca="1">SUM(AB483,AB491,AB499)</f>
        <v>1.1269771689497716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2014</v>
      </c>
      <c r="Q491" t="str">
        <f>"Max " &amp; Q488</f>
        <v>Max Invested Capital / Sales</v>
      </c>
      <c r="R491">
        <f ca="1">MAX(Q490:U490)</f>
        <v>1.1854145978152928</v>
      </c>
      <c r="S491" t="str">
        <f>"Op WC Effect on Max"</f>
        <v>Op WC Effect on Max</v>
      </c>
      <c r="T491" t="str">
        <f ca="1">IF(R492=Y485,"Max IC in same year as Max Op WC","Inconclusive Effect")</f>
        <v>Inconclusive Effect</v>
      </c>
      <c r="U491" t="str">
        <f>"Correlation with Op WC"</f>
        <v>Correlation with Op WC</v>
      </c>
      <c r="V491">
        <f ca="1">CORREL(Q490:U490,X483:AB483)</f>
        <v>-0.30051728018772</v>
      </c>
      <c r="X491">
        <f ca="1">(INDIRECT("J" &amp; MATCH("Net Property, Plant &amp; Equipment",B145:B403,0) +144))/(INDIRECT("J" &amp; MATCH("Sales/Revenue",B145:B403,0) +144))</f>
        <v>0.68888321167883215</v>
      </c>
      <c r="Y491">
        <f ca="1">(INDIRECT("K" &amp; MATCH("Net Property, Plant &amp; Equipment",B145:B403,0) +144))/(INDIRECT("K" &amp; MATCH("Sales/Revenue",B145:B403,0) +144))</f>
        <v>0.73653968253968249</v>
      </c>
      <c r="Z491">
        <f ca="1">(INDIRECT("L" &amp; MATCH("Net Property, Plant &amp; Equipment",B145:B403,0) +144))/(INDIRECT("L" &amp; MATCH("Sales/Revenue",B145:B403,0) +144))</f>
        <v>0.67785234899328861</v>
      </c>
      <c r="AA491">
        <f ca="1">(INDIRECT("M" &amp; MATCH("Net Property, Plant &amp; Equipment",B145:B403,0) +144))/(INDIRECT("M" &amp; MATCH("Sales/Revenue",B145:B403,0) +144))</f>
        <v>1.0505089374379344</v>
      </c>
      <c r="AB491">
        <f ca="1">(INDIRECT("N" &amp; MATCH("Net Property, Plant &amp; Equipment",B145:B403,0) +144))/(INDIRECT("N" &amp; MATCH("Sales/Revenue",B145:B403,0) +144))</f>
        <v>0.89287671232876709</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U492" t="str">
        <f>"Correlation with PPE"</f>
        <v>Correlation with PPE</v>
      </c>
      <c r="V492">
        <f ca="1">CORREL(Q490:U490,X491:AB491)</f>
        <v>0.89808814033726336</v>
      </c>
      <c r="X492" t="str">
        <f>"Max " &amp; X489</f>
        <v>Max PPE / Sales</v>
      </c>
      <c r="Y492">
        <f ca="1">MAX(X491:AB491)</f>
        <v>1.0505089374379344</v>
      </c>
      <c r="AE492">
        <f ca="1">R490-Q490</f>
        <v>5.8746205538176444E-2</v>
      </c>
      <c r="AF492">
        <f ca="1">S490-R490</f>
        <v>-0.15030036220304677</v>
      </c>
      <c r="AG492">
        <f ca="1">T490-S490</f>
        <v>0.26042130922468876</v>
      </c>
      <c r="AH492">
        <f ca="1">U490-T490</f>
        <v>-5.8437428865521168E-2</v>
      </c>
      <c r="AK492">
        <f ca="1">Y491-X491</f>
        <v>4.7656470860850342E-2</v>
      </c>
      <c r="AL492">
        <f ca="1">Z491-Y491</f>
        <v>-5.8687333546393883E-2</v>
      </c>
      <c r="AM492">
        <f ca="1">AA491-Z491</f>
        <v>0.37265658844464578</v>
      </c>
      <c r="AN492">
        <f ca="1">AB491-AA491</f>
        <v>-0.1576322251091673</v>
      </c>
    </row>
    <row r="493" spans="4:40" x14ac:dyDescent="0.3">
      <c r="Q493" t="str">
        <f>"Min " &amp; Q488</f>
        <v>Min Invested Capital / Sales</v>
      </c>
      <c r="R493">
        <f ca="1">MIN(Q490:U490)</f>
        <v>0.92499328859060403</v>
      </c>
      <c r="S493" t="str">
        <f>"Intangibles Effect on Max"</f>
        <v>Intangibles Effect on Max</v>
      </c>
      <c r="T493" t="str">
        <f ca="1">IF(R492=Y501,"Max IC in same year as Max Intangibles","Inconclusive Effect")</f>
        <v>Inconclusive Effect</v>
      </c>
      <c r="U493" t="str">
        <f>"Correlation with Intangibles"</f>
        <v>Correlation with Intangibles</v>
      </c>
      <c r="V493">
        <f ca="1">CORREL(Q490:U490,X499:AB499)</f>
        <v>-0.40323425845969263</v>
      </c>
      <c r="X493" t="str">
        <f>X492 &amp; " Year"</f>
        <v>Max PPE / Sales Year</v>
      </c>
      <c r="Y493">
        <f ca="1">VALUE(X490)+MATCH(Y492,X491:AB491,0)-1</f>
        <v>2015</v>
      </c>
      <c r="AE493" t="str">
        <f>"Max " &amp; AE490</f>
        <v>Max Change in Invested Capital / Sales</v>
      </c>
      <c r="AF493">
        <f ca="1">MAX(AE492:AH492)</f>
        <v>0.26042130922468876</v>
      </c>
      <c r="AK493" t="str">
        <f>"Max " &amp; AK490</f>
        <v>Max Change in PPE / Sales</v>
      </c>
      <c r="AL493">
        <f ca="1">MAX(AK492:AN492)</f>
        <v>0.37265658844464578</v>
      </c>
    </row>
    <row r="494" spans="4:40" x14ac:dyDescent="0.3">
      <c r="Q494" t="str">
        <f>Q493 &amp; " Year"</f>
        <v>Min Invested Capital / Sales Year</v>
      </c>
      <c r="R494">
        <f ca="1">VALUE(Q489)+MATCH(R493,Q490:U490,0)-1</f>
        <v>2014</v>
      </c>
      <c r="S494" t="str">
        <f>"Op WC Effect on Min"</f>
        <v>Op WC Effect on Min</v>
      </c>
      <c r="T494" t="str">
        <f ca="1">IF(R494=Y487,"Min IC in same year as Min Op WC","Inconclusive Effect")</f>
        <v>Inconclusive Effect</v>
      </c>
      <c r="X494" t="str">
        <f>"Min " &amp; X489</f>
        <v>Min PPE / Sales</v>
      </c>
      <c r="Y494">
        <f ca="1">MIN(X491:AB491)</f>
        <v>0.67785234899328861</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Min IC in same year as Min PPE</v>
      </c>
      <c r="X495" t="str">
        <f>X494 &amp; " Year"</f>
        <v>Min PPE / Sales Year</v>
      </c>
      <c r="Y495">
        <f ca="1">VALUE(X490)+MATCH(Y494,X491:AB491,0)-1</f>
        <v>2014</v>
      </c>
      <c r="AE495" t="str">
        <f>"Min " &amp; AE490</f>
        <v>Min Change in Invested Capital / Sales</v>
      </c>
      <c r="AF495">
        <f ca="1">MIN(AE492:AH492)</f>
        <v>-0.15030036220304677</v>
      </c>
      <c r="AK495" t="str">
        <f>"Min " &amp; AK490</f>
        <v>Min Change in PPE / Sales</v>
      </c>
      <c r="AL495">
        <f ca="1">MIN(AK492:AN492)</f>
        <v>-0.1576322251091673</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13-14</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0.13766423357664234</v>
      </c>
      <c r="Y499">
        <f ca="1">(INDIRECT("K" &amp; MATCH("Intangible Assets",B145:B403,0) +144))/(INDIRECT("K" &amp; MATCH("Sales/Revenue",B145:B403,0) +144))</f>
        <v>0.14957936507936509</v>
      </c>
      <c r="Z499">
        <f ca="1">(INDIRECT("L" &amp; MATCH("Intangible Assets",B145:B403,0) +144))/(INDIRECT("L" &amp; MATCH("Sales/Revenue",B145:B403,0) +144))</f>
        <v>0.10012080536912751</v>
      </c>
      <c r="AA499">
        <f ca="1">(INDIRECT("M" &amp; MATCH("Intangible Assets",B145:B403,0) +144))/(INDIRECT("M" &amp; MATCH("Sales/Revenue",B145:B403,0) +144))</f>
        <v>8.2857497517378351E-2</v>
      </c>
      <c r="AB499">
        <f ca="1">(INDIRECT("N" &amp; MATCH("Intangible Assets",B145:B403,0) +144))/(INDIRECT("N" &amp; MATCH("Sales/Revenue",B145:B403,0) +144))</f>
        <v>6.3196347031963468E-3</v>
      </c>
      <c r="AK499" t="str">
        <f>K476</f>
        <v>12-13</v>
      </c>
      <c r="AL499" t="str">
        <f>L476</f>
        <v>13-14</v>
      </c>
      <c r="AM499" t="str">
        <f>M476</f>
        <v>14-15</v>
      </c>
      <c r="AN499" t="str">
        <f>N476</f>
        <v>15-16</v>
      </c>
    </row>
    <row r="500" spans="3:40" x14ac:dyDescent="0.3">
      <c r="X500" t="str">
        <f>"Max " &amp; X497</f>
        <v>Max Intangibles / Sales</v>
      </c>
      <c r="Y500">
        <f ca="1">MAX(X499:AB499)</f>
        <v>0.14957936507936509</v>
      </c>
      <c r="AK500">
        <f ca="1">Y499-X499</f>
        <v>1.1915131502722748E-2</v>
      </c>
      <c r="AL500">
        <f ca="1">Z499-Y499</f>
        <v>-4.9458559710237576E-2</v>
      </c>
      <c r="AM500">
        <f ca="1">AA499-Z499</f>
        <v>-1.7263307851749163E-2</v>
      </c>
      <c r="AN500">
        <f ca="1">AB499-AA499</f>
        <v>-7.6537862814181998E-2</v>
      </c>
    </row>
    <row r="501" spans="3:40" x14ac:dyDescent="0.3">
      <c r="X501" t="str">
        <f>X500 &amp; " Year"</f>
        <v>Max Intangibles / Sales Year</v>
      </c>
      <c r="Y501">
        <f ca="1">VALUE(X498)+MATCH(Y500,X499:AB499,0)-1</f>
        <v>2013</v>
      </c>
      <c r="AK501" t="str">
        <f>"Max " &amp; AK498</f>
        <v>Max Change in Intagibles / Sales</v>
      </c>
      <c r="AL501">
        <f ca="1">MAX(AK500:AN500)</f>
        <v>1.1915131502722748E-2</v>
      </c>
    </row>
    <row r="502" spans="3:40" x14ac:dyDescent="0.3">
      <c r="X502" t="str">
        <f>"Min " &amp; X497</f>
        <v>Min Intangibles / Sales</v>
      </c>
      <c r="Y502">
        <f ca="1">MIN(X499:AB499)</f>
        <v>6.3196347031963468E-3</v>
      </c>
      <c r="AK502" t="str">
        <f>AK501 &amp; " Year"</f>
        <v>Max Change in Intagibles / Sales Year</v>
      </c>
      <c r="AL502" t="str">
        <f ca="1">IF(MATCH(AL501,AK500:AN500,0)=1,AK499,IF(MATCH(AL501,AK500:AN500,0)=2,AL499,IF(MATCH(AL501,AK500:AN500,0)=3,AM499,AN499)))</f>
        <v>12-13</v>
      </c>
    </row>
    <row r="503" spans="3:40" x14ac:dyDescent="0.3">
      <c r="X503" t="str">
        <f>X502 &amp; " Year"</f>
        <v>Min Intangibles / Sales Year</v>
      </c>
      <c r="Y503">
        <f ca="1">VALUE(X498)+MATCH(Y502,X499:AB499,0)-1</f>
        <v>2016</v>
      </c>
      <c r="AK503" t="str">
        <f>"Min " &amp; AK498</f>
        <v>Min Change in Intagibles / Sales</v>
      </c>
      <c r="AL503">
        <f ca="1">MIN(AK500:AN500)</f>
        <v>-7.6537862814181998E-2</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-3.5473081952052454E-2</v>
      </c>
      <c r="E508">
        <f t="shared" ca="1" si="85"/>
        <v>-8.9620735304795224E-2</v>
      </c>
      <c r="F508">
        <f t="shared" ca="1" si="85"/>
        <v>-9.4717985523774098E-2</v>
      </c>
      <c r="G508">
        <f t="shared" ca="1" si="85"/>
        <v>-0.31470636765172921</v>
      </c>
      <c r="H508">
        <f t="shared" ca="1" si="85"/>
        <v>-0.77313265205950299</v>
      </c>
      <c r="I508">
        <f t="shared" ref="I508:I518" ca="1" si="86">AVERAGE(D508:H508)</f>
        <v>-0.2615301644983708</v>
      </c>
      <c r="J508">
        <f t="shared" ref="J508:J518" ca="1" si="87">STDEV(D508:H508)</f>
        <v>0.30538736603280286</v>
      </c>
      <c r="K508">
        <f t="shared" ref="K508:K518" ca="1" si="88">(D508-I508)/J508</f>
        <v>0.74023063063465655</v>
      </c>
      <c r="L508">
        <f t="shared" ref="L508:L518" ca="1" si="89">(E508-I508)/J508</f>
        <v>0.56292253155983574</v>
      </c>
      <c r="M508">
        <f t="shared" ref="M508:M518" ca="1" si="90">(F508-I508)/J508</f>
        <v>0.54623143433077959</v>
      </c>
      <c r="N508">
        <f t="shared" ref="N508:N518" ca="1" si="91">(G508-I508)/J508</f>
        <v>-0.17412705654511768</v>
      </c>
      <c r="O508">
        <f t="shared" ref="O508:O518" ca="1" si="92">(H508-I508)/J508</f>
        <v>-1.6752575399801541</v>
      </c>
      <c r="P508">
        <f ca="1">K507 + MATCH(IF(MAX(MAX(K508:O508),ABS(MIN(K508:O508)))=ABS(MIN(K508:O508)), MIN(K508:O508),MAX(K508:O508)),K508:O508,0) - 1</f>
        <v>2016</v>
      </c>
    </row>
    <row r="509" spans="3:40" x14ac:dyDescent="0.3">
      <c r="C509" t="str">
        <f>J465</f>
        <v>EOY Pretax ROIC</v>
      </c>
      <c r="D509">
        <f ca="1">J467</f>
        <v>-5.4068803090466522E-2</v>
      </c>
      <c r="E509">
        <f ca="1">K467</f>
        <v>-0.13884726947972867</v>
      </c>
      <c r="F509">
        <f ca="1">L467</f>
        <v>-8.8801660088228443E-2</v>
      </c>
      <c r="G509">
        <f ca="1">M467</f>
        <v>-0.48566970690178751</v>
      </c>
      <c r="H509">
        <f ca="1">N467</f>
        <v>-0.79744578781887143</v>
      </c>
      <c r="I509">
        <f t="shared" ca="1" si="86"/>
        <v>-0.31296664547581654</v>
      </c>
      <c r="J509">
        <f t="shared" ca="1" si="87"/>
        <v>0.32099142408880599</v>
      </c>
      <c r="K509">
        <f t="shared" ca="1" si="88"/>
        <v>0.80655688269641412</v>
      </c>
      <c r="L509">
        <f t="shared" ca="1" si="89"/>
        <v>0.54244245462431961</v>
      </c>
      <c r="M509">
        <f t="shared" ca="1" si="90"/>
        <v>0.69835194514595589</v>
      </c>
      <c r="N509">
        <f t="shared" ca="1" si="91"/>
        <v>-0.53803014182145459</v>
      </c>
      <c r="O509">
        <f t="shared" ca="1" si="92"/>
        <v>-1.5093211406452347</v>
      </c>
      <c r="P509">
        <f ca="1">K507 + MATCH(IF(MAX(MAX(K509:O509),ABS(MIN(K509:O509)))=ABS(MIN(K509:O509)), MIN(K509:O509),MAX(K509:O509)),K509:O509,0) - 1</f>
        <v>2016</v>
      </c>
    </row>
    <row r="510" spans="3:40" x14ac:dyDescent="0.3">
      <c r="C510" t="str">
        <f>J485</f>
        <v>Cash Tax Rate</v>
      </c>
      <c r="D510">
        <f ca="1">J487</f>
        <v>0.34392699811202015</v>
      </c>
      <c r="E510">
        <f ca="1">K487</f>
        <v>0.3545372866127583</v>
      </c>
      <c r="F510">
        <f ca="1">L487</f>
        <v>-6.662404092071611E-2</v>
      </c>
      <c r="G510">
        <f ca="1">M487</f>
        <v>0.3520156534791466</v>
      </c>
      <c r="H510">
        <f ca="1">N487</f>
        <v>3.0488763162030488E-2</v>
      </c>
      <c r="I510">
        <f t="shared" ca="1" si="86"/>
        <v>0.20286893208904785</v>
      </c>
      <c r="J510">
        <f t="shared" ca="1" si="87"/>
        <v>0.20462575436417779</v>
      </c>
      <c r="K510">
        <f t="shared" ca="1" si="88"/>
        <v>0.68934659012632193</v>
      </c>
      <c r="L510">
        <f t="shared" ca="1" si="89"/>
        <v>0.74119875572349658</v>
      </c>
      <c r="M510">
        <f t="shared" ca="1" si="90"/>
        <v>-1.317004175975524</v>
      </c>
      <c r="N510">
        <f t="shared" ca="1" si="91"/>
        <v>0.72887560929724626</v>
      </c>
      <c r="O510">
        <f t="shared" ca="1" si="92"/>
        <v>-0.84241677917154001</v>
      </c>
      <c r="P510">
        <f ca="1">K507 + MATCH(IF(MAX(MAX(K510:O510),ABS(MIN(K510:O510)))=ABS(MIN(K510:O510)), MIN(K510:O510),MAX(K510:O510)),K510:O510,0) - 1</f>
        <v>2014</v>
      </c>
    </row>
    <row r="511" spans="3:40" x14ac:dyDescent="0.3">
      <c r="C511" t="str">
        <f>Q460</f>
        <v>Operating Margin</v>
      </c>
      <c r="D511">
        <f ca="1">Q462</f>
        <v>-5.4963503649635037E-2</v>
      </c>
      <c r="E511">
        <f ca="1">R462</f>
        <v>-0.1493015873015873</v>
      </c>
      <c r="F511">
        <f ca="1">S462</f>
        <v>-8.2140939597315415E-2</v>
      </c>
      <c r="G511">
        <f ca="1">T462</f>
        <v>-0.57571996027805361</v>
      </c>
      <c r="H511">
        <f ca="1">U462</f>
        <v>-0.898703196347032</v>
      </c>
      <c r="I511">
        <f t="shared" ca="1" si="86"/>
        <v>-0.35216583743472468</v>
      </c>
      <c r="J511">
        <f t="shared" ca="1" si="87"/>
        <v>0.37117250274251784</v>
      </c>
      <c r="K511">
        <f t="shared" ca="1" si="88"/>
        <v>0.80071215294538867</v>
      </c>
      <c r="L511">
        <f t="shared" ca="1" si="89"/>
        <v>0.54654978112391106</v>
      </c>
      <c r="M511">
        <f t="shared" ca="1" si="90"/>
        <v>0.72749165372502111</v>
      </c>
      <c r="N511">
        <f t="shared" ca="1" si="91"/>
        <v>-0.602291713937679</v>
      </c>
      <c r="O511">
        <f t="shared" ca="1" si="92"/>
        <v>-1.4724618738566415</v>
      </c>
      <c r="P511">
        <f ca="1">K507 + MATCH(IF(MAX(MAX(K511:O511),ABS(MIN(K511:O511)))=ABS(MIN(K511:O511)), MIN(K511:O511),MAX(K511:O511)),K511:O511,0) - 1</f>
        <v>2016</v>
      </c>
    </row>
    <row r="512" spans="3:40" x14ac:dyDescent="0.3">
      <c r="C512" t="str">
        <f>Q488</f>
        <v>Invested Capital / Sales</v>
      </c>
      <c r="D512">
        <f ca="1">Q490</f>
        <v>1.0165474452554744</v>
      </c>
      <c r="E512">
        <f ca="1">R490</f>
        <v>1.0752936507936508</v>
      </c>
      <c r="F512">
        <f ca="1">S490</f>
        <v>0.92499328859060403</v>
      </c>
      <c r="G512">
        <f ca="1">T490</f>
        <v>1.1854145978152928</v>
      </c>
      <c r="H512">
        <f ca="1">U490</f>
        <v>1.1269771689497716</v>
      </c>
      <c r="I512">
        <f t="shared" ca="1" si="86"/>
        <v>1.0658452302809587</v>
      </c>
      <c r="J512">
        <f t="shared" ca="1" si="87"/>
        <v>0.100489752356291</v>
      </c>
      <c r="K512">
        <f t="shared" ca="1" si="88"/>
        <v>-0.49057524642609107</v>
      </c>
      <c r="L512">
        <f t="shared" ca="1" si="89"/>
        <v>9.4023721734255231E-2</v>
      </c>
      <c r="M512">
        <f t="shared" ca="1" si="90"/>
        <v>-1.4016547795934222</v>
      </c>
      <c r="N512">
        <f t="shared" ca="1" si="91"/>
        <v>1.1898662772139736</v>
      </c>
      <c r="O512">
        <f t="shared" ca="1" si="92"/>
        <v>0.60834002707128654</v>
      </c>
      <c r="P512">
        <f ca="1">K507 + MATCH(IF(MAX(MAX(K512:O512),ABS(MIN(K512:O512)))=ABS(MIN(K512:O512)), MIN(K512:O512),MAX(K512:O512)),K512:O512,0) - 1</f>
        <v>2014</v>
      </c>
    </row>
    <row r="513" spans="3:16" x14ac:dyDescent="0.3">
      <c r="C513" t="str">
        <f>X453</f>
        <v>Gross Margin</v>
      </c>
      <c r="D513">
        <f ca="1">X455</f>
        <v>0.20818978102189781</v>
      </c>
      <c r="E513">
        <f ca="1">Y455</f>
        <v>0.14688095238095239</v>
      </c>
      <c r="F513">
        <f ca="1">Z455</f>
        <v>0.17610067114093961</v>
      </c>
      <c r="G513">
        <f ca="1">AA455</f>
        <v>-9.772840119165839E-2</v>
      </c>
      <c r="H513">
        <f ca="1">AB455</f>
        <v>-0.2527123287671233</v>
      </c>
      <c r="I513">
        <f t="shared" ca="1" si="86"/>
        <v>3.6146134917001638E-2</v>
      </c>
      <c r="J513">
        <f t="shared" ca="1" si="87"/>
        <v>0.20174866271784841</v>
      </c>
      <c r="K513">
        <f t="shared" ca="1" si="88"/>
        <v>0.85276226264510313</v>
      </c>
      <c r="L513">
        <f t="shared" ca="1" si="89"/>
        <v>0.54887510019740127</v>
      </c>
      <c r="M513">
        <f t="shared" ca="1" si="90"/>
        <v>0.6937073799575495</v>
      </c>
      <c r="N513">
        <f t="shared" ca="1" si="91"/>
        <v>-0.66357087231793743</v>
      </c>
      <c r="O513">
        <f t="shared" ca="1" si="92"/>
        <v>-1.4317738704821166</v>
      </c>
      <c r="P513">
        <f ca="1">K507 + MATCH(IF(MAX(MAX(K513:O513),ABS(MIN(K513:O513)))=ABS(MIN(K513:O513)), MIN(K513:O513),MAX(K513:O513)),K513:O513,0) - 1</f>
        <v>2016</v>
      </c>
    </row>
    <row r="514" spans="3:16" x14ac:dyDescent="0.3">
      <c r="C514" t="str">
        <f>X461</f>
        <v>SGA / Sales</v>
      </c>
      <c r="D514">
        <f ca="1">X463</f>
        <v>0.1265985401459854</v>
      </c>
      <c r="E514">
        <f ca="1">Y463</f>
        <v>0.12971428571428573</v>
      </c>
      <c r="F514">
        <f ca="1">Z463</f>
        <v>0.11228187919463087</v>
      </c>
      <c r="G514">
        <f ca="1">AA463</f>
        <v>0.17807845084409135</v>
      </c>
      <c r="H514">
        <f ca="1">AB463</f>
        <v>0.24717808219178083</v>
      </c>
      <c r="I514">
        <f t="shared" ca="1" si="86"/>
        <v>0.15877024761815484</v>
      </c>
      <c r="J514">
        <f t="shared" ca="1" si="87"/>
        <v>5.529282957203159E-2</v>
      </c>
      <c r="K514">
        <f t="shared" ca="1" si="88"/>
        <v>-0.58184230615758969</v>
      </c>
      <c r="L514">
        <f t="shared" ca="1" si="89"/>
        <v>-0.52549240342307058</v>
      </c>
      <c r="M514">
        <f t="shared" ca="1" si="90"/>
        <v>-0.84076667414826745</v>
      </c>
      <c r="N514">
        <f t="shared" ca="1" si="91"/>
        <v>0.34919904398784934</v>
      </c>
      <c r="O514">
        <f t="shared" ca="1" si="92"/>
        <v>1.5989023397410784</v>
      </c>
      <c r="P514">
        <f ca="1">K507 + MATCH(IF(MAX(MAX(K514:O514),ABS(MIN(K514:O514)))=ABS(MIN(K514:O514)), MIN(K514:O514),MAX(K514:O514)),K514:O514,0) - 1</f>
        <v>2016</v>
      </c>
    </row>
    <row r="515" spans="3:16" x14ac:dyDescent="0.3">
      <c r="C515" t="str">
        <f>X469</f>
        <v>Depreciation / Sales</v>
      </c>
      <c r="D515">
        <f ca="1">X471</f>
        <v>0.13655474452554744</v>
      </c>
      <c r="E515">
        <f ca="1">Y471</f>
        <v>0.16646825396825396</v>
      </c>
      <c r="F515">
        <f ca="1">Z471</f>
        <v>0.14595973154362415</v>
      </c>
      <c r="G515">
        <f ca="1">AA471</f>
        <v>0.29991310824230388</v>
      </c>
      <c r="H515">
        <f ca="1">AB471</f>
        <v>0.39881278538812787</v>
      </c>
      <c r="I515">
        <f t="shared" ca="1" si="86"/>
        <v>0.22954172473357146</v>
      </c>
      <c r="J515">
        <f t="shared" ca="1" si="87"/>
        <v>0.11534254893603536</v>
      </c>
      <c r="K515">
        <f t="shared" ca="1" si="88"/>
        <v>-0.80618107598429345</v>
      </c>
      <c r="L515">
        <f t="shared" ca="1" si="89"/>
        <v>-0.54683610989293874</v>
      </c>
      <c r="M515">
        <f t="shared" ca="1" si="90"/>
        <v>-0.72464146111682282</v>
      </c>
      <c r="N515">
        <f t="shared" ca="1" si="91"/>
        <v>0.61010775431846709</v>
      </c>
      <c r="O515">
        <f t="shared" ca="1" si="92"/>
        <v>1.4675508926755882</v>
      </c>
      <c r="P515">
        <f ca="1">K507 + MATCH(IF(MAX(MAX(K515:O515),ABS(MIN(K515:O515)))=ABS(MIN(K515:O515)), MIN(K515:O515),MAX(K515:O515)),K515:O515,0) - 1</f>
        <v>2016</v>
      </c>
    </row>
    <row r="516" spans="3:16" x14ac:dyDescent="0.3">
      <c r="C516" t="str">
        <f>X481</f>
        <v>Op WC / Sales</v>
      </c>
      <c r="D516">
        <f ca="1">X483</f>
        <v>0.19</v>
      </c>
      <c r="E516">
        <f ca="1">Y483</f>
        <v>0.18917460317460316</v>
      </c>
      <c r="F516">
        <f ca="1">Z483</f>
        <v>0.14702013422818791</v>
      </c>
      <c r="G516">
        <f ca="1">AA483</f>
        <v>5.2048162859980138E-2</v>
      </c>
      <c r="H516">
        <f ca="1">AB483</f>
        <v>0.22778082191780816</v>
      </c>
      <c r="I516">
        <f t="shared" ca="1" si="86"/>
        <v>0.16120474443611588</v>
      </c>
      <c r="J516">
        <f t="shared" ca="1" si="87"/>
        <v>6.7379923385655169E-2</v>
      </c>
      <c r="K516">
        <f t="shared" ca="1" si="88"/>
        <v>0.42735660886807247</v>
      </c>
      <c r="L516">
        <f t="shared" ca="1" si="89"/>
        <v>0.41510671626026102</v>
      </c>
      <c r="M516">
        <f t="shared" ca="1" si="90"/>
        <v>-0.21051686459690744</v>
      </c>
      <c r="N516">
        <f t="shared" ca="1" si="91"/>
        <v>-1.6200164098045651</v>
      </c>
      <c r="O516">
        <f t="shared" ca="1" si="92"/>
        <v>0.98806994927313874</v>
      </c>
      <c r="P516">
        <f ca="1">K507 + MATCH(IF(MAX(MAX(K516:O516),ABS(MIN(K516:O516)))=ABS(MIN(K516:O516)), MIN(K516:O516),MAX(K516:O516)),K516:O516,0) - 1</f>
        <v>2015</v>
      </c>
    </row>
    <row r="517" spans="3:16" x14ac:dyDescent="0.3">
      <c r="C517" t="str">
        <f>X489</f>
        <v>PPE / Sales</v>
      </c>
      <c r="D517">
        <f ca="1">X491</f>
        <v>0.68888321167883215</v>
      </c>
      <c r="E517">
        <f ca="1">Y491</f>
        <v>0.73653968253968249</v>
      </c>
      <c r="F517">
        <f ca="1">Z491</f>
        <v>0.67785234899328861</v>
      </c>
      <c r="G517">
        <f ca="1">AA491</f>
        <v>1.0505089374379344</v>
      </c>
      <c r="H517">
        <f ca="1">AB491</f>
        <v>0.89287671232876709</v>
      </c>
      <c r="I517">
        <f t="shared" ca="1" si="86"/>
        <v>0.80933217859570095</v>
      </c>
      <c r="J517">
        <f t="shared" ca="1" si="87"/>
        <v>0.15987461088928853</v>
      </c>
      <c r="K517">
        <f t="shared" ca="1" si="88"/>
        <v>-0.75339646643630254</v>
      </c>
      <c r="L517">
        <f t="shared" ca="1" si="89"/>
        <v>-0.45530991851124181</v>
      </c>
      <c r="M517">
        <f t="shared" ca="1" si="90"/>
        <v>-0.82239342989526165</v>
      </c>
      <c r="N517">
        <f t="shared" ca="1" si="91"/>
        <v>1.5085369559350845</v>
      </c>
      <c r="O517">
        <f t="shared" ca="1" si="92"/>
        <v>0.52256285890772136</v>
      </c>
      <c r="P517">
        <f ca="1">K507 + MATCH(IF(MAX(MAX(K517:O517),ABS(MIN(K517:O517)))=ABS(MIN(K517:O517)), MIN(K517:O517),MAX(K517:O517)),K517:O517,0) - 1</f>
        <v>2015</v>
      </c>
    </row>
    <row r="518" spans="3:16" x14ac:dyDescent="0.3">
      <c r="C518" t="str">
        <f>X497</f>
        <v>Intangibles / Sales</v>
      </c>
      <c r="D518">
        <f ca="1">X499</f>
        <v>0.13766423357664234</v>
      </c>
      <c r="E518">
        <f ca="1">Y499</f>
        <v>0.14957936507936509</v>
      </c>
      <c r="F518">
        <f ca="1">Z499</f>
        <v>0.10012080536912751</v>
      </c>
      <c r="G518">
        <f ca="1">AA499</f>
        <v>8.2857497517378351E-2</v>
      </c>
      <c r="H518">
        <f ca="1">AB499</f>
        <v>6.3196347031963468E-3</v>
      </c>
      <c r="I518">
        <f t="shared" ca="1" si="86"/>
        <v>9.5308307249141938E-2</v>
      </c>
      <c r="J518">
        <f t="shared" ca="1" si="87"/>
        <v>5.6649225183785713E-2</v>
      </c>
      <c r="K518">
        <f t="shared" ca="1" si="88"/>
        <v>0.74768765486352362</v>
      </c>
      <c r="L518">
        <f t="shared" ca="1" si="89"/>
        <v>0.9580194195799302</v>
      </c>
      <c r="M518">
        <f t="shared" ca="1" si="90"/>
        <v>8.4952585041940185E-2</v>
      </c>
      <c r="N518">
        <f t="shared" ca="1" si="91"/>
        <v>-0.21978782042242812</v>
      </c>
      <c r="O518">
        <f t="shared" ca="1" si="92"/>
        <v>-1.5708718390629666</v>
      </c>
      <c r="P518">
        <f ca="1">K507 + MATCH(IF(MAX(MAX(K518:O518),ABS(MIN(K518:O518)))=ABS(MIN(K518:O518)), MIN(K518:O518),MAX(K518:O518)),K518:O518,0) - 1</f>
        <v>2016</v>
      </c>
    </row>
    <row r="519" spans="3:16" x14ac:dyDescent="0.3">
      <c r="I519" t="str">
        <f>"Max SD"</f>
        <v>Max SD</v>
      </c>
      <c r="J519">
        <f ca="1">MAX(J508:J518)</f>
        <v>0.37117250274251784</v>
      </c>
    </row>
    <row r="520" spans="3:16" x14ac:dyDescent="0.3">
      <c r="I520" t="str">
        <f>"Max SD Item"</f>
        <v>Max SD Item</v>
      </c>
      <c r="J520" t="str">
        <f ca="1">INDIRECT("C" &amp; 507 + MATCH(J519,J508:J518,0))</f>
        <v>Operating Margin</v>
      </c>
    </row>
    <row r="521" spans="3:16" x14ac:dyDescent="0.3">
      <c r="I521" t="str">
        <f>"Min SD"</f>
        <v>Min SD</v>
      </c>
      <c r="J521">
        <f ca="1">MIN(J508:J518)</f>
        <v>5.529282957203159E-2</v>
      </c>
    </row>
    <row r="522" spans="3:16" x14ac:dyDescent="0.3">
      <c r="I522" t="str">
        <f>"Min SD Item"</f>
        <v>Min SD Item</v>
      </c>
      <c r="J522" t="str">
        <f ca="1">INDIRECT("C" &amp; 507 + MATCH(J521,J508:J518,0))</f>
        <v>SGA / Sales</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10377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Bemis Company</v>
      </c>
    </row>
    <row r="2" spans="1:16" x14ac:dyDescent="0.3">
      <c r="B2" t="s">
        <v>2</v>
      </c>
      <c r="C2" t="s">
        <v>1151</v>
      </c>
      <c r="K2" t="str">
        <f>LEFT(C1,FIND("(",C1) - 2)</f>
        <v>Bemis Company,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$46.22, up .98% after opening up 1.05%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$46.22, up .98% after opening up 1.05% over yesterday's closing price</v>
      </c>
    </row>
    <row r="5" spans="1:16" x14ac:dyDescent="0.3">
      <c r="J5">
        <f ca="1">RANDBETWEEN(1,2)</f>
        <v>2</v>
      </c>
      <c r="K5" t="str">
        <f>"The one year target estimate for " &amp; D1 &amp; " is " &amp; TEXT(C23,"$####.00")</f>
        <v>The one year target estimate for Bemis Company is $47.85</v>
      </c>
      <c r="L5" t="str">
        <f>D1 &amp; " is expected to be trading at " &amp; TEXT(C23, "$####.00") &amp; ", based on target estimates"</f>
        <v>Bemis Company is expected to be trading at $47.85, based on target estimates</v>
      </c>
    </row>
    <row r="6" spans="1:16" x14ac:dyDescent="0.3">
      <c r="K6" t="str">
        <f>" which would be " &amp; IF(OR(LEFT(ABS((C23-C2)/C2*100),1)="8",LEFT(ABS((C23-C2)/C2*100),2)="18"), "an ", "a ")  &amp;TEXT(ABS((C23-C2)/C2),"####.00%")&amp;IF((C23-C2)&gt;0," increase over"," decrease from")&amp;" the current price"</f>
        <v xml:space="preserve"> which would be a 3.53% increase over the current price</v>
      </c>
    </row>
    <row r="7" spans="1:16" x14ac:dyDescent="0.3">
      <c r="A7" s="1">
        <v>0</v>
      </c>
      <c r="B7" t="s">
        <v>5</v>
      </c>
      <c r="C7" t="s">
        <v>10378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28.57% over last quarter based on the average of 14 analyst estimates (Yahoo Finance)</v>
      </c>
    </row>
    <row r="8" spans="1:16" x14ac:dyDescent="0.3">
      <c r="A8" s="1">
        <v>1</v>
      </c>
      <c r="B8" t="s">
        <v>7</v>
      </c>
      <c r="C8" t="s">
        <v>10379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10380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10381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$0.31 in the 2 months leading up to the earnings report</v>
      </c>
    </row>
    <row r="11" spans="1:16" x14ac:dyDescent="0.3">
      <c r="A11" s="1">
        <v>4</v>
      </c>
      <c r="B11" t="s">
        <v>13</v>
      </c>
      <c r="C11" t="s">
        <v>10382</v>
      </c>
      <c r="K11" t="str">
        <f>IF(B145="Interest Income",U42, K42)</f>
        <v>No positive trends</v>
      </c>
    </row>
    <row r="12" spans="1:16" x14ac:dyDescent="0.3">
      <c r="A12" s="1">
        <v>5</v>
      </c>
      <c r="B12" t="s">
        <v>15</v>
      </c>
      <c r="C12" t="s">
        <v>10383</v>
      </c>
      <c r="D12" t="str">
        <f>LEFT(C12,FIND("-",C12)-2)</f>
        <v>43.13</v>
      </c>
      <c r="E12" t="str">
        <f>TRIM(RIGHT(C12,FIND("-",C12)-1))</f>
        <v>53.10</v>
      </c>
      <c r="K12" t="str">
        <f ca="1">D78</f>
        <v>There are some indications that Bemis Company may be overvalued. The company has a higher forward p/e, peg ratio, price/sales than the comparable average</v>
      </c>
    </row>
    <row r="13" spans="1:16" x14ac:dyDescent="0.3">
      <c r="A13" s="1">
        <v>6</v>
      </c>
      <c r="B13" t="s">
        <v>17</v>
      </c>
      <c r="C13" t="s">
        <v>10384</v>
      </c>
      <c r="K13" t="str">
        <f ca="1">D89</f>
        <v>There are some indications that Bemis Company may be undervalued. The company has a lower trailing p/e, and price/book than the comparable average</v>
      </c>
    </row>
    <row r="14" spans="1:16" x14ac:dyDescent="0.3">
      <c r="A14" s="1">
        <v>7</v>
      </c>
      <c r="B14" t="s">
        <v>19</v>
      </c>
      <c r="C14" t="s">
        <v>10385</v>
      </c>
    </row>
    <row r="16" spans="1:16" x14ac:dyDescent="0.3">
      <c r="A16" s="1">
        <v>0</v>
      </c>
      <c r="B16" t="s">
        <v>21</v>
      </c>
      <c r="C16" t="s">
        <v>10386</v>
      </c>
    </row>
    <row r="17" spans="1:23" x14ac:dyDescent="0.3">
      <c r="A17" s="1">
        <v>1</v>
      </c>
      <c r="B17" t="s">
        <v>23</v>
      </c>
      <c r="C17" t="s">
        <v>2046</v>
      </c>
      <c r="K17" t="str">
        <f ca="1">K2 &amp; IF(J3=1, K3,IF(J3=2,L3,IF(J3=3,M3,IF(J3=4,N3,IF(J3=5,O3,IF(J3=6,P3)))))) &amp; ". " &amp; IF(J4=1,K4,IF(J4=2,L4)) &amp; ". " &amp; IF(J5=1,K5,IF(J5=2,L5)) &amp; K6 &amp; ". " &amp; K7 &amp; ". " &amp; K8 &amp; ". " &amp; K9 &amp; "."</f>
        <v>Bemis Company, Inc. reports earnings on Jul 27, 2017. The current stock price is $46.22, up .98% after opening up 1.05% over yesterday's closing price. Bemis Company is expected to be trading at $47.85, based on target estimates which would be a 3.53% increase over the current price. Earnings are expected to increase by 28.57% over last quarter based on the average of 14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10387</v>
      </c>
    </row>
    <row r="19" spans="1:23" x14ac:dyDescent="0.3">
      <c r="A19" s="1">
        <v>3</v>
      </c>
      <c r="B19" t="s">
        <v>27</v>
      </c>
      <c r="C19" t="s">
        <v>2473</v>
      </c>
    </row>
    <row r="20" spans="1:23" x14ac:dyDescent="0.3">
      <c r="A20" s="1">
        <v>4</v>
      </c>
      <c r="B20" t="s">
        <v>29</v>
      </c>
      <c r="C20" t="s">
        <v>30</v>
      </c>
    </row>
    <row r="21" spans="1:23" x14ac:dyDescent="0.3">
      <c r="A21" s="1">
        <v>5</v>
      </c>
      <c r="B21" t="s">
        <v>31</v>
      </c>
      <c r="C21" t="s">
        <v>10388</v>
      </c>
    </row>
    <row r="22" spans="1:23" x14ac:dyDescent="0.3">
      <c r="A22" s="1">
        <v>6</v>
      </c>
      <c r="B22" t="s">
        <v>33</v>
      </c>
      <c r="C22" t="s">
        <v>10389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10390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14</v>
      </c>
      <c r="D27">
        <v>14</v>
      </c>
      <c r="E27">
        <v>15</v>
      </c>
      <c r="F27">
        <v>15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0.56000000000000005</v>
      </c>
      <c r="D28">
        <v>0.72</v>
      </c>
      <c r="E28">
        <v>2.5499999999999998</v>
      </c>
      <c r="F28">
        <v>2.86</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0.53</v>
      </c>
      <c r="D29">
        <v>0.69</v>
      </c>
      <c r="E29">
        <v>2.5</v>
      </c>
      <c r="F29">
        <v>2.68</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0.56999999999999995</v>
      </c>
      <c r="D30">
        <v>0.74</v>
      </c>
      <c r="E30">
        <v>2.6</v>
      </c>
      <c r="F30">
        <v>3.03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0.67</v>
      </c>
      <c r="D31">
        <v>0.75</v>
      </c>
      <c r="E31">
        <v>2.69</v>
      </c>
      <c r="F31">
        <v>2.5499999999999998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7072</v>
      </c>
      <c r="D34" t="s">
        <v>7072</v>
      </c>
      <c r="E34" t="s">
        <v>3749</v>
      </c>
      <c r="F34" t="s">
        <v>3749</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251</v>
      </c>
      <c r="D35" t="s">
        <v>251</v>
      </c>
      <c r="E35" t="s">
        <v>7362</v>
      </c>
      <c r="F35" t="s">
        <v>10391</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55</v>
      </c>
      <c r="D36" t="s">
        <v>55</v>
      </c>
      <c r="E36" t="s">
        <v>1558</v>
      </c>
      <c r="F36" t="s">
        <v>7112</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59</v>
      </c>
      <c r="D37" t="s">
        <v>52</v>
      </c>
      <c r="E37" t="s">
        <v>10392</v>
      </c>
      <c r="F37" t="s">
        <v>10393</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51</v>
      </c>
      <c r="D38" t="s">
        <v>251</v>
      </c>
      <c r="E38" t="s">
        <v>1566</v>
      </c>
      <c r="F38" t="s">
        <v>7362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5670</v>
      </c>
      <c r="D39" t="s">
        <v>6190</v>
      </c>
      <c r="E39" t="s">
        <v>2614</v>
      </c>
      <c r="F39" t="s">
        <v>10394</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v>0.67</v>
      </c>
      <c r="D42">
        <v>0.75</v>
      </c>
      <c r="E42" t="s">
        <v>7552</v>
      </c>
      <c r="F42" t="s">
        <v>6535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v>0.67</v>
      </c>
      <c r="D43">
        <v>0.75</v>
      </c>
      <c r="E43" t="s">
        <v>2480</v>
      </c>
      <c r="F43" t="s">
        <v>458</v>
      </c>
    </row>
    <row r="44" spans="1:23" x14ac:dyDescent="0.3">
      <c r="A44" s="1">
        <v>2</v>
      </c>
      <c r="B44" t="s">
        <v>82</v>
      </c>
      <c r="E44" t="s">
        <v>6539</v>
      </c>
      <c r="F44" t="s">
        <v>4373</v>
      </c>
    </row>
    <row r="45" spans="1:23" x14ac:dyDescent="0.3">
      <c r="A45" s="1">
        <v>3</v>
      </c>
      <c r="B45" t="s">
        <v>87</v>
      </c>
      <c r="E45" t="s">
        <v>7163</v>
      </c>
      <c r="F45" t="s">
        <v>7615</v>
      </c>
    </row>
    <row r="47" spans="1:23" x14ac:dyDescent="0.3">
      <c r="B47" s="1" t="s">
        <v>92</v>
      </c>
      <c r="C47" s="1" t="s">
        <v>37</v>
      </c>
      <c r="D47" s="1" t="s">
        <v>38</v>
      </c>
      <c r="E47" s="1" t="s">
        <v>39</v>
      </c>
      <c r="F47" s="1" t="s">
        <v>40</v>
      </c>
    </row>
    <row r="48" spans="1:23" x14ac:dyDescent="0.3">
      <c r="A48" s="1">
        <v>0</v>
      </c>
      <c r="B48" t="s">
        <v>93</v>
      </c>
      <c r="C48">
        <v>0.56000000000000005</v>
      </c>
      <c r="D48">
        <v>0.72</v>
      </c>
      <c r="E48">
        <v>2.5499999999999998</v>
      </c>
      <c r="F48">
        <v>2.86</v>
      </c>
    </row>
    <row r="49" spans="1:14" x14ac:dyDescent="0.3">
      <c r="A49" s="1">
        <v>1</v>
      </c>
      <c r="B49" t="s">
        <v>94</v>
      </c>
      <c r="C49">
        <v>0.56000000000000005</v>
      </c>
      <c r="D49">
        <v>0.72</v>
      </c>
      <c r="E49">
        <v>2.54</v>
      </c>
      <c r="F49">
        <v>2.86</v>
      </c>
    </row>
    <row r="50" spans="1:14" x14ac:dyDescent="0.3">
      <c r="A50" s="1">
        <v>2</v>
      </c>
      <c r="B50" t="s">
        <v>95</v>
      </c>
      <c r="C50">
        <v>0.56999999999999995</v>
      </c>
      <c r="D50">
        <v>0.72</v>
      </c>
      <c r="E50">
        <v>2.5499999999999998</v>
      </c>
      <c r="F50">
        <v>2.84</v>
      </c>
    </row>
    <row r="51" spans="1:14" x14ac:dyDescent="0.3">
      <c r="A51" s="1">
        <v>3</v>
      </c>
      <c r="B51" t="s">
        <v>96</v>
      </c>
      <c r="C51">
        <v>0.57999999999999996</v>
      </c>
      <c r="D51">
        <v>0.72</v>
      </c>
      <c r="E51">
        <v>2.5499999999999998</v>
      </c>
      <c r="F51">
        <v>2.84</v>
      </c>
    </row>
    <row r="52" spans="1:14" x14ac:dyDescent="0.3">
      <c r="A52" s="1">
        <v>4</v>
      </c>
      <c r="B52" t="s">
        <v>97</v>
      </c>
      <c r="C52">
        <v>0.72</v>
      </c>
      <c r="D52">
        <v>0.8</v>
      </c>
      <c r="E52">
        <v>2.9</v>
      </c>
      <c r="F52">
        <v>3.17</v>
      </c>
    </row>
    <row r="54" spans="1:14" x14ac:dyDescent="0.3">
      <c r="B54" s="1" t="s">
        <v>98</v>
      </c>
      <c r="C54" s="1" t="s">
        <v>37</v>
      </c>
      <c r="D54" s="1" t="s">
        <v>38</v>
      </c>
      <c r="E54" s="1" t="s">
        <v>39</v>
      </c>
      <c r="F54" s="1" t="s">
        <v>40</v>
      </c>
    </row>
    <row r="55" spans="1:14" x14ac:dyDescent="0.3">
      <c r="A55" s="1">
        <v>0</v>
      </c>
      <c r="B55" t="s">
        <v>99</v>
      </c>
      <c r="D55">
        <v>2</v>
      </c>
      <c r="E55">
        <v>2</v>
      </c>
      <c r="F55">
        <v>4</v>
      </c>
    </row>
    <row r="56" spans="1:14" x14ac:dyDescent="0.3">
      <c r="A56" s="1">
        <v>1</v>
      </c>
      <c r="B56" t="s">
        <v>100</v>
      </c>
      <c r="D56">
        <v>4</v>
      </c>
      <c r="E56">
        <v>3</v>
      </c>
      <c r="F56">
        <v>5</v>
      </c>
    </row>
    <row r="57" spans="1:14" x14ac:dyDescent="0.3">
      <c r="A57" s="1">
        <v>2</v>
      </c>
      <c r="B57" t="s">
        <v>101</v>
      </c>
      <c r="C57">
        <v>2</v>
      </c>
      <c r="D57">
        <v>1</v>
      </c>
      <c r="E57">
        <v>1</v>
      </c>
      <c r="F57">
        <v>1</v>
      </c>
    </row>
    <row r="58" spans="1:14" x14ac:dyDescent="0.3">
      <c r="A58" s="1">
        <v>3</v>
      </c>
      <c r="B58" t="s">
        <v>102</v>
      </c>
    </row>
    <row r="60" spans="1:14" x14ac:dyDescent="0.3">
      <c r="B60" s="1" t="s">
        <v>103</v>
      </c>
      <c r="C60" s="1" t="s">
        <v>10395</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10396</v>
      </c>
      <c r="F61">
        <v>0.19</v>
      </c>
      <c r="I61" t="str">
        <f t="shared" si="4"/>
        <v>N/A</v>
      </c>
      <c r="J61">
        <f t="shared" si="5"/>
        <v>-0.16399999999999998</v>
      </c>
      <c r="K61" t="str">
        <f t="shared" si="6"/>
        <v>N/A</v>
      </c>
      <c r="L61" t="str">
        <f t="shared" si="7"/>
        <v>N/A</v>
      </c>
      <c r="M61">
        <f t="shared" si="8"/>
        <v>0.19</v>
      </c>
      <c r="N61" t="str">
        <f t="shared" si="9"/>
        <v>N/A</v>
      </c>
    </row>
    <row r="62" spans="1:14" x14ac:dyDescent="0.3">
      <c r="A62" s="1">
        <v>1</v>
      </c>
      <c r="B62" t="s">
        <v>110</v>
      </c>
      <c r="C62" t="s">
        <v>10397</v>
      </c>
      <c r="F62">
        <v>0.22</v>
      </c>
      <c r="I62" t="str">
        <f t="shared" si="4"/>
        <v>N/A</v>
      </c>
      <c r="J62">
        <f t="shared" si="5"/>
        <v>-0.04</v>
      </c>
      <c r="K62" t="str">
        <f t="shared" si="6"/>
        <v>N/A</v>
      </c>
      <c r="L62" t="str">
        <f t="shared" si="7"/>
        <v>N/A</v>
      </c>
      <c r="M62">
        <f t="shared" si="8"/>
        <v>0.22</v>
      </c>
      <c r="N62" t="str">
        <f t="shared" si="9"/>
        <v>N/A</v>
      </c>
    </row>
    <row r="63" spans="1:14" x14ac:dyDescent="0.3">
      <c r="A63" s="1">
        <v>2</v>
      </c>
      <c r="B63" t="s">
        <v>112</v>
      </c>
      <c r="C63" t="s">
        <v>1826</v>
      </c>
      <c r="F63">
        <v>0.08</v>
      </c>
      <c r="I63" t="str">
        <f t="shared" si="4"/>
        <v>N/A</v>
      </c>
      <c r="J63">
        <f t="shared" si="5"/>
        <v>-5.2000000000000005E-2</v>
      </c>
      <c r="K63" t="str">
        <f t="shared" si="6"/>
        <v>N/A</v>
      </c>
      <c r="L63" t="str">
        <f t="shared" si="7"/>
        <v>N/A</v>
      </c>
      <c r="M63">
        <f t="shared" si="8"/>
        <v>0.08</v>
      </c>
      <c r="N63" t="str">
        <f t="shared" si="9"/>
        <v>N/A</v>
      </c>
    </row>
    <row r="64" spans="1:14" x14ac:dyDescent="0.3">
      <c r="A64" s="1">
        <v>3</v>
      </c>
      <c r="B64" t="s">
        <v>114</v>
      </c>
      <c r="C64" t="s">
        <v>7556</v>
      </c>
      <c r="F64">
        <v>0.12</v>
      </c>
      <c r="I64" t="str">
        <f t="shared" si="4"/>
        <v>N/A</v>
      </c>
      <c r="J64">
        <f t="shared" si="5"/>
        <v>0.122</v>
      </c>
      <c r="K64" t="str">
        <f t="shared" si="6"/>
        <v>N/A</v>
      </c>
      <c r="L64" t="str">
        <f t="shared" si="7"/>
        <v>N/A</v>
      </c>
      <c r="M64">
        <f t="shared" si="8"/>
        <v>0.12</v>
      </c>
      <c r="N64" t="str">
        <f t="shared" si="9"/>
        <v>N/A</v>
      </c>
    </row>
    <row r="65" spans="1:14" x14ac:dyDescent="0.3">
      <c r="A65" s="1">
        <v>4</v>
      </c>
      <c r="B65" t="s">
        <v>116</v>
      </c>
      <c r="C65" t="s">
        <v>10398</v>
      </c>
      <c r="F65">
        <v>0.09</v>
      </c>
      <c r="I65" t="str">
        <f t="shared" si="4"/>
        <v>N/A</v>
      </c>
      <c r="J65">
        <f t="shared" si="5"/>
        <v>6.5599999999999992E-2</v>
      </c>
      <c r="K65" t="str">
        <f t="shared" si="6"/>
        <v>N/A</v>
      </c>
      <c r="L65" t="str">
        <f t="shared" si="7"/>
        <v>N/A</v>
      </c>
      <c r="M65">
        <f t="shared" si="8"/>
        <v>0.09</v>
      </c>
      <c r="N65" t="str">
        <f t="shared" si="9"/>
        <v>N/A</v>
      </c>
    </row>
    <row r="66" spans="1:14" x14ac:dyDescent="0.3">
      <c r="A66" s="1">
        <v>5</v>
      </c>
      <c r="B66" t="s">
        <v>118</v>
      </c>
      <c r="C66" t="s">
        <v>9604</v>
      </c>
      <c r="I66" t="str">
        <f t="shared" si="4"/>
        <v>N/A</v>
      </c>
      <c r="J66">
        <f t="shared" si="5"/>
        <v>4.7400000000000005E-2</v>
      </c>
      <c r="K66" t="str">
        <f t="shared" si="6"/>
        <v>N/A</v>
      </c>
      <c r="L66" t="str">
        <f t="shared" si="7"/>
        <v>N/A</v>
      </c>
      <c r="M66" t="str">
        <f t="shared" si="8"/>
        <v>N/A</v>
      </c>
      <c r="N66" t="str">
        <f t="shared" si="9"/>
        <v>N/A</v>
      </c>
    </row>
    <row r="67" spans="1:14" x14ac:dyDescent="0.3">
      <c r="D67" t="s">
        <v>120</v>
      </c>
      <c r="E67" t="str">
        <f>C1</f>
        <v>Bemis Company, Inc. (BMS)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10386</v>
      </c>
      <c r="D68">
        <f ca="1">IFERROR(AVERAGE(VALUE(INDIRECT("J"&amp;(MATCH(B68,B69:B500,0)+68))),VALUE(INDIRECT("J"&amp;(MATCH(B68,B69:B500,0)+79))),VALUE(INDIRECT("J"&amp;(MATCH(B68,B69:B500,0)+90))),VALUE(INDIRECT("J"&amp;(MATCH(B68,B69:B500,0)+101)))),"")</f>
        <v>5997500000</v>
      </c>
      <c r="E68" t="str">
        <f t="shared" ref="E68:E76" ca="1" si="10">IFERROR(IF(AND(C68&lt;&gt;"",D68&lt;&gt;0),IF(VALUE(J68)&gt;VALUE(K68),"above average","below average"),"no data"),"no data")</f>
        <v>below average</v>
      </c>
      <c r="I68" t="str">
        <f t="shared" ca="1" si="4"/>
        <v>N/A</v>
      </c>
      <c r="J68">
        <f t="shared" si="5"/>
        <v>4250000000</v>
      </c>
      <c r="K68">
        <f t="shared" ca="1" si="6"/>
        <v>5997500000</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10387</v>
      </c>
      <c r="D70">
        <f ca="1">IFERROR(AVERAGE(VALUE(INDIRECT("J"&amp;(MATCH(B70,B71:B502,0)+70))),VALUE(INDIRECT("J"&amp;(MATCH(B70,B71:B502,0)+81))),VALUE(INDIRECT("J"&amp;(MATCH(B70,B71:B502,0)+92))),VALUE(INDIRECT("J"&amp;(MATCH(B70,B71:B502,0)+103)))),"")</f>
        <v>32.299999999999997</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18.93</v>
      </c>
      <c r="K70">
        <f t="shared" ca="1" si="6"/>
        <v>32.299999999999997</v>
      </c>
      <c r="L70" t="str">
        <f t="shared" ca="1" si="7"/>
        <v>N/A</v>
      </c>
      <c r="M70" t="str">
        <f t="shared" ca="1" si="8"/>
        <v>N/A</v>
      </c>
      <c r="N70" t="str">
        <f t="shared" ca="1" si="9"/>
        <v>N/A</v>
      </c>
    </row>
    <row r="71" spans="1:14" x14ac:dyDescent="0.3">
      <c r="A71" s="1">
        <v>3</v>
      </c>
      <c r="B71" t="s">
        <v>124</v>
      </c>
      <c r="C71" t="s">
        <v>10399</v>
      </c>
      <c r="D71">
        <f ca="1">IFERROR(AVERAGE(VALUE(INDIRECT("J"&amp;(MATCH(B71,B72:B503,0)+71))),VALUE(INDIRECT("J"&amp;(MATCH(B71,B72:B503,0)+82))),VALUE(INDIRECT("J"&amp;(MATCH(B71,B72:B503,0)+93))),VALUE(INDIRECT("J"&amp;(MATCH(B71,B72:B503,0)+104)))),"")</f>
        <v>14.052499999999998</v>
      </c>
      <c r="E71" t="str">
        <f t="shared" ca="1" si="10"/>
        <v>above average</v>
      </c>
      <c r="F71" t="str">
        <f t="shared" ca="1" si="11"/>
        <v>forward p/e</v>
      </c>
      <c r="G71" t="str">
        <f t="shared" ref="G71:G76" ca="1" si="12">IF(F71&lt;&gt;"", G70 &amp; ", " &amp; IFERROR(LEFT(F71,FIND("(",F71) - 2),F71),G70)</f>
        <v>, forward p/e</v>
      </c>
      <c r="I71" t="str">
        <f t="shared" ca="1" si="4"/>
        <v>N/A</v>
      </c>
      <c r="J71">
        <f t="shared" si="5"/>
        <v>16.16</v>
      </c>
      <c r="K71">
        <f t="shared" ca="1" si="6"/>
        <v>14.0525</v>
      </c>
      <c r="L71" t="str">
        <f t="shared" ca="1" si="7"/>
        <v>N/A</v>
      </c>
      <c r="M71" t="str">
        <f t="shared" ca="1" si="8"/>
        <v>N/A</v>
      </c>
      <c r="N71" t="str">
        <f t="shared" ca="1" si="9"/>
        <v>N/A</v>
      </c>
    </row>
    <row r="72" spans="1:14" x14ac:dyDescent="0.3">
      <c r="A72" s="1">
        <v>4</v>
      </c>
      <c r="B72" t="s">
        <v>126</v>
      </c>
      <c r="C72" t="s">
        <v>10400</v>
      </c>
      <c r="D72">
        <f ca="1">IFERROR(AVERAGE(VALUE(INDIRECT("J"&amp;(MATCH(B72,B73:B504,0)+72))),VALUE(INDIRECT("J"&amp;(MATCH(B72,B73:B504,0)+83))),VALUE(INDIRECT("J"&amp;(MATCH(B72,B73:B504,0)+94))),VALUE(INDIRECT("J"&amp;(MATCH(B72,B73:B504,0)+105)))),"")</f>
        <v>0.75</v>
      </c>
      <c r="E72" t="str">
        <f t="shared" ca="1" si="10"/>
        <v>above average</v>
      </c>
      <c r="F72" t="str">
        <f t="shared" ca="1" si="11"/>
        <v>peg ratio (5 yr expected)</v>
      </c>
      <c r="G72" t="str">
        <f t="shared" ca="1" si="12"/>
        <v>, forward p/e, peg ratio</v>
      </c>
      <c r="I72" t="str">
        <f t="shared" ca="1" si="4"/>
        <v>N/A</v>
      </c>
      <c r="J72">
        <f t="shared" si="5"/>
        <v>2.74</v>
      </c>
      <c r="K72">
        <f t="shared" ca="1" si="6"/>
        <v>0.75</v>
      </c>
      <c r="L72" t="str">
        <f t="shared" ca="1" si="7"/>
        <v>N/A</v>
      </c>
      <c r="M72" t="str">
        <f t="shared" ca="1" si="8"/>
        <v>N/A</v>
      </c>
      <c r="N72" t="str">
        <f t="shared" ca="1" si="9"/>
        <v>N/A</v>
      </c>
    </row>
    <row r="73" spans="1:14" x14ac:dyDescent="0.3">
      <c r="A73" s="1">
        <v>5</v>
      </c>
      <c r="B73" t="s">
        <v>128</v>
      </c>
      <c r="C73" t="s">
        <v>10401</v>
      </c>
      <c r="D73">
        <f ca="1">IFERROR(AVERAGE(VALUE(INDIRECT("J"&amp;(MATCH(B73,B74:B505,0)+73))),VALUE(INDIRECT("J"&amp;(MATCH(B73,B74:B505,0)+84))),VALUE(INDIRECT("J"&amp;(MATCH(B73,B74:B505,0)+95))),VALUE(INDIRECT("J"&amp;(MATCH(B73,B74:B505,0)+106)))),"")</f>
        <v>0.95750000000000002</v>
      </c>
      <c r="E73" t="str">
        <f t="shared" ca="1" si="10"/>
        <v>above average</v>
      </c>
      <c r="F73" t="str">
        <f t="shared" ca="1" si="11"/>
        <v>price/sales (ttm)</v>
      </c>
      <c r="G73" t="str">
        <f t="shared" ca="1" si="12"/>
        <v>, forward p/e, peg ratio, price/sales</v>
      </c>
      <c r="I73" t="str">
        <f t="shared" ca="1" si="4"/>
        <v>N/A</v>
      </c>
      <c r="J73">
        <f t="shared" si="5"/>
        <v>1.05</v>
      </c>
      <c r="K73">
        <f t="shared" ca="1" si="6"/>
        <v>0.95750000000000002</v>
      </c>
      <c r="L73" t="str">
        <f t="shared" ca="1" si="7"/>
        <v>N/A</v>
      </c>
      <c r="M73" t="str">
        <f t="shared" ca="1" si="8"/>
        <v>N/A</v>
      </c>
      <c r="N73" t="str">
        <f t="shared" ca="1" si="9"/>
        <v>N/A</v>
      </c>
    </row>
    <row r="74" spans="1:14" x14ac:dyDescent="0.3">
      <c r="A74" s="1">
        <v>6</v>
      </c>
      <c r="B74" t="s">
        <v>130</v>
      </c>
      <c r="C74" t="s">
        <v>10402</v>
      </c>
      <c r="D74">
        <f ca="1">IFERROR(AVERAGE(VALUE(INDIRECT("J"&amp;(MATCH(B74,B75:B506,0)+74))),VALUE(INDIRECT("J"&amp;(MATCH(B74,B75:B506,0)+85))),VALUE(INDIRECT("J"&amp;(MATCH(B74,B75:B506,0)+96))),VALUE(INDIRECT("J"&amp;(MATCH(B74,B75:B506,0)+107)))),"")</f>
        <v>4.2850000000000001</v>
      </c>
      <c r="E74" t="str">
        <f t="shared" ca="1" si="10"/>
        <v>below average</v>
      </c>
      <c r="F74" t="str">
        <f t="shared" ca="1" si="11"/>
        <v/>
      </c>
      <c r="G74" t="str">
        <f t="shared" ca="1" si="12"/>
        <v>, forward p/e, peg ratio, price/sales</v>
      </c>
      <c r="I74" t="str">
        <f t="shared" ca="1" si="4"/>
        <v>N/A</v>
      </c>
      <c r="J74">
        <f t="shared" si="5"/>
        <v>3.37</v>
      </c>
      <c r="K74">
        <f t="shared" ca="1" si="6"/>
        <v>4.2850000000000001</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forward p/e, peg ratio, price/sales</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forward p/e, peg ratio, price/sales</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price/sales</v>
      </c>
      <c r="G77" t="str">
        <f ca="1">TRIM(IF(LEFT(G76,1)=",",REPLACE(G76,1,1,""),SUBSTITUTE(G76,F77, "and " &amp; F77)))</f>
        <v>forward p/e, peg ratio, price/sales</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There are some indications that Bemis Company may be overvalued. The company has a higher forward p/e, peg ratio, price/sales than the comparable average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4966</v>
      </c>
      <c r="F81" t="str">
        <f t="shared" ref="F81:F87" ca="1" si="13">IF(E70="below average",LOWER(TRIM(IF(ISNUMBER(VALUE(RIGHT(B70,1))),REPLACE(B70,LEN(B70),1,""),B70))),"")</f>
        <v>trailing p/e</v>
      </c>
      <c r="G81" t="str">
        <f ca="1">IFERROR(LEFT(F81,FIND("(",F81) - 2),F81)</f>
        <v>trailing p/e</v>
      </c>
      <c r="I81" t="str">
        <f t="shared" ca="1" si="4"/>
        <v>N/A</v>
      </c>
      <c r="J81">
        <f t="shared" si="5"/>
        <v>5.7300000000000004E-2</v>
      </c>
      <c r="K81" t="str">
        <f t="shared" si="6"/>
        <v>N/A</v>
      </c>
      <c r="L81" t="str">
        <f t="shared" si="7"/>
        <v>N/A</v>
      </c>
      <c r="M81" t="str">
        <f t="shared" ca="1" si="8"/>
        <v>N/A</v>
      </c>
      <c r="N81" t="str">
        <f t="shared" ca="1" si="9"/>
        <v>N/A</v>
      </c>
    </row>
    <row r="82" spans="1:14" x14ac:dyDescent="0.3">
      <c r="A82" s="1">
        <v>1</v>
      </c>
      <c r="B82" t="s">
        <v>140</v>
      </c>
      <c r="C82" t="s">
        <v>2934</v>
      </c>
      <c r="F82" t="str">
        <f t="shared" ca="1" si="13"/>
        <v/>
      </c>
      <c r="G82" t="str">
        <f t="shared" ref="G82:G87" ca="1" si="14">IF(F82&lt;&gt;"", G81 &amp; ", " &amp; IFERROR(LEFT(F82,FIND("(",F82) - 2),F82),G81)</f>
        <v>trailing p/e</v>
      </c>
      <c r="I82" t="str">
        <f t="shared" ca="1" si="4"/>
        <v>N/A</v>
      </c>
      <c r="J82">
        <f t="shared" si="5"/>
        <v>0.10630000000000001</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10403</v>
      </c>
      <c r="F84" t="str">
        <f t="shared" ca="1" si="13"/>
        <v/>
      </c>
      <c r="G84" t="str">
        <f t="shared" ca="1" si="14"/>
        <v>trailing p/e</v>
      </c>
      <c r="I84" t="str">
        <f t="shared" ca="1" si="4"/>
        <v>N/A</v>
      </c>
      <c r="J84">
        <f t="shared" si="5"/>
        <v>7.2900000000000006E-2</v>
      </c>
      <c r="K84" t="str">
        <f t="shared" si="6"/>
        <v>N/A</v>
      </c>
      <c r="L84" t="str">
        <f t="shared" si="7"/>
        <v>N/A</v>
      </c>
      <c r="M84" t="str">
        <f t="shared" ca="1" si="8"/>
        <v>N/A</v>
      </c>
      <c r="N84" t="str">
        <f t="shared" ca="1" si="9"/>
        <v>N/A</v>
      </c>
    </row>
    <row r="85" spans="1:14" x14ac:dyDescent="0.3">
      <c r="A85" s="1">
        <v>1</v>
      </c>
      <c r="B85" t="s">
        <v>144</v>
      </c>
      <c r="C85" t="s">
        <v>10404</v>
      </c>
      <c r="F85" t="str">
        <f t="shared" ca="1" si="13"/>
        <v>price/book (mrq)</v>
      </c>
      <c r="G85" t="str">
        <f t="shared" ca="1" si="14"/>
        <v>trailing p/e, price/book</v>
      </c>
      <c r="I85" t="str">
        <f t="shared" ca="1" si="4"/>
        <v>N/A</v>
      </c>
      <c r="J85">
        <f t="shared" si="5"/>
        <v>0.18530000000000002</v>
      </c>
      <c r="K85" t="str">
        <f t="shared" si="6"/>
        <v>N/A</v>
      </c>
      <c r="L85" t="str">
        <f t="shared" si="7"/>
        <v>N/A</v>
      </c>
      <c r="M85" t="str">
        <f t="shared" ca="1" si="8"/>
        <v>N/A</v>
      </c>
      <c r="N85" t="str">
        <f t="shared" ca="1" si="9"/>
        <v>N/A</v>
      </c>
    </row>
    <row r="86" spans="1:14" x14ac:dyDescent="0.3">
      <c r="F86" t="str">
        <f t="shared" ca="1" si="13"/>
        <v/>
      </c>
      <c r="G86" t="str">
        <f t="shared" ca="1" si="14"/>
        <v>trailing p/e, price/book</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10405</v>
      </c>
      <c r="F87" t="str">
        <f t="shared" ca="1" si="13"/>
        <v/>
      </c>
      <c r="G87" t="str">
        <f t="shared" ca="1" si="14"/>
        <v>trailing p/e, price/book</v>
      </c>
      <c r="I87" t="str">
        <f t="shared" ca="1" si="4"/>
        <v>N/A</v>
      </c>
      <c r="J87">
        <f t="shared" si="5"/>
        <v>4030000000.0000005</v>
      </c>
      <c r="K87" t="str">
        <f t="shared" si="6"/>
        <v>N/A</v>
      </c>
      <c r="L87" t="str">
        <f t="shared" si="7"/>
        <v>N/A</v>
      </c>
      <c r="M87" t="str">
        <f t="shared" ca="1" si="8"/>
        <v>N/A</v>
      </c>
      <c r="N87" t="str">
        <f t="shared" ca="1" si="9"/>
        <v>N/A</v>
      </c>
    </row>
    <row r="88" spans="1:14" x14ac:dyDescent="0.3">
      <c r="A88" s="1">
        <v>1</v>
      </c>
      <c r="B88" t="s">
        <v>147</v>
      </c>
      <c r="C88" t="s">
        <v>10406</v>
      </c>
      <c r="F88" t="str">
        <f ca="1">IF(F87="",IF(F86="",IF(F85="",IF(F84="",IF(F83="",IF(F82="",IFERROR(LEFT(F81,FIND("(",F81) - 2),F81),IFERROR(LEFT(F82,FIND("(",F82) - 2),F82)),IFERROR(LEFT(F83,FIND("(",F83) - 2),F83)),IFERROR(LEFT(F84,FIND("(",F84) - 2),F84)),IFERROR(LEFT(F85,FIND("(",F85) - 2),F85)),IFERROR(LEFT(F86,FIND("(",F86) - 2),F86)),IFERROR(LEFT(F87,FIND("(",F87) - 2),F87))</f>
        <v>price/book</v>
      </c>
      <c r="G88" t="str">
        <f ca="1">TRIM(IF(LEFT(G87,1)=",",REPLACE(G87,1,1,""),SUBSTITUTE(G87,F88, "and " &amp; F88)))</f>
        <v>trailing p/e, and price/book</v>
      </c>
      <c r="I88" t="str">
        <f t="shared" ca="1" si="4"/>
        <v>N/A</v>
      </c>
      <c r="J88">
        <f t="shared" si="5"/>
        <v>43.04</v>
      </c>
      <c r="K88" t="str">
        <f t="shared" si="6"/>
        <v>N/A</v>
      </c>
      <c r="L88" t="str">
        <f t="shared" si="7"/>
        <v>N/A</v>
      </c>
      <c r="M88" t="str">
        <f t="shared" ca="1" si="8"/>
        <v>N/A</v>
      </c>
      <c r="N88" t="str">
        <f t="shared" ca="1" si="9"/>
        <v>N/A</v>
      </c>
    </row>
    <row r="89" spans="1:14" x14ac:dyDescent="0.3">
      <c r="A89" s="1">
        <v>2</v>
      </c>
      <c r="B89" t="s">
        <v>149</v>
      </c>
      <c r="C89" t="s">
        <v>10407</v>
      </c>
      <c r="D89" t="str">
        <f ca="1">IF(COUNTIF(E70:E76,"=below average")&gt;0,"There are some indications that "&amp;D1&amp;" may be undervalued. The company has a lower " &amp; G88 &amp; " than the comparable average", "Inconclusive")</f>
        <v>There are some indications that Bemis Company may be undervalued. The company has a lower trailing p/e, and price/book than the comparable average</v>
      </c>
      <c r="I89" t="str">
        <f t="shared" ca="1" si="4"/>
        <v>N/A</v>
      </c>
      <c r="J89">
        <f t="shared" si="5"/>
        <v>2.7999999999999997E-2</v>
      </c>
      <c r="K89" t="str">
        <f t="shared" ca="1" si="6"/>
        <v>N/A</v>
      </c>
      <c r="L89" t="str">
        <f t="shared" si="7"/>
        <v>N/A</v>
      </c>
      <c r="M89" t="str">
        <f t="shared" si="8"/>
        <v>N/A</v>
      </c>
      <c r="N89" t="str">
        <f t="shared" si="9"/>
        <v>N/A</v>
      </c>
    </row>
    <row r="90" spans="1:14" x14ac:dyDescent="0.3">
      <c r="A90" s="1">
        <v>3</v>
      </c>
      <c r="B90" t="s">
        <v>151</v>
      </c>
      <c r="C90" t="s">
        <v>10408</v>
      </c>
      <c r="I90" t="str">
        <f t="shared" si="4"/>
        <v>N/A</v>
      </c>
      <c r="J90">
        <f t="shared" si="5"/>
        <v>866200000</v>
      </c>
      <c r="K90" t="str">
        <f t="shared" si="6"/>
        <v>N/A</v>
      </c>
      <c r="L90" t="str">
        <f t="shared" si="7"/>
        <v>N/A</v>
      </c>
      <c r="M90" t="str">
        <f t="shared" si="8"/>
        <v>N/A</v>
      </c>
      <c r="N90" t="str">
        <f t="shared" si="9"/>
        <v>N/A</v>
      </c>
    </row>
    <row r="91" spans="1:14" x14ac:dyDescent="0.3">
      <c r="A91" s="1">
        <v>4</v>
      </c>
      <c r="B91" t="s">
        <v>153</v>
      </c>
      <c r="C91" t="s">
        <v>10409</v>
      </c>
      <c r="I91" t="str">
        <f t="shared" si="4"/>
        <v>N/A</v>
      </c>
      <c r="J91">
        <f t="shared" si="5"/>
        <v>586600000</v>
      </c>
      <c r="K91" t="str">
        <f t="shared" si="6"/>
        <v>N/A</v>
      </c>
      <c r="L91" t="str">
        <f t="shared" si="7"/>
        <v>N/A</v>
      </c>
      <c r="M91" t="str">
        <f t="shared" si="8"/>
        <v>N/A</v>
      </c>
      <c r="N91" t="str">
        <f t="shared" si="9"/>
        <v>N/A</v>
      </c>
    </row>
    <row r="92" spans="1:14" x14ac:dyDescent="0.3">
      <c r="A92" s="1">
        <v>5</v>
      </c>
      <c r="B92" t="s">
        <v>155</v>
      </c>
      <c r="C92" t="s">
        <v>10410</v>
      </c>
      <c r="I92" t="str">
        <f t="shared" si="4"/>
        <v>N/A</v>
      </c>
      <c r="J92">
        <f t="shared" si="5"/>
        <v>231100000</v>
      </c>
      <c r="K92" t="str">
        <f t="shared" si="6"/>
        <v>N/A</v>
      </c>
      <c r="L92" t="str">
        <f t="shared" si="7"/>
        <v>N/A</v>
      </c>
      <c r="M92" t="str">
        <f t="shared" si="8"/>
        <v>N/A</v>
      </c>
      <c r="N92" t="str">
        <f t="shared" si="9"/>
        <v>N/A</v>
      </c>
    </row>
    <row r="93" spans="1:14" x14ac:dyDescent="0.3">
      <c r="A93" s="1">
        <v>6</v>
      </c>
      <c r="B93" t="s">
        <v>157</v>
      </c>
      <c r="C93" t="s">
        <v>2473</v>
      </c>
      <c r="I93" t="str">
        <f t="shared" si="4"/>
        <v>N/A</v>
      </c>
      <c r="J93">
        <f t="shared" si="5"/>
        <v>2.44</v>
      </c>
      <c r="K93" t="str">
        <f t="shared" si="6"/>
        <v>N/A</v>
      </c>
      <c r="L93" t="str">
        <f t="shared" si="7"/>
        <v>N/A</v>
      </c>
      <c r="M93" t="str">
        <f t="shared" si="8"/>
        <v>N/A</v>
      </c>
      <c r="N93" t="str">
        <f t="shared" si="9"/>
        <v>N/A</v>
      </c>
    </row>
    <row r="94" spans="1:14" x14ac:dyDescent="0.3">
      <c r="A94" s="1">
        <v>7</v>
      </c>
      <c r="B94" t="s">
        <v>158</v>
      </c>
      <c r="C94" t="s">
        <v>6195</v>
      </c>
      <c r="I94" t="str">
        <f t="shared" si="4"/>
        <v>N/A</v>
      </c>
      <c r="J94">
        <f t="shared" si="5"/>
        <v>-9.0999999999999998E-2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10411</v>
      </c>
      <c r="I96" t="str">
        <f t="shared" si="4"/>
        <v>N/A</v>
      </c>
      <c r="J96">
        <f t="shared" si="5"/>
        <v>50800000</v>
      </c>
      <c r="K96" t="str">
        <f t="shared" si="6"/>
        <v>N/A</v>
      </c>
      <c r="L96" t="str">
        <f t="shared" si="7"/>
        <v>N/A</v>
      </c>
      <c r="M96" t="str">
        <f t="shared" si="8"/>
        <v>N/A</v>
      </c>
      <c r="N96" t="str">
        <f t="shared" si="9"/>
        <v>N/A</v>
      </c>
    </row>
    <row r="97" spans="1:14" x14ac:dyDescent="0.3">
      <c r="A97" s="1">
        <v>1</v>
      </c>
      <c r="B97" t="s">
        <v>161</v>
      </c>
      <c r="C97" t="s">
        <v>3765</v>
      </c>
      <c r="I97" t="str">
        <f t="shared" si="4"/>
        <v>N/A</v>
      </c>
      <c r="J97">
        <f t="shared" si="5"/>
        <v>0.55000000000000004</v>
      </c>
      <c r="K97" t="str">
        <f t="shared" si="6"/>
        <v>N/A</v>
      </c>
      <c r="L97" t="str">
        <f t="shared" si="7"/>
        <v>N/A</v>
      </c>
      <c r="M97" t="str">
        <f t="shared" si="8"/>
        <v>N/A</v>
      </c>
      <c r="N97" t="str">
        <f t="shared" si="9"/>
        <v>N/A</v>
      </c>
    </row>
    <row r="98" spans="1:14" x14ac:dyDescent="0.3">
      <c r="A98" s="1">
        <v>2</v>
      </c>
      <c r="B98" t="s">
        <v>163</v>
      </c>
      <c r="C98" t="s">
        <v>7840</v>
      </c>
      <c r="I98" t="str">
        <f t="shared" si="4"/>
        <v>N/A</v>
      </c>
      <c r="J98">
        <f t="shared" si="5"/>
        <v>1550000000</v>
      </c>
      <c r="K98" t="str">
        <f t="shared" si="6"/>
        <v>N/A</v>
      </c>
      <c r="L98" t="str">
        <f t="shared" si="7"/>
        <v>N/A</v>
      </c>
      <c r="M98" t="str">
        <f t="shared" si="8"/>
        <v>N/A</v>
      </c>
      <c r="N98" t="str">
        <f t="shared" si="9"/>
        <v>N/A</v>
      </c>
    </row>
    <row r="99" spans="1:14" x14ac:dyDescent="0.3">
      <c r="A99" s="1">
        <v>3</v>
      </c>
      <c r="B99" t="s">
        <v>165</v>
      </c>
      <c r="C99" t="s">
        <v>10412</v>
      </c>
      <c r="I99" t="str">
        <f t="shared" si="4"/>
        <v>N/A</v>
      </c>
      <c r="J99">
        <f t="shared" si="5"/>
        <v>123.09</v>
      </c>
      <c r="K99" t="str">
        <f t="shared" si="6"/>
        <v>N/A</v>
      </c>
      <c r="L99" t="str">
        <f t="shared" si="7"/>
        <v>N/A</v>
      </c>
      <c r="M99" t="str">
        <f t="shared" si="8"/>
        <v>N/A</v>
      </c>
      <c r="N99" t="str">
        <f t="shared" si="9"/>
        <v>N/A</v>
      </c>
    </row>
    <row r="100" spans="1:14" x14ac:dyDescent="0.3">
      <c r="A100" s="1">
        <v>4</v>
      </c>
      <c r="B100" t="s">
        <v>167</v>
      </c>
      <c r="C100" t="s">
        <v>9571</v>
      </c>
      <c r="I100" t="str">
        <f t="shared" si="4"/>
        <v>N/A</v>
      </c>
      <c r="J100">
        <f t="shared" si="5"/>
        <v>1.91</v>
      </c>
      <c r="K100" t="str">
        <f t="shared" si="6"/>
        <v>N/A</v>
      </c>
      <c r="L100" t="str">
        <f t="shared" si="7"/>
        <v>N/A</v>
      </c>
      <c r="M100" t="str">
        <f t="shared" si="8"/>
        <v>N/A</v>
      </c>
      <c r="N100" t="str">
        <f t="shared" si="9"/>
        <v>N/A</v>
      </c>
    </row>
    <row r="101" spans="1:14" x14ac:dyDescent="0.3">
      <c r="A101" s="1">
        <v>5</v>
      </c>
      <c r="B101" t="s">
        <v>169</v>
      </c>
      <c r="C101" t="s">
        <v>10413</v>
      </c>
      <c r="I101" t="str">
        <f t="shared" si="4"/>
        <v>N/A</v>
      </c>
      <c r="J101">
        <f t="shared" si="5"/>
        <v>13.72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10414</v>
      </c>
      <c r="I103" t="str">
        <f t="shared" si="4"/>
        <v>N/A</v>
      </c>
      <c r="J103">
        <f t="shared" si="5"/>
        <v>479300000</v>
      </c>
      <c r="K103" t="str">
        <f t="shared" si="6"/>
        <v>N/A</v>
      </c>
      <c r="L103" t="str">
        <f t="shared" si="7"/>
        <v>N/A</v>
      </c>
      <c r="M103" t="str">
        <f t="shared" si="8"/>
        <v>N/A</v>
      </c>
      <c r="N103" t="str">
        <f t="shared" si="9"/>
        <v>N/A</v>
      </c>
    </row>
    <row r="104" spans="1:14" x14ac:dyDescent="0.3">
      <c r="A104" s="1">
        <v>1</v>
      </c>
      <c r="B104" t="s">
        <v>173</v>
      </c>
      <c r="C104" t="s">
        <v>10415</v>
      </c>
      <c r="I104" t="str">
        <f t="shared" si="4"/>
        <v>N/A</v>
      </c>
      <c r="J104">
        <f t="shared" si="5"/>
        <v>219910000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2046</v>
      </c>
      <c r="I106" t="str">
        <f t="shared" si="4"/>
        <v>N/A</v>
      </c>
      <c r="J106">
        <f t="shared" si="5"/>
        <v>0.98</v>
      </c>
      <c r="K106" t="str">
        <f t="shared" si="6"/>
        <v>N/A</v>
      </c>
      <c r="L106" t="str">
        <f t="shared" si="7"/>
        <v>N/A</v>
      </c>
      <c r="M106" t="str">
        <f t="shared" si="8"/>
        <v>N/A</v>
      </c>
      <c r="N106" t="str">
        <f t="shared" si="9"/>
        <v>N/A</v>
      </c>
    </row>
    <row r="107" spans="1:14" x14ac:dyDescent="0.3">
      <c r="A107" s="1">
        <v>1</v>
      </c>
      <c r="B107" t="s">
        <v>175</v>
      </c>
      <c r="C107" t="s">
        <v>10416</v>
      </c>
      <c r="I107" t="str">
        <f t="shared" si="4"/>
        <v>N/A</v>
      </c>
      <c r="J107">
        <f t="shared" si="5"/>
        <v>-0.12939999999999999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10417</v>
      </c>
      <c r="I109" t="str">
        <f t="shared" si="4"/>
        <v>N/A</v>
      </c>
      <c r="J109">
        <f t="shared" si="5"/>
        <v>53.1</v>
      </c>
      <c r="K109" t="str">
        <f t="shared" si="6"/>
        <v>N/A</v>
      </c>
      <c r="L109" t="str">
        <f t="shared" si="7"/>
        <v>N/A</v>
      </c>
      <c r="M109" t="str">
        <f t="shared" si="8"/>
        <v>N/A</v>
      </c>
      <c r="N109" t="str">
        <f t="shared" si="9"/>
        <v>N/A</v>
      </c>
    </row>
    <row r="110" spans="1:14" x14ac:dyDescent="0.3">
      <c r="A110" s="1">
        <v>4</v>
      </c>
      <c r="B110" t="s">
        <v>181</v>
      </c>
      <c r="C110" t="s">
        <v>10418</v>
      </c>
      <c r="I110" t="str">
        <f t="shared" si="4"/>
        <v>N/A</v>
      </c>
      <c r="J110">
        <f t="shared" si="5"/>
        <v>43.13</v>
      </c>
      <c r="K110" t="str">
        <f t="shared" si="6"/>
        <v>N/A</v>
      </c>
      <c r="L110" t="str">
        <f t="shared" si="7"/>
        <v>N/A</v>
      </c>
      <c r="M110" t="str">
        <f t="shared" si="8"/>
        <v>N/A</v>
      </c>
      <c r="N110" t="str">
        <f t="shared" si="9"/>
        <v>N/A</v>
      </c>
    </row>
    <row r="111" spans="1:14" x14ac:dyDescent="0.3">
      <c r="A111" s="1">
        <v>5</v>
      </c>
      <c r="B111" t="s">
        <v>183</v>
      </c>
      <c r="C111" t="s">
        <v>10419</v>
      </c>
      <c r="I111" t="str">
        <f t="shared" si="4"/>
        <v>N/A</v>
      </c>
      <c r="J111">
        <f t="shared" si="5"/>
        <v>45.93</v>
      </c>
      <c r="K111" t="str">
        <f t="shared" si="6"/>
        <v>N/A</v>
      </c>
      <c r="L111" t="str">
        <f t="shared" si="7"/>
        <v>N/A</v>
      </c>
      <c r="M111" t="str">
        <f t="shared" si="8"/>
        <v>N/A</v>
      </c>
      <c r="N111" t="str">
        <f t="shared" si="9"/>
        <v>N/A</v>
      </c>
    </row>
    <row r="112" spans="1:14" x14ac:dyDescent="0.3">
      <c r="A112" s="1">
        <v>6</v>
      </c>
      <c r="B112" t="s">
        <v>185</v>
      </c>
      <c r="C112" t="s">
        <v>10420</v>
      </c>
      <c r="I112" t="str">
        <f t="shared" si="4"/>
        <v>N/A</v>
      </c>
      <c r="J112">
        <f t="shared" si="5"/>
        <v>47.45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10421</v>
      </c>
      <c r="I114" t="str">
        <f t="shared" si="4"/>
        <v>N/A</v>
      </c>
      <c r="J114">
        <f t="shared" si="5"/>
        <v>745050</v>
      </c>
      <c r="K114" t="str">
        <f t="shared" si="6"/>
        <v>N/A</v>
      </c>
      <c r="L114" t="str">
        <f t="shared" si="7"/>
        <v>N/A</v>
      </c>
      <c r="M114" t="str">
        <f t="shared" si="8"/>
        <v>N/A</v>
      </c>
      <c r="N114" t="str">
        <f t="shared" si="9"/>
        <v>N/A</v>
      </c>
    </row>
    <row r="115" spans="1:14" x14ac:dyDescent="0.3">
      <c r="A115" s="1">
        <v>1</v>
      </c>
      <c r="B115" t="s">
        <v>189</v>
      </c>
      <c r="C115" t="s">
        <v>10422</v>
      </c>
      <c r="I115" t="str">
        <f t="shared" si="4"/>
        <v>N/A</v>
      </c>
      <c r="J115">
        <f t="shared" si="5"/>
        <v>616020</v>
      </c>
      <c r="K115" t="str">
        <f t="shared" si="6"/>
        <v>N/A</v>
      </c>
      <c r="L115" t="str">
        <f t="shared" si="7"/>
        <v>N/A</v>
      </c>
      <c r="M115" t="str">
        <f t="shared" si="8"/>
        <v>N/A</v>
      </c>
      <c r="N115" t="str">
        <f t="shared" si="9"/>
        <v>N/A</v>
      </c>
    </row>
    <row r="116" spans="1:14" x14ac:dyDescent="0.3">
      <c r="A116" s="1">
        <v>2</v>
      </c>
      <c r="B116" t="s">
        <v>191</v>
      </c>
      <c r="C116" t="s">
        <v>10423</v>
      </c>
      <c r="I116" t="str">
        <f t="shared" si="4"/>
        <v>N/A</v>
      </c>
      <c r="J116">
        <f t="shared" si="5"/>
        <v>91950000</v>
      </c>
      <c r="K116" t="str">
        <f t="shared" si="6"/>
        <v>N/A</v>
      </c>
      <c r="L116" t="str">
        <f t="shared" si="7"/>
        <v>N/A</v>
      </c>
      <c r="M116" t="str">
        <f t="shared" si="8"/>
        <v>N/A</v>
      </c>
      <c r="N116" t="str">
        <f t="shared" si="9"/>
        <v>N/A</v>
      </c>
    </row>
    <row r="117" spans="1:14" x14ac:dyDescent="0.3">
      <c r="A117" s="1">
        <v>3</v>
      </c>
      <c r="B117" t="s">
        <v>193</v>
      </c>
      <c r="C117" t="s">
        <v>10424</v>
      </c>
      <c r="I117" t="str">
        <f t="shared" si="4"/>
        <v>N/A</v>
      </c>
      <c r="J117">
        <f t="shared" si="5"/>
        <v>90950000</v>
      </c>
      <c r="K117" t="str">
        <f t="shared" si="6"/>
        <v>N/A</v>
      </c>
      <c r="L117" t="str">
        <f t="shared" si="7"/>
        <v>N/A</v>
      </c>
      <c r="M117" t="str">
        <f t="shared" si="8"/>
        <v>N/A</v>
      </c>
      <c r="N117" t="str">
        <f t="shared" si="9"/>
        <v>N/A</v>
      </c>
    </row>
    <row r="118" spans="1:14" x14ac:dyDescent="0.3">
      <c r="A118" s="1">
        <v>4</v>
      </c>
      <c r="B118" t="s">
        <v>195</v>
      </c>
      <c r="C118" t="s">
        <v>10425</v>
      </c>
      <c r="I118" t="str">
        <f t="shared" si="4"/>
        <v>N/A</v>
      </c>
      <c r="J118">
        <f t="shared" si="5"/>
        <v>1.0500000000000001E-2</v>
      </c>
      <c r="K118" t="str">
        <f t="shared" si="6"/>
        <v>N/A</v>
      </c>
      <c r="L118" t="str">
        <f t="shared" si="7"/>
        <v>N/A</v>
      </c>
      <c r="M118" t="str">
        <f t="shared" si="8"/>
        <v>N/A</v>
      </c>
      <c r="N118" t="str">
        <f t="shared" si="9"/>
        <v>N/A</v>
      </c>
    </row>
    <row r="119" spans="1:14" x14ac:dyDescent="0.3">
      <c r="A119" s="1">
        <v>5</v>
      </c>
      <c r="B119" t="s">
        <v>197</v>
      </c>
      <c r="C119" t="s">
        <v>10426</v>
      </c>
      <c r="I119" t="str">
        <f t="shared" si="4"/>
        <v>N/A</v>
      </c>
      <c r="J119">
        <f t="shared" si="5"/>
        <v>0.75800000000000001</v>
      </c>
      <c r="K119" t="str">
        <f t="shared" si="6"/>
        <v>N/A</v>
      </c>
      <c r="L119" t="str">
        <f t="shared" si="7"/>
        <v>N/A</v>
      </c>
      <c r="M119" t="str">
        <f t="shared" si="8"/>
        <v>N/A</v>
      </c>
      <c r="N119" t="str">
        <f t="shared" si="9"/>
        <v>N/A</v>
      </c>
    </row>
    <row r="120" spans="1:14" x14ac:dyDescent="0.3">
      <c r="A120" s="1">
        <v>6</v>
      </c>
      <c r="B120" t="s">
        <v>199</v>
      </c>
      <c r="C120" t="s">
        <v>3256</v>
      </c>
      <c r="I120" t="str">
        <f t="shared" si="4"/>
        <v>N/A</v>
      </c>
      <c r="J120">
        <f t="shared" si="5"/>
        <v>2720000</v>
      </c>
      <c r="K120" t="str">
        <f t="shared" si="6"/>
        <v>N/A</v>
      </c>
      <c r="L120" t="str">
        <f t="shared" si="7"/>
        <v>N/A</v>
      </c>
      <c r="M120" t="str">
        <f t="shared" si="8"/>
        <v>N/A</v>
      </c>
      <c r="N120" t="str">
        <f t="shared" si="9"/>
        <v>N/A</v>
      </c>
    </row>
    <row r="121" spans="1:14" x14ac:dyDescent="0.3">
      <c r="A121" s="1">
        <v>7</v>
      </c>
      <c r="B121" t="s">
        <v>201</v>
      </c>
      <c r="C121" t="s">
        <v>4548</v>
      </c>
      <c r="I121" t="str">
        <f t="shared" si="4"/>
        <v>N/A</v>
      </c>
      <c r="J121">
        <f t="shared" si="5"/>
        <v>3.93</v>
      </c>
      <c r="K121" t="str">
        <f t="shared" si="6"/>
        <v>N/A</v>
      </c>
      <c r="L121" t="str">
        <f t="shared" si="7"/>
        <v>N/A</v>
      </c>
      <c r="M121" t="str">
        <f t="shared" si="8"/>
        <v>N/A</v>
      </c>
      <c r="N121" t="str">
        <f t="shared" si="9"/>
        <v>N/A</v>
      </c>
    </row>
    <row r="122" spans="1:14" x14ac:dyDescent="0.3">
      <c r="A122" s="1">
        <v>8</v>
      </c>
      <c r="B122" t="s">
        <v>203</v>
      </c>
      <c r="C122" t="s">
        <v>8417</v>
      </c>
      <c r="I122" t="str">
        <f t="shared" si="4"/>
        <v>N/A</v>
      </c>
      <c r="J122">
        <f t="shared" si="5"/>
        <v>2.9900000000000003E-2</v>
      </c>
      <c r="K122" t="str">
        <f t="shared" si="6"/>
        <v>N/A</v>
      </c>
      <c r="L122" t="str">
        <f t="shared" si="7"/>
        <v>N/A</v>
      </c>
      <c r="M122" t="str">
        <f t="shared" si="8"/>
        <v>N/A</v>
      </c>
      <c r="N122" t="str">
        <f t="shared" si="9"/>
        <v>N/A</v>
      </c>
    </row>
    <row r="123" spans="1:14" x14ac:dyDescent="0.3">
      <c r="A123" s="1">
        <v>9</v>
      </c>
      <c r="B123" t="s">
        <v>205</v>
      </c>
      <c r="C123" t="s">
        <v>10427</v>
      </c>
      <c r="I123" t="str">
        <f t="shared" si="4"/>
        <v>N/A</v>
      </c>
      <c r="J123">
        <f t="shared" si="5"/>
        <v>3130000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10428</v>
      </c>
      <c r="I125" t="str">
        <f t="shared" si="15"/>
        <v>N/A</v>
      </c>
      <c r="J125">
        <f t="shared" si="16"/>
        <v>1.2</v>
      </c>
      <c r="K125" t="str">
        <f t="shared" si="17"/>
        <v>N/A</v>
      </c>
      <c r="L125" t="str">
        <f t="shared" si="18"/>
        <v>N/A</v>
      </c>
      <c r="M125" t="str">
        <f t="shared" si="19"/>
        <v>N/A</v>
      </c>
      <c r="N125" t="str">
        <f t="shared" si="20"/>
        <v>N/A</v>
      </c>
    </row>
    <row r="126" spans="1:14" x14ac:dyDescent="0.3">
      <c r="A126" s="1">
        <v>1</v>
      </c>
      <c r="B126" t="s">
        <v>208</v>
      </c>
      <c r="C126" t="s">
        <v>64</v>
      </c>
      <c r="I126" t="str">
        <f t="shared" si="15"/>
        <v>N/A</v>
      </c>
      <c r="J126">
        <f t="shared" si="16"/>
        <v>2.6000000000000002E-2</v>
      </c>
      <c r="K126" t="str">
        <f t="shared" si="17"/>
        <v>N/A</v>
      </c>
      <c r="L126" t="str">
        <f t="shared" si="18"/>
        <v>N/A</v>
      </c>
      <c r="M126" t="str">
        <f t="shared" si="19"/>
        <v>N/A</v>
      </c>
      <c r="N126" t="str">
        <f t="shared" si="20"/>
        <v>N/A</v>
      </c>
    </row>
    <row r="127" spans="1:14" x14ac:dyDescent="0.3">
      <c r="A127" s="1">
        <v>2</v>
      </c>
      <c r="B127" t="s">
        <v>209</v>
      </c>
      <c r="C127" t="s">
        <v>3150</v>
      </c>
      <c r="I127" t="str">
        <f t="shared" si="15"/>
        <v>N/A</v>
      </c>
      <c r="J127">
        <f t="shared" si="16"/>
        <v>1.17</v>
      </c>
      <c r="K127" t="str">
        <f t="shared" si="17"/>
        <v>N/A</v>
      </c>
      <c r="L127" t="str">
        <f t="shared" si="18"/>
        <v>N/A</v>
      </c>
      <c r="M127" t="str">
        <f t="shared" si="19"/>
        <v>N/A</v>
      </c>
      <c r="N127" t="str">
        <f t="shared" si="20"/>
        <v>N/A</v>
      </c>
    </row>
    <row r="128" spans="1:14" x14ac:dyDescent="0.3">
      <c r="A128" s="1">
        <v>3</v>
      </c>
      <c r="B128" t="s">
        <v>210</v>
      </c>
      <c r="C128" t="s">
        <v>6844</v>
      </c>
      <c r="I128" t="str">
        <f t="shared" si="15"/>
        <v>N/A</v>
      </c>
      <c r="J128">
        <f t="shared" si="16"/>
        <v>2.5600000000000001E-2</v>
      </c>
      <c r="K128" t="str">
        <f t="shared" si="17"/>
        <v>N/A</v>
      </c>
      <c r="L128" t="str">
        <f t="shared" si="18"/>
        <v>N/A</v>
      </c>
      <c r="M128" t="str">
        <f t="shared" si="19"/>
        <v>N/A</v>
      </c>
      <c r="N128" t="str">
        <f t="shared" si="20"/>
        <v>N/A</v>
      </c>
    </row>
    <row r="129" spans="1:28" x14ac:dyDescent="0.3">
      <c r="A129" s="1">
        <v>4</v>
      </c>
      <c r="B129" t="s">
        <v>211</v>
      </c>
      <c r="C129" t="s">
        <v>7047</v>
      </c>
      <c r="I129" t="str">
        <f t="shared" si="15"/>
        <v>N/A</v>
      </c>
      <c r="J129">
        <f t="shared" si="16"/>
        <v>2.56</v>
      </c>
      <c r="K129" t="str">
        <f t="shared" si="17"/>
        <v>N/A</v>
      </c>
      <c r="L129" t="str">
        <f t="shared" si="18"/>
        <v>N/A</v>
      </c>
      <c r="M129" t="str">
        <f t="shared" si="19"/>
        <v>N/A</v>
      </c>
      <c r="N129" t="str">
        <f t="shared" si="20"/>
        <v>N/A</v>
      </c>
    </row>
    <row r="130" spans="1:28" x14ac:dyDescent="0.3">
      <c r="A130" s="1">
        <v>5</v>
      </c>
      <c r="B130" t="s">
        <v>212</v>
      </c>
      <c r="C130" t="s">
        <v>10429</v>
      </c>
      <c r="I130" t="str">
        <f t="shared" si="15"/>
        <v>N/A</v>
      </c>
      <c r="J130">
        <f t="shared" si="16"/>
        <v>0.47950000000000004</v>
      </c>
      <c r="K130" t="str">
        <f t="shared" si="17"/>
        <v>N/A</v>
      </c>
      <c r="L130" t="str">
        <f t="shared" si="18"/>
        <v>N/A</v>
      </c>
      <c r="M130" t="str">
        <f t="shared" si="19"/>
        <v>N/A</v>
      </c>
      <c r="N130" t="str">
        <f t="shared" si="20"/>
        <v>N/A</v>
      </c>
    </row>
    <row r="131" spans="1:28" x14ac:dyDescent="0.3">
      <c r="A131" s="1">
        <v>6</v>
      </c>
      <c r="B131" t="s">
        <v>213</v>
      </c>
      <c r="C131" t="s">
        <v>10430</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10431</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1170</v>
      </c>
      <c r="I133" t="str">
        <f t="shared" si="15"/>
        <v>N/A</v>
      </c>
      <c r="J133">
        <f t="shared" si="16"/>
        <v>42767</v>
      </c>
      <c r="K133" t="str">
        <f t="shared" si="17"/>
        <v>N/A</v>
      </c>
      <c r="L133" t="str">
        <f t="shared" si="18"/>
        <v>N/A</v>
      </c>
      <c r="M133" t="str">
        <f t="shared" si="19"/>
        <v>N/A</v>
      </c>
      <c r="N133" t="str">
        <f t="shared" si="20"/>
        <v>N/A</v>
      </c>
    </row>
    <row r="134" spans="1:28" x14ac:dyDescent="0.3">
      <c r="A134" s="1">
        <v>9</v>
      </c>
      <c r="B134" t="s">
        <v>217</v>
      </c>
      <c r="C134" t="s">
        <v>10432</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10433</v>
      </c>
      <c r="C138" t="s">
        <v>10434</v>
      </c>
      <c r="D138" t="s">
        <v>2922</v>
      </c>
      <c r="F138">
        <v>58</v>
      </c>
      <c r="I138" t="str">
        <f t="shared" si="15"/>
        <v>N/A</v>
      </c>
      <c r="J138" t="str">
        <f t="shared" si="16"/>
        <v>N/A</v>
      </c>
      <c r="K138">
        <f t="shared" si="17"/>
        <v>1840000</v>
      </c>
      <c r="L138" t="str">
        <f t="shared" si="18"/>
        <v>N/A</v>
      </c>
      <c r="M138">
        <f t="shared" si="19"/>
        <v>58</v>
      </c>
      <c r="N138" t="str">
        <f t="shared" si="20"/>
        <v>N/A</v>
      </c>
    </row>
    <row r="139" spans="1:28" x14ac:dyDescent="0.3">
      <c r="A139" s="1">
        <v>1</v>
      </c>
      <c r="B139" t="s">
        <v>10435</v>
      </c>
      <c r="C139" t="s">
        <v>10436</v>
      </c>
      <c r="D139" t="s">
        <v>10437</v>
      </c>
      <c r="F139">
        <v>59</v>
      </c>
      <c r="I139" t="str">
        <f t="shared" si="15"/>
        <v>N/A</v>
      </c>
      <c r="J139" t="str">
        <f t="shared" si="16"/>
        <v>N/A</v>
      </c>
      <c r="K139">
        <f t="shared" si="17"/>
        <v>846230</v>
      </c>
      <c r="L139" t="str">
        <f t="shared" si="18"/>
        <v>N/A</v>
      </c>
      <c r="M139">
        <f t="shared" si="19"/>
        <v>59</v>
      </c>
      <c r="N139" t="str">
        <f t="shared" si="20"/>
        <v>N/A</v>
      </c>
    </row>
    <row r="140" spans="1:28" x14ac:dyDescent="0.3">
      <c r="A140" s="1">
        <v>2</v>
      </c>
      <c r="B140" t="s">
        <v>10438</v>
      </c>
      <c r="C140" t="s">
        <v>10439</v>
      </c>
      <c r="D140" t="s">
        <v>10440</v>
      </c>
      <c r="F140">
        <v>60</v>
      </c>
      <c r="I140" t="str">
        <f t="shared" si="15"/>
        <v>N/A</v>
      </c>
      <c r="J140" t="str">
        <f t="shared" si="16"/>
        <v>N/A</v>
      </c>
      <c r="K140">
        <f t="shared" si="17"/>
        <v>667980</v>
      </c>
      <c r="L140" t="str">
        <f t="shared" si="18"/>
        <v>N/A</v>
      </c>
      <c r="M140">
        <f t="shared" si="19"/>
        <v>60</v>
      </c>
      <c r="N140" t="str">
        <f t="shared" si="20"/>
        <v>N/A</v>
      </c>
    </row>
    <row r="141" spans="1:28" x14ac:dyDescent="0.3">
      <c r="A141" s="1">
        <v>3</v>
      </c>
      <c r="B141" t="s">
        <v>10441</v>
      </c>
      <c r="C141" t="s">
        <v>10442</v>
      </c>
      <c r="D141" t="s">
        <v>10443</v>
      </c>
      <c r="F141">
        <v>54</v>
      </c>
      <c r="I141" t="str">
        <f t="shared" si="15"/>
        <v>N/A</v>
      </c>
      <c r="J141" t="str">
        <f t="shared" si="16"/>
        <v>N/A</v>
      </c>
      <c r="K141">
        <f t="shared" si="17"/>
        <v>535810</v>
      </c>
      <c r="L141" t="str">
        <f t="shared" si="18"/>
        <v>N/A</v>
      </c>
      <c r="M141">
        <f t="shared" si="19"/>
        <v>54</v>
      </c>
      <c r="N141" t="str">
        <f t="shared" si="20"/>
        <v>N/A</v>
      </c>
    </row>
    <row r="142" spans="1:28" x14ac:dyDescent="0.3">
      <c r="A142" s="1">
        <v>4</v>
      </c>
      <c r="B142" t="s">
        <v>10444</v>
      </c>
      <c r="C142" t="s">
        <v>10445</v>
      </c>
      <c r="D142" t="s">
        <v>10446</v>
      </c>
      <c r="F142">
        <v>57</v>
      </c>
      <c r="I142" t="str">
        <f t="shared" si="15"/>
        <v>N/A</v>
      </c>
      <c r="J142" t="str">
        <f t="shared" si="16"/>
        <v>N/A</v>
      </c>
      <c r="K142">
        <f t="shared" si="17"/>
        <v>868630</v>
      </c>
      <c r="L142" t="str">
        <f t="shared" si="18"/>
        <v>N/A</v>
      </c>
      <c r="M142">
        <f t="shared" si="19"/>
        <v>57</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10447</v>
      </c>
      <c r="D145" t="s">
        <v>10448</v>
      </c>
      <c r="E145" t="s">
        <v>10449</v>
      </c>
      <c r="F145" t="s">
        <v>10450</v>
      </c>
      <c r="G145" t="s">
        <v>1566</v>
      </c>
      <c r="I145" t="str">
        <f t="shared" si="15"/>
        <v>neg_trend</v>
      </c>
      <c r="J145">
        <f t="shared" si="16"/>
        <v>5140000000</v>
      </c>
      <c r="K145">
        <f t="shared" si="17"/>
        <v>5030000000</v>
      </c>
      <c r="L145">
        <f t="shared" si="18"/>
        <v>4340000000</v>
      </c>
      <c r="M145">
        <f t="shared" si="19"/>
        <v>4070000000.0000005</v>
      </c>
      <c r="N145">
        <f t="shared" si="20"/>
        <v>4000000000</v>
      </c>
      <c r="P145">
        <f t="shared" ref="P145:P208" si="21">MAX(J145:N145)</f>
        <v>5140000000</v>
      </c>
      <c r="Q145">
        <f>IFERROR(J144+MATCH(P145,J145:N145,0)-1,"")</f>
        <v>2012</v>
      </c>
      <c r="R145">
        <f t="shared" ref="R145:R208" si="22">IF(Q145="","",MIN(J145:N145))</f>
        <v>4000000000</v>
      </c>
      <c r="S145" t="str">
        <f>IFERROR(J144+MATCH(R145,J145:N145)-1,"")</f>
        <v/>
      </c>
      <c r="T145">
        <f t="shared" ref="T145:T208" si="23">IFERROR(AVERAGE(J145:N145),"")</f>
        <v>4516000000</v>
      </c>
      <c r="U145">
        <f t="shared" ref="U145:U208" si="24">IFERROR(STDEV(J145:N145),"")</f>
        <v>536124985.42783844</v>
      </c>
      <c r="V145">
        <f t="shared" ref="V145:V208" si="25">IF(C145="-","",IF(ISBLANK(B145),"",IF(OR(ISNUMBER(FIND("Growth",B145)),ISNUMBER(FIND("Margin",B145))),"",(J145-T145)/U145)))</f>
        <v>1.1639077024213589</v>
      </c>
      <c r="W145">
        <f t="shared" ref="W145:W208" si="26">IF(OR(D145="-",ISBLANK(D145)),"",(K145-T145)/U145)</f>
        <v>0.95873166513554253</v>
      </c>
      <c r="X145">
        <f t="shared" ref="X145:X208" si="27">IF(OR(E145="-",ISBLANK(E145)),"",(L145-T145)/U145)</f>
        <v>-0.32828165965730638</v>
      </c>
      <c r="Y145">
        <f t="shared" ref="Y145:Y208" si="28">IF(OR(F145="-",ISBLANK(F145)),"",(M145-T145)/U145)</f>
        <v>-0.831895569358855</v>
      </c>
      <c r="Z145">
        <f t="shared" ref="Z145:Z208" si="29">IFERROR(IF(OR(G145="-",ISBLANK(G145)),"",(N145-T145)/U145),"")</f>
        <v>-0.96246213854073914</v>
      </c>
      <c r="AA145">
        <f t="shared" ref="AA145:AA208" si="30">IF(MAX(MAX(V145:Z145),ABS(MIN(V145:Z145)))=ABS(MIN(V145:Z145)),MIN(V145:Z145),MAX(V145:Z145))</f>
        <v>1.1639077024213589</v>
      </c>
      <c r="AB145">
        <f>IFERROR(V144+MATCH(AA145,V145:Z145,0)-1,"")</f>
        <v>2012</v>
      </c>
    </row>
    <row r="146" spans="1:28" x14ac:dyDescent="0.3">
      <c r="A146" s="1">
        <v>1</v>
      </c>
      <c r="B146" t="s">
        <v>253</v>
      </c>
      <c r="C146" t="s">
        <v>254</v>
      </c>
      <c r="D146" t="s">
        <v>4826</v>
      </c>
      <c r="E146" t="s">
        <v>10451</v>
      </c>
      <c r="F146" t="s">
        <v>10452</v>
      </c>
      <c r="G146" t="s">
        <v>10453</v>
      </c>
      <c r="I146" t="str">
        <f t="shared" si="15"/>
        <v>N/A</v>
      </c>
      <c r="J146" t="str">
        <f t="shared" si="16"/>
        <v>N/A</v>
      </c>
      <c r="K146">
        <f t="shared" si="17"/>
        <v>-2.1299999999999999E-2</v>
      </c>
      <c r="L146">
        <f t="shared" si="18"/>
        <v>-0.13640000000000002</v>
      </c>
      <c r="M146">
        <f t="shared" si="19"/>
        <v>-6.2600000000000003E-2</v>
      </c>
      <c r="N146">
        <f t="shared" si="20"/>
        <v>-1.6500000000000001E-2</v>
      </c>
      <c r="P146">
        <f t="shared" si="21"/>
        <v>-1.6500000000000001E-2</v>
      </c>
      <c r="Q146">
        <f>IFERROR(J144+MATCH(P146,J146:N146,0)-1,"")</f>
        <v>2016</v>
      </c>
      <c r="R146">
        <f t="shared" si="22"/>
        <v>-0.13640000000000002</v>
      </c>
      <c r="S146">
        <f>IFERROR(J144+MATCH(R146,J146:N146)-1,"")</f>
        <v>2014</v>
      </c>
      <c r="T146">
        <f t="shared" si="23"/>
        <v>-5.9200000000000003E-2</v>
      </c>
      <c r="U146">
        <f t="shared" si="24"/>
        <v>5.5471013451471533E-2</v>
      </c>
      <c r="V146" t="str">
        <f t="shared" si="25"/>
        <v/>
      </c>
      <c r="W146">
        <f t="shared" si="26"/>
        <v>0.68323972543167211</v>
      </c>
      <c r="X146">
        <f t="shared" si="27"/>
        <v>-1.3917178576075224</v>
      </c>
      <c r="Y146">
        <f t="shared" si="28"/>
        <v>-6.1293273521574813E-2</v>
      </c>
      <c r="Z146">
        <f t="shared" si="29"/>
        <v>0.76977140569742475</v>
      </c>
      <c r="AA146">
        <f t="shared" si="30"/>
        <v>-1.3917178576075224</v>
      </c>
      <c r="AB146">
        <f>IFERROR(V144+MATCH(AA146,V146:Z146,0)-1,"")</f>
        <v>2014</v>
      </c>
    </row>
    <row r="147" spans="1:28" x14ac:dyDescent="0.3">
      <c r="A147" s="1">
        <v>2</v>
      </c>
      <c r="B147" t="s">
        <v>259</v>
      </c>
      <c r="C147" t="s">
        <v>10454</v>
      </c>
      <c r="D147" t="s">
        <v>7361</v>
      </c>
      <c r="E147" t="s">
        <v>1583</v>
      </c>
      <c r="F147" t="s">
        <v>10455</v>
      </c>
      <c r="G147" t="s">
        <v>6179</v>
      </c>
      <c r="I147" t="str">
        <f t="shared" si="15"/>
        <v>neg_trend</v>
      </c>
      <c r="J147">
        <f t="shared" si="16"/>
        <v>4190000000.0000005</v>
      </c>
      <c r="K147">
        <f t="shared" si="17"/>
        <v>4059999999.9999995</v>
      </c>
      <c r="L147">
        <f t="shared" si="18"/>
        <v>3480000000</v>
      </c>
      <c r="M147">
        <f t="shared" si="19"/>
        <v>3200000000</v>
      </c>
      <c r="N147">
        <f t="shared" si="20"/>
        <v>3140000000</v>
      </c>
      <c r="P147">
        <f t="shared" si="21"/>
        <v>4190000000.0000005</v>
      </c>
      <c r="Q147">
        <f>IFERROR(J144+MATCH(P147,J147:N147,0)-1,"")</f>
        <v>2012</v>
      </c>
      <c r="R147">
        <f t="shared" si="22"/>
        <v>3140000000</v>
      </c>
      <c r="S147" t="str">
        <f>IFERROR(J144+MATCH(R147,J147:N147)-1,"")</f>
        <v/>
      </c>
      <c r="T147">
        <f t="shared" si="23"/>
        <v>3614000000</v>
      </c>
      <c r="U147">
        <f t="shared" si="24"/>
        <v>485983538.81587386</v>
      </c>
      <c r="V147">
        <f t="shared" si="25"/>
        <v>1.1852253296551087</v>
      </c>
      <c r="W147">
        <f t="shared" si="26"/>
        <v>0.91772655733711372</v>
      </c>
      <c r="X147">
        <f t="shared" si="27"/>
        <v>-0.27572950377393135</v>
      </c>
      <c r="Y147">
        <f t="shared" si="28"/>
        <v>-0.85188070568960872</v>
      </c>
      <c r="Z147">
        <f t="shared" si="29"/>
        <v>-0.9753416775286825</v>
      </c>
      <c r="AA147">
        <f t="shared" si="30"/>
        <v>1.1852253296551087</v>
      </c>
      <c r="AB147">
        <f>IFERROR(V144+MATCH(AA147,V147:Z147,0)-1,"")</f>
        <v>2012</v>
      </c>
    </row>
    <row r="148" spans="1:28" x14ac:dyDescent="0.3">
      <c r="A148" s="1">
        <v>3</v>
      </c>
      <c r="B148" t="s">
        <v>265</v>
      </c>
      <c r="C148" t="s">
        <v>10456</v>
      </c>
      <c r="D148" t="s">
        <v>1549</v>
      </c>
      <c r="E148" t="s">
        <v>10457</v>
      </c>
      <c r="F148" t="s">
        <v>1440</v>
      </c>
      <c r="G148" t="s">
        <v>6529</v>
      </c>
      <c r="I148" t="str">
        <f t="shared" si="15"/>
        <v>neg_trend</v>
      </c>
      <c r="J148">
        <f t="shared" si="16"/>
        <v>3990000000</v>
      </c>
      <c r="K148">
        <f t="shared" si="17"/>
        <v>3870000000</v>
      </c>
      <c r="L148">
        <f t="shared" si="18"/>
        <v>3300000000</v>
      </c>
      <c r="M148">
        <f t="shared" si="19"/>
        <v>3040000000</v>
      </c>
      <c r="N148">
        <f t="shared" si="20"/>
        <v>2980000000</v>
      </c>
      <c r="P148">
        <f t="shared" si="21"/>
        <v>3990000000</v>
      </c>
      <c r="Q148">
        <f>IFERROR(J144+MATCH(P148,J148:N148,0)-1,"")</f>
        <v>2012</v>
      </c>
      <c r="R148">
        <f t="shared" si="22"/>
        <v>2980000000</v>
      </c>
      <c r="S148" t="str">
        <f>IFERROR(J144+MATCH(R148,J148:N148)-1,"")</f>
        <v/>
      </c>
      <c r="T148">
        <f t="shared" si="23"/>
        <v>3436000000</v>
      </c>
      <c r="U148">
        <f t="shared" si="24"/>
        <v>468646988.6812461</v>
      </c>
      <c r="V148">
        <f t="shared" si="25"/>
        <v>1.1821264477958855</v>
      </c>
      <c r="W148">
        <f t="shared" si="26"/>
        <v>0.92607017751518828</v>
      </c>
      <c r="X148">
        <f t="shared" si="27"/>
        <v>-0.29019710631812351</v>
      </c>
      <c r="Y148">
        <f t="shared" si="28"/>
        <v>-0.8449856919263008</v>
      </c>
      <c r="Z148">
        <f t="shared" si="29"/>
        <v>-0.97301382706664941</v>
      </c>
      <c r="AA148">
        <f t="shared" si="30"/>
        <v>1.1821264477958855</v>
      </c>
      <c r="AB148">
        <f>IFERROR(V144+MATCH(AA148,V148:Z148,0)-1,"")</f>
        <v>2012</v>
      </c>
    </row>
    <row r="149" spans="1:28" x14ac:dyDescent="0.3">
      <c r="A149" s="1">
        <v>4</v>
      </c>
      <c r="B149" t="s">
        <v>271</v>
      </c>
      <c r="C149" t="s">
        <v>10458</v>
      </c>
      <c r="D149" t="s">
        <v>10459</v>
      </c>
      <c r="E149" t="s">
        <v>1212</v>
      </c>
      <c r="F149" t="s">
        <v>10460</v>
      </c>
      <c r="G149" t="s">
        <v>10461</v>
      </c>
      <c r="I149" t="str">
        <f t="shared" si="15"/>
        <v>N/A</v>
      </c>
      <c r="J149">
        <f t="shared" si="16"/>
        <v>205700000</v>
      </c>
      <c r="K149">
        <f t="shared" si="17"/>
        <v>190300000</v>
      </c>
      <c r="L149">
        <f t="shared" si="18"/>
        <v>180600000</v>
      </c>
      <c r="M149">
        <f t="shared" si="19"/>
        <v>158100000</v>
      </c>
      <c r="N149">
        <f t="shared" si="20"/>
        <v>162100000</v>
      </c>
      <c r="P149">
        <f t="shared" si="21"/>
        <v>205700000</v>
      </c>
      <c r="Q149">
        <f>IFERROR(J144+MATCH(P149,J149:N149,0)-1,"")</f>
        <v>2012</v>
      </c>
      <c r="R149">
        <f t="shared" si="22"/>
        <v>158100000</v>
      </c>
      <c r="S149" t="str">
        <f>IFERROR(J144+MATCH(R149,J149:N149)-1,"")</f>
        <v/>
      </c>
      <c r="T149">
        <f t="shared" si="23"/>
        <v>179360000</v>
      </c>
      <c r="U149">
        <f t="shared" si="24"/>
        <v>19779484.320881572</v>
      </c>
      <c r="V149">
        <f t="shared" si="25"/>
        <v>1.3316828473729403</v>
      </c>
      <c r="W149">
        <f t="shared" si="26"/>
        <v>0.55309834283447101</v>
      </c>
      <c r="X149">
        <f t="shared" si="27"/>
        <v>6.2691219845954674E-2</v>
      </c>
      <c r="Y149">
        <f t="shared" si="28"/>
        <v>-1.0748510757459648</v>
      </c>
      <c r="Z149">
        <f t="shared" si="29"/>
        <v>-0.8726213343074013</v>
      </c>
      <c r="AA149">
        <f t="shared" si="30"/>
        <v>1.3316828473729403</v>
      </c>
      <c r="AB149">
        <f>IFERROR(V144+MATCH(AA149,V149:Z149,0)-1,"")</f>
        <v>2012</v>
      </c>
    </row>
    <row r="150" spans="1:28" x14ac:dyDescent="0.3">
      <c r="A150" s="1">
        <v>5</v>
      </c>
      <c r="B150" t="s">
        <v>277</v>
      </c>
      <c r="C150" t="s">
        <v>10462</v>
      </c>
      <c r="D150" t="s">
        <v>10463</v>
      </c>
      <c r="E150" t="s">
        <v>10464</v>
      </c>
      <c r="F150" t="s">
        <v>10465</v>
      </c>
      <c r="G150" t="s">
        <v>5921</v>
      </c>
      <c r="I150" t="str">
        <f t="shared" si="15"/>
        <v>N/A</v>
      </c>
      <c r="J150">
        <f t="shared" si="16"/>
        <v>187600000</v>
      </c>
      <c r="K150">
        <f t="shared" si="17"/>
        <v>174600000</v>
      </c>
      <c r="L150">
        <f t="shared" si="18"/>
        <v>154600000</v>
      </c>
      <c r="M150">
        <f t="shared" si="19"/>
        <v>143800000</v>
      </c>
      <c r="N150">
        <f t="shared" si="20"/>
        <v>146100000</v>
      </c>
      <c r="P150">
        <f t="shared" si="21"/>
        <v>187600000</v>
      </c>
      <c r="Q150">
        <f>IFERROR(J144+MATCH(P150,J150:N150,0)-1,"")</f>
        <v>2012</v>
      </c>
      <c r="R150">
        <f t="shared" si="22"/>
        <v>143800000</v>
      </c>
      <c r="S150" t="str">
        <f>IFERROR(J144+MATCH(R150,J150:N150)-1,"")</f>
        <v/>
      </c>
      <c r="T150">
        <f t="shared" si="23"/>
        <v>161340000</v>
      </c>
      <c r="U150">
        <f t="shared" si="24"/>
        <v>19044369.246577844</v>
      </c>
      <c r="V150">
        <f t="shared" si="25"/>
        <v>1.3788852578942072</v>
      </c>
      <c r="W150">
        <f t="shared" si="26"/>
        <v>0.69626879359014426</v>
      </c>
      <c r="X150">
        <f t="shared" si="27"/>
        <v>-0.35391038226226035</v>
      </c>
      <c r="Y150">
        <f t="shared" si="28"/>
        <v>-0.92100713722255889</v>
      </c>
      <c r="Z150">
        <f t="shared" si="29"/>
        <v>-0.80023653199953226</v>
      </c>
      <c r="AA150">
        <f t="shared" si="30"/>
        <v>1.3788852578942072</v>
      </c>
      <c r="AB150">
        <f>IFERROR(V144+MATCH(AA150,V150:Z150,0)-1,"")</f>
        <v>2012</v>
      </c>
    </row>
    <row r="151" spans="1:28" x14ac:dyDescent="0.3">
      <c r="A151" s="1">
        <v>6</v>
      </c>
      <c r="B151" t="s">
        <v>283</v>
      </c>
      <c r="C151" t="s">
        <v>4863</v>
      </c>
      <c r="D151" t="s">
        <v>2039</v>
      </c>
      <c r="E151" t="s">
        <v>9934</v>
      </c>
      <c r="F151" t="s">
        <v>10466</v>
      </c>
      <c r="G151" t="s">
        <v>4052</v>
      </c>
      <c r="I151" t="str">
        <f t="shared" si="15"/>
        <v>N/A</v>
      </c>
      <c r="J151">
        <f t="shared" si="16"/>
        <v>18100000</v>
      </c>
      <c r="K151">
        <f t="shared" si="17"/>
        <v>15700000</v>
      </c>
      <c r="L151">
        <f t="shared" si="18"/>
        <v>26000000</v>
      </c>
      <c r="M151">
        <f t="shared" si="19"/>
        <v>14300000</v>
      </c>
      <c r="N151">
        <f t="shared" si="20"/>
        <v>16000000</v>
      </c>
      <c r="P151">
        <f t="shared" si="21"/>
        <v>26000000</v>
      </c>
      <c r="Q151">
        <f>IFERROR(J144+MATCH(P151,J151:N151,0)-1,"")</f>
        <v>2014</v>
      </c>
      <c r="R151">
        <f t="shared" si="22"/>
        <v>14300000</v>
      </c>
      <c r="S151" t="str">
        <f>IFERROR(J144+MATCH(R151,J151:N151)-1,"")</f>
        <v/>
      </c>
      <c r="T151">
        <f t="shared" si="23"/>
        <v>18020000</v>
      </c>
      <c r="U151">
        <f t="shared" si="24"/>
        <v>4663367.8816923723</v>
      </c>
      <c r="V151">
        <f t="shared" si="25"/>
        <v>1.7154983700528335E-2</v>
      </c>
      <c r="W151">
        <f t="shared" si="26"/>
        <v>-0.49749452731532173</v>
      </c>
      <c r="X151">
        <f t="shared" si="27"/>
        <v>1.7112096241277015</v>
      </c>
      <c r="Y151">
        <f t="shared" si="28"/>
        <v>-0.7977067420745676</v>
      </c>
      <c r="Z151">
        <f t="shared" si="29"/>
        <v>-0.43316333843834048</v>
      </c>
      <c r="AA151">
        <f t="shared" si="30"/>
        <v>1.7112096241277015</v>
      </c>
      <c r="AB151">
        <f>IFERROR(V144+MATCH(AA151,V151:Z151,0)-1,"")</f>
        <v>2014</v>
      </c>
    </row>
    <row r="152" spans="1:28" x14ac:dyDescent="0.3">
      <c r="A152" s="1">
        <v>7</v>
      </c>
      <c r="B152" t="s">
        <v>289</v>
      </c>
      <c r="C152" t="s">
        <v>254</v>
      </c>
      <c r="D152" t="s">
        <v>2527</v>
      </c>
      <c r="E152" t="s">
        <v>10467</v>
      </c>
      <c r="F152" t="s">
        <v>10336</v>
      </c>
      <c r="G152" t="s">
        <v>10468</v>
      </c>
      <c r="I152" t="str">
        <f t="shared" si="15"/>
        <v>N/A</v>
      </c>
      <c r="J152" t="str">
        <f t="shared" si="16"/>
        <v>N/A</v>
      </c>
      <c r="K152">
        <f t="shared" si="17"/>
        <v>-3.2000000000000001E-2</v>
      </c>
      <c r="L152">
        <f t="shared" si="18"/>
        <v>-0.14130000000000001</v>
      </c>
      <c r="M152">
        <f t="shared" si="19"/>
        <v>-8.2200000000000009E-2</v>
      </c>
      <c r="N152">
        <f t="shared" si="20"/>
        <v>-1.8700000000000001E-2</v>
      </c>
      <c r="P152">
        <f t="shared" si="21"/>
        <v>-1.8700000000000001E-2</v>
      </c>
      <c r="Q152">
        <f>IFERROR(J144+MATCH(P152,J152:N152,0)-1,"")</f>
        <v>2016</v>
      </c>
      <c r="R152">
        <f t="shared" si="22"/>
        <v>-0.14130000000000001</v>
      </c>
      <c r="S152">
        <f>IFERROR(J144+MATCH(R152,J152:N152)-1,"")</f>
        <v>2014</v>
      </c>
      <c r="T152">
        <f t="shared" si="23"/>
        <v>-6.855E-2</v>
      </c>
      <c r="U152">
        <f t="shared" si="24"/>
        <v>5.5677074875272216E-2</v>
      </c>
      <c r="V152" t="str">
        <f t="shared" si="25"/>
        <v/>
      </c>
      <c r="W152">
        <f t="shared" si="26"/>
        <v>0.65646408475803208</v>
      </c>
      <c r="X152">
        <f t="shared" si="27"/>
        <v>-1.3066419197304198</v>
      </c>
      <c r="Y152">
        <f t="shared" si="28"/>
        <v>-0.24516374164014076</v>
      </c>
      <c r="Z152">
        <f t="shared" si="29"/>
        <v>0.895341576612528</v>
      </c>
      <c r="AA152">
        <f t="shared" si="30"/>
        <v>-1.3066419197304198</v>
      </c>
      <c r="AB152">
        <f>IFERROR(V144+MATCH(AA152,V152:Z152,0)-1,"")</f>
        <v>2014</v>
      </c>
    </row>
    <row r="153" spans="1:28" x14ac:dyDescent="0.3">
      <c r="A153" s="1">
        <v>8</v>
      </c>
      <c r="B153" t="s">
        <v>294</v>
      </c>
      <c r="C153" t="s">
        <v>10469</v>
      </c>
      <c r="D153" t="s">
        <v>10470</v>
      </c>
      <c r="E153" t="s">
        <v>10471</v>
      </c>
      <c r="F153" t="s">
        <v>10472</v>
      </c>
      <c r="G153" t="s">
        <v>10408</v>
      </c>
      <c r="I153" t="str">
        <f t="shared" si="15"/>
        <v>N/A</v>
      </c>
      <c r="J153">
        <f t="shared" si="16"/>
        <v>947500000</v>
      </c>
      <c r="K153">
        <f t="shared" si="17"/>
        <v>972100000</v>
      </c>
      <c r="L153">
        <f t="shared" si="18"/>
        <v>859100000</v>
      </c>
      <c r="M153">
        <f t="shared" si="19"/>
        <v>873400000</v>
      </c>
      <c r="N153">
        <f t="shared" si="20"/>
        <v>866200000</v>
      </c>
      <c r="P153">
        <f t="shared" si="21"/>
        <v>972100000</v>
      </c>
      <c r="Q153">
        <f>IFERROR(J144+MATCH(P153,J153:N153,0)-1,"")</f>
        <v>2013</v>
      </c>
      <c r="R153">
        <f t="shared" si="22"/>
        <v>859100000</v>
      </c>
      <c r="S153">
        <f>IFERROR(J144+MATCH(R153,J153:N153)-1,"")</f>
        <v>2014</v>
      </c>
      <c r="T153">
        <f t="shared" si="23"/>
        <v>903660000</v>
      </c>
      <c r="U153">
        <f t="shared" si="24"/>
        <v>52226650.285079554</v>
      </c>
      <c r="V153">
        <f t="shared" si="25"/>
        <v>0.83941818517364297</v>
      </c>
      <c r="W153">
        <f t="shared" si="26"/>
        <v>1.3104420755767363</v>
      </c>
      <c r="X153">
        <f t="shared" si="27"/>
        <v>-0.85320425025861146</v>
      </c>
      <c r="Y153">
        <f t="shared" si="28"/>
        <v>-0.57939767982104096</v>
      </c>
      <c r="Z153">
        <f t="shared" si="29"/>
        <v>-0.71725833067072686</v>
      </c>
      <c r="AA153">
        <f t="shared" si="30"/>
        <v>1.3104420755767363</v>
      </c>
      <c r="AB153">
        <f>IFERROR(V144+MATCH(AA153,V153:Z153,0)-1,"")</f>
        <v>2013</v>
      </c>
    </row>
    <row r="154" spans="1:28" x14ac:dyDescent="0.3">
      <c r="A154" s="1">
        <v>9</v>
      </c>
      <c r="B154" t="s">
        <v>300</v>
      </c>
      <c r="C154" t="s">
        <v>254</v>
      </c>
      <c r="D154" t="s">
        <v>64</v>
      </c>
      <c r="E154" t="s">
        <v>10473</v>
      </c>
      <c r="F154" t="s">
        <v>10474</v>
      </c>
      <c r="G154" t="s">
        <v>10475</v>
      </c>
      <c r="I154" t="str">
        <f t="shared" si="15"/>
        <v>N/A</v>
      </c>
      <c r="J154" t="str">
        <f t="shared" si="16"/>
        <v>N/A</v>
      </c>
      <c r="K154">
        <f t="shared" si="17"/>
        <v>2.6000000000000002E-2</v>
      </c>
      <c r="L154">
        <f t="shared" si="18"/>
        <v>-0.1162</v>
      </c>
      <c r="M154">
        <f t="shared" si="19"/>
        <v>1.66E-2</v>
      </c>
      <c r="N154">
        <f t="shared" si="20"/>
        <v>-8.199999999999999E-3</v>
      </c>
      <c r="P154">
        <f t="shared" si="21"/>
        <v>2.6000000000000002E-2</v>
      </c>
      <c r="Q154">
        <f>IFERROR(J144+MATCH(P154,J154:N154,0)-1,"")</f>
        <v>2013</v>
      </c>
      <c r="R154">
        <f t="shared" si="22"/>
        <v>-0.1162</v>
      </c>
      <c r="S154">
        <f>IFERROR(J144+MATCH(R154,J154:N154)-1,"")</f>
        <v>2014</v>
      </c>
      <c r="T154">
        <f t="shared" si="23"/>
        <v>-2.0449999999999999E-2</v>
      </c>
      <c r="U154">
        <f t="shared" si="24"/>
        <v>6.5443181463006511E-2</v>
      </c>
      <c r="V154" t="str">
        <f t="shared" si="25"/>
        <v/>
      </c>
      <c r="W154">
        <f t="shared" si="26"/>
        <v>0.70977600663037899</v>
      </c>
      <c r="X154">
        <f t="shared" si="27"/>
        <v>-1.4631012407935153</v>
      </c>
      <c r="Y154">
        <f t="shared" si="28"/>
        <v>0.56613995792584582</v>
      </c>
      <c r="Z154">
        <f t="shared" si="29"/>
        <v>0.18718527623729048</v>
      </c>
      <c r="AA154">
        <f t="shared" si="30"/>
        <v>-1.4631012407935153</v>
      </c>
      <c r="AB154">
        <f>IFERROR(V144+MATCH(AA154,V154:Z154,0)-1,"")</f>
        <v>2014</v>
      </c>
    </row>
    <row r="155" spans="1:28" x14ac:dyDescent="0.3">
      <c r="A155" s="1">
        <v>10</v>
      </c>
      <c r="B155" t="s">
        <v>305</v>
      </c>
      <c r="C155" t="s">
        <v>254</v>
      </c>
      <c r="D155" t="s">
        <v>254</v>
      </c>
      <c r="E155" t="s">
        <v>254</v>
      </c>
      <c r="F155" t="s">
        <v>254</v>
      </c>
      <c r="G155" t="s">
        <v>10476</v>
      </c>
      <c r="I155" t="str">
        <f t="shared" si="15"/>
        <v>N/A</v>
      </c>
      <c r="J155" t="str">
        <f t="shared" si="16"/>
        <v>N/A</v>
      </c>
      <c r="K155" t="str">
        <f t="shared" si="17"/>
        <v>N/A</v>
      </c>
      <c r="L155" t="str">
        <f t="shared" si="18"/>
        <v>N/A</v>
      </c>
      <c r="M155" t="str">
        <f t="shared" si="19"/>
        <v>N/A</v>
      </c>
      <c r="N155">
        <f t="shared" si="20"/>
        <v>0.21629999999999999</v>
      </c>
      <c r="P155">
        <f t="shared" si="21"/>
        <v>0.21629999999999999</v>
      </c>
      <c r="Q155">
        <f>IFERROR(J144+MATCH(P155,J155:N155,0)-1,"")</f>
        <v>2016</v>
      </c>
      <c r="R155">
        <f t="shared" si="22"/>
        <v>0.21629999999999999</v>
      </c>
      <c r="S155">
        <f>IFERROR(J144+MATCH(R155,J155:N155)-1,"")</f>
        <v>2016</v>
      </c>
      <c r="T155">
        <f t="shared" si="23"/>
        <v>0.21629999999999999</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10477</v>
      </c>
      <c r="D158" t="s">
        <v>10478</v>
      </c>
      <c r="E158" t="s">
        <v>10479</v>
      </c>
      <c r="F158" t="s">
        <v>10480</v>
      </c>
      <c r="G158" t="s">
        <v>10481</v>
      </c>
      <c r="I158" t="str">
        <f t="shared" si="15"/>
        <v>N/A</v>
      </c>
      <c r="J158">
        <f t="shared" si="16"/>
        <v>543700000</v>
      </c>
      <c r="K158">
        <f t="shared" si="17"/>
        <v>555300000</v>
      </c>
      <c r="L158">
        <f t="shared" si="18"/>
        <v>460700000</v>
      </c>
      <c r="M158">
        <f t="shared" si="19"/>
        <v>464100000</v>
      </c>
      <c r="N158">
        <f t="shared" si="20"/>
        <v>438700000</v>
      </c>
      <c r="P158">
        <f t="shared" si="21"/>
        <v>555300000</v>
      </c>
      <c r="Q158">
        <f>IFERROR(J144+MATCH(P158,J158:N158,0)-1,"")</f>
        <v>2013</v>
      </c>
      <c r="R158">
        <f t="shared" si="22"/>
        <v>438700000</v>
      </c>
      <c r="S158" t="str">
        <f>IFERROR(J144+MATCH(R158,J158:N158)-1,"")</f>
        <v/>
      </c>
      <c r="T158">
        <f t="shared" si="23"/>
        <v>492500000</v>
      </c>
      <c r="U158">
        <f t="shared" si="24"/>
        <v>53097834.23078572</v>
      </c>
      <c r="V158">
        <f t="shared" si="25"/>
        <v>0.96425778455413214</v>
      </c>
      <c r="W158">
        <f t="shared" si="26"/>
        <v>1.1827224388671778</v>
      </c>
      <c r="X158">
        <f t="shared" si="27"/>
        <v>-0.59889448337541806</v>
      </c>
      <c r="Y158">
        <f t="shared" si="28"/>
        <v>-0.53486173986987018</v>
      </c>
      <c r="Z158">
        <f t="shared" si="29"/>
        <v>-1.0132240001760218</v>
      </c>
      <c r="AA158">
        <f t="shared" si="30"/>
        <v>1.1827224388671778</v>
      </c>
      <c r="AB158">
        <f>IFERROR(V144+MATCH(AA158,V158:Z158,0)-1,"")</f>
        <v>2013</v>
      </c>
    </row>
    <row r="159" spans="1:28" x14ac:dyDescent="0.3">
      <c r="A159" s="1">
        <v>1</v>
      </c>
      <c r="B159" t="s">
        <v>314</v>
      </c>
      <c r="C159" t="s">
        <v>10482</v>
      </c>
      <c r="D159" t="s">
        <v>2165</v>
      </c>
      <c r="E159" t="s">
        <v>5875</v>
      </c>
      <c r="F159" t="s">
        <v>5875</v>
      </c>
      <c r="G159" t="s">
        <v>10483</v>
      </c>
      <c r="I159" t="str">
        <f t="shared" si="15"/>
        <v>N/A</v>
      </c>
      <c r="J159">
        <f t="shared" si="16"/>
        <v>41600000</v>
      </c>
      <c r="K159">
        <f t="shared" si="17"/>
        <v>46000000</v>
      </c>
      <c r="L159">
        <f t="shared" si="18"/>
        <v>44100000</v>
      </c>
      <c r="M159">
        <f t="shared" si="19"/>
        <v>44100000</v>
      </c>
      <c r="N159">
        <f t="shared" si="20"/>
        <v>46500000</v>
      </c>
      <c r="P159">
        <f t="shared" si="21"/>
        <v>46500000</v>
      </c>
      <c r="Q159">
        <f>IFERROR(J144+MATCH(P159,J159:N159,0)-1,"")</f>
        <v>2016</v>
      </c>
      <c r="R159">
        <f t="shared" si="22"/>
        <v>41600000</v>
      </c>
      <c r="S159">
        <f>IFERROR(J144+MATCH(R159,J159:N159)-1,"")</f>
        <v>2012</v>
      </c>
      <c r="T159">
        <f t="shared" si="23"/>
        <v>44460000</v>
      </c>
      <c r="U159">
        <f t="shared" si="24"/>
        <v>1934683.4366376325</v>
      </c>
      <c r="V159">
        <f t="shared" si="25"/>
        <v>-1.4782780199795962</v>
      </c>
      <c r="W159">
        <f t="shared" si="26"/>
        <v>0.79599585691209029</v>
      </c>
      <c r="X159">
        <f t="shared" si="27"/>
        <v>-0.18607695356386525</v>
      </c>
      <c r="Y159">
        <f t="shared" si="28"/>
        <v>-0.18607695356386525</v>
      </c>
      <c r="Z159">
        <f t="shared" si="29"/>
        <v>1.0544360701952364</v>
      </c>
      <c r="AA159">
        <f t="shared" si="30"/>
        <v>-1.4782780199795962</v>
      </c>
      <c r="AB159">
        <f>IFERROR(V144+MATCH(AA159,V159:Z159,0)-1,"")</f>
        <v>2012</v>
      </c>
    </row>
    <row r="160" spans="1:28" x14ac:dyDescent="0.3">
      <c r="A160" s="1">
        <v>2</v>
      </c>
      <c r="B160" t="s">
        <v>320</v>
      </c>
      <c r="C160" t="s">
        <v>10484</v>
      </c>
      <c r="D160" t="s">
        <v>10485</v>
      </c>
      <c r="E160" t="s">
        <v>10486</v>
      </c>
      <c r="F160" t="s">
        <v>10487</v>
      </c>
      <c r="G160" t="s">
        <v>10488</v>
      </c>
      <c r="I160" t="str">
        <f t="shared" si="15"/>
        <v>N/A</v>
      </c>
      <c r="J160">
        <f t="shared" si="16"/>
        <v>502100000</v>
      </c>
      <c r="K160">
        <f t="shared" si="17"/>
        <v>509300000</v>
      </c>
      <c r="L160">
        <f t="shared" si="18"/>
        <v>416600000</v>
      </c>
      <c r="M160">
        <f t="shared" si="19"/>
        <v>420000000</v>
      </c>
      <c r="N160">
        <f t="shared" si="20"/>
        <v>392200000</v>
      </c>
      <c r="P160">
        <f t="shared" si="21"/>
        <v>509300000</v>
      </c>
      <c r="Q160">
        <f>IFERROR(J144+MATCH(P160,J160:N160,0)-1,"")</f>
        <v>2013</v>
      </c>
      <c r="R160">
        <f t="shared" si="22"/>
        <v>392200000</v>
      </c>
      <c r="S160" t="str">
        <f>IFERROR(J144+MATCH(R160,J160:N160)-1,"")</f>
        <v/>
      </c>
      <c r="T160">
        <f t="shared" si="23"/>
        <v>448040000</v>
      </c>
      <c r="U160">
        <f t="shared" si="24"/>
        <v>53777532.483370788</v>
      </c>
      <c r="V160">
        <f t="shared" si="25"/>
        <v>1.0052525191020349</v>
      </c>
      <c r="W160">
        <f t="shared" si="26"/>
        <v>1.1391374273065236</v>
      </c>
      <c r="X160">
        <f t="shared" si="27"/>
        <v>-0.58463076582626672</v>
      </c>
      <c r="Y160">
        <f t="shared" si="28"/>
        <v>-0.52140733695192487</v>
      </c>
      <c r="Z160">
        <f t="shared" si="29"/>
        <v>-1.0383518436303669</v>
      </c>
      <c r="AA160">
        <f t="shared" si="30"/>
        <v>1.1391374273065236</v>
      </c>
      <c r="AB160">
        <f>IFERROR(V144+MATCH(AA160,V160:Z160,0)-1,"")</f>
        <v>2013</v>
      </c>
    </row>
    <row r="161" spans="1:28" x14ac:dyDescent="0.3">
      <c r="A161" s="1">
        <v>3</v>
      </c>
      <c r="B161" t="s">
        <v>326</v>
      </c>
      <c r="C161" t="s">
        <v>254</v>
      </c>
      <c r="D161" t="s">
        <v>196</v>
      </c>
      <c r="E161" t="s">
        <v>10489</v>
      </c>
      <c r="F161" t="s">
        <v>1166</v>
      </c>
      <c r="G161" t="s">
        <v>10490</v>
      </c>
      <c r="I161" t="str">
        <f t="shared" si="15"/>
        <v>N/A</v>
      </c>
      <c r="J161" t="str">
        <f t="shared" si="16"/>
        <v>N/A</v>
      </c>
      <c r="K161">
        <f t="shared" si="17"/>
        <v>2.1299999999999999E-2</v>
      </c>
      <c r="L161">
        <f t="shared" si="18"/>
        <v>-0.1704</v>
      </c>
      <c r="M161">
        <f t="shared" si="19"/>
        <v>7.4000000000000003E-3</v>
      </c>
      <c r="N161">
        <f t="shared" si="20"/>
        <v>-5.4699999999999999E-2</v>
      </c>
      <c r="P161">
        <f t="shared" si="21"/>
        <v>2.1299999999999999E-2</v>
      </c>
      <c r="Q161">
        <f>IFERROR(J144+MATCH(P161,J161:N161,0)-1,"")</f>
        <v>2013</v>
      </c>
      <c r="R161">
        <f t="shared" si="22"/>
        <v>-0.1704</v>
      </c>
      <c r="S161">
        <f>IFERROR(J144+MATCH(R161,J161:N161)-1,"")</f>
        <v>2014</v>
      </c>
      <c r="T161">
        <f t="shared" si="23"/>
        <v>-4.9100000000000005E-2</v>
      </c>
      <c r="U161">
        <f t="shared" si="24"/>
        <v>8.7356472761515119E-2</v>
      </c>
      <c r="V161" t="str">
        <f t="shared" si="25"/>
        <v/>
      </c>
      <c r="W161">
        <f t="shared" si="26"/>
        <v>0.80589334452861194</v>
      </c>
      <c r="X161">
        <f t="shared" si="27"/>
        <v>-1.3885633905017132</v>
      </c>
      <c r="Y161">
        <f t="shared" si="28"/>
        <v>0.64677519837878661</v>
      </c>
      <c r="Z161">
        <f t="shared" si="29"/>
        <v>-6.4105152405684956E-2</v>
      </c>
      <c r="AA161">
        <f t="shared" si="30"/>
        <v>-1.3885633905017132</v>
      </c>
      <c r="AB161">
        <f>IFERROR(V144+MATCH(AA161,V161:Z161,0)-1,"")</f>
        <v>2014</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10491</v>
      </c>
      <c r="D163" t="s">
        <v>10492</v>
      </c>
      <c r="E163" t="s">
        <v>1311</v>
      </c>
      <c r="F163" t="s">
        <v>3923</v>
      </c>
      <c r="G163" t="s">
        <v>10493</v>
      </c>
      <c r="I163" t="str">
        <f t="shared" si="15"/>
        <v>N/A</v>
      </c>
      <c r="J163">
        <f t="shared" si="16"/>
        <v>68000000</v>
      </c>
      <c r="K163">
        <f t="shared" si="17"/>
        <v>39200000</v>
      </c>
      <c r="L163">
        <f t="shared" si="18"/>
        <v>-7800000</v>
      </c>
      <c r="M163">
        <f t="shared" si="19"/>
        <v>4200000</v>
      </c>
      <c r="N163">
        <f t="shared" si="20"/>
        <v>29400000</v>
      </c>
      <c r="P163">
        <f t="shared" si="21"/>
        <v>68000000</v>
      </c>
      <c r="Q163">
        <f>IFERROR(J144+MATCH(P163,J163:N163,0)-1,"")</f>
        <v>2012</v>
      </c>
      <c r="R163">
        <f t="shared" si="22"/>
        <v>-7800000</v>
      </c>
      <c r="S163">
        <f>IFERROR(J144+MATCH(R163,J163:N163)-1,"")</f>
        <v>2014</v>
      </c>
      <c r="T163">
        <f t="shared" si="23"/>
        <v>26600000</v>
      </c>
      <c r="U163">
        <f t="shared" si="24"/>
        <v>29856657.54902916</v>
      </c>
      <c r="V163">
        <f t="shared" si="25"/>
        <v>1.3866254094925032</v>
      </c>
      <c r="W163">
        <f t="shared" si="26"/>
        <v>0.4220164289759793</v>
      </c>
      <c r="X163">
        <f t="shared" si="27"/>
        <v>-1.1521718378391814</v>
      </c>
      <c r="Y163">
        <f t="shared" si="28"/>
        <v>-0.75025142929062982</v>
      </c>
      <c r="Z163">
        <f t="shared" si="29"/>
        <v>9.3781428661328728E-2</v>
      </c>
      <c r="AA163">
        <f t="shared" si="30"/>
        <v>1.3866254094925032</v>
      </c>
      <c r="AB163">
        <f>IFERROR(V144+MATCH(AA163,V163:Z163,0)-1,"")</f>
        <v>2012</v>
      </c>
    </row>
    <row r="164" spans="1:28" x14ac:dyDescent="0.3">
      <c r="A164" s="1">
        <v>6</v>
      </c>
      <c r="B164" t="s">
        <v>338</v>
      </c>
      <c r="C164" t="s">
        <v>10494</v>
      </c>
      <c r="D164" t="s">
        <v>10495</v>
      </c>
      <c r="E164" t="s">
        <v>10496</v>
      </c>
      <c r="F164" t="s">
        <v>10497</v>
      </c>
      <c r="G164" t="s">
        <v>10498</v>
      </c>
      <c r="I164" t="str">
        <f t="shared" si="15"/>
        <v>N/A</v>
      </c>
      <c r="J164">
        <f t="shared" si="16"/>
        <v>335800000</v>
      </c>
      <c r="K164">
        <f t="shared" si="17"/>
        <v>377600000</v>
      </c>
      <c r="L164">
        <f t="shared" si="18"/>
        <v>406200000</v>
      </c>
      <c r="M164">
        <f t="shared" si="19"/>
        <v>405100000</v>
      </c>
      <c r="N164">
        <f t="shared" si="20"/>
        <v>398100000</v>
      </c>
      <c r="P164">
        <f t="shared" si="21"/>
        <v>406200000</v>
      </c>
      <c r="Q164">
        <f>IFERROR(J144+MATCH(P164,J164:N164,0)-1,"")</f>
        <v>2014</v>
      </c>
      <c r="R164">
        <f t="shared" si="22"/>
        <v>335800000</v>
      </c>
      <c r="S164">
        <f>IFERROR(J144+MATCH(R164,J164:N164)-1,"")</f>
        <v>2012</v>
      </c>
      <c r="T164">
        <f t="shared" si="23"/>
        <v>384560000</v>
      </c>
      <c r="U164">
        <f t="shared" si="24"/>
        <v>29578252.145791169</v>
      </c>
      <c r="V164">
        <f t="shared" si="25"/>
        <v>-1.6485084973805084</v>
      </c>
      <c r="W164">
        <f t="shared" si="26"/>
        <v>-0.23530802177539661</v>
      </c>
      <c r="X164">
        <f t="shared" si="27"/>
        <v>0.73161861942810091</v>
      </c>
      <c r="Y164">
        <f t="shared" si="28"/>
        <v>0.6944291332279664</v>
      </c>
      <c r="Z164">
        <f t="shared" si="29"/>
        <v>0.45776876649983766</v>
      </c>
      <c r="AA164">
        <f t="shared" si="30"/>
        <v>-1.6485084973805084</v>
      </c>
      <c r="AB164">
        <f>IFERROR(V144+MATCH(AA164,V164:Z164,0)-1,"")</f>
        <v>2012</v>
      </c>
    </row>
    <row r="165" spans="1:28" x14ac:dyDescent="0.3">
      <c r="A165" s="1">
        <v>7</v>
      </c>
      <c r="B165" t="s">
        <v>344</v>
      </c>
      <c r="C165" t="s">
        <v>10499</v>
      </c>
      <c r="D165" t="s">
        <v>5770</v>
      </c>
      <c r="E165" t="s">
        <v>6015</v>
      </c>
      <c r="F165" t="s">
        <v>9139</v>
      </c>
      <c r="G165" t="s">
        <v>9738</v>
      </c>
      <c r="I165" t="str">
        <f t="shared" si="15"/>
        <v>N/A</v>
      </c>
      <c r="J165">
        <f t="shared" si="16"/>
        <v>20700000</v>
      </c>
      <c r="K165">
        <f t="shared" si="17"/>
        <v>11200000</v>
      </c>
      <c r="L165">
        <f t="shared" si="18"/>
        <v>17200000</v>
      </c>
      <c r="M165">
        <f t="shared" si="19"/>
        <v>12000000</v>
      </c>
      <c r="N165">
        <f t="shared" si="20"/>
        <v>8300000.0000000009</v>
      </c>
      <c r="P165">
        <f t="shared" si="21"/>
        <v>20700000</v>
      </c>
      <c r="Q165">
        <f>IFERROR(J144+MATCH(P165,J165:N165,0)-1,"")</f>
        <v>2012</v>
      </c>
      <c r="R165">
        <f t="shared" si="22"/>
        <v>8300000.0000000009</v>
      </c>
      <c r="S165" t="str">
        <f>IFERROR(J144+MATCH(R165,J165:N165)-1,"")</f>
        <v/>
      </c>
      <c r="T165">
        <f t="shared" si="23"/>
        <v>13880000</v>
      </c>
      <c r="U165">
        <f t="shared" si="24"/>
        <v>4984676.51909329</v>
      </c>
      <c r="V165">
        <f t="shared" si="25"/>
        <v>1.3681930961571314</v>
      </c>
      <c r="W165">
        <f t="shared" si="26"/>
        <v>-0.53764772693564689</v>
      </c>
      <c r="X165">
        <f t="shared" si="27"/>
        <v>0.66604121396505511</v>
      </c>
      <c r="Y165">
        <f t="shared" si="28"/>
        <v>-0.37715586814888663</v>
      </c>
      <c r="Z165">
        <f t="shared" si="29"/>
        <v>-1.1194307150376526</v>
      </c>
      <c r="AA165">
        <f t="shared" si="30"/>
        <v>1.3681930961571314</v>
      </c>
      <c r="AB165">
        <f>IFERROR(V144+MATCH(AA165,V165:Z165,0)-1,"")</f>
        <v>2012</v>
      </c>
    </row>
    <row r="166" spans="1:28" x14ac:dyDescent="0.3">
      <c r="A166" s="1">
        <v>8</v>
      </c>
      <c r="B166" t="s">
        <v>350</v>
      </c>
      <c r="C166" t="s">
        <v>254</v>
      </c>
      <c r="D166" t="s">
        <v>10500</v>
      </c>
      <c r="E166" t="s">
        <v>7662</v>
      </c>
      <c r="F166" t="s">
        <v>1612</v>
      </c>
      <c r="G166" t="s">
        <v>2415</v>
      </c>
      <c r="I166" t="str">
        <f t="shared" si="15"/>
        <v>N/A</v>
      </c>
      <c r="J166" t="str">
        <f t="shared" si="16"/>
        <v>N/A</v>
      </c>
      <c r="K166">
        <f t="shared" si="17"/>
        <v>4700000</v>
      </c>
      <c r="L166">
        <f t="shared" si="18"/>
        <v>7600000</v>
      </c>
      <c r="M166">
        <f t="shared" si="19"/>
        <v>3800000</v>
      </c>
      <c r="N166">
        <f t="shared" si="20"/>
        <v>2500000</v>
      </c>
      <c r="P166">
        <f t="shared" si="21"/>
        <v>7600000</v>
      </c>
      <c r="Q166">
        <f>IFERROR(J144+MATCH(P166,J166:N166,0)-1,"")</f>
        <v>2014</v>
      </c>
      <c r="R166">
        <f t="shared" si="22"/>
        <v>2500000</v>
      </c>
      <c r="S166" t="str">
        <f>IFERROR(J144+MATCH(R166,J166:N166)-1,"")</f>
        <v/>
      </c>
      <c r="T166">
        <f t="shared" si="23"/>
        <v>4650000</v>
      </c>
      <c r="U166">
        <f t="shared" si="24"/>
        <v>2164101.0450839242</v>
      </c>
      <c r="V166" t="str">
        <f t="shared" si="25"/>
        <v/>
      </c>
      <c r="W166">
        <f t="shared" si="26"/>
        <v>2.3104281620113073E-2</v>
      </c>
      <c r="X166">
        <f t="shared" si="27"/>
        <v>1.3631526155866713</v>
      </c>
      <c r="Y166">
        <f t="shared" si="28"/>
        <v>-0.39277278754192224</v>
      </c>
      <c r="Z166">
        <f t="shared" si="29"/>
        <v>-0.99348410966486211</v>
      </c>
      <c r="AA166">
        <f t="shared" si="30"/>
        <v>1.3631526155866713</v>
      </c>
      <c r="AB166">
        <f>IFERROR(V144+MATCH(AA166,V166:Z166,0)-1,"")</f>
        <v>2014</v>
      </c>
    </row>
    <row r="167" spans="1:28" x14ac:dyDescent="0.3">
      <c r="A167" s="1">
        <v>9</v>
      </c>
      <c r="B167" t="s">
        <v>356</v>
      </c>
      <c r="C167" t="s">
        <v>254</v>
      </c>
      <c r="D167" t="s">
        <v>956</v>
      </c>
      <c r="E167" t="s">
        <v>708</v>
      </c>
      <c r="F167" t="s">
        <v>5739</v>
      </c>
      <c r="G167" t="s">
        <v>4087</v>
      </c>
      <c r="I167" t="str">
        <f t="shared" si="15"/>
        <v>N/A</v>
      </c>
      <c r="J167" t="str">
        <f t="shared" si="16"/>
        <v>N/A</v>
      </c>
      <c r="K167">
        <f t="shared" si="17"/>
        <v>3100000</v>
      </c>
      <c r="L167">
        <f t="shared" si="18"/>
        <v>1700000</v>
      </c>
      <c r="M167">
        <f t="shared" si="19"/>
        <v>1900000</v>
      </c>
      <c r="N167">
        <f t="shared" si="20"/>
        <v>2200000</v>
      </c>
      <c r="P167">
        <f t="shared" si="21"/>
        <v>3100000</v>
      </c>
      <c r="Q167">
        <f>IFERROR(J144+MATCH(P167,J167:N167,0)-1,"")</f>
        <v>2013</v>
      </c>
      <c r="R167">
        <f t="shared" si="22"/>
        <v>1700000</v>
      </c>
      <c r="S167">
        <f>IFERROR(J144+MATCH(R167,J167:N167)-1,"")</f>
        <v>2014</v>
      </c>
      <c r="T167">
        <f t="shared" si="23"/>
        <v>2225000</v>
      </c>
      <c r="U167">
        <f t="shared" si="24"/>
        <v>618465.84384264913</v>
      </c>
      <c r="V167" t="str">
        <f t="shared" si="25"/>
        <v/>
      </c>
      <c r="W167">
        <f t="shared" si="26"/>
        <v>1.4147911460452756</v>
      </c>
      <c r="X167">
        <f t="shared" si="27"/>
        <v>-0.84887468762716534</v>
      </c>
      <c r="Y167">
        <f t="shared" si="28"/>
        <v>-0.52549385424538808</v>
      </c>
      <c r="Z167">
        <f t="shared" si="29"/>
        <v>-4.0422604172722157E-2</v>
      </c>
      <c r="AA167">
        <f t="shared" si="30"/>
        <v>1.4147911460452756</v>
      </c>
      <c r="AB167">
        <f>IFERROR(V144+MATCH(AA167,V167:Z167,0)-1,"")</f>
        <v>2013</v>
      </c>
    </row>
    <row r="168" spans="1:28" x14ac:dyDescent="0.3">
      <c r="A168" s="1">
        <v>10</v>
      </c>
      <c r="B168" t="s">
        <v>357</v>
      </c>
      <c r="C168" t="s">
        <v>10501</v>
      </c>
      <c r="D168" t="s">
        <v>10502</v>
      </c>
      <c r="E168" t="s">
        <v>10503</v>
      </c>
      <c r="F168" t="s">
        <v>5871</v>
      </c>
      <c r="G168" t="s">
        <v>2507</v>
      </c>
      <c r="I168" t="str">
        <f t="shared" si="15"/>
        <v>N/A</v>
      </c>
      <c r="J168">
        <f t="shared" si="16"/>
        <v>77900000</v>
      </c>
      <c r="K168">
        <f t="shared" si="17"/>
        <v>76300000</v>
      </c>
      <c r="L168">
        <f t="shared" si="18"/>
        <v>69000000</v>
      </c>
      <c r="M168">
        <f t="shared" si="19"/>
        <v>58900000</v>
      </c>
      <c r="N168">
        <f t="shared" si="20"/>
        <v>60200000</v>
      </c>
      <c r="P168">
        <f t="shared" si="21"/>
        <v>77900000</v>
      </c>
      <c r="Q168">
        <f>IFERROR(J144+MATCH(P168,J168:N168,0)-1,"")</f>
        <v>2012</v>
      </c>
      <c r="R168">
        <f t="shared" si="22"/>
        <v>58900000</v>
      </c>
      <c r="S168" t="str">
        <f>IFERROR(J144+MATCH(R168,J168:N168)-1,"")</f>
        <v/>
      </c>
      <c r="T168">
        <f t="shared" si="23"/>
        <v>68460000</v>
      </c>
      <c r="U168">
        <f t="shared" si="24"/>
        <v>8810391.5917511862</v>
      </c>
      <c r="V168">
        <f t="shared" si="25"/>
        <v>1.0714620231906935</v>
      </c>
      <c r="W168">
        <f t="shared" si="26"/>
        <v>0.8898582904465081</v>
      </c>
      <c r="X168">
        <f t="shared" si="27"/>
        <v>6.1291259801162547E-2</v>
      </c>
      <c r="Y168">
        <f t="shared" si="28"/>
        <v>-1.0850823031465073</v>
      </c>
      <c r="Z168">
        <f t="shared" si="29"/>
        <v>-0.93752927029185673</v>
      </c>
      <c r="AA168">
        <f t="shared" si="30"/>
        <v>-1.0850823031465073</v>
      </c>
      <c r="AB168">
        <f>IFERROR(V144+MATCH(AA168,V168:Z168,0)-1,"")</f>
        <v>2015</v>
      </c>
    </row>
    <row r="169" spans="1:28" x14ac:dyDescent="0.3">
      <c r="A169" s="1">
        <v>11</v>
      </c>
      <c r="B169" t="s">
        <v>363</v>
      </c>
      <c r="C169" t="s">
        <v>254</v>
      </c>
      <c r="D169" t="s">
        <v>1722</v>
      </c>
      <c r="E169" t="s">
        <v>10504</v>
      </c>
      <c r="F169" t="s">
        <v>10505</v>
      </c>
      <c r="G169" t="s">
        <v>10506</v>
      </c>
      <c r="I169" t="str">
        <f t="shared" si="15"/>
        <v>N/A</v>
      </c>
      <c r="J169" t="str">
        <f t="shared" si="16"/>
        <v>N/A</v>
      </c>
      <c r="K169">
        <f t="shared" si="17"/>
        <v>-2.0499999999999997E-2</v>
      </c>
      <c r="L169">
        <f t="shared" si="18"/>
        <v>-9.5700000000000007E-2</v>
      </c>
      <c r="M169">
        <f t="shared" si="19"/>
        <v>-0.1464</v>
      </c>
      <c r="N169">
        <f t="shared" si="20"/>
        <v>2.2100000000000002E-2</v>
      </c>
      <c r="P169">
        <f t="shared" si="21"/>
        <v>2.2100000000000002E-2</v>
      </c>
      <c r="Q169">
        <f>IFERROR(J144+MATCH(P169,J169:N169,0)-1,"")</f>
        <v>2016</v>
      </c>
      <c r="R169">
        <f t="shared" si="22"/>
        <v>-0.1464</v>
      </c>
      <c r="S169" t="str">
        <f>IFERROR(J144+MATCH(R169,J169:N169)-1,"")</f>
        <v/>
      </c>
      <c r="T169">
        <f t="shared" si="23"/>
        <v>-6.0124999999999998E-2</v>
      </c>
      <c r="U169">
        <f t="shared" si="24"/>
        <v>7.5365879768853866E-2</v>
      </c>
      <c r="V169" t="str">
        <f t="shared" si="25"/>
        <v/>
      </c>
      <c r="W169">
        <f t="shared" si="26"/>
        <v>0.52576842626304288</v>
      </c>
      <c r="X169">
        <f t="shared" si="27"/>
        <v>-0.47203058080271937</v>
      </c>
      <c r="Y169">
        <f t="shared" si="28"/>
        <v>-1.144748794343067</v>
      </c>
      <c r="Z169">
        <f t="shared" si="29"/>
        <v>1.0910109488827431</v>
      </c>
      <c r="AA169">
        <f t="shared" si="30"/>
        <v>-1.144748794343067</v>
      </c>
      <c r="AB169">
        <f>IFERROR(V144+MATCH(AA169,V169:Z169,0)-1,"")</f>
        <v>2015</v>
      </c>
    </row>
    <row r="170" spans="1:28" x14ac:dyDescent="0.3">
      <c r="A170" s="1">
        <v>12</v>
      </c>
      <c r="B170" t="s">
        <v>368</v>
      </c>
      <c r="C170" t="s">
        <v>10501</v>
      </c>
      <c r="D170" t="s">
        <v>10507</v>
      </c>
      <c r="E170" t="s">
        <v>10508</v>
      </c>
      <c r="F170" t="s">
        <v>10509</v>
      </c>
      <c r="G170" t="s">
        <v>10510</v>
      </c>
      <c r="I170" t="str">
        <f t="shared" si="15"/>
        <v>N/A</v>
      </c>
      <c r="J170">
        <f t="shared" si="16"/>
        <v>77900000</v>
      </c>
      <c r="K170">
        <f t="shared" si="17"/>
        <v>76600000</v>
      </c>
      <c r="L170">
        <f t="shared" si="18"/>
        <v>69200000</v>
      </c>
      <c r="M170">
        <f t="shared" si="19"/>
        <v>59300000</v>
      </c>
      <c r="N170">
        <f t="shared" si="20"/>
        <v>60700000</v>
      </c>
      <c r="P170">
        <f t="shared" si="21"/>
        <v>77900000</v>
      </c>
      <c r="Q170">
        <f>IFERROR(J144+MATCH(P170,J170:N170,0)-1,"")</f>
        <v>2012</v>
      </c>
      <c r="R170">
        <f t="shared" si="22"/>
        <v>59300000</v>
      </c>
      <c r="S170" t="str">
        <f>IFERROR(J144+MATCH(R170,J170:N170)-1,"")</f>
        <v/>
      </c>
      <c r="T170">
        <f t="shared" si="23"/>
        <v>68740000</v>
      </c>
      <c r="U170">
        <f t="shared" si="24"/>
        <v>8655229.6330022346</v>
      </c>
      <c r="V170">
        <f t="shared" si="25"/>
        <v>1.0583196966921693</v>
      </c>
      <c r="W170">
        <f t="shared" si="26"/>
        <v>0.90812148646293123</v>
      </c>
      <c r="X170">
        <f t="shared" si="27"/>
        <v>5.31470590041919E-2</v>
      </c>
      <c r="Y170">
        <f t="shared" si="28"/>
        <v>-1.0906700804338512</v>
      </c>
      <c r="Z170">
        <f t="shared" si="29"/>
        <v>-0.92891816172544106</v>
      </c>
      <c r="AA170">
        <f t="shared" si="30"/>
        <v>-1.0906700804338512</v>
      </c>
      <c r="AB170">
        <f>IFERROR(V144+MATCH(AA170,V170:Z170,0)-1,"")</f>
        <v>2015</v>
      </c>
    </row>
    <row r="171" spans="1:28" x14ac:dyDescent="0.3">
      <c r="A171" s="1">
        <v>13</v>
      </c>
      <c r="B171" t="s">
        <v>369</v>
      </c>
      <c r="C171" t="s">
        <v>254</v>
      </c>
      <c r="D171" t="s">
        <v>10511</v>
      </c>
      <c r="E171" t="s">
        <v>2613</v>
      </c>
      <c r="F171" t="s">
        <v>1664</v>
      </c>
      <c r="G171" t="s">
        <v>3850</v>
      </c>
      <c r="I171" t="str">
        <f t="shared" si="15"/>
        <v>N/A</v>
      </c>
      <c r="J171" t="str">
        <f t="shared" si="16"/>
        <v>N/A</v>
      </c>
      <c r="K171">
        <f t="shared" si="17"/>
        <v>300000</v>
      </c>
      <c r="L171">
        <f t="shared" si="18"/>
        <v>200000</v>
      </c>
      <c r="M171">
        <f t="shared" si="19"/>
        <v>400000</v>
      </c>
      <c r="N171">
        <f t="shared" si="20"/>
        <v>500000</v>
      </c>
      <c r="P171">
        <f t="shared" si="21"/>
        <v>500000</v>
      </c>
      <c r="Q171">
        <f>IFERROR(J144+MATCH(P171,J171:N171,0)-1,"")</f>
        <v>2016</v>
      </c>
      <c r="R171">
        <f t="shared" si="22"/>
        <v>200000</v>
      </c>
      <c r="S171">
        <f>IFERROR(J144+MATCH(R171,J171:N171)-1,"")</f>
        <v>2014</v>
      </c>
      <c r="T171">
        <f t="shared" si="23"/>
        <v>350000</v>
      </c>
      <c r="U171">
        <f t="shared" si="24"/>
        <v>129099.44487358056</v>
      </c>
      <c r="V171" t="str">
        <f t="shared" si="25"/>
        <v/>
      </c>
      <c r="W171">
        <f t="shared" si="26"/>
        <v>-0.3872983346207417</v>
      </c>
      <c r="X171">
        <f t="shared" si="27"/>
        <v>-1.1618950038622251</v>
      </c>
      <c r="Y171">
        <f t="shared" si="28"/>
        <v>0.3872983346207417</v>
      </c>
      <c r="Z171">
        <f t="shared" si="29"/>
        <v>1.1618950038622251</v>
      </c>
      <c r="AA171">
        <f t="shared" si="30"/>
        <v>-1.1618950038622251</v>
      </c>
      <c r="AB171">
        <f>IFERROR(V144+MATCH(AA171,V171:Z171,0)-1,"")</f>
        <v>2014</v>
      </c>
    </row>
    <row r="172" spans="1:28" x14ac:dyDescent="0.3">
      <c r="A172" s="1">
        <v>14</v>
      </c>
      <c r="B172" t="s">
        <v>370</v>
      </c>
      <c r="C172" t="s">
        <v>10512</v>
      </c>
      <c r="D172" t="s">
        <v>10513</v>
      </c>
      <c r="E172" t="s">
        <v>1374</v>
      </c>
      <c r="F172" t="s">
        <v>5746</v>
      </c>
      <c r="G172" t="s">
        <v>10514</v>
      </c>
      <c r="I172" t="str">
        <f t="shared" si="15"/>
        <v>N/A</v>
      </c>
      <c r="J172">
        <f t="shared" si="16"/>
        <v>278600000</v>
      </c>
      <c r="K172">
        <f t="shared" si="17"/>
        <v>320300000</v>
      </c>
      <c r="L172">
        <f t="shared" si="18"/>
        <v>363700000</v>
      </c>
      <c r="M172">
        <f t="shared" si="19"/>
        <v>363900000</v>
      </c>
      <c r="N172">
        <f t="shared" si="20"/>
        <v>350900000</v>
      </c>
      <c r="P172">
        <f t="shared" si="21"/>
        <v>363900000</v>
      </c>
      <c r="Q172">
        <f>IFERROR(J144+MATCH(P172,J172:N172,0)-1,"")</f>
        <v>2015</v>
      </c>
      <c r="R172">
        <f t="shared" si="22"/>
        <v>278600000</v>
      </c>
      <c r="S172">
        <f>IFERROR(J144+MATCH(R172,J172:N172)-1,"")</f>
        <v>2012</v>
      </c>
      <c r="T172">
        <f t="shared" si="23"/>
        <v>335480000</v>
      </c>
      <c r="U172">
        <f t="shared" si="24"/>
        <v>36426666.056612976</v>
      </c>
      <c r="V172">
        <f t="shared" si="25"/>
        <v>-1.5614934375712344</v>
      </c>
      <c r="W172">
        <f t="shared" si="26"/>
        <v>-0.41672767901426405</v>
      </c>
      <c r="X172">
        <f t="shared" si="27"/>
        <v>0.77470718720570042</v>
      </c>
      <c r="Y172">
        <f t="shared" si="28"/>
        <v>0.7801976704601703</v>
      </c>
      <c r="Z172">
        <f t="shared" si="29"/>
        <v>0.42331625891962793</v>
      </c>
      <c r="AA172">
        <f t="shared" si="30"/>
        <v>-1.5614934375712344</v>
      </c>
      <c r="AB172">
        <f>IFERROR(V144+MATCH(AA172,V172:Z172,0)-1,"")</f>
        <v>2012</v>
      </c>
    </row>
    <row r="173" spans="1:28" x14ac:dyDescent="0.3">
      <c r="A173" s="1">
        <v>15</v>
      </c>
      <c r="B173" t="s">
        <v>376</v>
      </c>
      <c r="C173" t="s">
        <v>254</v>
      </c>
      <c r="D173" t="s">
        <v>10515</v>
      </c>
      <c r="E173" t="s">
        <v>3775</v>
      </c>
      <c r="F173" t="s">
        <v>2062</v>
      </c>
      <c r="G173" t="s">
        <v>10516</v>
      </c>
      <c r="I173" t="str">
        <f t="shared" si="15"/>
        <v>neg_trend</v>
      </c>
      <c r="J173" t="str">
        <f t="shared" si="16"/>
        <v>N/A</v>
      </c>
      <c r="K173">
        <f t="shared" si="17"/>
        <v>0.1497</v>
      </c>
      <c r="L173">
        <f t="shared" si="18"/>
        <v>0.13550000000000001</v>
      </c>
      <c r="M173">
        <f t="shared" si="19"/>
        <v>5.0000000000000001E-4</v>
      </c>
      <c r="N173">
        <f t="shared" si="20"/>
        <v>-3.5700000000000003E-2</v>
      </c>
      <c r="P173">
        <f t="shared" si="21"/>
        <v>0.1497</v>
      </c>
      <c r="Q173">
        <f>IFERROR(J144+MATCH(P173,J173:N173,0)-1,"")</f>
        <v>2013</v>
      </c>
      <c r="R173">
        <f t="shared" si="22"/>
        <v>-3.5700000000000003E-2</v>
      </c>
      <c r="S173" t="str">
        <f>IFERROR(J144+MATCH(R173,J173:N173)-1,"")</f>
        <v/>
      </c>
      <c r="T173">
        <f t="shared" si="23"/>
        <v>6.25E-2</v>
      </c>
      <c r="U173">
        <f t="shared" si="24"/>
        <v>9.3843984001817274E-2</v>
      </c>
      <c r="V173" t="str">
        <f t="shared" si="25"/>
        <v/>
      </c>
      <c r="W173">
        <f t="shared" si="26"/>
        <v>0.92920181221538278</v>
      </c>
      <c r="X173">
        <f t="shared" si="27"/>
        <v>0.777886838207832</v>
      </c>
      <c r="Y173">
        <f t="shared" si="28"/>
        <v>-0.66067101327240518</v>
      </c>
      <c r="Z173">
        <f t="shared" si="29"/>
        <v>-1.0464176371508096</v>
      </c>
      <c r="AA173">
        <f t="shared" si="30"/>
        <v>-1.0464176371508096</v>
      </c>
      <c r="AB173">
        <f>IFERROR(V144+MATCH(AA173,V173:Z173,0)-1,"")</f>
        <v>2016</v>
      </c>
    </row>
    <row r="174" spans="1:28" x14ac:dyDescent="0.3">
      <c r="A174" s="1">
        <v>16</v>
      </c>
      <c r="B174" t="s">
        <v>381</v>
      </c>
      <c r="C174" t="s">
        <v>254</v>
      </c>
      <c r="D174" t="s">
        <v>254</v>
      </c>
      <c r="E174" t="s">
        <v>254</v>
      </c>
      <c r="F174" t="s">
        <v>254</v>
      </c>
      <c r="G174" t="s">
        <v>463</v>
      </c>
      <c r="I174" t="str">
        <f t="shared" si="15"/>
        <v>N/A</v>
      </c>
      <c r="J174" t="str">
        <f t="shared" si="16"/>
        <v>N/A</v>
      </c>
      <c r="K174" t="str">
        <f t="shared" si="17"/>
        <v>N/A</v>
      </c>
      <c r="L174" t="str">
        <f t="shared" si="18"/>
        <v>N/A</v>
      </c>
      <c r="M174" t="str">
        <f t="shared" si="19"/>
        <v>N/A</v>
      </c>
      <c r="N174">
        <f t="shared" si="20"/>
        <v>8.7599999999999997E-2</v>
      </c>
      <c r="P174">
        <f t="shared" si="21"/>
        <v>8.7599999999999997E-2</v>
      </c>
      <c r="Q174">
        <f>IFERROR(J144+MATCH(P174,J174:N174,0)-1,"")</f>
        <v>2016</v>
      </c>
      <c r="R174">
        <f t="shared" si="22"/>
        <v>8.7599999999999997E-2</v>
      </c>
      <c r="S174">
        <f>IFERROR(J144+MATCH(R174,J174:N174)-1,"")</f>
        <v>2016</v>
      </c>
      <c r="T174">
        <f t="shared" si="23"/>
        <v>8.7599999999999997E-2</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10095</v>
      </c>
      <c r="D175" t="s">
        <v>10517</v>
      </c>
      <c r="E175" t="s">
        <v>2944</v>
      </c>
      <c r="F175" t="s">
        <v>5965</v>
      </c>
      <c r="G175" t="s">
        <v>5189</v>
      </c>
      <c r="I175" t="str">
        <f t="shared" si="15"/>
        <v>N/A</v>
      </c>
      <c r="J175">
        <f t="shared" si="16"/>
        <v>104800000</v>
      </c>
      <c r="K175">
        <f t="shared" si="17"/>
        <v>107700000</v>
      </c>
      <c r="L175">
        <f t="shared" si="18"/>
        <v>124600000</v>
      </c>
      <c r="M175">
        <f t="shared" si="19"/>
        <v>122000000</v>
      </c>
      <c r="N175">
        <f t="shared" si="20"/>
        <v>114700000</v>
      </c>
      <c r="P175">
        <f t="shared" si="21"/>
        <v>124600000</v>
      </c>
      <c r="Q175">
        <f>IFERROR(J144+MATCH(P175,J175:N175,0)-1,"")</f>
        <v>2014</v>
      </c>
      <c r="R175">
        <f t="shared" si="22"/>
        <v>104800000</v>
      </c>
      <c r="S175">
        <f>IFERROR(J144+MATCH(R175,J175:N175)-1,"")</f>
        <v>2012</v>
      </c>
      <c r="T175">
        <f t="shared" si="23"/>
        <v>114760000</v>
      </c>
      <c r="U175">
        <f t="shared" si="24"/>
        <v>8635565.9918733761</v>
      </c>
      <c r="V175">
        <f t="shared" si="25"/>
        <v>-1.1533696817756938</v>
      </c>
      <c r="W175">
        <f t="shared" si="26"/>
        <v>-0.81754919210204802</v>
      </c>
      <c r="X175">
        <f t="shared" si="27"/>
        <v>1.1394736615133361</v>
      </c>
      <c r="Y175">
        <f t="shared" si="28"/>
        <v>0.83839322249558468</v>
      </c>
      <c r="Z175">
        <f t="shared" si="29"/>
        <v>-6.9480101311788786E-3</v>
      </c>
      <c r="AA175">
        <f t="shared" si="30"/>
        <v>-1.1533696817756938</v>
      </c>
      <c r="AB175">
        <f>IFERROR(V144+MATCH(AA175,V175:Z175,0)-1,"")</f>
        <v>2012</v>
      </c>
    </row>
    <row r="176" spans="1:28" x14ac:dyDescent="0.3">
      <c r="A176" s="1">
        <v>18</v>
      </c>
      <c r="B176" t="s">
        <v>389</v>
      </c>
      <c r="C176" t="s">
        <v>5935</v>
      </c>
      <c r="D176" t="s">
        <v>5972</v>
      </c>
      <c r="E176" t="s">
        <v>10518</v>
      </c>
      <c r="F176" t="s">
        <v>10519</v>
      </c>
      <c r="G176" t="s">
        <v>7749</v>
      </c>
      <c r="I176" t="str">
        <f t="shared" si="15"/>
        <v>N/A</v>
      </c>
      <c r="J176">
        <f t="shared" si="16"/>
        <v>65599999.999999993</v>
      </c>
      <c r="K176">
        <f t="shared" si="17"/>
        <v>72300000</v>
      </c>
      <c r="L176">
        <f t="shared" si="18"/>
        <v>93900000</v>
      </c>
      <c r="M176">
        <f t="shared" si="19"/>
        <v>79800000</v>
      </c>
      <c r="N176">
        <f t="shared" si="20"/>
        <v>68400000</v>
      </c>
      <c r="P176">
        <f t="shared" si="21"/>
        <v>93900000</v>
      </c>
      <c r="Q176">
        <f>IFERROR(J144+MATCH(P176,J176:N176,0)-1,"")</f>
        <v>2014</v>
      </c>
      <c r="R176">
        <f t="shared" si="22"/>
        <v>65599999.999999993</v>
      </c>
      <c r="S176">
        <f>IFERROR(J144+MATCH(R176,J176:N176)-1,"")</f>
        <v>2012</v>
      </c>
      <c r="T176">
        <f t="shared" si="23"/>
        <v>76000000</v>
      </c>
      <c r="U176">
        <f t="shared" si="24"/>
        <v>11340855.346930407</v>
      </c>
      <c r="V176">
        <f t="shared" si="25"/>
        <v>-0.91703841393364938</v>
      </c>
      <c r="W176">
        <f t="shared" si="26"/>
        <v>-0.32625405111100964</v>
      </c>
      <c r="X176">
        <f t="shared" si="27"/>
        <v>1.5783641932127224</v>
      </c>
      <c r="Y176">
        <f t="shared" si="28"/>
        <v>0.33507172816806396</v>
      </c>
      <c r="Z176">
        <f t="shared" si="29"/>
        <v>-0.67014345633612793</v>
      </c>
      <c r="AA176">
        <f t="shared" si="30"/>
        <v>1.5783641932127224</v>
      </c>
      <c r="AB176">
        <f>IFERROR(V144+MATCH(AA176,V176:Z176,0)-1,"")</f>
        <v>2014</v>
      </c>
    </row>
    <row r="177" spans="1:28" x14ac:dyDescent="0.3">
      <c r="A177" s="1">
        <v>19</v>
      </c>
      <c r="B177" t="s">
        <v>395</v>
      </c>
      <c r="C177" t="s">
        <v>10520</v>
      </c>
      <c r="D177" t="s">
        <v>10521</v>
      </c>
      <c r="E177" t="s">
        <v>10522</v>
      </c>
      <c r="F177" t="s">
        <v>10523</v>
      </c>
      <c r="G177" t="s">
        <v>1264</v>
      </c>
      <c r="I177" t="str">
        <f t="shared" si="15"/>
        <v>N/A</v>
      </c>
      <c r="J177">
        <f t="shared" si="16"/>
        <v>30500000</v>
      </c>
      <c r="K177">
        <f t="shared" si="17"/>
        <v>33400000</v>
      </c>
      <c r="L177">
        <f t="shared" si="18"/>
        <v>31200000</v>
      </c>
      <c r="M177">
        <f t="shared" si="19"/>
        <v>28000000</v>
      </c>
      <c r="N177">
        <f t="shared" si="20"/>
        <v>20100000</v>
      </c>
      <c r="P177">
        <f t="shared" si="21"/>
        <v>33400000</v>
      </c>
      <c r="Q177">
        <f>IFERROR(J144+MATCH(P177,J177:N177,0)-1,"")</f>
        <v>2013</v>
      </c>
      <c r="R177">
        <f t="shared" si="22"/>
        <v>20100000</v>
      </c>
      <c r="S177" t="str">
        <f>IFERROR(J144+MATCH(R177,J177:N177)-1,"")</f>
        <v/>
      </c>
      <c r="T177">
        <f t="shared" si="23"/>
        <v>28640000</v>
      </c>
      <c r="U177">
        <f t="shared" si="24"/>
        <v>5148106.4480059072</v>
      </c>
      <c r="V177">
        <f t="shared" si="25"/>
        <v>0.36129789055167294</v>
      </c>
      <c r="W177">
        <f t="shared" si="26"/>
        <v>0.92461180592793724</v>
      </c>
      <c r="X177">
        <f t="shared" si="27"/>
        <v>0.49727021495284018</v>
      </c>
      <c r="Y177">
        <f t="shared" si="28"/>
        <v>-0.12431755373821005</v>
      </c>
      <c r="Z177">
        <f t="shared" si="29"/>
        <v>-1.6588623576942403</v>
      </c>
      <c r="AA177">
        <f t="shared" si="30"/>
        <v>-1.6588623576942403</v>
      </c>
      <c r="AB177">
        <f>IFERROR(V144+MATCH(AA177,V177:Z177,0)-1,"")</f>
        <v>2016</v>
      </c>
    </row>
    <row r="178" spans="1:28" x14ac:dyDescent="0.3">
      <c r="A178" s="1">
        <v>20</v>
      </c>
      <c r="B178" t="s">
        <v>401</v>
      </c>
      <c r="C178" t="s">
        <v>10524</v>
      </c>
      <c r="D178" t="s">
        <v>10525</v>
      </c>
      <c r="E178" t="s">
        <v>2613</v>
      </c>
      <c r="F178" t="s">
        <v>2016</v>
      </c>
      <c r="G178" t="s">
        <v>10526</v>
      </c>
      <c r="I178" t="str">
        <f t="shared" si="15"/>
        <v>N/A</v>
      </c>
      <c r="J178">
        <f t="shared" si="16"/>
        <v>18900000</v>
      </c>
      <c r="K178">
        <f t="shared" si="17"/>
        <v>18200000</v>
      </c>
      <c r="L178">
        <f t="shared" si="18"/>
        <v>200000</v>
      </c>
      <c r="M178">
        <f t="shared" si="19"/>
        <v>12100000</v>
      </c>
      <c r="N178">
        <f t="shared" si="20"/>
        <v>30100000</v>
      </c>
      <c r="P178">
        <f t="shared" si="21"/>
        <v>30100000</v>
      </c>
      <c r="Q178">
        <f>IFERROR(J144+MATCH(P178,J178:N178,0)-1,"")</f>
        <v>2016</v>
      </c>
      <c r="R178">
        <f t="shared" si="22"/>
        <v>200000</v>
      </c>
      <c r="S178">
        <f>IFERROR(J144+MATCH(R178,J178:N178)-1,"")</f>
        <v>2014</v>
      </c>
      <c r="T178">
        <f t="shared" si="23"/>
        <v>15900000</v>
      </c>
      <c r="U178">
        <f t="shared" si="24"/>
        <v>10918562.176403997</v>
      </c>
      <c r="V178">
        <f t="shared" si="25"/>
        <v>0.27476145224352633</v>
      </c>
      <c r="W178">
        <f t="shared" si="26"/>
        <v>0.21065044672003685</v>
      </c>
      <c r="X178">
        <f t="shared" si="27"/>
        <v>-1.4379182667411212</v>
      </c>
      <c r="Y178">
        <f t="shared" si="28"/>
        <v>-0.34803117284180002</v>
      </c>
      <c r="Z178">
        <f t="shared" si="29"/>
        <v>1.300537540619358</v>
      </c>
      <c r="AA178">
        <f t="shared" si="30"/>
        <v>-1.4379182667411212</v>
      </c>
      <c r="AB178">
        <f>IFERROR(V144+MATCH(AA178,V178:Z178,0)-1,"")</f>
        <v>2014</v>
      </c>
    </row>
    <row r="179" spans="1:28" x14ac:dyDescent="0.3">
      <c r="A179" s="1">
        <v>21</v>
      </c>
      <c r="B179" t="s">
        <v>407</v>
      </c>
      <c r="C179" t="s">
        <v>849</v>
      </c>
      <c r="D179" t="s">
        <v>10527</v>
      </c>
      <c r="E179" t="s">
        <v>10528</v>
      </c>
      <c r="F179" t="s">
        <v>1595</v>
      </c>
      <c r="G179" t="s">
        <v>1660</v>
      </c>
      <c r="I179" t="str">
        <f t="shared" si="15"/>
        <v>N/A</v>
      </c>
      <c r="J179">
        <f t="shared" si="16"/>
        <v>-10200000</v>
      </c>
      <c r="K179">
        <f t="shared" si="17"/>
        <v>-16200000</v>
      </c>
      <c r="L179">
        <f t="shared" si="18"/>
        <v>-700000</v>
      </c>
      <c r="M179">
        <f t="shared" si="19"/>
        <v>2100000</v>
      </c>
      <c r="N179">
        <f t="shared" si="20"/>
        <v>-3900000</v>
      </c>
      <c r="P179">
        <f t="shared" si="21"/>
        <v>2100000</v>
      </c>
      <c r="Q179">
        <f>IFERROR(J144+MATCH(P179,J179:N179,0)-1,"")</f>
        <v>2015</v>
      </c>
      <c r="R179">
        <f t="shared" si="22"/>
        <v>-16200000</v>
      </c>
      <c r="S179" t="str">
        <f>IFERROR(J144+MATCH(R179,J179:N179)-1,"")</f>
        <v/>
      </c>
      <c r="T179">
        <f t="shared" si="23"/>
        <v>-5780000</v>
      </c>
      <c r="U179">
        <f t="shared" si="24"/>
        <v>7408576.1115075275</v>
      </c>
      <c r="V179">
        <f t="shared" si="25"/>
        <v>-0.59660587047685743</v>
      </c>
      <c r="W179">
        <f t="shared" si="26"/>
        <v>-1.4064780928436322</v>
      </c>
      <c r="X179">
        <f t="shared" si="27"/>
        <v>0.68569181493720266</v>
      </c>
      <c r="Y179">
        <f t="shared" si="28"/>
        <v>1.0636321853750308</v>
      </c>
      <c r="Z179">
        <f t="shared" si="29"/>
        <v>0.2537599630082561</v>
      </c>
      <c r="AA179">
        <f t="shared" si="30"/>
        <v>-1.4064780928436322</v>
      </c>
      <c r="AB179">
        <f>IFERROR(V144+MATCH(AA179,V179:Z179,0)-1,"")</f>
        <v>2013</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10000</v>
      </c>
      <c r="D182" t="s">
        <v>10529</v>
      </c>
      <c r="E182" t="s">
        <v>254</v>
      </c>
      <c r="F182" t="s">
        <v>254</v>
      </c>
      <c r="G182" t="s">
        <v>254</v>
      </c>
      <c r="I182" t="str">
        <f t="shared" si="15"/>
        <v>N/A</v>
      </c>
      <c r="J182">
        <f t="shared" si="16"/>
        <v>-1800000</v>
      </c>
      <c r="K182">
        <f t="shared" si="17"/>
        <v>-200000</v>
      </c>
      <c r="L182" t="str">
        <f t="shared" si="18"/>
        <v>N/A</v>
      </c>
      <c r="M182" t="str">
        <f t="shared" si="19"/>
        <v>N/A</v>
      </c>
      <c r="N182" t="str">
        <f t="shared" si="20"/>
        <v>N/A</v>
      </c>
      <c r="P182">
        <f t="shared" si="21"/>
        <v>-200000</v>
      </c>
      <c r="Q182">
        <f>IFERROR(J144+MATCH(P182,J182:N182,0)-1,"")</f>
        <v>2013</v>
      </c>
      <c r="R182">
        <f t="shared" si="22"/>
        <v>-1800000</v>
      </c>
      <c r="S182">
        <f>IFERROR(J144+MATCH(R182,J182:N182)-1,"")</f>
        <v>2012</v>
      </c>
      <c r="T182">
        <f t="shared" si="23"/>
        <v>-1000000</v>
      </c>
      <c r="U182">
        <f t="shared" si="24"/>
        <v>1131370.8498984762</v>
      </c>
      <c r="V182">
        <f t="shared" si="25"/>
        <v>-0.70710678118654746</v>
      </c>
      <c r="W182">
        <f t="shared" si="26"/>
        <v>0.70710678118654746</v>
      </c>
      <c r="X182" t="str">
        <f t="shared" si="27"/>
        <v/>
      </c>
      <c r="Y182" t="str">
        <f t="shared" si="28"/>
        <v/>
      </c>
      <c r="Z182" t="str">
        <f t="shared" si="29"/>
        <v/>
      </c>
      <c r="AA182">
        <f t="shared" si="30"/>
        <v>-0.70710678118654746</v>
      </c>
      <c r="AB182">
        <f>IFERROR(V144+MATCH(AA182,V182:Z182,0)-1,"")</f>
        <v>2012</v>
      </c>
    </row>
    <row r="183" spans="1:28" x14ac:dyDescent="0.3">
      <c r="A183" s="1">
        <v>25</v>
      </c>
      <c r="B183" t="s">
        <v>416</v>
      </c>
      <c r="C183" t="s">
        <v>10530</v>
      </c>
      <c r="D183" t="s">
        <v>10531</v>
      </c>
      <c r="E183" t="s">
        <v>10532</v>
      </c>
      <c r="F183" t="s">
        <v>10533</v>
      </c>
      <c r="G183" t="s">
        <v>10534</v>
      </c>
      <c r="I183" t="str">
        <f t="shared" si="15"/>
        <v>N/A</v>
      </c>
      <c r="J183">
        <f t="shared" si="16"/>
        <v>172000000</v>
      </c>
      <c r="K183">
        <f t="shared" si="17"/>
        <v>212400000</v>
      </c>
      <c r="L183">
        <f t="shared" si="18"/>
        <v>239100000</v>
      </c>
      <c r="M183">
        <f t="shared" si="19"/>
        <v>241900000</v>
      </c>
      <c r="N183">
        <f t="shared" si="20"/>
        <v>236200000</v>
      </c>
      <c r="P183">
        <f t="shared" si="21"/>
        <v>241900000</v>
      </c>
      <c r="Q183">
        <f>IFERROR(J144+MATCH(P183,J183:N183,0)-1,"")</f>
        <v>2015</v>
      </c>
      <c r="R183">
        <f t="shared" si="22"/>
        <v>172000000</v>
      </c>
      <c r="S183">
        <f>IFERROR(J144+MATCH(R183,J183:N183)-1,"")</f>
        <v>2012</v>
      </c>
      <c r="T183">
        <f t="shared" si="23"/>
        <v>220320000</v>
      </c>
      <c r="U183">
        <f t="shared" si="24"/>
        <v>29445322.209138755</v>
      </c>
      <c r="V183">
        <f t="shared" si="25"/>
        <v>-1.6410076838963314</v>
      </c>
      <c r="W183">
        <f t="shared" si="26"/>
        <v>-0.26897311375121991</v>
      </c>
      <c r="X183">
        <f t="shared" si="27"/>
        <v>0.63779230760705929</v>
      </c>
      <c r="Y183">
        <f t="shared" si="28"/>
        <v>0.73288381246860168</v>
      </c>
      <c r="Z183">
        <f t="shared" si="29"/>
        <v>0.53930467757189038</v>
      </c>
      <c r="AA183">
        <f t="shared" si="30"/>
        <v>-1.6410076838963314</v>
      </c>
      <c r="AB183">
        <f>IFERROR(V144+MATCH(AA183,V183:Z183,0)-1,"")</f>
        <v>2012</v>
      </c>
    </row>
    <row r="184" spans="1:28"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10530</v>
      </c>
      <c r="D185" t="s">
        <v>10531</v>
      </c>
      <c r="E185" t="s">
        <v>10532</v>
      </c>
      <c r="F185" t="s">
        <v>10533</v>
      </c>
      <c r="G185" t="s">
        <v>10534</v>
      </c>
      <c r="I185" t="str">
        <f t="shared" si="15"/>
        <v>N/A</v>
      </c>
      <c r="J185">
        <f t="shared" si="16"/>
        <v>172000000</v>
      </c>
      <c r="K185">
        <f t="shared" si="17"/>
        <v>212400000</v>
      </c>
      <c r="L185">
        <f t="shared" si="18"/>
        <v>239100000</v>
      </c>
      <c r="M185">
        <f t="shared" si="19"/>
        <v>241900000</v>
      </c>
      <c r="N185">
        <f t="shared" si="20"/>
        <v>236200000</v>
      </c>
      <c r="P185">
        <f t="shared" si="21"/>
        <v>241900000</v>
      </c>
      <c r="Q185">
        <f>IFERROR(J144+MATCH(P185,J185:N185,0)-1,"")</f>
        <v>2015</v>
      </c>
      <c r="R185">
        <f t="shared" si="22"/>
        <v>172000000</v>
      </c>
      <c r="S185">
        <f>IFERROR(J144+MATCH(R185,J185:N185)-1,"")</f>
        <v>2012</v>
      </c>
      <c r="T185">
        <f t="shared" si="23"/>
        <v>220320000</v>
      </c>
      <c r="U185">
        <f t="shared" si="24"/>
        <v>29445322.209138755</v>
      </c>
      <c r="V185">
        <f t="shared" si="25"/>
        <v>-1.6410076838963314</v>
      </c>
      <c r="W185">
        <f t="shared" si="26"/>
        <v>-0.26897311375121991</v>
      </c>
      <c r="X185">
        <f t="shared" si="27"/>
        <v>0.63779230760705929</v>
      </c>
      <c r="Y185">
        <f t="shared" si="28"/>
        <v>0.73288381246860168</v>
      </c>
      <c r="Z185">
        <f t="shared" si="29"/>
        <v>0.53930467757189038</v>
      </c>
      <c r="AA185">
        <f t="shared" si="30"/>
        <v>-1.6410076838963314</v>
      </c>
      <c r="AB185">
        <f>IFERROR(V144+MATCH(AA185,V185:Z185,0)-1,"")</f>
        <v>2012</v>
      </c>
    </row>
    <row r="186" spans="1:28" x14ac:dyDescent="0.3">
      <c r="A186" s="1">
        <v>28</v>
      </c>
      <c r="B186" t="s">
        <v>424</v>
      </c>
      <c r="C186" t="s">
        <v>254</v>
      </c>
      <c r="D186" t="s">
        <v>10535</v>
      </c>
      <c r="E186" t="s">
        <v>10536</v>
      </c>
      <c r="F186" t="s">
        <v>3903</v>
      </c>
      <c r="G186" t="s">
        <v>10537</v>
      </c>
      <c r="I186" t="str">
        <f t="shared" si="15"/>
        <v>neg_trend</v>
      </c>
      <c r="J186" t="str">
        <f t="shared" si="16"/>
        <v>N/A</v>
      </c>
      <c r="K186">
        <f t="shared" si="17"/>
        <v>0.2349</v>
      </c>
      <c r="L186">
        <f t="shared" si="18"/>
        <v>0.12570000000000001</v>
      </c>
      <c r="M186">
        <f t="shared" si="19"/>
        <v>1.17E-2</v>
      </c>
      <c r="N186">
        <f t="shared" si="20"/>
        <v>-2.3599999999999999E-2</v>
      </c>
      <c r="P186">
        <f t="shared" si="21"/>
        <v>0.2349</v>
      </c>
      <c r="Q186">
        <f>IFERROR(J144+MATCH(P186,J186:N186,0)-1,"")</f>
        <v>2013</v>
      </c>
      <c r="R186">
        <f t="shared" si="22"/>
        <v>-2.3599999999999999E-2</v>
      </c>
      <c r="S186" t="str">
        <f>IFERROR(J144+MATCH(R186,J186:N186)-1,"")</f>
        <v/>
      </c>
      <c r="T186">
        <f t="shared" si="23"/>
        <v>8.7175000000000002E-2</v>
      </c>
      <c r="U186">
        <f t="shared" si="24"/>
        <v>0.11729510859366643</v>
      </c>
      <c r="V186" t="str">
        <f t="shared" si="25"/>
        <v/>
      </c>
      <c r="W186">
        <f t="shared" si="26"/>
        <v>1.2594301823083582</v>
      </c>
      <c r="X186">
        <f t="shared" si="27"/>
        <v>0.32844506869811818</v>
      </c>
      <c r="Y186">
        <f t="shared" si="28"/>
        <v>-0.64346246748839631</v>
      </c>
      <c r="Z186">
        <f t="shared" si="29"/>
        <v>-0.94441278351808011</v>
      </c>
      <c r="AA186">
        <f t="shared" si="30"/>
        <v>1.2594301823083582</v>
      </c>
      <c r="AB186">
        <f>IFERROR(V144+MATCH(AA186,V186:Z186,0)-1,"")</f>
        <v>2013</v>
      </c>
    </row>
    <row r="187" spans="1:28" x14ac:dyDescent="0.3">
      <c r="A187" s="1">
        <v>29</v>
      </c>
      <c r="B187" t="s">
        <v>429</v>
      </c>
      <c r="C187" t="s">
        <v>254</v>
      </c>
      <c r="D187" t="s">
        <v>254</v>
      </c>
      <c r="E187" t="s">
        <v>254</v>
      </c>
      <c r="F187" t="s">
        <v>254</v>
      </c>
      <c r="G187" t="s">
        <v>9457</v>
      </c>
      <c r="I187" t="str">
        <f t="shared" si="15"/>
        <v>N/A</v>
      </c>
      <c r="J187" t="str">
        <f t="shared" si="16"/>
        <v>N/A</v>
      </c>
      <c r="K187" t="str">
        <f t="shared" si="17"/>
        <v>N/A</v>
      </c>
      <c r="L187" t="str">
        <f t="shared" si="18"/>
        <v>N/A</v>
      </c>
      <c r="M187" t="str">
        <f t="shared" si="19"/>
        <v>N/A</v>
      </c>
      <c r="N187">
        <f t="shared" si="20"/>
        <v>5.9000000000000004E-2</v>
      </c>
      <c r="P187">
        <f t="shared" si="21"/>
        <v>5.9000000000000004E-2</v>
      </c>
      <c r="Q187">
        <f>IFERROR(J144+MATCH(P187,J187:N187,0)-1,"")</f>
        <v>2016</v>
      </c>
      <c r="R187">
        <f t="shared" si="22"/>
        <v>5.9000000000000004E-2</v>
      </c>
      <c r="S187">
        <f>IFERROR(J144+MATCH(R187,J187:N187)-1,"")</f>
        <v>2016</v>
      </c>
      <c r="T187">
        <f t="shared" si="23"/>
        <v>5.9000000000000004E-2</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10538</v>
      </c>
      <c r="F188" t="s">
        <v>5779</v>
      </c>
      <c r="G188" t="s">
        <v>254</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-48000000</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-2600000</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-2600000</v>
      </c>
      <c r="Q188">
        <f>IFERROR(J144+MATCH(P188,J188:N188,0)-1,"")</f>
        <v>2015</v>
      </c>
      <c r="R188">
        <f t="shared" si="22"/>
        <v>-48000000</v>
      </c>
      <c r="S188">
        <f>IFERROR(J144+MATCH(R188,J188:N188)-1,"")</f>
        <v>2014</v>
      </c>
      <c r="T188">
        <f t="shared" si="23"/>
        <v>-25300000</v>
      </c>
      <c r="U188">
        <f t="shared" si="24"/>
        <v>32102647.865869258</v>
      </c>
      <c r="V188" t="str">
        <f t="shared" si="25"/>
        <v/>
      </c>
      <c r="W188" t="str">
        <f t="shared" si="26"/>
        <v/>
      </c>
      <c r="X188">
        <f t="shared" si="27"/>
        <v>-0.70710678118654757</v>
      </c>
      <c r="Y188">
        <f t="shared" si="28"/>
        <v>0.70710678118654757</v>
      </c>
      <c r="Z188" t="str">
        <f t="shared" si="29"/>
        <v/>
      </c>
      <c r="AA188">
        <f t="shared" si="30"/>
        <v>-0.70710678118654757</v>
      </c>
      <c r="AB188">
        <f>IFERROR(V144+MATCH(AA188,V188:Z188,0)-1,"")</f>
        <v>2014</v>
      </c>
    </row>
    <row r="189" spans="1:28" x14ac:dyDescent="0.3">
      <c r="A189" s="1">
        <v>31</v>
      </c>
      <c r="B189" t="s">
        <v>432</v>
      </c>
      <c r="C189" t="s">
        <v>254</v>
      </c>
      <c r="D189" t="s">
        <v>254</v>
      </c>
      <c r="E189" t="s">
        <v>254</v>
      </c>
      <c r="F189" t="s">
        <v>5779</v>
      </c>
      <c r="G189" t="s">
        <v>254</v>
      </c>
      <c r="I189" t="str">
        <f t="shared" si="31"/>
        <v>N/A</v>
      </c>
      <c r="J189" t="str">
        <f t="shared" si="32"/>
        <v>N/A</v>
      </c>
      <c r="K189" t="str">
        <f t="shared" si="33"/>
        <v>N/A</v>
      </c>
      <c r="L189" t="str">
        <f t="shared" si="34"/>
        <v>N/A</v>
      </c>
      <c r="M189">
        <f t="shared" si="35"/>
        <v>-2600000</v>
      </c>
      <c r="N189" t="str">
        <f t="shared" si="36"/>
        <v>N/A</v>
      </c>
      <c r="P189">
        <f t="shared" si="21"/>
        <v>-2600000</v>
      </c>
      <c r="Q189">
        <f>IFERROR(J144+MATCH(P189,J189:N189,0)-1,"")</f>
        <v>2015</v>
      </c>
      <c r="R189">
        <f t="shared" si="22"/>
        <v>-2600000</v>
      </c>
      <c r="S189">
        <f>IFERROR(J144+MATCH(R189,J189:N189)-1,"")</f>
        <v>2015</v>
      </c>
      <c r="T189">
        <f t="shared" si="23"/>
        <v>-2600000</v>
      </c>
      <c r="U189" t="str">
        <f t="shared" si="24"/>
        <v/>
      </c>
      <c r="V189" t="str">
        <f t="shared" si="25"/>
        <v/>
      </c>
      <c r="W189" t="str">
        <f t="shared" si="26"/>
        <v/>
      </c>
      <c r="X189" t="str">
        <f t="shared" si="27"/>
        <v/>
      </c>
      <c r="Y189" t="e">
        <f t="shared" si="28"/>
        <v>#VALUE!</v>
      </c>
      <c r="Z189" t="str">
        <f t="shared" si="29"/>
        <v/>
      </c>
      <c r="AA189" t="e">
        <f t="shared" si="30"/>
        <v>#VALUE!</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10538</v>
      </c>
      <c r="F191" t="s">
        <v>254</v>
      </c>
      <c r="G191" t="s">
        <v>254</v>
      </c>
      <c r="I191" t="str">
        <f t="shared" si="31"/>
        <v>N/A</v>
      </c>
      <c r="J191" t="str">
        <f t="shared" si="32"/>
        <v>N/A</v>
      </c>
      <c r="K191" t="str">
        <f t="shared" si="33"/>
        <v>N/A</v>
      </c>
      <c r="L191">
        <f t="shared" si="34"/>
        <v>-48000000</v>
      </c>
      <c r="M191" t="str">
        <f t="shared" si="35"/>
        <v>N/A</v>
      </c>
      <c r="N191" t="str">
        <f t="shared" si="36"/>
        <v>N/A</v>
      </c>
      <c r="P191">
        <f t="shared" si="21"/>
        <v>-48000000</v>
      </c>
      <c r="Q191">
        <f>IFERROR(J144+MATCH(P191,J191:N191,0)-1,"")</f>
        <v>2014</v>
      </c>
      <c r="R191">
        <f t="shared" si="22"/>
        <v>-48000000</v>
      </c>
      <c r="S191">
        <f>IFERROR(J144+MATCH(R191,J191:N191)-1,"")</f>
        <v>2014</v>
      </c>
      <c r="T191">
        <f t="shared" si="23"/>
        <v>-48000000</v>
      </c>
      <c r="U191" t="str">
        <f t="shared" si="24"/>
        <v/>
      </c>
      <c r="V191" t="str">
        <f t="shared" si="25"/>
        <v/>
      </c>
      <c r="W191" t="str">
        <f t="shared" si="26"/>
        <v/>
      </c>
      <c r="X191" t="e">
        <f t="shared" si="27"/>
        <v>#VALUE!</v>
      </c>
      <c r="Y191" t="str">
        <f t="shared" si="28"/>
        <v/>
      </c>
      <c r="Z191" t="str">
        <f t="shared" si="29"/>
        <v/>
      </c>
      <c r="AA191" t="e">
        <f t="shared" si="30"/>
        <v>#VALUE!</v>
      </c>
      <c r="AB191" t="str">
        <f>IFERROR(V144+MATCH(AA191,V191:Z191,0)-1,"")</f>
        <v/>
      </c>
    </row>
    <row r="192" spans="1:28" x14ac:dyDescent="0.3">
      <c r="A192" s="1">
        <v>34</v>
      </c>
      <c r="B192" t="s">
        <v>435</v>
      </c>
      <c r="C192" t="s">
        <v>10530</v>
      </c>
      <c r="D192" t="s">
        <v>10531</v>
      </c>
      <c r="E192" t="s">
        <v>5234</v>
      </c>
      <c r="F192" t="s">
        <v>10539</v>
      </c>
      <c r="G192" t="s">
        <v>10534</v>
      </c>
      <c r="I192" t="str">
        <f t="shared" si="31"/>
        <v>N/A</v>
      </c>
      <c r="J192">
        <f t="shared" si="32"/>
        <v>172000000</v>
      </c>
      <c r="K192">
        <f t="shared" si="33"/>
        <v>212400000</v>
      </c>
      <c r="L192">
        <f t="shared" si="34"/>
        <v>191100000</v>
      </c>
      <c r="M192">
        <f t="shared" si="35"/>
        <v>239300000</v>
      </c>
      <c r="N192">
        <f t="shared" si="36"/>
        <v>236200000</v>
      </c>
      <c r="P192">
        <f t="shared" si="21"/>
        <v>239300000</v>
      </c>
      <c r="Q192">
        <f>IFERROR(J144+MATCH(P192,J192:N192,0)-1,"")</f>
        <v>2015</v>
      </c>
      <c r="R192">
        <f t="shared" si="22"/>
        <v>172000000</v>
      </c>
      <c r="S192">
        <f>IFERROR(J144+MATCH(R192,J192:N192)-1,"")</f>
        <v>2012</v>
      </c>
      <c r="T192">
        <f t="shared" si="23"/>
        <v>210200000</v>
      </c>
      <c r="U192">
        <f t="shared" si="24"/>
        <v>28946934.207269687</v>
      </c>
      <c r="V192">
        <f t="shared" si="25"/>
        <v>-1.3196561586272066</v>
      </c>
      <c r="W192">
        <f t="shared" si="26"/>
        <v>7.6001140025650643E-2</v>
      </c>
      <c r="X192">
        <f t="shared" si="27"/>
        <v>-0.65982807931360332</v>
      </c>
      <c r="Y192">
        <f t="shared" si="28"/>
        <v>1.0052878067029245</v>
      </c>
      <c r="Z192">
        <f t="shared" si="29"/>
        <v>0.89819529121223485</v>
      </c>
      <c r="AA192">
        <f t="shared" si="30"/>
        <v>-1.3196561586272066</v>
      </c>
      <c r="AB192">
        <f>IFERROR(V144+MATCH(AA192,V192:Z192,0)-1,"")</f>
        <v>2012</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10530</v>
      </c>
      <c r="D194" t="s">
        <v>10531</v>
      </c>
      <c r="E194" t="s">
        <v>5234</v>
      </c>
      <c r="F194" t="s">
        <v>10533</v>
      </c>
      <c r="G194" t="s">
        <v>10534</v>
      </c>
      <c r="I194" t="str">
        <f t="shared" si="31"/>
        <v>N/A</v>
      </c>
      <c r="J194">
        <f t="shared" si="32"/>
        <v>172000000</v>
      </c>
      <c r="K194">
        <f t="shared" si="33"/>
        <v>212400000</v>
      </c>
      <c r="L194">
        <f t="shared" si="34"/>
        <v>191100000</v>
      </c>
      <c r="M194">
        <f t="shared" si="35"/>
        <v>241900000</v>
      </c>
      <c r="N194">
        <f t="shared" si="36"/>
        <v>236200000</v>
      </c>
      <c r="P194">
        <f t="shared" si="21"/>
        <v>241900000</v>
      </c>
      <c r="Q194">
        <f>IFERROR(J144+MATCH(P194,J194:N194,0)-1,"")</f>
        <v>2015</v>
      </c>
      <c r="R194">
        <f t="shared" si="22"/>
        <v>172000000</v>
      </c>
      <c r="S194">
        <f>IFERROR(J144+MATCH(R194,J194:N194)-1,"")</f>
        <v>2012</v>
      </c>
      <c r="T194">
        <f t="shared" si="23"/>
        <v>210720000</v>
      </c>
      <c r="U194">
        <f t="shared" si="24"/>
        <v>29615992.30145767</v>
      </c>
      <c r="V194">
        <f t="shared" si="25"/>
        <v>-1.3074017444991786</v>
      </c>
      <c r="W194">
        <f t="shared" si="26"/>
        <v>5.6726108748931303E-2</v>
      </c>
      <c r="X194">
        <f t="shared" si="27"/>
        <v>-0.66247991288930486</v>
      </c>
      <c r="Y194">
        <f t="shared" si="28"/>
        <v>1.0528095659474275</v>
      </c>
      <c r="Z194">
        <f t="shared" si="29"/>
        <v>0.8603459826921247</v>
      </c>
      <c r="AA194">
        <f t="shared" si="30"/>
        <v>-1.3074017444991786</v>
      </c>
      <c r="AB194">
        <f>IFERROR(V144+MATCH(AA194,V194:Z194,0)-1,"")</f>
        <v>2012</v>
      </c>
    </row>
    <row r="195" spans="1:28" x14ac:dyDescent="0.3">
      <c r="A195" s="1">
        <v>37</v>
      </c>
      <c r="B195" t="s">
        <v>438</v>
      </c>
      <c r="C195" t="s">
        <v>10540</v>
      </c>
      <c r="D195" t="s">
        <v>6476</v>
      </c>
      <c r="E195" t="s">
        <v>9571</v>
      </c>
      <c r="F195" t="s">
        <v>10541</v>
      </c>
      <c r="G195" t="s">
        <v>10541</v>
      </c>
      <c r="I195" t="str">
        <f t="shared" si="31"/>
        <v>N/A</v>
      </c>
      <c r="J195">
        <f t="shared" si="32"/>
        <v>1.67</v>
      </c>
      <c r="K195">
        <f t="shared" si="33"/>
        <v>2.06</v>
      </c>
      <c r="L195">
        <f t="shared" si="34"/>
        <v>1.91</v>
      </c>
      <c r="M195">
        <f t="shared" si="35"/>
        <v>2.5</v>
      </c>
      <c r="N195">
        <f t="shared" si="36"/>
        <v>2.5</v>
      </c>
      <c r="P195">
        <f t="shared" si="21"/>
        <v>2.5</v>
      </c>
      <c r="Q195">
        <f>IFERROR(J144+MATCH(P195,J195:N195,0)-1,"")</f>
        <v>2015</v>
      </c>
      <c r="R195">
        <f t="shared" si="22"/>
        <v>1.67</v>
      </c>
      <c r="S195">
        <f>IFERROR(J144+MATCH(R195,J195:N195)-1,"")</f>
        <v>2012</v>
      </c>
      <c r="T195">
        <f t="shared" si="23"/>
        <v>2.1280000000000001</v>
      </c>
      <c r="U195">
        <f t="shared" si="24"/>
        <v>0.36697411352845988</v>
      </c>
      <c r="V195">
        <f t="shared" si="25"/>
        <v>-1.2480444345142645</v>
      </c>
      <c r="W195">
        <f t="shared" si="26"/>
        <v>-0.18529917368334067</v>
      </c>
      <c r="X195">
        <f t="shared" si="27"/>
        <v>-0.59404735092600391</v>
      </c>
      <c r="Y195">
        <f t="shared" si="28"/>
        <v>1.0136954795618036</v>
      </c>
      <c r="Z195">
        <f t="shared" si="29"/>
        <v>1.0136954795618036</v>
      </c>
      <c r="AA195">
        <f t="shared" si="30"/>
        <v>-1.2480444345142645</v>
      </c>
      <c r="AB195">
        <f>IFERROR(V144+MATCH(AA195,V195:Z195,0)-1,"")</f>
        <v>2012</v>
      </c>
    </row>
    <row r="196" spans="1:28" x14ac:dyDescent="0.3">
      <c r="A196" s="1">
        <v>38</v>
      </c>
      <c r="B196" t="s">
        <v>444</v>
      </c>
      <c r="C196" t="s">
        <v>254</v>
      </c>
      <c r="D196" t="s">
        <v>10542</v>
      </c>
      <c r="E196" t="s">
        <v>10543</v>
      </c>
      <c r="F196" t="s">
        <v>10544</v>
      </c>
      <c r="G196" t="s">
        <v>10545</v>
      </c>
      <c r="I196" t="str">
        <f t="shared" si="31"/>
        <v>N/A</v>
      </c>
      <c r="J196" t="str">
        <f t="shared" si="32"/>
        <v>N/A</v>
      </c>
      <c r="K196">
        <f t="shared" si="33"/>
        <v>0.23350000000000001</v>
      </c>
      <c r="L196">
        <f t="shared" si="34"/>
        <v>-7.2800000000000004E-2</v>
      </c>
      <c r="M196">
        <f t="shared" si="35"/>
        <v>0.30969999999999998</v>
      </c>
      <c r="N196">
        <f t="shared" si="36"/>
        <v>1.3000000000000002E-3</v>
      </c>
      <c r="P196">
        <f t="shared" si="21"/>
        <v>0.30969999999999998</v>
      </c>
      <c r="Q196">
        <f>IFERROR(J144+MATCH(P196,J196:N196,0)-1,"")</f>
        <v>2015</v>
      </c>
      <c r="R196">
        <f t="shared" si="22"/>
        <v>-7.2800000000000004E-2</v>
      </c>
      <c r="S196">
        <f>IFERROR(J144+MATCH(R196,J196:N196)-1,"")</f>
        <v>2014</v>
      </c>
      <c r="T196">
        <f t="shared" si="23"/>
        <v>0.117925</v>
      </c>
      <c r="U196">
        <f t="shared" si="24"/>
        <v>0.18267698951975314</v>
      </c>
      <c r="V196" t="str">
        <f t="shared" si="25"/>
        <v/>
      </c>
      <c r="W196">
        <f t="shared" si="26"/>
        <v>0.63267410035516658</v>
      </c>
      <c r="X196">
        <f t="shared" si="27"/>
        <v>-1.0440559618450282</v>
      </c>
      <c r="Y196">
        <f t="shared" si="28"/>
        <v>1.0498038122051658</v>
      </c>
      <c r="Z196">
        <f t="shared" si="29"/>
        <v>-0.63842195071530439</v>
      </c>
      <c r="AA196">
        <f t="shared" si="30"/>
        <v>1.0498038122051658</v>
      </c>
      <c r="AB196">
        <f>IFERROR(V144+MATCH(AA196,V196:Z196,0)-1,"")</f>
        <v>2015</v>
      </c>
    </row>
    <row r="197" spans="1:28" x14ac:dyDescent="0.3">
      <c r="A197" s="1">
        <v>39</v>
      </c>
      <c r="B197" t="s">
        <v>449</v>
      </c>
      <c r="C197" t="s">
        <v>10546</v>
      </c>
      <c r="D197" t="s">
        <v>10547</v>
      </c>
      <c r="E197" t="s">
        <v>10548</v>
      </c>
      <c r="F197" t="s">
        <v>10549</v>
      </c>
      <c r="G197" t="s">
        <v>1489</v>
      </c>
      <c r="I197" t="str">
        <f t="shared" si="31"/>
        <v>neg_trend</v>
      </c>
      <c r="J197">
        <f t="shared" si="32"/>
        <v>103200000</v>
      </c>
      <c r="K197">
        <f t="shared" si="33"/>
        <v>102900000</v>
      </c>
      <c r="L197">
        <f t="shared" si="34"/>
        <v>100200000</v>
      </c>
      <c r="M197">
        <f t="shared" si="35"/>
        <v>96700000</v>
      </c>
      <c r="N197">
        <f t="shared" si="36"/>
        <v>94300000</v>
      </c>
      <c r="P197">
        <f t="shared" si="21"/>
        <v>103200000</v>
      </c>
      <c r="Q197">
        <f>IFERROR(J144+MATCH(P197,J197:N197,0)-1,"")</f>
        <v>2012</v>
      </c>
      <c r="R197">
        <f t="shared" si="22"/>
        <v>94300000</v>
      </c>
      <c r="S197" t="str">
        <f>IFERROR(J144+MATCH(R197,J197:N197)-1,"")</f>
        <v/>
      </c>
      <c r="T197">
        <f t="shared" si="23"/>
        <v>99460000</v>
      </c>
      <c r="U197">
        <f t="shared" si="24"/>
        <v>3892685.4483762234</v>
      </c>
      <c r="V197">
        <f t="shared" si="25"/>
        <v>0.9607763199978272</v>
      </c>
      <c r="W197">
        <f t="shared" si="26"/>
        <v>0.88370870074666463</v>
      </c>
      <c r="X197">
        <f t="shared" si="27"/>
        <v>0.19010012748620111</v>
      </c>
      <c r="Y197">
        <f t="shared" si="28"/>
        <v>-0.70902209711069597</v>
      </c>
      <c r="Z197">
        <f t="shared" si="29"/>
        <v>-1.3255630511199969</v>
      </c>
      <c r="AA197">
        <f t="shared" si="30"/>
        <v>-1.3255630511199969</v>
      </c>
      <c r="AB197">
        <f>IFERROR(V144+MATCH(AA197,V197:Z197,0)-1,"")</f>
        <v>2016</v>
      </c>
    </row>
    <row r="198" spans="1:28" x14ac:dyDescent="0.3">
      <c r="A198" s="1">
        <v>40</v>
      </c>
      <c r="B198" t="s">
        <v>455</v>
      </c>
      <c r="C198" t="s">
        <v>10550</v>
      </c>
      <c r="D198" t="s">
        <v>4386</v>
      </c>
      <c r="E198" t="s">
        <v>1763</v>
      </c>
      <c r="F198" t="s">
        <v>5606</v>
      </c>
      <c r="G198" t="s">
        <v>10551</v>
      </c>
      <c r="I198" t="str">
        <f t="shared" si="31"/>
        <v>N/A</v>
      </c>
      <c r="J198">
        <f t="shared" si="32"/>
        <v>1.66</v>
      </c>
      <c r="K198">
        <f t="shared" si="33"/>
        <v>2.04</v>
      </c>
      <c r="L198">
        <f t="shared" si="34"/>
        <v>1.89</v>
      </c>
      <c r="M198">
        <f t="shared" si="35"/>
        <v>2.4700000000000002</v>
      </c>
      <c r="N198">
        <f t="shared" si="36"/>
        <v>2.48</v>
      </c>
      <c r="P198">
        <f t="shared" si="21"/>
        <v>2.48</v>
      </c>
      <c r="Q198">
        <f>IFERROR(J144+MATCH(P198,J198:N198,0)-1,"")</f>
        <v>2016</v>
      </c>
      <c r="R198">
        <f t="shared" si="22"/>
        <v>1.66</v>
      </c>
      <c r="S198">
        <f>IFERROR(J144+MATCH(R198,J198:N198)-1,"")</f>
        <v>2012</v>
      </c>
      <c r="T198">
        <f t="shared" si="23"/>
        <v>2.1080000000000001</v>
      </c>
      <c r="U198">
        <f t="shared" si="24"/>
        <v>0.36134471076798746</v>
      </c>
      <c r="V198">
        <f t="shared" si="25"/>
        <v>-1.2398133600678396</v>
      </c>
      <c r="W198">
        <f t="shared" si="26"/>
        <v>-0.1881859564388686</v>
      </c>
      <c r="X198">
        <f t="shared" si="27"/>
        <v>-0.60330203681872574</v>
      </c>
      <c r="Y198">
        <f t="shared" si="28"/>
        <v>1.0018134739833882</v>
      </c>
      <c r="Z198">
        <f t="shared" si="29"/>
        <v>1.0294878793420446</v>
      </c>
      <c r="AA198">
        <f t="shared" si="30"/>
        <v>-1.2398133600678396</v>
      </c>
      <c r="AB198">
        <f>IFERROR(V144+MATCH(AA198,V198:Z198,0)-1,"")</f>
        <v>2012</v>
      </c>
    </row>
    <row r="199" spans="1:28" x14ac:dyDescent="0.3">
      <c r="A199" s="1">
        <v>41</v>
      </c>
      <c r="B199" t="s">
        <v>461</v>
      </c>
      <c r="C199" t="s">
        <v>254</v>
      </c>
      <c r="D199" t="s">
        <v>10552</v>
      </c>
      <c r="E199" t="s">
        <v>10553</v>
      </c>
      <c r="F199" t="s">
        <v>8870</v>
      </c>
      <c r="G199" t="s">
        <v>3982</v>
      </c>
      <c r="I199" t="str">
        <f t="shared" si="31"/>
        <v>N/A</v>
      </c>
      <c r="J199" t="str">
        <f t="shared" si="32"/>
        <v>N/A</v>
      </c>
      <c r="K199">
        <f t="shared" si="33"/>
        <v>0.22890000000000002</v>
      </c>
      <c r="L199">
        <f t="shared" si="34"/>
        <v>-7.3499999999999996E-2</v>
      </c>
      <c r="M199">
        <f t="shared" si="35"/>
        <v>0.30740000000000001</v>
      </c>
      <c r="N199">
        <f t="shared" si="36"/>
        <v>3.7000000000000002E-3</v>
      </c>
      <c r="P199">
        <f t="shared" si="21"/>
        <v>0.30740000000000001</v>
      </c>
      <c r="Q199">
        <f>IFERROR(J144+MATCH(P199,J199:N199,0)-1,"")</f>
        <v>2015</v>
      </c>
      <c r="R199">
        <f t="shared" si="22"/>
        <v>-7.3499999999999996E-2</v>
      </c>
      <c r="S199">
        <f>IFERROR(J144+MATCH(R199,J199:N199)-1,"")</f>
        <v>2014</v>
      </c>
      <c r="T199">
        <f t="shared" si="23"/>
        <v>0.11662500000000001</v>
      </c>
      <c r="U199">
        <f t="shared" si="24"/>
        <v>0.18064730600445356</v>
      </c>
      <c r="V199" t="str">
        <f t="shared" si="25"/>
        <v/>
      </c>
      <c r="W199">
        <f t="shared" si="26"/>
        <v>0.62151494247709438</v>
      </c>
      <c r="X199">
        <f t="shared" si="27"/>
        <v>-1.0524651831525944</v>
      </c>
      <c r="Y199">
        <f t="shared" si="28"/>
        <v>1.0560633547189282</v>
      </c>
      <c r="Z199">
        <f t="shared" si="29"/>
        <v>-0.62511311404342795</v>
      </c>
      <c r="AA199">
        <f t="shared" si="30"/>
        <v>1.0560633547189282</v>
      </c>
      <c r="AB199">
        <f>IFERROR(V144+MATCH(AA199,V199:Z199,0)-1,"")</f>
        <v>2015</v>
      </c>
    </row>
    <row r="200" spans="1:28" x14ac:dyDescent="0.3">
      <c r="A200" s="1">
        <v>42</v>
      </c>
      <c r="B200" t="s">
        <v>466</v>
      </c>
      <c r="C200" t="s">
        <v>10554</v>
      </c>
      <c r="D200" t="s">
        <v>10554</v>
      </c>
      <c r="E200" t="s">
        <v>10555</v>
      </c>
      <c r="F200" t="s">
        <v>10556</v>
      </c>
      <c r="G200" t="s">
        <v>8065</v>
      </c>
      <c r="I200" t="str">
        <f t="shared" si="31"/>
        <v>N/A</v>
      </c>
      <c r="J200">
        <f t="shared" si="32"/>
        <v>103900000</v>
      </c>
      <c r="K200">
        <f t="shared" si="33"/>
        <v>103900000</v>
      </c>
      <c r="L200">
        <f t="shared" si="34"/>
        <v>101200000</v>
      </c>
      <c r="M200">
        <f t="shared" si="35"/>
        <v>97900000</v>
      </c>
      <c r="N200">
        <f t="shared" si="36"/>
        <v>95100000</v>
      </c>
      <c r="P200">
        <f t="shared" si="21"/>
        <v>103900000</v>
      </c>
      <c r="Q200">
        <f>IFERROR(J144+MATCH(P200,J200:N200,0)-1,"")</f>
        <v>2012</v>
      </c>
      <c r="R200">
        <f t="shared" si="22"/>
        <v>95100000</v>
      </c>
      <c r="S200" t="str">
        <f>IFERROR(J144+MATCH(R200,J200:N200)-1,"")</f>
        <v/>
      </c>
      <c r="T200">
        <f t="shared" si="23"/>
        <v>100400000</v>
      </c>
      <c r="U200">
        <f t="shared" si="24"/>
        <v>3856163.8969317679</v>
      </c>
      <c r="V200">
        <f t="shared" si="25"/>
        <v>0.90763776995704026</v>
      </c>
      <c r="W200">
        <f t="shared" si="26"/>
        <v>0.90763776995704026</v>
      </c>
      <c r="X200">
        <f t="shared" si="27"/>
        <v>0.20746006170446635</v>
      </c>
      <c r="Y200">
        <f t="shared" si="28"/>
        <v>-0.64831269282645732</v>
      </c>
      <c r="Z200">
        <f t="shared" si="29"/>
        <v>-1.3744229087920896</v>
      </c>
      <c r="AA200">
        <f t="shared" si="30"/>
        <v>-1.3744229087920896</v>
      </c>
      <c r="AB200">
        <f>IFERROR(V144+MATCH(AA200,V200:Z200,0)-1,"")</f>
        <v>2016</v>
      </c>
    </row>
    <row r="201" spans="1:28" x14ac:dyDescent="0.3">
      <c r="A201" s="1">
        <v>43</v>
      </c>
      <c r="B201" t="s">
        <v>153</v>
      </c>
      <c r="C201" t="s">
        <v>10557</v>
      </c>
      <c r="D201" t="s">
        <v>10558</v>
      </c>
      <c r="E201" t="s">
        <v>10559</v>
      </c>
      <c r="F201" t="s">
        <v>10560</v>
      </c>
      <c r="G201" t="s">
        <v>10561</v>
      </c>
      <c r="I201" t="str">
        <f t="shared" si="31"/>
        <v>N/A</v>
      </c>
      <c r="J201">
        <f t="shared" si="32"/>
        <v>609500000</v>
      </c>
      <c r="K201">
        <f t="shared" si="33"/>
        <v>607100000</v>
      </c>
      <c r="L201">
        <f t="shared" si="34"/>
        <v>579000000</v>
      </c>
      <c r="M201">
        <f t="shared" si="35"/>
        <v>567400000</v>
      </c>
      <c r="N201">
        <f t="shared" si="36"/>
        <v>589600000</v>
      </c>
      <c r="P201">
        <f t="shared" si="21"/>
        <v>609500000</v>
      </c>
      <c r="Q201">
        <f>IFERROR(J144+MATCH(P201,J201:N201,0)-1,"")</f>
        <v>2012</v>
      </c>
      <c r="R201">
        <f t="shared" si="22"/>
        <v>567400000</v>
      </c>
      <c r="S201" t="str">
        <f>IFERROR(J144+MATCH(R201,J201:N201)-1,"")</f>
        <v/>
      </c>
      <c r="T201">
        <f t="shared" si="23"/>
        <v>590520000</v>
      </c>
      <c r="U201">
        <f t="shared" si="24"/>
        <v>18050124.653309185</v>
      </c>
      <c r="V201">
        <f t="shared" si="25"/>
        <v>1.0515162839343792</v>
      </c>
      <c r="W201">
        <f t="shared" si="26"/>
        <v>0.91855321325774542</v>
      </c>
      <c r="X201">
        <f t="shared" si="27"/>
        <v>-0.63822273924784245</v>
      </c>
      <c r="Y201">
        <f t="shared" si="28"/>
        <v>-1.2808775808515727</v>
      </c>
      <c r="Z201">
        <f t="shared" si="29"/>
        <v>-5.0969177092709636E-2</v>
      </c>
      <c r="AA201">
        <f t="shared" si="30"/>
        <v>-1.2808775808515727</v>
      </c>
      <c r="AB201">
        <f>IFERROR(V144+MATCH(AA201,V201:Z201,0)-1,"")</f>
        <v>2015</v>
      </c>
    </row>
    <row r="202" spans="1:28" x14ac:dyDescent="0.3">
      <c r="A202" s="1">
        <v>44</v>
      </c>
      <c r="B202" t="s">
        <v>477</v>
      </c>
      <c r="C202" t="s">
        <v>254</v>
      </c>
      <c r="D202" t="s">
        <v>10562</v>
      </c>
      <c r="E202" t="s">
        <v>10563</v>
      </c>
      <c r="F202" t="s">
        <v>6609</v>
      </c>
      <c r="G202" t="s">
        <v>10564</v>
      </c>
      <c r="I202" t="str">
        <f t="shared" si="31"/>
        <v>N/A</v>
      </c>
      <c r="J202" t="str">
        <f t="shared" si="32"/>
        <v>N/A</v>
      </c>
      <c r="K202">
        <f t="shared" si="33"/>
        <v>-3.9000000000000003E-3</v>
      </c>
      <c r="L202">
        <f t="shared" si="34"/>
        <v>-4.6300000000000001E-2</v>
      </c>
      <c r="M202">
        <f t="shared" si="35"/>
        <v>-0.02</v>
      </c>
      <c r="N202">
        <f t="shared" si="36"/>
        <v>3.9100000000000003E-2</v>
      </c>
      <c r="P202">
        <f t="shared" si="21"/>
        <v>3.9100000000000003E-2</v>
      </c>
      <c r="Q202">
        <f>IFERROR(J144+MATCH(P202,J202:N202,0)-1,"")</f>
        <v>2016</v>
      </c>
      <c r="R202">
        <f t="shared" si="22"/>
        <v>-4.6300000000000001E-2</v>
      </c>
      <c r="S202">
        <f>IFERROR(J144+MATCH(R202,J202:N202)-1,"")</f>
        <v>2014</v>
      </c>
      <c r="T202">
        <f t="shared" si="23"/>
        <v>-7.7749999999999989E-3</v>
      </c>
      <c r="U202">
        <f t="shared" si="24"/>
        <v>3.5804597004667808E-2</v>
      </c>
      <c r="V202" t="str">
        <f t="shared" si="25"/>
        <v/>
      </c>
      <c r="W202">
        <f t="shared" si="26"/>
        <v>0.10822632634281064</v>
      </c>
      <c r="X202">
        <f t="shared" si="27"/>
        <v>-1.0759791541565888</v>
      </c>
      <c r="Y202">
        <f t="shared" si="28"/>
        <v>-0.34143660375248019</v>
      </c>
      <c r="Z202">
        <f t="shared" si="29"/>
        <v>1.3091894315662582</v>
      </c>
      <c r="AA202">
        <f t="shared" si="30"/>
        <v>1.3091894315662582</v>
      </c>
      <c r="AB202">
        <f>IFERROR(V144+MATCH(AA202,V202:Z202,0)-1,"")</f>
        <v>2016</v>
      </c>
    </row>
    <row r="203" spans="1:28" x14ac:dyDescent="0.3">
      <c r="A203" s="1">
        <v>45</v>
      </c>
      <c r="B203" t="s">
        <v>482</v>
      </c>
      <c r="C203" t="s">
        <v>254</v>
      </c>
      <c r="D203" t="s">
        <v>254</v>
      </c>
      <c r="E203" t="s">
        <v>254</v>
      </c>
      <c r="F203" t="s">
        <v>254</v>
      </c>
      <c r="G203" t="s">
        <v>10565</v>
      </c>
      <c r="I203" t="str">
        <f t="shared" si="31"/>
        <v>N/A</v>
      </c>
      <c r="J203" t="str">
        <f t="shared" si="32"/>
        <v>N/A</v>
      </c>
      <c r="K203" t="str">
        <f t="shared" si="33"/>
        <v>N/A</v>
      </c>
      <c r="L203" t="str">
        <f t="shared" si="34"/>
        <v>N/A</v>
      </c>
      <c r="M203" t="str">
        <f t="shared" si="35"/>
        <v>N/A</v>
      </c>
      <c r="N203">
        <f t="shared" si="36"/>
        <v>0.1472</v>
      </c>
      <c r="P203">
        <f t="shared" si="21"/>
        <v>0.1472</v>
      </c>
      <c r="Q203">
        <f>IFERROR(J144+MATCH(P203,J203:N203,0)-1,"")</f>
        <v>2016</v>
      </c>
      <c r="R203">
        <f t="shared" si="22"/>
        <v>0.1472</v>
      </c>
      <c r="S203">
        <f>IFERROR(J144+MATCH(R203,J203:N203)-1,"")</f>
        <v>2016</v>
      </c>
      <c r="T203">
        <f t="shared" si="23"/>
        <v>0.1472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10566</v>
      </c>
      <c r="D206" t="s">
        <v>10567</v>
      </c>
      <c r="E206" t="s">
        <v>8429</v>
      </c>
      <c r="F206" t="s">
        <v>6761</v>
      </c>
      <c r="G206" t="s">
        <v>10568</v>
      </c>
      <c r="I206" t="str">
        <f t="shared" si="31"/>
        <v>N/A</v>
      </c>
      <c r="J206">
        <f t="shared" si="32"/>
        <v>114100000</v>
      </c>
      <c r="K206">
        <f t="shared" si="33"/>
        <v>141700000</v>
      </c>
      <c r="L206">
        <f t="shared" si="34"/>
        <v>47100000</v>
      </c>
      <c r="M206">
        <f t="shared" si="35"/>
        <v>59200000</v>
      </c>
      <c r="N206">
        <f t="shared" si="36"/>
        <v>74200000</v>
      </c>
      <c r="P206">
        <f t="shared" si="21"/>
        <v>141700000</v>
      </c>
      <c r="Q206">
        <f>IFERROR(J144+MATCH(P206,J206:N206,0)-1,"")</f>
        <v>2013</v>
      </c>
      <c r="R206">
        <f t="shared" si="22"/>
        <v>47100000</v>
      </c>
      <c r="S206">
        <f>IFERROR(J144+MATCH(R206,J206:N206)-1,"")</f>
        <v>2014</v>
      </c>
      <c r="T206">
        <f t="shared" si="23"/>
        <v>87260000</v>
      </c>
      <c r="U206">
        <f t="shared" si="24"/>
        <v>39543811.146625713</v>
      </c>
      <c r="V206">
        <f t="shared" si="25"/>
        <v>0.67874085025540754</v>
      </c>
      <c r="W206">
        <f t="shared" si="26"/>
        <v>1.3767008900113409</v>
      </c>
      <c r="X206">
        <f t="shared" si="27"/>
        <v>-1.015582434659358</v>
      </c>
      <c r="Y206">
        <f t="shared" si="28"/>
        <v>-0.70959270708519884</v>
      </c>
      <c r="Z206">
        <f t="shared" si="29"/>
        <v>-0.33026659852219165</v>
      </c>
      <c r="AA206">
        <f t="shared" si="30"/>
        <v>1.3767008900113409</v>
      </c>
      <c r="AB206">
        <f>IFERROR(V144+MATCH(AA206,V206:Z206,0)-1,"")</f>
        <v>2013</v>
      </c>
    </row>
    <row r="207" spans="1:28" x14ac:dyDescent="0.3">
      <c r="A207" s="1">
        <v>1</v>
      </c>
      <c r="B207" t="s">
        <v>490</v>
      </c>
      <c r="C207" t="s">
        <v>10566</v>
      </c>
      <c r="D207" t="s">
        <v>10567</v>
      </c>
      <c r="E207" t="s">
        <v>8429</v>
      </c>
      <c r="F207" t="s">
        <v>6761</v>
      </c>
      <c r="G207" t="s">
        <v>10568</v>
      </c>
      <c r="I207" t="str">
        <f t="shared" si="31"/>
        <v>N/A</v>
      </c>
      <c r="J207">
        <f t="shared" si="32"/>
        <v>114100000</v>
      </c>
      <c r="K207">
        <f t="shared" si="33"/>
        <v>141700000</v>
      </c>
      <c r="L207">
        <f t="shared" si="34"/>
        <v>47100000</v>
      </c>
      <c r="M207">
        <f t="shared" si="35"/>
        <v>59200000</v>
      </c>
      <c r="N207">
        <f t="shared" si="36"/>
        <v>74200000</v>
      </c>
      <c r="P207">
        <f t="shared" si="21"/>
        <v>141700000</v>
      </c>
      <c r="Q207">
        <f>IFERROR(J144+MATCH(P207,J207:N207,0)-1,"")</f>
        <v>2013</v>
      </c>
      <c r="R207">
        <f t="shared" si="22"/>
        <v>47100000</v>
      </c>
      <c r="S207">
        <f>IFERROR(J144+MATCH(R207,J207:N207)-1,"")</f>
        <v>2014</v>
      </c>
      <c r="T207">
        <f t="shared" si="23"/>
        <v>87260000</v>
      </c>
      <c r="U207">
        <f t="shared" si="24"/>
        <v>39543811.146625713</v>
      </c>
      <c r="V207">
        <f t="shared" si="25"/>
        <v>0.67874085025540754</v>
      </c>
      <c r="W207">
        <f t="shared" si="26"/>
        <v>1.3767008900113409</v>
      </c>
      <c r="X207">
        <f t="shared" si="27"/>
        <v>-1.015582434659358</v>
      </c>
      <c r="Y207">
        <f t="shared" si="28"/>
        <v>-0.70959270708519884</v>
      </c>
      <c r="Z207">
        <f t="shared" si="29"/>
        <v>-0.33026659852219165</v>
      </c>
      <c r="AA207">
        <f t="shared" si="30"/>
        <v>1.3767008900113409</v>
      </c>
      <c r="AB207">
        <f>IFERROR(V144+MATCH(AA207,V207:Z207,0)-1,"")</f>
        <v>2013</v>
      </c>
    </row>
    <row r="208" spans="1:28" x14ac:dyDescent="0.3">
      <c r="A208" s="1">
        <v>2</v>
      </c>
      <c r="B208" t="s">
        <v>491</v>
      </c>
      <c r="C208" t="s">
        <v>254</v>
      </c>
      <c r="D208" t="s">
        <v>254</v>
      </c>
      <c r="E208" t="s">
        <v>254</v>
      </c>
      <c r="F208" t="s">
        <v>254</v>
      </c>
      <c r="G208" t="s">
        <v>254</v>
      </c>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1:28" x14ac:dyDescent="0.3">
      <c r="A209" s="1">
        <v>3</v>
      </c>
      <c r="B209" t="s">
        <v>492</v>
      </c>
      <c r="C209" t="s">
        <v>254</v>
      </c>
      <c r="D209" t="s">
        <v>10569</v>
      </c>
      <c r="E209" t="s">
        <v>10570</v>
      </c>
      <c r="F209" t="s">
        <v>10571</v>
      </c>
      <c r="G209" t="s">
        <v>4242</v>
      </c>
      <c r="I209" t="str">
        <f t="shared" si="31"/>
        <v>N/A</v>
      </c>
      <c r="J209" t="str">
        <f t="shared" si="32"/>
        <v>N/A</v>
      </c>
      <c r="K209">
        <f t="shared" si="33"/>
        <v>0.24190000000000003</v>
      </c>
      <c r="L209">
        <f t="shared" si="34"/>
        <v>-0.66760000000000008</v>
      </c>
      <c r="M209">
        <f t="shared" si="35"/>
        <v>0.25690000000000002</v>
      </c>
      <c r="N209">
        <f t="shared" si="36"/>
        <v>0.25340000000000001</v>
      </c>
      <c r="P209">
        <f t="shared" ref="P209:P272" si="37">MAX(J209:N209)</f>
        <v>0.25690000000000002</v>
      </c>
      <c r="Q209">
        <f>IFERROR(J144+MATCH(P209,J209:N209,0)-1,"")</f>
        <v>2015</v>
      </c>
      <c r="R209">
        <f t="shared" ref="R209:R272" si="38">IF(Q209="","",MIN(J209:N209))</f>
        <v>-0.66760000000000008</v>
      </c>
      <c r="S209">
        <f>IFERROR(J144+MATCH(R209,J209:N209)-1,"")</f>
        <v>2014</v>
      </c>
      <c r="T209">
        <f t="shared" ref="T209:T272" si="39">IFERROR(AVERAGE(J209:N209),"")</f>
        <v>2.1149999999999988E-2</v>
      </c>
      <c r="U209">
        <f t="shared" ref="U209:U272" si="40">IFERROR(STDEV(J209:N209),"")</f>
        <v>0.45921137108452942</v>
      </c>
      <c r="V209" t="str">
        <f t="shared" ref="V209:V272" si="41">IF(C209="-","",IF(ISBLANK(B209),"",IF(OR(ISNUMBER(FIND("Growth",B209)),ISNUMBER(FIND("Margin",B209))),"",(J209-T209)/U209)))</f>
        <v/>
      </c>
      <c r="W209">
        <f t="shared" ref="W209:W272" si="42">IF(OR(D209="-",ISBLANK(D209)),"",(K209-T209)/U209)</f>
        <v>0.4807154480487929</v>
      </c>
      <c r="X209">
        <f t="shared" ref="X209:X272" si="43">IF(OR(E209="-",ISBLANK(E209)),"",(L209-T209)/U209)</f>
        <v>-1.4998539743764714</v>
      </c>
      <c r="Y209">
        <f t="shared" ref="Y209:Y272" si="44">IF(OR(F209="-",ISBLANK(F209)),"",(M209-T209)/U209)</f>
        <v>0.51338014440544921</v>
      </c>
      <c r="Z209">
        <f t="shared" ref="Z209:Z272" si="45">IFERROR(IF(OR(G209="-",ISBLANK(G209)),"",(N209-T209)/U209),"")</f>
        <v>0.50575838192222933</v>
      </c>
      <c r="AA209">
        <f t="shared" ref="AA209:AA272" si="46">IF(MAX(MAX(V209:Z209),ABS(MIN(V209:Z209)))=ABS(MIN(V209:Z209)),MIN(V209:Z209),MAX(V209:Z209))</f>
        <v>-1.4998539743764714</v>
      </c>
      <c r="AB209">
        <f>IFERROR(V144+MATCH(AA209,V209:Z209,0)-1,"")</f>
        <v>2014</v>
      </c>
    </row>
    <row r="210" spans="1:28" x14ac:dyDescent="0.3">
      <c r="A210" s="1">
        <v>4</v>
      </c>
      <c r="B210" t="s">
        <v>497</v>
      </c>
      <c r="C210" t="s">
        <v>10572</v>
      </c>
      <c r="D210" t="s">
        <v>10573</v>
      </c>
      <c r="E210" t="s">
        <v>10574</v>
      </c>
      <c r="F210" t="s">
        <v>6546</v>
      </c>
      <c r="G210" t="s">
        <v>7097</v>
      </c>
      <c r="I210" t="str">
        <f t="shared" si="31"/>
        <v>N/A</v>
      </c>
      <c r="J210">
        <f t="shared" si="32"/>
        <v>2.7300000000000001E-2</v>
      </c>
      <c r="K210">
        <f t="shared" si="33"/>
        <v>3.4500000000000003E-2</v>
      </c>
      <c r="L210">
        <f t="shared" si="34"/>
        <v>1.3000000000000001E-2</v>
      </c>
      <c r="M210">
        <f t="shared" si="35"/>
        <v>1.7000000000000001E-2</v>
      </c>
      <c r="N210">
        <f t="shared" si="36"/>
        <v>0.02</v>
      </c>
      <c r="P210">
        <f t="shared" si="37"/>
        <v>3.4500000000000003E-2</v>
      </c>
      <c r="Q210">
        <f>IFERROR(J144+MATCH(P210,J210:N210,0)-1,"")</f>
        <v>2013</v>
      </c>
      <c r="R210">
        <f t="shared" si="38"/>
        <v>1.3000000000000001E-2</v>
      </c>
      <c r="S210">
        <f>IFERROR(J144+MATCH(R210,J210:N210)-1,"")</f>
        <v>2014</v>
      </c>
      <c r="T210">
        <f t="shared" si="39"/>
        <v>2.2360000000000001E-2</v>
      </c>
      <c r="U210">
        <f t="shared" si="40"/>
        <v>8.5687221917856628E-3</v>
      </c>
      <c r="V210">
        <f t="shared" si="41"/>
        <v>0.5765153647688207</v>
      </c>
      <c r="W210">
        <f t="shared" si="42"/>
        <v>1.4167806737436202</v>
      </c>
      <c r="X210">
        <f t="shared" si="43"/>
        <v>-1.0923449016672393</v>
      </c>
      <c r="Y210">
        <f t="shared" si="44"/>
        <v>-0.62553084112568402</v>
      </c>
      <c r="Z210">
        <f t="shared" si="45"/>
        <v>-0.2754202957195177</v>
      </c>
      <c r="AA210">
        <f t="shared" si="46"/>
        <v>1.4167806737436202</v>
      </c>
      <c r="AB210">
        <f>IFERROR(V144+MATCH(AA210,V210:Z210,0)-1,"")</f>
        <v>2013</v>
      </c>
    </row>
    <row r="211" spans="1:28" x14ac:dyDescent="0.3">
      <c r="A211" s="1">
        <v>5</v>
      </c>
      <c r="B211" t="s">
        <v>503</v>
      </c>
      <c r="C211" t="s">
        <v>10575</v>
      </c>
      <c r="D211" t="s">
        <v>10576</v>
      </c>
      <c r="E211" t="s">
        <v>10577</v>
      </c>
      <c r="F211" t="s">
        <v>10578</v>
      </c>
      <c r="G211" t="s">
        <v>10579</v>
      </c>
      <c r="I211" t="str">
        <f t="shared" si="31"/>
        <v>N/A</v>
      </c>
      <c r="J211">
        <f t="shared" si="32"/>
        <v>645200000</v>
      </c>
      <c r="K211">
        <f t="shared" si="33"/>
        <v>615400000</v>
      </c>
      <c r="L211">
        <f t="shared" si="34"/>
        <v>566100000</v>
      </c>
      <c r="M211">
        <f t="shared" si="35"/>
        <v>451300000</v>
      </c>
      <c r="N211">
        <f t="shared" si="36"/>
        <v>461900000</v>
      </c>
      <c r="P211">
        <f t="shared" si="37"/>
        <v>645200000</v>
      </c>
      <c r="Q211">
        <f>IFERROR(J144+MATCH(P211,J211:N211,0)-1,"")</f>
        <v>2012</v>
      </c>
      <c r="R211">
        <f t="shared" si="38"/>
        <v>451300000</v>
      </c>
      <c r="S211" t="str">
        <f>IFERROR(J144+MATCH(R211,J211:N211)-1,"")</f>
        <v/>
      </c>
      <c r="T211">
        <f t="shared" si="39"/>
        <v>547980000</v>
      </c>
      <c r="U211">
        <f t="shared" si="40"/>
        <v>88150876.342779487</v>
      </c>
      <c r="V211">
        <f t="shared" si="41"/>
        <v>1.1028818320756646</v>
      </c>
      <c r="W211">
        <f t="shared" si="42"/>
        <v>0.7648250680779809</v>
      </c>
      <c r="X211">
        <f t="shared" si="43"/>
        <v>0.20555666320932978</v>
      </c>
      <c r="Y211">
        <f t="shared" si="44"/>
        <v>-1.0967559712515456</v>
      </c>
      <c r="Z211">
        <f t="shared" si="45"/>
        <v>-0.97650759211142979</v>
      </c>
      <c r="AA211">
        <f t="shared" si="46"/>
        <v>1.1028818320756646</v>
      </c>
      <c r="AB211">
        <f>IFERROR(V144+MATCH(AA211,V211:Z211,0)-1,"")</f>
        <v>2012</v>
      </c>
    </row>
    <row r="212" spans="1:28" x14ac:dyDescent="0.3">
      <c r="A212" s="1">
        <v>6</v>
      </c>
      <c r="B212" t="s">
        <v>509</v>
      </c>
      <c r="C212" t="s">
        <v>10575</v>
      </c>
      <c r="D212" t="s">
        <v>10576</v>
      </c>
      <c r="E212" t="s">
        <v>10577</v>
      </c>
      <c r="F212" t="s">
        <v>10578</v>
      </c>
      <c r="G212" t="s">
        <v>10579</v>
      </c>
      <c r="I212" t="str">
        <f t="shared" si="31"/>
        <v>N/A</v>
      </c>
      <c r="J212">
        <f t="shared" si="32"/>
        <v>645200000</v>
      </c>
      <c r="K212">
        <f t="shared" si="33"/>
        <v>615400000</v>
      </c>
      <c r="L212">
        <f t="shared" si="34"/>
        <v>566100000</v>
      </c>
      <c r="M212">
        <f t="shared" si="35"/>
        <v>451300000</v>
      </c>
      <c r="N212">
        <f t="shared" si="36"/>
        <v>461900000</v>
      </c>
      <c r="P212">
        <f t="shared" si="37"/>
        <v>645200000</v>
      </c>
      <c r="Q212">
        <f>IFERROR(J144+MATCH(P212,J212:N212,0)-1,"")</f>
        <v>2012</v>
      </c>
      <c r="R212">
        <f t="shared" si="38"/>
        <v>451300000</v>
      </c>
      <c r="S212" t="str">
        <f>IFERROR(J144+MATCH(R212,J212:N212)-1,"")</f>
        <v/>
      </c>
      <c r="T212">
        <f t="shared" si="39"/>
        <v>547980000</v>
      </c>
      <c r="U212">
        <f t="shared" si="40"/>
        <v>88150876.342779487</v>
      </c>
      <c r="V212">
        <f t="shared" si="41"/>
        <v>1.1028818320756646</v>
      </c>
      <c r="W212">
        <f t="shared" si="42"/>
        <v>0.7648250680779809</v>
      </c>
      <c r="X212">
        <f t="shared" si="43"/>
        <v>0.20555666320932978</v>
      </c>
      <c r="Y212">
        <f t="shared" si="44"/>
        <v>-1.0967559712515456</v>
      </c>
      <c r="Z212">
        <f t="shared" si="45"/>
        <v>-0.97650759211142979</v>
      </c>
      <c r="AA212">
        <f t="shared" si="46"/>
        <v>1.1028818320756646</v>
      </c>
      <c r="AB212">
        <f>IFERROR(V144+MATCH(AA212,V212:Z212,0)-1,"")</f>
        <v>2012</v>
      </c>
    </row>
    <row r="213" spans="1:28" x14ac:dyDescent="0.3">
      <c r="A213" s="1">
        <v>7</v>
      </c>
      <c r="B213" t="s">
        <v>515</v>
      </c>
      <c r="C213" t="s">
        <v>10580</v>
      </c>
      <c r="D213" t="s">
        <v>1366</v>
      </c>
      <c r="E213" t="s">
        <v>10581</v>
      </c>
      <c r="F213" t="s">
        <v>10582</v>
      </c>
      <c r="G213" t="s">
        <v>10583</v>
      </c>
      <c r="I213" t="str">
        <f t="shared" si="31"/>
        <v>N/A</v>
      </c>
      <c r="J213">
        <f t="shared" si="32"/>
        <v>674800000</v>
      </c>
      <c r="K213">
        <f t="shared" si="33"/>
        <v>646100000</v>
      </c>
      <c r="L213">
        <f t="shared" si="34"/>
        <v>587100000</v>
      </c>
      <c r="M213">
        <f t="shared" si="35"/>
        <v>455700000</v>
      </c>
      <c r="N213">
        <f t="shared" si="36"/>
        <v>480100000</v>
      </c>
      <c r="P213">
        <f t="shared" si="37"/>
        <v>674800000</v>
      </c>
      <c r="Q213">
        <f>IFERROR(J144+MATCH(P213,J213:N213,0)-1,"")</f>
        <v>2012</v>
      </c>
      <c r="R213">
        <f t="shared" si="38"/>
        <v>455700000</v>
      </c>
      <c r="S213" t="str">
        <f>IFERROR(J144+MATCH(R213,J213:N213)-1,"")</f>
        <v/>
      </c>
      <c r="T213">
        <f t="shared" si="39"/>
        <v>568760000</v>
      </c>
      <c r="U213">
        <f t="shared" si="40"/>
        <v>97731100.47472094</v>
      </c>
      <c r="V213">
        <f t="shared" si="41"/>
        <v>1.0850179675141203</v>
      </c>
      <c r="W213">
        <f t="shared" si="42"/>
        <v>0.79135505099530434</v>
      </c>
      <c r="X213">
        <f t="shared" si="43"/>
        <v>0.18765776616568247</v>
      </c>
      <c r="Y213">
        <f t="shared" si="44"/>
        <v>-1.1568477122514753</v>
      </c>
      <c r="Z213">
        <f t="shared" si="45"/>
        <v>-0.90718307242363172</v>
      </c>
      <c r="AA213">
        <f t="shared" si="46"/>
        <v>-1.1568477122514753</v>
      </c>
      <c r="AB213">
        <f>IFERROR(V144+MATCH(AA213,V213:Z213,0)-1,"")</f>
        <v>2015</v>
      </c>
    </row>
    <row r="214" spans="1:28" x14ac:dyDescent="0.3">
      <c r="A214" s="1">
        <v>8</v>
      </c>
      <c r="B214" t="s">
        <v>521</v>
      </c>
      <c r="C214" t="s">
        <v>986</v>
      </c>
      <c r="D214" t="s">
        <v>10584</v>
      </c>
      <c r="E214" t="s">
        <v>10585</v>
      </c>
      <c r="F214" t="s">
        <v>5771</v>
      </c>
      <c r="G214" t="s">
        <v>6034</v>
      </c>
      <c r="I214" t="str">
        <f t="shared" si="31"/>
        <v>N/A</v>
      </c>
      <c r="J214">
        <f t="shared" si="32"/>
        <v>-29600000</v>
      </c>
      <c r="K214">
        <f t="shared" si="33"/>
        <v>-30700000</v>
      </c>
      <c r="L214">
        <f t="shared" si="34"/>
        <v>-21000000</v>
      </c>
      <c r="M214">
        <f t="shared" si="35"/>
        <v>-4400000</v>
      </c>
      <c r="N214">
        <f t="shared" si="36"/>
        <v>-18200000</v>
      </c>
      <c r="P214">
        <f t="shared" si="37"/>
        <v>-4400000</v>
      </c>
      <c r="Q214">
        <f>IFERROR(J144+MATCH(P214,J214:N214,0)-1,"")</f>
        <v>2015</v>
      </c>
      <c r="R214">
        <f t="shared" si="38"/>
        <v>-30700000</v>
      </c>
      <c r="S214" t="str">
        <f>IFERROR(J144+MATCH(R214,J214:N214)-1,"")</f>
        <v/>
      </c>
      <c r="T214">
        <f t="shared" si="39"/>
        <v>-20780000</v>
      </c>
      <c r="U214">
        <f t="shared" si="40"/>
        <v>10620828.592911195</v>
      </c>
      <c r="V214">
        <f t="shared" si="41"/>
        <v>-0.83044368175632299</v>
      </c>
      <c r="W214">
        <f t="shared" si="42"/>
        <v>-0.93401375544475329</v>
      </c>
      <c r="X214">
        <f t="shared" si="43"/>
        <v>-2.0714014737686061E-2</v>
      </c>
      <c r="Y214">
        <f t="shared" si="44"/>
        <v>1.5422525518331713</v>
      </c>
      <c r="Z214">
        <f t="shared" si="45"/>
        <v>0.24291890010559108</v>
      </c>
      <c r="AA214">
        <f t="shared" si="46"/>
        <v>1.5422525518331713</v>
      </c>
      <c r="AB214">
        <f>IFERROR(V144+MATCH(AA214,V214:Z214,0)-1,"")</f>
        <v>2015</v>
      </c>
    </row>
    <row r="215" spans="1:28" x14ac:dyDescent="0.3">
      <c r="A215" s="1">
        <v>9</v>
      </c>
      <c r="B215" t="s">
        <v>527</v>
      </c>
      <c r="C215" t="s">
        <v>254</v>
      </c>
      <c r="D215" t="s">
        <v>254</v>
      </c>
      <c r="E215" t="s">
        <v>254</v>
      </c>
      <c r="F215" t="s">
        <v>254</v>
      </c>
      <c r="G215" t="s">
        <v>254</v>
      </c>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1:28" x14ac:dyDescent="0.3">
      <c r="A216" s="1">
        <v>10</v>
      </c>
      <c r="B216" t="s">
        <v>533</v>
      </c>
      <c r="C216" t="s">
        <v>254</v>
      </c>
      <c r="D216" t="s">
        <v>8639</v>
      </c>
      <c r="E216" t="s">
        <v>10586</v>
      </c>
      <c r="F216" t="s">
        <v>10587</v>
      </c>
      <c r="G216" t="s">
        <v>10588</v>
      </c>
      <c r="I216" t="str">
        <f t="shared" si="31"/>
        <v>N/A</v>
      </c>
      <c r="J216" t="str">
        <f t="shared" si="32"/>
        <v>N/A</v>
      </c>
      <c r="K216">
        <f t="shared" si="33"/>
        <v>-4.6200000000000005E-2</v>
      </c>
      <c r="L216">
        <f t="shared" si="34"/>
        <v>-8.0100000000000005E-2</v>
      </c>
      <c r="M216">
        <f t="shared" si="35"/>
        <v>-0.20280000000000001</v>
      </c>
      <c r="N216">
        <f t="shared" si="36"/>
        <v>2.35E-2</v>
      </c>
      <c r="P216">
        <f t="shared" si="37"/>
        <v>2.35E-2</v>
      </c>
      <c r="Q216">
        <f>IFERROR(J144+MATCH(P216,J216:N216,0)-1,"")</f>
        <v>2016</v>
      </c>
      <c r="R216">
        <f t="shared" si="38"/>
        <v>-0.20280000000000001</v>
      </c>
      <c r="S216" t="str">
        <f>IFERROR(J144+MATCH(R216,J216:N216)-1,"")</f>
        <v/>
      </c>
      <c r="T216">
        <f t="shared" si="39"/>
        <v>-7.640000000000001E-2</v>
      </c>
      <c r="U216">
        <f t="shared" si="40"/>
        <v>9.4662030402902303E-2</v>
      </c>
      <c r="V216" t="str">
        <f t="shared" si="41"/>
        <v/>
      </c>
      <c r="W216">
        <f t="shared" si="42"/>
        <v>0.31902970886491872</v>
      </c>
      <c r="X216">
        <f t="shared" si="43"/>
        <v>-3.9086421284774749E-2</v>
      </c>
      <c r="Y216">
        <f t="shared" si="44"/>
        <v>-1.3352766622690637</v>
      </c>
      <c r="Z216">
        <f t="shared" si="45"/>
        <v>1.0553333746889197</v>
      </c>
      <c r="AA216">
        <f t="shared" si="46"/>
        <v>-1.3352766622690637</v>
      </c>
      <c r="AB216">
        <f>IFERROR(V144+MATCH(AA216,V216:Z216,0)-1,"")</f>
        <v>2015</v>
      </c>
    </row>
    <row r="217" spans="1:28" x14ac:dyDescent="0.3">
      <c r="A217" s="1">
        <v>11</v>
      </c>
      <c r="B217" t="s">
        <v>538</v>
      </c>
      <c r="C217" t="s">
        <v>10589</v>
      </c>
      <c r="D217" t="s">
        <v>10590</v>
      </c>
      <c r="E217" t="s">
        <v>10591</v>
      </c>
      <c r="F217" t="s">
        <v>10592</v>
      </c>
      <c r="G217" t="s">
        <v>10593</v>
      </c>
      <c r="I217" t="str">
        <f t="shared" si="31"/>
        <v>N/A</v>
      </c>
      <c r="J217">
        <f t="shared" si="32"/>
        <v>7.97</v>
      </c>
      <c r="K217">
        <f t="shared" si="33"/>
        <v>8.17</v>
      </c>
      <c r="L217">
        <f t="shared" si="34"/>
        <v>7.67</v>
      </c>
      <c r="M217">
        <f t="shared" si="35"/>
        <v>9.02</v>
      </c>
      <c r="N217">
        <f t="shared" si="36"/>
        <v>8.67</v>
      </c>
      <c r="P217">
        <f t="shared" si="37"/>
        <v>9.02</v>
      </c>
      <c r="Q217">
        <f>IFERROR(J144+MATCH(P217,J217:N217,0)-1,"")</f>
        <v>2015</v>
      </c>
      <c r="R217">
        <f t="shared" si="38"/>
        <v>7.67</v>
      </c>
      <c r="S217">
        <f>IFERROR(J144+MATCH(R217,J217:N217)-1,"")</f>
        <v>2014</v>
      </c>
      <c r="T217">
        <f t="shared" si="39"/>
        <v>8.3000000000000007</v>
      </c>
      <c r="U217">
        <f t="shared" si="40"/>
        <v>0.54267854204860533</v>
      </c>
      <c r="V217">
        <f t="shared" si="41"/>
        <v>-0.6080948009373186</v>
      </c>
      <c r="W217">
        <f t="shared" si="42"/>
        <v>-0.23955249733894446</v>
      </c>
      <c r="X217">
        <f t="shared" si="43"/>
        <v>-1.1609082563348792</v>
      </c>
      <c r="Y217">
        <f t="shared" si="44"/>
        <v>1.3267522929541438</v>
      </c>
      <c r="Z217">
        <f t="shared" si="45"/>
        <v>0.68180326165699023</v>
      </c>
      <c r="AA217">
        <f t="shared" si="46"/>
        <v>1.3267522929541438</v>
      </c>
      <c r="AB217">
        <f>IFERROR(V144+MATCH(AA217,V217:Z217,0)-1,"")</f>
        <v>2015</v>
      </c>
    </row>
    <row r="218" spans="1:28" x14ac:dyDescent="0.3">
      <c r="A218" s="1">
        <v>12</v>
      </c>
      <c r="B218" t="s">
        <v>544</v>
      </c>
      <c r="C218" t="s">
        <v>10594</v>
      </c>
      <c r="D218" t="s">
        <v>10595</v>
      </c>
      <c r="E218" t="s">
        <v>10596</v>
      </c>
      <c r="F218" t="s">
        <v>10597</v>
      </c>
      <c r="G218" t="s">
        <v>10598</v>
      </c>
      <c r="I218" t="str">
        <f t="shared" si="31"/>
        <v>N/A</v>
      </c>
      <c r="J218">
        <f t="shared" si="32"/>
        <v>661900000</v>
      </c>
      <c r="K218">
        <f t="shared" si="33"/>
        <v>648500000</v>
      </c>
      <c r="L218">
        <f t="shared" si="34"/>
        <v>575800000</v>
      </c>
      <c r="M218">
        <f t="shared" si="35"/>
        <v>525900000</v>
      </c>
      <c r="N218">
        <f t="shared" si="36"/>
        <v>549400000</v>
      </c>
      <c r="P218">
        <f t="shared" si="37"/>
        <v>661900000</v>
      </c>
      <c r="Q218">
        <f>IFERROR(J144+MATCH(P218,J218:N218,0)-1,"")</f>
        <v>2012</v>
      </c>
      <c r="R218">
        <f t="shared" si="38"/>
        <v>525900000</v>
      </c>
      <c r="S218" t="str">
        <f>IFERROR(J144+MATCH(R218,J218:N218)-1,"")</f>
        <v/>
      </c>
      <c r="T218">
        <f t="shared" si="39"/>
        <v>592300000</v>
      </c>
      <c r="U218">
        <f t="shared" si="40"/>
        <v>60258235.951610796</v>
      </c>
      <c r="V218">
        <f t="shared" si="41"/>
        <v>1.155028833832622</v>
      </c>
      <c r="W218">
        <f t="shared" si="42"/>
        <v>0.93265259283611146</v>
      </c>
      <c r="X218">
        <f t="shared" si="43"/>
        <v>-0.27382149077928541</v>
      </c>
      <c r="Y218">
        <f t="shared" si="44"/>
        <v>-1.1019240598633062</v>
      </c>
      <c r="Z218">
        <f t="shared" si="45"/>
        <v>-0.71193587602614206</v>
      </c>
      <c r="AA218">
        <f t="shared" si="46"/>
        <v>1.155028833832622</v>
      </c>
      <c r="AB218">
        <f>IFERROR(V144+MATCH(AA218,V218:Z218,0)-1,"")</f>
        <v>2012</v>
      </c>
    </row>
    <row r="219" spans="1:28" x14ac:dyDescent="0.3">
      <c r="A219" s="1">
        <v>13</v>
      </c>
      <c r="B219" t="s">
        <v>545</v>
      </c>
      <c r="C219" t="s">
        <v>10599</v>
      </c>
      <c r="D219" t="s">
        <v>10600</v>
      </c>
      <c r="E219" t="s">
        <v>5840</v>
      </c>
      <c r="F219" t="s">
        <v>10601</v>
      </c>
      <c r="G219" t="s">
        <v>10602</v>
      </c>
      <c r="I219" t="str">
        <f t="shared" si="31"/>
        <v>N/A</v>
      </c>
      <c r="J219">
        <f t="shared" si="32"/>
        <v>451200000</v>
      </c>
      <c r="K219">
        <f t="shared" si="33"/>
        <v>432900000</v>
      </c>
      <c r="L219">
        <f t="shared" si="34"/>
        <v>381900000</v>
      </c>
      <c r="M219">
        <f t="shared" si="35"/>
        <v>356600000</v>
      </c>
      <c r="N219">
        <f t="shared" si="36"/>
        <v>377200000</v>
      </c>
      <c r="P219">
        <f t="shared" si="37"/>
        <v>451200000</v>
      </c>
      <c r="Q219">
        <f>IFERROR(J144+MATCH(P219,J219:N219,0)-1,"")</f>
        <v>2012</v>
      </c>
      <c r="R219">
        <f t="shared" si="38"/>
        <v>356600000</v>
      </c>
      <c r="S219" t="str">
        <f>IFERROR(J144+MATCH(R219,J219:N219)-1,"")</f>
        <v/>
      </c>
      <c r="T219">
        <f t="shared" si="39"/>
        <v>399960000</v>
      </c>
      <c r="U219">
        <f t="shared" si="40"/>
        <v>40108764.628195666</v>
      </c>
      <c r="V219">
        <f t="shared" si="41"/>
        <v>1.2775262582876785</v>
      </c>
      <c r="W219">
        <f t="shared" si="42"/>
        <v>0.82126688032779338</v>
      </c>
      <c r="X219">
        <f t="shared" si="43"/>
        <v>-0.45027564841287032</v>
      </c>
      <c r="Y219">
        <f t="shared" si="44"/>
        <v>-1.0810604714940231</v>
      </c>
      <c r="Z219">
        <f t="shared" si="45"/>
        <v>-0.56745701870857856</v>
      </c>
      <c r="AA219">
        <f t="shared" si="46"/>
        <v>1.2775262582876785</v>
      </c>
      <c r="AB219">
        <f>IFERROR(V144+MATCH(AA219,V219:Z219,0)-1,"")</f>
        <v>2012</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10603</v>
      </c>
      <c r="D221" t="s">
        <v>10604</v>
      </c>
      <c r="E221" t="s">
        <v>10605</v>
      </c>
      <c r="F221" t="s">
        <v>10606</v>
      </c>
      <c r="G221" t="s">
        <v>10607</v>
      </c>
      <c r="I221" t="str">
        <f t="shared" si="31"/>
        <v>N/A</v>
      </c>
      <c r="J221">
        <f t="shared" si="32"/>
        <v>210700000</v>
      </c>
      <c r="K221">
        <f t="shared" si="33"/>
        <v>215600000</v>
      </c>
      <c r="L221">
        <f t="shared" si="34"/>
        <v>193900000</v>
      </c>
      <c r="M221">
        <f t="shared" si="35"/>
        <v>169300000</v>
      </c>
      <c r="N221">
        <f t="shared" si="36"/>
        <v>172200000</v>
      </c>
      <c r="P221">
        <f t="shared" si="37"/>
        <v>215600000</v>
      </c>
      <c r="Q221">
        <f>IFERROR(J144+MATCH(P221,J221:N221,0)-1,"")</f>
        <v>2013</v>
      </c>
      <c r="R221">
        <f t="shared" si="38"/>
        <v>169300000</v>
      </c>
      <c r="S221" t="str">
        <f>IFERROR(J144+MATCH(R221,J221:N221)-1,"")</f>
        <v/>
      </c>
      <c r="T221">
        <f t="shared" si="39"/>
        <v>192340000</v>
      </c>
      <c r="U221">
        <f t="shared" si="40"/>
        <v>21313211.864944242</v>
      </c>
      <c r="V221">
        <f t="shared" si="41"/>
        <v>0.8614375025379607</v>
      </c>
      <c r="W221">
        <f t="shared" si="42"/>
        <v>1.0913418468972205</v>
      </c>
      <c r="X221">
        <f t="shared" si="43"/>
        <v>7.3194036163356138E-2</v>
      </c>
      <c r="Y221">
        <f t="shared" si="44"/>
        <v>-1.0810196110280292</v>
      </c>
      <c r="Z221">
        <f t="shared" si="45"/>
        <v>-0.94495377457050811</v>
      </c>
      <c r="AA221">
        <f t="shared" si="46"/>
        <v>1.0913418468972205</v>
      </c>
      <c r="AB221">
        <f>IFERROR(V144+MATCH(AA221,V221:Z221,0)-1,"")</f>
        <v>2013</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10608</v>
      </c>
      <c r="D223" t="s">
        <v>10609</v>
      </c>
      <c r="E223" t="s">
        <v>10610</v>
      </c>
      <c r="F223" t="s">
        <v>10611</v>
      </c>
      <c r="G223" t="s">
        <v>10612</v>
      </c>
      <c r="I223" t="str">
        <f t="shared" si="31"/>
        <v>neg_trend</v>
      </c>
      <c r="J223">
        <f t="shared" si="32"/>
        <v>103800000</v>
      </c>
      <c r="K223">
        <f t="shared" si="33"/>
        <v>98900000</v>
      </c>
      <c r="L223">
        <f t="shared" si="34"/>
        <v>98800000</v>
      </c>
      <c r="M223">
        <f t="shared" si="35"/>
        <v>82600000</v>
      </c>
      <c r="N223">
        <f t="shared" si="36"/>
        <v>80000000</v>
      </c>
      <c r="P223">
        <f t="shared" si="37"/>
        <v>103800000</v>
      </c>
      <c r="Q223">
        <f>IFERROR(J144+MATCH(P223,J223:N223,0)-1,"")</f>
        <v>2012</v>
      </c>
      <c r="R223">
        <f t="shared" si="38"/>
        <v>80000000</v>
      </c>
      <c r="S223" t="str">
        <f>IFERROR(J144+MATCH(R223,J223:N223)-1,"")</f>
        <v/>
      </c>
      <c r="T223">
        <f t="shared" si="39"/>
        <v>92820000</v>
      </c>
      <c r="U223">
        <f t="shared" si="40"/>
        <v>10748116.113998769</v>
      </c>
      <c r="V223">
        <f t="shared" si="41"/>
        <v>1.0215743748524653</v>
      </c>
      <c r="W223">
        <f t="shared" si="42"/>
        <v>0.5656805281514562</v>
      </c>
      <c r="X223">
        <f t="shared" si="43"/>
        <v>0.55637657209633351</v>
      </c>
      <c r="Y223">
        <f t="shared" si="44"/>
        <v>-0.95086430883353323</v>
      </c>
      <c r="Z223">
        <f t="shared" si="45"/>
        <v>-1.1927671662667216</v>
      </c>
      <c r="AA223">
        <f t="shared" si="46"/>
        <v>-1.1927671662667216</v>
      </c>
      <c r="AB223">
        <f>IFERROR(V144+MATCH(AA223,V223:Z223,0)-1,"")</f>
        <v>2016</v>
      </c>
    </row>
    <row r="224" spans="1:28" x14ac:dyDescent="0.3">
      <c r="A224" s="1">
        <v>18</v>
      </c>
      <c r="B224" t="s">
        <v>555</v>
      </c>
      <c r="C224" t="s">
        <v>10608</v>
      </c>
      <c r="D224" t="s">
        <v>10609</v>
      </c>
      <c r="E224" t="s">
        <v>10610</v>
      </c>
      <c r="F224" t="s">
        <v>10611</v>
      </c>
      <c r="G224" t="s">
        <v>10612</v>
      </c>
      <c r="I224" t="str">
        <f t="shared" si="31"/>
        <v>neg_trend</v>
      </c>
      <c r="J224">
        <f t="shared" si="32"/>
        <v>103800000</v>
      </c>
      <c r="K224">
        <f t="shared" si="33"/>
        <v>98900000</v>
      </c>
      <c r="L224">
        <f t="shared" si="34"/>
        <v>98800000</v>
      </c>
      <c r="M224">
        <f t="shared" si="35"/>
        <v>82600000</v>
      </c>
      <c r="N224">
        <f t="shared" si="36"/>
        <v>80000000</v>
      </c>
      <c r="P224">
        <f t="shared" si="37"/>
        <v>103800000</v>
      </c>
      <c r="Q224">
        <f>IFERROR(J144+MATCH(P224,J224:N224,0)-1,"")</f>
        <v>2012</v>
      </c>
      <c r="R224">
        <f t="shared" si="38"/>
        <v>80000000</v>
      </c>
      <c r="S224" t="str">
        <f>IFERROR(J144+MATCH(R224,J224:N224)-1,"")</f>
        <v/>
      </c>
      <c r="T224">
        <f t="shared" si="39"/>
        <v>92820000</v>
      </c>
      <c r="U224">
        <f t="shared" si="40"/>
        <v>10748116.113998769</v>
      </c>
      <c r="V224">
        <f t="shared" si="41"/>
        <v>1.0215743748524653</v>
      </c>
      <c r="W224">
        <f t="shared" si="42"/>
        <v>0.5656805281514562</v>
      </c>
      <c r="X224">
        <f t="shared" si="43"/>
        <v>0.55637657209633351</v>
      </c>
      <c r="Y224">
        <f t="shared" si="44"/>
        <v>-0.95086430883353323</v>
      </c>
      <c r="Z224">
        <f t="shared" si="45"/>
        <v>-1.1927671662667216</v>
      </c>
      <c r="AA224">
        <f t="shared" si="46"/>
        <v>-1.1927671662667216</v>
      </c>
      <c r="AB224">
        <f>IFERROR(V144+MATCH(AA224,V224:Z224,0)-1,"")</f>
        <v>2016</v>
      </c>
    </row>
    <row r="225" spans="1:28" x14ac:dyDescent="0.3">
      <c r="A225" s="1">
        <v>19</v>
      </c>
      <c r="B225" t="s">
        <v>561</v>
      </c>
      <c r="C225" t="s">
        <v>1434</v>
      </c>
      <c r="D225" t="s">
        <v>2464</v>
      </c>
      <c r="E225" t="s">
        <v>3837</v>
      </c>
      <c r="F225" t="s">
        <v>4673</v>
      </c>
      <c r="G225" t="s">
        <v>1456</v>
      </c>
      <c r="I225" t="str">
        <f t="shared" si="31"/>
        <v>N/A</v>
      </c>
      <c r="J225">
        <f t="shared" si="32"/>
        <v>1530000000</v>
      </c>
      <c r="K225">
        <f t="shared" si="33"/>
        <v>1500000000</v>
      </c>
      <c r="L225">
        <f t="shared" si="34"/>
        <v>1290000000</v>
      </c>
      <c r="M225">
        <f t="shared" si="35"/>
        <v>1120000000</v>
      </c>
      <c r="N225">
        <f t="shared" si="36"/>
        <v>1170000000</v>
      </c>
      <c r="P225">
        <f t="shared" si="37"/>
        <v>1530000000</v>
      </c>
      <c r="Q225">
        <f>IFERROR(J144+MATCH(P225,J225:N225,0)-1,"")</f>
        <v>2012</v>
      </c>
      <c r="R225">
        <f t="shared" si="38"/>
        <v>1120000000</v>
      </c>
      <c r="S225" t="str">
        <f>IFERROR(J144+MATCH(R225,J225:N225)-1,"")</f>
        <v/>
      </c>
      <c r="T225">
        <f t="shared" si="39"/>
        <v>1322000000</v>
      </c>
      <c r="U225">
        <f t="shared" si="40"/>
        <v>187002673.77767622</v>
      </c>
      <c r="V225">
        <f t="shared" si="41"/>
        <v>1.112283561502907</v>
      </c>
      <c r="W225">
        <f t="shared" si="42"/>
        <v>0.95185804782460315</v>
      </c>
      <c r="X225">
        <f t="shared" si="43"/>
        <v>-0.17112054792352416</v>
      </c>
      <c r="Y225">
        <f t="shared" si="44"/>
        <v>-1.0801984587672462</v>
      </c>
      <c r="Z225">
        <f t="shared" si="45"/>
        <v>-0.81282260263673978</v>
      </c>
      <c r="AA225">
        <f t="shared" si="46"/>
        <v>1.112283561502907</v>
      </c>
      <c r="AB225">
        <f>IFERROR(V144+MATCH(AA225,V225:Z225,0)-1,"")</f>
        <v>2012</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1435</v>
      </c>
      <c r="D228" t="s">
        <v>4040</v>
      </c>
      <c r="E228" t="s">
        <v>749</v>
      </c>
      <c r="F228" t="s">
        <v>5399</v>
      </c>
      <c r="G228" t="s">
        <v>4040</v>
      </c>
      <c r="I228" t="str">
        <f t="shared" si="31"/>
        <v>N/A</v>
      </c>
      <c r="J228">
        <f t="shared" si="32"/>
        <v>1350000000</v>
      </c>
      <c r="K228">
        <f t="shared" si="33"/>
        <v>1280000000</v>
      </c>
      <c r="L228">
        <f t="shared" si="34"/>
        <v>1140000000</v>
      </c>
      <c r="M228">
        <f t="shared" si="35"/>
        <v>1210000000</v>
      </c>
      <c r="N228">
        <f t="shared" si="36"/>
        <v>1280000000</v>
      </c>
      <c r="P228">
        <f t="shared" si="37"/>
        <v>1350000000</v>
      </c>
      <c r="Q228">
        <f>IFERROR(J144+MATCH(P228,J228:N228,0)-1,"")</f>
        <v>2012</v>
      </c>
      <c r="R228">
        <f t="shared" si="38"/>
        <v>1140000000</v>
      </c>
      <c r="S228">
        <f>IFERROR(J144+MATCH(R228,J228:N228)-1,"")</f>
        <v>2014</v>
      </c>
      <c r="T228">
        <f t="shared" si="39"/>
        <v>1252000000</v>
      </c>
      <c r="U228">
        <f t="shared" si="40"/>
        <v>79812279.756939664</v>
      </c>
      <c r="V228">
        <f t="shared" si="41"/>
        <v>1.2278812270298407</v>
      </c>
      <c r="W228">
        <f t="shared" si="42"/>
        <v>0.35082320772281167</v>
      </c>
      <c r="X228">
        <f t="shared" si="43"/>
        <v>-1.4032928308912467</v>
      </c>
      <c r="Y228">
        <f t="shared" si="44"/>
        <v>-0.52623481158421748</v>
      </c>
      <c r="Z228">
        <f t="shared" si="45"/>
        <v>0.35082320772281167</v>
      </c>
      <c r="AA228">
        <f t="shared" si="46"/>
        <v>-1.4032928308912467</v>
      </c>
      <c r="AB228">
        <f>IFERROR(V144+MATCH(AA228,V228:Z228,0)-1,"")</f>
        <v>2014</v>
      </c>
    </row>
    <row r="229" spans="1:28" x14ac:dyDescent="0.3">
      <c r="A229" s="1">
        <v>1</v>
      </c>
      <c r="B229" t="s">
        <v>573</v>
      </c>
      <c r="C229" t="s">
        <v>5579</v>
      </c>
      <c r="D229" t="s">
        <v>10613</v>
      </c>
      <c r="E229" t="s">
        <v>10614</v>
      </c>
      <c r="F229" t="s">
        <v>6171</v>
      </c>
      <c r="G229" t="s">
        <v>6532</v>
      </c>
      <c r="I229" t="str">
        <f t="shared" si="31"/>
        <v>N/A</v>
      </c>
      <c r="J229">
        <f t="shared" si="32"/>
        <v>2500000000</v>
      </c>
      <c r="K229">
        <f t="shared" si="33"/>
        <v>2540000000</v>
      </c>
      <c r="L229">
        <f t="shared" si="34"/>
        <v>2310000000</v>
      </c>
      <c r="M229">
        <f t="shared" si="35"/>
        <v>2420000000</v>
      </c>
      <c r="N229">
        <f t="shared" si="36"/>
        <v>2620000000</v>
      </c>
      <c r="P229">
        <f t="shared" si="37"/>
        <v>2620000000</v>
      </c>
      <c r="Q229">
        <f>IFERROR(J144+MATCH(P229,J229:N229,0)-1,"")</f>
        <v>2016</v>
      </c>
      <c r="R229">
        <f t="shared" si="38"/>
        <v>2310000000</v>
      </c>
      <c r="S229">
        <f>IFERROR(J144+MATCH(R229,J229:N229)-1,"")</f>
        <v>2014</v>
      </c>
      <c r="T229">
        <f t="shared" si="39"/>
        <v>2478000000</v>
      </c>
      <c r="U229">
        <f t="shared" si="40"/>
        <v>118406080.92492548</v>
      </c>
      <c r="V229">
        <f t="shared" si="41"/>
        <v>0.18580126821314982</v>
      </c>
      <c r="W229">
        <f t="shared" si="42"/>
        <v>0.52362175587342219</v>
      </c>
      <c r="X229">
        <f t="shared" si="43"/>
        <v>-1.418846048173144</v>
      </c>
      <c r="Y229">
        <f t="shared" si="44"/>
        <v>-0.48983970710739494</v>
      </c>
      <c r="Z229">
        <f t="shared" si="45"/>
        <v>1.199262731193967</v>
      </c>
      <c r="AA229">
        <f t="shared" si="46"/>
        <v>-1.418846048173144</v>
      </c>
      <c r="AB229">
        <f>IFERROR(V144+MATCH(AA229,V229:Z229,0)-1,"")</f>
        <v>2014</v>
      </c>
    </row>
    <row r="230" spans="1:28" x14ac:dyDescent="0.3">
      <c r="A230" s="1">
        <v>2</v>
      </c>
      <c r="B230" t="s">
        <v>579</v>
      </c>
      <c r="C230" t="s">
        <v>10615</v>
      </c>
      <c r="D230" t="s">
        <v>10616</v>
      </c>
      <c r="E230" t="s">
        <v>10617</v>
      </c>
      <c r="F230" t="s">
        <v>1413</v>
      </c>
      <c r="G230" t="s">
        <v>10618</v>
      </c>
      <c r="I230" t="str">
        <f t="shared" si="31"/>
        <v>N/A</v>
      </c>
      <c r="J230">
        <f t="shared" si="32"/>
        <v>623200000</v>
      </c>
      <c r="K230">
        <f t="shared" si="33"/>
        <v>624400000</v>
      </c>
      <c r="L230">
        <f t="shared" si="34"/>
        <v>552300000</v>
      </c>
      <c r="M230">
        <f t="shared" si="35"/>
        <v>589300000</v>
      </c>
      <c r="N230">
        <f t="shared" si="36"/>
        <v>620200000</v>
      </c>
      <c r="P230">
        <f t="shared" si="37"/>
        <v>624400000</v>
      </c>
      <c r="Q230">
        <f>IFERROR(J144+MATCH(P230,J230:N230,0)-1,"")</f>
        <v>2013</v>
      </c>
      <c r="R230">
        <f t="shared" si="38"/>
        <v>552300000</v>
      </c>
      <c r="S230">
        <f>IFERROR(J144+MATCH(R230,J230:N230)-1,"")</f>
        <v>2014</v>
      </c>
      <c r="T230">
        <f t="shared" si="39"/>
        <v>601880000</v>
      </c>
      <c r="U230">
        <f t="shared" si="40"/>
        <v>31279977.621475372</v>
      </c>
      <c r="V230">
        <f t="shared" si="41"/>
        <v>0.68158616537381034</v>
      </c>
      <c r="W230">
        <f t="shared" si="42"/>
        <v>0.71994936417533817</v>
      </c>
      <c r="X230">
        <f t="shared" si="43"/>
        <v>-1.5850394971497896</v>
      </c>
      <c r="Y230">
        <f t="shared" si="44"/>
        <v>-0.40217420076934962</v>
      </c>
      <c r="Z230">
        <f t="shared" si="45"/>
        <v>0.58567816836999087</v>
      </c>
      <c r="AA230">
        <f t="shared" si="46"/>
        <v>-1.5850394971497896</v>
      </c>
      <c r="AB230">
        <f>IFERROR(V144+MATCH(AA230,V230:Z230,0)-1,"")</f>
        <v>2014</v>
      </c>
    </row>
    <row r="231" spans="1:28" x14ac:dyDescent="0.3">
      <c r="A231" s="1">
        <v>3</v>
      </c>
      <c r="B231" t="s">
        <v>585</v>
      </c>
      <c r="C231" t="s">
        <v>10619</v>
      </c>
      <c r="D231" t="s">
        <v>10620</v>
      </c>
      <c r="E231" t="s">
        <v>10621</v>
      </c>
      <c r="F231" t="s">
        <v>10622</v>
      </c>
      <c r="G231" t="s">
        <v>10112</v>
      </c>
      <c r="I231" t="str">
        <f t="shared" si="31"/>
        <v>neg_trend</v>
      </c>
      <c r="J231">
        <f t="shared" si="32"/>
        <v>78400000</v>
      </c>
      <c r="K231">
        <f t="shared" si="33"/>
        <v>73700000</v>
      </c>
      <c r="L231">
        <f t="shared" si="34"/>
        <v>61500000</v>
      </c>
      <c r="M231">
        <f t="shared" si="35"/>
        <v>53300000</v>
      </c>
      <c r="N231">
        <f t="shared" si="36"/>
        <v>51800000</v>
      </c>
      <c r="P231">
        <f t="shared" si="37"/>
        <v>78400000</v>
      </c>
      <c r="Q231">
        <f>IFERROR(J144+MATCH(P231,J231:N231,0)-1,"")</f>
        <v>2012</v>
      </c>
      <c r="R231">
        <f t="shared" si="38"/>
        <v>51800000</v>
      </c>
      <c r="S231" t="str">
        <f>IFERROR(J144+MATCH(R231,J231:N231)-1,"")</f>
        <v/>
      </c>
      <c r="T231">
        <f t="shared" si="39"/>
        <v>63740000</v>
      </c>
      <c r="U231">
        <f t="shared" si="40"/>
        <v>11944580.360983804</v>
      </c>
      <c r="V231">
        <f t="shared" si="41"/>
        <v>1.2273348712932552</v>
      </c>
      <c r="W231">
        <f t="shared" si="42"/>
        <v>0.83385097667672725</v>
      </c>
      <c r="X231">
        <f t="shared" si="43"/>
        <v>-0.18753274977468565</v>
      </c>
      <c r="Y231">
        <f t="shared" si="44"/>
        <v>-0.8740365659141599</v>
      </c>
      <c r="Z231">
        <f t="shared" si="45"/>
        <v>-0.99961653228113689</v>
      </c>
      <c r="AA231">
        <f t="shared" si="46"/>
        <v>1.2273348712932552</v>
      </c>
      <c r="AB231">
        <f>IFERROR(V144+MATCH(AA231,V231:Z231,0)-1,"")</f>
        <v>2012</v>
      </c>
    </row>
    <row r="232" spans="1:28" x14ac:dyDescent="0.3">
      <c r="A232" s="1">
        <v>4</v>
      </c>
      <c r="B232" t="s">
        <v>589</v>
      </c>
      <c r="C232" t="s">
        <v>254</v>
      </c>
      <c r="D232" t="s">
        <v>254</v>
      </c>
      <c r="E232" t="s">
        <v>254</v>
      </c>
      <c r="F232" t="s">
        <v>254</v>
      </c>
      <c r="G232" t="s">
        <v>254</v>
      </c>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1:28" x14ac:dyDescent="0.3">
      <c r="A233" s="1">
        <v>5</v>
      </c>
      <c r="B233" t="s">
        <v>593</v>
      </c>
      <c r="C233" t="s">
        <v>254</v>
      </c>
      <c r="D233" t="s">
        <v>254</v>
      </c>
      <c r="E233" t="s">
        <v>254</v>
      </c>
      <c r="F233" t="s">
        <v>254</v>
      </c>
      <c r="G233" t="s">
        <v>254</v>
      </c>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1:28" x14ac:dyDescent="0.3">
      <c r="A234" s="1">
        <v>6</v>
      </c>
      <c r="B234" t="s">
        <v>599</v>
      </c>
      <c r="C234" t="s">
        <v>752</v>
      </c>
      <c r="D234" t="s">
        <v>611</v>
      </c>
      <c r="E234" t="s">
        <v>1456</v>
      </c>
      <c r="F234" t="s">
        <v>5399</v>
      </c>
      <c r="G234" t="s">
        <v>1507</v>
      </c>
      <c r="I234" t="str">
        <f t="shared" si="31"/>
        <v>N/A</v>
      </c>
      <c r="J234">
        <f t="shared" si="32"/>
        <v>1150000000</v>
      </c>
      <c r="K234">
        <f t="shared" si="33"/>
        <v>1250000000</v>
      </c>
      <c r="L234">
        <f t="shared" si="34"/>
        <v>1170000000</v>
      </c>
      <c r="M234">
        <f t="shared" si="35"/>
        <v>1210000000</v>
      </c>
      <c r="N234">
        <f t="shared" si="36"/>
        <v>1340000000</v>
      </c>
      <c r="P234">
        <f t="shared" si="37"/>
        <v>1340000000</v>
      </c>
      <c r="Q234">
        <f>IFERROR(J144+MATCH(P234,J234:N234,0)-1,"")</f>
        <v>2016</v>
      </c>
      <c r="R234">
        <f t="shared" si="38"/>
        <v>1150000000</v>
      </c>
      <c r="S234">
        <f>IFERROR(J144+MATCH(R234,J234:N234)-1,"")</f>
        <v>2012</v>
      </c>
      <c r="T234">
        <f t="shared" si="39"/>
        <v>1224000000</v>
      </c>
      <c r="U234">
        <f t="shared" si="40"/>
        <v>75365774.725667089</v>
      </c>
      <c r="V234">
        <f t="shared" si="41"/>
        <v>-0.98187805100340919</v>
      </c>
      <c r="W234">
        <f t="shared" si="42"/>
        <v>0.34498418008227894</v>
      </c>
      <c r="X234">
        <f t="shared" si="43"/>
        <v>-0.71650560478627157</v>
      </c>
      <c r="Y234">
        <f t="shared" si="44"/>
        <v>-0.18576071235199634</v>
      </c>
      <c r="Z234">
        <f t="shared" si="45"/>
        <v>1.5391601880593981</v>
      </c>
      <c r="AA234">
        <f t="shared" si="46"/>
        <v>1.5391601880593981</v>
      </c>
      <c r="AB234">
        <f>IFERROR(V144+MATCH(AA234,V234:Z234,0)-1,"")</f>
        <v>2016</v>
      </c>
    </row>
    <row r="235" spans="1:28" x14ac:dyDescent="0.3">
      <c r="A235" s="1">
        <v>7</v>
      </c>
      <c r="B235" t="s">
        <v>605</v>
      </c>
      <c r="C235" t="s">
        <v>254</v>
      </c>
      <c r="D235" t="s">
        <v>3495</v>
      </c>
      <c r="E235" t="s">
        <v>1961</v>
      </c>
      <c r="F235" t="s">
        <v>411</v>
      </c>
      <c r="G235" t="s">
        <v>3259</v>
      </c>
      <c r="I235" t="str">
        <f t="shared" si="31"/>
        <v>N/A</v>
      </c>
      <c r="J235" t="str">
        <f t="shared" si="32"/>
        <v>N/A</v>
      </c>
      <c r="K235">
        <f t="shared" si="33"/>
        <v>7700000</v>
      </c>
      <c r="L235">
        <f t="shared" si="34"/>
        <v>8000000</v>
      </c>
      <c r="M235">
        <f t="shared" si="35"/>
        <v>5400000</v>
      </c>
      <c r="N235">
        <f t="shared" si="36"/>
        <v>6200000</v>
      </c>
      <c r="P235">
        <f t="shared" si="37"/>
        <v>8000000</v>
      </c>
      <c r="Q235">
        <f>IFERROR(J144+MATCH(P235,J235:N235,0)-1,"")</f>
        <v>2014</v>
      </c>
      <c r="R235">
        <f t="shared" si="38"/>
        <v>5400000</v>
      </c>
      <c r="S235" t="str">
        <f>IFERROR(J144+MATCH(R235,J235:N235)-1,"")</f>
        <v/>
      </c>
      <c r="T235">
        <f t="shared" si="39"/>
        <v>6825000</v>
      </c>
      <c r="U235">
        <f t="shared" si="40"/>
        <v>1233896.2679253067</v>
      </c>
      <c r="V235" t="str">
        <f t="shared" si="41"/>
        <v/>
      </c>
      <c r="W235">
        <f t="shared" si="42"/>
        <v>0.70913578616396922</v>
      </c>
      <c r="X235">
        <f t="shared" si="43"/>
        <v>0.95226805570590156</v>
      </c>
      <c r="Y235">
        <f t="shared" si="44"/>
        <v>-1.1548782803241786</v>
      </c>
      <c r="Z235">
        <f t="shared" si="45"/>
        <v>-0.50652556154569228</v>
      </c>
      <c r="AA235">
        <f t="shared" si="46"/>
        <v>-1.1548782803241786</v>
      </c>
      <c r="AB235">
        <f>IFERROR(V144+MATCH(AA235,V235:Z235,0)-1,"")</f>
        <v>2015</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10623</v>
      </c>
      <c r="D238" t="s">
        <v>10623</v>
      </c>
      <c r="E238" t="s">
        <v>1237</v>
      </c>
      <c r="F238" t="s">
        <v>610</v>
      </c>
      <c r="G238" t="s">
        <v>1466</v>
      </c>
      <c r="I238" t="str">
        <f t="shared" si="31"/>
        <v>N/A</v>
      </c>
      <c r="J238">
        <f t="shared" si="32"/>
        <v>1240000000</v>
      </c>
      <c r="K238">
        <f t="shared" si="33"/>
        <v>1240000000</v>
      </c>
      <c r="L238">
        <f t="shared" si="34"/>
        <v>1130000000</v>
      </c>
      <c r="M238">
        <f t="shared" si="35"/>
        <v>1100000000</v>
      </c>
      <c r="N238">
        <f t="shared" si="36"/>
        <v>1180000000</v>
      </c>
      <c r="P238">
        <f t="shared" si="37"/>
        <v>1240000000</v>
      </c>
      <c r="Q238">
        <f>IFERROR(J144+MATCH(P238,J238:N238,0)-1,"")</f>
        <v>2012</v>
      </c>
      <c r="R238">
        <f t="shared" si="38"/>
        <v>1100000000</v>
      </c>
      <c r="S238" t="str">
        <f>IFERROR(J144+MATCH(R238,J238:N238)-1,"")</f>
        <v/>
      </c>
      <c r="T238">
        <f t="shared" si="39"/>
        <v>1178000000</v>
      </c>
      <c r="U238">
        <f t="shared" si="40"/>
        <v>63403469.936589435</v>
      </c>
      <c r="V238">
        <f t="shared" si="41"/>
        <v>0.9778644617085932</v>
      </c>
      <c r="W238">
        <f t="shared" si="42"/>
        <v>0.9778644617085932</v>
      </c>
      <c r="X238">
        <f t="shared" si="43"/>
        <v>-0.7570563574518141</v>
      </c>
      <c r="Y238">
        <f t="shared" si="44"/>
        <v>-1.2302165808591978</v>
      </c>
      <c r="Z238">
        <f t="shared" si="45"/>
        <v>3.1544014893825585E-2</v>
      </c>
      <c r="AA238">
        <f t="shared" si="46"/>
        <v>-1.2302165808591978</v>
      </c>
      <c r="AB238">
        <f>IFERROR(V144+MATCH(AA238,V238:Z238,0)-1,"")</f>
        <v>2015</v>
      </c>
    </row>
    <row r="239" spans="1:28" x14ac:dyDescent="0.3">
      <c r="A239" s="1">
        <v>11</v>
      </c>
      <c r="B239" t="s">
        <v>614</v>
      </c>
      <c r="C239" t="s">
        <v>251</v>
      </c>
      <c r="D239" t="s">
        <v>252</v>
      </c>
      <c r="E239" t="s">
        <v>10624</v>
      </c>
      <c r="F239" t="s">
        <v>10625</v>
      </c>
      <c r="G239" t="s">
        <v>251</v>
      </c>
      <c r="I239" t="str">
        <f t="shared" si="31"/>
        <v>N/A</v>
      </c>
      <c r="J239">
        <f t="shared" si="32"/>
        <v>1030000000</v>
      </c>
      <c r="K239">
        <f t="shared" si="33"/>
        <v>1050000000</v>
      </c>
      <c r="L239">
        <f t="shared" si="34"/>
        <v>963100000</v>
      </c>
      <c r="M239">
        <f t="shared" si="35"/>
        <v>949500000</v>
      </c>
      <c r="N239">
        <f t="shared" si="36"/>
        <v>1030000000</v>
      </c>
      <c r="P239">
        <f t="shared" si="37"/>
        <v>1050000000</v>
      </c>
      <c r="Q239">
        <f>IFERROR(J144+MATCH(P239,J239:N239,0)-1,"")</f>
        <v>2013</v>
      </c>
      <c r="R239">
        <f t="shared" si="38"/>
        <v>949500000</v>
      </c>
      <c r="S239" t="str">
        <f>IFERROR(J144+MATCH(R239,J239:N239)-1,"")</f>
        <v/>
      </c>
      <c r="T239">
        <f t="shared" si="39"/>
        <v>1004520000</v>
      </c>
      <c r="U239">
        <f t="shared" si="40"/>
        <v>45026958.59149272</v>
      </c>
      <c r="V239">
        <f t="shared" si="41"/>
        <v>0.56588321301395039</v>
      </c>
      <c r="W239">
        <f t="shared" si="42"/>
        <v>1.0100615591787467</v>
      </c>
      <c r="X239">
        <f t="shared" si="43"/>
        <v>-0.91989335490729307</v>
      </c>
      <c r="Y239">
        <f t="shared" si="44"/>
        <v>-1.2219346302993546</v>
      </c>
      <c r="Z239">
        <f t="shared" si="45"/>
        <v>0.56588321301395039</v>
      </c>
      <c r="AA239">
        <f t="shared" si="46"/>
        <v>-1.2219346302993546</v>
      </c>
      <c r="AB239">
        <f>IFERROR(V144+MATCH(AA239,V239:Z239,0)-1,"")</f>
        <v>2015</v>
      </c>
    </row>
    <row r="240" spans="1:28" x14ac:dyDescent="0.3">
      <c r="A240" s="1">
        <v>12</v>
      </c>
      <c r="B240" t="s">
        <v>620</v>
      </c>
      <c r="C240" t="s">
        <v>1492</v>
      </c>
      <c r="D240" t="s">
        <v>10626</v>
      </c>
      <c r="E240" t="s">
        <v>10627</v>
      </c>
      <c r="F240" t="s">
        <v>10628</v>
      </c>
      <c r="G240" t="s">
        <v>10629</v>
      </c>
      <c r="I240" t="str">
        <f t="shared" si="31"/>
        <v>N/A</v>
      </c>
      <c r="J240">
        <f t="shared" si="32"/>
        <v>201200000</v>
      </c>
      <c r="K240">
        <f t="shared" si="33"/>
        <v>190600000</v>
      </c>
      <c r="L240">
        <f t="shared" si="34"/>
        <v>168600000</v>
      </c>
      <c r="M240">
        <f t="shared" si="35"/>
        <v>149800000</v>
      </c>
      <c r="N240">
        <f t="shared" si="36"/>
        <v>155200000</v>
      </c>
      <c r="P240">
        <f t="shared" si="37"/>
        <v>201200000</v>
      </c>
      <c r="Q240">
        <f>IFERROR(J144+MATCH(P240,J240:N240,0)-1,"")</f>
        <v>2012</v>
      </c>
      <c r="R240">
        <f t="shared" si="38"/>
        <v>149800000</v>
      </c>
      <c r="S240" t="str">
        <f>IFERROR(J144+MATCH(R240,J240:N240)-1,"")</f>
        <v/>
      </c>
      <c r="T240">
        <f t="shared" si="39"/>
        <v>173080000</v>
      </c>
      <c r="U240">
        <f t="shared" si="40"/>
        <v>22245269.15998096</v>
      </c>
      <c r="V240">
        <f t="shared" si="41"/>
        <v>1.2640889978794965</v>
      </c>
      <c r="W240">
        <f t="shared" si="42"/>
        <v>0.78758318786802195</v>
      </c>
      <c r="X240">
        <f t="shared" si="43"/>
        <v>-0.20139113479730242</v>
      </c>
      <c r="Y240">
        <f t="shared" si="44"/>
        <v>-1.046514646893125</v>
      </c>
      <c r="Z240">
        <f t="shared" si="45"/>
        <v>-0.80376640405709088</v>
      </c>
      <c r="AA240">
        <f t="shared" si="46"/>
        <v>1.2640889978794965</v>
      </c>
      <c r="AB240">
        <f>IFERROR(V144+MATCH(AA240,V240:Z240,0)-1,"")</f>
        <v>2012</v>
      </c>
    </row>
    <row r="241" spans="1:28" x14ac:dyDescent="0.3">
      <c r="A241" s="1">
        <v>13</v>
      </c>
      <c r="B241" t="s">
        <v>626</v>
      </c>
      <c r="C241" t="s">
        <v>10630</v>
      </c>
      <c r="D241" t="s">
        <v>10631</v>
      </c>
      <c r="E241" t="s">
        <v>10632</v>
      </c>
      <c r="F241" t="s">
        <v>10633</v>
      </c>
      <c r="G241" t="s">
        <v>7648</v>
      </c>
      <c r="I241" t="str">
        <f t="shared" si="31"/>
        <v>N/A</v>
      </c>
      <c r="J241">
        <f t="shared" si="32"/>
        <v>73900000</v>
      </c>
      <c r="K241">
        <f t="shared" si="33"/>
        <v>70900000</v>
      </c>
      <c r="L241">
        <f t="shared" si="34"/>
        <v>44700000</v>
      </c>
      <c r="M241">
        <f t="shared" si="35"/>
        <v>59800000</v>
      </c>
      <c r="N241">
        <f t="shared" si="36"/>
        <v>76200000</v>
      </c>
      <c r="P241">
        <f t="shared" si="37"/>
        <v>76200000</v>
      </c>
      <c r="Q241">
        <f>IFERROR(J144+MATCH(P241,J241:N241,0)-1,"")</f>
        <v>2016</v>
      </c>
      <c r="R241">
        <f t="shared" si="38"/>
        <v>44700000</v>
      </c>
      <c r="S241">
        <f>IFERROR(J144+MATCH(R241,J241:N241)-1,"")</f>
        <v>2014</v>
      </c>
      <c r="T241">
        <f t="shared" si="39"/>
        <v>65100000</v>
      </c>
      <c r="U241">
        <f t="shared" si="40"/>
        <v>13024400.178127207</v>
      </c>
      <c r="V241">
        <f t="shared" si="41"/>
        <v>0.6756549153625101</v>
      </c>
      <c r="W241">
        <f t="shared" si="42"/>
        <v>0.44531801239801805</v>
      </c>
      <c r="X241">
        <f t="shared" si="43"/>
        <v>-1.5662909401585463</v>
      </c>
      <c r="Y241">
        <f t="shared" si="44"/>
        <v>-0.40692852857060269</v>
      </c>
      <c r="Z241">
        <f t="shared" si="45"/>
        <v>0.85224654096862074</v>
      </c>
      <c r="AA241">
        <f t="shared" si="46"/>
        <v>-1.5662909401585463</v>
      </c>
      <c r="AB241">
        <f>IFERROR(V144+MATCH(AA241,V241:Z241,0)-1,"")</f>
        <v>2014</v>
      </c>
    </row>
    <row r="242" spans="1:28" x14ac:dyDescent="0.3">
      <c r="A242" s="1">
        <v>14</v>
      </c>
      <c r="B242" t="s">
        <v>632</v>
      </c>
      <c r="C242" t="s">
        <v>10630</v>
      </c>
      <c r="D242" t="s">
        <v>10631</v>
      </c>
      <c r="E242" t="s">
        <v>10632</v>
      </c>
      <c r="F242" t="s">
        <v>10633</v>
      </c>
      <c r="G242" t="s">
        <v>7648</v>
      </c>
      <c r="I242" t="str">
        <f t="shared" si="31"/>
        <v>N/A</v>
      </c>
      <c r="J242">
        <f t="shared" si="32"/>
        <v>73900000</v>
      </c>
      <c r="K242">
        <f t="shared" si="33"/>
        <v>70900000</v>
      </c>
      <c r="L242">
        <f t="shared" si="34"/>
        <v>44700000</v>
      </c>
      <c r="M242">
        <f t="shared" si="35"/>
        <v>59800000</v>
      </c>
      <c r="N242">
        <f t="shared" si="36"/>
        <v>76200000</v>
      </c>
      <c r="P242">
        <f t="shared" si="37"/>
        <v>76200000</v>
      </c>
      <c r="Q242">
        <f>IFERROR(J144+MATCH(P242,J242:N242,0)-1,"")</f>
        <v>2016</v>
      </c>
      <c r="R242">
        <f t="shared" si="38"/>
        <v>44700000</v>
      </c>
      <c r="S242">
        <f>IFERROR(J144+MATCH(R242,J242:N242)-1,"")</f>
        <v>2014</v>
      </c>
      <c r="T242">
        <f t="shared" si="39"/>
        <v>65100000</v>
      </c>
      <c r="U242">
        <f t="shared" si="40"/>
        <v>13024400.178127207</v>
      </c>
      <c r="V242">
        <f t="shared" si="41"/>
        <v>0.6756549153625101</v>
      </c>
      <c r="W242">
        <f t="shared" si="42"/>
        <v>0.44531801239801805</v>
      </c>
      <c r="X242">
        <f t="shared" si="43"/>
        <v>-1.5662909401585463</v>
      </c>
      <c r="Y242">
        <f t="shared" si="44"/>
        <v>-0.40692852857060269</v>
      </c>
      <c r="Z242">
        <f t="shared" si="45"/>
        <v>0.85224654096862074</v>
      </c>
      <c r="AA242">
        <f t="shared" si="46"/>
        <v>-1.5662909401585463</v>
      </c>
      <c r="AB242">
        <f>IFERROR(V144+MATCH(AA242,V242:Z242,0)-1,"")</f>
        <v>2014</v>
      </c>
    </row>
    <row r="243" spans="1:28" x14ac:dyDescent="0.3">
      <c r="A243" s="1">
        <v>15</v>
      </c>
      <c r="B243" t="s">
        <v>635</v>
      </c>
      <c r="C243" t="s">
        <v>10454</v>
      </c>
      <c r="D243" t="s">
        <v>1567</v>
      </c>
      <c r="E243" t="s">
        <v>10634</v>
      </c>
      <c r="F243" t="s">
        <v>6459</v>
      </c>
      <c r="G243" t="s">
        <v>10635</v>
      </c>
      <c r="I243" t="str">
        <f t="shared" si="31"/>
        <v>N/A</v>
      </c>
      <c r="J243">
        <f t="shared" si="32"/>
        <v>4190000000.0000005</v>
      </c>
      <c r="K243">
        <f t="shared" si="33"/>
        <v>4110000000.0000005</v>
      </c>
      <c r="L243">
        <f t="shared" si="34"/>
        <v>3620000000</v>
      </c>
      <c r="M243">
        <f t="shared" si="35"/>
        <v>3490000000</v>
      </c>
      <c r="N243">
        <f t="shared" si="36"/>
        <v>3720000000</v>
      </c>
      <c r="P243">
        <f t="shared" si="37"/>
        <v>4190000000.0000005</v>
      </c>
      <c r="Q243">
        <f>IFERROR(J144+MATCH(P243,J243:N243,0)-1,"")</f>
        <v>2012</v>
      </c>
      <c r="R243">
        <f t="shared" si="38"/>
        <v>3490000000</v>
      </c>
      <c r="S243" t="str">
        <f>IFERROR(J144+MATCH(R243,J243:N243)-1,"")</f>
        <v/>
      </c>
      <c r="T243">
        <f t="shared" si="39"/>
        <v>3826000000</v>
      </c>
      <c r="U243">
        <f t="shared" si="40"/>
        <v>308107124.22792202</v>
      </c>
      <c r="V243">
        <f t="shared" si="41"/>
        <v>1.1814072813542986</v>
      </c>
      <c r="W243">
        <f t="shared" si="42"/>
        <v>0.92175732940829913</v>
      </c>
      <c r="X243">
        <f t="shared" si="43"/>
        <v>-0.66859862626094824</v>
      </c>
      <c r="Y243">
        <f t="shared" si="44"/>
        <v>-1.0905297981731972</v>
      </c>
      <c r="Z243">
        <f t="shared" si="45"/>
        <v>-0.34403618632844912</v>
      </c>
      <c r="AA243">
        <f t="shared" si="46"/>
        <v>1.1814072813542986</v>
      </c>
      <c r="AB243">
        <f>IFERROR(V144+MATCH(AA243,V243:Z243,0)-1,"")</f>
        <v>2012</v>
      </c>
    </row>
    <row r="244" spans="1:28" x14ac:dyDescent="0.3">
      <c r="A244" s="1">
        <v>16</v>
      </c>
      <c r="B244" t="s">
        <v>640</v>
      </c>
      <c r="C244" t="s">
        <v>254</v>
      </c>
      <c r="D244" t="s">
        <v>7116</v>
      </c>
      <c r="E244" t="s">
        <v>10636</v>
      </c>
      <c r="F244" t="s">
        <v>10637</v>
      </c>
      <c r="G244" t="s">
        <v>10638</v>
      </c>
      <c r="I244" t="str">
        <f t="shared" si="31"/>
        <v>N/A</v>
      </c>
      <c r="J244" t="str">
        <f t="shared" si="32"/>
        <v>N/A</v>
      </c>
      <c r="K244">
        <f t="shared" si="33"/>
        <v>-1.8000000000000002E-2</v>
      </c>
      <c r="L244">
        <f t="shared" si="34"/>
        <v>-0.12050000000000001</v>
      </c>
      <c r="M244">
        <f t="shared" si="35"/>
        <v>-3.4700000000000002E-2</v>
      </c>
      <c r="N244">
        <f t="shared" si="36"/>
        <v>6.4699999999999994E-2</v>
      </c>
      <c r="P244">
        <f t="shared" si="37"/>
        <v>6.4699999999999994E-2</v>
      </c>
      <c r="Q244">
        <f>IFERROR(J144+MATCH(P244,J244:N244,0)-1,"")</f>
        <v>2016</v>
      </c>
      <c r="R244">
        <f t="shared" si="38"/>
        <v>-0.12050000000000001</v>
      </c>
      <c r="S244">
        <f>IFERROR(J144+MATCH(R244,J244:N244)-1,"")</f>
        <v>2014</v>
      </c>
      <c r="T244">
        <f t="shared" si="39"/>
        <v>-2.7125000000000007E-2</v>
      </c>
      <c r="U244">
        <f t="shared" si="40"/>
        <v>7.5919623067206191E-2</v>
      </c>
      <c r="V244" t="str">
        <f t="shared" si="41"/>
        <v/>
      </c>
      <c r="W244">
        <f t="shared" si="42"/>
        <v>0.12019290443423694</v>
      </c>
      <c r="X244">
        <f t="shared" si="43"/>
        <v>-1.2299191727722596</v>
      </c>
      <c r="Y244">
        <f t="shared" si="44"/>
        <v>-9.9776575461845901E-2</v>
      </c>
      <c r="Z244">
        <f t="shared" si="45"/>
        <v>1.2095028437998687</v>
      </c>
      <c r="AA244">
        <f t="shared" si="46"/>
        <v>-1.2299191727722596</v>
      </c>
      <c r="AB244">
        <f>IFERROR(V144+MATCH(AA244,V244:Z244,0)-1,"")</f>
        <v>2014</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9971</v>
      </c>
      <c r="D247" t="s">
        <v>5429</v>
      </c>
      <c r="E247" t="s">
        <v>10639</v>
      </c>
      <c r="F247" t="s">
        <v>10640</v>
      </c>
      <c r="G247" t="s">
        <v>10641</v>
      </c>
      <c r="I247" t="str">
        <f t="shared" si="31"/>
        <v>N/A</v>
      </c>
      <c r="J247">
        <f t="shared" si="32"/>
        <v>8900000</v>
      </c>
      <c r="K247">
        <f t="shared" si="33"/>
        <v>14900000</v>
      </c>
      <c r="L247">
        <f t="shared" si="34"/>
        <v>31300000</v>
      </c>
      <c r="M247">
        <f t="shared" si="35"/>
        <v>35400000</v>
      </c>
      <c r="N247">
        <f t="shared" si="36"/>
        <v>17300000</v>
      </c>
      <c r="P247">
        <f t="shared" si="37"/>
        <v>35400000</v>
      </c>
      <c r="Q247">
        <f>IFERROR(J144+MATCH(P247,J247:N247,0)-1,"")</f>
        <v>2015</v>
      </c>
      <c r="R247">
        <f t="shared" si="38"/>
        <v>8900000</v>
      </c>
      <c r="S247">
        <f>IFERROR(J144+MATCH(R247,J247:N247)-1,"")</f>
        <v>2012</v>
      </c>
      <c r="T247">
        <f t="shared" si="39"/>
        <v>21560000</v>
      </c>
      <c r="U247">
        <f t="shared" si="40"/>
        <v>11282641.534676177</v>
      </c>
      <c r="V247">
        <f t="shared" si="41"/>
        <v>-1.1220776589498689</v>
      </c>
      <c r="W247">
        <f t="shared" si="42"/>
        <v>-0.59028729925798784</v>
      </c>
      <c r="X247">
        <f t="shared" si="43"/>
        <v>0.86327301723315342</v>
      </c>
      <c r="Y247">
        <f t="shared" si="44"/>
        <v>1.2266630963559386</v>
      </c>
      <c r="Z247">
        <f t="shared" si="45"/>
        <v>-0.37757115538123548</v>
      </c>
      <c r="AA247">
        <f t="shared" si="46"/>
        <v>1.2266630963559386</v>
      </c>
      <c r="AB247">
        <f>IFERROR(V144+MATCH(AA247,V247:Z247,0)-1,"")</f>
        <v>2015</v>
      </c>
    </row>
    <row r="248" spans="1:28" x14ac:dyDescent="0.3">
      <c r="A248" s="1">
        <v>1</v>
      </c>
      <c r="B248" t="s">
        <v>651</v>
      </c>
      <c r="C248" t="s">
        <v>9970</v>
      </c>
      <c r="D248" t="s">
        <v>9607</v>
      </c>
      <c r="E248" t="s">
        <v>10639</v>
      </c>
      <c r="F248" t="s">
        <v>10642</v>
      </c>
      <c r="G248" t="s">
        <v>10643</v>
      </c>
      <c r="I248" t="str">
        <f t="shared" si="31"/>
        <v>N/A</v>
      </c>
      <c r="J248">
        <f t="shared" si="32"/>
        <v>8600000</v>
      </c>
      <c r="K248">
        <f t="shared" si="33"/>
        <v>14700000</v>
      </c>
      <c r="L248">
        <f t="shared" si="34"/>
        <v>31300000</v>
      </c>
      <c r="M248">
        <f t="shared" si="35"/>
        <v>29600000</v>
      </c>
      <c r="N248">
        <f t="shared" si="36"/>
        <v>15300000</v>
      </c>
      <c r="P248">
        <f t="shared" si="37"/>
        <v>31300000</v>
      </c>
      <c r="Q248">
        <f>IFERROR(J144+MATCH(P248,J248:N248,0)-1,"")</f>
        <v>2014</v>
      </c>
      <c r="R248">
        <f t="shared" si="38"/>
        <v>8600000</v>
      </c>
      <c r="S248">
        <f>IFERROR(J144+MATCH(R248,J248:N248)-1,"")</f>
        <v>2012</v>
      </c>
      <c r="T248">
        <f t="shared" si="39"/>
        <v>19900000</v>
      </c>
      <c r="U248">
        <f t="shared" si="40"/>
        <v>9999249.9718728904</v>
      </c>
      <c r="V248">
        <f t="shared" si="41"/>
        <v>-1.130084759535567</v>
      </c>
      <c r="W248">
        <f t="shared" si="42"/>
        <v>-0.52003900438804851</v>
      </c>
      <c r="X248">
        <f t="shared" si="43"/>
        <v>1.1400855096199525</v>
      </c>
      <c r="Y248">
        <f t="shared" si="44"/>
        <v>0.97007275818539818</v>
      </c>
      <c r="Z248">
        <f t="shared" si="45"/>
        <v>-0.46003450388173522</v>
      </c>
      <c r="AA248">
        <f t="shared" si="46"/>
        <v>1.1400855096199525</v>
      </c>
      <c r="AB248">
        <f>IFERROR(V144+MATCH(AA248,V248:Z248,0)-1,"")</f>
        <v>2014</v>
      </c>
    </row>
    <row r="249" spans="1:28" x14ac:dyDescent="0.3">
      <c r="A249" s="1">
        <v>2</v>
      </c>
      <c r="B249" t="s">
        <v>653</v>
      </c>
      <c r="C249" t="s">
        <v>10511</v>
      </c>
      <c r="D249" t="s">
        <v>2613</v>
      </c>
      <c r="E249" t="s">
        <v>254</v>
      </c>
      <c r="F249" t="s">
        <v>6084</v>
      </c>
      <c r="G249" t="s">
        <v>2389</v>
      </c>
      <c r="I249" t="str">
        <f t="shared" si="31"/>
        <v>N/A</v>
      </c>
      <c r="J249">
        <f t="shared" si="32"/>
        <v>300000</v>
      </c>
      <c r="K249">
        <f t="shared" si="33"/>
        <v>200000</v>
      </c>
      <c r="L249" t="str">
        <f t="shared" si="34"/>
        <v>N/A</v>
      </c>
      <c r="M249">
        <f t="shared" si="35"/>
        <v>5800000</v>
      </c>
      <c r="N249">
        <f t="shared" si="36"/>
        <v>2000000</v>
      </c>
      <c r="P249">
        <f t="shared" si="37"/>
        <v>5800000</v>
      </c>
      <c r="Q249">
        <f>IFERROR(J144+MATCH(P249,J249:N249,0)-1,"")</f>
        <v>2015</v>
      </c>
      <c r="R249">
        <f t="shared" si="38"/>
        <v>200000</v>
      </c>
      <c r="S249">
        <f>IFERROR(J144+MATCH(R249,J249:N249)-1,"")</f>
        <v>2013</v>
      </c>
      <c r="T249">
        <f t="shared" si="39"/>
        <v>2075000</v>
      </c>
      <c r="U249">
        <f t="shared" si="40"/>
        <v>2617091.2606683527</v>
      </c>
      <c r="V249">
        <f t="shared" si="41"/>
        <v>-0.67823389526993438</v>
      </c>
      <c r="W249">
        <f t="shared" si="42"/>
        <v>-0.71644425556683211</v>
      </c>
      <c r="X249" t="str">
        <f t="shared" si="43"/>
        <v/>
      </c>
      <c r="Y249">
        <f t="shared" si="44"/>
        <v>1.4233359210594396</v>
      </c>
      <c r="Z249">
        <f t="shared" si="45"/>
        <v>-2.8657770222673282E-2</v>
      </c>
      <c r="AA249">
        <f t="shared" si="46"/>
        <v>1.4233359210594396</v>
      </c>
      <c r="AB249">
        <f>IFERROR(V144+MATCH(AA249,V249:Z249,0)-1,"")</f>
        <v>2015</v>
      </c>
    </row>
    <row r="250" spans="1:28" x14ac:dyDescent="0.3">
      <c r="A250" s="1">
        <v>3</v>
      </c>
      <c r="B250" t="s">
        <v>655</v>
      </c>
      <c r="C250" t="s">
        <v>10644</v>
      </c>
      <c r="D250" t="s">
        <v>10645</v>
      </c>
      <c r="E250" t="s">
        <v>10646</v>
      </c>
      <c r="F250" t="s">
        <v>10647</v>
      </c>
      <c r="G250" t="s">
        <v>10648</v>
      </c>
      <c r="I250" t="str">
        <f t="shared" si="31"/>
        <v>N/A</v>
      </c>
      <c r="J250">
        <f t="shared" si="32"/>
        <v>382100000</v>
      </c>
      <c r="K250">
        <f t="shared" si="33"/>
        <v>362800000</v>
      </c>
      <c r="L250">
        <f t="shared" si="34"/>
        <v>272400000</v>
      </c>
      <c r="M250">
        <f t="shared" si="35"/>
        <v>334800000</v>
      </c>
      <c r="N250">
        <f t="shared" si="36"/>
        <v>378000000</v>
      </c>
      <c r="P250">
        <f t="shared" si="37"/>
        <v>382100000</v>
      </c>
      <c r="Q250">
        <f>IFERROR(J144+MATCH(P250,J250:N250,0)-1,"")</f>
        <v>2012</v>
      </c>
      <c r="R250">
        <f t="shared" si="38"/>
        <v>272400000</v>
      </c>
      <c r="S250">
        <f>IFERROR(J144+MATCH(R250,J250:N250)-1,"")</f>
        <v>2014</v>
      </c>
      <c r="T250">
        <f t="shared" si="39"/>
        <v>346020000</v>
      </c>
      <c r="U250">
        <f t="shared" si="40"/>
        <v>45143792.485789232</v>
      </c>
      <c r="V250">
        <f t="shared" si="41"/>
        <v>0.79922394671111396</v>
      </c>
      <c r="W250">
        <f t="shared" si="42"/>
        <v>0.37170115925200919</v>
      </c>
      <c r="X250">
        <f t="shared" si="43"/>
        <v>-1.6307889954787198</v>
      </c>
      <c r="Y250">
        <f t="shared" si="44"/>
        <v>-0.24853915416016348</v>
      </c>
      <c r="Z250">
        <f t="shared" si="45"/>
        <v>0.70840304367576012</v>
      </c>
      <c r="AA250">
        <f t="shared" si="46"/>
        <v>-1.6307889954787198</v>
      </c>
      <c r="AB250">
        <f>IFERROR(V144+MATCH(AA250,V250:Z250,0)-1,"")</f>
        <v>2014</v>
      </c>
    </row>
    <row r="251" spans="1:28" x14ac:dyDescent="0.3">
      <c r="A251" s="1">
        <v>4</v>
      </c>
      <c r="B251" t="s">
        <v>661</v>
      </c>
      <c r="C251" t="s">
        <v>254</v>
      </c>
      <c r="D251" t="s">
        <v>10649</v>
      </c>
      <c r="E251" t="s">
        <v>10650</v>
      </c>
      <c r="F251" t="s">
        <v>5239</v>
      </c>
      <c r="G251" t="s">
        <v>2937</v>
      </c>
      <c r="I251" t="str">
        <f t="shared" si="31"/>
        <v>N/A</v>
      </c>
      <c r="J251" t="str">
        <f t="shared" si="32"/>
        <v>N/A</v>
      </c>
      <c r="K251">
        <f t="shared" si="33"/>
        <v>-5.0499999999999996E-2</v>
      </c>
      <c r="L251">
        <f t="shared" si="34"/>
        <v>-0.24920000000000003</v>
      </c>
      <c r="M251">
        <f t="shared" si="35"/>
        <v>0.2291</v>
      </c>
      <c r="N251">
        <f t="shared" si="36"/>
        <v>0.129</v>
      </c>
      <c r="P251">
        <f t="shared" si="37"/>
        <v>0.2291</v>
      </c>
      <c r="Q251">
        <f>IFERROR(J144+MATCH(P251,J251:N251,0)-1,"")</f>
        <v>2015</v>
      </c>
      <c r="R251">
        <f t="shared" si="38"/>
        <v>-0.24920000000000003</v>
      </c>
      <c r="S251">
        <f>IFERROR(J144+MATCH(R251,J251:N251)-1,"")</f>
        <v>2014</v>
      </c>
      <c r="T251">
        <f t="shared" si="39"/>
        <v>1.4599999999999995E-2</v>
      </c>
      <c r="U251">
        <f t="shared" si="40"/>
        <v>0.21049628658640673</v>
      </c>
      <c r="V251" t="str">
        <f t="shared" si="41"/>
        <v/>
      </c>
      <c r="W251">
        <f t="shared" si="42"/>
        <v>-0.3092691137488407</v>
      </c>
      <c r="X251">
        <f t="shared" si="43"/>
        <v>-1.253228758939235</v>
      </c>
      <c r="Y251">
        <f t="shared" si="44"/>
        <v>1.0190203517530927</v>
      </c>
      <c r="Z251">
        <f t="shared" si="45"/>
        <v>0.54347752093498281</v>
      </c>
      <c r="AA251">
        <f t="shared" si="46"/>
        <v>-1.253228758939235</v>
      </c>
      <c r="AB251">
        <f>IFERROR(V144+MATCH(AA251,V251:Z251,0)-1,"")</f>
        <v>2014</v>
      </c>
    </row>
    <row r="252" spans="1:28" x14ac:dyDescent="0.3">
      <c r="A252" s="1">
        <v>5</v>
      </c>
      <c r="B252" t="s">
        <v>666</v>
      </c>
      <c r="C252" t="s">
        <v>254</v>
      </c>
      <c r="D252" t="s">
        <v>10651</v>
      </c>
      <c r="E252" t="s">
        <v>6001</v>
      </c>
      <c r="F252" t="s">
        <v>7682</v>
      </c>
      <c r="G252" t="s">
        <v>10522</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32299999.999999996</v>
      </c>
      <c r="L252">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23300000</v>
      </c>
      <c r="M252">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35200000</v>
      </c>
      <c r="N252">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31200000</v>
      </c>
      <c r="P252">
        <f t="shared" si="37"/>
        <v>35200000</v>
      </c>
      <c r="Q252">
        <f>IFERROR(J144+MATCH(P252,J252:N252,0)-1,"")</f>
        <v>2015</v>
      </c>
      <c r="R252">
        <f t="shared" si="38"/>
        <v>23300000</v>
      </c>
      <c r="S252">
        <f>IFERROR(J144+MATCH(R252,J252:N252)-1,"")</f>
        <v>2014</v>
      </c>
      <c r="T252">
        <f t="shared" si="39"/>
        <v>30500000</v>
      </c>
      <c r="U252">
        <f t="shared" si="40"/>
        <v>5087894.1288775522</v>
      </c>
      <c r="V252" t="str">
        <f t="shared" si="41"/>
        <v/>
      </c>
      <c r="W252">
        <f t="shared" si="42"/>
        <v>0.35378094638087465</v>
      </c>
      <c r="X252">
        <f t="shared" si="43"/>
        <v>-1.4151237855235015</v>
      </c>
      <c r="Y252">
        <f t="shared" si="44"/>
        <v>0.92376135999450792</v>
      </c>
      <c r="Z252">
        <f t="shared" si="45"/>
        <v>0.13758147914811822</v>
      </c>
      <c r="AA252">
        <f t="shared" si="46"/>
        <v>-1.4151237855235015</v>
      </c>
      <c r="AB252">
        <f>IFERROR(V144+MATCH(AA252,V252:Z252,0)-1,"")</f>
        <v>2014</v>
      </c>
    </row>
    <row r="253" spans="1:28" x14ac:dyDescent="0.3">
      <c r="A253" s="1">
        <v>6</v>
      </c>
      <c r="B253" t="s">
        <v>672</v>
      </c>
      <c r="C253" t="s">
        <v>10652</v>
      </c>
      <c r="D253" t="s">
        <v>10653</v>
      </c>
      <c r="E253" t="s">
        <v>10654</v>
      </c>
      <c r="F253" t="s">
        <v>5774</v>
      </c>
      <c r="G253" t="s">
        <v>10655</v>
      </c>
      <c r="I253" t="str">
        <f t="shared" si="47"/>
        <v>N/A</v>
      </c>
      <c r="J253">
        <f t="shared" si="48"/>
        <v>252000000</v>
      </c>
      <c r="K253">
        <f t="shared" si="49"/>
        <v>191900000</v>
      </c>
      <c r="L253">
        <f t="shared" si="50"/>
        <v>154400000</v>
      </c>
      <c r="M253">
        <f t="shared" si="51"/>
        <v>183700000</v>
      </c>
      <c r="N253">
        <f t="shared" si="52"/>
        <v>149600000</v>
      </c>
      <c r="P253">
        <f t="shared" si="37"/>
        <v>252000000</v>
      </c>
      <c r="Q253">
        <f>IFERROR(J144+MATCH(P253,J253:N253,0)-1,"")</f>
        <v>2012</v>
      </c>
      <c r="R253">
        <f t="shared" si="38"/>
        <v>149600000</v>
      </c>
      <c r="S253" t="str">
        <f>IFERROR(J144+MATCH(R253,J253:N253)-1,"")</f>
        <v/>
      </c>
      <c r="T253">
        <f t="shared" si="39"/>
        <v>186320000</v>
      </c>
      <c r="U253">
        <f t="shared" si="40"/>
        <v>40985082.652106486</v>
      </c>
      <c r="V253">
        <f t="shared" si="41"/>
        <v>1.6025342819852599</v>
      </c>
      <c r="W253">
        <f t="shared" si="42"/>
        <v>0.13614709642932019</v>
      </c>
      <c r="X253">
        <f t="shared" si="43"/>
        <v>-0.7788199494666489</v>
      </c>
      <c r="Y253">
        <f t="shared" si="44"/>
        <v>-6.3925697606598372E-2</v>
      </c>
      <c r="Z253">
        <f t="shared" si="45"/>
        <v>-0.89593573134133286</v>
      </c>
      <c r="AA253">
        <f t="shared" si="46"/>
        <v>1.6025342819852599</v>
      </c>
      <c r="AB253">
        <f>IFERROR(V144+MATCH(AA253,V253:Z253,0)-1,"")</f>
        <v>2012</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10656</v>
      </c>
      <c r="D255" t="s">
        <v>10657</v>
      </c>
      <c r="E255" t="s">
        <v>10658</v>
      </c>
      <c r="F255" t="s">
        <v>4654</v>
      </c>
      <c r="G255" t="s">
        <v>10659</v>
      </c>
      <c r="I255" t="str">
        <f t="shared" si="47"/>
        <v>N/A</v>
      </c>
      <c r="J255">
        <f t="shared" si="48"/>
        <v>107900000</v>
      </c>
      <c r="K255">
        <f t="shared" si="49"/>
        <v>99600000</v>
      </c>
      <c r="L255">
        <f t="shared" si="50"/>
        <v>86600000</v>
      </c>
      <c r="M255">
        <f t="shared" si="51"/>
        <v>93300000</v>
      </c>
      <c r="N255">
        <f t="shared" si="52"/>
        <v>79600000</v>
      </c>
      <c r="P255">
        <f t="shared" si="37"/>
        <v>107900000</v>
      </c>
      <c r="Q255">
        <f>IFERROR(J144+MATCH(P255,J255:N255,0)-1,"")</f>
        <v>2012</v>
      </c>
      <c r="R255">
        <f t="shared" si="38"/>
        <v>79600000</v>
      </c>
      <c r="S255" t="str">
        <f>IFERROR(J144+MATCH(R255,J255:N255)-1,"")</f>
        <v/>
      </c>
      <c r="T255">
        <f t="shared" si="39"/>
        <v>93400000</v>
      </c>
      <c r="U255">
        <f t="shared" si="40"/>
        <v>11015670.655933755</v>
      </c>
      <c r="V255">
        <f t="shared" si="41"/>
        <v>1.3163066011046145</v>
      </c>
      <c r="W255">
        <f t="shared" si="42"/>
        <v>0.56283454667921451</v>
      </c>
      <c r="X255">
        <f t="shared" si="43"/>
        <v>-0.61730240603526754</v>
      </c>
      <c r="Y255">
        <f t="shared" si="44"/>
        <v>-9.0779765593421696E-3</v>
      </c>
      <c r="Z255">
        <f t="shared" si="45"/>
        <v>-1.2527607651892194</v>
      </c>
      <c r="AA255">
        <f t="shared" si="46"/>
        <v>1.3163066011046145</v>
      </c>
      <c r="AB255">
        <f>IFERROR(V144+MATCH(AA255,V255:Z255,0)-1,"")</f>
        <v>2012</v>
      </c>
    </row>
    <row r="256" spans="1:28" x14ac:dyDescent="0.3">
      <c r="A256" s="1">
        <v>9</v>
      </c>
      <c r="B256" t="s">
        <v>683</v>
      </c>
      <c r="C256" t="s">
        <v>5071</v>
      </c>
      <c r="D256" t="s">
        <v>10660</v>
      </c>
      <c r="E256" t="s">
        <v>10661</v>
      </c>
      <c r="F256" t="s">
        <v>10662</v>
      </c>
      <c r="G256" t="s">
        <v>10663</v>
      </c>
      <c r="I256" t="str">
        <f t="shared" si="47"/>
        <v>N/A</v>
      </c>
      <c r="J256">
        <f t="shared" si="48"/>
        <v>144100000</v>
      </c>
      <c r="K256">
        <f t="shared" si="49"/>
        <v>92300000</v>
      </c>
      <c r="L256">
        <f t="shared" si="50"/>
        <v>67800000</v>
      </c>
      <c r="M256">
        <f t="shared" si="51"/>
        <v>90400000</v>
      </c>
      <c r="N256">
        <f t="shared" si="52"/>
        <v>70000000</v>
      </c>
      <c r="P256">
        <f t="shared" si="37"/>
        <v>144100000</v>
      </c>
      <c r="Q256">
        <f>IFERROR(J144+MATCH(P256,J256:N256,0)-1,"")</f>
        <v>2012</v>
      </c>
      <c r="R256">
        <f t="shared" si="38"/>
        <v>67800000</v>
      </c>
      <c r="S256">
        <f>IFERROR(J144+MATCH(R256,J256:N256)-1,"")</f>
        <v>2014</v>
      </c>
      <c r="T256">
        <f t="shared" si="39"/>
        <v>92920000</v>
      </c>
      <c r="U256">
        <f t="shared" si="40"/>
        <v>30750886.166092839</v>
      </c>
      <c r="V256">
        <f t="shared" si="41"/>
        <v>1.6643422802050212</v>
      </c>
      <c r="W256">
        <f t="shared" si="42"/>
        <v>-2.0162020588650121E-2</v>
      </c>
      <c r="X256">
        <f t="shared" si="43"/>
        <v>-0.81688702772079202</v>
      </c>
      <c r="Y256">
        <f t="shared" si="44"/>
        <v>-8.1948857876448872E-2</v>
      </c>
      <c r="Z256">
        <f t="shared" si="45"/>
        <v>-0.74534437401913023</v>
      </c>
      <c r="AA256">
        <f t="shared" si="46"/>
        <v>1.6643422802050212</v>
      </c>
      <c r="AB256">
        <f>IFERROR(V144+MATCH(AA256,V256:Z256,0)-1,"")</f>
        <v>2012</v>
      </c>
    </row>
    <row r="257" spans="1:28" x14ac:dyDescent="0.3">
      <c r="A257" s="1">
        <v>10</v>
      </c>
      <c r="B257" t="s">
        <v>689</v>
      </c>
      <c r="C257" t="s">
        <v>10664</v>
      </c>
      <c r="D257" t="s">
        <v>10665</v>
      </c>
      <c r="E257" t="s">
        <v>10666</v>
      </c>
      <c r="F257" t="s">
        <v>10667</v>
      </c>
      <c r="G257" t="s">
        <v>10668</v>
      </c>
      <c r="I257" t="str">
        <f t="shared" si="47"/>
        <v>N/A</v>
      </c>
      <c r="J257">
        <f t="shared" si="48"/>
        <v>643000000</v>
      </c>
      <c r="K257">
        <f t="shared" si="49"/>
        <v>601900000</v>
      </c>
      <c r="L257">
        <f t="shared" si="50"/>
        <v>481400000</v>
      </c>
      <c r="M257">
        <f t="shared" si="51"/>
        <v>589100000</v>
      </c>
      <c r="N257">
        <f t="shared" si="52"/>
        <v>576100000</v>
      </c>
      <c r="P257">
        <f t="shared" si="37"/>
        <v>643000000</v>
      </c>
      <c r="Q257">
        <f>IFERROR(J144+MATCH(P257,J257:N257,0)-1,"")</f>
        <v>2012</v>
      </c>
      <c r="R257">
        <f t="shared" si="38"/>
        <v>481400000</v>
      </c>
      <c r="S257">
        <f>IFERROR(J144+MATCH(R257,J257:N257)-1,"")</f>
        <v>2014</v>
      </c>
      <c r="T257">
        <f t="shared" si="39"/>
        <v>578300000</v>
      </c>
      <c r="U257">
        <f t="shared" si="40"/>
        <v>59695351.577823877</v>
      </c>
      <c r="V257">
        <f t="shared" si="41"/>
        <v>1.0838364845820807</v>
      </c>
      <c r="W257">
        <f t="shared" si="42"/>
        <v>0.39534066516440658</v>
      </c>
      <c r="X257">
        <f t="shared" si="43"/>
        <v>-1.6232419684080932</v>
      </c>
      <c r="Y257">
        <f t="shared" si="44"/>
        <v>0.18091860948201657</v>
      </c>
      <c r="Z257">
        <f t="shared" si="45"/>
        <v>-3.6853790820410785E-2</v>
      </c>
      <c r="AA257">
        <f t="shared" si="46"/>
        <v>-1.6232419684080932</v>
      </c>
      <c r="AB257">
        <f>IFERROR(V144+MATCH(AA257,V257:Z257,0)-1,"")</f>
        <v>2014</v>
      </c>
    </row>
    <row r="258" spans="1:28" x14ac:dyDescent="0.3">
      <c r="A258" s="1">
        <v>11</v>
      </c>
      <c r="B258" t="s">
        <v>695</v>
      </c>
      <c r="C258" t="s">
        <v>1407</v>
      </c>
      <c r="D258" t="s">
        <v>1407</v>
      </c>
      <c r="E258" t="s">
        <v>751</v>
      </c>
      <c r="F258" t="s">
        <v>1435</v>
      </c>
      <c r="G258" t="s">
        <v>1434</v>
      </c>
      <c r="I258" t="str">
        <f t="shared" si="47"/>
        <v>N/A</v>
      </c>
      <c r="J258">
        <f t="shared" si="48"/>
        <v>1420000000</v>
      </c>
      <c r="K258">
        <f t="shared" si="49"/>
        <v>1420000000</v>
      </c>
      <c r="L258">
        <f t="shared" si="50"/>
        <v>1320000000</v>
      </c>
      <c r="M258">
        <f t="shared" si="51"/>
        <v>1350000000</v>
      </c>
      <c r="N258">
        <f t="shared" si="52"/>
        <v>1530000000</v>
      </c>
      <c r="P258">
        <f t="shared" si="37"/>
        <v>1530000000</v>
      </c>
      <c r="Q258">
        <f>IFERROR(J144+MATCH(P258,J258:N258,0)-1,"")</f>
        <v>2016</v>
      </c>
      <c r="R258">
        <f t="shared" si="38"/>
        <v>1320000000</v>
      </c>
      <c r="S258">
        <f>IFERROR(J144+MATCH(R258,J258:N258)-1,"")</f>
        <v>2014</v>
      </c>
      <c r="T258">
        <f t="shared" si="39"/>
        <v>1408000000</v>
      </c>
      <c r="U258">
        <f t="shared" si="40"/>
        <v>81055536.516637772</v>
      </c>
      <c r="V258">
        <f t="shared" si="41"/>
        <v>0.14804664203952106</v>
      </c>
      <c r="W258">
        <f t="shared" si="42"/>
        <v>0.14804664203952106</v>
      </c>
      <c r="X258">
        <f t="shared" si="43"/>
        <v>-1.0856753749564878</v>
      </c>
      <c r="Y258">
        <f t="shared" si="44"/>
        <v>-0.71555876985768507</v>
      </c>
      <c r="Z258">
        <f t="shared" si="45"/>
        <v>1.5051408607351309</v>
      </c>
      <c r="AA258">
        <f t="shared" si="46"/>
        <v>1.5051408607351309</v>
      </c>
      <c r="AB258">
        <f>IFERROR(V144+MATCH(AA258,V258:Z258,0)-1,"")</f>
        <v>2016</v>
      </c>
    </row>
    <row r="259" spans="1:28" x14ac:dyDescent="0.3">
      <c r="A259" s="1">
        <v>12</v>
      </c>
      <c r="B259" t="s">
        <v>701</v>
      </c>
      <c r="C259" t="s">
        <v>1407</v>
      </c>
      <c r="D259" t="s">
        <v>1407</v>
      </c>
      <c r="E259" t="s">
        <v>751</v>
      </c>
      <c r="F259" t="s">
        <v>1435</v>
      </c>
      <c r="G259" t="s">
        <v>1434</v>
      </c>
      <c r="I259" t="str">
        <f t="shared" si="47"/>
        <v>N/A</v>
      </c>
      <c r="J259">
        <f t="shared" si="48"/>
        <v>1420000000</v>
      </c>
      <c r="K259">
        <f t="shared" si="49"/>
        <v>1420000000</v>
      </c>
      <c r="L259">
        <f t="shared" si="50"/>
        <v>1320000000</v>
      </c>
      <c r="M259">
        <f t="shared" si="51"/>
        <v>1350000000</v>
      </c>
      <c r="N259">
        <f t="shared" si="52"/>
        <v>1530000000</v>
      </c>
      <c r="P259">
        <f t="shared" si="37"/>
        <v>1530000000</v>
      </c>
      <c r="Q259">
        <f>IFERROR(J144+MATCH(P259,J259:N259,0)-1,"")</f>
        <v>2016</v>
      </c>
      <c r="R259">
        <f t="shared" si="38"/>
        <v>1320000000</v>
      </c>
      <c r="S259">
        <f>IFERROR(J144+MATCH(R259,J259:N259)-1,"")</f>
        <v>2014</v>
      </c>
      <c r="T259">
        <f t="shared" si="39"/>
        <v>1408000000</v>
      </c>
      <c r="U259">
        <f t="shared" si="40"/>
        <v>81055536.516637772</v>
      </c>
      <c r="V259">
        <f t="shared" si="41"/>
        <v>0.14804664203952106</v>
      </c>
      <c r="W259">
        <f t="shared" si="42"/>
        <v>0.14804664203952106</v>
      </c>
      <c r="X259">
        <f t="shared" si="43"/>
        <v>-1.0856753749564878</v>
      </c>
      <c r="Y259">
        <f t="shared" si="44"/>
        <v>-0.71555876985768507</v>
      </c>
      <c r="Z259">
        <f t="shared" si="45"/>
        <v>1.5051408607351309</v>
      </c>
      <c r="AA259">
        <f t="shared" si="46"/>
        <v>1.5051408607351309</v>
      </c>
      <c r="AB259">
        <f>IFERROR(V144+MATCH(AA259,V259:Z259,0)-1,"")</f>
        <v>2016</v>
      </c>
    </row>
    <row r="260" spans="1:28" x14ac:dyDescent="0.3">
      <c r="A260" s="1">
        <v>13</v>
      </c>
      <c r="B260" t="s">
        <v>704</v>
      </c>
      <c r="C260" t="s">
        <v>1407</v>
      </c>
      <c r="D260" t="s">
        <v>1407</v>
      </c>
      <c r="E260" t="s">
        <v>751</v>
      </c>
      <c r="F260" t="s">
        <v>1435</v>
      </c>
      <c r="G260" t="s">
        <v>1434</v>
      </c>
      <c r="I260" t="str">
        <f t="shared" si="47"/>
        <v>N/A</v>
      </c>
      <c r="J260">
        <f t="shared" si="48"/>
        <v>1420000000</v>
      </c>
      <c r="K260">
        <f t="shared" si="49"/>
        <v>1420000000</v>
      </c>
      <c r="L260">
        <f t="shared" si="50"/>
        <v>1320000000</v>
      </c>
      <c r="M260">
        <f t="shared" si="51"/>
        <v>1350000000</v>
      </c>
      <c r="N260">
        <f t="shared" si="52"/>
        <v>1530000000</v>
      </c>
      <c r="P260">
        <f t="shared" si="37"/>
        <v>1530000000</v>
      </c>
      <c r="Q260">
        <f>IFERROR(J144+MATCH(P260,J260:N260,0)-1,"")</f>
        <v>2016</v>
      </c>
      <c r="R260">
        <f t="shared" si="38"/>
        <v>1320000000</v>
      </c>
      <c r="S260">
        <f>IFERROR(J144+MATCH(R260,J260:N260)-1,"")</f>
        <v>2014</v>
      </c>
      <c r="T260">
        <f t="shared" si="39"/>
        <v>1408000000</v>
      </c>
      <c r="U260">
        <f t="shared" si="40"/>
        <v>81055536.516637772</v>
      </c>
      <c r="V260">
        <f t="shared" si="41"/>
        <v>0.14804664203952106</v>
      </c>
      <c r="W260">
        <f t="shared" si="42"/>
        <v>0.14804664203952106</v>
      </c>
      <c r="X260">
        <f t="shared" si="43"/>
        <v>-1.0856753749564878</v>
      </c>
      <c r="Y260">
        <f t="shared" si="44"/>
        <v>-0.71555876985768507</v>
      </c>
      <c r="Z260">
        <f t="shared" si="45"/>
        <v>1.5051408607351309</v>
      </c>
      <c r="AA260">
        <f t="shared" si="46"/>
        <v>1.5051408607351309</v>
      </c>
      <c r="AB260">
        <f>IFERROR(V144+MATCH(AA260,V260:Z260,0)-1,"")</f>
        <v>2016</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1664</v>
      </c>
      <c r="D262" t="s">
        <v>2613</v>
      </c>
      <c r="E262" t="s">
        <v>254</v>
      </c>
      <c r="F262" t="s">
        <v>254</v>
      </c>
      <c r="G262" t="s">
        <v>254</v>
      </c>
      <c r="I262" t="str">
        <f t="shared" si="47"/>
        <v>N/A</v>
      </c>
      <c r="J262">
        <f t="shared" si="48"/>
        <v>400000</v>
      </c>
      <c r="K262">
        <f t="shared" si="49"/>
        <v>200000</v>
      </c>
      <c r="L262" t="str">
        <f t="shared" si="50"/>
        <v>N/A</v>
      </c>
      <c r="M262" t="str">
        <f t="shared" si="51"/>
        <v>N/A</v>
      </c>
      <c r="N262" t="str">
        <f t="shared" si="52"/>
        <v>N/A</v>
      </c>
      <c r="P262">
        <f t="shared" si="37"/>
        <v>400000</v>
      </c>
      <c r="Q262">
        <f>IFERROR(J144+MATCH(P262,J262:N262,0)-1,"")</f>
        <v>2012</v>
      </c>
      <c r="R262">
        <f t="shared" si="38"/>
        <v>200000</v>
      </c>
      <c r="S262" t="str">
        <f>IFERROR(J144+MATCH(R262,J262:N262)-1,"")</f>
        <v/>
      </c>
      <c r="T262">
        <f t="shared" si="39"/>
        <v>300000</v>
      </c>
      <c r="U262">
        <f t="shared" si="40"/>
        <v>141421.35623730952</v>
      </c>
      <c r="V262">
        <f t="shared" si="41"/>
        <v>0.70710678118654746</v>
      </c>
      <c r="W262">
        <f t="shared" si="42"/>
        <v>-0.70710678118654746</v>
      </c>
      <c r="X262" t="str">
        <f t="shared" si="43"/>
        <v/>
      </c>
      <c r="Y262" t="str">
        <f t="shared" si="44"/>
        <v/>
      </c>
      <c r="Z262" t="str">
        <f t="shared" si="45"/>
        <v/>
      </c>
      <c r="AA262">
        <f t="shared" si="46"/>
        <v>-0.70710678118654746</v>
      </c>
      <c r="AB262">
        <f>IFERROR(V144+MATCH(AA262,V262:Z262,0)-1,"")</f>
        <v>2013</v>
      </c>
    </row>
    <row r="263" spans="1:28" x14ac:dyDescent="0.3">
      <c r="A263" s="1">
        <v>16</v>
      </c>
      <c r="B263" t="s">
        <v>709</v>
      </c>
      <c r="C263" t="s">
        <v>254</v>
      </c>
      <c r="D263" t="s">
        <v>1615</v>
      </c>
      <c r="E263" t="s">
        <v>10669</v>
      </c>
      <c r="F263" t="s">
        <v>10670</v>
      </c>
      <c r="G263" t="s">
        <v>10671</v>
      </c>
      <c r="I263" t="str">
        <f t="shared" si="47"/>
        <v>N/A</v>
      </c>
      <c r="J263" t="str">
        <f t="shared" si="48"/>
        <v>N/A</v>
      </c>
      <c r="K263">
        <f t="shared" si="49"/>
        <v>54700000</v>
      </c>
      <c r="L263">
        <f t="shared" si="50"/>
        <v>102400000</v>
      </c>
      <c r="M263">
        <f t="shared" si="51"/>
        <v>99800000</v>
      </c>
      <c r="N263">
        <f t="shared" si="52"/>
        <v>59500000</v>
      </c>
      <c r="P263">
        <f t="shared" si="37"/>
        <v>102400000</v>
      </c>
      <c r="Q263">
        <f>IFERROR(J144+MATCH(P263,J263:N263,0)-1,"")</f>
        <v>2014</v>
      </c>
      <c r="R263">
        <f t="shared" si="38"/>
        <v>54700000</v>
      </c>
      <c r="S263">
        <f>IFERROR(J144+MATCH(R263,J263:N263)-1,"")</f>
        <v>2013</v>
      </c>
      <c r="T263">
        <f t="shared" si="39"/>
        <v>79100000</v>
      </c>
      <c r="U263">
        <f t="shared" si="40"/>
        <v>25500980.37331114</v>
      </c>
      <c r="V263" t="str">
        <f t="shared" si="41"/>
        <v/>
      </c>
      <c r="W263">
        <f t="shared" si="42"/>
        <v>-0.95682595895554645</v>
      </c>
      <c r="X263">
        <f t="shared" si="43"/>
        <v>0.91369036244525537</v>
      </c>
      <c r="Y263">
        <f t="shared" si="44"/>
        <v>0.81173349796638572</v>
      </c>
      <c r="Z263">
        <f t="shared" si="45"/>
        <v>-0.76859790145609463</v>
      </c>
      <c r="AA263">
        <f t="shared" si="46"/>
        <v>-0.95682595895554645</v>
      </c>
      <c r="AB263">
        <f>IFERROR(V144+MATCH(AA263,V263:Z263,0)-1,"")</f>
        <v>2013</v>
      </c>
    </row>
    <row r="264" spans="1:28" x14ac:dyDescent="0.3">
      <c r="A264" s="1">
        <v>17</v>
      </c>
      <c r="B264" t="s">
        <v>714</v>
      </c>
      <c r="C264" t="s">
        <v>10672</v>
      </c>
      <c r="D264" t="s">
        <v>10673</v>
      </c>
      <c r="E264" t="s">
        <v>1216</v>
      </c>
      <c r="F264" t="s">
        <v>10674</v>
      </c>
      <c r="G264" t="s">
        <v>10675</v>
      </c>
      <c r="I264" t="str">
        <f t="shared" si="47"/>
        <v>N/A</v>
      </c>
      <c r="J264">
        <f t="shared" si="48"/>
        <v>198300000</v>
      </c>
      <c r="K264">
        <f t="shared" si="49"/>
        <v>269800000</v>
      </c>
      <c r="L264">
        <f t="shared" si="50"/>
        <v>223400000</v>
      </c>
      <c r="M264">
        <f t="shared" si="51"/>
        <v>172400000</v>
      </c>
      <c r="N264">
        <f t="shared" si="52"/>
        <v>219700000</v>
      </c>
      <c r="P264">
        <f t="shared" si="37"/>
        <v>269800000</v>
      </c>
      <c r="Q264">
        <f>IFERROR(J144+MATCH(P264,J264:N264,0)-1,"")</f>
        <v>2013</v>
      </c>
      <c r="R264">
        <f t="shared" si="38"/>
        <v>172400000</v>
      </c>
      <c r="S264" t="str">
        <f>IFERROR(J144+MATCH(R264,J264:N264)-1,"")</f>
        <v/>
      </c>
      <c r="T264">
        <f t="shared" si="39"/>
        <v>216720000</v>
      </c>
      <c r="U264">
        <f t="shared" si="40"/>
        <v>35967165.581958219</v>
      </c>
      <c r="V264">
        <f t="shared" si="41"/>
        <v>-0.51213376706113878</v>
      </c>
      <c r="W264">
        <f t="shared" si="42"/>
        <v>1.4757904644736834</v>
      </c>
      <c r="X264">
        <f t="shared" si="43"/>
        <v>0.18572494918395263</v>
      </c>
      <c r="Y264">
        <f t="shared" si="44"/>
        <v>-1.232234992190536</v>
      </c>
      <c r="Z264">
        <f t="shared" si="45"/>
        <v>8.2853345594038744E-2</v>
      </c>
      <c r="AA264">
        <f t="shared" si="46"/>
        <v>1.4757904644736834</v>
      </c>
      <c r="AB264">
        <f>IFERROR(V144+MATCH(AA264,V264:Z264,0)-1,"")</f>
        <v>2013</v>
      </c>
    </row>
    <row r="265" spans="1:28" x14ac:dyDescent="0.3">
      <c r="A265" s="1">
        <v>18</v>
      </c>
      <c r="B265" t="s">
        <v>720</v>
      </c>
      <c r="C265" t="s">
        <v>10672</v>
      </c>
      <c r="D265" t="s">
        <v>10673</v>
      </c>
      <c r="E265" t="s">
        <v>1216</v>
      </c>
      <c r="F265" t="s">
        <v>10674</v>
      </c>
      <c r="G265" t="s">
        <v>10675</v>
      </c>
      <c r="I265" t="str">
        <f t="shared" si="47"/>
        <v>N/A</v>
      </c>
      <c r="J265">
        <f t="shared" si="48"/>
        <v>198300000</v>
      </c>
      <c r="K265">
        <f t="shared" si="49"/>
        <v>269800000</v>
      </c>
      <c r="L265">
        <f t="shared" si="50"/>
        <v>223400000</v>
      </c>
      <c r="M265">
        <f t="shared" si="51"/>
        <v>172400000</v>
      </c>
      <c r="N265">
        <f t="shared" si="52"/>
        <v>219700000</v>
      </c>
      <c r="P265">
        <f t="shared" si="37"/>
        <v>269800000</v>
      </c>
      <c r="Q265">
        <f>IFERROR(J144+MATCH(P265,J265:N265,0)-1,"")</f>
        <v>2013</v>
      </c>
      <c r="R265">
        <f t="shared" si="38"/>
        <v>172400000</v>
      </c>
      <c r="S265" t="str">
        <f>IFERROR(J144+MATCH(R265,J265:N265)-1,"")</f>
        <v/>
      </c>
      <c r="T265">
        <f t="shared" si="39"/>
        <v>216720000</v>
      </c>
      <c r="U265">
        <f t="shared" si="40"/>
        <v>35967165.581958219</v>
      </c>
      <c r="V265">
        <f t="shared" si="41"/>
        <v>-0.51213376706113878</v>
      </c>
      <c r="W265">
        <f t="shared" si="42"/>
        <v>1.4757904644736834</v>
      </c>
      <c r="X265">
        <f t="shared" si="43"/>
        <v>0.18572494918395263</v>
      </c>
      <c r="Y265">
        <f t="shared" si="44"/>
        <v>-1.232234992190536</v>
      </c>
      <c r="Z265">
        <f t="shared" si="45"/>
        <v>8.2853345594038744E-2</v>
      </c>
      <c r="AA265">
        <f t="shared" si="46"/>
        <v>1.4757904644736834</v>
      </c>
      <c r="AB265">
        <f>IFERROR(V144+MATCH(AA265,V265:Z265,0)-1,"")</f>
        <v>2013</v>
      </c>
    </row>
    <row r="266" spans="1:28" x14ac:dyDescent="0.3">
      <c r="A266" s="1">
        <v>19</v>
      </c>
      <c r="B266" t="s">
        <v>725</v>
      </c>
      <c r="C266" t="s">
        <v>254</v>
      </c>
      <c r="D266" t="s">
        <v>254</v>
      </c>
      <c r="E266" t="s">
        <v>254</v>
      </c>
      <c r="F266" t="s">
        <v>254</v>
      </c>
      <c r="G266" t="s">
        <v>254</v>
      </c>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10676</v>
      </c>
      <c r="D267" t="s">
        <v>10677</v>
      </c>
      <c r="E267" t="s">
        <v>2506</v>
      </c>
      <c r="F267" t="s">
        <v>10678</v>
      </c>
      <c r="G267" t="s">
        <v>10679</v>
      </c>
      <c r="I267" t="str">
        <f t="shared" si="47"/>
        <v>N/A</v>
      </c>
      <c r="J267">
        <f t="shared" si="48"/>
        <v>285900000</v>
      </c>
      <c r="K267">
        <f t="shared" si="49"/>
        <v>77600000</v>
      </c>
      <c r="L267">
        <f t="shared" si="50"/>
        <v>59000000</v>
      </c>
      <c r="M267">
        <f t="shared" si="51"/>
        <v>67200000</v>
      </c>
      <c r="N267">
        <f t="shared" si="52"/>
        <v>72900000</v>
      </c>
      <c r="P267">
        <f t="shared" si="37"/>
        <v>285900000</v>
      </c>
      <c r="Q267">
        <f>IFERROR(J144+MATCH(P267,J267:N267,0)-1,"")</f>
        <v>2012</v>
      </c>
      <c r="R267">
        <f t="shared" si="38"/>
        <v>59000000</v>
      </c>
      <c r="S267">
        <f>IFERROR(J144+MATCH(R267,J267:N267)-1,"")</f>
        <v>2014</v>
      </c>
      <c r="T267">
        <f t="shared" si="39"/>
        <v>112520000</v>
      </c>
      <c r="U267">
        <f t="shared" si="40"/>
        <v>97170041.679521784</v>
      </c>
      <c r="V267">
        <f t="shared" si="41"/>
        <v>1.7842947991298348</v>
      </c>
      <c r="W267">
        <f t="shared" si="42"/>
        <v>-0.35937002183420136</v>
      </c>
      <c r="X267">
        <f t="shared" si="43"/>
        <v>-0.55078704377338084</v>
      </c>
      <c r="Y267">
        <f t="shared" si="44"/>
        <v>-0.4663988943163232</v>
      </c>
      <c r="Z267">
        <f t="shared" si="45"/>
        <v>-0.40773883920592952</v>
      </c>
      <c r="AA267">
        <f t="shared" si="46"/>
        <v>1.7842947991298348</v>
      </c>
      <c r="AB267">
        <f>IFERROR(V144+MATCH(AA267,V267:Z267,0)-1,"")</f>
        <v>2012</v>
      </c>
    </row>
    <row r="268" spans="1:28" x14ac:dyDescent="0.3">
      <c r="A268" s="1">
        <v>21</v>
      </c>
      <c r="B268" t="s">
        <v>735</v>
      </c>
      <c r="C268" t="s">
        <v>10676</v>
      </c>
      <c r="D268" t="s">
        <v>10677</v>
      </c>
      <c r="E268" t="s">
        <v>2506</v>
      </c>
      <c r="F268" t="s">
        <v>10678</v>
      </c>
      <c r="G268" t="s">
        <v>10679</v>
      </c>
      <c r="I268" t="str">
        <f t="shared" si="47"/>
        <v>N/A</v>
      </c>
      <c r="J268">
        <f t="shared" si="48"/>
        <v>285900000</v>
      </c>
      <c r="K268">
        <f t="shared" si="49"/>
        <v>77600000</v>
      </c>
      <c r="L268">
        <f t="shared" si="50"/>
        <v>59000000</v>
      </c>
      <c r="M268">
        <f t="shared" si="51"/>
        <v>67200000</v>
      </c>
      <c r="N268">
        <f t="shared" si="52"/>
        <v>72900000</v>
      </c>
      <c r="P268">
        <f t="shared" si="37"/>
        <v>285900000</v>
      </c>
      <c r="Q268">
        <f>IFERROR(J144+MATCH(P268,J268:N268,0)-1,"")</f>
        <v>2012</v>
      </c>
      <c r="R268">
        <f t="shared" si="38"/>
        <v>59000000</v>
      </c>
      <c r="S268">
        <f>IFERROR(J144+MATCH(R268,J268:N268)-1,"")</f>
        <v>2014</v>
      </c>
      <c r="T268">
        <f t="shared" si="39"/>
        <v>112520000</v>
      </c>
      <c r="U268">
        <f t="shared" si="40"/>
        <v>97170041.679521784</v>
      </c>
      <c r="V268">
        <f t="shared" si="41"/>
        <v>1.7842947991298348</v>
      </c>
      <c r="W268">
        <f t="shared" si="42"/>
        <v>-0.35937002183420136</v>
      </c>
      <c r="X268">
        <f t="shared" si="43"/>
        <v>-0.55078704377338084</v>
      </c>
      <c r="Y268">
        <f t="shared" si="44"/>
        <v>-0.4663988943163232</v>
      </c>
      <c r="Z268">
        <f t="shared" si="45"/>
        <v>-0.40773883920592952</v>
      </c>
      <c r="AA268">
        <f t="shared" si="46"/>
        <v>1.7842947991298348</v>
      </c>
      <c r="AB268">
        <f>IFERROR(V144+MATCH(AA268,V268:Z268,0)-1,"")</f>
        <v>2012</v>
      </c>
    </row>
    <row r="269" spans="1:28" x14ac:dyDescent="0.3">
      <c r="A269" s="1">
        <v>22</v>
      </c>
      <c r="B269" t="s">
        <v>741</v>
      </c>
      <c r="C269" t="s">
        <v>254</v>
      </c>
      <c r="D269" t="s">
        <v>254</v>
      </c>
      <c r="E269" t="s">
        <v>254</v>
      </c>
      <c r="F269" t="s">
        <v>254</v>
      </c>
      <c r="G269" t="s">
        <v>254</v>
      </c>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1:28" x14ac:dyDescent="0.3">
      <c r="A270" s="1">
        <v>23</v>
      </c>
      <c r="B270" t="s">
        <v>747</v>
      </c>
      <c r="C270" t="s">
        <v>10613</v>
      </c>
      <c r="D270" t="s">
        <v>10680</v>
      </c>
      <c r="E270" t="s">
        <v>1097</v>
      </c>
      <c r="F270" t="s">
        <v>5644</v>
      </c>
      <c r="G270" t="s">
        <v>1514</v>
      </c>
      <c r="I270" t="str">
        <f t="shared" si="47"/>
        <v>N/A</v>
      </c>
      <c r="J270">
        <f t="shared" si="48"/>
        <v>2540000000</v>
      </c>
      <c r="K270">
        <f t="shared" si="49"/>
        <v>2430000000</v>
      </c>
      <c r="L270">
        <f t="shared" si="50"/>
        <v>2180000000</v>
      </c>
      <c r="M270">
        <f t="shared" si="51"/>
        <v>2280000000</v>
      </c>
      <c r="N270">
        <f t="shared" si="52"/>
        <v>2460000000</v>
      </c>
      <c r="P270">
        <f t="shared" si="37"/>
        <v>2540000000</v>
      </c>
      <c r="Q270">
        <f>IFERROR(J144+MATCH(P270,J270:N270,0)-1,"")</f>
        <v>2012</v>
      </c>
      <c r="R270">
        <f t="shared" si="38"/>
        <v>2180000000</v>
      </c>
      <c r="S270">
        <f>IFERROR(J144+MATCH(R270,J270:N270)-1,"")</f>
        <v>2014</v>
      </c>
      <c r="T270">
        <f t="shared" si="39"/>
        <v>2378000000</v>
      </c>
      <c r="U270">
        <f t="shared" si="40"/>
        <v>145327216.9966796</v>
      </c>
      <c r="V270">
        <f t="shared" si="41"/>
        <v>1.11472581219044</v>
      </c>
      <c r="W270">
        <f t="shared" si="42"/>
        <v>0.35781322366606716</v>
      </c>
      <c r="X270">
        <f t="shared" si="43"/>
        <v>-1.3624426593438712</v>
      </c>
      <c r="Y270">
        <f t="shared" si="44"/>
        <v>-0.67434030613989582</v>
      </c>
      <c r="Z270">
        <f t="shared" si="45"/>
        <v>0.56424392962725978</v>
      </c>
      <c r="AA270">
        <f t="shared" si="46"/>
        <v>-1.3624426593438712</v>
      </c>
      <c r="AB270">
        <f>IFERROR(V144+MATCH(AA270,V270:Z270,0)-1,"")</f>
        <v>2014</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10681</v>
      </c>
      <c r="D272" t="s">
        <v>10682</v>
      </c>
      <c r="E272" t="s">
        <v>10683</v>
      </c>
      <c r="F272" t="s">
        <v>10684</v>
      </c>
      <c r="G272" t="s">
        <v>10685</v>
      </c>
      <c r="I272" t="str">
        <f t="shared" si="47"/>
        <v>N/A</v>
      </c>
      <c r="J272">
        <f t="shared" si="48"/>
        <v>0.60799999999999998</v>
      </c>
      <c r="K272">
        <f t="shared" si="49"/>
        <v>0.59009999999999996</v>
      </c>
      <c r="L272">
        <f t="shared" si="50"/>
        <v>0.60360000000000003</v>
      </c>
      <c r="M272">
        <f t="shared" si="51"/>
        <v>0.65400000000000003</v>
      </c>
      <c r="N272">
        <f t="shared" si="52"/>
        <v>0.66099999999999992</v>
      </c>
      <c r="P272">
        <f t="shared" si="37"/>
        <v>0.66099999999999992</v>
      </c>
      <c r="Q272">
        <f>IFERROR(J144+MATCH(P272,J272:N272,0)-1,"")</f>
        <v>2016</v>
      </c>
      <c r="R272">
        <f t="shared" si="38"/>
        <v>0.59009999999999996</v>
      </c>
      <c r="S272" t="str">
        <f>IFERROR(J144+MATCH(R272,J272:N272)-1,"")</f>
        <v/>
      </c>
      <c r="T272">
        <f t="shared" si="39"/>
        <v>0.62334000000000001</v>
      </c>
      <c r="U272">
        <f t="shared" si="40"/>
        <v>3.1969485450973389E-2</v>
      </c>
      <c r="V272">
        <f t="shared" si="41"/>
        <v>-0.47983255856665519</v>
      </c>
      <c r="W272">
        <f t="shared" si="42"/>
        <v>-1.0397414763204447</v>
      </c>
      <c r="X272">
        <f t="shared" si="43"/>
        <v>-0.61746380091954056</v>
      </c>
      <c r="Y272">
        <f t="shared" si="44"/>
        <v>0.95903952057716024</v>
      </c>
      <c r="Z272">
        <f t="shared" si="45"/>
        <v>1.1779983152294766</v>
      </c>
      <c r="AA272">
        <f t="shared" si="46"/>
        <v>1.1779983152294766</v>
      </c>
      <c r="AB272">
        <f>IFERROR(V144+MATCH(AA272,V272:Z272,0)-1,"")</f>
        <v>2016</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7618</v>
      </c>
      <c r="D276" t="s">
        <v>636</v>
      </c>
      <c r="E276" t="s">
        <v>7925</v>
      </c>
      <c r="F276" t="s">
        <v>5399</v>
      </c>
      <c r="G276" t="s">
        <v>1512</v>
      </c>
      <c r="I276" t="str">
        <f t="shared" si="47"/>
        <v>N/A</v>
      </c>
      <c r="J276">
        <f t="shared" si="48"/>
        <v>1640000000</v>
      </c>
      <c r="K276">
        <f t="shared" si="49"/>
        <v>1680000000</v>
      </c>
      <c r="L276">
        <f t="shared" si="50"/>
        <v>1430000000</v>
      </c>
      <c r="M276">
        <f t="shared" si="51"/>
        <v>1210000000</v>
      </c>
      <c r="N276">
        <f t="shared" si="52"/>
        <v>1260000000</v>
      </c>
      <c r="P276">
        <f t="shared" si="53"/>
        <v>1680000000</v>
      </c>
      <c r="Q276">
        <f>IFERROR(J144+MATCH(P276,J276:N276,0)-1,"")</f>
        <v>2013</v>
      </c>
      <c r="R276">
        <f t="shared" si="54"/>
        <v>1210000000</v>
      </c>
      <c r="S276" t="str">
        <f>IFERROR(J144+MATCH(R276,J276:N276)-1,"")</f>
        <v/>
      </c>
      <c r="T276">
        <f t="shared" si="55"/>
        <v>1444000000</v>
      </c>
      <c r="U276">
        <f t="shared" si="56"/>
        <v>213845738.79317772</v>
      </c>
      <c r="V276">
        <f t="shared" si="57"/>
        <v>0.91654854151460396</v>
      </c>
      <c r="W276">
        <f t="shared" si="58"/>
        <v>1.1035992642726864</v>
      </c>
      <c r="X276">
        <f t="shared" si="59"/>
        <v>-6.5467752965328849E-2</v>
      </c>
      <c r="Y276">
        <f t="shared" si="60"/>
        <v>-1.0942467281347823</v>
      </c>
      <c r="Z276">
        <f t="shared" si="61"/>
        <v>-0.86043332468717915</v>
      </c>
      <c r="AA276">
        <f t="shared" si="62"/>
        <v>1.1035992642726864</v>
      </c>
      <c r="AB276">
        <f>IFERROR(V144+MATCH(AA276,V276:Z276,0)-1,"")</f>
        <v>2013</v>
      </c>
    </row>
    <row r="277" spans="1:28" x14ac:dyDescent="0.3">
      <c r="A277" s="1">
        <v>30</v>
      </c>
      <c r="B277" t="s">
        <v>769</v>
      </c>
      <c r="C277" t="s">
        <v>1532</v>
      </c>
      <c r="D277" t="s">
        <v>10686</v>
      </c>
      <c r="E277" t="s">
        <v>10686</v>
      </c>
      <c r="F277" t="s">
        <v>10686</v>
      </c>
      <c r="G277" t="s">
        <v>6016</v>
      </c>
      <c r="I277" t="str">
        <f t="shared" si="47"/>
        <v>N/A</v>
      </c>
      <c r="J277">
        <f t="shared" si="48"/>
        <v>12700000</v>
      </c>
      <c r="K277">
        <f t="shared" si="49"/>
        <v>12800000</v>
      </c>
      <c r="L277">
        <f t="shared" si="50"/>
        <v>12800000</v>
      </c>
      <c r="M277">
        <f t="shared" si="51"/>
        <v>12800000</v>
      </c>
      <c r="N277">
        <f t="shared" si="52"/>
        <v>12900000</v>
      </c>
      <c r="P277">
        <f t="shared" si="53"/>
        <v>12900000</v>
      </c>
      <c r="Q277">
        <f>IFERROR(J144+MATCH(P277,J277:N277,0)-1,"")</f>
        <v>2016</v>
      </c>
      <c r="R277">
        <f t="shared" si="54"/>
        <v>12700000</v>
      </c>
      <c r="S277">
        <f>IFERROR(J144+MATCH(R277,J277:N277)-1,"")</f>
        <v>2012</v>
      </c>
      <c r="T277">
        <f t="shared" si="55"/>
        <v>12800000</v>
      </c>
      <c r="U277">
        <f t="shared" si="56"/>
        <v>70710.67811865476</v>
      </c>
      <c r="V277">
        <f t="shared" si="57"/>
        <v>-1.4142135623730949</v>
      </c>
      <c r="W277">
        <f t="shared" si="58"/>
        <v>0</v>
      </c>
      <c r="X277">
        <f t="shared" si="59"/>
        <v>0</v>
      </c>
      <c r="Y277">
        <f t="shared" si="60"/>
        <v>0</v>
      </c>
      <c r="Z277">
        <f t="shared" si="61"/>
        <v>1.4142135623730949</v>
      </c>
      <c r="AA277">
        <f t="shared" si="62"/>
        <v>-1.4142135623730949</v>
      </c>
      <c r="AB277">
        <f>IFERROR(V144+MATCH(AA277,V277:Z277,0)-1,"")</f>
        <v>2012</v>
      </c>
    </row>
    <row r="278" spans="1:28" x14ac:dyDescent="0.3">
      <c r="A278" s="1">
        <v>31</v>
      </c>
      <c r="B278" t="s">
        <v>773</v>
      </c>
      <c r="C278" t="s">
        <v>639</v>
      </c>
      <c r="D278" t="s">
        <v>10687</v>
      </c>
      <c r="E278" t="s">
        <v>5685</v>
      </c>
      <c r="F278" t="s">
        <v>1516</v>
      </c>
      <c r="G278" t="s">
        <v>1226</v>
      </c>
      <c r="I278" t="str">
        <f t="shared" si="47"/>
        <v>pos_trend</v>
      </c>
      <c r="J278">
        <f t="shared" si="48"/>
        <v>1900000000</v>
      </c>
      <c r="K278">
        <f t="shared" si="49"/>
        <v>2009999999.9999998</v>
      </c>
      <c r="L278">
        <f t="shared" si="50"/>
        <v>2089999999.9999998</v>
      </c>
      <c r="M278">
        <f t="shared" si="51"/>
        <v>2220000000</v>
      </c>
      <c r="N278">
        <f t="shared" si="52"/>
        <v>2340000000</v>
      </c>
      <c r="P278">
        <f t="shared" si="53"/>
        <v>2340000000</v>
      </c>
      <c r="Q278">
        <f>IFERROR(J144+MATCH(P278,J278:N278,0)-1,"")</f>
        <v>2016</v>
      </c>
      <c r="R278">
        <f t="shared" si="54"/>
        <v>1900000000</v>
      </c>
      <c r="S278">
        <f>IFERROR(J144+MATCH(R278,J278:N278)-1,"")</f>
        <v>2012</v>
      </c>
      <c r="T278">
        <f t="shared" si="55"/>
        <v>2112000000</v>
      </c>
      <c r="U278">
        <f t="shared" si="56"/>
        <v>172829395.64784694</v>
      </c>
      <c r="V278">
        <f t="shared" si="57"/>
        <v>-1.2266431830379489</v>
      </c>
      <c r="W278">
        <f t="shared" si="58"/>
        <v>-0.59017738051825985</v>
      </c>
      <c r="X278">
        <f t="shared" si="59"/>
        <v>-0.12729316050393946</v>
      </c>
      <c r="Y278">
        <f t="shared" si="60"/>
        <v>0.62489369701933251</v>
      </c>
      <c r="Z278">
        <f t="shared" si="61"/>
        <v>1.319220027040813</v>
      </c>
      <c r="AA278">
        <f t="shared" si="62"/>
        <v>1.319220027040813</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10688</v>
      </c>
      <c r="D280" t="s">
        <v>4273</v>
      </c>
      <c r="E280" t="s">
        <v>10689</v>
      </c>
      <c r="F280" t="s">
        <v>10690</v>
      </c>
      <c r="G280" t="s">
        <v>10691</v>
      </c>
      <c r="I280" t="str">
        <f t="shared" si="47"/>
        <v>N/A</v>
      </c>
      <c r="J280">
        <f t="shared" si="48"/>
        <v>80500000</v>
      </c>
      <c r="K280">
        <f t="shared" si="49"/>
        <v>-8000000</v>
      </c>
      <c r="L280">
        <f t="shared" si="50"/>
        <v>-151300000</v>
      </c>
      <c r="M280">
        <f t="shared" si="51"/>
        <v>-366500000</v>
      </c>
      <c r="N280">
        <f t="shared" si="52"/>
        <v>-330700000</v>
      </c>
      <c r="P280">
        <f t="shared" si="53"/>
        <v>80500000</v>
      </c>
      <c r="Q280">
        <f>IFERROR(J144+MATCH(P280,J280:N280,0)-1,"")</f>
        <v>2012</v>
      </c>
      <c r="R280">
        <f t="shared" si="54"/>
        <v>-366500000</v>
      </c>
      <c r="S280" t="str">
        <f>IFERROR(J144+MATCH(R280,J280:N280)-1,"")</f>
        <v/>
      </c>
      <c r="T280">
        <f t="shared" si="55"/>
        <v>-155200000</v>
      </c>
      <c r="U280">
        <f t="shared" si="56"/>
        <v>195374947.21688345</v>
      </c>
      <c r="V280">
        <f t="shared" si="57"/>
        <v>1.2063982785794547</v>
      </c>
      <c r="W280">
        <f t="shared" si="58"/>
        <v>0.75342310821763137</v>
      </c>
      <c r="X280">
        <f t="shared" si="59"/>
        <v>1.9961617676961699E-2</v>
      </c>
      <c r="Y280">
        <f t="shared" si="60"/>
        <v>-1.0815102090107711</v>
      </c>
      <c r="Z280">
        <f t="shared" si="61"/>
        <v>-0.89827279546327654</v>
      </c>
      <c r="AA280">
        <f t="shared" si="62"/>
        <v>1.2063982785794547</v>
      </c>
      <c r="AB280">
        <f>IFERROR(V144+MATCH(AA280,V280:Z280,0)-1,"")</f>
        <v>2012</v>
      </c>
    </row>
    <row r="281" spans="1:28" x14ac:dyDescent="0.3">
      <c r="A281" s="1">
        <v>34</v>
      </c>
      <c r="B281" t="s">
        <v>786</v>
      </c>
      <c r="C281" t="s">
        <v>254</v>
      </c>
      <c r="D281" t="s">
        <v>254</v>
      </c>
      <c r="E281" t="s">
        <v>254</v>
      </c>
      <c r="F281" t="s">
        <v>254</v>
      </c>
      <c r="G281" t="s">
        <v>254</v>
      </c>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10692</v>
      </c>
      <c r="D283" t="s">
        <v>10693</v>
      </c>
      <c r="E283" t="s">
        <v>10694</v>
      </c>
      <c r="F283" t="s">
        <v>10695</v>
      </c>
      <c r="G283" t="s">
        <v>10696</v>
      </c>
      <c r="I283" t="str">
        <f t="shared" si="47"/>
        <v>neg_trend</v>
      </c>
      <c r="J283">
        <f t="shared" si="48"/>
        <v>-705200000</v>
      </c>
      <c r="K283">
        <f t="shared" si="49"/>
        <v>-782500000</v>
      </c>
      <c r="L283">
        <f t="shared" si="50"/>
        <v>-934600000</v>
      </c>
      <c r="M283">
        <f t="shared" si="51"/>
        <v>-1080000000</v>
      </c>
      <c r="N283">
        <f t="shared" si="52"/>
        <v>-1230000000</v>
      </c>
      <c r="P283">
        <f t="shared" si="53"/>
        <v>-705200000</v>
      </c>
      <c r="Q283">
        <f>IFERROR(J144+MATCH(P283,J283:N283,0)-1,"")</f>
        <v>2012</v>
      </c>
      <c r="R283">
        <f t="shared" si="54"/>
        <v>-1230000000</v>
      </c>
      <c r="S283" t="str">
        <f>IFERROR(J144+MATCH(R283,J283:N283)-1,"")</f>
        <v/>
      </c>
      <c r="T283">
        <f t="shared" si="55"/>
        <v>-946460000</v>
      </c>
      <c r="U283">
        <f t="shared" si="56"/>
        <v>214159865.52106351</v>
      </c>
      <c r="V283">
        <f t="shared" si="57"/>
        <v>1.1265416113939009</v>
      </c>
      <c r="W283">
        <f t="shared" si="58"/>
        <v>0.76559629695823594</v>
      </c>
      <c r="X283">
        <f t="shared" si="59"/>
        <v>5.5379190546015353E-2</v>
      </c>
      <c r="Y283">
        <f t="shared" si="60"/>
        <v>-0.62355287567579176</v>
      </c>
      <c r="Z283">
        <f t="shared" si="61"/>
        <v>-1.3239642232223603</v>
      </c>
      <c r="AA283">
        <f t="shared" si="62"/>
        <v>-1.3239642232223603</v>
      </c>
      <c r="AB283">
        <f>IFERROR(V144+MATCH(AA283,V283:Z283,0)-1,"")</f>
        <v>2016</v>
      </c>
    </row>
    <row r="284" spans="1:28" x14ac:dyDescent="0.3">
      <c r="A284" s="1">
        <v>37</v>
      </c>
      <c r="B284" t="s">
        <v>795</v>
      </c>
      <c r="C284" t="s">
        <v>10697</v>
      </c>
      <c r="D284" t="s">
        <v>10698</v>
      </c>
      <c r="E284" t="s">
        <v>10699</v>
      </c>
      <c r="F284" t="s">
        <v>10700</v>
      </c>
      <c r="G284" t="s">
        <v>8635</v>
      </c>
      <c r="I284" t="str">
        <f t="shared" si="47"/>
        <v>N/A</v>
      </c>
      <c r="J284">
        <f t="shared" si="48"/>
        <v>0.39200000000000002</v>
      </c>
      <c r="K284">
        <f t="shared" si="49"/>
        <v>0.40990000000000004</v>
      </c>
      <c r="L284">
        <f t="shared" si="50"/>
        <v>0.39640000000000003</v>
      </c>
      <c r="M284">
        <f t="shared" si="51"/>
        <v>0.34600000000000003</v>
      </c>
      <c r="N284">
        <f t="shared" si="52"/>
        <v>0.33899999999999997</v>
      </c>
      <c r="P284">
        <f t="shared" si="53"/>
        <v>0.40990000000000004</v>
      </c>
      <c r="Q284">
        <f>IFERROR(J144+MATCH(P284,J284:N284,0)-1,"")</f>
        <v>2013</v>
      </c>
      <c r="R284">
        <f t="shared" si="54"/>
        <v>0.33899999999999997</v>
      </c>
      <c r="S284" t="str">
        <f>IFERROR(J144+MATCH(R284,J284:N284)-1,"")</f>
        <v/>
      </c>
      <c r="T284">
        <f t="shared" si="55"/>
        <v>0.37666000000000005</v>
      </c>
      <c r="U284">
        <f t="shared" si="56"/>
        <v>3.1969485450973424E-2</v>
      </c>
      <c r="V284">
        <f t="shared" si="57"/>
        <v>0.47983255856665297</v>
      </c>
      <c r="W284">
        <f t="shared" si="58"/>
        <v>1.0397414763204418</v>
      </c>
      <c r="X284">
        <f t="shared" si="59"/>
        <v>0.6174638009195399</v>
      </c>
      <c r="Y284">
        <f t="shared" si="60"/>
        <v>-0.95903952057715924</v>
      </c>
      <c r="Z284">
        <f t="shared" si="61"/>
        <v>-1.1779983152294804</v>
      </c>
      <c r="AA284">
        <f t="shared" si="62"/>
        <v>-1.1779983152294804</v>
      </c>
      <c r="AB284">
        <f>IFERROR(V144+MATCH(AA284,V284:Z284,0)-1,"")</f>
        <v>2016</v>
      </c>
    </row>
    <row r="285" spans="1:28" x14ac:dyDescent="0.3">
      <c r="A285" s="1">
        <v>38</v>
      </c>
      <c r="B285" t="s">
        <v>801</v>
      </c>
      <c r="C285" t="s">
        <v>7618</v>
      </c>
      <c r="D285" t="s">
        <v>636</v>
      </c>
      <c r="E285" t="s">
        <v>7925</v>
      </c>
      <c r="F285" t="s">
        <v>5399</v>
      </c>
      <c r="G285" t="s">
        <v>1512</v>
      </c>
      <c r="I285" t="str">
        <f t="shared" si="47"/>
        <v>N/A</v>
      </c>
      <c r="J285">
        <f t="shared" si="48"/>
        <v>1640000000</v>
      </c>
      <c r="K285">
        <f t="shared" si="49"/>
        <v>1680000000</v>
      </c>
      <c r="L285">
        <f t="shared" si="50"/>
        <v>1430000000</v>
      </c>
      <c r="M285">
        <f t="shared" si="51"/>
        <v>1210000000</v>
      </c>
      <c r="N285">
        <f t="shared" si="52"/>
        <v>1260000000</v>
      </c>
      <c r="P285">
        <f t="shared" si="53"/>
        <v>1680000000</v>
      </c>
      <c r="Q285">
        <f>IFERROR(J144+MATCH(P285,J285:N285,0)-1,"")</f>
        <v>2013</v>
      </c>
      <c r="R285">
        <f t="shared" si="54"/>
        <v>1210000000</v>
      </c>
      <c r="S285" t="str">
        <f>IFERROR(J144+MATCH(R285,J285:N285)-1,"")</f>
        <v/>
      </c>
      <c r="T285">
        <f t="shared" si="55"/>
        <v>1444000000</v>
      </c>
      <c r="U285">
        <f t="shared" si="56"/>
        <v>213845738.79317772</v>
      </c>
      <c r="V285">
        <f t="shared" si="57"/>
        <v>0.91654854151460396</v>
      </c>
      <c r="W285">
        <f t="shared" si="58"/>
        <v>1.1035992642726864</v>
      </c>
      <c r="X285">
        <f t="shared" si="59"/>
        <v>-6.5467752965328849E-2</v>
      </c>
      <c r="Y285">
        <f t="shared" si="60"/>
        <v>-1.0942467281347823</v>
      </c>
      <c r="Z285">
        <f t="shared" si="61"/>
        <v>-0.86043332468717915</v>
      </c>
      <c r="AA285">
        <f t="shared" si="62"/>
        <v>1.1035992642726864</v>
      </c>
      <c r="AB285">
        <f>IFERROR(V144+MATCH(AA285,V285:Z285,0)-1,"")</f>
        <v>2013</v>
      </c>
    </row>
    <row r="286" spans="1:28" x14ac:dyDescent="0.3">
      <c r="A286" s="1">
        <v>39</v>
      </c>
      <c r="B286" t="s">
        <v>802</v>
      </c>
      <c r="C286" t="s">
        <v>10697</v>
      </c>
      <c r="D286" t="s">
        <v>10698</v>
      </c>
      <c r="E286" t="s">
        <v>10699</v>
      </c>
      <c r="F286" t="s">
        <v>10700</v>
      </c>
      <c r="G286" t="s">
        <v>8635</v>
      </c>
      <c r="I286" t="str">
        <f t="shared" si="47"/>
        <v>N/A</v>
      </c>
      <c r="J286">
        <f t="shared" si="48"/>
        <v>0.39200000000000002</v>
      </c>
      <c r="K286">
        <f t="shared" si="49"/>
        <v>0.40990000000000004</v>
      </c>
      <c r="L286">
        <f t="shared" si="50"/>
        <v>0.39640000000000003</v>
      </c>
      <c r="M286">
        <f t="shared" si="51"/>
        <v>0.34600000000000003</v>
      </c>
      <c r="N286">
        <f t="shared" si="52"/>
        <v>0.33899999999999997</v>
      </c>
      <c r="P286">
        <f t="shared" si="53"/>
        <v>0.40990000000000004</v>
      </c>
      <c r="Q286">
        <f>IFERROR(J144+MATCH(P286,J286:N286,0)-1,"")</f>
        <v>2013</v>
      </c>
      <c r="R286">
        <f t="shared" si="54"/>
        <v>0.33899999999999997</v>
      </c>
      <c r="S286" t="str">
        <f>IFERROR(J144+MATCH(R286,J286:N286)-1,"")</f>
        <v/>
      </c>
      <c r="T286">
        <f t="shared" si="55"/>
        <v>0.37666000000000005</v>
      </c>
      <c r="U286">
        <f t="shared" si="56"/>
        <v>3.1969485450973424E-2</v>
      </c>
      <c r="V286">
        <f t="shared" si="57"/>
        <v>0.47983255856665297</v>
      </c>
      <c r="W286">
        <f t="shared" si="58"/>
        <v>1.0397414763204418</v>
      </c>
      <c r="X286">
        <f t="shared" si="59"/>
        <v>0.6174638009195399</v>
      </c>
      <c r="Y286">
        <f t="shared" si="60"/>
        <v>-0.95903952057715924</v>
      </c>
      <c r="Z286">
        <f t="shared" si="61"/>
        <v>-1.1779983152294804</v>
      </c>
      <c r="AA286">
        <f t="shared" si="62"/>
        <v>-1.1779983152294804</v>
      </c>
      <c r="AB286">
        <f>IFERROR(V144+MATCH(AA286,V286:Z286,0)-1,"")</f>
        <v>2016</v>
      </c>
    </row>
    <row r="287" spans="1:28" x14ac:dyDescent="0.3">
      <c r="A287" s="1">
        <v>40</v>
      </c>
      <c r="B287" t="s">
        <v>803</v>
      </c>
      <c r="C287" t="s">
        <v>254</v>
      </c>
      <c r="D287" t="s">
        <v>254</v>
      </c>
      <c r="E287" t="s">
        <v>254</v>
      </c>
      <c r="F287" t="s">
        <v>254</v>
      </c>
      <c r="G287" t="s">
        <v>254</v>
      </c>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1:28" x14ac:dyDescent="0.3">
      <c r="A288" s="1">
        <v>41</v>
      </c>
      <c r="B288" t="s">
        <v>804</v>
      </c>
      <c r="C288" t="s">
        <v>7618</v>
      </c>
      <c r="D288" t="s">
        <v>636</v>
      </c>
      <c r="E288" t="s">
        <v>7925</v>
      </c>
      <c r="F288" t="s">
        <v>5399</v>
      </c>
      <c r="G288" t="s">
        <v>1512</v>
      </c>
      <c r="I288" t="str">
        <f t="shared" si="47"/>
        <v>N/A</v>
      </c>
      <c r="J288">
        <f t="shared" si="48"/>
        <v>1640000000</v>
      </c>
      <c r="K288">
        <f t="shared" si="49"/>
        <v>1680000000</v>
      </c>
      <c r="L288">
        <f t="shared" si="50"/>
        <v>1430000000</v>
      </c>
      <c r="M288">
        <f t="shared" si="51"/>
        <v>1210000000</v>
      </c>
      <c r="N288">
        <f t="shared" si="52"/>
        <v>1260000000</v>
      </c>
      <c r="P288">
        <f t="shared" si="53"/>
        <v>1680000000</v>
      </c>
      <c r="Q288">
        <f>IFERROR(J144+MATCH(P288,J288:N288,0)-1,"")</f>
        <v>2013</v>
      </c>
      <c r="R288">
        <f t="shared" si="54"/>
        <v>1210000000</v>
      </c>
      <c r="S288" t="str">
        <f>IFERROR(J144+MATCH(R288,J288:N288)-1,"")</f>
        <v/>
      </c>
      <c r="T288">
        <f t="shared" si="55"/>
        <v>1444000000</v>
      </c>
      <c r="U288">
        <f t="shared" si="56"/>
        <v>213845738.79317772</v>
      </c>
      <c r="V288">
        <f t="shared" si="57"/>
        <v>0.91654854151460396</v>
      </c>
      <c r="W288">
        <f t="shared" si="58"/>
        <v>1.1035992642726864</v>
      </c>
      <c r="X288">
        <f t="shared" si="59"/>
        <v>-6.5467752965328849E-2</v>
      </c>
      <c r="Y288">
        <f t="shared" si="60"/>
        <v>-1.0942467281347823</v>
      </c>
      <c r="Z288">
        <f t="shared" si="61"/>
        <v>-0.86043332468717915</v>
      </c>
      <c r="AA288">
        <f t="shared" si="62"/>
        <v>1.1035992642726864</v>
      </c>
      <c r="AB288">
        <f>IFERROR(V144+MATCH(AA288,V288:Z288,0)-1,"")</f>
        <v>2013</v>
      </c>
    </row>
    <row r="289" spans="1:28" x14ac:dyDescent="0.3">
      <c r="A289" s="1">
        <v>42</v>
      </c>
      <c r="B289" t="s">
        <v>805</v>
      </c>
      <c r="C289" t="s">
        <v>10454</v>
      </c>
      <c r="D289" t="s">
        <v>1567</v>
      </c>
      <c r="E289" t="s">
        <v>10634</v>
      </c>
      <c r="F289" t="s">
        <v>6459</v>
      </c>
      <c r="G289" t="s">
        <v>10635</v>
      </c>
      <c r="I289" t="str">
        <f t="shared" si="47"/>
        <v>N/A</v>
      </c>
      <c r="J289">
        <f t="shared" si="48"/>
        <v>4190000000.0000005</v>
      </c>
      <c r="K289">
        <f t="shared" si="49"/>
        <v>4110000000.0000005</v>
      </c>
      <c r="L289">
        <f t="shared" si="50"/>
        <v>3620000000</v>
      </c>
      <c r="M289">
        <f t="shared" si="51"/>
        <v>3490000000</v>
      </c>
      <c r="N289">
        <f t="shared" si="52"/>
        <v>3720000000</v>
      </c>
      <c r="P289">
        <f t="shared" si="53"/>
        <v>4190000000.0000005</v>
      </c>
      <c r="Q289">
        <f>IFERROR(J144+MATCH(P289,J289:N289,0)-1,"")</f>
        <v>2012</v>
      </c>
      <c r="R289">
        <f t="shared" si="54"/>
        <v>3490000000</v>
      </c>
      <c r="S289" t="str">
        <f>IFERROR(J144+MATCH(R289,J289:N289)-1,"")</f>
        <v/>
      </c>
      <c r="T289">
        <f t="shared" si="55"/>
        <v>3826000000</v>
      </c>
      <c r="U289">
        <f t="shared" si="56"/>
        <v>308107124.22792202</v>
      </c>
      <c r="V289">
        <f t="shared" si="57"/>
        <v>1.1814072813542986</v>
      </c>
      <c r="W289">
        <f t="shared" si="58"/>
        <v>0.92175732940829913</v>
      </c>
      <c r="X289">
        <f t="shared" si="59"/>
        <v>-0.66859862626094824</v>
      </c>
      <c r="Y289">
        <f t="shared" si="60"/>
        <v>-1.0905297981731972</v>
      </c>
      <c r="Z289">
        <f t="shared" si="61"/>
        <v>-0.34403618632844912</v>
      </c>
      <c r="AA289">
        <f t="shared" si="62"/>
        <v>1.1814072813542986</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10701</v>
      </c>
      <c r="D292" t="s">
        <v>10702</v>
      </c>
      <c r="E292" t="s">
        <v>5234</v>
      </c>
      <c r="F292" t="s">
        <v>10539</v>
      </c>
      <c r="G292" t="s">
        <v>10534</v>
      </c>
      <c r="I292" t="str">
        <f t="shared" si="47"/>
        <v>N/A</v>
      </c>
      <c r="J292">
        <f t="shared" si="48"/>
        <v>173800000</v>
      </c>
      <c r="K292">
        <f t="shared" si="49"/>
        <v>212600000</v>
      </c>
      <c r="L292">
        <f t="shared" si="50"/>
        <v>191100000</v>
      </c>
      <c r="M292">
        <f t="shared" si="51"/>
        <v>239300000</v>
      </c>
      <c r="N292">
        <f t="shared" si="52"/>
        <v>236200000</v>
      </c>
      <c r="P292">
        <f t="shared" si="53"/>
        <v>239300000</v>
      </c>
      <c r="Q292">
        <f>IFERROR(J144+MATCH(P292,J292:N292,0)-1,"")</f>
        <v>2015</v>
      </c>
      <c r="R292">
        <f t="shared" si="54"/>
        <v>173800000</v>
      </c>
      <c r="S292">
        <f>IFERROR(J144+MATCH(R292,J292:N292)-1,"")</f>
        <v>2012</v>
      </c>
      <c r="T292">
        <f t="shared" si="55"/>
        <v>210600000</v>
      </c>
      <c r="U292">
        <f t="shared" si="56"/>
        <v>28361681.896530747</v>
      </c>
      <c r="V292">
        <f t="shared" si="57"/>
        <v>-1.297525306653321</v>
      </c>
      <c r="W292">
        <f t="shared" si="58"/>
        <v>7.051767970941962E-2</v>
      </c>
      <c r="X292">
        <f t="shared" si="59"/>
        <v>-0.68754737716684122</v>
      </c>
      <c r="Y292">
        <f t="shared" si="60"/>
        <v>1.0119287038301714</v>
      </c>
      <c r="Z292">
        <f t="shared" si="61"/>
        <v>0.90262630028057111</v>
      </c>
      <c r="AA292">
        <f t="shared" si="62"/>
        <v>-1.297525306653321</v>
      </c>
      <c r="AB292">
        <f>IFERROR(V144+MATCH(AA292,V292:Z292,0)-1,"")</f>
        <v>2012</v>
      </c>
    </row>
    <row r="293" spans="1:28" x14ac:dyDescent="0.3">
      <c r="A293" s="1">
        <v>1</v>
      </c>
      <c r="B293" t="s">
        <v>424</v>
      </c>
      <c r="C293" t="s">
        <v>254</v>
      </c>
      <c r="D293" t="s">
        <v>10703</v>
      </c>
      <c r="E293" t="s">
        <v>10069</v>
      </c>
      <c r="F293" t="s">
        <v>10704</v>
      </c>
      <c r="G293" t="s">
        <v>7434</v>
      </c>
      <c r="I293" t="str">
        <f t="shared" si="47"/>
        <v>N/A</v>
      </c>
      <c r="J293" t="str">
        <f t="shared" si="48"/>
        <v>N/A</v>
      </c>
      <c r="K293">
        <f t="shared" si="49"/>
        <v>0.22320000000000001</v>
      </c>
      <c r="L293">
        <f t="shared" si="50"/>
        <v>-0.1011</v>
      </c>
      <c r="M293">
        <f t="shared" si="51"/>
        <v>0.25219999999999998</v>
      </c>
      <c r="N293">
        <f t="shared" si="52"/>
        <v>-1.3000000000000001E-2</v>
      </c>
      <c r="P293">
        <f t="shared" si="53"/>
        <v>0.25219999999999998</v>
      </c>
      <c r="Q293">
        <f>IFERROR(J144+MATCH(P293,J293:N293,0)-1,"")</f>
        <v>2015</v>
      </c>
      <c r="R293">
        <f t="shared" si="54"/>
        <v>-0.1011</v>
      </c>
      <c r="S293">
        <f>IFERROR(J144+MATCH(R293,J293:N293)-1,"")</f>
        <v>2014</v>
      </c>
      <c r="T293">
        <f t="shared" si="55"/>
        <v>9.0324999999999989E-2</v>
      </c>
      <c r="U293">
        <f t="shared" si="56"/>
        <v>0.17433575603797785</v>
      </c>
      <c r="V293" t="str">
        <f t="shared" si="57"/>
        <v/>
      </c>
      <c r="W293">
        <f t="shared" si="58"/>
        <v>0.76217870057049064</v>
      </c>
      <c r="X293">
        <f t="shared" si="59"/>
        <v>-1.0980248937475532</v>
      </c>
      <c r="Y293">
        <f t="shared" si="60"/>
        <v>0.92852438122181102</v>
      </c>
      <c r="Z293">
        <f t="shared" si="61"/>
        <v>-0.59267818804474826</v>
      </c>
      <c r="AA293">
        <f t="shared" si="62"/>
        <v>-1.0980248937475532</v>
      </c>
      <c r="AB293">
        <f>IFERROR(V144+MATCH(AA293,V293:Z293,0)-1,"")</f>
        <v>2014</v>
      </c>
    </row>
    <row r="294" spans="1:28" x14ac:dyDescent="0.3">
      <c r="A294" s="1">
        <v>2</v>
      </c>
      <c r="B294" t="s">
        <v>807</v>
      </c>
      <c r="C294" t="s">
        <v>10705</v>
      </c>
      <c r="D294" t="s">
        <v>10459</v>
      </c>
      <c r="E294" t="s">
        <v>1212</v>
      </c>
      <c r="F294" t="s">
        <v>10460</v>
      </c>
      <c r="G294" t="s">
        <v>10461</v>
      </c>
      <c r="I294" t="str">
        <f t="shared" si="47"/>
        <v>N/A</v>
      </c>
      <c r="J294">
        <f t="shared" si="48"/>
        <v>204300000</v>
      </c>
      <c r="K294">
        <f t="shared" si="49"/>
        <v>190300000</v>
      </c>
      <c r="L294">
        <f t="shared" si="50"/>
        <v>180600000</v>
      </c>
      <c r="M294">
        <f t="shared" si="51"/>
        <v>158100000</v>
      </c>
      <c r="N294">
        <f t="shared" si="52"/>
        <v>162100000</v>
      </c>
      <c r="P294">
        <f t="shared" si="53"/>
        <v>204300000</v>
      </c>
      <c r="Q294">
        <f>IFERROR(J144+MATCH(P294,J294:N294,0)-1,"")</f>
        <v>2012</v>
      </c>
      <c r="R294">
        <f t="shared" si="54"/>
        <v>158100000</v>
      </c>
      <c r="S294" t="str">
        <f>IFERROR(J144+MATCH(R294,J294:N294)-1,"")</f>
        <v/>
      </c>
      <c r="T294">
        <f t="shared" si="55"/>
        <v>179080000</v>
      </c>
      <c r="U294">
        <f t="shared" si="56"/>
        <v>19317919.142599184</v>
      </c>
      <c r="V294">
        <f t="shared" si="57"/>
        <v>1.3055236339811445</v>
      </c>
      <c r="W294">
        <f t="shared" si="58"/>
        <v>0.58080789743332439</v>
      </c>
      <c r="X294">
        <f t="shared" si="59"/>
        <v>7.868342282519189E-2</v>
      </c>
      <c r="Y294">
        <f t="shared" si="60"/>
        <v>-1.0860382966266617</v>
      </c>
      <c r="Z294">
        <f t="shared" si="61"/>
        <v>-0.87897665761299892</v>
      </c>
      <c r="AA294">
        <f t="shared" si="62"/>
        <v>1.3055236339811445</v>
      </c>
      <c r="AB294">
        <f>IFERROR(V144+MATCH(AA294,V294:Z294,0)-1,"")</f>
        <v>2012</v>
      </c>
    </row>
    <row r="295" spans="1:28" x14ac:dyDescent="0.3">
      <c r="A295" s="1">
        <v>3</v>
      </c>
      <c r="B295" t="s">
        <v>808</v>
      </c>
      <c r="C295" t="s">
        <v>10462</v>
      </c>
      <c r="D295" t="s">
        <v>10463</v>
      </c>
      <c r="E295" t="s">
        <v>10464</v>
      </c>
      <c r="F295" t="s">
        <v>10465</v>
      </c>
      <c r="G295" t="s">
        <v>5921</v>
      </c>
      <c r="I295" t="str">
        <f t="shared" si="47"/>
        <v>N/A</v>
      </c>
      <c r="J295">
        <f t="shared" si="48"/>
        <v>187600000</v>
      </c>
      <c r="K295">
        <f t="shared" si="49"/>
        <v>174600000</v>
      </c>
      <c r="L295">
        <f t="shared" si="50"/>
        <v>154600000</v>
      </c>
      <c r="M295">
        <f t="shared" si="51"/>
        <v>143800000</v>
      </c>
      <c r="N295">
        <f t="shared" si="52"/>
        <v>146100000</v>
      </c>
      <c r="P295">
        <f t="shared" si="53"/>
        <v>187600000</v>
      </c>
      <c r="Q295">
        <f>IFERROR(J144+MATCH(P295,J295:N295,0)-1,"")</f>
        <v>2012</v>
      </c>
      <c r="R295">
        <f t="shared" si="54"/>
        <v>143800000</v>
      </c>
      <c r="S295" t="str">
        <f>IFERROR(J144+MATCH(R295,J295:N295)-1,"")</f>
        <v/>
      </c>
      <c r="T295">
        <f t="shared" si="55"/>
        <v>161340000</v>
      </c>
      <c r="U295">
        <f t="shared" si="56"/>
        <v>19044369.246577844</v>
      </c>
      <c r="V295">
        <f t="shared" si="57"/>
        <v>1.3788852578942072</v>
      </c>
      <c r="W295">
        <f t="shared" si="58"/>
        <v>0.69626879359014426</v>
      </c>
      <c r="X295">
        <f t="shared" si="59"/>
        <v>-0.35391038226226035</v>
      </c>
      <c r="Y295">
        <f t="shared" si="60"/>
        <v>-0.92100713722255889</v>
      </c>
      <c r="Z295">
        <f t="shared" si="61"/>
        <v>-0.80023653199953226</v>
      </c>
      <c r="AA295">
        <f t="shared" si="62"/>
        <v>1.3788852578942072</v>
      </c>
      <c r="AB295">
        <f>IFERROR(V144+MATCH(AA295,V295:Z295,0)-1,"")</f>
        <v>2012</v>
      </c>
    </row>
    <row r="296" spans="1:28" x14ac:dyDescent="0.3">
      <c r="A296" s="1">
        <v>4</v>
      </c>
      <c r="B296" t="s">
        <v>809</v>
      </c>
      <c r="C296" t="s">
        <v>10706</v>
      </c>
      <c r="D296" t="s">
        <v>2039</v>
      </c>
      <c r="E296" t="s">
        <v>9934</v>
      </c>
      <c r="F296" t="s">
        <v>10466</v>
      </c>
      <c r="G296" t="s">
        <v>4052</v>
      </c>
      <c r="I296" t="str">
        <f t="shared" si="47"/>
        <v>N/A</v>
      </c>
      <c r="J296">
        <f t="shared" si="48"/>
        <v>16700000</v>
      </c>
      <c r="K296">
        <f t="shared" si="49"/>
        <v>15700000</v>
      </c>
      <c r="L296">
        <f t="shared" si="50"/>
        <v>26000000</v>
      </c>
      <c r="M296">
        <f t="shared" si="51"/>
        <v>14300000</v>
      </c>
      <c r="N296">
        <f t="shared" si="52"/>
        <v>16000000</v>
      </c>
      <c r="P296">
        <f t="shared" si="53"/>
        <v>26000000</v>
      </c>
      <c r="Q296">
        <f>IFERROR(J144+MATCH(P296,J296:N296,0)-1,"")</f>
        <v>2014</v>
      </c>
      <c r="R296">
        <f t="shared" si="54"/>
        <v>14300000</v>
      </c>
      <c r="S296" t="str">
        <f>IFERROR(J144+MATCH(R296,J296:N296)-1,"")</f>
        <v/>
      </c>
      <c r="T296">
        <f t="shared" si="55"/>
        <v>17740000</v>
      </c>
      <c r="U296">
        <f t="shared" si="56"/>
        <v>4699255.2601449518</v>
      </c>
      <c r="V296">
        <f t="shared" si="57"/>
        <v>-0.22131166374816602</v>
      </c>
      <c r="W296">
        <f t="shared" si="58"/>
        <v>-0.43411134042909488</v>
      </c>
      <c r="X296">
        <f t="shared" si="59"/>
        <v>1.7577253293844723</v>
      </c>
      <c r="Y296">
        <f t="shared" si="60"/>
        <v>-0.73203088778239533</v>
      </c>
      <c r="Z296">
        <f t="shared" si="61"/>
        <v>-0.37027143742481622</v>
      </c>
      <c r="AA296">
        <f t="shared" si="62"/>
        <v>1.7577253293844723</v>
      </c>
      <c r="AB296">
        <f>IFERROR(V144+MATCH(AA296,V296:Z296,0)-1,"")</f>
        <v>2014</v>
      </c>
    </row>
    <row r="297" spans="1:28" x14ac:dyDescent="0.3">
      <c r="A297" s="1">
        <v>5</v>
      </c>
      <c r="B297" t="s">
        <v>810</v>
      </c>
      <c r="C297" t="s">
        <v>10707</v>
      </c>
      <c r="D297" t="s">
        <v>2389</v>
      </c>
      <c r="E297" t="s">
        <v>5791</v>
      </c>
      <c r="F297" t="s">
        <v>5911</v>
      </c>
      <c r="G297" t="s">
        <v>4493</v>
      </c>
      <c r="I297" t="str">
        <f t="shared" si="47"/>
        <v>N/A</v>
      </c>
      <c r="J297">
        <f t="shared" si="48"/>
        <v>8700000</v>
      </c>
      <c r="K297">
        <f t="shared" si="49"/>
        <v>2000000</v>
      </c>
      <c r="L297">
        <f t="shared" si="50"/>
        <v>-500000</v>
      </c>
      <c r="M297">
        <f t="shared" si="51"/>
        <v>14200000</v>
      </c>
      <c r="N297">
        <f t="shared" si="52"/>
        <v>26200000</v>
      </c>
      <c r="P297">
        <f t="shared" si="53"/>
        <v>26200000</v>
      </c>
      <c r="Q297">
        <f>IFERROR(J144+MATCH(P297,J297:N297,0)-1,"")</f>
        <v>2016</v>
      </c>
      <c r="R297">
        <f t="shared" si="54"/>
        <v>-500000</v>
      </c>
      <c r="S297">
        <f>IFERROR(J144+MATCH(R297,J297:N297)-1,"")</f>
        <v>2014</v>
      </c>
      <c r="T297">
        <f t="shared" si="55"/>
        <v>10120000</v>
      </c>
      <c r="U297">
        <f t="shared" si="56"/>
        <v>10676469.453897201</v>
      </c>
      <c r="V297">
        <f t="shared" si="57"/>
        <v>-0.13300276895202107</v>
      </c>
      <c r="W297">
        <f t="shared" si="58"/>
        <v>-0.76055104499324733</v>
      </c>
      <c r="X297">
        <f t="shared" si="59"/>
        <v>-0.99471084948624211</v>
      </c>
      <c r="Y297">
        <f t="shared" si="60"/>
        <v>0.38214880093256759</v>
      </c>
      <c r="Z297">
        <f t="shared" si="61"/>
        <v>1.5061158624989428</v>
      </c>
      <c r="AA297">
        <f t="shared" si="62"/>
        <v>1.5061158624989428</v>
      </c>
      <c r="AB297">
        <f>IFERROR(V144+MATCH(AA297,V297:Z297,0)-1,"")</f>
        <v>2016</v>
      </c>
    </row>
    <row r="298" spans="1:28" x14ac:dyDescent="0.3">
      <c r="A298" s="1">
        <v>6</v>
      </c>
      <c r="B298" t="s">
        <v>714</v>
      </c>
      <c r="C298" t="s">
        <v>10707</v>
      </c>
      <c r="D298" t="s">
        <v>2389</v>
      </c>
      <c r="E298" t="s">
        <v>5791</v>
      </c>
      <c r="F298" t="s">
        <v>5911</v>
      </c>
      <c r="G298" t="s">
        <v>4493</v>
      </c>
      <c r="I298" t="str">
        <f t="shared" si="47"/>
        <v>N/A</v>
      </c>
      <c r="J298">
        <f t="shared" si="48"/>
        <v>8700000</v>
      </c>
      <c r="K298">
        <f t="shared" si="49"/>
        <v>2000000</v>
      </c>
      <c r="L298">
        <f t="shared" si="50"/>
        <v>-500000</v>
      </c>
      <c r="M298">
        <f t="shared" si="51"/>
        <v>14200000</v>
      </c>
      <c r="N298">
        <f t="shared" si="52"/>
        <v>26200000</v>
      </c>
      <c r="P298">
        <f t="shared" si="53"/>
        <v>26200000</v>
      </c>
      <c r="Q298">
        <f>IFERROR(J144+MATCH(P298,J298:N298,0)-1,"")</f>
        <v>2016</v>
      </c>
      <c r="R298">
        <f t="shared" si="54"/>
        <v>-500000</v>
      </c>
      <c r="S298">
        <f>IFERROR(J144+MATCH(R298,J298:N298)-1,"")</f>
        <v>2014</v>
      </c>
      <c r="T298">
        <f t="shared" si="55"/>
        <v>10120000</v>
      </c>
      <c r="U298">
        <f t="shared" si="56"/>
        <v>10676469.453897201</v>
      </c>
      <c r="V298">
        <f t="shared" si="57"/>
        <v>-0.13300276895202107</v>
      </c>
      <c r="W298">
        <f t="shared" si="58"/>
        <v>-0.76055104499324733</v>
      </c>
      <c r="X298">
        <f t="shared" si="59"/>
        <v>-0.99471084948624211</v>
      </c>
      <c r="Y298">
        <f t="shared" si="60"/>
        <v>0.38214880093256759</v>
      </c>
      <c r="Z298">
        <f t="shared" si="61"/>
        <v>1.5061158624989428</v>
      </c>
      <c r="AA298">
        <f t="shared" si="62"/>
        <v>1.5061158624989428</v>
      </c>
      <c r="AB298">
        <f>IFERROR(V144+MATCH(AA298,V298:Z298,0)-1,"")</f>
        <v>2016</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10708</v>
      </c>
      <c r="D300" t="s">
        <v>7970</v>
      </c>
      <c r="E300" t="s">
        <v>8962</v>
      </c>
      <c r="F300" t="s">
        <v>713</v>
      </c>
      <c r="G300" t="s">
        <v>3473</v>
      </c>
      <c r="I300" t="str">
        <f t="shared" si="47"/>
        <v>N/A</v>
      </c>
      <c r="J300">
        <f t="shared" si="48"/>
        <v>55300000</v>
      </c>
      <c r="K300">
        <f t="shared" si="49"/>
        <v>-3700000</v>
      </c>
      <c r="L300">
        <f t="shared" si="50"/>
        <v>44800000</v>
      </c>
      <c r="M300">
        <f t="shared" si="51"/>
        <v>17600000</v>
      </c>
      <c r="N300">
        <f t="shared" si="52"/>
        <v>14000000</v>
      </c>
      <c r="P300">
        <f t="shared" si="53"/>
        <v>55300000</v>
      </c>
      <c r="Q300">
        <f>IFERROR(J144+MATCH(P300,J300:N300,0)-1,"")</f>
        <v>2012</v>
      </c>
      <c r="R300">
        <f t="shared" si="54"/>
        <v>-3700000</v>
      </c>
      <c r="S300" t="str">
        <f>IFERROR(J144+MATCH(R300,J300:N300)-1,"")</f>
        <v/>
      </c>
      <c r="T300">
        <f t="shared" si="55"/>
        <v>25600000</v>
      </c>
      <c r="U300">
        <f t="shared" si="56"/>
        <v>24019679.431666028</v>
      </c>
      <c r="V300">
        <f t="shared" si="57"/>
        <v>1.2364861106699616</v>
      </c>
      <c r="W300">
        <f t="shared" si="58"/>
        <v>-1.2198330990784469</v>
      </c>
      <c r="X300">
        <f t="shared" si="59"/>
        <v>0.79934455639270241</v>
      </c>
      <c r="Y300">
        <f t="shared" si="60"/>
        <v>-0.33306023183029271</v>
      </c>
      <c r="Z300">
        <f t="shared" si="61"/>
        <v>-0.48293733615392437</v>
      </c>
      <c r="AA300">
        <f t="shared" si="62"/>
        <v>1.2364861106699616</v>
      </c>
      <c r="AB300">
        <f>IFERROR(V144+MATCH(AA300,V300:Z300,0)-1,"")</f>
        <v>2012</v>
      </c>
    </row>
    <row r="301" spans="1:28" x14ac:dyDescent="0.3">
      <c r="A301" s="1">
        <v>9</v>
      </c>
      <c r="B301" t="s">
        <v>823</v>
      </c>
      <c r="C301" t="s">
        <v>10709</v>
      </c>
      <c r="D301" t="s">
        <v>10710</v>
      </c>
      <c r="E301" t="s">
        <v>10711</v>
      </c>
      <c r="F301" t="s">
        <v>10712</v>
      </c>
      <c r="G301" t="s">
        <v>10713</v>
      </c>
      <c r="I301" t="str">
        <f t="shared" si="47"/>
        <v>N/A</v>
      </c>
      <c r="J301">
        <f t="shared" si="48"/>
        <v>442100000</v>
      </c>
      <c r="K301">
        <f t="shared" si="49"/>
        <v>401200000</v>
      </c>
      <c r="L301">
        <f t="shared" si="50"/>
        <v>416000000</v>
      </c>
      <c r="M301">
        <f t="shared" si="51"/>
        <v>429200000</v>
      </c>
      <c r="N301">
        <f t="shared" si="52"/>
        <v>438500000</v>
      </c>
      <c r="P301">
        <f t="shared" si="53"/>
        <v>442100000</v>
      </c>
      <c r="Q301">
        <f>IFERROR(J144+MATCH(P301,J301:N301,0)-1,"")</f>
        <v>2012</v>
      </c>
      <c r="R301">
        <f t="shared" si="54"/>
        <v>401200000</v>
      </c>
      <c r="S301" t="str">
        <f>IFERROR(J144+MATCH(R301,J301:N301)-1,"")</f>
        <v/>
      </c>
      <c r="T301">
        <f t="shared" si="55"/>
        <v>425400000</v>
      </c>
      <c r="U301">
        <f t="shared" si="56"/>
        <v>16874092.568194594</v>
      </c>
      <c r="V301">
        <f t="shared" si="57"/>
        <v>0.98968284857446287</v>
      </c>
      <c r="W301">
        <f t="shared" si="58"/>
        <v>-1.4341511937426348</v>
      </c>
      <c r="X301">
        <f t="shared" si="59"/>
        <v>-0.55706699261077552</v>
      </c>
      <c r="Y301">
        <f t="shared" si="60"/>
        <v>0.22519729488520712</v>
      </c>
      <c r="Z301">
        <f t="shared" si="61"/>
        <v>0.77633804289374031</v>
      </c>
      <c r="AA301">
        <f t="shared" si="62"/>
        <v>-1.4341511937426348</v>
      </c>
      <c r="AB301">
        <f>IFERROR(V144+MATCH(AA301,V301:Z301,0)-1,"")</f>
        <v>2013</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10714</v>
      </c>
      <c r="D303" t="s">
        <v>10715</v>
      </c>
      <c r="E303" t="s">
        <v>10716</v>
      </c>
      <c r="F303" t="s">
        <v>6558</v>
      </c>
      <c r="G303" t="s">
        <v>5437</v>
      </c>
      <c r="I303" t="str">
        <f t="shared" si="47"/>
        <v>N/A</v>
      </c>
      <c r="J303">
        <f t="shared" si="48"/>
        <v>-20800000</v>
      </c>
      <c r="K303">
        <f t="shared" si="49"/>
        <v>-28000000</v>
      </c>
      <c r="L303">
        <f t="shared" si="50"/>
        <v>-167900000</v>
      </c>
      <c r="M303">
        <f t="shared" si="51"/>
        <v>123200000</v>
      </c>
      <c r="N303">
        <f t="shared" si="52"/>
        <v>-1100000</v>
      </c>
      <c r="P303">
        <f t="shared" si="53"/>
        <v>123200000</v>
      </c>
      <c r="Q303">
        <f>IFERROR(J144+MATCH(P303,J303:N303,0)-1,"")</f>
        <v>2015</v>
      </c>
      <c r="R303">
        <f t="shared" si="54"/>
        <v>-167900000</v>
      </c>
      <c r="S303">
        <f>IFERROR(J144+MATCH(R303,J303:N303)-1,"")</f>
        <v>2014</v>
      </c>
      <c r="T303">
        <f t="shared" si="55"/>
        <v>-18920000</v>
      </c>
      <c r="U303">
        <f t="shared" si="56"/>
        <v>103436777.79204068</v>
      </c>
      <c r="V303">
        <f t="shared" si="57"/>
        <v>-1.817535348770951E-2</v>
      </c>
      <c r="W303">
        <f t="shared" si="58"/>
        <v>-8.7783090249150181E-2</v>
      </c>
      <c r="X303">
        <f t="shared" si="59"/>
        <v>-1.44030008648881</v>
      </c>
      <c r="Y303">
        <f t="shared" si="60"/>
        <v>1.3739793817411039</v>
      </c>
      <c r="Z303">
        <f t="shared" si="61"/>
        <v>0.17227914848456566</v>
      </c>
      <c r="AA303">
        <f t="shared" si="62"/>
        <v>-1.44030008648881</v>
      </c>
      <c r="AB303">
        <f>IFERROR(V144+MATCH(AA303,V303:Z303,0)-1,"")</f>
        <v>2014</v>
      </c>
    </row>
    <row r="304" spans="1:28" x14ac:dyDescent="0.3">
      <c r="A304" s="1">
        <v>12</v>
      </c>
      <c r="B304" t="s">
        <v>836</v>
      </c>
      <c r="C304" t="s">
        <v>9328</v>
      </c>
      <c r="D304" t="s">
        <v>7662</v>
      </c>
      <c r="E304" t="s">
        <v>10717</v>
      </c>
      <c r="F304" t="s">
        <v>5736</v>
      </c>
      <c r="G304" t="s">
        <v>8557</v>
      </c>
      <c r="I304" t="str">
        <f t="shared" si="47"/>
        <v>N/A</v>
      </c>
      <c r="J304">
        <f t="shared" si="48"/>
        <v>9400000</v>
      </c>
      <c r="K304">
        <f t="shared" si="49"/>
        <v>7600000</v>
      </c>
      <c r="L304">
        <f t="shared" si="50"/>
        <v>-68900000</v>
      </c>
      <c r="M304">
        <f t="shared" si="51"/>
        <v>-3300000</v>
      </c>
      <c r="N304">
        <f t="shared" si="52"/>
        <v>7500000</v>
      </c>
      <c r="P304">
        <f t="shared" si="53"/>
        <v>9400000</v>
      </c>
      <c r="Q304">
        <f>IFERROR(J144+MATCH(P304,J304:N304,0)-1,"")</f>
        <v>2012</v>
      </c>
      <c r="R304">
        <f t="shared" si="54"/>
        <v>-68900000</v>
      </c>
      <c r="S304">
        <f>IFERROR(J144+MATCH(R304,J304:N304)-1,"")</f>
        <v>2014</v>
      </c>
      <c r="T304">
        <f t="shared" si="55"/>
        <v>-9540000</v>
      </c>
      <c r="U304">
        <f t="shared" si="56"/>
        <v>33561182.93505162</v>
      </c>
      <c r="V304">
        <f t="shared" si="57"/>
        <v>0.56434244396727995</v>
      </c>
      <c r="W304">
        <f t="shared" si="58"/>
        <v>0.51070905436109704</v>
      </c>
      <c r="X304">
        <f t="shared" si="59"/>
        <v>-1.7687100039016757</v>
      </c>
      <c r="Y304">
        <f t="shared" si="60"/>
        <v>0.18592908396810068</v>
      </c>
      <c r="Z304">
        <f t="shared" si="61"/>
        <v>0.50772942160519796</v>
      </c>
      <c r="AA304">
        <f t="shared" si="62"/>
        <v>-1.7687100039016757</v>
      </c>
      <c r="AB304">
        <f>IFERROR(V144+MATCH(AA304,V304:Z304,0)-1,"")</f>
        <v>2014</v>
      </c>
    </row>
    <row r="305" spans="1:28" x14ac:dyDescent="0.3">
      <c r="A305" s="1">
        <v>13</v>
      </c>
      <c r="B305" t="s">
        <v>655</v>
      </c>
      <c r="C305" t="s">
        <v>10718</v>
      </c>
      <c r="D305" t="s">
        <v>849</v>
      </c>
      <c r="E305" t="s">
        <v>10719</v>
      </c>
      <c r="F305" t="s">
        <v>10720</v>
      </c>
      <c r="G305" t="s">
        <v>10721</v>
      </c>
      <c r="I305" t="str">
        <f t="shared" si="47"/>
        <v>N/A</v>
      </c>
      <c r="J305">
        <f t="shared" si="48"/>
        <v>-28400000</v>
      </c>
      <c r="K305">
        <f t="shared" si="49"/>
        <v>-10200000</v>
      </c>
      <c r="L305">
        <f t="shared" si="50"/>
        <v>-15400000</v>
      </c>
      <c r="M305">
        <f t="shared" si="51"/>
        <v>77500000</v>
      </c>
      <c r="N305">
        <f t="shared" si="52"/>
        <v>37800000</v>
      </c>
      <c r="P305">
        <f t="shared" si="53"/>
        <v>77500000</v>
      </c>
      <c r="Q305">
        <f>IFERROR(J144+MATCH(P305,J305:N305,0)-1,"")</f>
        <v>2015</v>
      </c>
      <c r="R305">
        <f t="shared" si="54"/>
        <v>-28400000</v>
      </c>
      <c r="S305">
        <f>IFERROR(J144+MATCH(R305,J305:N305)-1,"")</f>
        <v>2012</v>
      </c>
      <c r="T305">
        <f t="shared" si="55"/>
        <v>12260000</v>
      </c>
      <c r="U305">
        <f t="shared" si="56"/>
        <v>44247350.203147762</v>
      </c>
      <c r="V305">
        <f t="shared" si="57"/>
        <v>-0.91892508395016714</v>
      </c>
      <c r="W305">
        <f t="shared" si="58"/>
        <v>-0.50760101784359946</v>
      </c>
      <c r="X305">
        <f t="shared" si="59"/>
        <v>-0.62512217958833305</v>
      </c>
      <c r="Y305">
        <f t="shared" si="60"/>
        <v>1.4744385754281579</v>
      </c>
      <c r="Z305">
        <f t="shared" si="61"/>
        <v>0.57720970595394161</v>
      </c>
      <c r="AA305">
        <f t="shared" si="62"/>
        <v>1.4744385754281579</v>
      </c>
      <c r="AB305">
        <f>IFERROR(V144+MATCH(AA305,V305:Z305,0)-1,"")</f>
        <v>2015</v>
      </c>
    </row>
    <row r="306" spans="1:28" x14ac:dyDescent="0.3">
      <c r="A306" s="1">
        <v>14</v>
      </c>
      <c r="B306" t="s">
        <v>847</v>
      </c>
      <c r="C306" t="s">
        <v>5986</v>
      </c>
      <c r="D306" t="s">
        <v>10722</v>
      </c>
      <c r="E306" t="s">
        <v>10723</v>
      </c>
      <c r="F306" t="s">
        <v>2169</v>
      </c>
      <c r="G306" t="s">
        <v>10724</v>
      </c>
      <c r="I306" t="str">
        <f t="shared" si="47"/>
        <v>N/A</v>
      </c>
      <c r="J306">
        <f t="shared" si="48"/>
        <v>-4800000</v>
      </c>
      <c r="K306">
        <f t="shared" si="49"/>
        <v>-18100000</v>
      </c>
      <c r="L306">
        <f t="shared" si="50"/>
        <v>-47200000</v>
      </c>
      <c r="M306">
        <f t="shared" si="51"/>
        <v>7100000</v>
      </c>
      <c r="N306">
        <f t="shared" si="52"/>
        <v>-22600000</v>
      </c>
      <c r="P306">
        <f t="shared" si="53"/>
        <v>7100000</v>
      </c>
      <c r="Q306">
        <f>IFERROR(J144+MATCH(P306,J306:N306,0)-1,"")</f>
        <v>2015</v>
      </c>
      <c r="R306">
        <f t="shared" si="54"/>
        <v>-47200000</v>
      </c>
      <c r="S306">
        <f>IFERROR(J144+MATCH(R306,J306:N306)-1,"")</f>
        <v>2014</v>
      </c>
      <c r="T306">
        <f t="shared" si="55"/>
        <v>-17120000</v>
      </c>
      <c r="U306">
        <f t="shared" si="56"/>
        <v>20458421.248962492</v>
      </c>
      <c r="V306">
        <f t="shared" si="57"/>
        <v>0.60219700484585459</v>
      </c>
      <c r="W306">
        <f t="shared" si="58"/>
        <v>-4.7902034476374797E-2</v>
      </c>
      <c r="X306">
        <f t="shared" si="59"/>
        <v>-1.470299180662606</v>
      </c>
      <c r="Y306">
        <f t="shared" si="60"/>
        <v>1.1838645663446914</v>
      </c>
      <c r="Z306">
        <f t="shared" si="61"/>
        <v>-0.26786035605156516</v>
      </c>
      <c r="AA306">
        <f t="shared" si="62"/>
        <v>-1.470299180662606</v>
      </c>
      <c r="AB306">
        <f>IFERROR(V144+MATCH(AA306,V306:Z306,0)-1,"")</f>
        <v>2014</v>
      </c>
    </row>
    <row r="307" spans="1:28" x14ac:dyDescent="0.3">
      <c r="A307" s="1">
        <v>15</v>
      </c>
      <c r="B307" t="s">
        <v>853</v>
      </c>
      <c r="C307" t="s">
        <v>10725</v>
      </c>
      <c r="D307" t="s">
        <v>10726</v>
      </c>
      <c r="E307" t="s">
        <v>10727</v>
      </c>
      <c r="F307" t="s">
        <v>10728</v>
      </c>
      <c r="G307" t="s">
        <v>10729</v>
      </c>
      <c r="I307" t="str">
        <f t="shared" si="47"/>
        <v>N/A</v>
      </c>
      <c r="J307">
        <f t="shared" si="48"/>
        <v>421300000</v>
      </c>
      <c r="K307">
        <f t="shared" si="49"/>
        <v>373200000</v>
      </c>
      <c r="L307">
        <f t="shared" si="50"/>
        <v>248100000</v>
      </c>
      <c r="M307">
        <f t="shared" si="51"/>
        <v>552400000</v>
      </c>
      <c r="N307">
        <f t="shared" si="52"/>
        <v>437400000</v>
      </c>
      <c r="P307">
        <f t="shared" si="53"/>
        <v>552400000</v>
      </c>
      <c r="Q307">
        <f>IFERROR(J144+MATCH(P307,J307:N307,0)-1,"")</f>
        <v>2015</v>
      </c>
      <c r="R307">
        <f t="shared" si="54"/>
        <v>248100000</v>
      </c>
      <c r="S307">
        <f>IFERROR(J144+MATCH(R307,J307:N307)-1,"")</f>
        <v>2014</v>
      </c>
      <c r="T307">
        <f t="shared" si="55"/>
        <v>406480000</v>
      </c>
      <c r="U307">
        <f t="shared" si="56"/>
        <v>110295181.21840137</v>
      </c>
      <c r="V307">
        <f t="shared" si="57"/>
        <v>0.13436670429557687</v>
      </c>
      <c r="W307">
        <f t="shared" si="58"/>
        <v>-0.30173575701462874</v>
      </c>
      <c r="X307">
        <f t="shared" si="59"/>
        <v>-1.435964819590652</v>
      </c>
      <c r="Y307">
        <f t="shared" si="60"/>
        <v>1.3229952422949107</v>
      </c>
      <c r="Z307">
        <f t="shared" si="61"/>
        <v>0.28033863001479331</v>
      </c>
      <c r="AA307">
        <f t="shared" si="62"/>
        <v>-1.435964819590652</v>
      </c>
      <c r="AB307">
        <f>IFERROR(V144+MATCH(AA307,V307:Z307,0)-1,"")</f>
        <v>2014</v>
      </c>
    </row>
    <row r="308" spans="1:28" x14ac:dyDescent="0.3">
      <c r="A308" s="1">
        <v>16</v>
      </c>
      <c r="B308" t="s">
        <v>859</v>
      </c>
      <c r="C308" t="s">
        <v>254</v>
      </c>
      <c r="D308" t="s">
        <v>10730</v>
      </c>
      <c r="E308" t="s">
        <v>10731</v>
      </c>
      <c r="F308" t="s">
        <v>10732</v>
      </c>
      <c r="G308" t="s">
        <v>10733</v>
      </c>
      <c r="I308" t="str">
        <f t="shared" si="47"/>
        <v>N/A</v>
      </c>
      <c r="J308" t="str">
        <f t="shared" si="48"/>
        <v>N/A</v>
      </c>
      <c r="K308">
        <f t="shared" si="49"/>
        <v>-0.1142</v>
      </c>
      <c r="L308">
        <f t="shared" si="50"/>
        <v>-0.33520000000000005</v>
      </c>
      <c r="M308">
        <f t="shared" si="51"/>
        <v>1.2265000000000001</v>
      </c>
      <c r="N308">
        <f t="shared" si="52"/>
        <v>-0.2082</v>
      </c>
      <c r="P308">
        <f t="shared" si="53"/>
        <v>1.2265000000000001</v>
      </c>
      <c r="Q308">
        <f>IFERROR(J144+MATCH(P308,J308:N308,0)-1,"")</f>
        <v>2015</v>
      </c>
      <c r="R308">
        <f t="shared" si="54"/>
        <v>-0.33520000000000005</v>
      </c>
      <c r="S308">
        <f>IFERROR(J144+MATCH(R308,J308:N308)-1,"")</f>
        <v>2014</v>
      </c>
      <c r="T308">
        <f t="shared" si="55"/>
        <v>0.14222500000000005</v>
      </c>
      <c r="U308">
        <f t="shared" si="56"/>
        <v>0.72850037005252566</v>
      </c>
      <c r="V308" t="str">
        <f t="shared" si="57"/>
        <v/>
      </c>
      <c r="W308">
        <f t="shared" si="58"/>
        <v>-0.35199021241610556</v>
      </c>
      <c r="X308">
        <f t="shared" si="59"/>
        <v>-0.65535313312960597</v>
      </c>
      <c r="Y308">
        <f t="shared" si="60"/>
        <v>1.4883657504824914</v>
      </c>
      <c r="Z308">
        <f t="shared" si="61"/>
        <v>-0.48102240493677995</v>
      </c>
      <c r="AA308">
        <f t="shared" si="62"/>
        <v>1.4883657504824914</v>
      </c>
      <c r="AB308">
        <f>IFERROR(V144+MATCH(AA308,V308:Z308,0)-1,"")</f>
        <v>2015</v>
      </c>
    </row>
    <row r="309" spans="1:28" x14ac:dyDescent="0.3">
      <c r="A309" s="1">
        <v>17</v>
      </c>
      <c r="B309" t="s">
        <v>864</v>
      </c>
      <c r="C309" t="s">
        <v>10734</v>
      </c>
      <c r="D309" t="s">
        <v>10735</v>
      </c>
      <c r="E309" t="s">
        <v>4806</v>
      </c>
      <c r="F309" t="s">
        <v>7564</v>
      </c>
      <c r="G309" t="s">
        <v>10736</v>
      </c>
      <c r="I309" t="str">
        <f t="shared" si="47"/>
        <v>N/A</v>
      </c>
      <c r="J309">
        <f t="shared" si="48"/>
        <v>8.199999999999999E-2</v>
      </c>
      <c r="K309">
        <f t="shared" si="49"/>
        <v>7.4200000000000002E-2</v>
      </c>
      <c r="L309">
        <f t="shared" si="50"/>
        <v>5.7099999999999998E-2</v>
      </c>
      <c r="M309">
        <f t="shared" si="51"/>
        <v>0.13570000000000002</v>
      </c>
      <c r="N309">
        <f t="shared" si="52"/>
        <v>0.10920000000000001</v>
      </c>
      <c r="P309">
        <f t="shared" si="53"/>
        <v>0.13570000000000002</v>
      </c>
      <c r="Q309">
        <f>IFERROR(J144+MATCH(P309,J309:N309,0)-1,"")</f>
        <v>2015</v>
      </c>
      <c r="R309">
        <f t="shared" si="54"/>
        <v>5.7099999999999998E-2</v>
      </c>
      <c r="S309">
        <f>IFERROR(J144+MATCH(R309,J309:N309)-1,"")</f>
        <v>2014</v>
      </c>
      <c r="T309">
        <f t="shared" si="55"/>
        <v>9.1639999999999999E-2</v>
      </c>
      <c r="U309">
        <f t="shared" si="56"/>
        <v>3.0982785542943057E-2</v>
      </c>
      <c r="V309">
        <f t="shared" si="57"/>
        <v>-0.31114051984250041</v>
      </c>
      <c r="W309">
        <f t="shared" si="58"/>
        <v>-0.56289322261962671</v>
      </c>
      <c r="X309">
        <f t="shared" si="59"/>
        <v>-1.1148126094771738</v>
      </c>
      <c r="Y309">
        <f t="shared" si="60"/>
        <v>1.4220800108154108</v>
      </c>
      <c r="Z309">
        <f t="shared" si="61"/>
        <v>0.56676634112389046</v>
      </c>
      <c r="AA309">
        <f t="shared" si="62"/>
        <v>1.4220800108154108</v>
      </c>
      <c r="AB309">
        <f>IFERROR(V144+MATCH(AA309,V309:Z309,0)-1,"")</f>
        <v>2015</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10737</v>
      </c>
      <c r="D312" t="s">
        <v>10738</v>
      </c>
      <c r="E312" t="s">
        <v>10739</v>
      </c>
      <c r="F312" t="s">
        <v>1616</v>
      </c>
      <c r="G312" t="s">
        <v>10740</v>
      </c>
      <c r="I312" t="str">
        <f t="shared" si="47"/>
        <v>N/A</v>
      </c>
      <c r="J312">
        <f t="shared" si="48"/>
        <v>-136400000</v>
      </c>
      <c r="K312">
        <f t="shared" si="49"/>
        <v>-139800000</v>
      </c>
      <c r="L312">
        <f t="shared" si="50"/>
        <v>-185200000</v>
      </c>
      <c r="M312">
        <f t="shared" si="51"/>
        <v>-219400000</v>
      </c>
      <c r="N312">
        <f t="shared" si="52"/>
        <v>-208300000</v>
      </c>
      <c r="P312">
        <f t="shared" si="53"/>
        <v>-136400000</v>
      </c>
      <c r="Q312">
        <f>IFERROR(J144+MATCH(P312,J312:N312,0)-1,"")</f>
        <v>2012</v>
      </c>
      <c r="R312">
        <f t="shared" si="54"/>
        <v>-219400000</v>
      </c>
      <c r="S312" t="str">
        <f>IFERROR(J144+MATCH(R312,J312:N312)-1,"")</f>
        <v/>
      </c>
      <c r="T312">
        <f t="shared" si="55"/>
        <v>-177820000</v>
      </c>
      <c r="U312">
        <f t="shared" si="56"/>
        <v>38319472.856499478</v>
      </c>
      <c r="V312">
        <f t="shared" si="57"/>
        <v>1.0809125729654872</v>
      </c>
      <c r="W312">
        <f t="shared" si="58"/>
        <v>0.9921848388253941</v>
      </c>
      <c r="X312">
        <f t="shared" si="59"/>
        <v>-0.19259137586879033</v>
      </c>
      <c r="Y312">
        <f t="shared" si="60"/>
        <v>-1.0850879957485504</v>
      </c>
      <c r="Z312">
        <f t="shared" si="61"/>
        <v>-0.79541804017354056</v>
      </c>
      <c r="AA312">
        <f t="shared" si="62"/>
        <v>-1.0850879957485504</v>
      </c>
      <c r="AB312">
        <f>IFERROR(V144+MATCH(AA312,V312:Z312,0)-1,"")</f>
        <v>2015</v>
      </c>
    </row>
    <row r="313" spans="1:28" x14ac:dyDescent="0.3">
      <c r="A313" s="1">
        <v>1</v>
      </c>
      <c r="B313" t="s">
        <v>876</v>
      </c>
      <c r="C313" t="s">
        <v>10737</v>
      </c>
      <c r="D313" t="s">
        <v>10738</v>
      </c>
      <c r="E313" t="s">
        <v>10739</v>
      </c>
      <c r="F313" t="s">
        <v>1616</v>
      </c>
      <c r="G313" t="s">
        <v>10740</v>
      </c>
      <c r="I313" t="str">
        <f t="shared" si="47"/>
        <v>N/A</v>
      </c>
      <c r="J313">
        <f t="shared" si="48"/>
        <v>-136400000</v>
      </c>
      <c r="K313">
        <f t="shared" si="49"/>
        <v>-139800000</v>
      </c>
      <c r="L313">
        <f t="shared" si="50"/>
        <v>-185200000</v>
      </c>
      <c r="M313">
        <f t="shared" si="51"/>
        <v>-219400000</v>
      </c>
      <c r="N313">
        <f t="shared" si="52"/>
        <v>-208300000</v>
      </c>
      <c r="P313">
        <f t="shared" si="53"/>
        <v>-136400000</v>
      </c>
      <c r="Q313">
        <f>IFERROR(J144+MATCH(P313,J313:N313,0)-1,"")</f>
        <v>2012</v>
      </c>
      <c r="R313">
        <f t="shared" si="54"/>
        <v>-219400000</v>
      </c>
      <c r="S313" t="str">
        <f>IFERROR(J144+MATCH(R313,J313:N313)-1,"")</f>
        <v/>
      </c>
      <c r="T313">
        <f t="shared" si="55"/>
        <v>-177820000</v>
      </c>
      <c r="U313">
        <f t="shared" si="56"/>
        <v>38319472.856499478</v>
      </c>
      <c r="V313">
        <f t="shared" si="57"/>
        <v>1.0809125729654872</v>
      </c>
      <c r="W313">
        <f t="shared" si="58"/>
        <v>0.9921848388253941</v>
      </c>
      <c r="X313">
        <f t="shared" si="59"/>
        <v>-0.19259137586879033</v>
      </c>
      <c r="Y313">
        <f t="shared" si="60"/>
        <v>-1.0850879957485504</v>
      </c>
      <c r="Z313">
        <f t="shared" si="61"/>
        <v>-0.79541804017354056</v>
      </c>
      <c r="AA313">
        <f t="shared" si="62"/>
        <v>-1.0850879957485504</v>
      </c>
      <c r="AB313">
        <f>IFERROR(V144+MATCH(AA313,V313:Z313,0)-1,"")</f>
        <v>2015</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10741</v>
      </c>
      <c r="E315" t="s">
        <v>10742</v>
      </c>
      <c r="F315" t="s">
        <v>10743</v>
      </c>
      <c r="G315" t="s">
        <v>10744</v>
      </c>
      <c r="I315" t="str">
        <f t="shared" si="47"/>
        <v>N/A</v>
      </c>
      <c r="J315" t="str">
        <f t="shared" si="48"/>
        <v>N/A</v>
      </c>
      <c r="K315">
        <f t="shared" si="49"/>
        <v>-2.4900000000000002E-2</v>
      </c>
      <c r="L315">
        <f t="shared" si="50"/>
        <v>-0.32469999999999999</v>
      </c>
      <c r="M315">
        <f t="shared" si="51"/>
        <v>-0.1847</v>
      </c>
      <c r="N315">
        <f t="shared" si="52"/>
        <v>5.0599999999999999E-2</v>
      </c>
      <c r="P315">
        <f t="shared" si="53"/>
        <v>5.0599999999999999E-2</v>
      </c>
      <c r="Q315">
        <f>IFERROR(J144+MATCH(P315,J315:N315,0)-1,"")</f>
        <v>2016</v>
      </c>
      <c r="R315">
        <f t="shared" si="54"/>
        <v>-0.32469999999999999</v>
      </c>
      <c r="S315">
        <f>IFERROR(J144+MATCH(R315,J315:N315)-1,"")</f>
        <v>2014</v>
      </c>
      <c r="T315">
        <f t="shared" si="55"/>
        <v>-0.120925</v>
      </c>
      <c r="U315">
        <f t="shared" si="56"/>
        <v>0.16756404496987612</v>
      </c>
      <c r="V315" t="str">
        <f t="shared" si="57"/>
        <v/>
      </c>
      <c r="W315">
        <f t="shared" si="58"/>
        <v>0.57306446628966812</v>
      </c>
      <c r="X315">
        <f t="shared" si="59"/>
        <v>-1.2161021777472232</v>
      </c>
      <c r="Y315">
        <f t="shared" si="60"/>
        <v>-0.38060074290678031</v>
      </c>
      <c r="Z315">
        <f t="shared" si="61"/>
        <v>1.0236384543643355</v>
      </c>
      <c r="AA315">
        <f t="shared" si="62"/>
        <v>-1.2161021777472232</v>
      </c>
      <c r="AB315">
        <f>IFERROR(V144+MATCH(AA315,V315:Z315,0)-1,"")</f>
        <v>2014</v>
      </c>
    </row>
    <row r="316" spans="1:28" x14ac:dyDescent="0.3">
      <c r="A316" s="1">
        <v>4</v>
      </c>
      <c r="B316" t="s">
        <v>893</v>
      </c>
      <c r="C316" t="s">
        <v>10745</v>
      </c>
      <c r="D316" t="s">
        <v>10746</v>
      </c>
      <c r="E316" t="s">
        <v>8090</v>
      </c>
      <c r="F316" t="s">
        <v>10747</v>
      </c>
      <c r="G316" t="s">
        <v>1826</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-2.6499999999999999E-2</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-2.7799999999999998E-2</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-4.2599999999999999E-2</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-5.3899999999999997E-2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-5.2000000000000005E-2</v>
      </c>
      <c r="P316">
        <f t="shared" si="53"/>
        <v>-2.6499999999999999E-2</v>
      </c>
      <c r="Q316">
        <f>IFERROR(J144+MATCH(P316,J316:N316,0)-1,"")</f>
        <v>2012</v>
      </c>
      <c r="R316">
        <f t="shared" si="54"/>
        <v>-5.3899999999999997E-2</v>
      </c>
      <c r="S316" t="str">
        <f>IFERROR(J144+MATCH(R316,J316:N316)-1,"")</f>
        <v/>
      </c>
      <c r="T316">
        <f t="shared" si="55"/>
        <v>-4.0559999999999999E-2</v>
      </c>
      <c r="U316">
        <f t="shared" si="56"/>
        <v>1.2975862206420054E-2</v>
      </c>
      <c r="V316">
        <f t="shared" si="57"/>
        <v>1.0835503472781598</v>
      </c>
      <c r="W316">
        <f t="shared" si="58"/>
        <v>0.98336432654831585</v>
      </c>
      <c r="X316">
        <f t="shared" si="59"/>
        <v>-0.15721498637606304</v>
      </c>
      <c r="Y316">
        <f t="shared" si="60"/>
        <v>-1.0280627050277846</v>
      </c>
      <c r="Z316">
        <f t="shared" si="61"/>
        <v>-0.88163698242262845</v>
      </c>
      <c r="AA316">
        <f t="shared" si="62"/>
        <v>1.0835503472781598</v>
      </c>
      <c r="AB316">
        <f>IFERROR(V144+MATCH(AA316,V316:Z316,0)-1,"")</f>
        <v>2012</v>
      </c>
    </row>
    <row r="317" spans="1:28" x14ac:dyDescent="0.3">
      <c r="A317" s="1">
        <v>5</v>
      </c>
      <c r="B317" t="s">
        <v>899</v>
      </c>
      <c r="C317" t="s">
        <v>10748</v>
      </c>
      <c r="D317" t="s">
        <v>10749</v>
      </c>
      <c r="E317" t="s">
        <v>254</v>
      </c>
      <c r="F317" t="s">
        <v>10750</v>
      </c>
      <c r="G317" t="s">
        <v>10751</v>
      </c>
      <c r="I317" t="str">
        <f t="shared" si="63"/>
        <v>N/A</v>
      </c>
      <c r="J317">
        <f t="shared" si="64"/>
        <v>-19100000</v>
      </c>
      <c r="K317">
        <f t="shared" si="65"/>
        <v>-59700000</v>
      </c>
      <c r="L317" t="str">
        <f t="shared" si="66"/>
        <v>N/A</v>
      </c>
      <c r="M317">
        <f t="shared" si="67"/>
        <v>-66400000.000000007</v>
      </c>
      <c r="N317">
        <f t="shared" si="68"/>
        <v>-114500000</v>
      </c>
      <c r="P317">
        <f t="shared" si="53"/>
        <v>-19100000</v>
      </c>
      <c r="Q317">
        <f>IFERROR(J144+MATCH(P317,J317:N317,0)-1,"")</f>
        <v>2012</v>
      </c>
      <c r="R317">
        <f t="shared" si="54"/>
        <v>-114500000</v>
      </c>
      <c r="S317" t="str">
        <f>IFERROR(J144+MATCH(R317,J317:N317)-1,"")</f>
        <v/>
      </c>
      <c r="T317">
        <f t="shared" si="55"/>
        <v>-64925000</v>
      </c>
      <c r="U317">
        <f t="shared" si="56"/>
        <v>39102802.542358354</v>
      </c>
      <c r="V317">
        <f t="shared" si="57"/>
        <v>1.1719108867033197</v>
      </c>
      <c r="W317">
        <f t="shared" si="58"/>
        <v>0.13362213601799988</v>
      </c>
      <c r="X317" t="str">
        <f t="shared" si="59"/>
        <v/>
      </c>
      <c r="Y317">
        <f t="shared" si="60"/>
        <v>-3.7721081459626958E-2</v>
      </c>
      <c r="Z317">
        <f t="shared" si="61"/>
        <v>-1.2678119412616928</v>
      </c>
      <c r="AA317">
        <f t="shared" si="62"/>
        <v>-1.2678119412616928</v>
      </c>
      <c r="AB317">
        <f>IFERROR(V144+MATCH(AA317,V317:Z317,0)-1,"")</f>
        <v>2016</v>
      </c>
    </row>
    <row r="318" spans="1:28" x14ac:dyDescent="0.3">
      <c r="A318" s="1">
        <v>6</v>
      </c>
      <c r="B318" t="s">
        <v>904</v>
      </c>
      <c r="C318" t="s">
        <v>10500</v>
      </c>
      <c r="D318" t="s">
        <v>10752</v>
      </c>
      <c r="E318" t="s">
        <v>10753</v>
      </c>
      <c r="F318" t="s">
        <v>10754</v>
      </c>
      <c r="G318" t="s">
        <v>10755</v>
      </c>
      <c r="I318" t="str">
        <f t="shared" si="63"/>
        <v>N/A</v>
      </c>
      <c r="J318">
        <f t="shared" si="64"/>
        <v>4700000</v>
      </c>
      <c r="K318">
        <f t="shared" si="65"/>
        <v>43700000</v>
      </c>
      <c r="L318">
        <f t="shared" si="66"/>
        <v>225700000</v>
      </c>
      <c r="M318">
        <f t="shared" si="67"/>
        <v>23200000</v>
      </c>
      <c r="N318">
        <f t="shared" si="68"/>
        <v>11600000</v>
      </c>
      <c r="P318">
        <f t="shared" si="53"/>
        <v>225700000</v>
      </c>
      <c r="Q318">
        <f>IFERROR(J144+MATCH(P318,J318:N318,0)-1,"")</f>
        <v>2014</v>
      </c>
      <c r="R318">
        <f t="shared" si="54"/>
        <v>4700000</v>
      </c>
      <c r="S318">
        <f>IFERROR(J144+MATCH(R318,J318:N318)-1,"")</f>
        <v>2012</v>
      </c>
      <c r="T318">
        <f t="shared" si="55"/>
        <v>61780000</v>
      </c>
      <c r="U318">
        <f t="shared" si="56"/>
        <v>92818678.077205986</v>
      </c>
      <c r="V318">
        <f t="shared" si="57"/>
        <v>-0.61496243194199796</v>
      </c>
      <c r="W318">
        <f t="shared" si="58"/>
        <v>-0.19478838068520185</v>
      </c>
      <c r="X318">
        <f t="shared" si="59"/>
        <v>1.7660238585131798</v>
      </c>
      <c r="Y318">
        <f t="shared" si="60"/>
        <v>-0.41564909993556903</v>
      </c>
      <c r="Z318">
        <f t="shared" si="61"/>
        <v>-0.54062394595041097</v>
      </c>
      <c r="AA318">
        <f t="shared" si="62"/>
        <v>1.7660238585131798</v>
      </c>
      <c r="AB318">
        <f>IFERROR(V144+MATCH(AA318,V318:Z318,0)-1,"")</f>
        <v>2014</v>
      </c>
    </row>
    <row r="319" spans="1:28" x14ac:dyDescent="0.3">
      <c r="A319" s="1">
        <v>7</v>
      </c>
      <c r="B319" t="s">
        <v>906</v>
      </c>
      <c r="C319" t="s">
        <v>254</v>
      </c>
      <c r="D319" t="s">
        <v>254</v>
      </c>
      <c r="E319" t="s">
        <v>254</v>
      </c>
      <c r="F319" t="s">
        <v>254</v>
      </c>
      <c r="G319" t="s">
        <v>254</v>
      </c>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1:28" x14ac:dyDescent="0.3">
      <c r="A320" s="1">
        <v>8</v>
      </c>
      <c r="B320" t="s">
        <v>908</v>
      </c>
      <c r="C320" t="s">
        <v>254</v>
      </c>
      <c r="D320" t="s">
        <v>254</v>
      </c>
      <c r="E320" t="s">
        <v>254</v>
      </c>
      <c r="F320" t="s">
        <v>254</v>
      </c>
      <c r="G320" t="s">
        <v>254</v>
      </c>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1:28" x14ac:dyDescent="0.3">
      <c r="A321" s="1">
        <v>9</v>
      </c>
      <c r="B321" t="s">
        <v>909</v>
      </c>
      <c r="C321" t="s">
        <v>254</v>
      </c>
      <c r="D321" t="s">
        <v>254</v>
      </c>
      <c r="E321" t="s">
        <v>254</v>
      </c>
      <c r="F321" t="s">
        <v>254</v>
      </c>
      <c r="G321" t="s">
        <v>254</v>
      </c>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1:28" x14ac:dyDescent="0.3">
      <c r="A322" s="1">
        <v>10</v>
      </c>
      <c r="B322" t="s">
        <v>910</v>
      </c>
      <c r="C322" t="s">
        <v>254</v>
      </c>
      <c r="D322" t="s">
        <v>254</v>
      </c>
      <c r="E322" t="s">
        <v>254</v>
      </c>
      <c r="F322" t="s">
        <v>254</v>
      </c>
      <c r="G322" t="s">
        <v>254</v>
      </c>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1:28" x14ac:dyDescent="0.3">
      <c r="A323" s="1">
        <v>11</v>
      </c>
      <c r="B323" t="s">
        <v>914</v>
      </c>
      <c r="C323" t="s">
        <v>254</v>
      </c>
      <c r="D323" t="s">
        <v>254</v>
      </c>
      <c r="E323" t="s">
        <v>254</v>
      </c>
      <c r="F323" t="s">
        <v>254</v>
      </c>
      <c r="G323" t="s">
        <v>254</v>
      </c>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1:28" x14ac:dyDescent="0.3">
      <c r="A324" s="1">
        <v>12</v>
      </c>
      <c r="B324" t="s">
        <v>915</v>
      </c>
      <c r="C324" t="s">
        <v>10756</v>
      </c>
      <c r="D324" t="s">
        <v>10757</v>
      </c>
      <c r="E324" t="s">
        <v>10758</v>
      </c>
      <c r="F324" t="s">
        <v>10759</v>
      </c>
      <c r="G324" t="s">
        <v>10760</v>
      </c>
      <c r="I324" t="str">
        <f t="shared" si="63"/>
        <v>N/A</v>
      </c>
      <c r="J324">
        <f t="shared" si="64"/>
        <v>-150800000</v>
      </c>
      <c r="K324">
        <f t="shared" si="65"/>
        <v>-155800000</v>
      </c>
      <c r="L324">
        <f t="shared" si="66"/>
        <v>40500000</v>
      </c>
      <c r="M324">
        <f t="shared" si="67"/>
        <v>-262600000.00000003</v>
      </c>
      <c r="N324">
        <f t="shared" si="68"/>
        <v>-311200000</v>
      </c>
      <c r="P324">
        <f t="shared" si="53"/>
        <v>40500000</v>
      </c>
      <c r="Q324">
        <f>IFERROR(J144+MATCH(P324,J324:N324,0)-1,"")</f>
        <v>2014</v>
      </c>
      <c r="R324">
        <f t="shared" si="54"/>
        <v>-311200000</v>
      </c>
      <c r="S324" t="str">
        <f>IFERROR(J144+MATCH(R324,J324:N324)-1,"")</f>
        <v/>
      </c>
      <c r="T324">
        <f t="shared" si="55"/>
        <v>-167980000</v>
      </c>
      <c r="U324">
        <f t="shared" si="56"/>
        <v>135436634.63036874</v>
      </c>
      <c r="V324">
        <f t="shared" si="57"/>
        <v>0.1268489876973638</v>
      </c>
      <c r="W324">
        <f t="shared" si="58"/>
        <v>8.9931354490913329E-2</v>
      </c>
      <c r="X324">
        <f t="shared" si="59"/>
        <v>1.5393176341761585</v>
      </c>
      <c r="Y324">
        <f t="shared" si="60"/>
        <v>-0.69862929079886882</v>
      </c>
      <c r="Z324">
        <f t="shared" si="61"/>
        <v>-1.0574686855655671</v>
      </c>
      <c r="AA324">
        <f t="shared" si="62"/>
        <v>1.5393176341761585</v>
      </c>
      <c r="AB324">
        <f>IFERROR(V144+MATCH(AA324,V324:Z324,0)-1,"")</f>
        <v>2014</v>
      </c>
    </row>
    <row r="325" spans="1:28" x14ac:dyDescent="0.3">
      <c r="A325" s="1">
        <v>13</v>
      </c>
      <c r="B325" t="s">
        <v>921</v>
      </c>
      <c r="C325" t="s">
        <v>254</v>
      </c>
      <c r="D325" t="s">
        <v>10761</v>
      </c>
      <c r="E325" t="s">
        <v>10762</v>
      </c>
      <c r="F325" t="s">
        <v>10763</v>
      </c>
      <c r="G325" t="s">
        <v>10764</v>
      </c>
      <c r="I325" t="str">
        <f t="shared" si="63"/>
        <v>N/A</v>
      </c>
      <c r="J325" t="str">
        <f t="shared" si="64"/>
        <v>N/A</v>
      </c>
      <c r="K325">
        <f t="shared" si="65"/>
        <v>-3.32E-2</v>
      </c>
      <c r="L325">
        <f t="shared" si="66"/>
        <v>1.2599</v>
      </c>
      <c r="M325">
        <f t="shared" si="67"/>
        <v>-7.484</v>
      </c>
      <c r="N325">
        <f t="shared" si="68"/>
        <v>-0.18510000000000001</v>
      </c>
      <c r="P325">
        <f t="shared" si="53"/>
        <v>1.2599</v>
      </c>
      <c r="Q325">
        <f>IFERROR(J144+MATCH(P325,J325:N325,0)-1,"")</f>
        <v>2014</v>
      </c>
      <c r="R325">
        <f t="shared" si="54"/>
        <v>-7.484</v>
      </c>
      <c r="S325" t="str">
        <f>IFERROR(J144+MATCH(R325,J325:N325)-1,"")</f>
        <v/>
      </c>
      <c r="T325">
        <f t="shared" si="55"/>
        <v>-1.6106</v>
      </c>
      <c r="U325">
        <f t="shared" si="56"/>
        <v>3.9689141596495467</v>
      </c>
      <c r="V325" t="str">
        <f t="shared" si="57"/>
        <v/>
      </c>
      <c r="W325">
        <f t="shared" si="58"/>
        <v>0.39743867882979961</v>
      </c>
      <c r="X325">
        <f t="shared" si="59"/>
        <v>0.72324567489599312</v>
      </c>
      <c r="Y325">
        <f t="shared" si="60"/>
        <v>-1.4798505998725402</v>
      </c>
      <c r="Z325">
        <f t="shared" si="61"/>
        <v>0.35916624614674736</v>
      </c>
      <c r="AA325">
        <f t="shared" si="62"/>
        <v>-1.4798505998725402</v>
      </c>
      <c r="AB325">
        <f>IFERROR(V144+MATCH(AA325,V325:Z325,0)-1,"")</f>
        <v>2015</v>
      </c>
    </row>
    <row r="326" spans="1:28" x14ac:dyDescent="0.3">
      <c r="A326" s="1">
        <v>14</v>
      </c>
      <c r="B326" t="s">
        <v>926</v>
      </c>
      <c r="C326" t="s">
        <v>9531</v>
      </c>
      <c r="D326" t="s">
        <v>1649</v>
      </c>
      <c r="E326" t="s">
        <v>6881</v>
      </c>
      <c r="F326" t="s">
        <v>10765</v>
      </c>
      <c r="G326" t="s">
        <v>3048</v>
      </c>
      <c r="I326" t="str">
        <f t="shared" si="63"/>
        <v>N/A</v>
      </c>
      <c r="J326">
        <f t="shared" si="64"/>
        <v>-2.9300000000000003E-2</v>
      </c>
      <c r="K326">
        <f t="shared" si="65"/>
        <v>-3.1000000000000003E-2</v>
      </c>
      <c r="L326">
        <f t="shared" si="66"/>
        <v>9.300000000000001E-3</v>
      </c>
      <c r="M326">
        <f t="shared" si="67"/>
        <v>-6.4500000000000002E-2</v>
      </c>
      <c r="N326">
        <f t="shared" si="68"/>
        <v>-7.7699999999999991E-2</v>
      </c>
      <c r="P326">
        <f t="shared" si="53"/>
        <v>9.300000000000001E-3</v>
      </c>
      <c r="Q326">
        <f>IFERROR(J144+MATCH(P326,J326:N326,0)-1,"")</f>
        <v>2014</v>
      </c>
      <c r="R326">
        <f t="shared" si="54"/>
        <v>-7.7699999999999991E-2</v>
      </c>
      <c r="S326" t="str">
        <f>IFERROR(J144+MATCH(R326,J326:N326)-1,"")</f>
        <v/>
      </c>
      <c r="T326">
        <f t="shared" si="55"/>
        <v>-3.8639999999999994E-2</v>
      </c>
      <c r="U326">
        <f t="shared" si="56"/>
        <v>3.4052430162912019E-2</v>
      </c>
      <c r="V326">
        <f t="shared" si="57"/>
        <v>0.27428292064078852</v>
      </c>
      <c r="W326">
        <f t="shared" si="58"/>
        <v>0.22435990510659784</v>
      </c>
      <c r="X326">
        <f t="shared" si="59"/>
        <v>1.4078290380641771</v>
      </c>
      <c r="Y326">
        <f t="shared" si="60"/>
        <v>-0.75941716571421847</v>
      </c>
      <c r="Z326">
        <f t="shared" si="61"/>
        <v>-1.1470546980973457</v>
      </c>
      <c r="AA326">
        <f t="shared" si="62"/>
        <v>1.4078290380641771</v>
      </c>
      <c r="AB326">
        <f>IFERROR(V144+MATCH(AA326,V326:Z326,0)-1,"")</f>
        <v>2014</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10766</v>
      </c>
      <c r="D329" t="s">
        <v>10767</v>
      </c>
      <c r="E329" t="s">
        <v>10768</v>
      </c>
      <c r="F329" t="s">
        <v>10769</v>
      </c>
      <c r="G329" t="s">
        <v>10770</v>
      </c>
      <c r="I329" t="str">
        <f t="shared" si="63"/>
        <v>neg_trend</v>
      </c>
      <c r="J329">
        <f t="shared" si="64"/>
        <v>-104300000</v>
      </c>
      <c r="K329">
        <f t="shared" si="65"/>
        <v>-107500000</v>
      </c>
      <c r="L329">
        <f t="shared" si="66"/>
        <v>-108400000</v>
      </c>
      <c r="M329">
        <f t="shared" si="67"/>
        <v>-109700000</v>
      </c>
      <c r="N329">
        <f t="shared" si="68"/>
        <v>-113900000</v>
      </c>
      <c r="P329">
        <f t="shared" si="53"/>
        <v>-104300000</v>
      </c>
      <c r="Q329">
        <f>IFERROR(J144+MATCH(P329,J329:N329,0)-1,"")</f>
        <v>2012</v>
      </c>
      <c r="R329">
        <f t="shared" si="54"/>
        <v>-113900000</v>
      </c>
      <c r="S329" t="str">
        <f>IFERROR(J144+MATCH(R329,J329:N329)-1,"")</f>
        <v/>
      </c>
      <c r="T329">
        <f t="shared" si="55"/>
        <v>-108760000</v>
      </c>
      <c r="U329">
        <f t="shared" si="56"/>
        <v>3496855.7305099107</v>
      </c>
      <c r="V329">
        <f t="shared" si="57"/>
        <v>1.2754315143992641</v>
      </c>
      <c r="W329">
        <f t="shared" si="58"/>
        <v>0.36032370137737052</v>
      </c>
      <c r="X329">
        <f t="shared" si="59"/>
        <v>0.10294962896496301</v>
      </c>
      <c r="Y329">
        <f t="shared" si="60"/>
        <v>-0.26881292007518121</v>
      </c>
      <c r="Z329">
        <f t="shared" si="61"/>
        <v>-1.4698919246664164</v>
      </c>
      <c r="AA329">
        <f t="shared" si="62"/>
        <v>-1.4698919246664164</v>
      </c>
      <c r="AB329">
        <f>IFERROR(V144+MATCH(AA329,V329:Z329,0)-1,"")</f>
        <v>2016</v>
      </c>
    </row>
    <row r="330" spans="1:28" x14ac:dyDescent="0.3">
      <c r="A330" s="1">
        <v>1</v>
      </c>
      <c r="B330" t="s">
        <v>933</v>
      </c>
      <c r="C330" t="s">
        <v>10766</v>
      </c>
      <c r="D330" t="s">
        <v>10767</v>
      </c>
      <c r="E330" t="s">
        <v>10768</v>
      </c>
      <c r="F330" t="s">
        <v>10769</v>
      </c>
      <c r="G330" t="s">
        <v>10770</v>
      </c>
      <c r="I330" t="str">
        <f t="shared" si="63"/>
        <v>neg_trend</v>
      </c>
      <c r="J330">
        <f t="shared" si="64"/>
        <v>-104300000</v>
      </c>
      <c r="K330">
        <f t="shared" si="65"/>
        <v>-107500000</v>
      </c>
      <c r="L330">
        <f t="shared" si="66"/>
        <v>-108400000</v>
      </c>
      <c r="M330">
        <f t="shared" si="67"/>
        <v>-109700000</v>
      </c>
      <c r="N330">
        <f t="shared" si="68"/>
        <v>-113900000</v>
      </c>
      <c r="P330">
        <f t="shared" si="53"/>
        <v>-104300000</v>
      </c>
      <c r="Q330">
        <f>IFERROR(J144+MATCH(P330,J330:N330,0)-1,"")</f>
        <v>2012</v>
      </c>
      <c r="R330">
        <f t="shared" si="54"/>
        <v>-113900000</v>
      </c>
      <c r="S330" t="str">
        <f>IFERROR(J144+MATCH(R330,J330:N330)-1,"")</f>
        <v/>
      </c>
      <c r="T330">
        <f t="shared" si="55"/>
        <v>-108760000</v>
      </c>
      <c r="U330">
        <f t="shared" si="56"/>
        <v>3496855.7305099107</v>
      </c>
      <c r="V330">
        <f t="shared" si="57"/>
        <v>1.2754315143992641</v>
      </c>
      <c r="W330">
        <f t="shared" si="58"/>
        <v>0.36032370137737052</v>
      </c>
      <c r="X330">
        <f t="shared" si="59"/>
        <v>0.10294962896496301</v>
      </c>
      <c r="Y330">
        <f t="shared" si="60"/>
        <v>-0.26881292007518121</v>
      </c>
      <c r="Z330">
        <f t="shared" si="61"/>
        <v>-1.4698919246664164</v>
      </c>
      <c r="AA330">
        <f t="shared" si="62"/>
        <v>-1.4698919246664164</v>
      </c>
      <c r="AB330">
        <f>IFERROR(V144+MATCH(AA330,V330:Z330,0)-1,"")</f>
        <v>2016</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254</v>
      </c>
      <c r="D332" t="s">
        <v>10771</v>
      </c>
      <c r="E332" t="s">
        <v>10772</v>
      </c>
      <c r="F332" t="s">
        <v>10773</v>
      </c>
      <c r="G332" t="s">
        <v>10774</v>
      </c>
      <c r="I332" t="str">
        <f t="shared" si="63"/>
        <v>N/A</v>
      </c>
      <c r="J332" t="str">
        <f t="shared" si="64"/>
        <v>N/A</v>
      </c>
      <c r="K332">
        <f t="shared" si="65"/>
        <v>-77300000</v>
      </c>
      <c r="L332">
        <f t="shared" si="66"/>
        <v>-152100000</v>
      </c>
      <c r="M332">
        <f t="shared" si="67"/>
        <v>-150100000</v>
      </c>
      <c r="N332">
        <f t="shared" si="68"/>
        <v>-143900000</v>
      </c>
      <c r="P332">
        <f t="shared" si="53"/>
        <v>-77300000</v>
      </c>
      <c r="Q332">
        <f>IFERROR(J144+MATCH(P332,J332:N332,0)-1,"")</f>
        <v>2013</v>
      </c>
      <c r="R332">
        <f t="shared" si="54"/>
        <v>-152100000</v>
      </c>
      <c r="S332">
        <f>IFERROR(J144+MATCH(R332,J332:N332)-1,"")</f>
        <v>2014</v>
      </c>
      <c r="T332">
        <f t="shared" si="55"/>
        <v>-130850000</v>
      </c>
      <c r="U332">
        <f t="shared" si="56"/>
        <v>35870275.530955523</v>
      </c>
      <c r="V332" t="str">
        <f t="shared" si="57"/>
        <v/>
      </c>
      <c r="W332">
        <f t="shared" si="58"/>
        <v>1.4928795278917535</v>
      </c>
      <c r="X332">
        <f t="shared" si="59"/>
        <v>-0.59241251106815618</v>
      </c>
      <c r="Y332">
        <f t="shared" si="60"/>
        <v>-0.53665603943821205</v>
      </c>
      <c r="Z332">
        <f t="shared" si="61"/>
        <v>-0.36381097738538531</v>
      </c>
      <c r="AA332">
        <f t="shared" si="62"/>
        <v>1.4928795278917535</v>
      </c>
      <c r="AB332">
        <f>IFERROR(V144+MATCH(AA332,V332:Z332,0)-1,"")</f>
        <v>2013</v>
      </c>
    </row>
    <row r="333" spans="1:28" x14ac:dyDescent="0.3">
      <c r="A333" s="1">
        <v>4</v>
      </c>
      <c r="B333" t="s">
        <v>940</v>
      </c>
      <c r="C333" t="s">
        <v>254</v>
      </c>
      <c r="D333" t="s">
        <v>10771</v>
      </c>
      <c r="E333" t="s">
        <v>10772</v>
      </c>
      <c r="F333" t="s">
        <v>10773</v>
      </c>
      <c r="G333" t="s">
        <v>10774</v>
      </c>
      <c r="I333" t="str">
        <f t="shared" si="63"/>
        <v>N/A</v>
      </c>
      <c r="J333" t="str">
        <f t="shared" si="64"/>
        <v>N/A</v>
      </c>
      <c r="K333">
        <f t="shared" si="65"/>
        <v>-77300000</v>
      </c>
      <c r="L333">
        <f t="shared" si="66"/>
        <v>-152100000</v>
      </c>
      <c r="M333">
        <f t="shared" si="67"/>
        <v>-150100000</v>
      </c>
      <c r="N333">
        <f t="shared" si="68"/>
        <v>-143900000</v>
      </c>
      <c r="P333">
        <f t="shared" si="53"/>
        <v>-77300000</v>
      </c>
      <c r="Q333">
        <f>IFERROR(J144+MATCH(P333,J333:N333,0)-1,"")</f>
        <v>2013</v>
      </c>
      <c r="R333">
        <f t="shared" si="54"/>
        <v>-152100000</v>
      </c>
      <c r="S333">
        <f>IFERROR(J144+MATCH(R333,J333:N333)-1,"")</f>
        <v>2014</v>
      </c>
      <c r="T333">
        <f t="shared" si="55"/>
        <v>-130850000</v>
      </c>
      <c r="U333">
        <f t="shared" si="56"/>
        <v>35870275.530955523</v>
      </c>
      <c r="V333" t="str">
        <f t="shared" si="57"/>
        <v/>
      </c>
      <c r="W333">
        <f t="shared" si="58"/>
        <v>1.4928795278917535</v>
      </c>
      <c r="X333">
        <f t="shared" si="59"/>
        <v>-0.59241251106815618</v>
      </c>
      <c r="Y333">
        <f t="shared" si="60"/>
        <v>-0.53665603943821205</v>
      </c>
      <c r="Z333">
        <f t="shared" si="61"/>
        <v>-0.36381097738538531</v>
      </c>
      <c r="AA333">
        <f t="shared" si="62"/>
        <v>1.4928795278917535</v>
      </c>
      <c r="AB333">
        <f>IFERROR(V144+MATCH(AA333,V333:Z333,0)-1,"")</f>
        <v>2013</v>
      </c>
    </row>
    <row r="334" spans="1:28" x14ac:dyDescent="0.3">
      <c r="A334" s="1">
        <v>5</v>
      </c>
      <c r="B334" t="s">
        <v>946</v>
      </c>
      <c r="C334" t="s">
        <v>254</v>
      </c>
      <c r="D334" t="s">
        <v>254</v>
      </c>
      <c r="E334" t="s">
        <v>254</v>
      </c>
      <c r="F334" t="s">
        <v>254</v>
      </c>
      <c r="G334" t="s">
        <v>254</v>
      </c>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1:28" x14ac:dyDescent="0.3">
      <c r="A335" s="1">
        <v>6</v>
      </c>
      <c r="B335" t="s">
        <v>952</v>
      </c>
      <c r="C335" t="s">
        <v>254</v>
      </c>
      <c r="D335" t="s">
        <v>254</v>
      </c>
      <c r="E335" t="s">
        <v>1296</v>
      </c>
      <c r="F335" t="s">
        <v>254</v>
      </c>
      <c r="G335" t="s">
        <v>254</v>
      </c>
      <c r="I335" t="str">
        <f t="shared" si="63"/>
        <v>N/A</v>
      </c>
      <c r="J335" t="str">
        <f t="shared" si="64"/>
        <v>N/A</v>
      </c>
      <c r="K335" t="str">
        <f t="shared" si="65"/>
        <v>N/A</v>
      </c>
      <c r="L335">
        <f t="shared" si="66"/>
        <v>1500000</v>
      </c>
      <c r="M335" t="str">
        <f t="shared" si="67"/>
        <v>N/A</v>
      </c>
      <c r="N335" t="str">
        <f t="shared" si="68"/>
        <v>N/A</v>
      </c>
      <c r="P335">
        <f t="shared" si="53"/>
        <v>1500000</v>
      </c>
      <c r="Q335">
        <f>IFERROR(J144+MATCH(P335,J335:N335,0)-1,"")</f>
        <v>2014</v>
      </c>
      <c r="R335">
        <f t="shared" si="54"/>
        <v>1500000</v>
      </c>
      <c r="S335">
        <f>IFERROR(J144+MATCH(R335,J335:N335)-1,"")</f>
        <v>2014</v>
      </c>
      <c r="T335">
        <f t="shared" si="55"/>
        <v>1500000</v>
      </c>
      <c r="U335" t="str">
        <f t="shared" si="56"/>
        <v/>
      </c>
      <c r="V335" t="str">
        <f t="shared" si="57"/>
        <v/>
      </c>
      <c r="W335" t="str">
        <f t="shared" si="58"/>
        <v/>
      </c>
      <c r="X335" t="e">
        <f t="shared" si="59"/>
        <v>#VALUE!</v>
      </c>
      <c r="Y335" t="str">
        <f t="shared" si="60"/>
        <v/>
      </c>
      <c r="Z335" t="str">
        <f t="shared" si="61"/>
        <v/>
      </c>
      <c r="AA335" t="e">
        <f t="shared" si="62"/>
        <v>#VALUE!</v>
      </c>
      <c r="AB335" t="str">
        <f>IFERROR(V144+MATCH(AA335,V335:Z335,0)-1,"")</f>
        <v/>
      </c>
    </row>
    <row r="336" spans="1:28" x14ac:dyDescent="0.3">
      <c r="A336" s="1">
        <v>7</v>
      </c>
      <c r="B336" t="s">
        <v>958</v>
      </c>
      <c r="C336" t="s">
        <v>254</v>
      </c>
      <c r="D336" t="s">
        <v>254</v>
      </c>
      <c r="E336" t="s">
        <v>912</v>
      </c>
      <c r="F336" t="s">
        <v>254</v>
      </c>
      <c r="G336" t="s">
        <v>254</v>
      </c>
      <c r="I336" t="str">
        <f t="shared" si="63"/>
        <v>N/A</v>
      </c>
      <c r="J336" t="str">
        <f t="shared" si="64"/>
        <v>N/A</v>
      </c>
      <c r="K336" t="str">
        <f t="shared" si="65"/>
        <v>N/A</v>
      </c>
      <c r="L336">
        <f t="shared" si="66"/>
        <v>-1500000</v>
      </c>
      <c r="M336" t="str">
        <f t="shared" si="67"/>
        <v>N/A</v>
      </c>
      <c r="N336" t="str">
        <f t="shared" si="68"/>
        <v>N/A</v>
      </c>
      <c r="P336">
        <f t="shared" si="53"/>
        <v>-1500000</v>
      </c>
      <c r="Q336">
        <f>IFERROR(J144+MATCH(P336,J336:N336,0)-1,"")</f>
        <v>2014</v>
      </c>
      <c r="R336">
        <f t="shared" si="54"/>
        <v>-1500000</v>
      </c>
      <c r="S336">
        <f>IFERROR(J144+MATCH(R336,J336:N336)-1,"")</f>
        <v>2014</v>
      </c>
      <c r="T336">
        <f t="shared" si="55"/>
        <v>-1500000</v>
      </c>
      <c r="U336" t="str">
        <f t="shared" si="56"/>
        <v/>
      </c>
      <c r="V336" t="str">
        <f t="shared" si="57"/>
        <v/>
      </c>
      <c r="W336" t="str">
        <f t="shared" si="58"/>
        <v/>
      </c>
      <c r="X336" t="e">
        <f t="shared" si="59"/>
        <v>#VALUE!</v>
      </c>
      <c r="Y336" t="str">
        <f t="shared" si="60"/>
        <v/>
      </c>
      <c r="Z336" t="str">
        <f t="shared" si="61"/>
        <v/>
      </c>
      <c r="AA336" t="e">
        <f t="shared" si="62"/>
        <v>#VALUE!</v>
      </c>
      <c r="AB336" t="str">
        <f>IFERROR(V144+MATCH(AA336,V336:Z336,0)-1,"")</f>
        <v/>
      </c>
    </row>
    <row r="337" spans="1:28" x14ac:dyDescent="0.3">
      <c r="A337" s="1">
        <v>8</v>
      </c>
      <c r="B337" t="s">
        <v>964</v>
      </c>
      <c r="C337" t="s">
        <v>10775</v>
      </c>
      <c r="D337" t="s">
        <v>10776</v>
      </c>
      <c r="E337" t="s">
        <v>10777</v>
      </c>
      <c r="F337" t="s">
        <v>1663</v>
      </c>
      <c r="G337" t="s">
        <v>10778</v>
      </c>
      <c r="I337" t="str">
        <f t="shared" si="63"/>
        <v>N/A</v>
      </c>
      <c r="J337">
        <f t="shared" si="64"/>
        <v>-156800000</v>
      </c>
      <c r="K337">
        <f t="shared" si="65"/>
        <v>13400000</v>
      </c>
      <c r="L337">
        <f t="shared" si="66"/>
        <v>-102900000</v>
      </c>
      <c r="M337">
        <f t="shared" si="67"/>
        <v>3700000</v>
      </c>
      <c r="N337">
        <f t="shared" si="68"/>
        <v>157100000</v>
      </c>
      <c r="P337">
        <f t="shared" ref="P337:P353" si="69">MAX(J337:N337)</f>
        <v>157100000</v>
      </c>
      <c r="Q337">
        <f>IFERROR(J144+MATCH(P337,J337:N337,0)-1,"")</f>
        <v>2016</v>
      </c>
      <c r="R337">
        <f t="shared" ref="R337:R400" si="70">IF(Q337="","",MIN(J337:N337))</f>
        <v>-156800000</v>
      </c>
      <c r="S337">
        <f>IFERROR(J144+MATCH(R337,J337:N337)-1,"")</f>
        <v>2012</v>
      </c>
      <c r="T337">
        <f t="shared" ref="T337:T353" si="71">IFERROR(AVERAGE(J337:N337),"")</f>
        <v>-17100000</v>
      </c>
      <c r="U337">
        <f t="shared" ref="U337:U353" si="72">IFERROR(STDEV(J337:N337),"")</f>
        <v>121022993.68301876</v>
      </c>
      <c r="V337">
        <f t="shared" ref="V337:V400" si="73">IF(C337="-","",IF(ISBLANK(B337),"",IF(OR(ISNUMBER(FIND("Growth",B337)),ISNUMBER(FIND("Margin",B337))),"",(J337-T337)/U337)))</f>
        <v>-1.1543260974513629</v>
      </c>
      <c r="W337">
        <f t="shared" ref="W337:W353" si="74">IF(OR(D337="-",ISBLANK(D337)),"",(K337-T337)/U337)</f>
        <v>0.25201822456883732</v>
      </c>
      <c r="X337">
        <f t="shared" ref="X337:X353" si="75">IF(OR(E337="-",ISBLANK(E337)),"",(L337-T337)/U337)</f>
        <v>-0.70895618583627018</v>
      </c>
      <c r="Y337">
        <f t="shared" ref="Y337:Y353" si="76">IF(OR(F337="-",ISBLANK(F337)),"",(M337-T337)/U337)</f>
        <v>0.17186816626333823</v>
      </c>
      <c r="Z337">
        <f t="shared" ref="Z337:Z353" si="77">IFERROR(IF(OR(G337="-",ISBLANK(G337)),"",(N337-T337)/U337),"")</f>
        <v>1.4393958924554577</v>
      </c>
      <c r="AA337">
        <f t="shared" ref="AA337:AA400" si="78">IF(MAX(MAX(V337:Z337),ABS(MIN(V337:Z337)))=ABS(MIN(V337:Z337)),MIN(V337:Z337),MAX(V337:Z337))</f>
        <v>1.4393958924554577</v>
      </c>
      <c r="AB337">
        <f>IFERROR(V144+MATCH(AA337,V337:Z337,0)-1,"")</f>
        <v>2016</v>
      </c>
    </row>
    <row r="338" spans="1:28" x14ac:dyDescent="0.3">
      <c r="A338" s="1">
        <v>9</v>
      </c>
      <c r="B338" t="s">
        <v>970</v>
      </c>
      <c r="C338" t="s">
        <v>10779</v>
      </c>
      <c r="D338" t="s">
        <v>1531</v>
      </c>
      <c r="E338" t="s">
        <v>5257</v>
      </c>
      <c r="F338" t="s">
        <v>10780</v>
      </c>
      <c r="G338" t="s">
        <v>9357</v>
      </c>
      <c r="I338" t="str">
        <f t="shared" si="63"/>
        <v>N/A</v>
      </c>
      <c r="J338">
        <f t="shared" si="64"/>
        <v>164900000</v>
      </c>
      <c r="K338">
        <f t="shared" si="65"/>
        <v>-14300000</v>
      </c>
      <c r="L338">
        <f t="shared" si="66"/>
        <v>21100000</v>
      </c>
      <c r="M338">
        <f t="shared" si="67"/>
        <v>-9600000</v>
      </c>
      <c r="N338">
        <f t="shared" si="68"/>
        <v>-8100000</v>
      </c>
      <c r="P338">
        <f t="shared" si="69"/>
        <v>164900000</v>
      </c>
      <c r="Q338">
        <f>IFERROR(J144+MATCH(P338,J338:N338,0)-1,"")</f>
        <v>2012</v>
      </c>
      <c r="R338">
        <f t="shared" si="70"/>
        <v>-14300000</v>
      </c>
      <c r="S338" t="str">
        <f>IFERROR(J144+MATCH(R338,J338:N338)-1,"")</f>
        <v/>
      </c>
      <c r="T338">
        <f t="shared" si="71"/>
        <v>30800000</v>
      </c>
      <c r="U338">
        <f t="shared" si="72"/>
        <v>76250049.180312008</v>
      </c>
      <c r="V338">
        <f t="shared" si="73"/>
        <v>1.7586873902584317</v>
      </c>
      <c r="W338">
        <f t="shared" si="74"/>
        <v>-0.59147502834194832</v>
      </c>
      <c r="X338">
        <f t="shared" si="75"/>
        <v>-0.12721303270325718</v>
      </c>
      <c r="Y338">
        <f t="shared" si="76"/>
        <v>-0.52983572383624644</v>
      </c>
      <c r="Z338">
        <f t="shared" si="77"/>
        <v>-0.5101636053769798</v>
      </c>
      <c r="AA338">
        <f t="shared" si="78"/>
        <v>1.7586873902584317</v>
      </c>
      <c r="AB338">
        <f>IFERROR(V144+MATCH(AA338,V338:Z338,0)-1,"")</f>
        <v>2012</v>
      </c>
    </row>
    <row r="339" spans="1:28" x14ac:dyDescent="0.3">
      <c r="A339" s="1">
        <v>10</v>
      </c>
      <c r="B339" t="s">
        <v>971</v>
      </c>
      <c r="C339" t="s">
        <v>10781</v>
      </c>
      <c r="D339" t="s">
        <v>9367</v>
      </c>
      <c r="E339" t="s">
        <v>10782</v>
      </c>
      <c r="F339" t="s">
        <v>1268</v>
      </c>
      <c r="G339" t="s">
        <v>10783</v>
      </c>
      <c r="I339" t="str">
        <f t="shared" si="63"/>
        <v>N/A</v>
      </c>
      <c r="J339">
        <f t="shared" si="64"/>
        <v>-321700000</v>
      </c>
      <c r="K339">
        <f t="shared" si="65"/>
        <v>27700000</v>
      </c>
      <c r="L339">
        <f t="shared" si="66"/>
        <v>-124000000</v>
      </c>
      <c r="M339">
        <f t="shared" si="67"/>
        <v>13300000</v>
      </c>
      <c r="N339">
        <f t="shared" si="68"/>
        <v>165200000</v>
      </c>
      <c r="P339">
        <f t="shared" si="69"/>
        <v>165200000</v>
      </c>
      <c r="Q339">
        <f>IFERROR(J144+MATCH(P339,J339:N339,0)-1,"")</f>
        <v>2016</v>
      </c>
      <c r="R339">
        <f t="shared" si="70"/>
        <v>-321700000</v>
      </c>
      <c r="S339">
        <f>IFERROR(J144+MATCH(R339,J339:N339)-1,"")</f>
        <v>2012</v>
      </c>
      <c r="T339">
        <f t="shared" si="71"/>
        <v>-47900000</v>
      </c>
      <c r="U339">
        <f t="shared" si="72"/>
        <v>184139933.20298561</v>
      </c>
      <c r="V339">
        <f t="shared" si="73"/>
        <v>-1.4869126714528462</v>
      </c>
      <c r="W339">
        <f t="shared" si="74"/>
        <v>0.41055733368091735</v>
      </c>
      <c r="X339">
        <f t="shared" si="75"/>
        <v>-0.41327265996187579</v>
      </c>
      <c r="Y339">
        <f t="shared" si="76"/>
        <v>0.33235593678931408</v>
      </c>
      <c r="Z339">
        <f t="shared" si="77"/>
        <v>1.1572720609444906</v>
      </c>
      <c r="AA339">
        <f t="shared" si="78"/>
        <v>-1.4869126714528462</v>
      </c>
      <c r="AB339">
        <f>IFERROR(V144+MATCH(AA339,V339:Z339,0)-1,"")</f>
        <v>2012</v>
      </c>
    </row>
    <row r="340" spans="1:28" x14ac:dyDescent="0.3">
      <c r="A340" s="1">
        <v>11</v>
      </c>
      <c r="B340" t="s">
        <v>972</v>
      </c>
      <c r="C340" t="s">
        <v>254</v>
      </c>
      <c r="D340" t="s">
        <v>10784</v>
      </c>
      <c r="E340" t="s">
        <v>10785</v>
      </c>
      <c r="F340" t="s">
        <v>5911</v>
      </c>
      <c r="G340" t="s">
        <v>10786</v>
      </c>
      <c r="I340" t="str">
        <f t="shared" si="63"/>
        <v>N/A</v>
      </c>
      <c r="J340" t="str">
        <f t="shared" si="64"/>
        <v>N/A</v>
      </c>
      <c r="K340">
        <f t="shared" si="65"/>
        <v>35100000</v>
      </c>
      <c r="L340">
        <f t="shared" si="66"/>
        <v>276200000</v>
      </c>
      <c r="M340">
        <f t="shared" si="67"/>
        <v>14200000</v>
      </c>
      <c r="N340">
        <f t="shared" si="68"/>
        <v>299000000</v>
      </c>
      <c r="P340">
        <f t="shared" si="69"/>
        <v>299000000</v>
      </c>
      <c r="Q340">
        <f>IFERROR(J144+MATCH(P340,J340:N340,0)-1,"")</f>
        <v>2016</v>
      </c>
      <c r="R340">
        <f t="shared" si="70"/>
        <v>14200000</v>
      </c>
      <c r="S340" t="str">
        <f>IFERROR(J144+MATCH(R340,J340:N340)-1,"")</f>
        <v/>
      </c>
      <c r="T340">
        <f t="shared" si="71"/>
        <v>156125000</v>
      </c>
      <c r="U340">
        <f t="shared" si="72"/>
        <v>152338469.09650454</v>
      </c>
      <c r="V340" t="str">
        <f t="shared" si="73"/>
        <v/>
      </c>
      <c r="W340">
        <f t="shared" si="74"/>
        <v>-0.79444805187934608</v>
      </c>
      <c r="X340">
        <f t="shared" si="75"/>
        <v>0.78821193827236091</v>
      </c>
      <c r="Y340">
        <f t="shared" si="76"/>
        <v>-0.93164255123301953</v>
      </c>
      <c r="Z340">
        <f t="shared" si="77"/>
        <v>0.93787866484000471</v>
      </c>
      <c r="AA340">
        <f t="shared" si="78"/>
        <v>0.93787866484000471</v>
      </c>
      <c r="AB340">
        <f>IFERROR(V144+MATCH(AA340,V340:Z340,0)-1,"")</f>
        <v>2016</v>
      </c>
    </row>
    <row r="341" spans="1:28" x14ac:dyDescent="0.3">
      <c r="A341" s="1">
        <v>12</v>
      </c>
      <c r="B341" t="s">
        <v>978</v>
      </c>
      <c r="C341" t="s">
        <v>10781</v>
      </c>
      <c r="D341" t="s">
        <v>10787</v>
      </c>
      <c r="E341" t="s">
        <v>10788</v>
      </c>
      <c r="F341" t="s">
        <v>8878</v>
      </c>
      <c r="G341" t="s">
        <v>10789</v>
      </c>
      <c r="I341" t="str">
        <f t="shared" si="63"/>
        <v>N/A</v>
      </c>
      <c r="J341">
        <f t="shared" si="64"/>
        <v>-321700000</v>
      </c>
      <c r="K341">
        <f t="shared" si="65"/>
        <v>-7400000</v>
      </c>
      <c r="L341">
        <f t="shared" si="66"/>
        <v>-400200000</v>
      </c>
      <c r="M341">
        <f t="shared" si="67"/>
        <v>-900000</v>
      </c>
      <c r="N341">
        <f t="shared" si="68"/>
        <v>-133800000.00000001</v>
      </c>
      <c r="P341">
        <f t="shared" si="69"/>
        <v>-900000</v>
      </c>
      <c r="Q341">
        <f>IFERROR(J144+MATCH(P341,J341:N341,0)-1,"")</f>
        <v>2015</v>
      </c>
      <c r="R341">
        <f t="shared" si="70"/>
        <v>-400200000</v>
      </c>
      <c r="S341">
        <f>IFERROR(J144+MATCH(R341,J341:N341)-1,"")</f>
        <v>2014</v>
      </c>
      <c r="T341">
        <f t="shared" si="71"/>
        <v>-172800000</v>
      </c>
      <c r="U341">
        <f t="shared" si="72"/>
        <v>181872029.18535879</v>
      </c>
      <c r="V341">
        <f t="shared" si="73"/>
        <v>-0.81870753115227723</v>
      </c>
      <c r="W341">
        <f t="shared" si="74"/>
        <v>0.90943066254255644</v>
      </c>
      <c r="X341">
        <f t="shared" si="75"/>
        <v>-1.2503297017060298</v>
      </c>
      <c r="Y341">
        <f t="shared" si="76"/>
        <v>0.94517007793872698</v>
      </c>
      <c r="Z341">
        <f t="shared" si="77"/>
        <v>0.2144364923770235</v>
      </c>
      <c r="AA341">
        <f t="shared" si="78"/>
        <v>-1.2503297017060298</v>
      </c>
      <c r="AB341">
        <f>IFERROR(V144+MATCH(AA341,V341:Z341,0)-1,"")</f>
        <v>2014</v>
      </c>
    </row>
    <row r="342" spans="1:28" x14ac:dyDescent="0.3">
      <c r="A342" s="1">
        <v>13</v>
      </c>
      <c r="B342" t="s">
        <v>817</v>
      </c>
      <c r="C342" t="s">
        <v>1727</v>
      </c>
      <c r="D342" t="s">
        <v>10790</v>
      </c>
      <c r="E342" t="s">
        <v>10787</v>
      </c>
      <c r="F342" t="s">
        <v>10791</v>
      </c>
      <c r="G342" t="s">
        <v>2092</v>
      </c>
      <c r="I342" t="str">
        <f t="shared" si="63"/>
        <v>N/A</v>
      </c>
      <c r="J342">
        <f t="shared" si="64"/>
        <v>-4600000</v>
      </c>
      <c r="K342">
        <f t="shared" si="65"/>
        <v>-13300000</v>
      </c>
      <c r="L342">
        <f t="shared" si="66"/>
        <v>-7400000</v>
      </c>
      <c r="M342">
        <f t="shared" si="67"/>
        <v>-9200000</v>
      </c>
      <c r="N342">
        <f t="shared" si="68"/>
        <v>-9700000</v>
      </c>
      <c r="P342">
        <f t="shared" si="69"/>
        <v>-4600000</v>
      </c>
      <c r="Q342">
        <f>IFERROR(J144+MATCH(P342,J342:N342,0)-1,"")</f>
        <v>2012</v>
      </c>
      <c r="R342">
        <f t="shared" si="70"/>
        <v>-13300000</v>
      </c>
      <c r="S342" t="str">
        <f>IFERROR(J144+MATCH(R342,J342:N342)-1,"")</f>
        <v/>
      </c>
      <c r="T342">
        <f t="shared" si="71"/>
        <v>-8840000</v>
      </c>
      <c r="U342">
        <f t="shared" si="72"/>
        <v>3194213.5182232261</v>
      </c>
      <c r="V342">
        <f t="shared" si="73"/>
        <v>1.3274003055245005</v>
      </c>
      <c r="W342">
        <f t="shared" si="74"/>
        <v>-1.3962748496790736</v>
      </c>
      <c r="X342">
        <f t="shared" si="75"/>
        <v>0.45081519810266057</v>
      </c>
      <c r="Y342">
        <f t="shared" si="76"/>
        <v>-0.11270379952566514</v>
      </c>
      <c r="Z342">
        <f t="shared" si="77"/>
        <v>-0.26923685442242229</v>
      </c>
      <c r="AA342">
        <f t="shared" si="78"/>
        <v>-1.3962748496790736</v>
      </c>
      <c r="AB342">
        <f>IFERROR(V144+MATCH(AA342,V342:Z342,0)-1,"")</f>
        <v>2013</v>
      </c>
    </row>
    <row r="343" spans="1:28" x14ac:dyDescent="0.3">
      <c r="A343" s="1">
        <v>14</v>
      </c>
      <c r="B343" t="s">
        <v>910</v>
      </c>
      <c r="C343" t="s">
        <v>10792</v>
      </c>
      <c r="D343" t="s">
        <v>10790</v>
      </c>
      <c r="E343" t="s">
        <v>9357</v>
      </c>
      <c r="F343" t="s">
        <v>5790</v>
      </c>
      <c r="G343" t="s">
        <v>10793</v>
      </c>
      <c r="I343" t="str">
        <f t="shared" si="63"/>
        <v>N/A</v>
      </c>
      <c r="J343">
        <f t="shared" si="64"/>
        <v>-5200000</v>
      </c>
      <c r="K343">
        <f t="shared" si="65"/>
        <v>-13300000</v>
      </c>
      <c r="L343">
        <f t="shared" si="66"/>
        <v>-8100000</v>
      </c>
      <c r="M343">
        <f t="shared" si="67"/>
        <v>-11100000</v>
      </c>
      <c r="N343">
        <f t="shared" si="68"/>
        <v>-14200000</v>
      </c>
      <c r="P343">
        <f t="shared" si="69"/>
        <v>-5200000</v>
      </c>
      <c r="Q343">
        <f>IFERROR(J144+MATCH(P343,J343:N343,0)-1,"")</f>
        <v>2012</v>
      </c>
      <c r="R343">
        <f t="shared" si="70"/>
        <v>-14200000</v>
      </c>
      <c r="S343" t="str">
        <f>IFERROR(J144+MATCH(R343,J343:N343)-1,"")</f>
        <v/>
      </c>
      <c r="T343">
        <f t="shared" si="71"/>
        <v>-10380000</v>
      </c>
      <c r="U343">
        <f t="shared" si="72"/>
        <v>3730549.5573708708</v>
      </c>
      <c r="V343">
        <f t="shared" si="73"/>
        <v>1.3885353673335568</v>
      </c>
      <c r="W343">
        <f t="shared" si="74"/>
        <v>-0.78272650050463044</v>
      </c>
      <c r="X343">
        <f t="shared" si="75"/>
        <v>0.61117000724334158</v>
      </c>
      <c r="Y343">
        <f t="shared" si="76"/>
        <v>-0.19300105491894998</v>
      </c>
      <c r="Z343">
        <f t="shared" si="77"/>
        <v>-1.023977819153318</v>
      </c>
      <c r="AA343">
        <f t="shared" si="78"/>
        <v>1.3885353673335568</v>
      </c>
      <c r="AB343">
        <f>IFERROR(V144+MATCH(AA343,V343:Z343,0)-1,"")</f>
        <v>2012</v>
      </c>
    </row>
    <row r="344" spans="1:28" x14ac:dyDescent="0.3">
      <c r="A344" s="1">
        <v>15</v>
      </c>
      <c r="B344" t="s">
        <v>914</v>
      </c>
      <c r="C344" t="s">
        <v>3849</v>
      </c>
      <c r="D344" t="s">
        <v>254</v>
      </c>
      <c r="E344" t="s">
        <v>1709</v>
      </c>
      <c r="F344" t="s">
        <v>5739</v>
      </c>
      <c r="G344" t="s">
        <v>6102</v>
      </c>
      <c r="I344" t="str">
        <f t="shared" si="63"/>
        <v>N/A</v>
      </c>
      <c r="J344">
        <f t="shared" si="64"/>
        <v>600000</v>
      </c>
      <c r="K344" t="str">
        <f t="shared" si="65"/>
        <v>N/A</v>
      </c>
      <c r="L344">
        <f t="shared" si="66"/>
        <v>700000</v>
      </c>
      <c r="M344">
        <f t="shared" si="67"/>
        <v>1900000</v>
      </c>
      <c r="N344">
        <f t="shared" si="68"/>
        <v>4500000</v>
      </c>
      <c r="P344">
        <f t="shared" si="69"/>
        <v>4500000</v>
      </c>
      <c r="Q344">
        <f>IFERROR(J144+MATCH(P344,J344:N344,0)-1,"")</f>
        <v>2016</v>
      </c>
      <c r="R344">
        <f t="shared" si="70"/>
        <v>600000</v>
      </c>
      <c r="S344">
        <f>IFERROR(J144+MATCH(R344,J344:N344)-1,"")</f>
        <v>2012</v>
      </c>
      <c r="T344">
        <f t="shared" si="71"/>
        <v>1925000</v>
      </c>
      <c r="U344">
        <f t="shared" si="72"/>
        <v>1815443.0129677255</v>
      </c>
      <c r="V344">
        <f t="shared" si="73"/>
        <v>-0.72984940344340932</v>
      </c>
      <c r="W344" t="str">
        <f t="shared" si="74"/>
        <v/>
      </c>
      <c r="X344">
        <f t="shared" si="75"/>
        <v>-0.67476642959862365</v>
      </c>
      <c r="Y344">
        <f t="shared" si="76"/>
        <v>-1.3770743461196401E-2</v>
      </c>
      <c r="Z344">
        <f t="shared" si="77"/>
        <v>1.4183865765032293</v>
      </c>
      <c r="AA344">
        <f t="shared" si="78"/>
        <v>1.4183865765032293</v>
      </c>
      <c r="AB344">
        <f>IFERROR(V144+MATCH(AA344,V344:Z344,0)-1,"")</f>
        <v>2016</v>
      </c>
    </row>
    <row r="345" spans="1:28" x14ac:dyDescent="0.3">
      <c r="A345" s="1">
        <v>16</v>
      </c>
      <c r="B345" t="s">
        <v>990</v>
      </c>
      <c r="C345" t="s">
        <v>10794</v>
      </c>
      <c r="D345" t="s">
        <v>10795</v>
      </c>
      <c r="E345" t="s">
        <v>10796</v>
      </c>
      <c r="F345" t="s">
        <v>10797</v>
      </c>
      <c r="G345" t="s">
        <v>10798</v>
      </c>
      <c r="I345" t="str">
        <f t="shared" si="63"/>
        <v>N/A</v>
      </c>
      <c r="J345">
        <f t="shared" si="64"/>
        <v>-265700000</v>
      </c>
      <c r="K345">
        <f t="shared" si="65"/>
        <v>-184700000</v>
      </c>
      <c r="L345">
        <f t="shared" si="66"/>
        <v>-370800000</v>
      </c>
      <c r="M345">
        <f t="shared" si="67"/>
        <v>-265300000</v>
      </c>
      <c r="N345">
        <f t="shared" si="68"/>
        <v>-110400000</v>
      </c>
      <c r="P345">
        <f t="shared" si="69"/>
        <v>-110400000</v>
      </c>
      <c r="Q345">
        <f>IFERROR(J144+MATCH(P345,J345:N345,0)-1,"")</f>
        <v>2016</v>
      </c>
      <c r="R345">
        <f t="shared" si="70"/>
        <v>-370800000</v>
      </c>
      <c r="S345">
        <f>IFERROR(J144+MATCH(R345,J345:N345)-1,"")</f>
        <v>2014</v>
      </c>
      <c r="T345">
        <f t="shared" si="71"/>
        <v>-239380000</v>
      </c>
      <c r="U345">
        <f t="shared" si="72"/>
        <v>97802796.483536199</v>
      </c>
      <c r="V345">
        <f t="shared" si="73"/>
        <v>-0.2691129594073583</v>
      </c>
      <c r="W345">
        <f t="shared" si="74"/>
        <v>0.55908421810008935</v>
      </c>
      <c r="X345">
        <f t="shared" si="75"/>
        <v>-1.3437243588645527</v>
      </c>
      <c r="Y345">
        <f t="shared" si="76"/>
        <v>-0.26502309680238323</v>
      </c>
      <c r="Z345">
        <f t="shared" si="77"/>
        <v>1.3187761969742049</v>
      </c>
      <c r="AA345">
        <f t="shared" si="78"/>
        <v>-1.3437243588645527</v>
      </c>
      <c r="AB345">
        <f>IFERROR(V144+MATCH(AA345,V345:Z345,0)-1,"")</f>
        <v>2014</v>
      </c>
    </row>
    <row r="346" spans="1:28" x14ac:dyDescent="0.3">
      <c r="A346" s="1">
        <v>17</v>
      </c>
      <c r="B346" t="s">
        <v>996</v>
      </c>
      <c r="C346" t="s">
        <v>254</v>
      </c>
      <c r="D346" t="s">
        <v>10799</v>
      </c>
      <c r="E346" t="s">
        <v>10800</v>
      </c>
      <c r="F346" t="s">
        <v>10801</v>
      </c>
      <c r="G346" t="s">
        <v>10802</v>
      </c>
      <c r="I346" t="str">
        <f t="shared" si="63"/>
        <v>N/A</v>
      </c>
      <c r="J346" t="str">
        <f t="shared" si="64"/>
        <v>N/A</v>
      </c>
      <c r="K346">
        <f t="shared" si="65"/>
        <v>0.3049</v>
      </c>
      <c r="L346">
        <f t="shared" si="66"/>
        <v>-1.0076000000000001</v>
      </c>
      <c r="M346">
        <f t="shared" si="67"/>
        <v>0.28449999999999998</v>
      </c>
      <c r="N346">
        <f t="shared" si="68"/>
        <v>0.58389999999999997</v>
      </c>
      <c r="P346">
        <f t="shared" si="69"/>
        <v>0.58389999999999997</v>
      </c>
      <c r="Q346">
        <f>IFERROR(J144+MATCH(P346,J346:N346,0)-1,"")</f>
        <v>2016</v>
      </c>
      <c r="R346">
        <f t="shared" si="70"/>
        <v>-1.0076000000000001</v>
      </c>
      <c r="S346">
        <f>IFERROR(J144+MATCH(R346,J346:N346)-1,"")</f>
        <v>2014</v>
      </c>
      <c r="T346">
        <f t="shared" si="71"/>
        <v>4.1424999999999962E-2</v>
      </c>
      <c r="U346">
        <f t="shared" si="72"/>
        <v>0.7125627709191662</v>
      </c>
      <c r="V346" t="str">
        <f t="shared" si="73"/>
        <v/>
      </c>
      <c r="W346">
        <f t="shared" si="74"/>
        <v>0.36975689827316122</v>
      </c>
      <c r="X346">
        <f t="shared" si="75"/>
        <v>-1.4721860905626831</v>
      </c>
      <c r="Y346">
        <f t="shared" si="76"/>
        <v>0.34112784153239839</v>
      </c>
      <c r="Z346">
        <f t="shared" si="77"/>
        <v>0.76130135075712357</v>
      </c>
      <c r="AA346">
        <f t="shared" si="78"/>
        <v>-1.4721860905626831</v>
      </c>
      <c r="AB346">
        <f>IFERROR(V144+MATCH(AA346,V346:Z346,0)-1,"")</f>
        <v>2014</v>
      </c>
    </row>
    <row r="347" spans="1:28" x14ac:dyDescent="0.3">
      <c r="A347" s="1">
        <v>18</v>
      </c>
      <c r="B347" t="s">
        <v>1001</v>
      </c>
      <c r="C347" t="s">
        <v>10803</v>
      </c>
      <c r="D347" t="s">
        <v>10804</v>
      </c>
      <c r="E347" t="s">
        <v>10805</v>
      </c>
      <c r="F347" t="s">
        <v>10806</v>
      </c>
      <c r="G347" t="s">
        <v>9301</v>
      </c>
      <c r="I347" t="str">
        <f t="shared" si="63"/>
        <v>N/A</v>
      </c>
      <c r="J347">
        <f t="shared" si="64"/>
        <v>-5.1700000000000003E-2</v>
      </c>
      <c r="K347">
        <f t="shared" si="65"/>
        <v>-3.6700000000000003E-2</v>
      </c>
      <c r="L347">
        <f t="shared" si="66"/>
        <v>-8.539999999999999E-2</v>
      </c>
      <c r="M347">
        <f t="shared" si="67"/>
        <v>-6.5199999999999994E-2</v>
      </c>
      <c r="N347">
        <f t="shared" si="68"/>
        <v>-2.76E-2</v>
      </c>
      <c r="P347">
        <f t="shared" si="69"/>
        <v>-2.76E-2</v>
      </c>
      <c r="Q347">
        <f>IFERROR(J144+MATCH(P347,J347:N347,0)-1,"")</f>
        <v>2016</v>
      </c>
      <c r="R347">
        <f t="shared" si="70"/>
        <v>-8.539999999999999E-2</v>
      </c>
      <c r="S347">
        <f>IFERROR(J144+MATCH(R347,J347:N347)-1,"")</f>
        <v>2014</v>
      </c>
      <c r="T347">
        <f t="shared" si="71"/>
        <v>-5.3319999999999999E-2</v>
      </c>
      <c r="U347">
        <f t="shared" si="72"/>
        <v>2.2970785794134252E-2</v>
      </c>
      <c r="V347">
        <f t="shared" si="73"/>
        <v>7.052436144407713E-2</v>
      </c>
      <c r="W347">
        <f t="shared" si="74"/>
        <v>0.72352770814849643</v>
      </c>
      <c r="X347">
        <f t="shared" si="75"/>
        <v>-1.3965564908185177</v>
      </c>
      <c r="Y347">
        <f t="shared" si="76"/>
        <v>-0.51717865058989987</v>
      </c>
      <c r="Z347">
        <f t="shared" si="77"/>
        <v>1.1196830718158444</v>
      </c>
      <c r="AA347">
        <f t="shared" si="78"/>
        <v>-1.3965564908185177</v>
      </c>
      <c r="AB347">
        <f>IFERROR(V144+MATCH(AA347,V347:Z347,0)-1,"")</f>
        <v>2014</v>
      </c>
    </row>
    <row r="348" spans="1:28" x14ac:dyDescent="0.3">
      <c r="A348" s="1">
        <v>19</v>
      </c>
      <c r="B348" t="s">
        <v>1007</v>
      </c>
      <c r="C348" t="s">
        <v>5791</v>
      </c>
      <c r="D348" t="s">
        <v>1993</v>
      </c>
      <c r="E348" t="s">
        <v>10807</v>
      </c>
      <c r="F348" t="s">
        <v>10807</v>
      </c>
      <c r="G348" t="s">
        <v>5789</v>
      </c>
      <c r="I348" t="str">
        <f t="shared" si="63"/>
        <v>N/A</v>
      </c>
      <c r="J348">
        <f t="shared" si="64"/>
        <v>-500000</v>
      </c>
      <c r="K348">
        <f t="shared" si="65"/>
        <v>-5100000</v>
      </c>
      <c r="L348">
        <f t="shared" si="66"/>
        <v>-12400000</v>
      </c>
      <c r="M348">
        <f t="shared" si="67"/>
        <v>-12400000</v>
      </c>
      <c r="N348">
        <f t="shared" si="68"/>
        <v>-800000</v>
      </c>
      <c r="P348">
        <f t="shared" si="69"/>
        <v>-500000</v>
      </c>
      <c r="Q348">
        <f>IFERROR(J144+MATCH(P348,J348:N348,0)-1,"")</f>
        <v>2012</v>
      </c>
      <c r="R348">
        <f t="shared" si="70"/>
        <v>-12400000</v>
      </c>
      <c r="S348">
        <f>IFERROR(J144+MATCH(R348,J348:N348)-1,"")</f>
        <v>2015</v>
      </c>
      <c r="T348">
        <f t="shared" si="71"/>
        <v>-6240000</v>
      </c>
      <c r="U348">
        <f t="shared" si="72"/>
        <v>5910414.5370692909</v>
      </c>
      <c r="V348">
        <f t="shared" si="73"/>
        <v>0.97116707533786761</v>
      </c>
      <c r="W348">
        <f t="shared" si="74"/>
        <v>0.19287987210543014</v>
      </c>
      <c r="X348">
        <f t="shared" si="75"/>
        <v>-1.0422280808503945</v>
      </c>
      <c r="Y348">
        <f t="shared" si="76"/>
        <v>-1.0422280808503945</v>
      </c>
      <c r="Z348">
        <f t="shared" si="77"/>
        <v>0.92040921425749123</v>
      </c>
      <c r="AA348">
        <f t="shared" si="78"/>
        <v>-1.0422280808503945</v>
      </c>
      <c r="AB348">
        <f>IFERROR(V144+MATCH(AA348,V348:Z348,0)-1,"")</f>
        <v>2014</v>
      </c>
    </row>
    <row r="349" spans="1:28" x14ac:dyDescent="0.3">
      <c r="A349" s="1">
        <v>20</v>
      </c>
      <c r="B349" t="s">
        <v>1013</v>
      </c>
      <c r="C349" t="s">
        <v>254</v>
      </c>
      <c r="D349" t="s">
        <v>1014</v>
      </c>
      <c r="E349" t="s">
        <v>1014</v>
      </c>
      <c r="F349" t="s">
        <v>1014</v>
      </c>
      <c r="G349" t="s">
        <v>1014</v>
      </c>
      <c r="I349" t="str">
        <f t="shared" si="63"/>
        <v>N/A</v>
      </c>
      <c r="J349" t="str">
        <f t="shared" si="64"/>
        <v>N/A</v>
      </c>
      <c r="K349">
        <f t="shared" si="65"/>
        <v>0</v>
      </c>
      <c r="L349">
        <f t="shared" si="66"/>
        <v>0</v>
      </c>
      <c r="M349">
        <f t="shared" si="67"/>
        <v>0</v>
      </c>
      <c r="N349">
        <f t="shared" si="68"/>
        <v>0</v>
      </c>
      <c r="P349">
        <f t="shared" si="69"/>
        <v>0</v>
      </c>
      <c r="Q349">
        <f>IFERROR(J144+MATCH(P349,J349:N349,0)-1,"")</f>
        <v>2013</v>
      </c>
      <c r="R349">
        <f t="shared" si="70"/>
        <v>0</v>
      </c>
      <c r="S349">
        <f>IFERROR(J144+MATCH(R349,J349:N349)-1,"")</f>
        <v>2016</v>
      </c>
      <c r="T349">
        <f t="shared" si="71"/>
        <v>0</v>
      </c>
      <c r="U349">
        <f t="shared" si="72"/>
        <v>0</v>
      </c>
      <c r="V349" t="str">
        <f t="shared" si="73"/>
        <v/>
      </c>
      <c r="W349" t="e">
        <f t="shared" si="74"/>
        <v>#DIV/0!</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5438</v>
      </c>
      <c r="D350" t="s">
        <v>10808</v>
      </c>
      <c r="E350" t="s">
        <v>10809</v>
      </c>
      <c r="F350" t="s">
        <v>2016</v>
      </c>
      <c r="G350" t="s">
        <v>710</v>
      </c>
      <c r="I350" t="str">
        <f t="shared" si="63"/>
        <v>N/A</v>
      </c>
      <c r="J350">
        <f t="shared" si="64"/>
        <v>4300000</v>
      </c>
      <c r="K350">
        <f t="shared" si="65"/>
        <v>27600000</v>
      </c>
      <c r="L350">
        <f t="shared" si="66"/>
        <v>-94600000</v>
      </c>
      <c r="M350">
        <f t="shared" si="67"/>
        <v>12100000</v>
      </c>
      <c r="N350">
        <f t="shared" si="68"/>
        <v>15000000</v>
      </c>
      <c r="P350">
        <f t="shared" si="69"/>
        <v>27600000</v>
      </c>
      <c r="Q350">
        <f>IFERROR(J144+MATCH(P350,J350:N350,0)-1,"")</f>
        <v>2013</v>
      </c>
      <c r="R350">
        <f t="shared" si="70"/>
        <v>-94600000</v>
      </c>
      <c r="S350">
        <f>IFERROR(J144+MATCH(R350,J350:N350)-1,"")</f>
        <v>2014</v>
      </c>
      <c r="T350">
        <f t="shared" si="71"/>
        <v>-7120000</v>
      </c>
      <c r="U350">
        <f t="shared" si="72"/>
        <v>49616902.361997567</v>
      </c>
      <c r="V350">
        <f t="shared" si="73"/>
        <v>0.23016350187848028</v>
      </c>
      <c r="W350">
        <f t="shared" si="74"/>
        <v>0.69976153986171941</v>
      </c>
      <c r="X350">
        <f t="shared" si="75"/>
        <v>-1.7631088567714059</v>
      </c>
      <c r="Y350">
        <f t="shared" si="76"/>
        <v>0.38736799528059468</v>
      </c>
      <c r="Z350">
        <f t="shared" si="77"/>
        <v>0.44581581975061157</v>
      </c>
      <c r="AA350">
        <f t="shared" si="78"/>
        <v>-1.7631088567714059</v>
      </c>
      <c r="AB350">
        <f>IFERROR(V144+MATCH(AA350,V350:Z350,0)-1,"")</f>
        <v>2014</v>
      </c>
    </row>
    <row r="351" spans="1:28" x14ac:dyDescent="0.3">
      <c r="A351" s="1">
        <v>22</v>
      </c>
      <c r="B351" t="s">
        <v>1021</v>
      </c>
      <c r="C351" t="s">
        <v>10810</v>
      </c>
      <c r="D351" t="s">
        <v>10811</v>
      </c>
      <c r="E351" t="s">
        <v>10812</v>
      </c>
      <c r="F351" t="s">
        <v>10813</v>
      </c>
      <c r="G351" t="s">
        <v>5783</v>
      </c>
      <c r="I351" t="str">
        <f t="shared" si="63"/>
        <v>N/A</v>
      </c>
      <c r="J351">
        <f t="shared" si="64"/>
        <v>284900000</v>
      </c>
      <c r="K351">
        <f t="shared" si="65"/>
        <v>233400000</v>
      </c>
      <c r="L351">
        <f t="shared" si="66"/>
        <v>62900000</v>
      </c>
      <c r="M351">
        <f t="shared" si="67"/>
        <v>333000000</v>
      </c>
      <c r="N351">
        <f t="shared" si="68"/>
        <v>229100000</v>
      </c>
      <c r="P351">
        <f t="shared" si="69"/>
        <v>333000000</v>
      </c>
      <c r="Q351">
        <f>IFERROR(J144+MATCH(P351,J351:N351,0)-1,"")</f>
        <v>2015</v>
      </c>
      <c r="R351">
        <f t="shared" si="70"/>
        <v>62900000</v>
      </c>
      <c r="S351">
        <f>IFERROR(J144+MATCH(R351,J351:N351)-1,"")</f>
        <v>2014</v>
      </c>
      <c r="T351">
        <f t="shared" si="71"/>
        <v>228660000</v>
      </c>
      <c r="U351">
        <f t="shared" si="72"/>
        <v>101917628.50459188</v>
      </c>
      <c r="V351">
        <f t="shared" si="73"/>
        <v>0.55181817733784999</v>
      </c>
      <c r="W351">
        <f t="shared" si="74"/>
        <v>4.6508146525273984E-2</v>
      </c>
      <c r="X351">
        <f t="shared" si="75"/>
        <v>-1.6264114700484</v>
      </c>
      <c r="Y351">
        <f t="shared" si="76"/>
        <v>1.0237679342715376</v>
      </c>
      <c r="Z351">
        <f t="shared" si="77"/>
        <v>4.3172119137385133E-3</v>
      </c>
      <c r="AA351">
        <f t="shared" si="78"/>
        <v>-1.6264114700484</v>
      </c>
      <c r="AB351">
        <f>IFERROR(V144+MATCH(AA351,V351:Z351,0)-1,"")</f>
        <v>2014</v>
      </c>
    </row>
    <row r="352" spans="1:28" x14ac:dyDescent="0.3">
      <c r="A352" s="1">
        <v>23</v>
      </c>
      <c r="B352" t="s">
        <v>1027</v>
      </c>
      <c r="C352" t="s">
        <v>254</v>
      </c>
      <c r="D352" t="s">
        <v>1853</v>
      </c>
      <c r="E352" t="s">
        <v>10814</v>
      </c>
      <c r="F352" t="s">
        <v>10815</v>
      </c>
      <c r="G352" t="s">
        <v>5847</v>
      </c>
      <c r="I352" t="str">
        <f t="shared" si="63"/>
        <v>N/A</v>
      </c>
      <c r="J352" t="str">
        <f t="shared" si="64"/>
        <v>N/A</v>
      </c>
      <c r="K352">
        <f t="shared" si="65"/>
        <v>-0.18079999999999999</v>
      </c>
      <c r="L352">
        <f t="shared" si="66"/>
        <v>-0.73050000000000004</v>
      </c>
      <c r="M352">
        <f t="shared" si="67"/>
        <v>4.2941000000000003</v>
      </c>
      <c r="N352">
        <f t="shared" si="68"/>
        <v>-0.312</v>
      </c>
      <c r="P352">
        <f t="shared" si="69"/>
        <v>4.2941000000000003</v>
      </c>
      <c r="Q352">
        <f>IFERROR(J144+MATCH(P352,J352:N352,0)-1,"")</f>
        <v>2015</v>
      </c>
      <c r="R352">
        <f t="shared" si="70"/>
        <v>-0.73050000000000004</v>
      </c>
      <c r="S352">
        <f>IFERROR(J144+MATCH(R352,J352:N352)-1,"")</f>
        <v>2014</v>
      </c>
      <c r="T352">
        <f t="shared" si="71"/>
        <v>0.76770000000000016</v>
      </c>
      <c r="U352">
        <f t="shared" si="72"/>
        <v>2.3625907065479343</v>
      </c>
      <c r="V352" t="str">
        <f t="shared" si="73"/>
        <v/>
      </c>
      <c r="W352">
        <f t="shared" si="74"/>
        <v>-0.40146606747043689</v>
      </c>
      <c r="X352">
        <f t="shared" si="75"/>
        <v>-0.63413438300918135</v>
      </c>
      <c r="Y352">
        <f t="shared" si="76"/>
        <v>1.4925987773618856</v>
      </c>
      <c r="Z352">
        <f t="shared" si="77"/>
        <v>-0.45699832688226744</v>
      </c>
      <c r="AA352">
        <f t="shared" si="78"/>
        <v>1.4925987773618856</v>
      </c>
      <c r="AB352">
        <f>IFERROR(V144+MATCH(AA352,V352:Z352,0)-1,"")</f>
        <v>2015</v>
      </c>
    </row>
    <row r="353" spans="1:28" x14ac:dyDescent="0.3">
      <c r="A353" s="1">
        <v>24</v>
      </c>
      <c r="B353" t="s">
        <v>1032</v>
      </c>
      <c r="C353" t="s">
        <v>254</v>
      </c>
      <c r="D353" t="s">
        <v>254</v>
      </c>
      <c r="E353" t="s">
        <v>254</v>
      </c>
      <c r="F353" t="s">
        <v>254</v>
      </c>
      <c r="G353" t="s">
        <v>10816</v>
      </c>
      <c r="I353" t="str">
        <f t="shared" si="63"/>
        <v>N/A</v>
      </c>
      <c r="J353" t="str">
        <f t="shared" si="64"/>
        <v>N/A</v>
      </c>
      <c r="K353" t="str">
        <f t="shared" si="65"/>
        <v>N/A</v>
      </c>
      <c r="L353" t="str">
        <f t="shared" si="66"/>
        <v>N/A</v>
      </c>
      <c r="M353" t="str">
        <f t="shared" si="67"/>
        <v>N/A</v>
      </c>
      <c r="N353">
        <f t="shared" si="68"/>
        <v>2.53E-2</v>
      </c>
      <c r="P353">
        <f t="shared" si="69"/>
        <v>2.53E-2</v>
      </c>
      <c r="Q353">
        <f>IFERROR(J144+MATCH(P353,J353:N353,0)-1,"")</f>
        <v>2016</v>
      </c>
      <c r="R353">
        <f t="shared" si="70"/>
        <v>2.53E-2</v>
      </c>
      <c r="S353">
        <f>IFERROR(J144+MATCH(R353,J353:N353)-1,"")</f>
        <v>2016</v>
      </c>
      <c r="T353">
        <f t="shared" si="71"/>
        <v>2.53E-2</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10817</v>
      </c>
      <c r="C355" t="s">
        <v>10818</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10819</v>
      </c>
      <c r="C356" t="s">
        <v>10820</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8116</v>
      </c>
      <c r="C357" t="s">
        <v>8117</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8118</v>
      </c>
      <c r="C358" t="s">
        <v>8119</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8108</v>
      </c>
      <c r="C359" t="s">
        <v>8109</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10821</v>
      </c>
      <c r="C360" t="s">
        <v>10822</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1506</v>
      </c>
      <c r="I363" t="str">
        <f t="shared" si="63"/>
        <v>N/A</v>
      </c>
      <c r="J363">
        <f t="shared" si="64"/>
        <v>1450000000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10823</v>
      </c>
      <c r="I365" t="str">
        <f t="shared" si="63"/>
        <v>N/A</v>
      </c>
      <c r="J365">
        <f t="shared" si="64"/>
        <v>16.100000000000001</v>
      </c>
      <c r="K365" t="str">
        <f t="shared" si="65"/>
        <v>N/A</v>
      </c>
      <c r="L365" t="str">
        <f t="shared" si="66"/>
        <v>N/A</v>
      </c>
      <c r="M365" t="str">
        <f t="shared" si="67"/>
        <v>N/A</v>
      </c>
      <c r="N365" t="str">
        <f t="shared" si="68"/>
        <v>N/A</v>
      </c>
    </row>
    <row r="366" spans="1:28" x14ac:dyDescent="0.3">
      <c r="A366" s="1">
        <v>3</v>
      </c>
      <c r="B366" t="s">
        <v>124</v>
      </c>
      <c r="C366" t="s">
        <v>10824</v>
      </c>
      <c r="I366" t="str">
        <f t="shared" si="63"/>
        <v>N/A</v>
      </c>
      <c r="J366">
        <f t="shared" si="64"/>
        <v>14.04</v>
      </c>
      <c r="K366" t="str">
        <f t="shared" si="65"/>
        <v>N/A</v>
      </c>
      <c r="L366" t="str">
        <f t="shared" si="66"/>
        <v>N/A</v>
      </c>
      <c r="M366" t="str">
        <f t="shared" si="67"/>
        <v>N/A</v>
      </c>
      <c r="N366" t="str">
        <f t="shared" si="68"/>
        <v>N/A</v>
      </c>
    </row>
    <row r="367" spans="1:28" x14ac:dyDescent="0.3">
      <c r="A367" s="1">
        <v>4</v>
      </c>
      <c r="B367" t="s">
        <v>126</v>
      </c>
      <c r="C367" t="s">
        <v>10825</v>
      </c>
      <c r="I367" t="str">
        <f t="shared" si="63"/>
        <v>N/A</v>
      </c>
      <c r="J367">
        <f t="shared" si="64"/>
        <v>0.78</v>
      </c>
      <c r="K367" t="str">
        <f t="shared" si="65"/>
        <v>N/A</v>
      </c>
      <c r="L367" t="str">
        <f t="shared" si="66"/>
        <v>N/A</v>
      </c>
      <c r="M367" t="str">
        <f t="shared" si="67"/>
        <v>N/A</v>
      </c>
      <c r="N367" t="str">
        <f t="shared" si="68"/>
        <v>N/A</v>
      </c>
    </row>
    <row r="368" spans="1:28" x14ac:dyDescent="0.3">
      <c r="A368" s="1">
        <v>5</v>
      </c>
      <c r="B368" t="s">
        <v>128</v>
      </c>
      <c r="C368" t="s">
        <v>1757</v>
      </c>
      <c r="I368" t="str">
        <f t="shared" si="63"/>
        <v>N/A</v>
      </c>
      <c r="J368">
        <f t="shared" si="64"/>
        <v>1.52</v>
      </c>
      <c r="K368" t="str">
        <f t="shared" si="65"/>
        <v>N/A</v>
      </c>
      <c r="L368" t="str">
        <f t="shared" si="66"/>
        <v>N/A</v>
      </c>
      <c r="M368" t="str">
        <f t="shared" si="67"/>
        <v>N/A</v>
      </c>
      <c r="N368" t="str">
        <f t="shared" si="68"/>
        <v>N/A</v>
      </c>
    </row>
    <row r="369" spans="1:14" x14ac:dyDescent="0.3">
      <c r="A369" s="1">
        <v>6</v>
      </c>
      <c r="B369" t="s">
        <v>130</v>
      </c>
      <c r="C369" t="s">
        <v>10826</v>
      </c>
      <c r="I369" t="str">
        <f t="shared" si="63"/>
        <v>N/A</v>
      </c>
      <c r="J369">
        <f t="shared" si="64"/>
        <v>2.91</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1480</v>
      </c>
      <c r="I374" t="str">
        <f t="shared" si="63"/>
        <v>N/A</v>
      </c>
      <c r="J374">
        <f t="shared" si="64"/>
        <v>7370000000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10827</v>
      </c>
      <c r="I376" t="str">
        <f t="shared" si="63"/>
        <v>N/A</v>
      </c>
      <c r="J376">
        <f t="shared" si="64"/>
        <v>24.68</v>
      </c>
      <c r="K376" t="str">
        <f t="shared" si="65"/>
        <v>N/A</v>
      </c>
      <c r="L376" t="str">
        <f t="shared" si="66"/>
        <v>N/A</v>
      </c>
      <c r="M376" t="str">
        <f t="shared" si="67"/>
        <v>N/A</v>
      </c>
      <c r="N376" t="str">
        <f t="shared" si="68"/>
        <v>N/A</v>
      </c>
    </row>
    <row r="377" spans="1:14" x14ac:dyDescent="0.3">
      <c r="A377" s="1">
        <v>3</v>
      </c>
      <c r="B377" t="s">
        <v>124</v>
      </c>
      <c r="C377" t="s">
        <v>10828</v>
      </c>
      <c r="I377" t="str">
        <f t="shared" si="63"/>
        <v>N/A</v>
      </c>
      <c r="J377">
        <f t="shared" si="64"/>
        <v>17.14</v>
      </c>
      <c r="K377" t="str">
        <f t="shared" si="65"/>
        <v>N/A</v>
      </c>
      <c r="L377" t="str">
        <f t="shared" si="66"/>
        <v>N/A</v>
      </c>
      <c r="M377" t="str">
        <f t="shared" si="67"/>
        <v>N/A</v>
      </c>
      <c r="N377" t="str">
        <f t="shared" si="68"/>
        <v>N/A</v>
      </c>
    </row>
    <row r="378" spans="1:14" x14ac:dyDescent="0.3">
      <c r="A378" s="1">
        <v>4</v>
      </c>
      <c r="B378" t="s">
        <v>126</v>
      </c>
      <c r="C378" t="s">
        <v>2723</v>
      </c>
      <c r="I378" t="str">
        <f t="shared" si="63"/>
        <v>N/A</v>
      </c>
      <c r="J378">
        <f t="shared" si="64"/>
        <v>1.23</v>
      </c>
      <c r="K378" t="str">
        <f t="shared" si="65"/>
        <v>N/A</v>
      </c>
      <c r="L378" t="str">
        <f t="shared" si="66"/>
        <v>N/A</v>
      </c>
      <c r="M378" t="str">
        <f t="shared" si="67"/>
        <v>N/A</v>
      </c>
      <c r="N378" t="str">
        <f t="shared" si="68"/>
        <v>N/A</v>
      </c>
    </row>
    <row r="379" spans="1:14" x14ac:dyDescent="0.3">
      <c r="A379" s="1">
        <v>5</v>
      </c>
      <c r="B379" t="s">
        <v>128</v>
      </c>
      <c r="C379" t="s">
        <v>8298</v>
      </c>
      <c r="I379" t="str">
        <f t="shared" si="63"/>
        <v>N/A</v>
      </c>
      <c r="J379">
        <f t="shared" si="64"/>
        <v>1.1200000000000001</v>
      </c>
      <c r="K379" t="str">
        <f t="shared" si="65"/>
        <v>N/A</v>
      </c>
      <c r="L379" t="str">
        <f t="shared" si="66"/>
        <v>N/A</v>
      </c>
      <c r="M379" t="str">
        <f t="shared" si="67"/>
        <v>N/A</v>
      </c>
      <c r="N379" t="str">
        <f t="shared" si="68"/>
        <v>N/A</v>
      </c>
    </row>
    <row r="380" spans="1:14" x14ac:dyDescent="0.3">
      <c r="A380" s="1">
        <v>6</v>
      </c>
      <c r="B380" t="s">
        <v>130</v>
      </c>
      <c r="C380" t="s">
        <v>10829</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10.54</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10830</v>
      </c>
      <c r="I385" t="str">
        <f t="shared" si="79"/>
        <v>N/A</v>
      </c>
      <c r="J385">
        <f t="shared" si="80"/>
        <v>5440000000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8593</v>
      </c>
      <c r="I387" t="str">
        <f t="shared" si="79"/>
        <v>N/A</v>
      </c>
      <c r="J387">
        <f t="shared" si="80"/>
        <v>20.21</v>
      </c>
      <c r="K387" t="str">
        <f t="shared" si="81"/>
        <v>N/A</v>
      </c>
      <c r="L387" t="str">
        <f t="shared" si="82"/>
        <v>N/A</v>
      </c>
      <c r="M387" t="str">
        <f t="shared" si="83"/>
        <v>N/A</v>
      </c>
      <c r="N387" t="str">
        <f t="shared" si="84"/>
        <v>N/A</v>
      </c>
    </row>
    <row r="388" spans="1:14" x14ac:dyDescent="0.3">
      <c r="A388" s="1">
        <v>3</v>
      </c>
      <c r="B388" t="s">
        <v>124</v>
      </c>
      <c r="C388" t="s">
        <v>10831</v>
      </c>
      <c r="I388" t="str">
        <f t="shared" si="79"/>
        <v>N/A</v>
      </c>
      <c r="J388">
        <f t="shared" si="80"/>
        <v>13.12</v>
      </c>
      <c r="K388" t="str">
        <f t="shared" si="81"/>
        <v>N/A</v>
      </c>
      <c r="L388" t="str">
        <f t="shared" si="82"/>
        <v>N/A</v>
      </c>
      <c r="M388" t="str">
        <f t="shared" si="83"/>
        <v>N/A</v>
      </c>
      <c r="N388" t="str">
        <f t="shared" si="84"/>
        <v>N/A</v>
      </c>
    </row>
    <row r="389" spans="1:14" x14ac:dyDescent="0.3">
      <c r="A389" s="1">
        <v>4</v>
      </c>
      <c r="B389" t="s">
        <v>126</v>
      </c>
      <c r="C389" t="s">
        <v>2033</v>
      </c>
      <c r="I389" t="str">
        <f t="shared" si="79"/>
        <v>N/A</v>
      </c>
      <c r="J389">
        <f t="shared" si="80"/>
        <v>0.99</v>
      </c>
      <c r="K389" t="str">
        <f t="shared" si="81"/>
        <v>N/A</v>
      </c>
      <c r="L389" t="str">
        <f t="shared" si="82"/>
        <v>N/A</v>
      </c>
      <c r="M389" t="str">
        <f t="shared" si="83"/>
        <v>N/A</v>
      </c>
      <c r="N389" t="str">
        <f t="shared" si="84"/>
        <v>N/A</v>
      </c>
    </row>
    <row r="390" spans="1:14" x14ac:dyDescent="0.3">
      <c r="A390" s="1">
        <v>5</v>
      </c>
      <c r="B390" t="s">
        <v>128</v>
      </c>
      <c r="C390" t="s">
        <v>1128</v>
      </c>
      <c r="I390" t="str">
        <f t="shared" si="79"/>
        <v>N/A</v>
      </c>
      <c r="J390">
        <f t="shared" si="80"/>
        <v>1.19</v>
      </c>
      <c r="K390" t="str">
        <f t="shared" si="81"/>
        <v>N/A</v>
      </c>
      <c r="L390" t="str">
        <f t="shared" si="82"/>
        <v>N/A</v>
      </c>
      <c r="M390" t="str">
        <f t="shared" si="83"/>
        <v>N/A</v>
      </c>
      <c r="N390" t="str">
        <f t="shared" si="84"/>
        <v>N/A</v>
      </c>
    </row>
    <row r="391" spans="1:14" x14ac:dyDescent="0.3">
      <c r="A391" s="1">
        <v>6</v>
      </c>
      <c r="B391" t="s">
        <v>130</v>
      </c>
      <c r="C391" t="s">
        <v>6800</v>
      </c>
      <c r="I391" t="str">
        <f t="shared" si="79"/>
        <v>N/A</v>
      </c>
      <c r="J391">
        <f t="shared" si="80"/>
        <v>3.69</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C396" t="s">
        <v>10832</v>
      </c>
      <c r="I396" t="str">
        <f t="shared" si="79"/>
        <v>N/A</v>
      </c>
      <c r="J396">
        <f t="shared" si="80"/>
        <v>9730000000</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C398" t="s">
        <v>10833</v>
      </c>
      <c r="I398" t="str">
        <f t="shared" si="79"/>
        <v>N/A</v>
      </c>
      <c r="J398">
        <f t="shared" si="80"/>
        <v>68.209999999999994</v>
      </c>
      <c r="K398" t="str">
        <f t="shared" si="81"/>
        <v>N/A</v>
      </c>
      <c r="L398" t="str">
        <f t="shared" si="82"/>
        <v>N/A</v>
      </c>
      <c r="M398" t="str">
        <f t="shared" si="83"/>
        <v>N/A</v>
      </c>
      <c r="N398" t="str">
        <f t="shared" si="84"/>
        <v>N/A</v>
      </c>
    </row>
    <row r="399" spans="1:14" x14ac:dyDescent="0.3">
      <c r="A399" s="1">
        <v>3</v>
      </c>
      <c r="B399" t="s">
        <v>124</v>
      </c>
      <c r="C399" t="s">
        <v>10834</v>
      </c>
      <c r="I399" t="str">
        <f t="shared" si="79"/>
        <v>N/A</v>
      </c>
      <c r="J399">
        <f t="shared" si="80"/>
        <v>11.91</v>
      </c>
      <c r="K399" t="str">
        <f t="shared" si="81"/>
        <v>N/A</v>
      </c>
      <c r="L399" t="str">
        <f t="shared" si="82"/>
        <v>N/A</v>
      </c>
      <c r="M399" t="str">
        <f t="shared" si="83"/>
        <v>N/A</v>
      </c>
      <c r="N399" t="str">
        <f t="shared" si="84"/>
        <v>N/A</v>
      </c>
    </row>
    <row r="400" spans="1:14" x14ac:dyDescent="0.3">
      <c r="A400" s="1">
        <v>4</v>
      </c>
      <c r="B400" t="s">
        <v>126</v>
      </c>
      <c r="C400" t="s">
        <v>10835</v>
      </c>
    </row>
    <row r="401" spans="1:3" x14ac:dyDescent="0.3">
      <c r="A401" s="1">
        <v>5</v>
      </c>
      <c r="B401" t="s">
        <v>128</v>
      </c>
      <c r="C401" t="s">
        <v>10836</v>
      </c>
    </row>
    <row r="402" spans="1:3" x14ac:dyDescent="0.3">
      <c r="A402" s="1">
        <v>6</v>
      </c>
      <c r="B402" t="s">
        <v>130</v>
      </c>
      <c r="C402" t="s">
        <v>4397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8.9219159749673038E-3</v>
      </c>
      <c r="AL454">
        <f ca="1">Z455-Y455</f>
        <v>4.6888713800148363E-3</v>
      </c>
      <c r="AM454">
        <f ca="1">AA455-Z455</f>
        <v>1.6645285838834206E-2</v>
      </c>
      <c r="AN454">
        <f ca="1">AB455-AA455</f>
        <v>1.9554054054054248E-3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0.18433852140077822</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0.19326043737574553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0.19794930875576036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0.21459459459459457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0.21654999999999999</v>
      </c>
      <c r="AK455" t="str">
        <f>"Max " &amp; AK452</f>
        <v>Max Change in Gross Margin / Sales</v>
      </c>
      <c r="AL455">
        <f ca="1">MAX(AK454:AN454)</f>
        <v>1.6645285838834206E-2</v>
      </c>
    </row>
    <row r="456" spans="2:40" x14ac:dyDescent="0.3">
      <c r="X456" t="str">
        <f>"Max " &amp; X453</f>
        <v>Max Gross Margin</v>
      </c>
      <c r="Y456">
        <f ca="1">MAX(X455:AB455)</f>
        <v>0.21654999999999999</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2016</v>
      </c>
      <c r="AK457" t="str">
        <f>"Min " &amp; AK452</f>
        <v>Min Change in Gross Margin / Sales</v>
      </c>
      <c r="AL457">
        <f ca="1">MIN(AK454:AN454)</f>
        <v>1.9554054054054248E-3</v>
      </c>
    </row>
    <row r="458" spans="2:40" x14ac:dyDescent="0.3">
      <c r="X458" t="str">
        <f>"Min " &amp; X453</f>
        <v>Min Gross Margin</v>
      </c>
      <c r="Y458">
        <f ca="1">MIN(X455:AB455)</f>
        <v>0.18433852140077822</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3.8540856031128425E-2</v>
      </c>
      <c r="R462">
        <f ca="1">Y455-Y463-Y471</f>
        <v>4.5029821073558643E-2</v>
      </c>
      <c r="S462">
        <f ca="1">Z455-Z463-Z471</f>
        <v>5.0184331797235013E-2</v>
      </c>
      <c r="T462">
        <f ca="1">AA455-AA463-AA471</f>
        <v>6.1719901719901715E-2</v>
      </c>
      <c r="U462">
        <f ca="1">AB455-AB463-AB471</f>
        <v>6.6349999999999992E-2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6.6349999999999992E-2</v>
      </c>
      <c r="S463" t="str">
        <f>"GM Effect on Max"</f>
        <v>GM Effect on Max</v>
      </c>
      <c r="T463" t="str">
        <f ca="1">IF(R464=Y457,"Max OM in same year as Max GM","Inconclusive Effect")</f>
        <v>Max OM in same year as Max GM</v>
      </c>
      <c r="U463" t="str">
        <f>"Correlation with GM"</f>
        <v>Correlation with GM</v>
      </c>
      <c r="V463">
        <f ca="1">CORREL(Q462:U462,X455:AB455)</f>
        <v>0.99489119093590006</v>
      </c>
      <c r="X463">
        <f ca="1">(INDIRECT("J" &amp; MATCH("SG&amp;A Expense",B145:B403,0) +144))/(INDIRECT("J" &amp; MATCH("Sales/Revenue",B145:B403,0) +144))</f>
        <v>0.10577821011673151</v>
      </c>
      <c r="Y463">
        <f ca="1">(INDIRECT("K" &amp; MATCH("SG&amp;A Expense",B145:B403,0) +144))/(INDIRECT("K" &amp; MATCH("Sales/Revenue",B145:B403,0) +144))</f>
        <v>0.11039761431411531</v>
      </c>
      <c r="Z463">
        <f ca="1">(INDIRECT("L" &amp; MATCH("SG&amp;A Expense",B145:B403,0) +144))/(INDIRECT("L" &amp; MATCH("Sales/Revenue",B145:B403,0) +144))</f>
        <v>0.1061520737327189</v>
      </c>
      <c r="AA463">
        <f ca="1">(INDIRECT("M" &amp; MATCH("SG&amp;A Expense",B145:B403,0) +144))/(INDIRECT("M" &amp; MATCH("Sales/Revenue",B145:B403,0) +144))</f>
        <v>0.11402948402948401</v>
      </c>
      <c r="AB463">
        <f ca="1">(INDIRECT("N" &amp; MATCH("SG&amp;A Expense",B145:B403,0) +144))/(INDIRECT("N" &amp; MATCH("Sales/Revenue",B145:B403,0) +144))</f>
        <v>0.10967499999999999</v>
      </c>
      <c r="AE463">
        <f ca="1">R462-Q462</f>
        <v>6.4889650424302184E-3</v>
      </c>
      <c r="AF463">
        <f ca="1">S462-R462</f>
        <v>5.1545107236763699E-3</v>
      </c>
      <c r="AG463">
        <f ca="1">T462-S462</f>
        <v>1.1535569922666702E-2</v>
      </c>
      <c r="AH463">
        <f ca="1">U462-T462</f>
        <v>4.6300982800982771E-3</v>
      </c>
      <c r="AK463">
        <f ca="1">Y463-X463</f>
        <v>4.6194041973837974E-3</v>
      </c>
      <c r="AL463">
        <f ca="1">Z463-Y463</f>
        <v>-4.2455405813964092E-3</v>
      </c>
      <c r="AM463">
        <f ca="1">AA463-Z463</f>
        <v>7.8774102967651138E-3</v>
      </c>
      <c r="AN463">
        <f ca="1">AB463-AA463</f>
        <v>-4.3544840294840181E-3</v>
      </c>
    </row>
    <row r="464" spans="2:40" x14ac:dyDescent="0.3">
      <c r="Q464" t="str">
        <f>Q463 &amp; " Year"</f>
        <v>Max Operating Margin Year</v>
      </c>
      <c r="R464">
        <f ca="1">VALUE(Q461)+MATCH(R463,Q462:U462,0)-1</f>
        <v>2016</v>
      </c>
      <c r="S464" t="str">
        <f>"SGA Effect on Max"</f>
        <v>SGA Effect on Max</v>
      </c>
      <c r="T464" t="str">
        <f ca="1">IF(R464=Y467,"Max OM in same year as Min SGA","Inconclusive Effect")</f>
        <v>Inconclusive Effect</v>
      </c>
      <c r="U464" t="str">
        <f>"Correlation with SGA"</f>
        <v>Correlation with SGA</v>
      </c>
      <c r="V464">
        <f ca="1">CORREL(Q462:U462,X463:AB463)</f>
        <v>0.61966100233770771</v>
      </c>
      <c r="X464" t="str">
        <f>"Max " &amp; X461</f>
        <v>Max SGA / Sales</v>
      </c>
      <c r="Y464">
        <f ca="1">MAX(X463:AB463)</f>
        <v>0.11402948402948401</v>
      </c>
      <c r="AE464" t="str">
        <f>"Max " &amp; AE461</f>
        <v>Max Change in Operating Margin</v>
      </c>
      <c r="AF464">
        <f ca="1">MAX(AE463:AH463)</f>
        <v>1.1535569922666702E-2</v>
      </c>
      <c r="AK464" t="str">
        <f>"Max " &amp; AK461</f>
        <v>Max Change in SGA / Sales</v>
      </c>
      <c r="AL464">
        <f ca="1">MAX(AK463:AN463)</f>
        <v>7.8774102967651138E-3</v>
      </c>
    </row>
    <row r="465" spans="4:40" x14ac:dyDescent="0.3">
      <c r="J465" t="str">
        <f>"EOY Pretax ROIC"</f>
        <v>EOY Pretax ROIC</v>
      </c>
      <c r="Q465" t="str">
        <f>"Min " &amp; Q460</f>
        <v>Min Operating Margin</v>
      </c>
      <c r="R465">
        <f ca="1">MIN(Q462:U462)</f>
        <v>3.8540856031128425E-2</v>
      </c>
      <c r="S465" t="str">
        <f>"Dep Effect on Max"</f>
        <v>Dep Effect on Max</v>
      </c>
      <c r="T465" t="str">
        <f ca="1">IF(R464=Y475,"Max OM in same year as Min Depr","Inconclusive Effect")</f>
        <v>Inconclusive Effect</v>
      </c>
      <c r="U465" t="str">
        <f>"Correlation with Dep"</f>
        <v>Correlation with Dep</v>
      </c>
      <c r="V465">
        <f ca="1">CORREL(Q462:U462,X471:AB471)</f>
        <v>0.12750162933500619</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14-15</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2012</v>
      </c>
      <c r="S466" t="str">
        <f>"GM Effect on Min"</f>
        <v>GM Effect on Min</v>
      </c>
      <c r="T466" t="str">
        <f ca="1">IF(R466=Y459,"Min OM in same year as Min GM","Inconclusive Effect")</f>
        <v>Min OM in same year as Min GM</v>
      </c>
      <c r="X466" t="str">
        <f>"Min " &amp; X461</f>
        <v>Min SGA / Sales</v>
      </c>
      <c r="Y466">
        <f ca="1">MIN(X463:AB463)</f>
        <v>0.10577821011673151</v>
      </c>
      <c r="AE466" t="str">
        <f>"Min " &amp; AE461</f>
        <v>Min Change in Operating Margin</v>
      </c>
      <c r="AF466">
        <f ca="1">MIN(AE463:AH463)</f>
        <v>4.6300982800982771E-3</v>
      </c>
      <c r="AK466" t="str">
        <f>"Min " &amp; AK461</f>
        <v>Min Change in SGA / Sales</v>
      </c>
      <c r="AL466">
        <f ca="1">MIN(AK463:AN463)</f>
        <v>-4.3544840294840181E-3</v>
      </c>
    </row>
    <row r="467" spans="4:40" x14ac:dyDescent="0.3">
      <c r="J467">
        <f ca="1">Q462*(1/Q490)</f>
        <v>5.6974403221167695E-2</v>
      </c>
      <c r="K467">
        <f ca="1">R462*(1/R490)</f>
        <v>6.6264883999882965E-2</v>
      </c>
      <c r="L467">
        <f ca="1">S462*(1/S490)</f>
        <v>7.074644318846228E-2</v>
      </c>
      <c r="M467">
        <f ca="1">T462*(1/T490)</f>
        <v>8.8422682952585457E-2</v>
      </c>
      <c r="N467">
        <f ca="1">U462*(1/U490)</f>
        <v>8.6905268672844566E-2</v>
      </c>
      <c r="S467" t="str">
        <f>"SGA Effect on Min"</f>
        <v>SGA Effect on Min</v>
      </c>
      <c r="T467" t="str">
        <f ca="1">IF(R466=Y465,"Min OM in same year as Max SGA","Inconclusive Effect")</f>
        <v>Inconclusive Effect</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15-16</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8.8422682952585457E-2</v>
      </c>
      <c r="L468" t="str">
        <f>"OM Effect on Max"</f>
        <v>OM Effect on Max</v>
      </c>
      <c r="M468" t="str">
        <f ca="1">IF(K469=R464,"Max ROIC in same year as Max OM","Inconclusive Effect")</f>
        <v>Inconclusive Effect</v>
      </c>
      <c r="N468" t="str">
        <f>"Correlation with OM"</f>
        <v>Correlation with OM</v>
      </c>
      <c r="O468">
        <f ca="1">CORREL(J467:N467,Q462:U462)</f>
        <v>0.982325821638804</v>
      </c>
      <c r="S468" t="str">
        <f>"Dep Effect on Min"</f>
        <v>Dep Effect on Min</v>
      </c>
      <c r="T468" t="str">
        <f ca="1">IF(R466=Y473,"Min OM in same year as Max Dep","Inconclusive Effect")</f>
        <v>Inconclusive Effect</v>
      </c>
    </row>
    <row r="469" spans="4:40" x14ac:dyDescent="0.3">
      <c r="J469" t="str">
        <f>J468 &amp; " Year"</f>
        <v>Max EOY Pretax ROIC Year</v>
      </c>
      <c r="K469">
        <f ca="1">VALUE(J466)+MATCH(K468,J467:N467,0)-1</f>
        <v>2015</v>
      </c>
      <c r="L469" t="str">
        <f>"IC Effect on Max"</f>
        <v>IC Effect on Max</v>
      </c>
      <c r="M469" t="str">
        <f ca="1">IF(K469=R494,"Max ROIC in same year as Min IC","Inconclusive Effect")</f>
        <v>Inconclusive Effect</v>
      </c>
      <c r="N469" t="str">
        <f>"Correlation with IC"</f>
        <v>Correlation with IC</v>
      </c>
      <c r="O469">
        <f ca="1">CORREL(J467:N467,Q490:U490)</f>
        <v>0.69364939715246421</v>
      </c>
      <c r="X469" t="str">
        <f>"Depreciation / Sales"</f>
        <v>Depreciation / Sales</v>
      </c>
    </row>
    <row r="470" spans="4:40" x14ac:dyDescent="0.3">
      <c r="J470" t="str">
        <f>"Min " &amp; J465</f>
        <v>Min EOY Pretax ROIC</v>
      </c>
      <c r="K470">
        <f ca="1">MIN(J467:N467)</f>
        <v>5.6974403221167695E-2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2012</v>
      </c>
      <c r="L471" t="str">
        <f>"IC Effect on Min"</f>
        <v>IC Effect on Min</v>
      </c>
      <c r="M471" t="str">
        <f ca="1">IF(K471=R492,"Min ROIC in same year as Max IC","Inconclusive Effect")</f>
        <v>Inconclusive Effect</v>
      </c>
      <c r="Q471" t="str">
        <f>K476</f>
        <v>12-13</v>
      </c>
      <c r="R471" t="str">
        <f>L476</f>
        <v>13-14</v>
      </c>
      <c r="S471" t="str">
        <f>M476</f>
        <v>14-15</v>
      </c>
      <c r="T471" t="str">
        <f>N476</f>
        <v>15-16</v>
      </c>
      <c r="X471">
        <f ca="1">(INDIRECT("J" &amp; MATCH("Depreciation &amp; Amortization Expense",B145:B403,0) +144))/(INDIRECT("J" &amp; MATCH("Sales/Revenue",B145:B403,0) +144))</f>
        <v>4.0019455252918286E-2</v>
      </c>
      <c r="Y471">
        <f ca="1">(INDIRECT("K" &amp; MATCH("Depreciation &amp; Amortization Expense",B145:B403,0) +144))/(INDIRECT("K" &amp; MATCH("Sales/Revenue",B145:B403,0) +144))</f>
        <v>3.7833001988071574E-2</v>
      </c>
      <c r="Z471">
        <f ca="1">(INDIRECT("L" &amp; MATCH("Depreciation &amp; Amortization Expense",B145:B403,0) +144))/(INDIRECT("L" &amp; MATCH("Sales/Revenue",B145:B403,0) +144))</f>
        <v>4.161290322580645E-2</v>
      </c>
      <c r="AA471">
        <f ca="1">(INDIRECT("M" &amp; MATCH("Depreciation &amp; Amortization Expense",B145:B403,0) +144))/(INDIRECT("M" &amp; MATCH("Sales/Revenue",B145:B403,0) +144))</f>
        <v>3.884520884520884E-2</v>
      </c>
      <c r="AB471">
        <f ca="1">(INDIRECT("N" &amp; MATCH("Depreciation &amp; Amortization Expense",B145:B403,0) +144))/(INDIRECT("N" &amp; MATCH("Sales/Revenue",B145:B403,0) +144))</f>
        <v>4.0524999999999999E-2</v>
      </c>
    </row>
    <row r="472" spans="4:40" x14ac:dyDescent="0.3">
      <c r="Q472">
        <f ca="1">K467-J467</f>
        <v>9.2904807787152696E-3</v>
      </c>
      <c r="R472">
        <f ca="1">L467-K467</f>
        <v>4.4815591885793149E-3</v>
      </c>
      <c r="S472">
        <f ca="1">M467-L467</f>
        <v>1.7676239764123178E-2</v>
      </c>
      <c r="T472">
        <f ca="1">N467-M467</f>
        <v>-1.5174142797408918E-3</v>
      </c>
      <c r="X472" t="str">
        <f>"Max " &amp; X469</f>
        <v>Max Depreciation / Sales</v>
      </c>
      <c r="Y472">
        <f ca="1">MAX(X471:AB471)</f>
        <v>4.161290322580645E-2</v>
      </c>
      <c r="AK472" t="str">
        <f>"Change in Depreciation / Sales"</f>
        <v>Change in Depreciation / Sales</v>
      </c>
    </row>
    <row r="473" spans="4:40" x14ac:dyDescent="0.3">
      <c r="Q473" t="str">
        <f>"Max " &amp; Q470</f>
        <v>Max Change in EOY Pretax ROIC</v>
      </c>
      <c r="R473">
        <f ca="1">MAX(Q472:T472)</f>
        <v>1.7676239764123178E-2</v>
      </c>
      <c r="X473" t="str">
        <f>X472 &amp; " Year"</f>
        <v>Max Depreciation / Sales Year</v>
      </c>
      <c r="Y473">
        <f ca="1">VALUE(X470)+MATCH(Y472,X471:AB471,0)-1</f>
        <v>2014</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14-15</v>
      </c>
      <c r="X474" t="str">
        <f>"Min " &amp; X469</f>
        <v>Min Depreciation / Sales</v>
      </c>
      <c r="Y474">
        <f ca="1">MIN(X471:AB471)</f>
        <v>3.7833001988071574E-2</v>
      </c>
      <c r="AK474">
        <f ca="1">Y471-X471</f>
        <v>-2.1864532648467119E-3</v>
      </c>
      <c r="AL474">
        <f ca="1">Z471-Y471</f>
        <v>3.7799012377348756E-3</v>
      </c>
      <c r="AM474">
        <f ca="1">AA471-Z471</f>
        <v>-2.7676943805976101E-3</v>
      </c>
      <c r="AN474">
        <f ca="1">AB471-AA471</f>
        <v>1.679791154791159E-3</v>
      </c>
    </row>
    <row r="475" spans="4:40" x14ac:dyDescent="0.3">
      <c r="D475" t="str">
        <f>"EOY ROIC"</f>
        <v>EOY ROIC</v>
      </c>
      <c r="K475" t="str">
        <f>"Change in EOY ROIC"</f>
        <v>Change in EOY ROIC</v>
      </c>
      <c r="Q475" t="str">
        <f>"Min " &amp; Q470</f>
        <v>Min Change in EOY Pretax ROIC</v>
      </c>
      <c r="R475">
        <f ca="1">MIN(Q472:T472)</f>
        <v>-1.5174142797408918E-3</v>
      </c>
      <c r="X475" t="str">
        <f>X474 &amp; " Year"</f>
        <v>Min Depreciation / Sales Year</v>
      </c>
      <c r="Y475">
        <f ca="1">VALUE(X470)+MATCH(Y474,X471:AB471,0)-1</f>
        <v>2013</v>
      </c>
      <c r="AK475" t="str">
        <f>"Max " &amp; AK472</f>
        <v>Max Change in Depreciation / Sales</v>
      </c>
      <c r="AL475">
        <f ca="1">MAX(AK474:AN474)</f>
        <v>3.7799012377348756E-3</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15-16</v>
      </c>
      <c r="AK476" t="str">
        <f>AK475 &amp; " Year"</f>
        <v>Max Change in Depreciation / Sales Year</v>
      </c>
      <c r="AL476" t="str">
        <f ca="1">IF(MATCH(AL475,AK474:AN474,0)=1,AK473,IF(MATCH(AL475,AK474:AN474,0)=2,AL473,IF(MATCH(AL475,AK474:AN474,0)=3,AM473,AN473)))</f>
        <v>13-14</v>
      </c>
    </row>
    <row r="477" spans="4:40" x14ac:dyDescent="0.3">
      <c r="D477">
        <f ca="1">J467*(1-J487)</f>
        <v>3.5542538692889251E-2</v>
      </c>
      <c r="E477">
        <f ca="1">K467*(1-K487)</f>
        <v>4.398349777825513E-2</v>
      </c>
      <c r="F477">
        <f ca="1">L467*(1-L487)</f>
        <v>4.6509415909709466E-2</v>
      </c>
      <c r="G477">
        <f ca="1">M467*(1-M487)</f>
        <v>5.8778364952543065E-2</v>
      </c>
      <c r="H477">
        <f ca="1">N467*(1-N487)</f>
        <v>5.8498217328372432E-2</v>
      </c>
      <c r="K477">
        <f ca="1">E477-D477</f>
        <v>8.4409590853658789E-3</v>
      </c>
      <c r="L477">
        <f ca="1">F477-E477</f>
        <v>2.5259181314543355E-3</v>
      </c>
      <c r="M477">
        <f ca="1">G477-F477</f>
        <v>1.2268949042833599E-2</v>
      </c>
      <c r="N477">
        <f ca="1">H477-G477</f>
        <v>-2.8014762417063327E-4</v>
      </c>
      <c r="AK477" t="str">
        <f>"Min " &amp; AK472</f>
        <v>Min Change in Depreciation / Sales</v>
      </c>
      <c r="AL477">
        <f ca="1">MIN(AK474:AN474)</f>
        <v>-2.7676943805976101E-3</v>
      </c>
    </row>
    <row r="478" spans="4:40" x14ac:dyDescent="0.3">
      <c r="D478" t="str">
        <f>"Max " &amp; D475</f>
        <v>Max EOY ROIC</v>
      </c>
      <c r="E478">
        <f ca="1">MAX(D477:H477)</f>
        <v>5.8778364952543065E-2</v>
      </c>
      <c r="F478" t="str">
        <f>"Cash Tax  Effect on Max"</f>
        <v>Cash Tax  Effect on Max</v>
      </c>
      <c r="G478" t="str">
        <f ca="1">IF(E479=K491,"Max ROIC in same year as Min Cash Tax","Inconclusive Effect")</f>
        <v>Inconclusive Effect</v>
      </c>
      <c r="K478" t="str">
        <f>"Max " &amp; K475</f>
        <v>Max Change in EOY ROIC</v>
      </c>
      <c r="L478">
        <f ca="1">MAX(K477:N477)</f>
        <v>1.2268949042833599E-2</v>
      </c>
      <c r="AK478" t="str">
        <f>AK477 &amp; " Year"</f>
        <v>Min Change in Depreciation / Sales Year</v>
      </c>
      <c r="AL478" t="str">
        <f ca="1">IF(MATCH(AL477,AK474:AN474,0)=1,AK473,IF(MATCH(AL477,AK474:AN474,0)=2,AL473,IF(MATCH(AL477,AK474:AN474,0)=3,AM473,AN473)))</f>
        <v>14-15</v>
      </c>
    </row>
    <row r="479" spans="4:40" x14ac:dyDescent="0.3">
      <c r="D479" t="str">
        <f>D478 &amp; " Year"</f>
        <v>Max EOY ROIC Year</v>
      </c>
      <c r="E479">
        <f ca="1">VALUE(D476)+MATCH(E478,D477:H477,0)-1</f>
        <v>2015</v>
      </c>
      <c r="K479" t="str">
        <f>K478 &amp; " Year"</f>
        <v>Max Change in EOY ROIC Year</v>
      </c>
      <c r="L479" t="str">
        <f ca="1">IF(MATCH(L478,K477:N477,0)=1,K476,IF(MATCH(L478,K477:N477,0)=2,L476,IF(MATCH(L478,K477:N477,0)=3,M476,N476)))</f>
        <v>14-15</v>
      </c>
      <c r="Q479" t="str">
        <f>"Change in Cash Tax Rate"</f>
        <v>Change in Cash Tax Rate</v>
      </c>
    </row>
    <row r="480" spans="4:40" x14ac:dyDescent="0.3">
      <c r="D480" t="str">
        <f>"Min " &amp; D475</f>
        <v>Min EOY ROIC</v>
      </c>
      <c r="E480">
        <f ca="1">MIN(D477:H477)</f>
        <v>3.5542538692889251E-2</v>
      </c>
      <c r="F480" t="str">
        <f>"Cash Tax  Effect on Min"</f>
        <v>Cash Tax  Effect on Min</v>
      </c>
      <c r="G480" t="str">
        <f ca="1">IF(E481=K489,"Min ROIC in same year as Max Cash Tax","Inconclusive Effect")</f>
        <v>Min ROIC in same year as Max Cash Tax</v>
      </c>
      <c r="K480" t="str">
        <f>"Min " &amp; K475</f>
        <v>Min Change in EOY ROIC</v>
      </c>
      <c r="L480">
        <f ca="1">MIN(K477:N477)</f>
        <v>-2.8014762417063327E-4</v>
      </c>
      <c r="Q480" t="str">
        <f>K476</f>
        <v>12-13</v>
      </c>
      <c r="R480" t="str">
        <f>L476</f>
        <v>13-14</v>
      </c>
      <c r="S480" t="str">
        <f>M476</f>
        <v>14-15</v>
      </c>
      <c r="T480" t="str">
        <f>N476</f>
        <v>15-16</v>
      </c>
    </row>
    <row r="481" spans="4:40" x14ac:dyDescent="0.3">
      <c r="D481" t="str">
        <f>D480 &amp; " Year"</f>
        <v>Min EOY ROIC Year</v>
      </c>
      <c r="E481">
        <f ca="1">VALUE(D476)+MATCH(E480,D477:H477,0)-1</f>
        <v>2012</v>
      </c>
      <c r="K481" t="str">
        <f>K480 &amp; " Year"</f>
        <v>Min Change in EOY ROIC Year</v>
      </c>
      <c r="L481" t="str">
        <f ca="1">IF(MATCH(L480,K477:N477,0)=1,K476,IF(MATCH(L480,K477:N477,0)=2,L476,IF(MATCH(L480,K477:N477,0)=3,M476,N476)))</f>
        <v>15-16</v>
      </c>
      <c r="Q481">
        <f ca="1">K487-J487</f>
        <v>-3.9919278834742833E-2</v>
      </c>
      <c r="R481">
        <f ca="1">L487-K487</f>
        <v>6.3427785557446659E-3</v>
      </c>
      <c r="S481">
        <f ca="1">M487-L487</f>
        <v>-7.3331080223917877E-3</v>
      </c>
      <c r="T481">
        <f ca="1">N487-M487</f>
        <v>-8.3831855133867927E-3</v>
      </c>
      <c r="X481" t="str">
        <f>"Op WC / Sales"</f>
        <v>Op WC / Sales</v>
      </c>
    </row>
    <row r="482" spans="4:40" x14ac:dyDescent="0.3">
      <c r="D482" t="str">
        <f>"Correlation with OM"</f>
        <v>Correlation with OM</v>
      </c>
      <c r="E482">
        <f ca="1">CORREL(D477:H477,Q462:U462)</f>
        <v>0.98316588192625465</v>
      </c>
      <c r="Q482" t="str">
        <f>"Max " &amp; Q479</f>
        <v>Max Change in Cash Tax Rate</v>
      </c>
      <c r="R482">
        <f ca="1">MAX(Q481:T481)</f>
        <v>6.3427785557446659E-3</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0.70464585139636693</v>
      </c>
      <c r="Q483" t="str">
        <f>Q482 &amp; " Year"</f>
        <v>Max Change in Cash Tax Rate Year</v>
      </c>
      <c r="R483" t="str">
        <f ca="1">IF(MATCH(R482,Q481:T481,0)=1,Q480,IF(MATCH(R482,Q481:T481,0)=2,R480,IF(MATCH(R482,Q481:T481,0)=3,S480,T480)))</f>
        <v>13-14</v>
      </c>
      <c r="X483">
        <f ca="1">(INDIRECT("J" &amp; MATCH("Total Current Assets",B145:B403,0) +144) - INDIRECT("J" &amp; MATCH("Total Current Liabilities",B145:B403,0) +144))/(INDIRECT("J" &amp; MATCH("Sales/Revenue",B145:B403,0) +144))</f>
        <v>0.17256809338521401</v>
      </c>
      <c r="Y483">
        <f ca="1">(INDIRECT("K" &amp; MATCH("Total Current Assets",B145:B403,0) +144) - INDIRECT("K" &amp; MATCH("Total Current Liabilities",B145:B403,0) +144))/(INDIRECT("K" &amp; MATCH("Sales/Revenue",B145:B403,0) +144))</f>
        <v>0.17854870775347911</v>
      </c>
      <c r="Z483">
        <f ca="1">(INDIRECT("L" &amp; MATCH("Total Current Assets",B145:B403,0) +144) - INDIRECT("L" &amp; MATCH("Total Current Liabilities",B145:B403,0) +144))/(INDIRECT("L" &amp; MATCH("Sales/Revenue",B145:B403,0) +144))</f>
        <v>0.18631336405529955</v>
      </c>
      <c r="AA483">
        <f ca="1">(INDIRECT("M" &amp; MATCH("Total Current Assets",B145:B403,0) +144) - INDIRECT("M" &amp; MATCH("Total Current Liabilities",B145:B403,0) +144))/(INDIRECT("M" &amp; MATCH("Sales/Revenue",B145:B403,0) +144))</f>
        <v>0.13044226044226043</v>
      </c>
      <c r="AB483">
        <f ca="1">(INDIRECT("N" &amp; MATCH("Total Current Assets",B145:B403,0) +144) - INDIRECT("N" &amp; MATCH("Total Current Liabilities",B145:B403,0) +144))/(INDIRECT("N" &amp; MATCH("Sales/Revenue",B145:B403,0) +144))</f>
        <v>0.148475</v>
      </c>
      <c r="AK483" t="str">
        <f>K476</f>
        <v>12-13</v>
      </c>
      <c r="AL483" t="str">
        <f>L476</f>
        <v>13-14</v>
      </c>
      <c r="AM483" t="str">
        <f>M476</f>
        <v>14-15</v>
      </c>
      <c r="AN483" t="str">
        <f>N476</f>
        <v>15-16</v>
      </c>
    </row>
    <row r="484" spans="4:40" x14ac:dyDescent="0.3">
      <c r="D484" t="str">
        <f>"Correlation with GM"</f>
        <v>Correlation with GM</v>
      </c>
      <c r="E484">
        <f ca="1">CORREL(D477:H477,X455:AB455)</f>
        <v>0.9953430308864375</v>
      </c>
      <c r="Q484" t="str">
        <f>"Min " &amp; Q479</f>
        <v>Min Change in Cash Tax Rate</v>
      </c>
      <c r="R484">
        <f ca="1">MIN(Q481:T481)</f>
        <v>-3.9919278834742833E-2</v>
      </c>
      <c r="X484" t="str">
        <f>"Max " &amp; X481</f>
        <v>Max Op WC / Sales</v>
      </c>
      <c r="Y484">
        <f ca="1">MAX(X483:AB483)</f>
        <v>0.18631336405529955</v>
      </c>
      <c r="AK484">
        <f ca="1">Y483-X483</f>
        <v>5.9806143682651081E-3</v>
      </c>
      <c r="AL484">
        <f ca="1">Z483-Y483</f>
        <v>7.7646563018204384E-3</v>
      </c>
      <c r="AM484">
        <f ca="1">AA483-Z483</f>
        <v>-5.5871103613039125E-2</v>
      </c>
      <c r="AN484">
        <f ca="1">AB483-AA483</f>
        <v>1.8032739557739569E-2</v>
      </c>
    </row>
    <row r="485" spans="4:40" x14ac:dyDescent="0.3">
      <c r="D485" t="str">
        <f>"Correlation with SGA"</f>
        <v>Correlation with SGA</v>
      </c>
      <c r="E485">
        <f ca="1">CORREL(D477:H477,X463:AB463)</f>
        <v>0.73485786537865472</v>
      </c>
      <c r="J485" t="str">
        <f>"Cash Tax Rate"</f>
        <v>Cash Tax Rate</v>
      </c>
      <c r="Q485" t="str">
        <f>Q484 &amp; " Year"</f>
        <v>Min Change in Cash Tax Rate Year</v>
      </c>
      <c r="R485" t="str">
        <f ca="1">IF(MATCH(R484,Q481:T481,0)=1,Q480,IF(MATCH(R484,Q481:T481,0)=2,R480,IF(MATCH(R484,Q481:T481,0)=3,S480,T480)))</f>
        <v>12-13</v>
      </c>
      <c r="X485" t="str">
        <f>X484 &amp; " Year"</f>
        <v>Max Op WC / Sales Year</v>
      </c>
      <c r="Y485">
        <f ca="1">VALUE(X482)+MATCH(Y484,X483:AB483,0)-1</f>
        <v>2014</v>
      </c>
      <c r="AK485" t="str">
        <f>"Max " &amp; AK482</f>
        <v>Max Change in Op WC / Sales</v>
      </c>
      <c r="AL485">
        <f ca="1">MAX(AK484:AN484)</f>
        <v>1.8032739557739569E-2</v>
      </c>
    </row>
    <row r="486" spans="4:40" x14ac:dyDescent="0.3">
      <c r="D486" t="str">
        <f>"Correlation with Dep"</f>
        <v>Correlation with Dep</v>
      </c>
      <c r="E486">
        <f ca="1">CORREL(D477:H477,X471:AB471)</f>
        <v>-1.819732845454751E-3</v>
      </c>
      <c r="J486" t="str">
        <f>D476</f>
        <v>2012</v>
      </c>
      <c r="K486" t="str">
        <f>E476</f>
        <v>2013</v>
      </c>
      <c r="L486" t="str">
        <f>F476</f>
        <v>2014</v>
      </c>
      <c r="M486" t="str">
        <f>G476</f>
        <v>2015</v>
      </c>
      <c r="N486" t="str">
        <f>H476</f>
        <v>2016</v>
      </c>
      <c r="X486" t="str">
        <f>"Min " &amp; X481</f>
        <v>Min Op WC / Sales</v>
      </c>
      <c r="Y486">
        <f ca="1">MIN(X483:AB483)</f>
        <v>0.13044226044226043</v>
      </c>
      <c r="AK486" t="str">
        <f>AK485 &amp; " Year"</f>
        <v>Max Change in Op WC / Sales Year</v>
      </c>
      <c r="AL486" t="str">
        <f ca="1">IF(MATCH(AL485,AK484:AN484,0)=1,AK483,IF(MATCH(AL485,AK484:AN484,0)=2,AL483,IF(MATCH(AL485,AK484:AN484,0)=3,AM483,AN483)))</f>
        <v>15-16</v>
      </c>
    </row>
    <row r="487" spans="4:40" x14ac:dyDescent="0.3">
      <c r="D487" t="str">
        <f>"Correlation with Op WC"</f>
        <v>Correlation with Op WC</v>
      </c>
      <c r="E487">
        <f ca="1">CORREL(D477:H477,X483:AB483)</f>
        <v>-0.77981913556943239</v>
      </c>
      <c r="J487">
        <f ca="1">(INDIRECT("J" &amp; MATCH("Income Tax",B145:B403,0) +144))/(INDIRECT("J" &amp; MATCH("Pretax Income",B145:B403,0) +144))</f>
        <v>0.37616654702081836</v>
      </c>
      <c r="K487">
        <f ca="1">(INDIRECT("K" &amp; MATCH("Income Tax",B145:B403,0) +144))/(INDIRECT("K" &amp; MATCH("Pretax Income",B145:B403,0) +144))</f>
        <v>0.33624726818607553</v>
      </c>
      <c r="L487">
        <f ca="1">(INDIRECT("L" &amp; MATCH("Income Tax",B145:B403,0) +144))/(INDIRECT("L" &amp; MATCH("Pretax Income",B145:B403,0) +144))</f>
        <v>0.3425900467418202</v>
      </c>
      <c r="M487">
        <f ca="1">(INDIRECT("M" &amp; MATCH("Income Tax",B145:B403,0) +144))/(INDIRECT("M" &amp; MATCH("Pretax Income",B145:B403,0) +144))</f>
        <v>0.33525693871942841</v>
      </c>
      <c r="N487">
        <f ca="1">(INDIRECT("N" &amp; MATCH("Income Tax",B145:B403,0) +144))/(INDIRECT("N" &amp; MATCH("Pretax Income",B145:B403,0) +144))</f>
        <v>0.32687375320604162</v>
      </c>
      <c r="X487" t="str">
        <f>X486 &amp; " Year"</f>
        <v>Min Op WC / Sales Year</v>
      </c>
      <c r="Y487">
        <f ca="1">VALUE(X482)+MATCH(Y486,X483:AB483,0)-1</f>
        <v>2015</v>
      </c>
      <c r="AK487" t="str">
        <f>"Min " &amp; AK482</f>
        <v>Min Change in Op WC / Sales</v>
      </c>
      <c r="AL487">
        <f ca="1">MIN(AK484:AN484)</f>
        <v>-5.5871103613039125E-2</v>
      </c>
    </row>
    <row r="488" spans="4:40" x14ac:dyDescent="0.3">
      <c r="D488" t="str">
        <f>"Correlation with PPE"</f>
        <v>Correlation with PPE</v>
      </c>
      <c r="E488">
        <f ca="1">CORREL(D477:H477,X491:AB491)</f>
        <v>0.85119959377135346</v>
      </c>
      <c r="J488" t="str">
        <f>"Max " &amp; J485</f>
        <v>Max Cash Tax Rate</v>
      </c>
      <c r="K488">
        <f ca="1">MAX(J487:N487)</f>
        <v>0.37616654702081836</v>
      </c>
      <c r="Q488" t="str">
        <f>"Invested Capital / Sales"</f>
        <v>Invested Capital / Sales</v>
      </c>
      <c r="AK488" t="str">
        <f>AK487 &amp; " Year"</f>
        <v>Min Change in Op WC / Sales Year</v>
      </c>
      <c r="AL488" t="str">
        <f ca="1">IF(MATCH(AL487,AK484:AN484,0)=1,AK483,IF(MATCH(AL487,AK484:AN484,0)=2,AL483,IF(MATCH(AL487,AK484:AN484,0)=3,AM483,AN483)))</f>
        <v>14-15</v>
      </c>
    </row>
    <row r="489" spans="4:40" x14ac:dyDescent="0.3">
      <c r="D489" t="str">
        <f>"Correlation with Intangibles"</f>
        <v>Correlation with Intangibles</v>
      </c>
      <c r="E489">
        <f ca="1">CORREL(D477:H477,X499:AB499)</f>
        <v>0.88715872656928951</v>
      </c>
      <c r="J489" t="str">
        <f>J488 &amp; " Year"</f>
        <v>Max Cash Tax Rate Year</v>
      </c>
      <c r="K489">
        <f ca="1">VALUE(J486)+MATCH(K488,J487:N487,0)-1</f>
        <v>2012</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0.32687375320604162</v>
      </c>
      <c r="Q490">
        <f ca="1">SUM(X483,X491,X499)</f>
        <v>0.67645914396887163</v>
      </c>
      <c r="R490">
        <f ca="1">SUM(Y483,Y491,Y499)</f>
        <v>0.67954274353876742</v>
      </c>
      <c r="S490">
        <f ca="1">SUM(Z483,Z491,Z499)</f>
        <v>0.7093548387096773</v>
      </c>
      <c r="T490">
        <f ca="1">SUM(AA483,AA491,AA499)</f>
        <v>0.69800982800982792</v>
      </c>
      <c r="U490">
        <f ca="1">SUM(AB483,AB491,AB499)</f>
        <v>0.7634749999999999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2016</v>
      </c>
      <c r="Q491" t="str">
        <f>"Max " &amp; Q488</f>
        <v>Max Invested Capital / Sales</v>
      </c>
      <c r="R491">
        <f ca="1">MAX(Q490:U490)</f>
        <v>0.7634749999999999</v>
      </c>
      <c r="S491" t="str">
        <f>"Op WC Effect on Max"</f>
        <v>Op WC Effect on Max</v>
      </c>
      <c r="T491" t="str">
        <f ca="1">IF(R492=Y485,"Max IC in same year as Max Op WC","Inconclusive Effect")</f>
        <v>Inconclusive Effect</v>
      </c>
      <c r="U491" t="str">
        <f>"Correlation with Op WC"</f>
        <v>Correlation with Op WC</v>
      </c>
      <c r="V491">
        <f ca="1">CORREL(Q490:U490,X483:AB483)</f>
        <v>-0.36491535343414266</v>
      </c>
      <c r="X491">
        <f ca="1">(INDIRECT("J" &amp; MATCH("Net Property, Plant &amp; Equipment",B145:B403,0) +144))/(INDIRECT("J" &amp; MATCH("Sales/Revenue",B145:B403,0) +144))</f>
        <v>0.26264591439688717</v>
      </c>
      <c r="Y491">
        <f ca="1">(INDIRECT("K" &amp; MATCH("Net Property, Plant &amp; Equipment",B145:B403,0) +144))/(INDIRECT("K" &amp; MATCH("Sales/Revenue",B145:B403,0) +144))</f>
        <v>0.25447316103379719</v>
      </c>
      <c r="Z491">
        <f ca="1">(INDIRECT("L" &amp; MATCH("Net Property, Plant &amp; Equipment",B145:B403,0) +144))/(INDIRECT("L" &amp; MATCH("Sales/Revenue",B145:B403,0) +144))</f>
        <v>0.26267281105990781</v>
      </c>
      <c r="AA491">
        <f ca="1">(INDIRECT("M" &amp; MATCH("Net Property, Plant &amp; Equipment",B145:B403,0) +144))/(INDIRECT("M" &amp; MATCH("Sales/Revenue",B145:B403,0) +144))</f>
        <v>0.29729729729729726</v>
      </c>
      <c r="AB491">
        <f ca="1">(INDIRECT("N" &amp; MATCH("Net Property, Plant &amp; Equipment",B145:B403,0) +144))/(INDIRECT("N" &amp; MATCH("Sales/Revenue",B145:B403,0) +144))</f>
        <v>0.32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2016</v>
      </c>
      <c r="S492" t="str">
        <f>"PPE Effect on Max"</f>
        <v>PPE Effect on Max</v>
      </c>
      <c r="T492" t="str">
        <f ca="1">IF(R492=Y493,"Max IC in same year as Max PPE","Inconclusive Effect")</f>
        <v>Max IC in same year as Max PPE</v>
      </c>
      <c r="U492" t="str">
        <f>"Correlation with PPE"</f>
        <v>Correlation with PPE</v>
      </c>
      <c r="V492">
        <f ca="1">CORREL(Q490:U490,X491:AB491)</f>
        <v>0.83289169943739305</v>
      </c>
      <c r="X492" t="str">
        <f>"Max " &amp; X489</f>
        <v>Max PPE / Sales</v>
      </c>
      <c r="Y492">
        <f ca="1">MAX(X491:AB491)</f>
        <v>0.32</v>
      </c>
      <c r="AE492">
        <f ca="1">R490-Q490</f>
        <v>3.0835995698957896E-3</v>
      </c>
      <c r="AF492">
        <f ca="1">S490-R490</f>
        <v>2.981209517090988E-2</v>
      </c>
      <c r="AG492">
        <f ca="1">T490-S490</f>
        <v>-1.1345010699849389E-2</v>
      </c>
      <c r="AH492">
        <f ca="1">U490-T490</f>
        <v>6.5465171990171989E-2</v>
      </c>
      <c r="AK492">
        <f ca="1">Y491-X491</f>
        <v>-8.1727533630899796E-3</v>
      </c>
      <c r="AL492">
        <f ca="1">Z491-Y491</f>
        <v>8.1996500261106164E-3</v>
      </c>
      <c r="AM492">
        <f ca="1">AA491-Z491</f>
        <v>3.4624486237389451E-2</v>
      </c>
      <c r="AN492">
        <f ca="1">AB491-AA491</f>
        <v>2.2702702702702748E-2</v>
      </c>
    </row>
    <row r="493" spans="4:40" x14ac:dyDescent="0.3">
      <c r="Q493" t="str">
        <f>"Min " &amp; Q488</f>
        <v>Min Invested Capital / Sales</v>
      </c>
      <c r="R493">
        <f ca="1">MIN(Q490:U490)</f>
        <v>0.67645914396887163</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0.94747567974706015</v>
      </c>
      <c r="X493" t="str">
        <f>X492 &amp; " Year"</f>
        <v>Max PPE / Sales Year</v>
      </c>
      <c r="Y493">
        <f ca="1">VALUE(X490)+MATCH(Y492,X491:AB491,0)-1</f>
        <v>2016</v>
      </c>
      <c r="AE493" t="str">
        <f>"Max " &amp; AE490</f>
        <v>Max Change in Invested Capital / Sales</v>
      </c>
      <c r="AF493">
        <f ca="1">MAX(AE492:AH492)</f>
        <v>6.5465171990171989E-2</v>
      </c>
      <c r="AK493" t="str">
        <f>"Max " &amp; AK490</f>
        <v>Max Change in PPE / Sales</v>
      </c>
      <c r="AL493">
        <f ca="1">MAX(AK492:AN492)</f>
        <v>3.4624486237389451E-2</v>
      </c>
    </row>
    <row r="494" spans="4:40" x14ac:dyDescent="0.3">
      <c r="Q494" t="str">
        <f>Q493 &amp; " Year"</f>
        <v>Min Invested Capital / Sales Year</v>
      </c>
      <c r="R494">
        <f ca="1">VALUE(Q489)+MATCH(R493,Q490:U490,0)-1</f>
        <v>2012</v>
      </c>
      <c r="S494" t="str">
        <f>"Op WC Effect on Min"</f>
        <v>Op WC Effect on Min</v>
      </c>
      <c r="T494" t="str">
        <f ca="1">IF(R494=Y487,"Min IC in same year as Min Op WC","Inconclusive Effect")</f>
        <v>Inconclusive Effect</v>
      </c>
      <c r="X494" t="str">
        <f>"Min " &amp; X489</f>
        <v>Min PPE / Sales</v>
      </c>
      <c r="Y494">
        <f ca="1">MIN(X491:AB491)</f>
        <v>0.25447316103379719</v>
      </c>
      <c r="AE494" t="str">
        <f>AE493 &amp; " Year"</f>
        <v>Max Change in Invested Capital / Sales Year</v>
      </c>
      <c r="AF494" t="str">
        <f ca="1">IF(MATCH(AF493,AE492:AH492,0)=1,AE491,IF(MATCH(AF493,AE492:AH492,0)=2,AF491,IF(MATCH(AF493,AE492:AH492,0)=3,AG491,AH491)))</f>
        <v>15-16</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2013</v>
      </c>
      <c r="AE495" t="str">
        <f>"Min " &amp; AE490</f>
        <v>Min Change in Invested Capital / Sales</v>
      </c>
      <c r="AF495">
        <f ca="1">MIN(AE492:AH492)</f>
        <v>-1.1345010699849389E-2</v>
      </c>
      <c r="AK495" t="str">
        <f>"Min " &amp; AK490</f>
        <v>Min Change in PPE / Sales</v>
      </c>
      <c r="AL495">
        <f ca="1">MIN(AK492:AN492)</f>
        <v>-8.1727533630899796E-3</v>
      </c>
    </row>
    <row r="496" spans="4:40" x14ac:dyDescent="0.3">
      <c r="S496" t="str">
        <f>"Intangibles Effect on Min"</f>
        <v>Intangibles Effect on Min</v>
      </c>
      <c r="T496" t="str">
        <f ca="1">IF(R494=Y503,"Min IC in same year as Min Intangibles","Inconclusive Effect")</f>
        <v>Min IC in same year as Min Intangibles</v>
      </c>
      <c r="AE496" t="str">
        <f>AE495 &amp; " Year"</f>
        <v>Min Change in Invested Capital / Sales Year</v>
      </c>
      <c r="AF496" t="str">
        <f ca="1">IF(MATCH(AF495,AE492:AH492,0)=1,AE491,IF(MATCH(AF495,AE492:AH492,0)=2,AF491,IF(MATCH(AF495,AE492:AH492,0)=3,AG491,AH491)))</f>
        <v>14-15</v>
      </c>
      <c r="AK496" t="str">
        <f>AK495 &amp; " Year"</f>
        <v>Min Change in PPE / Sales Year</v>
      </c>
      <c r="AL496" t="str">
        <f ca="1">IF(MATCH(AL495,AK492:AN492,0)=1,AK491,IF(MATCH(AL495,AK492:AN492,0)=2,AL491,IF(MATCH(AL495,AK492:AN492,0)=3,AM491,AN491)))</f>
        <v>12-13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0.24124513618677043</v>
      </c>
      <c r="Y499">
        <f ca="1">(INDIRECT("K" &amp; MATCH("Intangible Assets",B145:B403,0) +144))/(INDIRECT("K" &amp; MATCH("Sales/Revenue",B145:B403,0) +144))</f>
        <v>0.24652087475149106</v>
      </c>
      <c r="Z499">
        <f ca="1">(INDIRECT("L" &amp; MATCH("Intangible Assets",B145:B403,0) +144))/(INDIRECT("L" &amp; MATCH("Sales/Revenue",B145:B403,0) +144))</f>
        <v>0.26036866359447003</v>
      </c>
      <c r="AA499">
        <f ca="1">(INDIRECT("M" &amp; MATCH("Intangible Assets",B145:B403,0) +144))/(INDIRECT("M" &amp; MATCH("Sales/Revenue",B145:B403,0) +144))</f>
        <v>0.27027027027027023</v>
      </c>
      <c r="AB499">
        <f ca="1">(INDIRECT("N" &amp; MATCH("Intangible Assets",B145:B403,0) +144))/(INDIRECT("N" &amp; MATCH("Sales/Revenue",B145:B403,0) +144))</f>
        <v>0.29499999999999998</v>
      </c>
      <c r="AK499" t="str">
        <f>K476</f>
        <v>12-13</v>
      </c>
      <c r="AL499" t="str">
        <f>L476</f>
        <v>13-14</v>
      </c>
      <c r="AM499" t="str">
        <f>M476</f>
        <v>14-15</v>
      </c>
      <c r="AN499" t="str">
        <f>N476</f>
        <v>15-16</v>
      </c>
    </row>
    <row r="500" spans="3:40" x14ac:dyDescent="0.3">
      <c r="X500" t="str">
        <f>"Max " &amp; X497</f>
        <v>Max Intangibles / Sales</v>
      </c>
      <c r="Y500">
        <f ca="1">MAX(X499:AB499)</f>
        <v>0.29499999999999998</v>
      </c>
      <c r="AK500">
        <f ca="1">Y499-X499</f>
        <v>5.2757385647206334E-3</v>
      </c>
      <c r="AL500">
        <f ca="1">Z499-Y499</f>
        <v>1.3847788842978964E-2</v>
      </c>
      <c r="AM500">
        <f ca="1">AA499-Z499</f>
        <v>9.9016066758002008E-3</v>
      </c>
      <c r="AN500">
        <f ca="1">AB499-AA499</f>
        <v>2.4729729729729755E-2</v>
      </c>
    </row>
    <row r="501" spans="3:40" x14ac:dyDescent="0.3">
      <c r="X501" t="str">
        <f>X500 &amp; " Year"</f>
        <v>Max Intangibles / Sales Year</v>
      </c>
      <c r="Y501">
        <f ca="1">VALUE(X498)+MATCH(Y500,X499:AB499,0)-1</f>
        <v>2016</v>
      </c>
      <c r="AK501" t="str">
        <f>"Max " &amp; AK498</f>
        <v>Max Change in Intagibles / Sales</v>
      </c>
      <c r="AL501">
        <f ca="1">MAX(AK500:AN500)</f>
        <v>2.4729729729729755E-2</v>
      </c>
    </row>
    <row r="502" spans="3:40" x14ac:dyDescent="0.3">
      <c r="X502" t="str">
        <f>"Min " &amp; X497</f>
        <v>Min Intangibles / Sales</v>
      </c>
      <c r="Y502">
        <f ca="1">MIN(X499:AB499)</f>
        <v>0.24124513618677043</v>
      </c>
      <c r="AK502" t="str">
        <f>AK501 &amp; " Year"</f>
        <v>Max Change in Intagibles / Sales Year</v>
      </c>
      <c r="AL502" t="str">
        <f ca="1">IF(MATCH(AL501,AK500:AN500,0)=1,AK499,IF(MATCH(AL501,AK500:AN500,0)=2,AL499,IF(MATCH(AL501,AK500:AN500,0)=3,AM499,AN499)))</f>
        <v>15-16</v>
      </c>
    </row>
    <row r="503" spans="3:40" x14ac:dyDescent="0.3">
      <c r="X503" t="str">
        <f>X502 &amp; " Year"</f>
        <v>Min Intangibles / Sales Year</v>
      </c>
      <c r="Y503">
        <f ca="1">VALUE(X498)+MATCH(Y502,X499:AB499,0)-1</f>
        <v>2012</v>
      </c>
      <c r="AK503" t="str">
        <f>"Min " &amp; AK498</f>
        <v>Min Change in Intagibles / Sales</v>
      </c>
      <c r="AL503">
        <f ca="1">MIN(AK500:AN500)</f>
        <v>5.2757385647206334E-3</v>
      </c>
    </row>
    <row r="504" spans="3:40" x14ac:dyDescent="0.3">
      <c r="AK504" t="str">
        <f>AK503 &amp; " Year"</f>
        <v>Min Change in Intagibles / Sales Year</v>
      </c>
      <c r="AL504" t="str">
        <f ca="1">IF(MATCH(AL503,AK500:AN500,0)=1,AK499,IF(MATCH(AL503,AK500:AN500,0)=2,AL499,IF(MATCH(AL503,AK500:AN500,0)=3,AM499,AN499)))</f>
        <v>12-13</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3.5542538692889251E-2</v>
      </c>
      <c r="E508">
        <f t="shared" ca="1" si="85"/>
        <v>4.398349777825513E-2</v>
      </c>
      <c r="F508">
        <f t="shared" ca="1" si="85"/>
        <v>4.6509415909709466E-2</v>
      </c>
      <c r="G508">
        <f t="shared" ca="1" si="85"/>
        <v>5.8778364952543065E-2</v>
      </c>
      <c r="H508">
        <f t="shared" ca="1" si="85"/>
        <v>5.8498217328372432E-2</v>
      </c>
      <c r="I508">
        <f t="shared" ref="I508:I518" ca="1" si="86">AVERAGE(D508:H508)</f>
        <v>4.8662406932353866E-2</v>
      </c>
      <c r="J508">
        <f t="shared" ref="J508:J518" ca="1" si="87">STDEV(D508:H508)</f>
        <v>9.9716382386429592E-3</v>
      </c>
      <c r="K508">
        <f t="shared" ref="K508:K518" ca="1" si="88">(D508-I508)/J508</f>
        <v>-1.3157184331679184</v>
      </c>
      <c r="L508">
        <f t="shared" ref="L508:L518" ca="1" si="89">(E508-I508)/J508</f>
        <v>-0.46922171082847952</v>
      </c>
      <c r="M508">
        <f t="shared" ref="M508:M518" ca="1" si="90">(F508-I508)/J508</f>
        <v>-0.21591146520949209</v>
      </c>
      <c r="N508">
        <f t="shared" ref="N508:N518" ca="1" si="91">(G508-I508)/J508</f>
        <v>1.0144730262061612</v>
      </c>
      <c r="O508">
        <f t="shared" ref="O508:O518" ca="1" si="92">(H508-I508)/J508</f>
        <v>0.98637858299973002</v>
      </c>
      <c r="P508">
        <f ca="1">K507 + MATCH(IF(MAX(MAX(K508:O508),ABS(MIN(K508:O508)))=ABS(MIN(K508:O508)), MIN(K508:O508),MAX(K508:O508)),K508:O508,0) - 1</f>
        <v>2012</v>
      </c>
    </row>
    <row r="509" spans="3:40" x14ac:dyDescent="0.3">
      <c r="C509" t="str">
        <f>J465</f>
        <v>EOY Pretax ROIC</v>
      </c>
      <c r="D509">
        <f ca="1">J467</f>
        <v>5.6974403221167695E-2</v>
      </c>
      <c r="E509">
        <f ca="1">K467</f>
        <v>6.6264883999882965E-2</v>
      </c>
      <c r="F509">
        <f ca="1">L467</f>
        <v>7.074644318846228E-2</v>
      </c>
      <c r="G509">
        <f ca="1">M467</f>
        <v>8.8422682952585457E-2</v>
      </c>
      <c r="H509">
        <f ca="1">N467</f>
        <v>8.6905268672844566E-2</v>
      </c>
      <c r="I509">
        <f t="shared" ca="1" si="86"/>
        <v>7.3862736406988594E-2</v>
      </c>
      <c r="J509">
        <f t="shared" ca="1" si="87"/>
        <v>1.3553174293646384E-2</v>
      </c>
      <c r="K509">
        <f t="shared" ca="1" si="88"/>
        <v>-1.2460795397383777</v>
      </c>
      <c r="L509">
        <f t="shared" ca="1" si="89"/>
        <v>-0.56059578682371403</v>
      </c>
      <c r="M509">
        <f t="shared" ca="1" si="90"/>
        <v>-0.22993087456915584</v>
      </c>
      <c r="N509">
        <f t="shared" ca="1" si="91"/>
        <v>1.0742831332452092</v>
      </c>
      <c r="O509">
        <f t="shared" ca="1" si="92"/>
        <v>0.96232306788603783</v>
      </c>
      <c r="P509">
        <f ca="1">K507 + MATCH(IF(MAX(MAX(K509:O509),ABS(MIN(K509:O509)))=ABS(MIN(K509:O509)), MIN(K509:O509),MAX(K509:O509)),K509:O509,0) - 1</f>
        <v>2012</v>
      </c>
    </row>
    <row r="510" spans="3:40" x14ac:dyDescent="0.3">
      <c r="C510" t="str">
        <f>J485</f>
        <v>Cash Tax Rate</v>
      </c>
      <c r="D510">
        <f ca="1">J487</f>
        <v>0.37616654702081836</v>
      </c>
      <c r="E510">
        <f ca="1">K487</f>
        <v>0.33624726818607553</v>
      </c>
      <c r="F510">
        <f ca="1">L487</f>
        <v>0.3425900467418202</v>
      </c>
      <c r="G510">
        <f ca="1">M487</f>
        <v>0.33525693871942841</v>
      </c>
      <c r="H510">
        <f ca="1">N487</f>
        <v>0.32687375320604162</v>
      </c>
      <c r="I510">
        <f t="shared" ca="1" si="86"/>
        <v>0.34342691077483678</v>
      </c>
      <c r="J510">
        <f t="shared" ca="1" si="87"/>
        <v>1.9136920203593474E-2</v>
      </c>
      <c r="K510">
        <f t="shared" ca="1" si="88"/>
        <v>1.7108100936656376</v>
      </c>
      <c r="L510">
        <f t="shared" ca="1" si="89"/>
        <v>-0.37517231155162972</v>
      </c>
      <c r="M510">
        <f t="shared" ca="1" si="90"/>
        <v>-4.3730340311469676E-2</v>
      </c>
      <c r="N510">
        <f t="shared" ca="1" si="91"/>
        <v>-0.4269219899800929</v>
      </c>
      <c r="O510">
        <f t="shared" ca="1" si="92"/>
        <v>-0.8649854518224338</v>
      </c>
      <c r="P510">
        <f ca="1">K507 + MATCH(IF(MAX(MAX(K510:O510),ABS(MIN(K510:O510)))=ABS(MIN(K510:O510)), MIN(K510:O510),MAX(K510:O510)),K510:O510,0) - 1</f>
        <v>2012</v>
      </c>
    </row>
    <row r="511" spans="3:40" x14ac:dyDescent="0.3">
      <c r="C511" t="str">
        <f>Q460</f>
        <v>Operating Margin</v>
      </c>
      <c r="D511">
        <f ca="1">Q462</f>
        <v>3.8540856031128425E-2</v>
      </c>
      <c r="E511">
        <f ca="1">R462</f>
        <v>4.5029821073558643E-2</v>
      </c>
      <c r="F511">
        <f ca="1">S462</f>
        <v>5.0184331797235013E-2</v>
      </c>
      <c r="G511">
        <f ca="1">T462</f>
        <v>6.1719901719901715E-2</v>
      </c>
      <c r="H511">
        <f ca="1">U462</f>
        <v>6.6349999999999992E-2</v>
      </c>
      <c r="I511">
        <f t="shared" ca="1" si="86"/>
        <v>5.2364982124364759E-2</v>
      </c>
      <c r="J511">
        <f t="shared" ca="1" si="87"/>
        <v>1.1540813785788371E-2</v>
      </c>
      <c r="K511">
        <f t="shared" ca="1" si="88"/>
        <v>-1.1978467333265257</v>
      </c>
      <c r="L511">
        <f t="shared" ca="1" si="89"/>
        <v>-0.63558438659142091</v>
      </c>
      <c r="M511">
        <f t="shared" ca="1" si="90"/>
        <v>-0.18895117516019974</v>
      </c>
      <c r="N511">
        <f t="shared" ca="1" si="91"/>
        <v>0.81059444933223201</v>
      </c>
      <c r="O511">
        <f t="shared" ca="1" si="92"/>
        <v>1.2117878457459137</v>
      </c>
      <c r="P511">
        <f ca="1">K507 + MATCH(IF(MAX(MAX(K511:O511),ABS(MIN(K511:O511)))=ABS(MIN(K511:O511)), MIN(K511:O511),MAX(K511:O511)),K511:O511,0) - 1</f>
        <v>2016</v>
      </c>
    </row>
    <row r="512" spans="3:40" x14ac:dyDescent="0.3">
      <c r="C512" t="str">
        <f>Q488</f>
        <v>Invested Capital / Sales</v>
      </c>
      <c r="D512">
        <f ca="1">Q490</f>
        <v>0.67645914396887163</v>
      </c>
      <c r="E512">
        <f ca="1">R490</f>
        <v>0.67954274353876742</v>
      </c>
      <c r="F512">
        <f ca="1">S490</f>
        <v>0.7093548387096773</v>
      </c>
      <c r="G512">
        <f ca="1">T490</f>
        <v>0.69800982800982792</v>
      </c>
      <c r="H512">
        <f ca="1">U490</f>
        <v>0.7634749999999999</v>
      </c>
      <c r="I512">
        <f t="shared" ca="1" si="86"/>
        <v>0.70536831084542873</v>
      </c>
      <c r="J512">
        <f t="shared" ca="1" si="87"/>
        <v>3.5175015475361698E-2</v>
      </c>
      <c r="K512">
        <f t="shared" ca="1" si="88"/>
        <v>-0.82186650057926725</v>
      </c>
      <c r="L512">
        <f t="shared" ca="1" si="89"/>
        <v>-0.7342020169046064</v>
      </c>
      <c r="M512">
        <f t="shared" ca="1" si="90"/>
        <v>0.11333407563220373</v>
      </c>
      <c r="N512">
        <f t="shared" ca="1" si="91"/>
        <v>-0.2091962927707893</v>
      </c>
      <c r="O512">
        <f t="shared" ca="1" si="92"/>
        <v>1.651930734622475</v>
      </c>
      <c r="P512">
        <f ca="1">K507 + MATCH(IF(MAX(MAX(K512:O512),ABS(MIN(K512:O512)))=ABS(MIN(K512:O512)), MIN(K512:O512),MAX(K512:O512)),K512:O512,0) - 1</f>
        <v>2016</v>
      </c>
    </row>
    <row r="513" spans="3:16" x14ac:dyDescent="0.3">
      <c r="C513" t="str">
        <f>X453</f>
        <v>Gross Margin</v>
      </c>
      <c r="D513">
        <f ca="1">X455</f>
        <v>0.18433852140077822</v>
      </c>
      <c r="E513">
        <f ca="1">Y455</f>
        <v>0.19326043737574553</v>
      </c>
      <c r="F513">
        <f ca="1">Z455</f>
        <v>0.19794930875576036</v>
      </c>
      <c r="G513">
        <f ca="1">AA455</f>
        <v>0.21459459459459457</v>
      </c>
      <c r="H513">
        <f ca="1">AB455</f>
        <v>0.21654999999999999</v>
      </c>
      <c r="I513">
        <f t="shared" ca="1" si="86"/>
        <v>0.20133857242537573</v>
      </c>
      <c r="J513">
        <f t="shared" ca="1" si="87"/>
        <v>1.3900132747118083E-2</v>
      </c>
      <c r="K513">
        <f t="shared" ca="1" si="88"/>
        <v>-1.2230135736021752</v>
      </c>
      <c r="L513">
        <f t="shared" ca="1" si="89"/>
        <v>-0.58115524481628023</v>
      </c>
      <c r="M513">
        <f t="shared" ca="1" si="90"/>
        <v>-0.24382959006762459</v>
      </c>
      <c r="N513">
        <f t="shared" ca="1" si="91"/>
        <v>0.9536615520428906</v>
      </c>
      <c r="O513">
        <f t="shared" ca="1" si="92"/>
        <v>1.0943368564431912</v>
      </c>
      <c r="P513">
        <f ca="1">K507 + MATCH(IF(MAX(MAX(K513:O513),ABS(MIN(K513:O513)))=ABS(MIN(K513:O513)), MIN(K513:O513),MAX(K513:O513)),K513:O513,0) - 1</f>
        <v>2012</v>
      </c>
    </row>
    <row r="514" spans="3:16" x14ac:dyDescent="0.3">
      <c r="C514" t="str">
        <f>X461</f>
        <v>SGA / Sales</v>
      </c>
      <c r="D514">
        <f ca="1">X463</f>
        <v>0.10577821011673151</v>
      </c>
      <c r="E514">
        <f ca="1">Y463</f>
        <v>0.11039761431411531</v>
      </c>
      <c r="F514">
        <f ca="1">Z463</f>
        <v>0.1061520737327189</v>
      </c>
      <c r="G514">
        <f ca="1">AA463</f>
        <v>0.11402948402948401</v>
      </c>
      <c r="H514">
        <f ca="1">AB463</f>
        <v>0.10967499999999999</v>
      </c>
      <c r="I514">
        <f t="shared" ca="1" si="86"/>
        <v>0.10920647643860995</v>
      </c>
      <c r="J514">
        <f t="shared" ca="1" si="87"/>
        <v>3.3905055615332043E-3</v>
      </c>
      <c r="K514">
        <f t="shared" ca="1" si="88"/>
        <v>-1.0111372064312909</v>
      </c>
      <c r="L514">
        <f t="shared" ca="1" si="89"/>
        <v>0.35131571203402445</v>
      </c>
      <c r="M514">
        <f t="shared" ca="1" si="90"/>
        <v>-0.90086939851820647</v>
      </c>
      <c r="N514">
        <f t="shared" ca="1" si="91"/>
        <v>1.4225039609411738</v>
      </c>
      <c r="O514">
        <f t="shared" ca="1" si="92"/>
        <v>0.13818693197429094</v>
      </c>
      <c r="P514">
        <f ca="1">K507 + MATCH(IF(MAX(MAX(K514:O514),ABS(MIN(K514:O514)))=ABS(MIN(K514:O514)), MIN(K514:O514),MAX(K514:O514)),K514:O514,0) - 1</f>
        <v>2015</v>
      </c>
    </row>
    <row r="515" spans="3:16" x14ac:dyDescent="0.3">
      <c r="C515" t="str">
        <f>X469</f>
        <v>Depreciation / Sales</v>
      </c>
      <c r="D515">
        <f ca="1">X471</f>
        <v>4.0019455252918286E-2</v>
      </c>
      <c r="E515">
        <f ca="1">Y471</f>
        <v>3.7833001988071574E-2</v>
      </c>
      <c r="F515">
        <f ca="1">Z471</f>
        <v>4.161290322580645E-2</v>
      </c>
      <c r="G515">
        <f ca="1">AA471</f>
        <v>3.884520884520884E-2</v>
      </c>
      <c r="H515">
        <f ca="1">AB471</f>
        <v>4.0524999999999999E-2</v>
      </c>
      <c r="I515">
        <f t="shared" ca="1" si="86"/>
        <v>3.9767113862401032E-2</v>
      </c>
      <c r="J515">
        <f t="shared" ca="1" si="87"/>
        <v>1.4693283799188479E-3</v>
      </c>
      <c r="K515">
        <f t="shared" ca="1" si="88"/>
        <v>0.17173927487277599</v>
      </c>
      <c r="L515">
        <f t="shared" ca="1" si="89"/>
        <v>-1.3163237712976597</v>
      </c>
      <c r="M515">
        <f t="shared" ca="1" si="90"/>
        <v>1.2562129668436417</v>
      </c>
      <c r="N515">
        <f t="shared" ca="1" si="91"/>
        <v>-0.62743293452421456</v>
      </c>
      <c r="O515">
        <f t="shared" ca="1" si="92"/>
        <v>0.51580446410544722</v>
      </c>
      <c r="P515">
        <f ca="1">K507 + MATCH(IF(MAX(MAX(K515:O515),ABS(MIN(K515:O515)))=ABS(MIN(K515:O515)), MIN(K515:O515),MAX(K515:O515)),K515:O515,0) - 1</f>
        <v>2013</v>
      </c>
    </row>
    <row r="516" spans="3:16" x14ac:dyDescent="0.3">
      <c r="C516" t="str">
        <f>X481</f>
        <v>Op WC / Sales</v>
      </c>
      <c r="D516">
        <f ca="1">X483</f>
        <v>0.17256809338521401</v>
      </c>
      <c r="E516">
        <f ca="1">Y483</f>
        <v>0.17854870775347911</v>
      </c>
      <c r="F516">
        <f ca="1">Z483</f>
        <v>0.18631336405529955</v>
      </c>
      <c r="G516">
        <f ca="1">AA483</f>
        <v>0.13044226044226043</v>
      </c>
      <c r="H516">
        <f ca="1">AB483</f>
        <v>0.148475</v>
      </c>
      <c r="I516">
        <f t="shared" ca="1" si="86"/>
        <v>0.16326948512725065</v>
      </c>
      <c r="J516">
        <f t="shared" ca="1" si="87"/>
        <v>2.3170253485594133E-2</v>
      </c>
      <c r="K516">
        <f t="shared" ca="1" si="88"/>
        <v>0.40131663918759769</v>
      </c>
      <c r="L516">
        <f t="shared" ca="1" si="89"/>
        <v>0.65943269182308117</v>
      </c>
      <c r="M516">
        <f t="shared" ca="1" si="90"/>
        <v>0.99454582757915011</v>
      </c>
      <c r="N516">
        <f t="shared" ca="1" si="91"/>
        <v>-1.416783148505484</v>
      </c>
      <c r="O516">
        <f t="shared" ca="1" si="92"/>
        <v>-0.63851201008435099</v>
      </c>
      <c r="P516">
        <f ca="1">K507 + MATCH(IF(MAX(MAX(K516:O516),ABS(MIN(K516:O516)))=ABS(MIN(K516:O516)), MIN(K516:O516),MAX(K516:O516)),K516:O516,0) - 1</f>
        <v>2015</v>
      </c>
    </row>
    <row r="517" spans="3:16" x14ac:dyDescent="0.3">
      <c r="C517" t="str">
        <f>X489</f>
        <v>PPE / Sales</v>
      </c>
      <c r="D517">
        <f ca="1">X491</f>
        <v>0.26264591439688717</v>
      </c>
      <c r="E517">
        <f ca="1">Y491</f>
        <v>0.25447316103379719</v>
      </c>
      <c r="F517">
        <f ca="1">Z491</f>
        <v>0.26267281105990781</v>
      </c>
      <c r="G517">
        <f ca="1">AA491</f>
        <v>0.29729729729729726</v>
      </c>
      <c r="H517">
        <f ca="1">AB491</f>
        <v>0.32</v>
      </c>
      <c r="I517">
        <f t="shared" ca="1" si="86"/>
        <v>0.27941783675757786</v>
      </c>
      <c r="J517">
        <f t="shared" ca="1" si="87"/>
        <v>2.8064734075344547E-2</v>
      </c>
      <c r="K517">
        <f t="shared" ca="1" si="88"/>
        <v>-0.59761558102291723</v>
      </c>
      <c r="L517">
        <f t="shared" ca="1" si="89"/>
        <v>-0.88882637037687418</v>
      </c>
      <c r="M517">
        <f t="shared" ca="1" si="90"/>
        <v>-0.5966572016223346</v>
      </c>
      <c r="N517">
        <f t="shared" ca="1" si="91"/>
        <v>0.63707927863199931</v>
      </c>
      <c r="O517">
        <f t="shared" ca="1" si="92"/>
        <v>1.4460198743901307</v>
      </c>
      <c r="P517">
        <f ca="1">K507 + MATCH(IF(MAX(MAX(K517:O517),ABS(MIN(K517:O517)))=ABS(MIN(K517:O517)), MIN(K517:O517),MAX(K517:O517)),K517:O517,0) - 1</f>
        <v>2016</v>
      </c>
    </row>
    <row r="518" spans="3:16" x14ac:dyDescent="0.3">
      <c r="C518" t="str">
        <f>X497</f>
        <v>Intangibles / Sales</v>
      </c>
      <c r="D518">
        <f ca="1">X499</f>
        <v>0.24124513618677043</v>
      </c>
      <c r="E518">
        <f ca="1">Y499</f>
        <v>0.24652087475149106</v>
      </c>
      <c r="F518">
        <f ca="1">Z499</f>
        <v>0.26036866359447003</v>
      </c>
      <c r="G518">
        <f ca="1">AA499</f>
        <v>0.27027027027027023</v>
      </c>
      <c r="H518">
        <f ca="1">AB499</f>
        <v>0.29499999999999998</v>
      </c>
      <c r="I518">
        <f t="shared" ca="1" si="86"/>
        <v>0.26268098896060033</v>
      </c>
      <c r="J518">
        <f t="shared" ca="1" si="87"/>
        <v>2.1378187419387063E-2</v>
      </c>
      <c r="K518">
        <f t="shared" ca="1" si="88"/>
        <v>-1.0026973921273856</v>
      </c>
      <c r="L518">
        <f t="shared" ca="1" si="89"/>
        <v>-0.75591601346212678</v>
      </c>
      <c r="M518">
        <f t="shared" ca="1" si="90"/>
        <v>-0.1081628353596216</v>
      </c>
      <c r="N518">
        <f t="shared" ca="1" si="91"/>
        <v>0.35500115892835116</v>
      </c>
      <c r="O518">
        <f t="shared" ca="1" si="92"/>
        <v>1.5117750820207883</v>
      </c>
      <c r="P518">
        <f ca="1">K507 + MATCH(IF(MAX(MAX(K518:O518),ABS(MIN(K518:O518)))=ABS(MIN(K518:O518)), MIN(K518:O518),MAX(K518:O518)),K518:O518,0) - 1</f>
        <v>2016</v>
      </c>
    </row>
    <row r="519" spans="3:16" x14ac:dyDescent="0.3">
      <c r="I519" t="str">
        <f>"Max SD"</f>
        <v>Max SD</v>
      </c>
      <c r="J519">
        <f ca="1">MAX(J508:J518)</f>
        <v>3.5175015475361698E-2</v>
      </c>
    </row>
    <row r="520" spans="3:16" x14ac:dyDescent="0.3">
      <c r="I520" t="str">
        <f>"Max SD Item"</f>
        <v>Max SD Item</v>
      </c>
      <c r="J520" t="str">
        <f ca="1">INDIRECT("C" &amp; 507 + MATCH(J519,J508:J518,0))</f>
        <v>Invested Capital / Sales</v>
      </c>
    </row>
    <row r="521" spans="3:16" x14ac:dyDescent="0.3">
      <c r="I521" t="str">
        <f>"Min SD"</f>
        <v>Min SD</v>
      </c>
      <c r="J521">
        <f ca="1">MIN(J508:J518)</f>
        <v>1.4693283799188479E-3</v>
      </c>
    </row>
    <row r="522" spans="3:16" x14ac:dyDescent="0.3">
      <c r="I522" t="str">
        <f>"Min SD Item"</f>
        <v>Min SD Item</v>
      </c>
      <c r="J522" t="str">
        <f ca="1">INDIRECT("C" &amp; 507 + MATCH(J521,J508:J518,0))</f>
        <v>Depreciation / Sales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10837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BlackRock Commodities Income Ord</v>
      </c>
    </row>
    <row r="2" spans="1:16" x14ac:dyDescent="0.3">
      <c r="B2" t="s">
        <v>2</v>
      </c>
      <c r="C2" t="s">
        <v>10838</v>
      </c>
      <c r="K2" t="str">
        <f>LEFT(C1,FIND("(",C1) - 2)</f>
        <v>BlackRock Commodities Income Ord</v>
      </c>
    </row>
    <row r="3" spans="1:16" x14ac:dyDescent="0.3">
      <c r="J3">
        <f ca="1">RANDBETWEEN(1,6)</f>
        <v>2</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$70.88, up .35%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$70.88, up .35% after opening a bit below yesterday's closing price</v>
      </c>
    </row>
    <row r="5" spans="1:16" x14ac:dyDescent="0.3">
      <c r="J5">
        <f ca="1">RANDBETWEEN(1,2)</f>
        <v>1</v>
      </c>
      <c r="K5" t="str">
        <f>"The one year target estimate for " &amp; D1 &amp; " is " &amp; TEXT(C23,"$####.00")</f>
        <v>The one year target estimate for BlackRock Commodities Income Ord is $.00</v>
      </c>
      <c r="L5" t="str">
        <f>D1 &amp; " is expected to be trading at " &amp; TEXT(C23, "$####.00") &amp; ", based on target estimates"</f>
        <v>BlackRock Commodities Income Ord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10839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10840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10841</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10842</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10843</v>
      </c>
      <c r="K11" t="str">
        <f>IF(B145="Interest Income",U42, K42)</f>
        <v>No positive trends</v>
      </c>
    </row>
    <row r="12" spans="1:16" x14ac:dyDescent="0.3">
      <c r="A12" s="1">
        <v>5</v>
      </c>
      <c r="B12" t="s">
        <v>15</v>
      </c>
      <c r="C12" t="s">
        <v>10844</v>
      </c>
      <c r="D12" t="str">
        <f>LEFT(C12,FIND("-",C12)-2)</f>
        <v>0.704</v>
      </c>
      <c r="E12" t="str">
        <f>TRIM(RIGHT(C12,FIND("-",C12)-1))</f>
        <v>70.750</v>
      </c>
      <c r="K12" t="str">
        <f ca="1">D78</f>
        <v>Inconclusive</v>
      </c>
    </row>
    <row r="13" spans="1:16" x14ac:dyDescent="0.3">
      <c r="A13" s="1">
        <v>6</v>
      </c>
      <c r="B13" t="s">
        <v>17</v>
      </c>
      <c r="C13" t="s">
        <v>10845</v>
      </c>
      <c r="K13" t="str">
        <f ca="1">D89</f>
        <v>Inconclusive</v>
      </c>
    </row>
    <row r="14" spans="1:16" x14ac:dyDescent="0.3">
      <c r="A14" s="1">
        <v>7</v>
      </c>
      <c r="B14" t="s">
        <v>19</v>
      </c>
      <c r="C14" t="s">
        <v>10846</v>
      </c>
    </row>
    <row r="16" spans="1:16" x14ac:dyDescent="0.3">
      <c r="A16" s="1">
        <v>0</v>
      </c>
      <c r="B16" t="s">
        <v>21</v>
      </c>
      <c r="C16" t="s">
        <v>10847</v>
      </c>
    </row>
    <row r="17" spans="1:23" x14ac:dyDescent="0.3">
      <c r="A17" s="1">
        <v>1</v>
      </c>
      <c r="B17" t="s">
        <v>23</v>
      </c>
      <c r="K17" t="str">
        <f ca="1">K2 &amp; IF(J3=1, K3,IF(J3=2,L3,IF(J3=3,M3,IF(J3=4,N3,IF(J3=5,O3,IF(J3=6,P3)))))) &amp; ". " &amp; IF(J4=1,K4,IF(J4=2,L4)) &amp; ". " &amp; IF(J5=1,K5,IF(J5=2,L5)) &amp; K6 &amp; ". " &amp; K7 &amp; ". " &amp; K8 &amp; ". " &amp; K9 &amp; "."</f>
        <v>BlackRock Commodities Income Ord is slated to report earnings on . The stock is currently trading at $70.88, up .35% after opening slightly below yesterday's close. The one year target estimate for BlackRock Commodities Income Ord is $.00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6499</v>
      </c>
    </row>
    <row r="19" spans="1:23" x14ac:dyDescent="0.3">
      <c r="A19" s="1">
        <v>3</v>
      </c>
      <c r="B19" t="s">
        <v>27</v>
      </c>
    </row>
    <row r="20" spans="1:23" x14ac:dyDescent="0.3">
      <c r="A20" s="1">
        <v>4</v>
      </c>
      <c r="B20" t="s">
        <v>29</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112</v>
      </c>
      <c r="F26" s="1" t="s">
        <v>114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108</v>
      </c>
      <c r="D33" s="1" t="s">
        <v>110</v>
      </c>
      <c r="E33" s="1" t="s">
        <v>112</v>
      </c>
      <c r="F33" s="1" t="s">
        <v>114</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4952</v>
      </c>
      <c r="D41" s="1" t="s">
        <v>4953</v>
      </c>
      <c r="E41" s="1" t="s">
        <v>8147</v>
      </c>
      <c r="F41" s="1" t="s">
        <v>8148</v>
      </c>
    </row>
    <row r="42" spans="1:23" x14ac:dyDescent="0.3">
      <c r="A42" s="1">
        <v>0</v>
      </c>
      <c r="B42" t="s">
        <v>73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row>
    <row r="44" spans="1:23" x14ac:dyDescent="0.3">
      <c r="A44" s="1">
        <v>2</v>
      </c>
      <c r="B44" t="s">
        <v>82</v>
      </c>
    </row>
    <row r="45" spans="1:23" x14ac:dyDescent="0.3">
      <c r="A45" s="1">
        <v>3</v>
      </c>
      <c r="B45" t="s">
        <v>87</v>
      </c>
    </row>
    <row r="47" spans="1:23" x14ac:dyDescent="0.3">
      <c r="B47" s="1" t="s">
        <v>92</v>
      </c>
      <c r="C47" s="1" t="s">
        <v>108</v>
      </c>
      <c r="D47" s="1" t="s">
        <v>110</v>
      </c>
      <c r="E47" s="1" t="s">
        <v>112</v>
      </c>
      <c r="F47" s="1" t="s">
        <v>114</v>
      </c>
    </row>
    <row r="48" spans="1:23" x14ac:dyDescent="0.3">
      <c r="A48" s="1">
        <v>0</v>
      </c>
      <c r="B48" t="s">
        <v>93</v>
      </c>
    </row>
    <row r="49" spans="1:14" x14ac:dyDescent="0.3">
      <c r="A49" s="1">
        <v>1</v>
      </c>
      <c r="B49" t="s">
        <v>94</v>
      </c>
    </row>
    <row r="50" spans="1:14" x14ac:dyDescent="0.3">
      <c r="A50" s="1">
        <v>2</v>
      </c>
      <c r="B50" t="s">
        <v>95</v>
      </c>
    </row>
    <row r="51" spans="1:14" x14ac:dyDescent="0.3">
      <c r="A51" s="1">
        <v>3</v>
      </c>
      <c r="B51" t="s">
        <v>96</v>
      </c>
    </row>
    <row r="52" spans="1:14" x14ac:dyDescent="0.3">
      <c r="A52" s="1">
        <v>4</v>
      </c>
      <c r="B52" t="s">
        <v>97</v>
      </c>
    </row>
    <row r="54" spans="1:14" x14ac:dyDescent="0.3">
      <c r="B54" s="1" t="s">
        <v>98</v>
      </c>
      <c r="C54" s="1" t="s">
        <v>108</v>
      </c>
      <c r="D54" s="1" t="s">
        <v>110</v>
      </c>
      <c r="E54" s="1" t="s">
        <v>112</v>
      </c>
      <c r="F54" s="1" t="s">
        <v>114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10848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F65">
        <v>0.09</v>
      </c>
      <c r="I65" t="str">
        <f t="shared" si="4"/>
        <v>N/A</v>
      </c>
      <c r="J65" t="str">
        <f t="shared" si="5"/>
        <v>N/A</v>
      </c>
      <c r="K65" t="str">
        <f t="shared" si="6"/>
        <v>N/A</v>
      </c>
      <c r="L65" t="str">
        <f t="shared" si="7"/>
        <v>N/A</v>
      </c>
      <c r="M65">
        <f t="shared" si="8"/>
        <v>0.09</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BlackRock Commodities Income Ord (BRCI.L)</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10847</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84180000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6499</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2.4300000000000002</v>
      </c>
      <c r="K70" t="str">
        <f t="shared" ca="1" si="6"/>
        <v>N/A</v>
      </c>
      <c r="L70" t="str">
        <f t="shared" ca="1" si="7"/>
        <v>N/A</v>
      </c>
      <c r="M70" t="str">
        <f t="shared" ca="1" si="8"/>
        <v>N/A</v>
      </c>
      <c r="N70" t="str">
        <f t="shared" ca="1" si="9"/>
        <v>N/A</v>
      </c>
    </row>
    <row r="71" spans="1:14" x14ac:dyDescent="0.3">
      <c r="A71" s="1">
        <v>3</v>
      </c>
      <c r="B71" t="s">
        <v>124</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128</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130</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F81" t="str">
        <f t="shared" ref="F81:F87" ca="1" si="13">IF(E70="below average",LOWER(TRIM(IF(ISNUMBER(VALUE(RIGHT(B70,1))),REPLACE(B70,LEN(B70),1,""),B70))),"")</f>
        <v/>
      </c>
      <c r="G81" t="str">
        <f ca="1">IFERROR(LEFT(F81,FIND("(",F81) - 2),F81)</f>
        <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140</v>
      </c>
      <c r="F82" t="str">
        <f t="shared" ca="1" si="13"/>
        <v/>
      </c>
      <c r="G82" t="str">
        <f t="shared" ref="G82:G87" ca="1" si="14">IF(F82&lt;&gt;"", G81 &amp; ", " &amp; IFERROR(LEFT(F82,FIND("(",F82) - 2),F82),G81)</f>
        <v/>
      </c>
      <c r="I82" t="str">
        <f t="shared" ca="1" si="4"/>
        <v>N/A</v>
      </c>
      <c r="J82" t="str">
        <f t="shared" si="5"/>
        <v>N/A</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
      </c>
      <c r="G84" t="str">
        <f t="shared" ca="1" si="14"/>
        <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
      </c>
      <c r="G85" t="str">
        <f t="shared" ca="1" si="14"/>
        <v/>
      </c>
      <c r="I85" t="str">
        <f t="shared" ca="1" si="4"/>
        <v>N/A</v>
      </c>
      <c r="J85" t="str">
        <f t="shared" si="5"/>
        <v>N/A</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F87" t="str">
        <f t="shared" ca="1" si="13"/>
        <v/>
      </c>
      <c r="G87" t="str">
        <f t="shared" ca="1" si="14"/>
        <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147</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I92" t="str">
        <f t="shared" si="4"/>
        <v>N/A</v>
      </c>
      <c r="J92" t="str">
        <f t="shared" si="5"/>
        <v>N/A</v>
      </c>
      <c r="K92" t="str">
        <f t="shared" si="6"/>
        <v>N/A</v>
      </c>
      <c r="L92" t="str">
        <f t="shared" si="7"/>
        <v>N/A</v>
      </c>
      <c r="M92" t="str">
        <f t="shared" si="8"/>
        <v>N/A</v>
      </c>
      <c r="N92" t="str">
        <f t="shared" si="9"/>
        <v>N/A</v>
      </c>
    </row>
    <row r="93" spans="1:14" x14ac:dyDescent="0.3">
      <c r="A93" s="1">
        <v>6</v>
      </c>
      <c r="B93" t="s">
        <v>157</v>
      </c>
      <c r="I93" t="str">
        <f t="shared" si="4"/>
        <v>N/A</v>
      </c>
      <c r="J93" t="str">
        <f t="shared" si="5"/>
        <v>N/A</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I101" t="str">
        <f t="shared" si="4"/>
        <v>N/A</v>
      </c>
      <c r="J101" t="str">
        <f t="shared" si="5"/>
        <v>N/A</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I107" t="str">
        <f t="shared" si="4"/>
        <v>N/A</v>
      </c>
      <c r="J107" t="str">
        <f t="shared" si="5"/>
        <v>N/A</v>
      </c>
      <c r="K107" t="str">
        <f t="shared" si="6"/>
        <v>N/A</v>
      </c>
      <c r="L107" t="str">
        <f t="shared" si="7"/>
        <v>N/A</v>
      </c>
      <c r="M107" t="str">
        <f t="shared" si="8"/>
        <v>N/A</v>
      </c>
      <c r="N107" t="str">
        <f t="shared" si="9"/>
        <v>N/A</v>
      </c>
    </row>
    <row r="108" spans="1:14" x14ac:dyDescent="0.3">
      <c r="A108" s="1">
        <v>2</v>
      </c>
      <c r="B108" t="s">
        <v>177</v>
      </c>
      <c r="I108" t="str">
        <f t="shared" si="4"/>
        <v>N/A</v>
      </c>
      <c r="J108" t="str">
        <f t="shared" si="5"/>
        <v>N/A</v>
      </c>
      <c r="K108" t="str">
        <f t="shared" si="6"/>
        <v>N/A</v>
      </c>
      <c r="L108" t="str">
        <f t="shared" si="7"/>
        <v>N/A</v>
      </c>
      <c r="M108" t="str">
        <f t="shared" si="8"/>
        <v>N/A</v>
      </c>
      <c r="N108" t="str">
        <f t="shared" si="9"/>
        <v>N/A</v>
      </c>
    </row>
    <row r="109" spans="1:14" x14ac:dyDescent="0.3">
      <c r="A109" s="1">
        <v>3</v>
      </c>
      <c r="B109" t="s">
        <v>179</v>
      </c>
      <c r="C109">
        <v>70.75</v>
      </c>
      <c r="I109" t="str">
        <f t="shared" si="4"/>
        <v>N/A</v>
      </c>
      <c r="J109">
        <f t="shared" si="5"/>
        <v>70.75</v>
      </c>
      <c r="K109" t="str">
        <f t="shared" si="6"/>
        <v>N/A</v>
      </c>
      <c r="L109" t="str">
        <f t="shared" si="7"/>
        <v>N/A</v>
      </c>
      <c r="M109" t="str">
        <f t="shared" si="8"/>
        <v>N/A</v>
      </c>
      <c r="N109" t="str">
        <f t="shared" si="9"/>
        <v>N/A</v>
      </c>
    </row>
    <row r="110" spans="1:14" x14ac:dyDescent="0.3">
      <c r="A110" s="1">
        <v>4</v>
      </c>
      <c r="B110" t="s">
        <v>181</v>
      </c>
      <c r="C110">
        <v>0.70400000000000007</v>
      </c>
      <c r="I110" t="str">
        <f t="shared" si="4"/>
        <v>N/A</v>
      </c>
      <c r="J110">
        <f t="shared" si="5"/>
        <v>0.70399999999999996</v>
      </c>
      <c r="K110" t="str">
        <f t="shared" si="6"/>
        <v>N/A</v>
      </c>
      <c r="L110" t="str">
        <f t="shared" si="7"/>
        <v>N/A</v>
      </c>
      <c r="M110" t="str">
        <f t="shared" si="8"/>
        <v>N/A</v>
      </c>
      <c r="N110" t="str">
        <f t="shared" si="9"/>
        <v>N/A</v>
      </c>
    </row>
    <row r="111" spans="1:14" x14ac:dyDescent="0.3">
      <c r="A111" s="1">
        <v>5</v>
      </c>
      <c r="B111" t="s">
        <v>183</v>
      </c>
      <c r="C111">
        <v>0.71900000000000008</v>
      </c>
      <c r="I111" t="str">
        <f t="shared" si="4"/>
        <v>N/A</v>
      </c>
      <c r="J111">
        <f t="shared" si="5"/>
        <v>0.71899999999999997</v>
      </c>
      <c r="K111" t="str">
        <f t="shared" si="6"/>
        <v>N/A</v>
      </c>
      <c r="L111" t="str">
        <f t="shared" si="7"/>
        <v>N/A</v>
      </c>
      <c r="M111" t="str">
        <f t="shared" si="8"/>
        <v>N/A</v>
      </c>
      <c r="N111" t="str">
        <f t="shared" si="9"/>
        <v>N/A</v>
      </c>
    </row>
    <row r="112" spans="1:14" x14ac:dyDescent="0.3">
      <c r="A112" s="1">
        <v>6</v>
      </c>
      <c r="B112" t="s">
        <v>185</v>
      </c>
      <c r="C112">
        <v>0.78900000000000003</v>
      </c>
      <c r="I112" t="str">
        <f t="shared" si="4"/>
        <v>N/A</v>
      </c>
      <c r="J112">
        <f t="shared" si="5"/>
        <v>0.78900000000000003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10849</v>
      </c>
      <c r="I114" t="str">
        <f t="shared" si="4"/>
        <v>N/A</v>
      </c>
      <c r="J114">
        <f t="shared" si="5"/>
        <v>2120</v>
      </c>
      <c r="K114" t="str">
        <f t="shared" si="6"/>
        <v>N/A</v>
      </c>
      <c r="L114" t="str">
        <f t="shared" si="7"/>
        <v>N/A</v>
      </c>
      <c r="M114" t="str">
        <f t="shared" si="8"/>
        <v>N/A</v>
      </c>
      <c r="N114" t="str">
        <f t="shared" si="9"/>
        <v>N/A</v>
      </c>
    </row>
    <row r="115" spans="1:14" x14ac:dyDescent="0.3">
      <c r="A115" s="1">
        <v>1</v>
      </c>
      <c r="B115" t="s">
        <v>189</v>
      </c>
      <c r="I115" t="str">
        <f t="shared" si="4"/>
        <v>N/A</v>
      </c>
      <c r="J115" t="str">
        <f t="shared" si="5"/>
        <v>N/A</v>
      </c>
      <c r="K115" t="str">
        <f t="shared" si="6"/>
        <v>N/A</v>
      </c>
      <c r="L115" t="str">
        <f t="shared" si="7"/>
        <v>N/A</v>
      </c>
      <c r="M115" t="str">
        <f t="shared" si="8"/>
        <v>N/A</v>
      </c>
      <c r="N115" t="str">
        <f t="shared" si="9"/>
        <v>N/A</v>
      </c>
    </row>
    <row r="116" spans="1:14" x14ac:dyDescent="0.3">
      <c r="A116" s="1">
        <v>2</v>
      </c>
      <c r="B116" t="s">
        <v>191</v>
      </c>
      <c r="I116" t="str">
        <f t="shared" si="4"/>
        <v>N/A</v>
      </c>
      <c r="J116" t="str">
        <f t="shared" si="5"/>
        <v>N/A</v>
      </c>
      <c r="K116" t="str">
        <f t="shared" si="6"/>
        <v>N/A</v>
      </c>
      <c r="L116" t="str">
        <f t="shared" si="7"/>
        <v>N/A</v>
      </c>
      <c r="M116" t="str">
        <f t="shared" si="8"/>
        <v>N/A</v>
      </c>
      <c r="N116" t="str">
        <f t="shared" si="9"/>
        <v>N/A</v>
      </c>
    </row>
    <row r="117" spans="1:14" x14ac:dyDescent="0.3">
      <c r="A117" s="1">
        <v>3</v>
      </c>
      <c r="B117" t="s">
        <v>193</v>
      </c>
      <c r="I117" t="str">
        <f t="shared" si="4"/>
        <v>N/A</v>
      </c>
      <c r="J117" t="str">
        <f t="shared" si="5"/>
        <v>N/A</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C127" t="s">
        <v>85</v>
      </c>
      <c r="I127" t="str">
        <f t="shared" si="15"/>
        <v>N/A</v>
      </c>
      <c r="J127">
        <f t="shared" si="16"/>
        <v>0.05</v>
      </c>
      <c r="K127" t="str">
        <f t="shared" si="17"/>
        <v>N/A</v>
      </c>
      <c r="L127" t="str">
        <f t="shared" si="18"/>
        <v>N/A</v>
      </c>
      <c r="M127" t="str">
        <f t="shared" si="19"/>
        <v>N/A</v>
      </c>
      <c r="N127" t="str">
        <f t="shared" si="20"/>
        <v>N/A</v>
      </c>
    </row>
    <row r="128" spans="1:14" x14ac:dyDescent="0.3">
      <c r="A128" s="1">
        <v>3</v>
      </c>
      <c r="B128" t="s">
        <v>210</v>
      </c>
      <c r="C128" t="s">
        <v>10850</v>
      </c>
      <c r="I128" t="str">
        <f t="shared" si="15"/>
        <v>N/A</v>
      </c>
      <c r="J128">
        <f t="shared" si="16"/>
        <v>7.000000000000001E-4</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28"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I137" t="str">
        <f t="shared" si="15"/>
        <v>N/A</v>
      </c>
      <c r="J137" t="str">
        <f t="shared" si="16"/>
        <v>N/A</v>
      </c>
      <c r="K137" t="str">
        <f t="shared" si="17"/>
        <v>N/A</v>
      </c>
      <c r="L137" t="str">
        <f t="shared" si="18"/>
        <v>N/A</v>
      </c>
      <c r="M137" t="str">
        <f t="shared" si="19"/>
        <v>N/A</v>
      </c>
      <c r="N137" t="str">
        <f t="shared" si="20"/>
        <v>N/A</v>
      </c>
    </row>
    <row r="138" spans="1:28" x14ac:dyDescent="0.3">
      <c r="I138" t="str">
        <f t="shared" si="15"/>
        <v>N/A</v>
      </c>
      <c r="J138" t="str">
        <f t="shared" si="16"/>
        <v>N/A</v>
      </c>
      <c r="K138" t="str">
        <f t="shared" si="17"/>
        <v>N/A</v>
      </c>
      <c r="L138" t="str">
        <f t="shared" si="18"/>
        <v>N/A</v>
      </c>
      <c r="M138" t="str">
        <f t="shared" si="19"/>
        <v>N/A</v>
      </c>
      <c r="N138" t="str">
        <f t="shared" si="20"/>
        <v>N/A</v>
      </c>
    </row>
    <row r="139" spans="1:28" x14ac:dyDescent="0.3">
      <c r="I139" t="str">
        <f t="shared" si="15"/>
        <v>N/A</v>
      </c>
      <c r="J139" t="str">
        <f t="shared" si="16"/>
        <v>N/A</v>
      </c>
      <c r="K139" t="str">
        <f t="shared" si="17"/>
        <v>N/A</v>
      </c>
      <c r="L139" t="str">
        <f t="shared" si="18"/>
        <v>N/A</v>
      </c>
      <c r="M139" t="str">
        <f t="shared" si="19"/>
        <v>N/A</v>
      </c>
      <c r="N139" t="str">
        <f t="shared" si="20"/>
        <v>N/A</v>
      </c>
    </row>
    <row r="140" spans="1:28" x14ac:dyDescent="0.3">
      <c r="I140" t="str">
        <f t="shared" si="15"/>
        <v>N/A</v>
      </c>
      <c r="J140" t="str">
        <f t="shared" si="16"/>
        <v>N/A</v>
      </c>
      <c r="K140" t="str">
        <f t="shared" si="17"/>
        <v>N/A</v>
      </c>
      <c r="L140" t="str">
        <f t="shared" si="18"/>
        <v>N/A</v>
      </c>
      <c r="M140" t="str">
        <f t="shared" si="19"/>
        <v>N/A</v>
      </c>
      <c r="N140" t="str">
        <f t="shared" si="20"/>
        <v>N/A</v>
      </c>
    </row>
    <row r="141" spans="1:28" x14ac:dyDescent="0.3">
      <c r="I141" t="str">
        <f t="shared" si="15"/>
        <v>N/A</v>
      </c>
      <c r="J141" t="str">
        <f t="shared" si="16"/>
        <v>N/A</v>
      </c>
      <c r="K141" t="str">
        <f t="shared" si="17"/>
        <v>N/A</v>
      </c>
      <c r="L141" t="str">
        <f t="shared" si="18"/>
        <v>N/A</v>
      </c>
      <c r="M141" t="str">
        <f t="shared" si="19"/>
        <v>N/A</v>
      </c>
      <c r="N141" t="str">
        <f t="shared" si="20"/>
        <v>N/A</v>
      </c>
    </row>
    <row r="142" spans="1:28" x14ac:dyDescent="0.3">
      <c r="I142" t="str">
        <f t="shared" si="15"/>
        <v>N/A</v>
      </c>
      <c r="J142" t="str">
        <f t="shared" si="16"/>
        <v>N/A</v>
      </c>
      <c r="K142" t="str">
        <f t="shared" si="17"/>
        <v>N/A</v>
      </c>
      <c r="L142" t="str">
        <f t="shared" si="18"/>
        <v>N/A</v>
      </c>
      <c r="M142" t="str">
        <f t="shared" si="19"/>
        <v>N/A</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I144" t="str">
        <f t="shared" si="15"/>
        <v>N/A</v>
      </c>
      <c r="J144" t="str">
        <f t="shared" si="16"/>
        <v>N/A</v>
      </c>
      <c r="K144" t="str">
        <f t="shared" si="17"/>
        <v>N/A</v>
      </c>
      <c r="L144" t="str">
        <f t="shared" si="18"/>
        <v>N/A</v>
      </c>
      <c r="M144" t="str">
        <f t="shared" si="19"/>
        <v>N/A</v>
      </c>
      <c r="N144" t="str">
        <f t="shared" si="20"/>
        <v>N/A</v>
      </c>
      <c r="P144" t="str">
        <f>"Max"</f>
        <v>Max</v>
      </c>
      <c r="Q144" t="str">
        <f>"Max Year"</f>
        <v>Max Year</v>
      </c>
      <c r="R144" t="str">
        <f>"Min"</f>
        <v>Min</v>
      </c>
      <c r="S144" t="str">
        <f>"Min Year"</f>
        <v>Min Year</v>
      </c>
      <c r="T144" t="str">
        <f>"Average"</f>
        <v>Average</v>
      </c>
      <c r="U144" t="str">
        <f>"SD"</f>
        <v>SD</v>
      </c>
      <c r="V144" t="str">
        <f>J144</f>
        <v>N/A</v>
      </c>
      <c r="W144" t="str">
        <f>K144</f>
        <v>N/A</v>
      </c>
      <c r="X144" t="str">
        <f>L144</f>
        <v>N/A</v>
      </c>
      <c r="Y144" t="str">
        <f>M144</f>
        <v>N/A</v>
      </c>
      <c r="Z144" t="str">
        <f>N144</f>
        <v>N/A</v>
      </c>
      <c r="AA144" t="str">
        <f>"Max z"</f>
        <v>Max z</v>
      </c>
      <c r="AB144" t="str">
        <f>"Max z Year"</f>
        <v>Max z Year</v>
      </c>
    </row>
    <row r="145" spans="9:28" x14ac:dyDescent="0.3">
      <c r="I145" t="str">
        <f t="shared" si="15"/>
        <v>N/A</v>
      </c>
      <c r="J145" t="str">
        <f t="shared" si="16"/>
        <v>N/A</v>
      </c>
      <c r="K145" t="str">
        <f t="shared" si="17"/>
        <v>N/A</v>
      </c>
      <c r="L145" t="str">
        <f t="shared" si="18"/>
        <v>N/A</v>
      </c>
      <c r="M145" t="str">
        <f t="shared" si="19"/>
        <v>N/A</v>
      </c>
      <c r="N145" t="str">
        <f t="shared" si="20"/>
        <v>N/A</v>
      </c>
      <c r="P145">
        <f t="shared" ref="P145:P208" si="21">MAX(J145:N145)</f>
        <v>0</v>
      </c>
      <c r="Q145" t="str">
        <f>IFERROR(J144+MATCH(P145,J145:N145,0)-1,"")</f>
        <v/>
      </c>
      <c r="R145" t="str">
        <f t="shared" ref="R145:R208" si="22">IF(Q145="","",MIN(J145:N145))</f>
        <v/>
      </c>
      <c r="S145" t="str">
        <f>IFERROR(J144+MATCH(R145,J145:N145)-1,"")</f>
        <v/>
      </c>
      <c r="T145" t="str">
        <f t="shared" ref="T145:T208" si="23">IFERROR(AVERAGE(J145:N145),"")</f>
        <v/>
      </c>
      <c r="U145" t="str">
        <f t="shared" ref="U145:U208" si="24">IFERROR(STDEV(J145:N145),"")</f>
        <v/>
      </c>
      <c r="V145" t="str">
        <f t="shared" ref="V145:V208" si="25">IF(C145="-","",IF(ISBLANK(B145),"",IF(OR(ISNUMBER(FIND("Growth",B145)),ISNUMBER(FIND("Margin",B145))),"",(J145-T145)/U145)))</f>
        <v/>
      </c>
      <c r="W145" t="str">
        <f t="shared" ref="W145:W208" si="26">IF(OR(D145="-",ISBLANK(D145)),"",(K145-T145)/U145)</f>
        <v/>
      </c>
      <c r="X145" t="str">
        <f t="shared" ref="X145:X208" si="27">IF(OR(E145="-",ISBLANK(E145)),"",(L145-T145)/U145)</f>
        <v/>
      </c>
      <c r="Y145" t="str">
        <f t="shared" ref="Y145:Y208" si="28">IF(OR(F145="-",ISBLANK(F145)),"",(M145-T145)/U145)</f>
        <v/>
      </c>
      <c r="Z145" t="str">
        <f t="shared" ref="Z145:Z208" si="29">IFERROR(IF(OR(G145="-",ISBLANK(G145)),"",(N145-T145)/U145),"")</f>
        <v/>
      </c>
      <c r="AA145">
        <f t="shared" ref="AA145:AA208" si="30">IF(MAX(MAX(V145:Z145),ABS(MIN(V145:Z145)))=ABS(MIN(V145:Z145)),MIN(V145:Z145),MAX(V145:Z145))</f>
        <v>0</v>
      </c>
      <c r="AB145" t="str">
        <f>IFERROR(V144+MATCH(AA145,V145:Z145,0)-1,"")</f>
        <v/>
      </c>
    </row>
    <row r="146" spans="9:28" x14ac:dyDescent="0.3">
      <c r="I146" t="str">
        <f t="shared" si="15"/>
        <v>N/A</v>
      </c>
      <c r="J146" t="str">
        <f t="shared" si="16"/>
        <v>N/A</v>
      </c>
      <c r="K146" t="str">
        <f t="shared" si="17"/>
        <v>N/A</v>
      </c>
      <c r="L146" t="str">
        <f t="shared" si="18"/>
        <v>N/A</v>
      </c>
      <c r="M146" t="str">
        <f t="shared" si="19"/>
        <v>N/A</v>
      </c>
      <c r="N146" t="str">
        <f t="shared" si="20"/>
        <v>N/A</v>
      </c>
      <c r="P146">
        <f t="shared" si="21"/>
        <v>0</v>
      </c>
      <c r="Q146" t="str">
        <f>IFERROR(J144+MATCH(P146,J146:N146,0)-1,"")</f>
        <v/>
      </c>
      <c r="R146" t="str">
        <f t="shared" si="22"/>
        <v/>
      </c>
      <c r="S146" t="str">
        <f>IFERROR(J144+MATCH(R146,J146:N146)-1,"")</f>
        <v/>
      </c>
      <c r="T146" t="str">
        <f t="shared" si="23"/>
        <v/>
      </c>
      <c r="U146" t="str">
        <f t="shared" si="24"/>
        <v/>
      </c>
      <c r="V146" t="str">
        <f t="shared" si="25"/>
        <v/>
      </c>
      <c r="W146" t="str">
        <f t="shared" si="26"/>
        <v/>
      </c>
      <c r="X146" t="str">
        <f t="shared" si="27"/>
        <v/>
      </c>
      <c r="Y146" t="str">
        <f t="shared" si="28"/>
        <v/>
      </c>
      <c r="Z146" t="str">
        <f t="shared" si="29"/>
        <v/>
      </c>
      <c r="AA146">
        <f t="shared" si="30"/>
        <v>0</v>
      </c>
      <c r="AB146" t="str">
        <f>IFERROR(V144+MATCH(AA146,V146:Z146,0)-1,"")</f>
        <v/>
      </c>
    </row>
    <row r="147" spans="9:28" x14ac:dyDescent="0.3">
      <c r="I147" t="str">
        <f t="shared" si="15"/>
        <v>N/A</v>
      </c>
      <c r="J147" t="str">
        <f t="shared" si="16"/>
        <v>N/A</v>
      </c>
      <c r="K147" t="str">
        <f t="shared" si="17"/>
        <v>N/A</v>
      </c>
      <c r="L147" t="str">
        <f t="shared" si="18"/>
        <v>N/A</v>
      </c>
      <c r="M147" t="str">
        <f t="shared" si="19"/>
        <v>N/A</v>
      </c>
      <c r="N147" t="str">
        <f t="shared" si="20"/>
        <v>N/A</v>
      </c>
      <c r="P147">
        <f t="shared" si="21"/>
        <v>0</v>
      </c>
      <c r="Q147" t="str">
        <f>IFERROR(J144+MATCH(P147,J147:N147,0)-1,"")</f>
        <v/>
      </c>
      <c r="R147" t="str">
        <f t="shared" si="22"/>
        <v/>
      </c>
      <c r="S147" t="str">
        <f>IFERROR(J144+MATCH(R147,J147:N147)-1,"")</f>
        <v/>
      </c>
      <c r="T147" t="str">
        <f t="shared" si="23"/>
        <v/>
      </c>
      <c r="U147" t="str">
        <f t="shared" si="24"/>
        <v/>
      </c>
      <c r="V147" t="str">
        <f t="shared" si="25"/>
        <v/>
      </c>
      <c r="W147" t="str">
        <f t="shared" si="26"/>
        <v/>
      </c>
      <c r="X147" t="str">
        <f t="shared" si="27"/>
        <v/>
      </c>
      <c r="Y147" t="str">
        <f t="shared" si="28"/>
        <v/>
      </c>
      <c r="Z147" t="str">
        <f t="shared" si="29"/>
        <v/>
      </c>
      <c r="AA147">
        <f t="shared" si="30"/>
        <v>0</v>
      </c>
      <c r="AB147" t="str">
        <f>IFERROR(V144+MATCH(AA147,V147:Z147,0)-1,"")</f>
        <v/>
      </c>
    </row>
    <row r="148" spans="9:28" x14ac:dyDescent="0.3">
      <c r="I148" t="str">
        <f t="shared" si="15"/>
        <v>N/A</v>
      </c>
      <c r="J148" t="str">
        <f t="shared" si="16"/>
        <v>N/A</v>
      </c>
      <c r="K148" t="str">
        <f t="shared" si="17"/>
        <v>N/A</v>
      </c>
      <c r="L148" t="str">
        <f t="shared" si="18"/>
        <v>N/A</v>
      </c>
      <c r="M148" t="str">
        <f t="shared" si="19"/>
        <v>N/A</v>
      </c>
      <c r="N148" t="str">
        <f t="shared" si="20"/>
        <v>N/A</v>
      </c>
      <c r="P148">
        <f t="shared" si="21"/>
        <v>0</v>
      </c>
      <c r="Q148" t="str">
        <f>IFERROR(J144+MATCH(P148,J148:N148,0)-1,"")</f>
        <v/>
      </c>
      <c r="R148" t="str">
        <f t="shared" si="22"/>
        <v/>
      </c>
      <c r="S148" t="str">
        <f>IFERROR(J144+MATCH(R148,J148:N148)-1,"")</f>
        <v/>
      </c>
      <c r="T148" t="str">
        <f t="shared" si="23"/>
        <v/>
      </c>
      <c r="U148" t="str">
        <f t="shared" si="24"/>
        <v/>
      </c>
      <c r="V148" t="str">
        <f t="shared" si="25"/>
        <v/>
      </c>
      <c r="W148" t="str">
        <f t="shared" si="26"/>
        <v/>
      </c>
      <c r="X148" t="str">
        <f t="shared" si="27"/>
        <v/>
      </c>
      <c r="Y148" t="str">
        <f t="shared" si="28"/>
        <v/>
      </c>
      <c r="Z148" t="str">
        <f t="shared" si="29"/>
        <v/>
      </c>
      <c r="AA148">
        <f t="shared" si="30"/>
        <v>0</v>
      </c>
      <c r="AB148" t="str">
        <f>IFERROR(V144+MATCH(AA148,V148:Z148,0)-1,"")</f>
        <v/>
      </c>
    </row>
    <row r="149" spans="9:28" x14ac:dyDescent="0.3">
      <c r="I149" t="str">
        <f t="shared" si="15"/>
        <v>N/A</v>
      </c>
      <c r="J149" t="str">
        <f t="shared" si="16"/>
        <v>N/A</v>
      </c>
      <c r="K149" t="str">
        <f t="shared" si="17"/>
        <v>N/A</v>
      </c>
      <c r="L149" t="str">
        <f t="shared" si="18"/>
        <v>N/A</v>
      </c>
      <c r="M149" t="str">
        <f t="shared" si="19"/>
        <v>N/A</v>
      </c>
      <c r="N149" t="str">
        <f t="shared" si="20"/>
        <v>N/A</v>
      </c>
      <c r="P149">
        <f t="shared" si="21"/>
        <v>0</v>
      </c>
      <c r="Q149" t="str">
        <f>IFERROR(J144+MATCH(P149,J149:N149,0)-1,"")</f>
        <v/>
      </c>
      <c r="R149" t="str">
        <f t="shared" si="22"/>
        <v/>
      </c>
      <c r="S149" t="str">
        <f>IFERROR(J144+MATCH(R149,J149:N149)-1,"")</f>
        <v/>
      </c>
      <c r="T149" t="str">
        <f t="shared" si="23"/>
        <v/>
      </c>
      <c r="U149" t="str">
        <f t="shared" si="24"/>
        <v/>
      </c>
      <c r="V149" t="str">
        <f t="shared" si="25"/>
        <v/>
      </c>
      <c r="W149" t="str">
        <f t="shared" si="26"/>
        <v/>
      </c>
      <c r="X149" t="str">
        <f t="shared" si="27"/>
        <v/>
      </c>
      <c r="Y149" t="str">
        <f t="shared" si="28"/>
        <v/>
      </c>
      <c r="Z149" t="str">
        <f t="shared" si="29"/>
        <v/>
      </c>
      <c r="AA149">
        <f t="shared" si="30"/>
        <v>0</v>
      </c>
      <c r="AB149" t="str">
        <f>IFERROR(V144+MATCH(AA149,V149:Z149,0)-1,"")</f>
        <v/>
      </c>
    </row>
    <row r="150" spans="9:28" x14ac:dyDescent="0.3">
      <c r="I150" t="str">
        <f t="shared" si="15"/>
        <v>N/A</v>
      </c>
      <c r="J150" t="str">
        <f t="shared" si="16"/>
        <v>N/A</v>
      </c>
      <c r="K150" t="str">
        <f t="shared" si="17"/>
        <v>N/A</v>
      </c>
      <c r="L150" t="str">
        <f t="shared" si="18"/>
        <v>N/A</v>
      </c>
      <c r="M150" t="str">
        <f t="shared" si="19"/>
        <v>N/A</v>
      </c>
      <c r="N150" t="str">
        <f t="shared" si="20"/>
        <v>N/A</v>
      </c>
      <c r="P150">
        <f t="shared" si="21"/>
        <v>0</v>
      </c>
      <c r="Q150" t="str">
        <f>IFERROR(J144+MATCH(P150,J150:N150,0)-1,"")</f>
        <v/>
      </c>
      <c r="R150" t="str">
        <f t="shared" si="22"/>
        <v/>
      </c>
      <c r="S150" t="str">
        <f>IFERROR(J144+MATCH(R150,J150:N150)-1,"")</f>
        <v/>
      </c>
      <c r="T150" t="str">
        <f t="shared" si="23"/>
        <v/>
      </c>
      <c r="U150" t="str">
        <f t="shared" si="24"/>
        <v/>
      </c>
      <c r="V150" t="str">
        <f t="shared" si="25"/>
        <v/>
      </c>
      <c r="W150" t="str">
        <f t="shared" si="26"/>
        <v/>
      </c>
      <c r="X150" t="str">
        <f t="shared" si="27"/>
        <v/>
      </c>
      <c r="Y150" t="str">
        <f t="shared" si="28"/>
        <v/>
      </c>
      <c r="Z150" t="str">
        <f t="shared" si="29"/>
        <v/>
      </c>
      <c r="AA150">
        <f t="shared" si="30"/>
        <v>0</v>
      </c>
      <c r="AB150" t="str">
        <f>IFERROR(V144+MATCH(AA150,V150:Z150,0)-1,"")</f>
        <v/>
      </c>
    </row>
    <row r="151" spans="9:28" x14ac:dyDescent="0.3">
      <c r="I151" t="str">
        <f t="shared" si="15"/>
        <v>N/A</v>
      </c>
      <c r="J151" t="str">
        <f t="shared" si="16"/>
        <v>N/A</v>
      </c>
      <c r="K151" t="str">
        <f t="shared" si="17"/>
        <v>N/A</v>
      </c>
      <c r="L151" t="str">
        <f t="shared" si="18"/>
        <v>N/A</v>
      </c>
      <c r="M151" t="str">
        <f t="shared" si="19"/>
        <v>N/A</v>
      </c>
      <c r="N151" t="str">
        <f t="shared" si="20"/>
        <v>N/A</v>
      </c>
      <c r="P151">
        <f t="shared" si="21"/>
        <v>0</v>
      </c>
      <c r="Q151" t="str">
        <f>IFERROR(J144+MATCH(P151,J151:N151,0)-1,"")</f>
        <v/>
      </c>
      <c r="R151" t="str">
        <f t="shared" si="22"/>
        <v/>
      </c>
      <c r="S151" t="str">
        <f>IFERROR(J144+MATCH(R151,J151:N151)-1,"")</f>
        <v/>
      </c>
      <c r="T151" t="str">
        <f t="shared" si="23"/>
        <v/>
      </c>
      <c r="U151" t="str">
        <f t="shared" si="24"/>
        <v/>
      </c>
      <c r="V151" t="str">
        <f t="shared" si="25"/>
        <v/>
      </c>
      <c r="W151" t="str">
        <f t="shared" si="26"/>
        <v/>
      </c>
      <c r="X151" t="str">
        <f t="shared" si="27"/>
        <v/>
      </c>
      <c r="Y151" t="str">
        <f t="shared" si="28"/>
        <v/>
      </c>
      <c r="Z151" t="str">
        <f t="shared" si="29"/>
        <v/>
      </c>
      <c r="AA151">
        <f t="shared" si="30"/>
        <v>0</v>
      </c>
      <c r="AB151" t="str">
        <f>IFERROR(V144+MATCH(AA151,V151:Z151,0)-1,"")</f>
        <v/>
      </c>
    </row>
    <row r="152" spans="9:28" x14ac:dyDescent="0.3">
      <c r="I152" t="str">
        <f t="shared" si="15"/>
        <v>N/A</v>
      </c>
      <c r="J152" t="str">
        <f t="shared" si="16"/>
        <v>N/A</v>
      </c>
      <c r="K152" t="str">
        <f t="shared" si="17"/>
        <v>N/A</v>
      </c>
      <c r="L152" t="str">
        <f t="shared" si="18"/>
        <v>N/A</v>
      </c>
      <c r="M152" t="str">
        <f t="shared" si="19"/>
        <v>N/A</v>
      </c>
      <c r="N152" t="str">
        <f t="shared" si="20"/>
        <v>N/A</v>
      </c>
      <c r="P152">
        <f t="shared" si="21"/>
        <v>0</v>
      </c>
      <c r="Q152" t="str">
        <f>IFERROR(J144+MATCH(P152,J152:N152,0)-1,"")</f>
        <v/>
      </c>
      <c r="R152" t="str">
        <f t="shared" si="22"/>
        <v/>
      </c>
      <c r="S152" t="str">
        <f>IFERROR(J144+MATCH(R152,J152:N152)-1,"")</f>
        <v/>
      </c>
      <c r="T152" t="str">
        <f t="shared" si="23"/>
        <v/>
      </c>
      <c r="U152" t="str">
        <f t="shared" si="24"/>
        <v/>
      </c>
      <c r="V152" t="str">
        <f t="shared" si="25"/>
        <v/>
      </c>
      <c r="W152" t="str">
        <f t="shared" si="26"/>
        <v/>
      </c>
      <c r="X152" t="str">
        <f t="shared" si="27"/>
        <v/>
      </c>
      <c r="Y152" t="str">
        <f t="shared" si="28"/>
        <v/>
      </c>
      <c r="Z152" t="str">
        <f t="shared" si="29"/>
        <v/>
      </c>
      <c r="AA152">
        <f t="shared" si="30"/>
        <v>0</v>
      </c>
      <c r="AB152" t="str">
        <f>IFERROR(V144+MATCH(AA152,V152:Z152,0)-1,"")</f>
        <v/>
      </c>
    </row>
    <row r="153" spans="9:28" x14ac:dyDescent="0.3">
      <c r="I153" t="str">
        <f t="shared" si="15"/>
        <v>N/A</v>
      </c>
      <c r="J153" t="str">
        <f t="shared" si="16"/>
        <v>N/A</v>
      </c>
      <c r="K153" t="str">
        <f t="shared" si="17"/>
        <v>N/A</v>
      </c>
      <c r="L153" t="str">
        <f t="shared" si="18"/>
        <v>N/A</v>
      </c>
      <c r="M153" t="str">
        <f t="shared" si="19"/>
        <v>N/A</v>
      </c>
      <c r="N153" t="str">
        <f t="shared" si="20"/>
        <v>N/A</v>
      </c>
      <c r="P153">
        <f t="shared" si="21"/>
        <v>0</v>
      </c>
      <c r="Q153" t="str">
        <f>IFERROR(J144+MATCH(P153,J153:N153,0)-1,"")</f>
        <v/>
      </c>
      <c r="R153" t="str">
        <f t="shared" si="22"/>
        <v/>
      </c>
      <c r="S153" t="str">
        <f>IFERROR(J144+MATCH(R153,J153:N153)-1,"")</f>
        <v/>
      </c>
      <c r="T153" t="str">
        <f t="shared" si="23"/>
        <v/>
      </c>
      <c r="U153" t="str">
        <f t="shared" si="24"/>
        <v/>
      </c>
      <c r="V153" t="str">
        <f t="shared" si="25"/>
        <v/>
      </c>
      <c r="W153" t="str">
        <f t="shared" si="26"/>
        <v/>
      </c>
      <c r="X153" t="str">
        <f t="shared" si="27"/>
        <v/>
      </c>
      <c r="Y153" t="str">
        <f t="shared" si="28"/>
        <v/>
      </c>
      <c r="Z153" t="str">
        <f t="shared" si="29"/>
        <v/>
      </c>
      <c r="AA153">
        <f t="shared" si="30"/>
        <v>0</v>
      </c>
      <c r="AB153" t="str">
        <f>IFERROR(V144+MATCH(AA153,V153:Z153,0)-1,"")</f>
        <v/>
      </c>
    </row>
    <row r="154" spans="9:28" x14ac:dyDescent="0.3">
      <c r="I154" t="str">
        <f t="shared" si="15"/>
        <v>N/A</v>
      </c>
      <c r="J154" t="str">
        <f t="shared" si="16"/>
        <v>N/A</v>
      </c>
      <c r="K154" t="str">
        <f t="shared" si="17"/>
        <v>N/A</v>
      </c>
      <c r="L154" t="str">
        <f t="shared" si="18"/>
        <v>N/A</v>
      </c>
      <c r="M154" t="str">
        <f t="shared" si="19"/>
        <v>N/A</v>
      </c>
      <c r="N154" t="str">
        <f t="shared" si="20"/>
        <v>N/A</v>
      </c>
      <c r="P154">
        <f t="shared" si="21"/>
        <v>0</v>
      </c>
      <c r="Q154" t="str">
        <f>IFERROR(J144+MATCH(P154,J154:N154,0)-1,"")</f>
        <v/>
      </c>
      <c r="R154" t="str">
        <f t="shared" si="22"/>
        <v/>
      </c>
      <c r="S154" t="str">
        <f>IFERROR(J144+MATCH(R154,J154:N154)-1,"")</f>
        <v/>
      </c>
      <c r="T154" t="str">
        <f t="shared" si="23"/>
        <v/>
      </c>
      <c r="U154" t="str">
        <f t="shared" si="24"/>
        <v/>
      </c>
      <c r="V154" t="str">
        <f t="shared" si="25"/>
        <v/>
      </c>
      <c r="W154" t="str">
        <f t="shared" si="26"/>
        <v/>
      </c>
      <c r="X154" t="str">
        <f t="shared" si="27"/>
        <v/>
      </c>
      <c r="Y154" t="str">
        <f t="shared" si="28"/>
        <v/>
      </c>
      <c r="Z154" t="str">
        <f t="shared" si="29"/>
        <v/>
      </c>
      <c r="AA154">
        <f t="shared" si="30"/>
        <v>0</v>
      </c>
      <c r="AB154" t="str">
        <f>IFERROR(V144+MATCH(AA154,V154:Z154,0)-1,"")</f>
        <v/>
      </c>
    </row>
    <row r="155" spans="9:28" x14ac:dyDescent="0.3">
      <c r="I155" t="str">
        <f t="shared" si="15"/>
        <v>N/A</v>
      </c>
      <c r="J155" t="str">
        <f t="shared" si="16"/>
        <v>N/A</v>
      </c>
      <c r="K155" t="str">
        <f t="shared" si="17"/>
        <v>N/A</v>
      </c>
      <c r="L155" t="str">
        <f t="shared" si="18"/>
        <v>N/A</v>
      </c>
      <c r="M155" t="str">
        <f t="shared" si="19"/>
        <v>N/A</v>
      </c>
      <c r="N155" t="str">
        <f t="shared" si="20"/>
        <v>N/A</v>
      </c>
      <c r="P155">
        <f t="shared" si="21"/>
        <v>0</v>
      </c>
      <c r="Q155" t="str">
        <f>IFERROR(J144+MATCH(P155,J155:N155,0)-1,"")</f>
        <v/>
      </c>
      <c r="R155" t="str">
        <f t="shared" si="22"/>
        <v/>
      </c>
      <c r="S155" t="str">
        <f>IFERROR(J144+MATCH(R155,J155:N155)-1,"")</f>
        <v/>
      </c>
      <c r="T155" t="str">
        <f t="shared" si="23"/>
        <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9: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9:28" x14ac:dyDescent="0.3">
      <c r="I157" t="str">
        <f t="shared" si="15"/>
        <v>N/A</v>
      </c>
      <c r="J157" t="str">
        <f t="shared" si="16"/>
        <v>N/A</v>
      </c>
      <c r="K157" t="str">
        <f t="shared" si="17"/>
        <v>N/A</v>
      </c>
      <c r="L157" t="str">
        <f t="shared" si="18"/>
        <v>N/A</v>
      </c>
      <c r="M157" t="str">
        <f t="shared" si="19"/>
        <v>N/A</v>
      </c>
      <c r="N157" t="str">
        <f t="shared" si="20"/>
        <v>N/A</v>
      </c>
      <c r="P157">
        <f t="shared" si="21"/>
        <v>0</v>
      </c>
      <c r="Q157" t="str">
        <f>IFERROR(J144+MATCH(P157,J157:N157,0)-1,"")</f>
        <v/>
      </c>
      <c r="R157" t="str">
        <f t="shared" si="22"/>
        <v/>
      </c>
      <c r="S157" t="str">
        <f>IFERROR(J144+MATCH(R157,J157:N157)-1,"")</f>
        <v/>
      </c>
      <c r="T157" t="str">
        <f t="shared" si="23"/>
        <v/>
      </c>
      <c r="U157" t="str">
        <f t="shared" si="24"/>
        <v/>
      </c>
      <c r="V157" t="str">
        <f t="shared" si="25"/>
        <v/>
      </c>
      <c r="W157" t="str">
        <f t="shared" si="26"/>
        <v/>
      </c>
      <c r="X157" t="str">
        <f t="shared" si="27"/>
        <v/>
      </c>
      <c r="Y157" t="str">
        <f t="shared" si="28"/>
        <v/>
      </c>
      <c r="Z157" t="str">
        <f t="shared" si="29"/>
        <v/>
      </c>
      <c r="AA157">
        <f t="shared" si="30"/>
        <v>0</v>
      </c>
      <c r="AB157" t="str">
        <f>IFERROR(V144+MATCH(AA157,V157:Z157,0)-1,"")</f>
        <v/>
      </c>
    </row>
    <row r="158" spans="9:28" x14ac:dyDescent="0.3">
      <c r="I158" t="str">
        <f t="shared" si="15"/>
        <v>N/A</v>
      </c>
      <c r="J158" t="str">
        <f t="shared" si="16"/>
        <v>N/A</v>
      </c>
      <c r="K158" t="str">
        <f t="shared" si="17"/>
        <v>N/A</v>
      </c>
      <c r="L158" t="str">
        <f t="shared" si="18"/>
        <v>N/A</v>
      </c>
      <c r="M158" t="str">
        <f t="shared" si="19"/>
        <v>N/A</v>
      </c>
      <c r="N158" t="str">
        <f t="shared" si="20"/>
        <v>N/A</v>
      </c>
      <c r="P158">
        <f t="shared" si="21"/>
        <v>0</v>
      </c>
      <c r="Q158" t="str">
        <f>IFERROR(J144+MATCH(P158,J158:N158,0)-1,"")</f>
        <v/>
      </c>
      <c r="R158" t="str">
        <f t="shared" si="22"/>
        <v/>
      </c>
      <c r="S158" t="str">
        <f>IFERROR(J144+MATCH(R158,J158:N158)-1,"")</f>
        <v/>
      </c>
      <c r="T158" t="str">
        <f t="shared" si="23"/>
        <v/>
      </c>
      <c r="U158" t="str">
        <f t="shared" si="24"/>
        <v/>
      </c>
      <c r="V158" t="str">
        <f t="shared" si="25"/>
        <v/>
      </c>
      <c r="W158" t="str">
        <f t="shared" si="26"/>
        <v/>
      </c>
      <c r="X158" t="str">
        <f t="shared" si="27"/>
        <v/>
      </c>
      <c r="Y158" t="str">
        <f t="shared" si="28"/>
        <v/>
      </c>
      <c r="Z158" t="str">
        <f t="shared" si="29"/>
        <v/>
      </c>
      <c r="AA158">
        <f t="shared" si="30"/>
        <v>0</v>
      </c>
      <c r="AB158" t="str">
        <f>IFERROR(V144+MATCH(AA158,V158:Z158,0)-1,"")</f>
        <v/>
      </c>
    </row>
    <row r="159" spans="9:28" x14ac:dyDescent="0.3">
      <c r="I159" t="str">
        <f t="shared" si="15"/>
        <v>N/A</v>
      </c>
      <c r="J159" t="str">
        <f t="shared" si="16"/>
        <v>N/A</v>
      </c>
      <c r="K159" t="str">
        <f t="shared" si="17"/>
        <v>N/A</v>
      </c>
      <c r="L159" t="str">
        <f t="shared" si="18"/>
        <v>N/A</v>
      </c>
      <c r="M159" t="str">
        <f t="shared" si="19"/>
        <v>N/A</v>
      </c>
      <c r="N159" t="str">
        <f t="shared" si="20"/>
        <v>N/A</v>
      </c>
      <c r="P159">
        <f t="shared" si="21"/>
        <v>0</v>
      </c>
      <c r="Q159" t="str">
        <f>IFERROR(J144+MATCH(P159,J159:N159,0)-1,"")</f>
        <v/>
      </c>
      <c r="R159" t="str">
        <f t="shared" si="22"/>
        <v/>
      </c>
      <c r="S159" t="str">
        <f>IFERROR(J144+MATCH(R159,J159:N159)-1,"")</f>
        <v/>
      </c>
      <c r="T159" t="str">
        <f t="shared" si="23"/>
        <v/>
      </c>
      <c r="U159" t="str">
        <f t="shared" si="24"/>
        <v/>
      </c>
      <c r="V159" t="str">
        <f t="shared" si="25"/>
        <v/>
      </c>
      <c r="W159" t="str">
        <f t="shared" si="26"/>
        <v/>
      </c>
      <c r="X159" t="str">
        <f t="shared" si="27"/>
        <v/>
      </c>
      <c r="Y159" t="str">
        <f t="shared" si="28"/>
        <v/>
      </c>
      <c r="Z159" t="str">
        <f t="shared" si="29"/>
        <v/>
      </c>
      <c r="AA159">
        <f t="shared" si="30"/>
        <v>0</v>
      </c>
      <c r="AB159" t="str">
        <f>IFERROR(V144+MATCH(AA159,V159:Z159,0)-1,"")</f>
        <v/>
      </c>
    </row>
    <row r="160" spans="9:28" x14ac:dyDescent="0.3">
      <c r="I160" t="str">
        <f t="shared" si="15"/>
        <v>N/A</v>
      </c>
      <c r="J160" t="str">
        <f t="shared" si="16"/>
        <v>N/A</v>
      </c>
      <c r="K160" t="str">
        <f t="shared" si="17"/>
        <v>N/A</v>
      </c>
      <c r="L160" t="str">
        <f t="shared" si="18"/>
        <v>N/A</v>
      </c>
      <c r="M160" t="str">
        <f t="shared" si="19"/>
        <v>N/A</v>
      </c>
      <c r="N160" t="str">
        <f t="shared" si="20"/>
        <v>N/A</v>
      </c>
      <c r="P160">
        <f t="shared" si="21"/>
        <v>0</v>
      </c>
      <c r="Q160" t="str">
        <f>IFERROR(J144+MATCH(P160,J160:N160,0)-1,"")</f>
        <v/>
      </c>
      <c r="R160" t="str">
        <f t="shared" si="22"/>
        <v/>
      </c>
      <c r="S160" t="str">
        <f>IFERROR(J144+MATCH(R160,J160:N160)-1,"")</f>
        <v/>
      </c>
      <c r="T160" t="str">
        <f t="shared" si="23"/>
        <v/>
      </c>
      <c r="U160" t="str">
        <f t="shared" si="24"/>
        <v/>
      </c>
      <c r="V160" t="str">
        <f t="shared" si="25"/>
        <v/>
      </c>
      <c r="W160" t="str">
        <f t="shared" si="26"/>
        <v/>
      </c>
      <c r="X160" t="str">
        <f t="shared" si="27"/>
        <v/>
      </c>
      <c r="Y160" t="str">
        <f t="shared" si="28"/>
        <v/>
      </c>
      <c r="Z160" t="str">
        <f t="shared" si="29"/>
        <v/>
      </c>
      <c r="AA160">
        <f t="shared" si="30"/>
        <v>0</v>
      </c>
      <c r="AB160" t="str">
        <f>IFERROR(V144+MATCH(AA160,V160:Z160,0)-1,"")</f>
        <v/>
      </c>
    </row>
    <row r="161" spans="9:28" x14ac:dyDescent="0.3">
      <c r="I161" t="str">
        <f t="shared" si="15"/>
        <v>N/A</v>
      </c>
      <c r="J161" t="str">
        <f t="shared" si="16"/>
        <v>N/A</v>
      </c>
      <c r="K161" t="str">
        <f t="shared" si="17"/>
        <v>N/A</v>
      </c>
      <c r="L161" t="str">
        <f t="shared" si="18"/>
        <v>N/A</v>
      </c>
      <c r="M161" t="str">
        <f t="shared" si="19"/>
        <v>N/A</v>
      </c>
      <c r="N161" t="str">
        <f t="shared" si="20"/>
        <v>N/A</v>
      </c>
      <c r="P161">
        <f t="shared" si="21"/>
        <v>0</v>
      </c>
      <c r="Q161" t="str">
        <f>IFERROR(J144+MATCH(P161,J161:N161,0)-1,"")</f>
        <v/>
      </c>
      <c r="R161" t="str">
        <f t="shared" si="22"/>
        <v/>
      </c>
      <c r="S161" t="str">
        <f>IFERROR(J144+MATCH(R161,J161:N161)-1,"")</f>
        <v/>
      </c>
      <c r="T161" t="str">
        <f t="shared" si="23"/>
        <v/>
      </c>
      <c r="U161" t="str">
        <f t="shared" si="24"/>
        <v/>
      </c>
      <c r="V161" t="str">
        <f t="shared" si="25"/>
        <v/>
      </c>
      <c r="W161" t="str">
        <f t="shared" si="26"/>
        <v/>
      </c>
      <c r="X161" t="str">
        <f t="shared" si="27"/>
        <v/>
      </c>
      <c r="Y161" t="str">
        <f t="shared" si="28"/>
        <v/>
      </c>
      <c r="Z161" t="str">
        <f t="shared" si="29"/>
        <v/>
      </c>
      <c r="AA161">
        <f t="shared" si="30"/>
        <v>0</v>
      </c>
      <c r="AB161" t="str">
        <f>IFERROR(V144+MATCH(AA161,V161:Z161,0)-1,"")</f>
        <v/>
      </c>
    </row>
    <row r="162" spans="9:28" x14ac:dyDescent="0.3">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9:28" x14ac:dyDescent="0.3">
      <c r="I163" t="str">
        <f t="shared" si="15"/>
        <v>N/A</v>
      </c>
      <c r="J163" t="str">
        <f t="shared" si="16"/>
        <v>N/A</v>
      </c>
      <c r="K163" t="str">
        <f t="shared" si="17"/>
        <v>N/A</v>
      </c>
      <c r="L163" t="str">
        <f t="shared" si="18"/>
        <v>N/A</v>
      </c>
      <c r="M163" t="str">
        <f t="shared" si="19"/>
        <v>N/A</v>
      </c>
      <c r="N163" t="str">
        <f t="shared" si="20"/>
        <v>N/A</v>
      </c>
      <c r="P163">
        <f t="shared" si="21"/>
        <v>0</v>
      </c>
      <c r="Q163" t="str">
        <f>IFERROR(J144+MATCH(P163,J163:N163,0)-1,"")</f>
        <v/>
      </c>
      <c r="R163" t="str">
        <f t="shared" si="22"/>
        <v/>
      </c>
      <c r="S163" t="str">
        <f>IFERROR(J144+MATCH(R163,J163:N163)-1,"")</f>
        <v/>
      </c>
      <c r="T163" t="str">
        <f t="shared" si="23"/>
        <v/>
      </c>
      <c r="U163" t="str">
        <f t="shared" si="24"/>
        <v/>
      </c>
      <c r="V163" t="str">
        <f t="shared" si="25"/>
        <v/>
      </c>
      <c r="W163" t="str">
        <f t="shared" si="26"/>
        <v/>
      </c>
      <c r="X163" t="str">
        <f t="shared" si="27"/>
        <v/>
      </c>
      <c r="Y163" t="str">
        <f t="shared" si="28"/>
        <v/>
      </c>
      <c r="Z163" t="str">
        <f t="shared" si="29"/>
        <v/>
      </c>
      <c r="AA163">
        <f t="shared" si="30"/>
        <v>0</v>
      </c>
      <c r="AB163" t="str">
        <f>IFERROR(V144+MATCH(AA163,V163:Z163,0)-1,"")</f>
        <v/>
      </c>
    </row>
    <row r="164" spans="9:28" x14ac:dyDescent="0.3">
      <c r="I164" t="str">
        <f t="shared" si="15"/>
        <v>N/A</v>
      </c>
      <c r="J164" t="str">
        <f t="shared" si="16"/>
        <v>N/A</v>
      </c>
      <c r="K164" t="str">
        <f t="shared" si="17"/>
        <v>N/A</v>
      </c>
      <c r="L164" t="str">
        <f t="shared" si="18"/>
        <v>N/A</v>
      </c>
      <c r="M164" t="str">
        <f t="shared" si="19"/>
        <v>N/A</v>
      </c>
      <c r="N164" t="str">
        <f t="shared" si="20"/>
        <v>N/A</v>
      </c>
      <c r="P164">
        <f t="shared" si="21"/>
        <v>0</v>
      </c>
      <c r="Q164" t="str">
        <f>IFERROR(J144+MATCH(P164,J164:N164,0)-1,"")</f>
        <v/>
      </c>
      <c r="R164" t="str">
        <f t="shared" si="22"/>
        <v/>
      </c>
      <c r="S164" t="str">
        <f>IFERROR(J144+MATCH(R164,J164:N164)-1,"")</f>
        <v/>
      </c>
      <c r="T164" t="str">
        <f t="shared" si="23"/>
        <v/>
      </c>
      <c r="U164" t="str">
        <f t="shared" si="24"/>
        <v/>
      </c>
      <c r="V164" t="str">
        <f t="shared" si="25"/>
        <v/>
      </c>
      <c r="W164" t="str">
        <f t="shared" si="26"/>
        <v/>
      </c>
      <c r="X164" t="str">
        <f t="shared" si="27"/>
        <v/>
      </c>
      <c r="Y164" t="str">
        <f t="shared" si="28"/>
        <v/>
      </c>
      <c r="Z164" t="str">
        <f t="shared" si="29"/>
        <v/>
      </c>
      <c r="AA164">
        <f t="shared" si="30"/>
        <v>0</v>
      </c>
      <c r="AB164" t="str">
        <f>IFERROR(V144+MATCH(AA164,V164:Z164,0)-1,"")</f>
        <v/>
      </c>
    </row>
    <row r="165" spans="9:28" x14ac:dyDescent="0.3">
      <c r="I165" t="str">
        <f t="shared" si="15"/>
        <v>N/A</v>
      </c>
      <c r="J165" t="str">
        <f t="shared" si="16"/>
        <v>N/A</v>
      </c>
      <c r="K165" t="str">
        <f t="shared" si="17"/>
        <v>N/A</v>
      </c>
      <c r="L165" t="str">
        <f t="shared" si="18"/>
        <v>N/A</v>
      </c>
      <c r="M165" t="str">
        <f t="shared" si="19"/>
        <v>N/A</v>
      </c>
      <c r="N165" t="str">
        <f t="shared" si="20"/>
        <v>N/A</v>
      </c>
      <c r="P165">
        <f t="shared" si="21"/>
        <v>0</v>
      </c>
      <c r="Q165" t="str">
        <f>IFERROR(J144+MATCH(P165,J165:N165,0)-1,"")</f>
        <v/>
      </c>
      <c r="R165" t="str">
        <f t="shared" si="22"/>
        <v/>
      </c>
      <c r="S165" t="str">
        <f>IFERROR(J144+MATCH(R165,J165:N165)-1,"")</f>
        <v/>
      </c>
      <c r="T165" t="str">
        <f t="shared" si="23"/>
        <v/>
      </c>
      <c r="U165" t="str">
        <f t="shared" si="24"/>
        <v/>
      </c>
      <c r="V165" t="str">
        <f t="shared" si="25"/>
        <v/>
      </c>
      <c r="W165" t="str">
        <f t="shared" si="26"/>
        <v/>
      </c>
      <c r="X165" t="str">
        <f t="shared" si="27"/>
        <v/>
      </c>
      <c r="Y165" t="str">
        <f t="shared" si="28"/>
        <v/>
      </c>
      <c r="Z165" t="str">
        <f t="shared" si="29"/>
        <v/>
      </c>
      <c r="AA165">
        <f t="shared" si="30"/>
        <v>0</v>
      </c>
      <c r="AB165" t="str">
        <f>IFERROR(V144+MATCH(AA165,V165:Z165,0)-1,"")</f>
        <v/>
      </c>
    </row>
    <row r="166" spans="9:28" x14ac:dyDescent="0.3">
      <c r="I166" t="str">
        <f t="shared" si="15"/>
        <v>N/A</v>
      </c>
      <c r="J166" t="str">
        <f t="shared" si="16"/>
        <v>N/A</v>
      </c>
      <c r="K166" t="str">
        <f t="shared" si="17"/>
        <v>N/A</v>
      </c>
      <c r="L166" t="str">
        <f t="shared" si="18"/>
        <v>N/A</v>
      </c>
      <c r="M166" t="str">
        <f t="shared" si="19"/>
        <v>N/A</v>
      </c>
      <c r="N166" t="str">
        <f t="shared" si="20"/>
        <v>N/A</v>
      </c>
      <c r="P166">
        <f t="shared" si="21"/>
        <v>0</v>
      </c>
      <c r="Q166" t="str">
        <f>IFERROR(J144+MATCH(P166,J166:N166,0)-1,"")</f>
        <v/>
      </c>
      <c r="R166" t="str">
        <f t="shared" si="22"/>
        <v/>
      </c>
      <c r="S166" t="str">
        <f>IFERROR(J144+MATCH(R166,J166:N166)-1,"")</f>
        <v/>
      </c>
      <c r="T166" t="str">
        <f t="shared" si="23"/>
        <v/>
      </c>
      <c r="U166" t="str">
        <f t="shared" si="24"/>
        <v/>
      </c>
      <c r="V166" t="str">
        <f t="shared" si="25"/>
        <v/>
      </c>
      <c r="W166" t="str">
        <f t="shared" si="26"/>
        <v/>
      </c>
      <c r="X166" t="str">
        <f t="shared" si="27"/>
        <v/>
      </c>
      <c r="Y166" t="str">
        <f t="shared" si="28"/>
        <v/>
      </c>
      <c r="Z166" t="str">
        <f t="shared" si="29"/>
        <v/>
      </c>
      <c r="AA166">
        <f t="shared" si="30"/>
        <v>0</v>
      </c>
      <c r="AB166" t="str">
        <f>IFERROR(V144+MATCH(AA166,V166:Z166,0)-1,"")</f>
        <v/>
      </c>
    </row>
    <row r="167" spans="9:28" x14ac:dyDescent="0.3">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9:28" x14ac:dyDescent="0.3">
      <c r="I168" t="str">
        <f t="shared" si="15"/>
        <v>N/A</v>
      </c>
      <c r="J168" t="str">
        <f t="shared" si="16"/>
        <v>N/A</v>
      </c>
      <c r="K168" t="str">
        <f t="shared" si="17"/>
        <v>N/A</v>
      </c>
      <c r="L168" t="str">
        <f t="shared" si="18"/>
        <v>N/A</v>
      </c>
      <c r="M168" t="str">
        <f t="shared" si="19"/>
        <v>N/A</v>
      </c>
      <c r="N168" t="str">
        <f t="shared" si="20"/>
        <v>N/A</v>
      </c>
      <c r="P168">
        <f t="shared" si="21"/>
        <v>0</v>
      </c>
      <c r="Q168" t="str">
        <f>IFERROR(J144+MATCH(P168,J168:N168,0)-1,"")</f>
        <v/>
      </c>
      <c r="R168" t="str">
        <f t="shared" si="22"/>
        <v/>
      </c>
      <c r="S168" t="str">
        <f>IFERROR(J144+MATCH(R168,J168:N168)-1,"")</f>
        <v/>
      </c>
      <c r="T168" t="str">
        <f t="shared" si="23"/>
        <v/>
      </c>
      <c r="U168" t="str">
        <f t="shared" si="24"/>
        <v/>
      </c>
      <c r="V168" t="str">
        <f t="shared" si="25"/>
        <v/>
      </c>
      <c r="W168" t="str">
        <f t="shared" si="26"/>
        <v/>
      </c>
      <c r="X168" t="str">
        <f t="shared" si="27"/>
        <v/>
      </c>
      <c r="Y168" t="str">
        <f t="shared" si="28"/>
        <v/>
      </c>
      <c r="Z168" t="str">
        <f t="shared" si="29"/>
        <v/>
      </c>
      <c r="AA168">
        <f t="shared" si="30"/>
        <v>0</v>
      </c>
      <c r="AB168" t="str">
        <f>IFERROR(V144+MATCH(AA168,V168:Z168,0)-1,"")</f>
        <v/>
      </c>
    </row>
    <row r="169" spans="9:28" x14ac:dyDescent="0.3">
      <c r="I169" t="str">
        <f t="shared" si="15"/>
        <v>N/A</v>
      </c>
      <c r="J169" t="str">
        <f t="shared" si="16"/>
        <v>N/A</v>
      </c>
      <c r="K169" t="str">
        <f t="shared" si="17"/>
        <v>N/A</v>
      </c>
      <c r="L169" t="str">
        <f t="shared" si="18"/>
        <v>N/A</v>
      </c>
      <c r="M169" t="str">
        <f t="shared" si="19"/>
        <v>N/A</v>
      </c>
      <c r="N169" t="str">
        <f t="shared" si="20"/>
        <v>N/A</v>
      </c>
      <c r="P169">
        <f t="shared" si="21"/>
        <v>0</v>
      </c>
      <c r="Q169" t="str">
        <f>IFERROR(J144+MATCH(P169,J169:N169,0)-1,"")</f>
        <v/>
      </c>
      <c r="R169" t="str">
        <f t="shared" si="22"/>
        <v/>
      </c>
      <c r="S169" t="str">
        <f>IFERROR(J144+MATCH(R169,J169:N169)-1,"")</f>
        <v/>
      </c>
      <c r="T169" t="str">
        <f t="shared" si="23"/>
        <v/>
      </c>
      <c r="U169" t="str">
        <f t="shared" si="24"/>
        <v/>
      </c>
      <c r="V169" t="str">
        <f t="shared" si="25"/>
        <v/>
      </c>
      <c r="W169" t="str">
        <f t="shared" si="26"/>
        <v/>
      </c>
      <c r="X169" t="str">
        <f t="shared" si="27"/>
        <v/>
      </c>
      <c r="Y169" t="str">
        <f t="shared" si="28"/>
        <v/>
      </c>
      <c r="Z169" t="str">
        <f t="shared" si="29"/>
        <v/>
      </c>
      <c r="AA169">
        <f t="shared" si="30"/>
        <v>0</v>
      </c>
      <c r="AB169" t="str">
        <f>IFERROR(V144+MATCH(AA169,V169:Z169,0)-1,"")</f>
        <v/>
      </c>
    </row>
    <row r="170" spans="9:28" x14ac:dyDescent="0.3">
      <c r="I170" t="str">
        <f t="shared" si="15"/>
        <v>N/A</v>
      </c>
      <c r="J170" t="str">
        <f t="shared" si="16"/>
        <v>N/A</v>
      </c>
      <c r="K170" t="str">
        <f t="shared" si="17"/>
        <v>N/A</v>
      </c>
      <c r="L170" t="str">
        <f t="shared" si="18"/>
        <v>N/A</v>
      </c>
      <c r="M170" t="str">
        <f t="shared" si="19"/>
        <v>N/A</v>
      </c>
      <c r="N170" t="str">
        <f t="shared" si="20"/>
        <v>N/A</v>
      </c>
      <c r="P170">
        <f t="shared" si="21"/>
        <v>0</v>
      </c>
      <c r="Q170" t="str">
        <f>IFERROR(J144+MATCH(P170,J170:N170,0)-1,"")</f>
        <v/>
      </c>
      <c r="R170" t="str">
        <f t="shared" si="22"/>
        <v/>
      </c>
      <c r="S170" t="str">
        <f>IFERROR(J144+MATCH(R170,J170:N170)-1,"")</f>
        <v/>
      </c>
      <c r="T170" t="str">
        <f t="shared" si="23"/>
        <v/>
      </c>
      <c r="U170" t="str">
        <f t="shared" si="24"/>
        <v/>
      </c>
      <c r="V170" t="str">
        <f t="shared" si="25"/>
        <v/>
      </c>
      <c r="W170" t="str">
        <f t="shared" si="26"/>
        <v/>
      </c>
      <c r="X170" t="str">
        <f t="shared" si="27"/>
        <v/>
      </c>
      <c r="Y170" t="str">
        <f t="shared" si="28"/>
        <v/>
      </c>
      <c r="Z170" t="str">
        <f t="shared" si="29"/>
        <v/>
      </c>
      <c r="AA170">
        <f t="shared" si="30"/>
        <v>0</v>
      </c>
      <c r="AB170" t="str">
        <f>IFERROR(V144+MATCH(AA170,V170:Z170,0)-1,"")</f>
        <v/>
      </c>
    </row>
    <row r="171" spans="9:28" x14ac:dyDescent="0.3">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9:28" x14ac:dyDescent="0.3">
      <c r="I172" t="str">
        <f t="shared" si="15"/>
        <v>N/A</v>
      </c>
      <c r="J172" t="str">
        <f t="shared" si="16"/>
        <v>N/A</v>
      </c>
      <c r="K172" t="str">
        <f t="shared" si="17"/>
        <v>N/A</v>
      </c>
      <c r="L172" t="str">
        <f t="shared" si="18"/>
        <v>N/A</v>
      </c>
      <c r="M172" t="str">
        <f t="shared" si="19"/>
        <v>N/A</v>
      </c>
      <c r="N172" t="str">
        <f t="shared" si="20"/>
        <v>N/A</v>
      </c>
      <c r="P172">
        <f t="shared" si="21"/>
        <v>0</v>
      </c>
      <c r="Q172" t="str">
        <f>IFERROR(J144+MATCH(P172,J172:N172,0)-1,"")</f>
        <v/>
      </c>
      <c r="R172" t="str">
        <f t="shared" si="22"/>
        <v/>
      </c>
      <c r="S172" t="str">
        <f>IFERROR(J144+MATCH(R172,J172:N172)-1,"")</f>
        <v/>
      </c>
      <c r="T172" t="str">
        <f t="shared" si="23"/>
        <v/>
      </c>
      <c r="U172" t="str">
        <f t="shared" si="24"/>
        <v/>
      </c>
      <c r="V172" t="str">
        <f t="shared" si="25"/>
        <v/>
      </c>
      <c r="W172" t="str">
        <f t="shared" si="26"/>
        <v/>
      </c>
      <c r="X172" t="str">
        <f t="shared" si="27"/>
        <v/>
      </c>
      <c r="Y172" t="str">
        <f t="shared" si="28"/>
        <v/>
      </c>
      <c r="Z172" t="str">
        <f t="shared" si="29"/>
        <v/>
      </c>
      <c r="AA172">
        <f t="shared" si="30"/>
        <v>0</v>
      </c>
      <c r="AB172" t="str">
        <f>IFERROR(V144+MATCH(AA172,V172:Z172,0)-1,"")</f>
        <v/>
      </c>
    </row>
    <row r="173" spans="9:28" x14ac:dyDescent="0.3">
      <c r="I173" t="str">
        <f t="shared" si="15"/>
        <v>N/A</v>
      </c>
      <c r="J173" t="str">
        <f t="shared" si="16"/>
        <v>N/A</v>
      </c>
      <c r="K173" t="str">
        <f t="shared" si="17"/>
        <v>N/A</v>
      </c>
      <c r="L173" t="str">
        <f t="shared" si="18"/>
        <v>N/A</v>
      </c>
      <c r="M173" t="str">
        <f t="shared" si="19"/>
        <v>N/A</v>
      </c>
      <c r="N173" t="str">
        <f t="shared" si="20"/>
        <v>N/A</v>
      </c>
      <c r="P173">
        <f t="shared" si="21"/>
        <v>0</v>
      </c>
      <c r="Q173" t="str">
        <f>IFERROR(J144+MATCH(P173,J173:N173,0)-1,"")</f>
        <v/>
      </c>
      <c r="R173" t="str">
        <f t="shared" si="22"/>
        <v/>
      </c>
      <c r="S173" t="str">
        <f>IFERROR(J144+MATCH(R173,J173:N173)-1,"")</f>
        <v/>
      </c>
      <c r="T173" t="str">
        <f t="shared" si="23"/>
        <v/>
      </c>
      <c r="U173" t="str">
        <f t="shared" si="24"/>
        <v/>
      </c>
      <c r="V173" t="str">
        <f t="shared" si="25"/>
        <v/>
      </c>
      <c r="W173" t="str">
        <f t="shared" si="26"/>
        <v/>
      </c>
      <c r="X173" t="str">
        <f t="shared" si="27"/>
        <v/>
      </c>
      <c r="Y173" t="str">
        <f t="shared" si="28"/>
        <v/>
      </c>
      <c r="Z173" t="str">
        <f t="shared" si="29"/>
        <v/>
      </c>
      <c r="AA173">
        <f t="shared" si="30"/>
        <v>0</v>
      </c>
      <c r="AB173" t="str">
        <f>IFERROR(V144+MATCH(AA173,V173:Z173,0)-1,"")</f>
        <v/>
      </c>
    </row>
    <row r="174" spans="9:28" x14ac:dyDescent="0.3">
      <c r="I174" t="str">
        <f t="shared" si="15"/>
        <v>N/A</v>
      </c>
      <c r="J174" t="str">
        <f t="shared" si="16"/>
        <v>N/A</v>
      </c>
      <c r="K174" t="str">
        <f t="shared" si="17"/>
        <v>N/A</v>
      </c>
      <c r="L174" t="str">
        <f t="shared" si="18"/>
        <v>N/A</v>
      </c>
      <c r="M174" t="str">
        <f t="shared" si="19"/>
        <v>N/A</v>
      </c>
      <c r="N174" t="str">
        <f t="shared" si="20"/>
        <v>N/A</v>
      </c>
      <c r="P174">
        <f t="shared" si="21"/>
        <v>0</v>
      </c>
      <c r="Q174" t="str">
        <f>IFERROR(J144+MATCH(P174,J174:N174,0)-1,"")</f>
        <v/>
      </c>
      <c r="R174" t="str">
        <f t="shared" si="22"/>
        <v/>
      </c>
      <c r="S174" t="str">
        <f>IFERROR(J144+MATCH(R174,J174:N174)-1,"")</f>
        <v/>
      </c>
      <c r="T174" t="str">
        <f t="shared" si="23"/>
        <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9:28" x14ac:dyDescent="0.3">
      <c r="I175" t="str">
        <f t="shared" si="15"/>
        <v>N/A</v>
      </c>
      <c r="J175" t="str">
        <f t="shared" si="16"/>
        <v>N/A</v>
      </c>
      <c r="K175" t="str">
        <f t="shared" si="17"/>
        <v>N/A</v>
      </c>
      <c r="L175" t="str">
        <f t="shared" si="18"/>
        <v>N/A</v>
      </c>
      <c r="M175" t="str">
        <f t="shared" si="19"/>
        <v>N/A</v>
      </c>
      <c r="N175" t="str">
        <f t="shared" si="20"/>
        <v>N/A</v>
      </c>
      <c r="P175">
        <f t="shared" si="21"/>
        <v>0</v>
      </c>
      <c r="Q175" t="str">
        <f>IFERROR(J144+MATCH(P175,J175:N175,0)-1,"")</f>
        <v/>
      </c>
      <c r="R175" t="str">
        <f t="shared" si="22"/>
        <v/>
      </c>
      <c r="S175" t="str">
        <f>IFERROR(J144+MATCH(R175,J175:N175)-1,"")</f>
        <v/>
      </c>
      <c r="T175" t="str">
        <f t="shared" si="23"/>
        <v/>
      </c>
      <c r="U175" t="str">
        <f t="shared" si="24"/>
        <v/>
      </c>
      <c r="V175" t="str">
        <f t="shared" si="25"/>
        <v/>
      </c>
      <c r="W175" t="str">
        <f t="shared" si="26"/>
        <v/>
      </c>
      <c r="X175" t="str">
        <f t="shared" si="27"/>
        <v/>
      </c>
      <c r="Y175" t="str">
        <f t="shared" si="28"/>
        <v/>
      </c>
      <c r="Z175" t="str">
        <f t="shared" si="29"/>
        <v/>
      </c>
      <c r="AA175">
        <f t="shared" si="30"/>
        <v>0</v>
      </c>
      <c r="AB175" t="str">
        <f>IFERROR(V144+MATCH(AA175,V175:Z175,0)-1,"")</f>
        <v/>
      </c>
    </row>
    <row r="176" spans="9:28" x14ac:dyDescent="0.3">
      <c r="I176" t="str">
        <f t="shared" si="15"/>
        <v>N/A</v>
      </c>
      <c r="J176" t="str">
        <f t="shared" si="16"/>
        <v>N/A</v>
      </c>
      <c r="K176" t="str">
        <f t="shared" si="17"/>
        <v>N/A</v>
      </c>
      <c r="L176" t="str">
        <f t="shared" si="18"/>
        <v>N/A</v>
      </c>
      <c r="M176" t="str">
        <f t="shared" si="19"/>
        <v>N/A</v>
      </c>
      <c r="N176" t="str">
        <f t="shared" si="20"/>
        <v>N/A</v>
      </c>
      <c r="P176">
        <f t="shared" si="21"/>
        <v>0</v>
      </c>
      <c r="Q176" t="str">
        <f>IFERROR(J144+MATCH(P176,J176:N176,0)-1,"")</f>
        <v/>
      </c>
      <c r="R176" t="str">
        <f t="shared" si="22"/>
        <v/>
      </c>
      <c r="S176" t="str">
        <f>IFERROR(J144+MATCH(R176,J176:N176)-1,"")</f>
        <v/>
      </c>
      <c r="T176" t="str">
        <f t="shared" si="23"/>
        <v/>
      </c>
      <c r="U176" t="str">
        <f t="shared" si="24"/>
        <v/>
      </c>
      <c r="V176" t="str">
        <f t="shared" si="25"/>
        <v/>
      </c>
      <c r="W176" t="str">
        <f t="shared" si="26"/>
        <v/>
      </c>
      <c r="X176" t="str">
        <f t="shared" si="27"/>
        <v/>
      </c>
      <c r="Y176" t="str">
        <f t="shared" si="28"/>
        <v/>
      </c>
      <c r="Z176" t="str">
        <f t="shared" si="29"/>
        <v/>
      </c>
      <c r="AA176">
        <f t="shared" si="30"/>
        <v>0</v>
      </c>
      <c r="AB176" t="str">
        <f>IFERROR(V144+MATCH(AA176,V176:Z176,0)-1,"")</f>
        <v/>
      </c>
    </row>
    <row r="177" spans="9:28" x14ac:dyDescent="0.3">
      <c r="I177" t="str">
        <f t="shared" si="15"/>
        <v>N/A</v>
      </c>
      <c r="J177" t="str">
        <f t="shared" si="16"/>
        <v>N/A</v>
      </c>
      <c r="K177" t="str">
        <f t="shared" si="17"/>
        <v>N/A</v>
      </c>
      <c r="L177" t="str">
        <f t="shared" si="18"/>
        <v>N/A</v>
      </c>
      <c r="M177" t="str">
        <f t="shared" si="19"/>
        <v>N/A</v>
      </c>
      <c r="N177" t="str">
        <f t="shared" si="20"/>
        <v>N/A</v>
      </c>
      <c r="P177">
        <f t="shared" si="21"/>
        <v>0</v>
      </c>
      <c r="Q177" t="str">
        <f>IFERROR(J144+MATCH(P177,J177:N177,0)-1,"")</f>
        <v/>
      </c>
      <c r="R177" t="str">
        <f t="shared" si="22"/>
        <v/>
      </c>
      <c r="S177" t="str">
        <f>IFERROR(J144+MATCH(R177,J177:N177)-1,"")</f>
        <v/>
      </c>
      <c r="T177" t="str">
        <f t="shared" si="23"/>
        <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9:28" x14ac:dyDescent="0.3">
      <c r="I178" t="str">
        <f t="shared" si="15"/>
        <v>N/A</v>
      </c>
      <c r="J178" t="str">
        <f t="shared" si="16"/>
        <v>N/A</v>
      </c>
      <c r="K178" t="str">
        <f t="shared" si="17"/>
        <v>N/A</v>
      </c>
      <c r="L178" t="str">
        <f t="shared" si="18"/>
        <v>N/A</v>
      </c>
      <c r="M178" t="str">
        <f t="shared" si="19"/>
        <v>N/A</v>
      </c>
      <c r="N178" t="str">
        <f t="shared" si="20"/>
        <v>N/A</v>
      </c>
      <c r="P178">
        <f t="shared" si="21"/>
        <v>0</v>
      </c>
      <c r="Q178" t="str">
        <f>IFERROR(J144+MATCH(P178,J178:N178,0)-1,"")</f>
        <v/>
      </c>
      <c r="R178" t="str">
        <f t="shared" si="22"/>
        <v/>
      </c>
      <c r="S178" t="str">
        <f>IFERROR(J144+MATCH(R178,J178:N178)-1,"")</f>
        <v/>
      </c>
      <c r="T178" t="str">
        <f t="shared" si="23"/>
        <v/>
      </c>
      <c r="U178" t="str">
        <f t="shared" si="24"/>
        <v/>
      </c>
      <c r="V178" t="str">
        <f t="shared" si="25"/>
        <v/>
      </c>
      <c r="W178" t="str">
        <f t="shared" si="26"/>
        <v/>
      </c>
      <c r="X178" t="str">
        <f t="shared" si="27"/>
        <v/>
      </c>
      <c r="Y178" t="str">
        <f t="shared" si="28"/>
        <v/>
      </c>
      <c r="Z178" t="str">
        <f t="shared" si="29"/>
        <v/>
      </c>
      <c r="AA178">
        <f t="shared" si="30"/>
        <v>0</v>
      </c>
      <c r="AB178" t="str">
        <f>IFERROR(V144+MATCH(AA178,V178:Z178,0)-1,"")</f>
        <v/>
      </c>
    </row>
    <row r="179" spans="9:28" x14ac:dyDescent="0.3">
      <c r="I179" t="str">
        <f t="shared" si="15"/>
        <v>N/A</v>
      </c>
      <c r="J179" t="str">
        <f t="shared" si="16"/>
        <v>N/A</v>
      </c>
      <c r="K179" t="str">
        <f t="shared" si="17"/>
        <v>N/A</v>
      </c>
      <c r="L179" t="str">
        <f t="shared" si="18"/>
        <v>N/A</v>
      </c>
      <c r="M179" t="str">
        <f t="shared" si="19"/>
        <v>N/A</v>
      </c>
      <c r="N179" t="str">
        <f t="shared" si="20"/>
        <v>N/A</v>
      </c>
      <c r="P179">
        <f t="shared" si="21"/>
        <v>0</v>
      </c>
      <c r="Q179" t="str">
        <f>IFERROR(J144+MATCH(P179,J179:N179,0)-1,"")</f>
        <v/>
      </c>
      <c r="R179" t="str">
        <f t="shared" si="22"/>
        <v/>
      </c>
      <c r="S179" t="str">
        <f>IFERROR(J144+MATCH(R179,J179:N179)-1,"")</f>
        <v/>
      </c>
      <c r="T179" t="str">
        <f t="shared" si="23"/>
        <v/>
      </c>
      <c r="U179" t="str">
        <f t="shared" si="24"/>
        <v/>
      </c>
      <c r="V179" t="str">
        <f t="shared" si="25"/>
        <v/>
      </c>
      <c r="W179" t="str">
        <f t="shared" si="26"/>
        <v/>
      </c>
      <c r="X179" t="str">
        <f t="shared" si="27"/>
        <v/>
      </c>
      <c r="Y179" t="str">
        <f t="shared" si="28"/>
        <v/>
      </c>
      <c r="Z179" t="str">
        <f t="shared" si="29"/>
        <v/>
      </c>
      <c r="AA179">
        <f t="shared" si="30"/>
        <v>0</v>
      </c>
      <c r="AB179" t="str">
        <f>IFERROR(V144+MATCH(AA179,V179:Z179,0)-1,"")</f>
        <v/>
      </c>
    </row>
    <row r="180" spans="9:28" x14ac:dyDescent="0.3">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9:28" x14ac:dyDescent="0.3">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9:28" x14ac:dyDescent="0.3">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9:28" x14ac:dyDescent="0.3">
      <c r="I183" t="str">
        <f t="shared" si="15"/>
        <v>N/A</v>
      </c>
      <c r="J183" t="str">
        <f t="shared" si="16"/>
        <v>N/A</v>
      </c>
      <c r="K183" t="str">
        <f t="shared" si="17"/>
        <v>N/A</v>
      </c>
      <c r="L183" t="str">
        <f t="shared" si="18"/>
        <v>N/A</v>
      </c>
      <c r="M183" t="str">
        <f t="shared" si="19"/>
        <v>N/A</v>
      </c>
      <c r="N183" t="str">
        <f t="shared" si="20"/>
        <v>N/A</v>
      </c>
      <c r="P183">
        <f t="shared" si="21"/>
        <v>0</v>
      </c>
      <c r="Q183" t="str">
        <f>IFERROR(J144+MATCH(P183,J183:N183,0)-1,"")</f>
        <v/>
      </c>
      <c r="R183" t="str">
        <f t="shared" si="22"/>
        <v/>
      </c>
      <c r="S183" t="str">
        <f>IFERROR(J144+MATCH(R183,J183:N183)-1,"")</f>
        <v/>
      </c>
      <c r="T183" t="str">
        <f t="shared" si="23"/>
        <v/>
      </c>
      <c r="U183" t="str">
        <f t="shared" si="24"/>
        <v/>
      </c>
      <c r="V183" t="str">
        <f t="shared" si="25"/>
        <v/>
      </c>
      <c r="W183" t="str">
        <f t="shared" si="26"/>
        <v/>
      </c>
      <c r="X183" t="str">
        <f t="shared" si="27"/>
        <v/>
      </c>
      <c r="Y183" t="str">
        <f t="shared" si="28"/>
        <v/>
      </c>
      <c r="Z183" t="str">
        <f t="shared" si="29"/>
        <v/>
      </c>
      <c r="AA183">
        <f t="shared" si="30"/>
        <v>0</v>
      </c>
      <c r="AB183" t="str">
        <f>IFERROR(V144+MATCH(AA183,V183:Z183,0)-1,"")</f>
        <v/>
      </c>
    </row>
    <row r="184" spans="9:28" x14ac:dyDescent="0.3">
      <c r="I184" t="str">
        <f t="shared" si="15"/>
        <v>N/A</v>
      </c>
      <c r="J184" t="str">
        <f t="shared" si="16"/>
        <v>N/A</v>
      </c>
      <c r="K184" t="str">
        <f t="shared" si="17"/>
        <v>N/A</v>
      </c>
      <c r="L184" t="str">
        <f t="shared" si="18"/>
        <v>N/A</v>
      </c>
      <c r="M184" t="str">
        <f t="shared" si="19"/>
        <v>N/A</v>
      </c>
      <c r="N184" t="str">
        <f t="shared" si="20"/>
        <v>N/A</v>
      </c>
      <c r="P184">
        <f t="shared" si="21"/>
        <v>0</v>
      </c>
      <c r="Q184" t="str">
        <f>IFERROR(J144+MATCH(P184,J184:N184,0)-1,"")</f>
        <v/>
      </c>
      <c r="R184" t="str">
        <f t="shared" si="22"/>
        <v/>
      </c>
      <c r="S184" t="str">
        <f>IFERROR(J144+MATCH(R184,J184:N184)-1,"")</f>
        <v/>
      </c>
      <c r="T184" t="str">
        <f t="shared" si="23"/>
        <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9:28" x14ac:dyDescent="0.3">
      <c r="I185" t="str">
        <f t="shared" si="15"/>
        <v>N/A</v>
      </c>
      <c r="J185" t="str">
        <f t="shared" si="16"/>
        <v>N/A</v>
      </c>
      <c r="K185" t="str">
        <f t="shared" si="17"/>
        <v>N/A</v>
      </c>
      <c r="L185" t="str">
        <f t="shared" si="18"/>
        <v>N/A</v>
      </c>
      <c r="M185" t="str">
        <f t="shared" si="19"/>
        <v>N/A</v>
      </c>
      <c r="N185" t="str">
        <f t="shared" si="20"/>
        <v>N/A</v>
      </c>
      <c r="P185">
        <f t="shared" si="21"/>
        <v>0</v>
      </c>
      <c r="Q185" t="str">
        <f>IFERROR(J144+MATCH(P185,J185:N185,0)-1,"")</f>
        <v/>
      </c>
      <c r="R185" t="str">
        <f t="shared" si="22"/>
        <v/>
      </c>
      <c r="S185" t="str">
        <f>IFERROR(J144+MATCH(R185,J185:N185)-1,"")</f>
        <v/>
      </c>
      <c r="T185" t="str">
        <f t="shared" si="23"/>
        <v/>
      </c>
      <c r="U185" t="str">
        <f t="shared" si="24"/>
        <v/>
      </c>
      <c r="V185" t="str">
        <f t="shared" si="25"/>
        <v/>
      </c>
      <c r="W185" t="str">
        <f t="shared" si="26"/>
        <v/>
      </c>
      <c r="X185" t="str">
        <f t="shared" si="27"/>
        <v/>
      </c>
      <c r="Y185" t="str">
        <f t="shared" si="28"/>
        <v/>
      </c>
      <c r="Z185" t="str">
        <f t="shared" si="29"/>
        <v/>
      </c>
      <c r="AA185">
        <f t="shared" si="30"/>
        <v>0</v>
      </c>
      <c r="AB185" t="str">
        <f>IFERROR(V144+MATCH(AA185,V185:Z185,0)-1,"")</f>
        <v/>
      </c>
    </row>
    <row r="186" spans="9:28" x14ac:dyDescent="0.3">
      <c r="I186" t="str">
        <f t="shared" si="15"/>
        <v>N/A</v>
      </c>
      <c r="J186" t="str">
        <f t="shared" si="16"/>
        <v>N/A</v>
      </c>
      <c r="K186" t="str">
        <f t="shared" si="17"/>
        <v>N/A</v>
      </c>
      <c r="L186" t="str">
        <f t="shared" si="18"/>
        <v>N/A</v>
      </c>
      <c r="M186" t="str">
        <f t="shared" si="19"/>
        <v>N/A</v>
      </c>
      <c r="N186" t="str">
        <f t="shared" si="20"/>
        <v>N/A</v>
      </c>
      <c r="P186">
        <f t="shared" si="21"/>
        <v>0</v>
      </c>
      <c r="Q186" t="str">
        <f>IFERROR(J144+MATCH(P186,J186:N186,0)-1,"")</f>
        <v/>
      </c>
      <c r="R186" t="str">
        <f t="shared" si="22"/>
        <v/>
      </c>
      <c r="S186" t="str">
        <f>IFERROR(J144+MATCH(R186,J186:N186)-1,"")</f>
        <v/>
      </c>
      <c r="T186" t="str">
        <f t="shared" si="23"/>
        <v/>
      </c>
      <c r="U186" t="str">
        <f t="shared" si="24"/>
        <v/>
      </c>
      <c r="V186" t="str">
        <f t="shared" si="25"/>
        <v/>
      </c>
      <c r="W186" t="str">
        <f t="shared" si="26"/>
        <v/>
      </c>
      <c r="X186" t="str">
        <f t="shared" si="27"/>
        <v/>
      </c>
      <c r="Y186" t="str">
        <f t="shared" si="28"/>
        <v/>
      </c>
      <c r="Z186" t="str">
        <f t="shared" si="29"/>
        <v/>
      </c>
      <c r="AA186">
        <f t="shared" si="30"/>
        <v>0</v>
      </c>
      <c r="AB186" t="str">
        <f>IFERROR(V144+MATCH(AA186,V186:Z186,0)-1,"")</f>
        <v/>
      </c>
    </row>
    <row r="187" spans="9:28" x14ac:dyDescent="0.3">
      <c r="I187" t="str">
        <f t="shared" si="15"/>
        <v>N/A</v>
      </c>
      <c r="J187" t="str">
        <f t="shared" si="16"/>
        <v>N/A</v>
      </c>
      <c r="K187" t="str">
        <f t="shared" si="17"/>
        <v>N/A</v>
      </c>
      <c r="L187" t="str">
        <f t="shared" si="18"/>
        <v>N/A</v>
      </c>
      <c r="M187" t="str">
        <f t="shared" si="19"/>
        <v>N/A</v>
      </c>
      <c r="N187" t="str">
        <f t="shared" si="20"/>
        <v>N/A</v>
      </c>
      <c r="P187">
        <f t="shared" si="21"/>
        <v>0</v>
      </c>
      <c r="Q187" t="str">
        <f>IFERROR(J144+MATCH(P187,J187:N187,0)-1,"")</f>
        <v/>
      </c>
      <c r="R187" t="str">
        <f t="shared" si="22"/>
        <v/>
      </c>
      <c r="S187" t="str">
        <f>IFERROR(J144+MATCH(R187,J187:N187)-1,"")</f>
        <v/>
      </c>
      <c r="T187" t="str">
        <f t="shared" si="23"/>
        <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9:28" x14ac:dyDescent="0.3">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c r="P188">
        <f t="shared" si="21"/>
        <v>0</v>
      </c>
      <c r="Q188" t="str">
        <f>IFERROR(J144+MATCH(P188,J188:N188,0)-1,"")</f>
        <v/>
      </c>
      <c r="R188" t="str">
        <f t="shared" si="22"/>
        <v/>
      </c>
      <c r="S188" t="str">
        <f>IFERROR(J144+MATCH(R188,J188:N188)-1,"")</f>
        <v/>
      </c>
      <c r="T188" t="str">
        <f t="shared" si="23"/>
        <v/>
      </c>
      <c r="U188" t="str">
        <f t="shared" si="24"/>
        <v/>
      </c>
      <c r="V188" t="str">
        <f t="shared" si="25"/>
        <v/>
      </c>
      <c r="W188" t="str">
        <f t="shared" si="26"/>
        <v/>
      </c>
      <c r="X188" t="str">
        <f t="shared" si="27"/>
        <v/>
      </c>
      <c r="Y188" t="str">
        <f t="shared" si="28"/>
        <v/>
      </c>
      <c r="Z188" t="str">
        <f t="shared" si="29"/>
        <v/>
      </c>
      <c r="AA188">
        <f t="shared" si="30"/>
        <v>0</v>
      </c>
      <c r="AB188" t="str">
        <f>IFERROR(V144+MATCH(AA188,V188:Z188,0)-1,"")</f>
        <v/>
      </c>
    </row>
    <row r="189" spans="9:28" x14ac:dyDescent="0.3">
      <c r="I189" t="str">
        <f t="shared" si="31"/>
        <v>N/A</v>
      </c>
      <c r="J189" t="str">
        <f t="shared" si="32"/>
        <v>N/A</v>
      </c>
      <c r="K189" t="str">
        <f t="shared" si="33"/>
        <v>N/A</v>
      </c>
      <c r="L189" t="str">
        <f t="shared" si="34"/>
        <v>N/A</v>
      </c>
      <c r="M189" t="str">
        <f t="shared" si="35"/>
        <v>N/A</v>
      </c>
      <c r="N189" t="str">
        <f t="shared" si="36"/>
        <v>N/A</v>
      </c>
      <c r="P189">
        <f t="shared" si="21"/>
        <v>0</v>
      </c>
      <c r="Q189" t="str">
        <f>IFERROR(J144+MATCH(P189,J189:N189,0)-1,"")</f>
        <v/>
      </c>
      <c r="R189" t="str">
        <f t="shared" si="22"/>
        <v/>
      </c>
      <c r="S189" t="str">
        <f>IFERROR(J144+MATCH(R189,J189:N189)-1,"")</f>
        <v/>
      </c>
      <c r="T189" t="str">
        <f t="shared" si="23"/>
        <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9:28" x14ac:dyDescent="0.3">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9:28" x14ac:dyDescent="0.3">
      <c r="I191" t="str">
        <f t="shared" si="31"/>
        <v>N/A</v>
      </c>
      <c r="J191" t="str">
        <f t="shared" si="32"/>
        <v>N/A</v>
      </c>
      <c r="K191" t="str">
        <f t="shared" si="33"/>
        <v>N/A</v>
      </c>
      <c r="L191" t="str">
        <f t="shared" si="34"/>
        <v>N/A</v>
      </c>
      <c r="M191" t="str">
        <f t="shared" si="35"/>
        <v>N/A</v>
      </c>
      <c r="N191" t="str">
        <f t="shared" si="36"/>
        <v>N/A</v>
      </c>
      <c r="P191">
        <f t="shared" si="21"/>
        <v>0</v>
      </c>
      <c r="Q191" t="str">
        <f>IFERROR(J144+MATCH(P191,J191:N191,0)-1,"")</f>
        <v/>
      </c>
      <c r="R191" t="str">
        <f t="shared" si="22"/>
        <v/>
      </c>
      <c r="S191" t="str">
        <f>IFERROR(J144+MATCH(R191,J191:N191)-1,"")</f>
        <v/>
      </c>
      <c r="T191" t="str">
        <f t="shared" si="23"/>
        <v/>
      </c>
      <c r="U191" t="str">
        <f t="shared" si="24"/>
        <v/>
      </c>
      <c r="V191" t="str">
        <f t="shared" si="25"/>
        <v/>
      </c>
      <c r="W191" t="str">
        <f t="shared" si="26"/>
        <v/>
      </c>
      <c r="X191" t="str">
        <f t="shared" si="27"/>
        <v/>
      </c>
      <c r="Y191" t="str">
        <f t="shared" si="28"/>
        <v/>
      </c>
      <c r="Z191" t="str">
        <f t="shared" si="29"/>
        <v/>
      </c>
      <c r="AA191">
        <f t="shared" si="30"/>
        <v>0</v>
      </c>
      <c r="AB191" t="str">
        <f>IFERROR(V144+MATCH(AA191,V191:Z191,0)-1,"")</f>
        <v/>
      </c>
    </row>
    <row r="192" spans="9:28" x14ac:dyDescent="0.3">
      <c r="I192" t="str">
        <f t="shared" si="31"/>
        <v>N/A</v>
      </c>
      <c r="J192" t="str">
        <f t="shared" si="32"/>
        <v>N/A</v>
      </c>
      <c r="K192" t="str">
        <f t="shared" si="33"/>
        <v>N/A</v>
      </c>
      <c r="L192" t="str">
        <f t="shared" si="34"/>
        <v>N/A</v>
      </c>
      <c r="M192" t="str">
        <f t="shared" si="35"/>
        <v>N/A</v>
      </c>
      <c r="N192" t="str">
        <f t="shared" si="36"/>
        <v>N/A</v>
      </c>
      <c r="P192">
        <f t="shared" si="21"/>
        <v>0</v>
      </c>
      <c r="Q192" t="str">
        <f>IFERROR(J144+MATCH(P192,J192:N192,0)-1,"")</f>
        <v/>
      </c>
      <c r="R192" t="str">
        <f t="shared" si="22"/>
        <v/>
      </c>
      <c r="S192" t="str">
        <f>IFERROR(J144+MATCH(R192,J192:N192)-1,"")</f>
        <v/>
      </c>
      <c r="T192" t="str">
        <f t="shared" si="23"/>
        <v/>
      </c>
      <c r="U192" t="str">
        <f t="shared" si="24"/>
        <v/>
      </c>
      <c r="V192" t="str">
        <f t="shared" si="25"/>
        <v/>
      </c>
      <c r="W192" t="str">
        <f t="shared" si="26"/>
        <v/>
      </c>
      <c r="X192" t="str">
        <f t="shared" si="27"/>
        <v/>
      </c>
      <c r="Y192" t="str">
        <f t="shared" si="28"/>
        <v/>
      </c>
      <c r="Z192" t="str">
        <f t="shared" si="29"/>
        <v/>
      </c>
      <c r="AA192">
        <f t="shared" si="30"/>
        <v>0</v>
      </c>
      <c r="AB192" t="str">
        <f>IFERROR(V144+MATCH(AA192,V192:Z192,0)-1,"")</f>
        <v/>
      </c>
    </row>
    <row r="193" spans="9:28" x14ac:dyDescent="0.3">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9:28" x14ac:dyDescent="0.3">
      <c r="I194" t="str">
        <f t="shared" si="31"/>
        <v>N/A</v>
      </c>
      <c r="J194" t="str">
        <f t="shared" si="32"/>
        <v>N/A</v>
      </c>
      <c r="K194" t="str">
        <f t="shared" si="33"/>
        <v>N/A</v>
      </c>
      <c r="L194" t="str">
        <f t="shared" si="34"/>
        <v>N/A</v>
      </c>
      <c r="M194" t="str">
        <f t="shared" si="35"/>
        <v>N/A</v>
      </c>
      <c r="N194" t="str">
        <f t="shared" si="36"/>
        <v>N/A</v>
      </c>
      <c r="P194">
        <f t="shared" si="21"/>
        <v>0</v>
      </c>
      <c r="Q194" t="str">
        <f>IFERROR(J144+MATCH(P194,J194:N194,0)-1,"")</f>
        <v/>
      </c>
      <c r="R194" t="str">
        <f t="shared" si="22"/>
        <v/>
      </c>
      <c r="S194" t="str">
        <f>IFERROR(J144+MATCH(R194,J194:N194)-1,"")</f>
        <v/>
      </c>
      <c r="T194" t="str">
        <f t="shared" si="23"/>
        <v/>
      </c>
      <c r="U194" t="str">
        <f t="shared" si="24"/>
        <v/>
      </c>
      <c r="V194" t="str">
        <f t="shared" si="25"/>
        <v/>
      </c>
      <c r="W194" t="str">
        <f t="shared" si="26"/>
        <v/>
      </c>
      <c r="X194" t="str">
        <f t="shared" si="27"/>
        <v/>
      </c>
      <c r="Y194" t="str">
        <f t="shared" si="28"/>
        <v/>
      </c>
      <c r="Z194" t="str">
        <f t="shared" si="29"/>
        <v/>
      </c>
      <c r="AA194">
        <f t="shared" si="30"/>
        <v>0</v>
      </c>
      <c r="AB194" t="str">
        <f>IFERROR(V144+MATCH(AA194,V194:Z194,0)-1,"")</f>
        <v/>
      </c>
    </row>
    <row r="195" spans="9:28" x14ac:dyDescent="0.3">
      <c r="I195" t="str">
        <f t="shared" si="31"/>
        <v>N/A</v>
      </c>
      <c r="J195" t="str">
        <f t="shared" si="32"/>
        <v>N/A</v>
      </c>
      <c r="K195" t="str">
        <f t="shared" si="33"/>
        <v>N/A</v>
      </c>
      <c r="L195" t="str">
        <f t="shared" si="34"/>
        <v>N/A</v>
      </c>
      <c r="M195" t="str">
        <f t="shared" si="35"/>
        <v>N/A</v>
      </c>
      <c r="N195" t="str">
        <f t="shared" si="36"/>
        <v>N/A</v>
      </c>
      <c r="P195">
        <f t="shared" si="21"/>
        <v>0</v>
      </c>
      <c r="Q195" t="str">
        <f>IFERROR(J144+MATCH(P195,J195:N195,0)-1,"")</f>
        <v/>
      </c>
      <c r="R195" t="str">
        <f t="shared" si="22"/>
        <v/>
      </c>
      <c r="S195" t="str">
        <f>IFERROR(J144+MATCH(R195,J195:N195)-1,"")</f>
        <v/>
      </c>
      <c r="T195" t="str">
        <f t="shared" si="23"/>
        <v/>
      </c>
      <c r="U195" t="str">
        <f t="shared" si="24"/>
        <v/>
      </c>
      <c r="V195" t="str">
        <f t="shared" si="25"/>
        <v/>
      </c>
      <c r="W195" t="str">
        <f t="shared" si="26"/>
        <v/>
      </c>
      <c r="X195" t="str">
        <f t="shared" si="27"/>
        <v/>
      </c>
      <c r="Y195" t="str">
        <f t="shared" si="28"/>
        <v/>
      </c>
      <c r="Z195" t="str">
        <f t="shared" si="29"/>
        <v/>
      </c>
      <c r="AA195">
        <f t="shared" si="30"/>
        <v>0</v>
      </c>
      <c r="AB195" t="str">
        <f>IFERROR(V144+MATCH(AA195,V195:Z195,0)-1,"")</f>
        <v/>
      </c>
    </row>
    <row r="196" spans="9:28" x14ac:dyDescent="0.3">
      <c r="I196" t="str">
        <f t="shared" si="31"/>
        <v>N/A</v>
      </c>
      <c r="J196" t="str">
        <f t="shared" si="32"/>
        <v>N/A</v>
      </c>
      <c r="K196" t="str">
        <f t="shared" si="33"/>
        <v>N/A</v>
      </c>
      <c r="L196" t="str">
        <f t="shared" si="34"/>
        <v>N/A</v>
      </c>
      <c r="M196" t="str">
        <f t="shared" si="35"/>
        <v>N/A</v>
      </c>
      <c r="N196" t="str">
        <f t="shared" si="36"/>
        <v>N/A</v>
      </c>
      <c r="P196">
        <f t="shared" si="21"/>
        <v>0</v>
      </c>
      <c r="Q196" t="str">
        <f>IFERROR(J144+MATCH(P196,J196:N196,0)-1,"")</f>
        <v/>
      </c>
      <c r="R196" t="str">
        <f t="shared" si="22"/>
        <v/>
      </c>
      <c r="S196" t="str">
        <f>IFERROR(J144+MATCH(R196,J196:N196)-1,"")</f>
        <v/>
      </c>
      <c r="T196" t="str">
        <f t="shared" si="23"/>
        <v/>
      </c>
      <c r="U196" t="str">
        <f t="shared" si="24"/>
        <v/>
      </c>
      <c r="V196" t="str">
        <f t="shared" si="25"/>
        <v/>
      </c>
      <c r="W196" t="str">
        <f t="shared" si="26"/>
        <v/>
      </c>
      <c r="X196" t="str">
        <f t="shared" si="27"/>
        <v/>
      </c>
      <c r="Y196" t="str">
        <f t="shared" si="28"/>
        <v/>
      </c>
      <c r="Z196" t="str">
        <f t="shared" si="29"/>
        <v/>
      </c>
      <c r="AA196">
        <f t="shared" si="30"/>
        <v>0</v>
      </c>
      <c r="AB196" t="str">
        <f>IFERROR(V144+MATCH(AA196,V196:Z196,0)-1,"")</f>
        <v/>
      </c>
    </row>
    <row r="197" spans="9:28" x14ac:dyDescent="0.3">
      <c r="I197" t="str">
        <f t="shared" si="31"/>
        <v>N/A</v>
      </c>
      <c r="J197" t="str">
        <f t="shared" si="32"/>
        <v>N/A</v>
      </c>
      <c r="K197" t="str">
        <f t="shared" si="33"/>
        <v>N/A</v>
      </c>
      <c r="L197" t="str">
        <f t="shared" si="34"/>
        <v>N/A</v>
      </c>
      <c r="M197" t="str">
        <f t="shared" si="35"/>
        <v>N/A</v>
      </c>
      <c r="N197" t="str">
        <f t="shared" si="36"/>
        <v>N/A</v>
      </c>
      <c r="P197">
        <f t="shared" si="21"/>
        <v>0</v>
      </c>
      <c r="Q197" t="str">
        <f>IFERROR(J144+MATCH(P197,J197:N197,0)-1,"")</f>
        <v/>
      </c>
      <c r="R197" t="str">
        <f t="shared" si="22"/>
        <v/>
      </c>
      <c r="S197" t="str">
        <f>IFERROR(J144+MATCH(R197,J197:N197)-1,"")</f>
        <v/>
      </c>
      <c r="T197" t="str">
        <f t="shared" si="23"/>
        <v/>
      </c>
      <c r="U197" t="str">
        <f t="shared" si="24"/>
        <v/>
      </c>
      <c r="V197" t="str">
        <f t="shared" si="25"/>
        <v/>
      </c>
      <c r="W197" t="str">
        <f t="shared" si="26"/>
        <v/>
      </c>
      <c r="X197" t="str">
        <f t="shared" si="27"/>
        <v/>
      </c>
      <c r="Y197" t="str">
        <f t="shared" si="28"/>
        <v/>
      </c>
      <c r="Z197" t="str">
        <f t="shared" si="29"/>
        <v/>
      </c>
      <c r="AA197">
        <f t="shared" si="30"/>
        <v>0</v>
      </c>
      <c r="AB197" t="str">
        <f>IFERROR(V144+MATCH(AA197,V197:Z197,0)-1,"")</f>
        <v/>
      </c>
    </row>
    <row r="198" spans="9:28" x14ac:dyDescent="0.3">
      <c r="I198" t="str">
        <f t="shared" si="31"/>
        <v>N/A</v>
      </c>
      <c r="J198" t="str">
        <f t="shared" si="32"/>
        <v>N/A</v>
      </c>
      <c r="K198" t="str">
        <f t="shared" si="33"/>
        <v>N/A</v>
      </c>
      <c r="L198" t="str">
        <f t="shared" si="34"/>
        <v>N/A</v>
      </c>
      <c r="M198" t="str">
        <f t="shared" si="35"/>
        <v>N/A</v>
      </c>
      <c r="N198" t="str">
        <f t="shared" si="36"/>
        <v>N/A</v>
      </c>
      <c r="P198">
        <f t="shared" si="21"/>
        <v>0</v>
      </c>
      <c r="Q198" t="str">
        <f>IFERROR(J144+MATCH(P198,J198:N198,0)-1,"")</f>
        <v/>
      </c>
      <c r="R198" t="str">
        <f t="shared" si="22"/>
        <v/>
      </c>
      <c r="S198" t="str">
        <f>IFERROR(J144+MATCH(R198,J198:N198)-1,"")</f>
        <v/>
      </c>
      <c r="T198" t="str">
        <f t="shared" si="23"/>
        <v/>
      </c>
      <c r="U198" t="str">
        <f t="shared" si="24"/>
        <v/>
      </c>
      <c r="V198" t="str">
        <f t="shared" si="25"/>
        <v/>
      </c>
      <c r="W198" t="str">
        <f t="shared" si="26"/>
        <v/>
      </c>
      <c r="X198" t="str">
        <f t="shared" si="27"/>
        <v/>
      </c>
      <c r="Y198" t="str">
        <f t="shared" si="28"/>
        <v/>
      </c>
      <c r="Z198" t="str">
        <f t="shared" si="29"/>
        <v/>
      </c>
      <c r="AA198">
        <f t="shared" si="30"/>
        <v>0</v>
      </c>
      <c r="AB198" t="str">
        <f>IFERROR(V144+MATCH(AA198,V198:Z198,0)-1,"")</f>
        <v/>
      </c>
    </row>
    <row r="199" spans="9:28" x14ac:dyDescent="0.3">
      <c r="I199" t="str">
        <f t="shared" si="31"/>
        <v>N/A</v>
      </c>
      <c r="J199" t="str">
        <f t="shared" si="32"/>
        <v>N/A</v>
      </c>
      <c r="K199" t="str">
        <f t="shared" si="33"/>
        <v>N/A</v>
      </c>
      <c r="L199" t="str">
        <f t="shared" si="34"/>
        <v>N/A</v>
      </c>
      <c r="M199" t="str">
        <f t="shared" si="35"/>
        <v>N/A</v>
      </c>
      <c r="N199" t="str">
        <f t="shared" si="36"/>
        <v>N/A</v>
      </c>
      <c r="P199">
        <f t="shared" si="21"/>
        <v>0</v>
      </c>
      <c r="Q199" t="str">
        <f>IFERROR(J144+MATCH(P199,J199:N199,0)-1,"")</f>
        <v/>
      </c>
      <c r="R199" t="str">
        <f t="shared" si="22"/>
        <v/>
      </c>
      <c r="S199" t="str">
        <f>IFERROR(J144+MATCH(R199,J199:N199)-1,"")</f>
        <v/>
      </c>
      <c r="T199" t="str">
        <f t="shared" si="23"/>
        <v/>
      </c>
      <c r="U199" t="str">
        <f t="shared" si="24"/>
        <v/>
      </c>
      <c r="V199" t="str">
        <f t="shared" si="25"/>
        <v/>
      </c>
      <c r="W199" t="str">
        <f t="shared" si="26"/>
        <v/>
      </c>
      <c r="X199" t="str">
        <f t="shared" si="27"/>
        <v/>
      </c>
      <c r="Y199" t="str">
        <f t="shared" si="28"/>
        <v/>
      </c>
      <c r="Z199" t="str">
        <f t="shared" si="29"/>
        <v/>
      </c>
      <c r="AA199">
        <f t="shared" si="30"/>
        <v>0</v>
      </c>
      <c r="AB199" t="str">
        <f>IFERROR(V144+MATCH(AA199,V199:Z199,0)-1,"")</f>
        <v/>
      </c>
    </row>
    <row r="200" spans="9:28" x14ac:dyDescent="0.3">
      <c r="I200" t="str">
        <f t="shared" si="31"/>
        <v>N/A</v>
      </c>
      <c r="J200" t="str">
        <f t="shared" si="32"/>
        <v>N/A</v>
      </c>
      <c r="K200" t="str">
        <f t="shared" si="33"/>
        <v>N/A</v>
      </c>
      <c r="L200" t="str">
        <f t="shared" si="34"/>
        <v>N/A</v>
      </c>
      <c r="M200" t="str">
        <f t="shared" si="35"/>
        <v>N/A</v>
      </c>
      <c r="N200" t="str">
        <f t="shared" si="36"/>
        <v>N/A</v>
      </c>
      <c r="P200">
        <f t="shared" si="21"/>
        <v>0</v>
      </c>
      <c r="Q200" t="str">
        <f>IFERROR(J144+MATCH(P200,J200:N200,0)-1,"")</f>
        <v/>
      </c>
      <c r="R200" t="str">
        <f t="shared" si="22"/>
        <v/>
      </c>
      <c r="S200" t="str">
        <f>IFERROR(J144+MATCH(R200,J200:N200)-1,"")</f>
        <v/>
      </c>
      <c r="T200" t="str">
        <f t="shared" si="23"/>
        <v/>
      </c>
      <c r="U200" t="str">
        <f t="shared" si="24"/>
        <v/>
      </c>
      <c r="V200" t="str">
        <f t="shared" si="25"/>
        <v/>
      </c>
      <c r="W200" t="str">
        <f t="shared" si="26"/>
        <v/>
      </c>
      <c r="X200" t="str">
        <f t="shared" si="27"/>
        <v/>
      </c>
      <c r="Y200" t="str">
        <f t="shared" si="28"/>
        <v/>
      </c>
      <c r="Z200" t="str">
        <f t="shared" si="29"/>
        <v/>
      </c>
      <c r="AA200">
        <f t="shared" si="30"/>
        <v>0</v>
      </c>
      <c r="AB200" t="str">
        <f>IFERROR(V144+MATCH(AA200,V200:Z200,0)-1,"")</f>
        <v/>
      </c>
    </row>
    <row r="201" spans="9:28" x14ac:dyDescent="0.3">
      <c r="I201" t="str">
        <f t="shared" si="31"/>
        <v>N/A</v>
      </c>
      <c r="J201" t="str">
        <f t="shared" si="32"/>
        <v>N/A</v>
      </c>
      <c r="K201" t="str">
        <f t="shared" si="33"/>
        <v>N/A</v>
      </c>
      <c r="L201" t="str">
        <f t="shared" si="34"/>
        <v>N/A</v>
      </c>
      <c r="M201" t="str">
        <f t="shared" si="35"/>
        <v>N/A</v>
      </c>
      <c r="N201" t="str">
        <f t="shared" si="36"/>
        <v>N/A</v>
      </c>
      <c r="P201">
        <f t="shared" si="21"/>
        <v>0</v>
      </c>
      <c r="Q201" t="str">
        <f>IFERROR(J144+MATCH(P201,J201:N201,0)-1,"")</f>
        <v/>
      </c>
      <c r="R201" t="str">
        <f t="shared" si="22"/>
        <v/>
      </c>
      <c r="S201" t="str">
        <f>IFERROR(J144+MATCH(R201,J201:N201)-1,"")</f>
        <v/>
      </c>
      <c r="T201" t="str">
        <f t="shared" si="23"/>
        <v/>
      </c>
      <c r="U201" t="str">
        <f t="shared" si="24"/>
        <v/>
      </c>
      <c r="V201" t="str">
        <f t="shared" si="25"/>
        <v/>
      </c>
      <c r="W201" t="str">
        <f t="shared" si="26"/>
        <v/>
      </c>
      <c r="X201" t="str">
        <f t="shared" si="27"/>
        <v/>
      </c>
      <c r="Y201" t="str">
        <f t="shared" si="28"/>
        <v/>
      </c>
      <c r="Z201" t="str">
        <f t="shared" si="29"/>
        <v/>
      </c>
      <c r="AA201">
        <f t="shared" si="30"/>
        <v>0</v>
      </c>
      <c r="AB201" t="str">
        <f>IFERROR(V144+MATCH(AA201,V201:Z201,0)-1,"")</f>
        <v/>
      </c>
    </row>
    <row r="202" spans="9:28" x14ac:dyDescent="0.3">
      <c r="I202" t="str">
        <f t="shared" si="31"/>
        <v>N/A</v>
      </c>
      <c r="J202" t="str">
        <f t="shared" si="32"/>
        <v>N/A</v>
      </c>
      <c r="K202" t="str">
        <f t="shared" si="33"/>
        <v>N/A</v>
      </c>
      <c r="L202" t="str">
        <f t="shared" si="34"/>
        <v>N/A</v>
      </c>
      <c r="M202" t="str">
        <f t="shared" si="35"/>
        <v>N/A</v>
      </c>
      <c r="N202" t="str">
        <f t="shared" si="36"/>
        <v>N/A</v>
      </c>
      <c r="P202">
        <f t="shared" si="21"/>
        <v>0</v>
      </c>
      <c r="Q202" t="str">
        <f>IFERROR(J144+MATCH(P202,J202:N202,0)-1,"")</f>
        <v/>
      </c>
      <c r="R202" t="str">
        <f t="shared" si="22"/>
        <v/>
      </c>
      <c r="S202" t="str">
        <f>IFERROR(J144+MATCH(R202,J202:N202)-1,"")</f>
        <v/>
      </c>
      <c r="T202" t="str">
        <f t="shared" si="23"/>
        <v/>
      </c>
      <c r="U202" t="str">
        <f t="shared" si="24"/>
        <v/>
      </c>
      <c r="V202" t="str">
        <f t="shared" si="25"/>
        <v/>
      </c>
      <c r="W202" t="str">
        <f t="shared" si="26"/>
        <v/>
      </c>
      <c r="X202" t="str">
        <f t="shared" si="27"/>
        <v/>
      </c>
      <c r="Y202" t="str">
        <f t="shared" si="28"/>
        <v/>
      </c>
      <c r="Z202" t="str">
        <f t="shared" si="29"/>
        <v/>
      </c>
      <c r="AA202">
        <f t="shared" si="30"/>
        <v>0</v>
      </c>
      <c r="AB202" t="str">
        <f>IFERROR(V144+MATCH(AA202,V202:Z202,0)-1,"")</f>
        <v/>
      </c>
    </row>
    <row r="203" spans="9:28" x14ac:dyDescent="0.3">
      <c r="I203" t="str">
        <f t="shared" si="31"/>
        <v>N/A</v>
      </c>
      <c r="J203" t="str">
        <f t="shared" si="32"/>
        <v>N/A</v>
      </c>
      <c r="K203" t="str">
        <f t="shared" si="33"/>
        <v>N/A</v>
      </c>
      <c r="L203" t="str">
        <f t="shared" si="34"/>
        <v>N/A</v>
      </c>
      <c r="M203" t="str">
        <f t="shared" si="35"/>
        <v>N/A</v>
      </c>
      <c r="N203" t="str">
        <f t="shared" si="36"/>
        <v>N/A</v>
      </c>
      <c r="P203">
        <f t="shared" si="21"/>
        <v>0</v>
      </c>
      <c r="Q203" t="str">
        <f>IFERROR(J144+MATCH(P203,J203:N203,0)-1,"")</f>
        <v/>
      </c>
      <c r="R203" t="str">
        <f t="shared" si="22"/>
        <v/>
      </c>
      <c r="S203" t="str">
        <f>IFERROR(J144+MATCH(R203,J203:N203)-1,"")</f>
        <v/>
      </c>
      <c r="T203" t="str">
        <f t="shared" si="23"/>
        <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9: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9:28" x14ac:dyDescent="0.3">
      <c r="I205" t="str">
        <f t="shared" si="31"/>
        <v>N/A</v>
      </c>
      <c r="J205" t="str">
        <f t="shared" si="32"/>
        <v>N/A</v>
      </c>
      <c r="K205" t="str">
        <f t="shared" si="33"/>
        <v>N/A</v>
      </c>
      <c r="L205" t="str">
        <f t="shared" si="34"/>
        <v>N/A</v>
      </c>
      <c r="M205" t="str">
        <f t="shared" si="35"/>
        <v>N/A</v>
      </c>
      <c r="N205" t="str">
        <f t="shared" si="36"/>
        <v>N/A</v>
      </c>
      <c r="P205">
        <f t="shared" si="21"/>
        <v>0</v>
      </c>
      <c r="Q205" t="str">
        <f>IFERROR(J144+MATCH(P205,J205:N205,0)-1,"")</f>
        <v/>
      </c>
      <c r="R205" t="str">
        <f t="shared" si="22"/>
        <v/>
      </c>
      <c r="S205" t="str">
        <f>IFERROR(J144+MATCH(R205,J205:N205)-1,"")</f>
        <v/>
      </c>
      <c r="T205" t="str">
        <f t="shared" si="23"/>
        <v/>
      </c>
      <c r="U205" t="str">
        <f t="shared" si="24"/>
        <v/>
      </c>
      <c r="V205" t="str">
        <f t="shared" si="25"/>
        <v/>
      </c>
      <c r="W205" t="str">
        <f t="shared" si="26"/>
        <v/>
      </c>
      <c r="X205" t="str">
        <f t="shared" si="27"/>
        <v/>
      </c>
      <c r="Y205" t="str">
        <f t="shared" si="28"/>
        <v/>
      </c>
      <c r="Z205" t="str">
        <f t="shared" si="29"/>
        <v/>
      </c>
      <c r="AA205">
        <f t="shared" si="30"/>
        <v>0</v>
      </c>
      <c r="AB205" t="str">
        <f>IFERROR(V144+MATCH(AA205,V205:Z205,0)-1,"")</f>
        <v/>
      </c>
    </row>
    <row r="206" spans="9:28" x14ac:dyDescent="0.3">
      <c r="I206" t="str">
        <f t="shared" si="31"/>
        <v>N/A</v>
      </c>
      <c r="J206" t="str">
        <f t="shared" si="32"/>
        <v>N/A</v>
      </c>
      <c r="K206" t="str">
        <f t="shared" si="33"/>
        <v>N/A</v>
      </c>
      <c r="L206" t="str">
        <f t="shared" si="34"/>
        <v>N/A</v>
      </c>
      <c r="M206" t="str">
        <f t="shared" si="35"/>
        <v>N/A</v>
      </c>
      <c r="N206" t="str">
        <f t="shared" si="36"/>
        <v>N/A</v>
      </c>
      <c r="P206">
        <f t="shared" si="21"/>
        <v>0</v>
      </c>
      <c r="Q206" t="str">
        <f>IFERROR(J144+MATCH(P206,J206:N206,0)-1,"")</f>
        <v/>
      </c>
      <c r="R206" t="str">
        <f t="shared" si="22"/>
        <v/>
      </c>
      <c r="S206" t="str">
        <f>IFERROR(J144+MATCH(R206,J206:N206)-1,"")</f>
        <v/>
      </c>
      <c r="T206" t="str">
        <f t="shared" si="23"/>
        <v/>
      </c>
      <c r="U206" t="str">
        <f t="shared" si="24"/>
        <v/>
      </c>
      <c r="V206" t="str">
        <f t="shared" si="25"/>
        <v/>
      </c>
      <c r="W206" t="str">
        <f t="shared" si="26"/>
        <v/>
      </c>
      <c r="X206" t="str">
        <f t="shared" si="27"/>
        <v/>
      </c>
      <c r="Y206" t="str">
        <f t="shared" si="28"/>
        <v/>
      </c>
      <c r="Z206" t="str">
        <f t="shared" si="29"/>
        <v/>
      </c>
      <c r="AA206">
        <f t="shared" si="30"/>
        <v>0</v>
      </c>
      <c r="AB206" t="str">
        <f>IFERROR(V144+MATCH(AA206,V206:Z206,0)-1,"")</f>
        <v/>
      </c>
    </row>
    <row r="207" spans="9:28" x14ac:dyDescent="0.3">
      <c r="I207" t="str">
        <f t="shared" si="31"/>
        <v>N/A</v>
      </c>
      <c r="J207" t="str">
        <f t="shared" si="32"/>
        <v>N/A</v>
      </c>
      <c r="K207" t="str">
        <f t="shared" si="33"/>
        <v>N/A</v>
      </c>
      <c r="L207" t="str">
        <f t="shared" si="34"/>
        <v>N/A</v>
      </c>
      <c r="M207" t="str">
        <f t="shared" si="35"/>
        <v>N/A</v>
      </c>
      <c r="N207" t="str">
        <f t="shared" si="36"/>
        <v>N/A</v>
      </c>
      <c r="P207">
        <f t="shared" si="21"/>
        <v>0</v>
      </c>
      <c r="Q207" t="str">
        <f>IFERROR(J144+MATCH(P207,J207:N207,0)-1,"")</f>
        <v/>
      </c>
      <c r="R207" t="str">
        <f t="shared" si="22"/>
        <v/>
      </c>
      <c r="S207" t="str">
        <f>IFERROR(J144+MATCH(R207,J207:N207)-1,"")</f>
        <v/>
      </c>
      <c r="T207" t="str">
        <f t="shared" si="23"/>
        <v/>
      </c>
      <c r="U207" t="str">
        <f t="shared" si="24"/>
        <v/>
      </c>
      <c r="V207" t="str">
        <f t="shared" si="25"/>
        <v/>
      </c>
      <c r="W207" t="str">
        <f t="shared" si="26"/>
        <v/>
      </c>
      <c r="X207" t="str">
        <f t="shared" si="27"/>
        <v/>
      </c>
      <c r="Y207" t="str">
        <f t="shared" si="28"/>
        <v/>
      </c>
      <c r="Z207" t="str">
        <f t="shared" si="29"/>
        <v/>
      </c>
      <c r="AA207">
        <f t="shared" si="30"/>
        <v>0</v>
      </c>
      <c r="AB207" t="str">
        <f>IFERROR(V144+MATCH(AA207,V207:Z207,0)-1,"")</f>
        <v/>
      </c>
    </row>
    <row r="208" spans="9:28" x14ac:dyDescent="0.3">
      <c r="I208" t="str">
        <f t="shared" si="31"/>
        <v>N/A</v>
      </c>
      <c r="J208" t="str">
        <f t="shared" si="32"/>
        <v>N/A</v>
      </c>
      <c r="K208" t="str">
        <f t="shared" si="33"/>
        <v>N/A</v>
      </c>
      <c r="L208" t="str">
        <f t="shared" si="34"/>
        <v>N/A</v>
      </c>
      <c r="M208" t="str">
        <f t="shared" si="35"/>
        <v>N/A</v>
      </c>
      <c r="N208" t="str">
        <f t="shared" si="36"/>
        <v>N/A</v>
      </c>
      <c r="P208">
        <f t="shared" si="21"/>
        <v>0</v>
      </c>
      <c r="Q208" t="str">
        <f>IFERROR(J144+MATCH(P208,J208:N208,0)-1,"")</f>
        <v/>
      </c>
      <c r="R208" t="str">
        <f t="shared" si="22"/>
        <v/>
      </c>
      <c r="S208" t="str">
        <f>IFERROR(J144+MATCH(R208,J208:N208)-1,"")</f>
        <v/>
      </c>
      <c r="T208" t="str">
        <f t="shared" si="23"/>
        <v/>
      </c>
      <c r="U208" t="str">
        <f t="shared" si="24"/>
        <v/>
      </c>
      <c r="V208" t="str">
        <f t="shared" si="25"/>
        <v/>
      </c>
      <c r="W208" t="str">
        <f t="shared" si="26"/>
        <v/>
      </c>
      <c r="X208" t="str">
        <f t="shared" si="27"/>
        <v/>
      </c>
      <c r="Y208" t="str">
        <f t="shared" si="28"/>
        <v/>
      </c>
      <c r="Z208" t="str">
        <f t="shared" si="29"/>
        <v/>
      </c>
      <c r="AA208">
        <f t="shared" si="30"/>
        <v>0</v>
      </c>
      <c r="AB208" t="str">
        <f>IFERROR(V144+MATCH(AA208,V208:Z208,0)-1,"")</f>
        <v/>
      </c>
    </row>
    <row r="209" spans="9:28" x14ac:dyDescent="0.3">
      <c r="I209" t="str">
        <f t="shared" si="31"/>
        <v>N/A</v>
      </c>
      <c r="J209" t="str">
        <f t="shared" si="32"/>
        <v>N/A</v>
      </c>
      <c r="K209" t="str">
        <f t="shared" si="33"/>
        <v>N/A</v>
      </c>
      <c r="L209" t="str">
        <f t="shared" si="34"/>
        <v>N/A</v>
      </c>
      <c r="M209" t="str">
        <f t="shared" si="35"/>
        <v>N/A</v>
      </c>
      <c r="N209" t="str">
        <f t="shared" si="36"/>
        <v>N/A</v>
      </c>
      <c r="P209">
        <f t="shared" ref="P209:P272" si="37">MAX(J209:N209)</f>
        <v>0</v>
      </c>
      <c r="Q209" t="str">
        <f>IFERROR(J144+MATCH(P209,J209:N209,0)-1,"")</f>
        <v/>
      </c>
      <c r="R209" t="str">
        <f t="shared" ref="R209:R272" si="38">IF(Q209="","",MIN(J209:N209))</f>
        <v/>
      </c>
      <c r="S209" t="str">
        <f>IFERROR(J144+MATCH(R209,J209:N209)-1,"")</f>
        <v/>
      </c>
      <c r="T209" t="str">
        <f t="shared" ref="T209:T272" si="39">IFERROR(AVERAGE(J209:N209),"")</f>
        <v/>
      </c>
      <c r="U209" t="str">
        <f t="shared" ref="U209:U272" si="40">IFERROR(STDEV(J209:N209),"")</f>
        <v/>
      </c>
      <c r="V209" t="str">
        <f t="shared" ref="V209:V272" si="41">IF(C209="-","",IF(ISBLANK(B209),"",IF(OR(ISNUMBER(FIND("Growth",B209)),ISNUMBER(FIND("Margin",B209))),"",(J209-T209)/U209)))</f>
        <v/>
      </c>
      <c r="W209" t="str">
        <f t="shared" ref="W209:W272" si="42">IF(OR(D209="-",ISBLANK(D209)),"",(K209-T209)/U209)</f>
        <v/>
      </c>
      <c r="X209" t="str">
        <f t="shared" ref="X209:X272" si="43">IF(OR(E209="-",ISBLANK(E209)),"",(L209-T209)/U209)</f>
        <v/>
      </c>
      <c r="Y209" t="str">
        <f t="shared" ref="Y209:Y272" si="44">IF(OR(F209="-",ISBLANK(F209)),"",(M209-T209)/U209)</f>
        <v/>
      </c>
      <c r="Z209" t="str">
        <f t="shared" ref="Z209:Z272" si="45">IFERROR(IF(OR(G209="-",ISBLANK(G209)),"",(N209-T209)/U209),"")</f>
        <v/>
      </c>
      <c r="AA209">
        <f t="shared" ref="AA209:AA272" si="46">IF(MAX(MAX(V209:Z209),ABS(MIN(V209:Z209)))=ABS(MIN(V209:Z209)),MIN(V209:Z209),MAX(V209:Z209))</f>
        <v>0</v>
      </c>
      <c r="AB209" t="str">
        <f>IFERROR(V144+MATCH(AA209,V209:Z209,0)-1,"")</f>
        <v/>
      </c>
    </row>
    <row r="210" spans="9:28" x14ac:dyDescent="0.3">
      <c r="I210" t="str">
        <f t="shared" si="31"/>
        <v>N/A</v>
      </c>
      <c r="J210" t="str">
        <f t="shared" si="32"/>
        <v>N/A</v>
      </c>
      <c r="K210" t="str">
        <f t="shared" si="33"/>
        <v>N/A</v>
      </c>
      <c r="L210" t="str">
        <f t="shared" si="34"/>
        <v>N/A</v>
      </c>
      <c r="M210" t="str">
        <f t="shared" si="35"/>
        <v>N/A</v>
      </c>
      <c r="N210" t="str">
        <f t="shared" si="36"/>
        <v>N/A</v>
      </c>
      <c r="P210">
        <f t="shared" si="37"/>
        <v>0</v>
      </c>
      <c r="Q210" t="str">
        <f>IFERROR(J144+MATCH(P210,J210:N210,0)-1,"")</f>
        <v/>
      </c>
      <c r="R210" t="str">
        <f t="shared" si="38"/>
        <v/>
      </c>
      <c r="S210" t="str">
        <f>IFERROR(J144+MATCH(R210,J210:N210)-1,"")</f>
        <v/>
      </c>
      <c r="T210" t="str">
        <f t="shared" si="39"/>
        <v/>
      </c>
      <c r="U210" t="str">
        <f t="shared" si="40"/>
        <v/>
      </c>
      <c r="V210" t="str">
        <f t="shared" si="41"/>
        <v/>
      </c>
      <c r="W210" t="str">
        <f t="shared" si="42"/>
        <v/>
      </c>
      <c r="X210" t="str">
        <f t="shared" si="43"/>
        <v/>
      </c>
      <c r="Y210" t="str">
        <f t="shared" si="44"/>
        <v/>
      </c>
      <c r="Z210" t="str">
        <f t="shared" si="45"/>
        <v/>
      </c>
      <c r="AA210">
        <f t="shared" si="46"/>
        <v>0</v>
      </c>
      <c r="AB210" t="str">
        <f>IFERROR(V144+MATCH(AA210,V210:Z210,0)-1,"")</f>
        <v/>
      </c>
    </row>
    <row r="211" spans="9:28" x14ac:dyDescent="0.3">
      <c r="I211" t="str">
        <f t="shared" si="31"/>
        <v>N/A</v>
      </c>
      <c r="J211" t="str">
        <f t="shared" si="32"/>
        <v>N/A</v>
      </c>
      <c r="K211" t="str">
        <f t="shared" si="33"/>
        <v>N/A</v>
      </c>
      <c r="L211" t="str">
        <f t="shared" si="34"/>
        <v>N/A</v>
      </c>
      <c r="M211" t="str">
        <f t="shared" si="35"/>
        <v>N/A</v>
      </c>
      <c r="N211" t="str">
        <f t="shared" si="36"/>
        <v>N/A</v>
      </c>
      <c r="P211">
        <f t="shared" si="37"/>
        <v>0</v>
      </c>
      <c r="Q211" t="str">
        <f>IFERROR(J144+MATCH(P211,J211:N211,0)-1,"")</f>
        <v/>
      </c>
      <c r="R211" t="str">
        <f t="shared" si="38"/>
        <v/>
      </c>
      <c r="S211" t="str">
        <f>IFERROR(J144+MATCH(R211,J211:N211)-1,"")</f>
        <v/>
      </c>
      <c r="T211" t="str">
        <f t="shared" si="39"/>
        <v/>
      </c>
      <c r="U211" t="str">
        <f t="shared" si="40"/>
        <v/>
      </c>
      <c r="V211" t="str">
        <f t="shared" si="41"/>
        <v/>
      </c>
      <c r="W211" t="str">
        <f t="shared" si="42"/>
        <v/>
      </c>
      <c r="X211" t="str">
        <f t="shared" si="43"/>
        <v/>
      </c>
      <c r="Y211" t="str">
        <f t="shared" si="44"/>
        <v/>
      </c>
      <c r="Z211" t="str">
        <f t="shared" si="45"/>
        <v/>
      </c>
      <c r="AA211">
        <f t="shared" si="46"/>
        <v>0</v>
      </c>
      <c r="AB211" t="str">
        <f>IFERROR(V144+MATCH(AA211,V211:Z211,0)-1,"")</f>
        <v/>
      </c>
    </row>
    <row r="212" spans="9:28" x14ac:dyDescent="0.3">
      <c r="I212" t="str">
        <f t="shared" si="31"/>
        <v>N/A</v>
      </c>
      <c r="J212" t="str">
        <f t="shared" si="32"/>
        <v>N/A</v>
      </c>
      <c r="K212" t="str">
        <f t="shared" si="33"/>
        <v>N/A</v>
      </c>
      <c r="L212" t="str">
        <f t="shared" si="34"/>
        <v>N/A</v>
      </c>
      <c r="M212" t="str">
        <f t="shared" si="35"/>
        <v>N/A</v>
      </c>
      <c r="N212" t="str">
        <f t="shared" si="36"/>
        <v>N/A</v>
      </c>
      <c r="P212">
        <f t="shared" si="37"/>
        <v>0</v>
      </c>
      <c r="Q212" t="str">
        <f>IFERROR(J144+MATCH(P212,J212:N212,0)-1,"")</f>
        <v/>
      </c>
      <c r="R212" t="str">
        <f t="shared" si="38"/>
        <v/>
      </c>
      <c r="S212" t="str">
        <f>IFERROR(J144+MATCH(R212,J212:N212)-1,"")</f>
        <v/>
      </c>
      <c r="T212" t="str">
        <f t="shared" si="39"/>
        <v/>
      </c>
      <c r="U212" t="str">
        <f t="shared" si="40"/>
        <v/>
      </c>
      <c r="V212" t="str">
        <f t="shared" si="41"/>
        <v/>
      </c>
      <c r="W212" t="str">
        <f t="shared" si="42"/>
        <v/>
      </c>
      <c r="X212" t="str">
        <f t="shared" si="43"/>
        <v/>
      </c>
      <c r="Y212" t="str">
        <f t="shared" si="44"/>
        <v/>
      </c>
      <c r="Z212" t="str">
        <f t="shared" si="45"/>
        <v/>
      </c>
      <c r="AA212">
        <f t="shared" si="46"/>
        <v>0</v>
      </c>
      <c r="AB212" t="str">
        <f>IFERROR(V144+MATCH(AA212,V212:Z212,0)-1,"")</f>
        <v/>
      </c>
    </row>
    <row r="213" spans="9:28" x14ac:dyDescent="0.3">
      <c r="I213" t="str">
        <f t="shared" si="31"/>
        <v>N/A</v>
      </c>
      <c r="J213" t="str">
        <f t="shared" si="32"/>
        <v>N/A</v>
      </c>
      <c r="K213" t="str">
        <f t="shared" si="33"/>
        <v>N/A</v>
      </c>
      <c r="L213" t="str">
        <f t="shared" si="34"/>
        <v>N/A</v>
      </c>
      <c r="M213" t="str">
        <f t="shared" si="35"/>
        <v>N/A</v>
      </c>
      <c r="N213" t="str">
        <f t="shared" si="36"/>
        <v>N/A</v>
      </c>
      <c r="P213">
        <f t="shared" si="37"/>
        <v>0</v>
      </c>
      <c r="Q213" t="str">
        <f>IFERROR(J144+MATCH(P213,J213:N213,0)-1,"")</f>
        <v/>
      </c>
      <c r="R213" t="str">
        <f t="shared" si="38"/>
        <v/>
      </c>
      <c r="S213" t="str">
        <f>IFERROR(J144+MATCH(R213,J213:N213)-1,"")</f>
        <v/>
      </c>
      <c r="T213" t="str">
        <f t="shared" si="39"/>
        <v/>
      </c>
      <c r="U213" t="str">
        <f t="shared" si="40"/>
        <v/>
      </c>
      <c r="V213" t="str">
        <f t="shared" si="41"/>
        <v/>
      </c>
      <c r="W213" t="str">
        <f t="shared" si="42"/>
        <v/>
      </c>
      <c r="X213" t="str">
        <f t="shared" si="43"/>
        <v/>
      </c>
      <c r="Y213" t="str">
        <f t="shared" si="44"/>
        <v/>
      </c>
      <c r="Z213" t="str">
        <f t="shared" si="45"/>
        <v/>
      </c>
      <c r="AA213">
        <f t="shared" si="46"/>
        <v>0</v>
      </c>
      <c r="AB213" t="str">
        <f>IFERROR(V144+MATCH(AA213,V213:Z213,0)-1,"")</f>
        <v/>
      </c>
    </row>
    <row r="214" spans="9:28" x14ac:dyDescent="0.3">
      <c r="I214" t="str">
        <f t="shared" si="31"/>
        <v>N/A</v>
      </c>
      <c r="J214" t="str">
        <f t="shared" si="32"/>
        <v>N/A</v>
      </c>
      <c r="K214" t="str">
        <f t="shared" si="33"/>
        <v>N/A</v>
      </c>
      <c r="L214" t="str">
        <f t="shared" si="34"/>
        <v>N/A</v>
      </c>
      <c r="M214" t="str">
        <f t="shared" si="35"/>
        <v>N/A</v>
      </c>
      <c r="N214" t="str">
        <f t="shared" si="36"/>
        <v>N/A</v>
      </c>
      <c r="P214">
        <f t="shared" si="37"/>
        <v>0</v>
      </c>
      <c r="Q214" t="str">
        <f>IFERROR(J144+MATCH(P214,J214:N214,0)-1,"")</f>
        <v/>
      </c>
      <c r="R214" t="str">
        <f t="shared" si="38"/>
        <v/>
      </c>
      <c r="S214" t="str">
        <f>IFERROR(J144+MATCH(R214,J214:N214)-1,"")</f>
        <v/>
      </c>
      <c r="T214" t="str">
        <f t="shared" si="39"/>
        <v/>
      </c>
      <c r="U214" t="str">
        <f t="shared" si="40"/>
        <v/>
      </c>
      <c r="V214" t="str">
        <f t="shared" si="41"/>
        <v/>
      </c>
      <c r="W214" t="str">
        <f t="shared" si="42"/>
        <v/>
      </c>
      <c r="X214" t="str">
        <f t="shared" si="43"/>
        <v/>
      </c>
      <c r="Y214" t="str">
        <f t="shared" si="44"/>
        <v/>
      </c>
      <c r="Z214" t="str">
        <f t="shared" si="45"/>
        <v/>
      </c>
      <c r="AA214">
        <f t="shared" si="46"/>
        <v>0</v>
      </c>
      <c r="AB214" t="str">
        <f>IFERROR(V144+MATCH(AA214,V214:Z214,0)-1,"")</f>
        <v/>
      </c>
    </row>
    <row r="215" spans="9:28" x14ac:dyDescent="0.3">
      <c r="I215" t="str">
        <f t="shared" si="31"/>
        <v>N/A</v>
      </c>
      <c r="J215" t="str">
        <f t="shared" si="32"/>
        <v>N/A</v>
      </c>
      <c r="K215" t="str">
        <f t="shared" si="33"/>
        <v>N/A</v>
      </c>
      <c r="L215" t="str">
        <f t="shared" si="34"/>
        <v>N/A</v>
      </c>
      <c r="M215" t="str">
        <f t="shared" si="35"/>
        <v>N/A</v>
      </c>
      <c r="N215" t="str">
        <f t="shared" si="36"/>
        <v>N/A</v>
      </c>
      <c r="P215">
        <f t="shared" si="37"/>
        <v>0</v>
      </c>
      <c r="Q215" t="str">
        <f>IFERROR(J144+MATCH(P215,J215:N215,0)-1,"")</f>
        <v/>
      </c>
      <c r="R215" t="str">
        <f t="shared" si="38"/>
        <v/>
      </c>
      <c r="S215" t="str">
        <f>IFERROR(J144+MATCH(R215,J215:N215)-1,"")</f>
        <v/>
      </c>
      <c r="T215" t="str">
        <f t="shared" si="39"/>
        <v/>
      </c>
      <c r="U215" t="str">
        <f t="shared" si="40"/>
        <v/>
      </c>
      <c r="V215" t="str">
        <f t="shared" si="41"/>
        <v/>
      </c>
      <c r="W215" t="str">
        <f t="shared" si="42"/>
        <v/>
      </c>
      <c r="X215" t="str">
        <f t="shared" si="43"/>
        <v/>
      </c>
      <c r="Y215" t="str">
        <f t="shared" si="44"/>
        <v/>
      </c>
      <c r="Z215" t="str">
        <f t="shared" si="45"/>
        <v/>
      </c>
      <c r="AA215">
        <f t="shared" si="46"/>
        <v>0</v>
      </c>
      <c r="AB215" t="str">
        <f>IFERROR(V144+MATCH(AA215,V215:Z215,0)-1,"")</f>
        <v/>
      </c>
    </row>
    <row r="216" spans="9:28" x14ac:dyDescent="0.3">
      <c r="I216" t="str">
        <f t="shared" si="31"/>
        <v>N/A</v>
      </c>
      <c r="J216" t="str">
        <f t="shared" si="32"/>
        <v>N/A</v>
      </c>
      <c r="K216" t="str">
        <f t="shared" si="33"/>
        <v>N/A</v>
      </c>
      <c r="L216" t="str">
        <f t="shared" si="34"/>
        <v>N/A</v>
      </c>
      <c r="M216" t="str">
        <f t="shared" si="35"/>
        <v>N/A</v>
      </c>
      <c r="N216" t="str">
        <f t="shared" si="36"/>
        <v>N/A</v>
      </c>
      <c r="P216">
        <f t="shared" si="37"/>
        <v>0</v>
      </c>
      <c r="Q216" t="str">
        <f>IFERROR(J144+MATCH(P216,J216:N216,0)-1,"")</f>
        <v/>
      </c>
      <c r="R216" t="str">
        <f t="shared" si="38"/>
        <v/>
      </c>
      <c r="S216" t="str">
        <f>IFERROR(J144+MATCH(R216,J216:N216)-1,"")</f>
        <v/>
      </c>
      <c r="T216" t="str">
        <f t="shared" si="39"/>
        <v/>
      </c>
      <c r="U216" t="str">
        <f t="shared" si="40"/>
        <v/>
      </c>
      <c r="V216" t="str">
        <f t="shared" si="41"/>
        <v/>
      </c>
      <c r="W216" t="str">
        <f t="shared" si="42"/>
        <v/>
      </c>
      <c r="X216" t="str">
        <f t="shared" si="43"/>
        <v/>
      </c>
      <c r="Y216" t="str">
        <f t="shared" si="44"/>
        <v/>
      </c>
      <c r="Z216" t="str">
        <f t="shared" si="45"/>
        <v/>
      </c>
      <c r="AA216">
        <f t="shared" si="46"/>
        <v>0</v>
      </c>
      <c r="AB216" t="str">
        <f>IFERROR(V144+MATCH(AA216,V216:Z216,0)-1,"")</f>
        <v/>
      </c>
    </row>
    <row r="217" spans="9:28" x14ac:dyDescent="0.3">
      <c r="I217" t="str">
        <f t="shared" si="31"/>
        <v>N/A</v>
      </c>
      <c r="J217" t="str">
        <f t="shared" si="32"/>
        <v>N/A</v>
      </c>
      <c r="K217" t="str">
        <f t="shared" si="33"/>
        <v>N/A</v>
      </c>
      <c r="L217" t="str">
        <f t="shared" si="34"/>
        <v>N/A</v>
      </c>
      <c r="M217" t="str">
        <f t="shared" si="35"/>
        <v>N/A</v>
      </c>
      <c r="N217" t="str">
        <f t="shared" si="36"/>
        <v>N/A</v>
      </c>
      <c r="P217">
        <f t="shared" si="37"/>
        <v>0</v>
      </c>
      <c r="Q217" t="str">
        <f>IFERROR(J144+MATCH(P217,J217:N217,0)-1,"")</f>
        <v/>
      </c>
      <c r="R217" t="str">
        <f t="shared" si="38"/>
        <v/>
      </c>
      <c r="S217" t="str">
        <f>IFERROR(J144+MATCH(R217,J217:N217)-1,"")</f>
        <v/>
      </c>
      <c r="T217" t="str">
        <f t="shared" si="39"/>
        <v/>
      </c>
      <c r="U217" t="str">
        <f t="shared" si="40"/>
        <v/>
      </c>
      <c r="V217" t="str">
        <f t="shared" si="41"/>
        <v/>
      </c>
      <c r="W217" t="str">
        <f t="shared" si="42"/>
        <v/>
      </c>
      <c r="X217" t="str">
        <f t="shared" si="43"/>
        <v/>
      </c>
      <c r="Y217" t="str">
        <f t="shared" si="44"/>
        <v/>
      </c>
      <c r="Z217" t="str">
        <f t="shared" si="45"/>
        <v/>
      </c>
      <c r="AA217">
        <f t="shared" si="46"/>
        <v>0</v>
      </c>
      <c r="AB217" t="str">
        <f>IFERROR(V144+MATCH(AA217,V217:Z217,0)-1,"")</f>
        <v/>
      </c>
    </row>
    <row r="218" spans="9:28" x14ac:dyDescent="0.3">
      <c r="I218" t="str">
        <f t="shared" si="31"/>
        <v>N/A</v>
      </c>
      <c r="J218" t="str">
        <f t="shared" si="32"/>
        <v>N/A</v>
      </c>
      <c r="K218" t="str">
        <f t="shared" si="33"/>
        <v>N/A</v>
      </c>
      <c r="L218" t="str">
        <f t="shared" si="34"/>
        <v>N/A</v>
      </c>
      <c r="M218" t="str">
        <f t="shared" si="35"/>
        <v>N/A</v>
      </c>
      <c r="N218" t="str">
        <f t="shared" si="36"/>
        <v>N/A</v>
      </c>
      <c r="P218">
        <f t="shared" si="37"/>
        <v>0</v>
      </c>
      <c r="Q218" t="str">
        <f>IFERROR(J144+MATCH(P218,J218:N218,0)-1,"")</f>
        <v/>
      </c>
      <c r="R218" t="str">
        <f t="shared" si="38"/>
        <v/>
      </c>
      <c r="S218" t="str">
        <f>IFERROR(J144+MATCH(R218,J218:N218)-1,"")</f>
        <v/>
      </c>
      <c r="T218" t="str">
        <f t="shared" si="39"/>
        <v/>
      </c>
      <c r="U218" t="str">
        <f t="shared" si="40"/>
        <v/>
      </c>
      <c r="V218" t="str">
        <f t="shared" si="41"/>
        <v/>
      </c>
      <c r="W218" t="str">
        <f t="shared" si="42"/>
        <v/>
      </c>
      <c r="X218" t="str">
        <f t="shared" si="43"/>
        <v/>
      </c>
      <c r="Y218" t="str">
        <f t="shared" si="44"/>
        <v/>
      </c>
      <c r="Z218" t="str">
        <f t="shared" si="45"/>
        <v/>
      </c>
      <c r="AA218">
        <f t="shared" si="46"/>
        <v>0</v>
      </c>
      <c r="AB218" t="str">
        <f>IFERROR(V144+MATCH(AA218,V218:Z218,0)-1,"")</f>
        <v/>
      </c>
    </row>
    <row r="219" spans="9:28" x14ac:dyDescent="0.3">
      <c r="I219" t="str">
        <f t="shared" si="31"/>
        <v>N/A</v>
      </c>
      <c r="J219" t="str">
        <f t="shared" si="32"/>
        <v>N/A</v>
      </c>
      <c r="K219" t="str">
        <f t="shared" si="33"/>
        <v>N/A</v>
      </c>
      <c r="L219" t="str">
        <f t="shared" si="34"/>
        <v>N/A</v>
      </c>
      <c r="M219" t="str">
        <f t="shared" si="35"/>
        <v>N/A</v>
      </c>
      <c r="N219" t="str">
        <f t="shared" si="36"/>
        <v>N/A</v>
      </c>
      <c r="P219">
        <f t="shared" si="37"/>
        <v>0</v>
      </c>
      <c r="Q219" t="str">
        <f>IFERROR(J144+MATCH(P219,J219:N219,0)-1,"")</f>
        <v/>
      </c>
      <c r="R219" t="str">
        <f t="shared" si="38"/>
        <v/>
      </c>
      <c r="S219" t="str">
        <f>IFERROR(J144+MATCH(R219,J219:N219)-1,"")</f>
        <v/>
      </c>
      <c r="T219" t="str">
        <f t="shared" si="39"/>
        <v/>
      </c>
      <c r="U219" t="str">
        <f t="shared" si="40"/>
        <v/>
      </c>
      <c r="V219" t="str">
        <f t="shared" si="41"/>
        <v/>
      </c>
      <c r="W219" t="str">
        <f t="shared" si="42"/>
        <v/>
      </c>
      <c r="X219" t="str">
        <f t="shared" si="43"/>
        <v/>
      </c>
      <c r="Y219" t="str">
        <f t="shared" si="44"/>
        <v/>
      </c>
      <c r="Z219" t="str">
        <f t="shared" si="45"/>
        <v/>
      </c>
      <c r="AA219">
        <f t="shared" si="46"/>
        <v>0</v>
      </c>
      <c r="AB219" t="str">
        <f>IFERROR(V144+MATCH(AA219,V219:Z219,0)-1,"")</f>
        <v/>
      </c>
    </row>
    <row r="220" spans="9:28" x14ac:dyDescent="0.3">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9:28" x14ac:dyDescent="0.3">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9:28" x14ac:dyDescent="0.3">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9:28" x14ac:dyDescent="0.3">
      <c r="I223" t="str">
        <f t="shared" si="31"/>
        <v>N/A</v>
      </c>
      <c r="J223" t="str">
        <f t="shared" si="32"/>
        <v>N/A</v>
      </c>
      <c r="K223" t="str">
        <f t="shared" si="33"/>
        <v>N/A</v>
      </c>
      <c r="L223" t="str">
        <f t="shared" si="34"/>
        <v>N/A</v>
      </c>
      <c r="M223" t="str">
        <f t="shared" si="35"/>
        <v>N/A</v>
      </c>
      <c r="N223" t="str">
        <f t="shared" si="36"/>
        <v>N/A</v>
      </c>
      <c r="P223">
        <f t="shared" si="37"/>
        <v>0</v>
      </c>
      <c r="Q223" t="str">
        <f>IFERROR(J144+MATCH(P223,J223:N223,0)-1,"")</f>
        <v/>
      </c>
      <c r="R223" t="str">
        <f t="shared" si="38"/>
        <v/>
      </c>
      <c r="S223" t="str">
        <f>IFERROR(J144+MATCH(R223,J223:N223)-1,"")</f>
        <v/>
      </c>
      <c r="T223" t="str">
        <f t="shared" si="39"/>
        <v/>
      </c>
      <c r="U223" t="str">
        <f t="shared" si="40"/>
        <v/>
      </c>
      <c r="V223" t="str">
        <f t="shared" si="41"/>
        <v/>
      </c>
      <c r="W223" t="str">
        <f t="shared" si="42"/>
        <v/>
      </c>
      <c r="X223" t="str">
        <f t="shared" si="43"/>
        <v/>
      </c>
      <c r="Y223" t="str">
        <f t="shared" si="44"/>
        <v/>
      </c>
      <c r="Z223" t="str">
        <f t="shared" si="45"/>
        <v/>
      </c>
      <c r="AA223">
        <f t="shared" si="46"/>
        <v>0</v>
      </c>
      <c r="AB223" t="str">
        <f>IFERROR(V144+MATCH(AA223,V223:Z223,0)-1,"")</f>
        <v/>
      </c>
    </row>
    <row r="224" spans="9:28" x14ac:dyDescent="0.3">
      <c r="I224" t="str">
        <f t="shared" si="31"/>
        <v>N/A</v>
      </c>
      <c r="J224" t="str">
        <f t="shared" si="32"/>
        <v>N/A</v>
      </c>
      <c r="K224" t="str">
        <f t="shared" si="33"/>
        <v>N/A</v>
      </c>
      <c r="L224" t="str">
        <f t="shared" si="34"/>
        <v>N/A</v>
      </c>
      <c r="M224" t="str">
        <f t="shared" si="35"/>
        <v>N/A</v>
      </c>
      <c r="N224" t="str">
        <f t="shared" si="36"/>
        <v>N/A</v>
      </c>
      <c r="P224">
        <f t="shared" si="37"/>
        <v>0</v>
      </c>
      <c r="Q224" t="str">
        <f>IFERROR(J144+MATCH(P224,J224:N224,0)-1,"")</f>
        <v/>
      </c>
      <c r="R224" t="str">
        <f t="shared" si="38"/>
        <v/>
      </c>
      <c r="S224" t="str">
        <f>IFERROR(J144+MATCH(R224,J224:N224)-1,"")</f>
        <v/>
      </c>
      <c r="T224" t="str">
        <f t="shared" si="39"/>
        <v/>
      </c>
      <c r="U224" t="str">
        <f t="shared" si="40"/>
        <v/>
      </c>
      <c r="V224" t="str">
        <f t="shared" si="41"/>
        <v/>
      </c>
      <c r="W224" t="str">
        <f t="shared" si="42"/>
        <v/>
      </c>
      <c r="X224" t="str">
        <f t="shared" si="43"/>
        <v/>
      </c>
      <c r="Y224" t="str">
        <f t="shared" si="44"/>
        <v/>
      </c>
      <c r="Z224" t="str">
        <f t="shared" si="45"/>
        <v/>
      </c>
      <c r="AA224">
        <f t="shared" si="46"/>
        <v>0</v>
      </c>
      <c r="AB224" t="str">
        <f>IFERROR(V144+MATCH(AA224,V224:Z224,0)-1,"")</f>
        <v/>
      </c>
    </row>
    <row r="225" spans="9:28" x14ac:dyDescent="0.3">
      <c r="I225" t="str">
        <f t="shared" si="31"/>
        <v>N/A</v>
      </c>
      <c r="J225" t="str">
        <f t="shared" si="32"/>
        <v>N/A</v>
      </c>
      <c r="K225" t="str">
        <f t="shared" si="33"/>
        <v>N/A</v>
      </c>
      <c r="L225" t="str">
        <f t="shared" si="34"/>
        <v>N/A</v>
      </c>
      <c r="M225" t="str">
        <f t="shared" si="35"/>
        <v>N/A</v>
      </c>
      <c r="N225" t="str">
        <f t="shared" si="36"/>
        <v>N/A</v>
      </c>
      <c r="P225">
        <f t="shared" si="37"/>
        <v>0</v>
      </c>
      <c r="Q225" t="str">
        <f>IFERROR(J144+MATCH(P225,J225:N225,0)-1,"")</f>
        <v/>
      </c>
      <c r="R225" t="str">
        <f t="shared" si="38"/>
        <v/>
      </c>
      <c r="S225" t="str">
        <f>IFERROR(J144+MATCH(R225,J225:N225)-1,"")</f>
        <v/>
      </c>
      <c r="T225" t="str">
        <f t="shared" si="39"/>
        <v/>
      </c>
      <c r="U225" t="str">
        <f t="shared" si="40"/>
        <v/>
      </c>
      <c r="V225" t="str">
        <f t="shared" si="41"/>
        <v/>
      </c>
      <c r="W225" t="str">
        <f t="shared" si="42"/>
        <v/>
      </c>
      <c r="X225" t="str">
        <f t="shared" si="43"/>
        <v/>
      </c>
      <c r="Y225" t="str">
        <f t="shared" si="44"/>
        <v/>
      </c>
      <c r="Z225" t="str">
        <f t="shared" si="45"/>
        <v/>
      </c>
      <c r="AA225">
        <f t="shared" si="46"/>
        <v>0</v>
      </c>
      <c r="AB225" t="str">
        <f>IFERROR(V144+MATCH(AA225,V225:Z225,0)-1,"")</f>
        <v/>
      </c>
    </row>
    <row r="226" spans="9: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9:28" x14ac:dyDescent="0.3">
      <c r="I227" t="str">
        <f t="shared" si="31"/>
        <v>N/A</v>
      </c>
      <c r="J227" t="str">
        <f t="shared" si="32"/>
        <v>N/A</v>
      </c>
      <c r="K227" t="str">
        <f t="shared" si="33"/>
        <v>N/A</v>
      </c>
      <c r="L227" t="str">
        <f t="shared" si="34"/>
        <v>N/A</v>
      </c>
      <c r="M227" t="str">
        <f t="shared" si="35"/>
        <v>N/A</v>
      </c>
      <c r="N227" t="str">
        <f t="shared" si="36"/>
        <v>N/A</v>
      </c>
      <c r="P227">
        <f t="shared" si="37"/>
        <v>0</v>
      </c>
      <c r="Q227" t="str">
        <f>IFERROR(J144+MATCH(P227,J227:N227,0)-1,"")</f>
        <v/>
      </c>
      <c r="R227" t="str">
        <f t="shared" si="38"/>
        <v/>
      </c>
      <c r="S227" t="str">
        <f>IFERROR(J144+MATCH(R227,J227:N227)-1,"")</f>
        <v/>
      </c>
      <c r="T227" t="str">
        <f t="shared" si="39"/>
        <v/>
      </c>
      <c r="U227" t="str">
        <f t="shared" si="40"/>
        <v/>
      </c>
      <c r="V227" t="str">
        <f t="shared" si="41"/>
        <v/>
      </c>
      <c r="W227" t="str">
        <f t="shared" si="42"/>
        <v/>
      </c>
      <c r="X227" t="str">
        <f t="shared" si="43"/>
        <v/>
      </c>
      <c r="Y227" t="str">
        <f t="shared" si="44"/>
        <v/>
      </c>
      <c r="Z227" t="str">
        <f t="shared" si="45"/>
        <v/>
      </c>
      <c r="AA227">
        <f t="shared" si="46"/>
        <v>0</v>
      </c>
      <c r="AB227" t="str">
        <f>IFERROR(V144+MATCH(AA227,V227:Z227,0)-1,"")</f>
        <v/>
      </c>
    </row>
    <row r="228" spans="9:28" x14ac:dyDescent="0.3">
      <c r="I228" t="str">
        <f t="shared" si="31"/>
        <v>N/A</v>
      </c>
      <c r="J228" t="str">
        <f t="shared" si="32"/>
        <v>N/A</v>
      </c>
      <c r="K228" t="str">
        <f t="shared" si="33"/>
        <v>N/A</v>
      </c>
      <c r="L228" t="str">
        <f t="shared" si="34"/>
        <v>N/A</v>
      </c>
      <c r="M228" t="str">
        <f t="shared" si="35"/>
        <v>N/A</v>
      </c>
      <c r="N228" t="str">
        <f t="shared" si="36"/>
        <v>N/A</v>
      </c>
      <c r="P228">
        <f t="shared" si="37"/>
        <v>0</v>
      </c>
      <c r="Q228" t="str">
        <f>IFERROR(J144+MATCH(P228,J228:N228,0)-1,"")</f>
        <v/>
      </c>
      <c r="R228" t="str">
        <f t="shared" si="38"/>
        <v/>
      </c>
      <c r="S228" t="str">
        <f>IFERROR(J144+MATCH(R228,J228:N228)-1,"")</f>
        <v/>
      </c>
      <c r="T228" t="str">
        <f t="shared" si="39"/>
        <v/>
      </c>
      <c r="U228" t="str">
        <f t="shared" si="40"/>
        <v/>
      </c>
      <c r="V228" t="str">
        <f t="shared" si="41"/>
        <v/>
      </c>
      <c r="W228" t="str">
        <f t="shared" si="42"/>
        <v/>
      </c>
      <c r="X228" t="str">
        <f t="shared" si="43"/>
        <v/>
      </c>
      <c r="Y228" t="str">
        <f t="shared" si="44"/>
        <v/>
      </c>
      <c r="Z228" t="str">
        <f t="shared" si="45"/>
        <v/>
      </c>
      <c r="AA228">
        <f t="shared" si="46"/>
        <v>0</v>
      </c>
      <c r="AB228" t="str">
        <f>IFERROR(V144+MATCH(AA228,V228:Z228,0)-1,"")</f>
        <v/>
      </c>
    </row>
    <row r="229" spans="9:28" x14ac:dyDescent="0.3">
      <c r="I229" t="str">
        <f t="shared" si="31"/>
        <v>N/A</v>
      </c>
      <c r="J229" t="str">
        <f t="shared" si="32"/>
        <v>N/A</v>
      </c>
      <c r="K229" t="str">
        <f t="shared" si="33"/>
        <v>N/A</v>
      </c>
      <c r="L229" t="str">
        <f t="shared" si="34"/>
        <v>N/A</v>
      </c>
      <c r="M229" t="str">
        <f t="shared" si="35"/>
        <v>N/A</v>
      </c>
      <c r="N229" t="str">
        <f t="shared" si="36"/>
        <v>N/A</v>
      </c>
      <c r="P229">
        <f t="shared" si="37"/>
        <v>0</v>
      </c>
      <c r="Q229" t="str">
        <f>IFERROR(J144+MATCH(P229,J229:N229,0)-1,"")</f>
        <v/>
      </c>
      <c r="R229" t="str">
        <f t="shared" si="38"/>
        <v/>
      </c>
      <c r="S229" t="str">
        <f>IFERROR(J144+MATCH(R229,J229:N229)-1,"")</f>
        <v/>
      </c>
      <c r="T229" t="str">
        <f t="shared" si="39"/>
        <v/>
      </c>
      <c r="U229" t="str">
        <f t="shared" si="40"/>
        <v/>
      </c>
      <c r="V229" t="str">
        <f t="shared" si="41"/>
        <v/>
      </c>
      <c r="W229" t="str">
        <f t="shared" si="42"/>
        <v/>
      </c>
      <c r="X229" t="str">
        <f t="shared" si="43"/>
        <v/>
      </c>
      <c r="Y229" t="str">
        <f t="shared" si="44"/>
        <v/>
      </c>
      <c r="Z229" t="str">
        <f t="shared" si="45"/>
        <v/>
      </c>
      <c r="AA229">
        <f t="shared" si="46"/>
        <v>0</v>
      </c>
      <c r="AB229" t="str">
        <f>IFERROR(V144+MATCH(AA229,V229:Z229,0)-1,"")</f>
        <v/>
      </c>
    </row>
    <row r="230" spans="9:28" x14ac:dyDescent="0.3">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9:28" x14ac:dyDescent="0.3">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9:28" x14ac:dyDescent="0.3">
      <c r="I232" t="str">
        <f t="shared" si="31"/>
        <v>N/A</v>
      </c>
      <c r="J232" t="str">
        <f t="shared" si="32"/>
        <v>N/A</v>
      </c>
      <c r="K232" t="str">
        <f t="shared" si="33"/>
        <v>N/A</v>
      </c>
      <c r="L232" t="str">
        <f t="shared" si="34"/>
        <v>N/A</v>
      </c>
      <c r="M232" t="str">
        <f t="shared" si="35"/>
        <v>N/A</v>
      </c>
      <c r="N232" t="str">
        <f t="shared" si="36"/>
        <v>N/A</v>
      </c>
      <c r="P232">
        <f t="shared" si="37"/>
        <v>0</v>
      </c>
      <c r="Q232" t="str">
        <f>IFERROR(J144+MATCH(P232,J232:N232,0)-1,"")</f>
        <v/>
      </c>
      <c r="R232" t="str">
        <f t="shared" si="38"/>
        <v/>
      </c>
      <c r="S232" t="str">
        <f>IFERROR(J144+MATCH(R232,J232:N232)-1,"")</f>
        <v/>
      </c>
      <c r="T232" t="str">
        <f t="shared" si="39"/>
        <v/>
      </c>
      <c r="U232" t="str">
        <f t="shared" si="40"/>
        <v/>
      </c>
      <c r="V232" t="str">
        <f t="shared" si="41"/>
        <v/>
      </c>
      <c r="W232" t="str">
        <f t="shared" si="42"/>
        <v/>
      </c>
      <c r="X232" t="str">
        <f t="shared" si="43"/>
        <v/>
      </c>
      <c r="Y232" t="str">
        <f t="shared" si="44"/>
        <v/>
      </c>
      <c r="Z232" t="str">
        <f t="shared" si="45"/>
        <v/>
      </c>
      <c r="AA232">
        <f t="shared" si="46"/>
        <v>0</v>
      </c>
      <c r="AB232" t="str">
        <f>IFERROR(V144+MATCH(AA232,V232:Z232,0)-1,"")</f>
        <v/>
      </c>
    </row>
    <row r="233" spans="9:28" x14ac:dyDescent="0.3">
      <c r="I233" t="str">
        <f t="shared" si="31"/>
        <v>N/A</v>
      </c>
      <c r="J233" t="str">
        <f t="shared" si="32"/>
        <v>N/A</v>
      </c>
      <c r="K233" t="str">
        <f t="shared" si="33"/>
        <v>N/A</v>
      </c>
      <c r="L233" t="str">
        <f t="shared" si="34"/>
        <v>N/A</v>
      </c>
      <c r="M233" t="str">
        <f t="shared" si="35"/>
        <v>N/A</v>
      </c>
      <c r="N233" t="str">
        <f t="shared" si="36"/>
        <v>N/A</v>
      </c>
      <c r="P233">
        <f t="shared" si="37"/>
        <v>0</v>
      </c>
      <c r="Q233" t="str">
        <f>IFERROR(J144+MATCH(P233,J233:N233,0)-1,"")</f>
        <v/>
      </c>
      <c r="R233" t="str">
        <f t="shared" si="38"/>
        <v/>
      </c>
      <c r="S233" t="str">
        <f>IFERROR(J144+MATCH(R233,J233:N233)-1,"")</f>
        <v/>
      </c>
      <c r="T233" t="str">
        <f t="shared" si="39"/>
        <v/>
      </c>
      <c r="U233" t="str">
        <f t="shared" si="40"/>
        <v/>
      </c>
      <c r="V233" t="str">
        <f t="shared" si="41"/>
        <v/>
      </c>
      <c r="W233" t="str">
        <f t="shared" si="42"/>
        <v/>
      </c>
      <c r="X233" t="str">
        <f t="shared" si="43"/>
        <v/>
      </c>
      <c r="Y233" t="str">
        <f t="shared" si="44"/>
        <v/>
      </c>
      <c r="Z233" t="str">
        <f t="shared" si="45"/>
        <v/>
      </c>
      <c r="AA233">
        <f t="shared" si="46"/>
        <v>0</v>
      </c>
      <c r="AB233" t="str">
        <f>IFERROR(V144+MATCH(AA233,V233:Z233,0)-1,"")</f>
        <v/>
      </c>
    </row>
    <row r="234" spans="9:28" x14ac:dyDescent="0.3">
      <c r="I234" t="str">
        <f t="shared" si="31"/>
        <v>N/A</v>
      </c>
      <c r="J234" t="str">
        <f t="shared" si="32"/>
        <v>N/A</v>
      </c>
      <c r="K234" t="str">
        <f t="shared" si="33"/>
        <v>N/A</v>
      </c>
      <c r="L234" t="str">
        <f t="shared" si="34"/>
        <v>N/A</v>
      </c>
      <c r="M234" t="str">
        <f t="shared" si="35"/>
        <v>N/A</v>
      </c>
      <c r="N234" t="str">
        <f t="shared" si="36"/>
        <v>N/A</v>
      </c>
      <c r="P234">
        <f t="shared" si="37"/>
        <v>0</v>
      </c>
      <c r="Q234" t="str">
        <f>IFERROR(J144+MATCH(P234,J234:N234,0)-1,"")</f>
        <v/>
      </c>
      <c r="R234" t="str">
        <f t="shared" si="38"/>
        <v/>
      </c>
      <c r="S234" t="str">
        <f>IFERROR(J144+MATCH(R234,J234:N234)-1,"")</f>
        <v/>
      </c>
      <c r="T234" t="str">
        <f t="shared" si="39"/>
        <v/>
      </c>
      <c r="U234" t="str">
        <f t="shared" si="40"/>
        <v/>
      </c>
      <c r="V234" t="str">
        <f t="shared" si="41"/>
        <v/>
      </c>
      <c r="W234" t="str">
        <f t="shared" si="42"/>
        <v/>
      </c>
      <c r="X234" t="str">
        <f t="shared" si="43"/>
        <v/>
      </c>
      <c r="Y234" t="str">
        <f t="shared" si="44"/>
        <v/>
      </c>
      <c r="Z234" t="str">
        <f t="shared" si="45"/>
        <v/>
      </c>
      <c r="AA234">
        <f t="shared" si="46"/>
        <v>0</v>
      </c>
      <c r="AB234" t="str">
        <f>IFERROR(V144+MATCH(AA234,V234:Z234,0)-1,"")</f>
        <v/>
      </c>
    </row>
    <row r="235" spans="9:28" x14ac:dyDescent="0.3">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9:28" x14ac:dyDescent="0.3">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9:28" x14ac:dyDescent="0.3">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9:28" x14ac:dyDescent="0.3">
      <c r="I238" t="str">
        <f t="shared" si="31"/>
        <v>N/A</v>
      </c>
      <c r="J238" t="str">
        <f t="shared" si="32"/>
        <v>N/A</v>
      </c>
      <c r="K238" t="str">
        <f t="shared" si="33"/>
        <v>N/A</v>
      </c>
      <c r="L238" t="str">
        <f t="shared" si="34"/>
        <v>N/A</v>
      </c>
      <c r="M238" t="str">
        <f t="shared" si="35"/>
        <v>N/A</v>
      </c>
      <c r="N238" t="str">
        <f t="shared" si="36"/>
        <v>N/A</v>
      </c>
      <c r="P238">
        <f t="shared" si="37"/>
        <v>0</v>
      </c>
      <c r="Q238" t="str">
        <f>IFERROR(J144+MATCH(P238,J238:N238,0)-1,"")</f>
        <v/>
      </c>
      <c r="R238" t="str">
        <f t="shared" si="38"/>
        <v/>
      </c>
      <c r="S238" t="str">
        <f>IFERROR(J144+MATCH(R238,J238:N238)-1,"")</f>
        <v/>
      </c>
      <c r="T238" t="str">
        <f t="shared" si="39"/>
        <v/>
      </c>
      <c r="U238" t="str">
        <f t="shared" si="40"/>
        <v/>
      </c>
      <c r="V238" t="str">
        <f t="shared" si="41"/>
        <v/>
      </c>
      <c r="W238" t="str">
        <f t="shared" si="42"/>
        <v/>
      </c>
      <c r="X238" t="str">
        <f t="shared" si="43"/>
        <v/>
      </c>
      <c r="Y238" t="str">
        <f t="shared" si="44"/>
        <v/>
      </c>
      <c r="Z238" t="str">
        <f t="shared" si="45"/>
        <v/>
      </c>
      <c r="AA238">
        <f t="shared" si="46"/>
        <v>0</v>
      </c>
      <c r="AB238" t="str">
        <f>IFERROR(V144+MATCH(AA238,V238:Z238,0)-1,"")</f>
        <v/>
      </c>
    </row>
    <row r="239" spans="9:28" x14ac:dyDescent="0.3">
      <c r="I239" t="str">
        <f t="shared" si="31"/>
        <v>N/A</v>
      </c>
      <c r="J239" t="str">
        <f t="shared" si="32"/>
        <v>N/A</v>
      </c>
      <c r="K239" t="str">
        <f t="shared" si="33"/>
        <v>N/A</v>
      </c>
      <c r="L239" t="str">
        <f t="shared" si="34"/>
        <v>N/A</v>
      </c>
      <c r="M239" t="str">
        <f t="shared" si="35"/>
        <v>N/A</v>
      </c>
      <c r="N239" t="str">
        <f t="shared" si="36"/>
        <v>N/A</v>
      </c>
      <c r="P239">
        <f t="shared" si="37"/>
        <v>0</v>
      </c>
      <c r="Q239" t="str">
        <f>IFERROR(J144+MATCH(P239,J239:N239,0)-1,"")</f>
        <v/>
      </c>
      <c r="R239" t="str">
        <f t="shared" si="38"/>
        <v/>
      </c>
      <c r="S239" t="str">
        <f>IFERROR(J144+MATCH(R239,J239:N239)-1,"")</f>
        <v/>
      </c>
      <c r="T239" t="str">
        <f t="shared" si="39"/>
        <v/>
      </c>
      <c r="U239" t="str">
        <f t="shared" si="40"/>
        <v/>
      </c>
      <c r="V239" t="str">
        <f t="shared" si="41"/>
        <v/>
      </c>
      <c r="W239" t="str">
        <f t="shared" si="42"/>
        <v/>
      </c>
      <c r="X239" t="str">
        <f t="shared" si="43"/>
        <v/>
      </c>
      <c r="Y239" t="str">
        <f t="shared" si="44"/>
        <v/>
      </c>
      <c r="Z239" t="str">
        <f t="shared" si="45"/>
        <v/>
      </c>
      <c r="AA239">
        <f t="shared" si="46"/>
        <v>0</v>
      </c>
      <c r="AB239" t="str">
        <f>IFERROR(V144+MATCH(AA239,V239:Z239,0)-1,"")</f>
        <v/>
      </c>
    </row>
    <row r="240" spans="9:28" x14ac:dyDescent="0.3">
      <c r="I240" t="str">
        <f t="shared" si="31"/>
        <v>N/A</v>
      </c>
      <c r="J240" t="str">
        <f t="shared" si="32"/>
        <v>N/A</v>
      </c>
      <c r="K240" t="str">
        <f t="shared" si="33"/>
        <v>N/A</v>
      </c>
      <c r="L240" t="str">
        <f t="shared" si="34"/>
        <v>N/A</v>
      </c>
      <c r="M240" t="str">
        <f t="shared" si="35"/>
        <v>N/A</v>
      </c>
      <c r="N240" t="str">
        <f t="shared" si="36"/>
        <v>N/A</v>
      </c>
      <c r="P240">
        <f t="shared" si="37"/>
        <v>0</v>
      </c>
      <c r="Q240" t="str">
        <f>IFERROR(J144+MATCH(P240,J240:N240,0)-1,"")</f>
        <v/>
      </c>
      <c r="R240" t="str">
        <f t="shared" si="38"/>
        <v/>
      </c>
      <c r="S240" t="str">
        <f>IFERROR(J144+MATCH(R240,J240:N240)-1,"")</f>
        <v/>
      </c>
      <c r="T240" t="str">
        <f t="shared" si="39"/>
        <v/>
      </c>
      <c r="U240" t="str">
        <f t="shared" si="40"/>
        <v/>
      </c>
      <c r="V240" t="str">
        <f t="shared" si="41"/>
        <v/>
      </c>
      <c r="W240" t="str">
        <f t="shared" si="42"/>
        <v/>
      </c>
      <c r="X240" t="str">
        <f t="shared" si="43"/>
        <v/>
      </c>
      <c r="Y240" t="str">
        <f t="shared" si="44"/>
        <v/>
      </c>
      <c r="Z240" t="str">
        <f t="shared" si="45"/>
        <v/>
      </c>
      <c r="AA240">
        <f t="shared" si="46"/>
        <v>0</v>
      </c>
      <c r="AB240" t="str">
        <f>IFERROR(V144+MATCH(AA240,V240:Z240,0)-1,"")</f>
        <v/>
      </c>
    </row>
    <row r="241" spans="9:28" x14ac:dyDescent="0.3">
      <c r="I241" t="str">
        <f t="shared" si="31"/>
        <v>N/A</v>
      </c>
      <c r="J241" t="str">
        <f t="shared" si="32"/>
        <v>N/A</v>
      </c>
      <c r="K241" t="str">
        <f t="shared" si="33"/>
        <v>N/A</v>
      </c>
      <c r="L241" t="str">
        <f t="shared" si="34"/>
        <v>N/A</v>
      </c>
      <c r="M241" t="str">
        <f t="shared" si="35"/>
        <v>N/A</v>
      </c>
      <c r="N241" t="str">
        <f t="shared" si="36"/>
        <v>N/A</v>
      </c>
      <c r="P241">
        <f t="shared" si="37"/>
        <v>0</v>
      </c>
      <c r="Q241" t="str">
        <f>IFERROR(J144+MATCH(P241,J241:N241,0)-1,"")</f>
        <v/>
      </c>
      <c r="R241" t="str">
        <f t="shared" si="38"/>
        <v/>
      </c>
      <c r="S241" t="str">
        <f>IFERROR(J144+MATCH(R241,J241:N241)-1,"")</f>
        <v/>
      </c>
      <c r="T241" t="str">
        <f t="shared" si="39"/>
        <v/>
      </c>
      <c r="U241" t="str">
        <f t="shared" si="40"/>
        <v/>
      </c>
      <c r="V241" t="str">
        <f t="shared" si="41"/>
        <v/>
      </c>
      <c r="W241" t="str">
        <f t="shared" si="42"/>
        <v/>
      </c>
      <c r="X241" t="str">
        <f t="shared" si="43"/>
        <v/>
      </c>
      <c r="Y241" t="str">
        <f t="shared" si="44"/>
        <v/>
      </c>
      <c r="Z241" t="str">
        <f t="shared" si="45"/>
        <v/>
      </c>
      <c r="AA241">
        <f t="shared" si="46"/>
        <v>0</v>
      </c>
      <c r="AB241" t="str">
        <f>IFERROR(V144+MATCH(AA241,V241:Z241,0)-1,"")</f>
        <v/>
      </c>
    </row>
    <row r="242" spans="9:28" x14ac:dyDescent="0.3">
      <c r="I242" t="str">
        <f t="shared" si="31"/>
        <v>N/A</v>
      </c>
      <c r="J242" t="str">
        <f t="shared" si="32"/>
        <v>N/A</v>
      </c>
      <c r="K242" t="str">
        <f t="shared" si="33"/>
        <v>N/A</v>
      </c>
      <c r="L242" t="str">
        <f t="shared" si="34"/>
        <v>N/A</v>
      </c>
      <c r="M242" t="str">
        <f t="shared" si="35"/>
        <v>N/A</v>
      </c>
      <c r="N242" t="str">
        <f t="shared" si="36"/>
        <v>N/A</v>
      </c>
      <c r="P242">
        <f t="shared" si="37"/>
        <v>0</v>
      </c>
      <c r="Q242" t="str">
        <f>IFERROR(J144+MATCH(P242,J242:N242,0)-1,"")</f>
        <v/>
      </c>
      <c r="R242" t="str">
        <f t="shared" si="38"/>
        <v/>
      </c>
      <c r="S242" t="str">
        <f>IFERROR(J144+MATCH(R242,J242:N242)-1,"")</f>
        <v/>
      </c>
      <c r="T242" t="str">
        <f t="shared" si="39"/>
        <v/>
      </c>
      <c r="U242" t="str">
        <f t="shared" si="40"/>
        <v/>
      </c>
      <c r="V242" t="str">
        <f t="shared" si="41"/>
        <v/>
      </c>
      <c r="W242" t="str">
        <f t="shared" si="42"/>
        <v/>
      </c>
      <c r="X242" t="str">
        <f t="shared" si="43"/>
        <v/>
      </c>
      <c r="Y242" t="str">
        <f t="shared" si="44"/>
        <v/>
      </c>
      <c r="Z242" t="str">
        <f t="shared" si="45"/>
        <v/>
      </c>
      <c r="AA242">
        <f t="shared" si="46"/>
        <v>0</v>
      </c>
      <c r="AB242" t="str">
        <f>IFERROR(V144+MATCH(AA242,V242:Z242,0)-1,"")</f>
        <v/>
      </c>
    </row>
    <row r="243" spans="9:28" x14ac:dyDescent="0.3">
      <c r="I243" t="str">
        <f t="shared" si="31"/>
        <v>N/A</v>
      </c>
      <c r="J243" t="str">
        <f t="shared" si="32"/>
        <v>N/A</v>
      </c>
      <c r="K243" t="str">
        <f t="shared" si="33"/>
        <v>N/A</v>
      </c>
      <c r="L243" t="str">
        <f t="shared" si="34"/>
        <v>N/A</v>
      </c>
      <c r="M243" t="str">
        <f t="shared" si="35"/>
        <v>N/A</v>
      </c>
      <c r="N243" t="str">
        <f t="shared" si="36"/>
        <v>N/A</v>
      </c>
      <c r="P243">
        <f t="shared" si="37"/>
        <v>0</v>
      </c>
      <c r="Q243" t="str">
        <f>IFERROR(J144+MATCH(P243,J243:N243,0)-1,"")</f>
        <v/>
      </c>
      <c r="R243" t="str">
        <f t="shared" si="38"/>
        <v/>
      </c>
      <c r="S243" t="str">
        <f>IFERROR(J144+MATCH(R243,J243:N243)-1,"")</f>
        <v/>
      </c>
      <c r="T243" t="str">
        <f t="shared" si="39"/>
        <v/>
      </c>
      <c r="U243" t="str">
        <f t="shared" si="40"/>
        <v/>
      </c>
      <c r="V243" t="str">
        <f t="shared" si="41"/>
        <v/>
      </c>
      <c r="W243" t="str">
        <f t="shared" si="42"/>
        <v/>
      </c>
      <c r="X243" t="str">
        <f t="shared" si="43"/>
        <v/>
      </c>
      <c r="Y243" t="str">
        <f t="shared" si="44"/>
        <v/>
      </c>
      <c r="Z243" t="str">
        <f t="shared" si="45"/>
        <v/>
      </c>
      <c r="AA243">
        <f t="shared" si="46"/>
        <v>0</v>
      </c>
      <c r="AB243" t="str">
        <f>IFERROR(V144+MATCH(AA243,V243:Z243,0)-1,"")</f>
        <v/>
      </c>
    </row>
    <row r="244" spans="9:28" x14ac:dyDescent="0.3">
      <c r="I244" t="str">
        <f t="shared" si="31"/>
        <v>N/A</v>
      </c>
      <c r="J244" t="str">
        <f t="shared" si="32"/>
        <v>N/A</v>
      </c>
      <c r="K244" t="str">
        <f t="shared" si="33"/>
        <v>N/A</v>
      </c>
      <c r="L244" t="str">
        <f t="shared" si="34"/>
        <v>N/A</v>
      </c>
      <c r="M244" t="str">
        <f t="shared" si="35"/>
        <v>N/A</v>
      </c>
      <c r="N244" t="str">
        <f t="shared" si="36"/>
        <v>N/A</v>
      </c>
      <c r="P244">
        <f t="shared" si="37"/>
        <v>0</v>
      </c>
      <c r="Q244" t="str">
        <f>IFERROR(J144+MATCH(P244,J244:N244,0)-1,"")</f>
        <v/>
      </c>
      <c r="R244" t="str">
        <f t="shared" si="38"/>
        <v/>
      </c>
      <c r="S244" t="str">
        <f>IFERROR(J144+MATCH(R244,J244:N244)-1,"")</f>
        <v/>
      </c>
      <c r="T244" t="str">
        <f t="shared" si="39"/>
        <v/>
      </c>
      <c r="U244" t="str">
        <f t="shared" si="40"/>
        <v/>
      </c>
      <c r="V244" t="str">
        <f t="shared" si="41"/>
        <v/>
      </c>
      <c r="W244" t="str">
        <f t="shared" si="42"/>
        <v/>
      </c>
      <c r="X244" t="str">
        <f t="shared" si="43"/>
        <v/>
      </c>
      <c r="Y244" t="str">
        <f t="shared" si="44"/>
        <v/>
      </c>
      <c r="Z244" t="str">
        <f t="shared" si="45"/>
        <v/>
      </c>
      <c r="AA244">
        <f t="shared" si="46"/>
        <v>0</v>
      </c>
      <c r="AB244" t="str">
        <f>IFERROR(V144+MATCH(AA244,V244:Z244,0)-1,"")</f>
        <v/>
      </c>
    </row>
    <row r="245" spans="9: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9:28" x14ac:dyDescent="0.3">
      <c r="I246" t="str">
        <f t="shared" si="31"/>
        <v>N/A</v>
      </c>
      <c r="J246" t="str">
        <f t="shared" si="32"/>
        <v>N/A</v>
      </c>
      <c r="K246" t="str">
        <f t="shared" si="33"/>
        <v>N/A</v>
      </c>
      <c r="L246" t="str">
        <f t="shared" si="34"/>
        <v>N/A</v>
      </c>
      <c r="M246" t="str">
        <f t="shared" si="35"/>
        <v>N/A</v>
      </c>
      <c r="N246" t="str">
        <f t="shared" si="36"/>
        <v>N/A</v>
      </c>
      <c r="P246">
        <f t="shared" si="37"/>
        <v>0</v>
      </c>
      <c r="Q246" t="str">
        <f>IFERROR(J144+MATCH(P246,J246:N246,0)-1,"")</f>
        <v/>
      </c>
      <c r="R246" t="str">
        <f t="shared" si="38"/>
        <v/>
      </c>
      <c r="S246" t="str">
        <f>IFERROR(J144+MATCH(R246,J246:N246)-1,"")</f>
        <v/>
      </c>
      <c r="T246" t="str">
        <f t="shared" si="39"/>
        <v/>
      </c>
      <c r="U246" t="str">
        <f t="shared" si="40"/>
        <v/>
      </c>
      <c r="V246" t="str">
        <f t="shared" si="41"/>
        <v/>
      </c>
      <c r="W246" t="str">
        <f t="shared" si="42"/>
        <v/>
      </c>
      <c r="X246" t="str">
        <f t="shared" si="43"/>
        <v/>
      </c>
      <c r="Y246" t="str">
        <f t="shared" si="44"/>
        <v/>
      </c>
      <c r="Z246" t="str">
        <f t="shared" si="45"/>
        <v/>
      </c>
      <c r="AA246">
        <f t="shared" si="46"/>
        <v>0</v>
      </c>
      <c r="AB246" t="str">
        <f>IFERROR(V144+MATCH(AA246,V246:Z246,0)-1,"")</f>
        <v/>
      </c>
    </row>
    <row r="247" spans="9:28" x14ac:dyDescent="0.3">
      <c r="I247" t="str">
        <f t="shared" si="31"/>
        <v>N/A</v>
      </c>
      <c r="J247" t="str">
        <f t="shared" si="32"/>
        <v>N/A</v>
      </c>
      <c r="K247" t="str">
        <f t="shared" si="33"/>
        <v>N/A</v>
      </c>
      <c r="L247" t="str">
        <f t="shared" si="34"/>
        <v>N/A</v>
      </c>
      <c r="M247" t="str">
        <f t="shared" si="35"/>
        <v>N/A</v>
      </c>
      <c r="N247" t="str">
        <f t="shared" si="36"/>
        <v>N/A</v>
      </c>
      <c r="P247">
        <f t="shared" si="37"/>
        <v>0</v>
      </c>
      <c r="Q247" t="str">
        <f>IFERROR(J144+MATCH(P247,J247:N247,0)-1,"")</f>
        <v/>
      </c>
      <c r="R247" t="str">
        <f t="shared" si="38"/>
        <v/>
      </c>
      <c r="S247" t="str">
        <f>IFERROR(J144+MATCH(R247,J247:N247)-1,"")</f>
        <v/>
      </c>
      <c r="T247" t="str">
        <f t="shared" si="39"/>
        <v/>
      </c>
      <c r="U247" t="str">
        <f t="shared" si="40"/>
        <v/>
      </c>
      <c r="V247" t="str">
        <f t="shared" si="41"/>
        <v/>
      </c>
      <c r="W247" t="str">
        <f t="shared" si="42"/>
        <v/>
      </c>
      <c r="X247" t="str">
        <f t="shared" si="43"/>
        <v/>
      </c>
      <c r="Y247" t="str">
        <f t="shared" si="44"/>
        <v/>
      </c>
      <c r="Z247" t="str">
        <f t="shared" si="45"/>
        <v/>
      </c>
      <c r="AA247">
        <f t="shared" si="46"/>
        <v>0</v>
      </c>
      <c r="AB247" t="str">
        <f>IFERROR(V144+MATCH(AA247,V247:Z247,0)-1,"")</f>
        <v/>
      </c>
    </row>
    <row r="248" spans="9:28" x14ac:dyDescent="0.3">
      <c r="I248" t="str">
        <f t="shared" si="31"/>
        <v>N/A</v>
      </c>
      <c r="J248" t="str">
        <f t="shared" si="32"/>
        <v>N/A</v>
      </c>
      <c r="K248" t="str">
        <f t="shared" si="33"/>
        <v>N/A</v>
      </c>
      <c r="L248" t="str">
        <f t="shared" si="34"/>
        <v>N/A</v>
      </c>
      <c r="M248" t="str">
        <f t="shared" si="35"/>
        <v>N/A</v>
      </c>
      <c r="N248" t="str">
        <f t="shared" si="36"/>
        <v>N/A</v>
      </c>
      <c r="P248">
        <f t="shared" si="37"/>
        <v>0</v>
      </c>
      <c r="Q248" t="str">
        <f>IFERROR(J144+MATCH(P248,J248:N248,0)-1,"")</f>
        <v/>
      </c>
      <c r="R248" t="str">
        <f t="shared" si="38"/>
        <v/>
      </c>
      <c r="S248" t="str">
        <f>IFERROR(J144+MATCH(R248,J248:N248)-1,"")</f>
        <v/>
      </c>
      <c r="T248" t="str">
        <f t="shared" si="39"/>
        <v/>
      </c>
      <c r="U248" t="str">
        <f t="shared" si="40"/>
        <v/>
      </c>
      <c r="V248" t="str">
        <f t="shared" si="41"/>
        <v/>
      </c>
      <c r="W248" t="str">
        <f t="shared" si="42"/>
        <v/>
      </c>
      <c r="X248" t="str">
        <f t="shared" si="43"/>
        <v/>
      </c>
      <c r="Y248" t="str">
        <f t="shared" si="44"/>
        <v/>
      </c>
      <c r="Z248" t="str">
        <f t="shared" si="45"/>
        <v/>
      </c>
      <c r="AA248">
        <f t="shared" si="46"/>
        <v>0</v>
      </c>
      <c r="AB248" t="str">
        <f>IFERROR(V144+MATCH(AA248,V248:Z248,0)-1,"")</f>
        <v/>
      </c>
    </row>
    <row r="249" spans="9:28" x14ac:dyDescent="0.3">
      <c r="I249" t="str">
        <f t="shared" si="31"/>
        <v>N/A</v>
      </c>
      <c r="J249" t="str">
        <f t="shared" si="32"/>
        <v>N/A</v>
      </c>
      <c r="K249" t="str">
        <f t="shared" si="33"/>
        <v>N/A</v>
      </c>
      <c r="L249" t="str">
        <f t="shared" si="34"/>
        <v>N/A</v>
      </c>
      <c r="M249" t="str">
        <f t="shared" si="35"/>
        <v>N/A</v>
      </c>
      <c r="N249" t="str">
        <f t="shared" si="36"/>
        <v>N/A</v>
      </c>
      <c r="P249">
        <f t="shared" si="37"/>
        <v>0</v>
      </c>
      <c r="Q249" t="str">
        <f>IFERROR(J144+MATCH(P249,J249:N249,0)-1,"")</f>
        <v/>
      </c>
      <c r="R249" t="str">
        <f t="shared" si="38"/>
        <v/>
      </c>
      <c r="S249" t="str">
        <f>IFERROR(J144+MATCH(R249,J249:N249)-1,"")</f>
        <v/>
      </c>
      <c r="T249" t="str">
        <f t="shared" si="39"/>
        <v/>
      </c>
      <c r="U249" t="str">
        <f t="shared" si="40"/>
        <v/>
      </c>
      <c r="V249" t="str">
        <f t="shared" si="41"/>
        <v/>
      </c>
      <c r="W249" t="str">
        <f t="shared" si="42"/>
        <v/>
      </c>
      <c r="X249" t="str">
        <f t="shared" si="43"/>
        <v/>
      </c>
      <c r="Y249" t="str">
        <f t="shared" si="44"/>
        <v/>
      </c>
      <c r="Z249" t="str">
        <f t="shared" si="45"/>
        <v/>
      </c>
      <c r="AA249">
        <f t="shared" si="46"/>
        <v>0</v>
      </c>
      <c r="AB249" t="str">
        <f>IFERROR(V144+MATCH(AA249,V249:Z249,0)-1,"")</f>
        <v/>
      </c>
    </row>
    <row r="250" spans="9:28" x14ac:dyDescent="0.3">
      <c r="I250" t="str">
        <f t="shared" si="31"/>
        <v>N/A</v>
      </c>
      <c r="J250" t="str">
        <f t="shared" si="32"/>
        <v>N/A</v>
      </c>
      <c r="K250" t="str">
        <f t="shared" si="33"/>
        <v>N/A</v>
      </c>
      <c r="L250" t="str">
        <f t="shared" si="34"/>
        <v>N/A</v>
      </c>
      <c r="M250" t="str">
        <f t="shared" si="35"/>
        <v>N/A</v>
      </c>
      <c r="N250" t="str">
        <f t="shared" si="36"/>
        <v>N/A</v>
      </c>
      <c r="P250">
        <f t="shared" si="37"/>
        <v>0</v>
      </c>
      <c r="Q250" t="str">
        <f>IFERROR(J144+MATCH(P250,J250:N250,0)-1,"")</f>
        <v/>
      </c>
      <c r="R250" t="str">
        <f t="shared" si="38"/>
        <v/>
      </c>
      <c r="S250" t="str">
        <f>IFERROR(J144+MATCH(R250,J250:N250)-1,"")</f>
        <v/>
      </c>
      <c r="T250" t="str">
        <f t="shared" si="39"/>
        <v/>
      </c>
      <c r="U250" t="str">
        <f t="shared" si="40"/>
        <v/>
      </c>
      <c r="V250" t="str">
        <f t="shared" si="41"/>
        <v/>
      </c>
      <c r="W250" t="str">
        <f t="shared" si="42"/>
        <v/>
      </c>
      <c r="X250" t="str">
        <f t="shared" si="43"/>
        <v/>
      </c>
      <c r="Y250" t="str">
        <f t="shared" si="44"/>
        <v/>
      </c>
      <c r="Z250" t="str">
        <f t="shared" si="45"/>
        <v/>
      </c>
      <c r="AA250">
        <f t="shared" si="46"/>
        <v>0</v>
      </c>
      <c r="AB250" t="str">
        <f>IFERROR(V144+MATCH(AA250,V250:Z250,0)-1,"")</f>
        <v/>
      </c>
    </row>
    <row r="251" spans="9:28" x14ac:dyDescent="0.3">
      <c r="I251" t="str">
        <f t="shared" si="31"/>
        <v>N/A</v>
      </c>
      <c r="J251" t="str">
        <f t="shared" si="32"/>
        <v>N/A</v>
      </c>
      <c r="K251" t="str">
        <f t="shared" si="33"/>
        <v>N/A</v>
      </c>
      <c r="L251" t="str">
        <f t="shared" si="34"/>
        <v>N/A</v>
      </c>
      <c r="M251" t="str">
        <f t="shared" si="35"/>
        <v>N/A</v>
      </c>
      <c r="N251" t="str">
        <f t="shared" si="36"/>
        <v>N/A</v>
      </c>
      <c r="P251">
        <f t="shared" si="37"/>
        <v>0</v>
      </c>
      <c r="Q251" t="str">
        <f>IFERROR(J144+MATCH(P251,J251:N251,0)-1,"")</f>
        <v/>
      </c>
      <c r="R251" t="str">
        <f t="shared" si="38"/>
        <v/>
      </c>
      <c r="S251" t="str">
        <f>IFERROR(J144+MATCH(R251,J251:N251)-1,"")</f>
        <v/>
      </c>
      <c r="T251" t="str">
        <f t="shared" si="39"/>
        <v/>
      </c>
      <c r="U251" t="str">
        <f t="shared" si="40"/>
        <v/>
      </c>
      <c r="V251" t="str">
        <f t="shared" si="41"/>
        <v/>
      </c>
      <c r="W251" t="str">
        <f t="shared" si="42"/>
        <v/>
      </c>
      <c r="X251" t="str">
        <f t="shared" si="43"/>
        <v/>
      </c>
      <c r="Y251" t="str">
        <f t="shared" si="44"/>
        <v/>
      </c>
      <c r="Z251" t="str">
        <f t="shared" si="45"/>
        <v/>
      </c>
      <c r="AA251">
        <f t="shared" si="46"/>
        <v>0</v>
      </c>
      <c r="AB251" t="str">
        <f>IFERROR(V144+MATCH(AA251,V251:Z251,0)-1,"")</f>
        <v/>
      </c>
    </row>
    <row r="252" spans="9:28" x14ac:dyDescent="0.3">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9:28" x14ac:dyDescent="0.3">
      <c r="I253" t="str">
        <f t="shared" si="47"/>
        <v>N/A</v>
      </c>
      <c r="J253" t="str">
        <f t="shared" si="48"/>
        <v>N/A</v>
      </c>
      <c r="K253" t="str">
        <f t="shared" si="49"/>
        <v>N/A</v>
      </c>
      <c r="L253" t="str">
        <f t="shared" si="50"/>
        <v>N/A</v>
      </c>
      <c r="M253" t="str">
        <f t="shared" si="51"/>
        <v>N/A</v>
      </c>
      <c r="N253" t="str">
        <f t="shared" si="52"/>
        <v>N/A</v>
      </c>
      <c r="P253">
        <f t="shared" si="37"/>
        <v>0</v>
      </c>
      <c r="Q253" t="str">
        <f>IFERROR(J144+MATCH(P253,J253:N253,0)-1,"")</f>
        <v/>
      </c>
      <c r="R253" t="str">
        <f t="shared" si="38"/>
        <v/>
      </c>
      <c r="S253" t="str">
        <f>IFERROR(J144+MATCH(R253,J253:N253)-1,"")</f>
        <v/>
      </c>
      <c r="T253" t="str">
        <f t="shared" si="39"/>
        <v/>
      </c>
      <c r="U253" t="str">
        <f t="shared" si="40"/>
        <v/>
      </c>
      <c r="V253" t="str">
        <f t="shared" si="41"/>
        <v/>
      </c>
      <c r="W253" t="str">
        <f t="shared" si="42"/>
        <v/>
      </c>
      <c r="X253" t="str">
        <f t="shared" si="43"/>
        <v/>
      </c>
      <c r="Y253" t="str">
        <f t="shared" si="44"/>
        <v/>
      </c>
      <c r="Z253" t="str">
        <f t="shared" si="45"/>
        <v/>
      </c>
      <c r="AA253">
        <f t="shared" si="46"/>
        <v>0</v>
      </c>
      <c r="AB253" t="str">
        <f>IFERROR(V144+MATCH(AA253,V253:Z253,0)-1,"")</f>
        <v/>
      </c>
    </row>
    <row r="254" spans="9:28" x14ac:dyDescent="0.3">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9:28" x14ac:dyDescent="0.3">
      <c r="I255" t="str">
        <f t="shared" si="47"/>
        <v>N/A</v>
      </c>
      <c r="J255" t="str">
        <f t="shared" si="48"/>
        <v>N/A</v>
      </c>
      <c r="K255" t="str">
        <f t="shared" si="49"/>
        <v>N/A</v>
      </c>
      <c r="L255" t="str">
        <f t="shared" si="50"/>
        <v>N/A</v>
      </c>
      <c r="M255" t="str">
        <f t="shared" si="51"/>
        <v>N/A</v>
      </c>
      <c r="N255" t="str">
        <f t="shared" si="52"/>
        <v>N/A</v>
      </c>
      <c r="P255">
        <f t="shared" si="37"/>
        <v>0</v>
      </c>
      <c r="Q255" t="str">
        <f>IFERROR(J144+MATCH(P255,J255:N255,0)-1,"")</f>
        <v/>
      </c>
      <c r="R255" t="str">
        <f t="shared" si="38"/>
        <v/>
      </c>
      <c r="S255" t="str">
        <f>IFERROR(J144+MATCH(R255,J255:N255)-1,"")</f>
        <v/>
      </c>
      <c r="T255" t="str">
        <f t="shared" si="39"/>
        <v/>
      </c>
      <c r="U255" t="str">
        <f t="shared" si="40"/>
        <v/>
      </c>
      <c r="V255" t="str">
        <f t="shared" si="41"/>
        <v/>
      </c>
      <c r="W255" t="str">
        <f t="shared" si="42"/>
        <v/>
      </c>
      <c r="X255" t="str">
        <f t="shared" si="43"/>
        <v/>
      </c>
      <c r="Y255" t="str">
        <f t="shared" si="44"/>
        <v/>
      </c>
      <c r="Z255" t="str">
        <f t="shared" si="45"/>
        <v/>
      </c>
      <c r="AA255">
        <f t="shared" si="46"/>
        <v>0</v>
      </c>
      <c r="AB255" t="str">
        <f>IFERROR(V144+MATCH(AA255,V255:Z255,0)-1,"")</f>
        <v/>
      </c>
    </row>
    <row r="256" spans="9:28" x14ac:dyDescent="0.3">
      <c r="I256" t="str">
        <f t="shared" si="47"/>
        <v>N/A</v>
      </c>
      <c r="J256" t="str">
        <f t="shared" si="48"/>
        <v>N/A</v>
      </c>
      <c r="K256" t="str">
        <f t="shared" si="49"/>
        <v>N/A</v>
      </c>
      <c r="L256" t="str">
        <f t="shared" si="50"/>
        <v>N/A</v>
      </c>
      <c r="M256" t="str">
        <f t="shared" si="51"/>
        <v>N/A</v>
      </c>
      <c r="N256" t="str">
        <f t="shared" si="52"/>
        <v>N/A</v>
      </c>
      <c r="P256">
        <f t="shared" si="37"/>
        <v>0</v>
      </c>
      <c r="Q256" t="str">
        <f>IFERROR(J144+MATCH(P256,J256:N256,0)-1,"")</f>
        <v/>
      </c>
      <c r="R256" t="str">
        <f t="shared" si="38"/>
        <v/>
      </c>
      <c r="S256" t="str">
        <f>IFERROR(J144+MATCH(R256,J256:N256)-1,"")</f>
        <v/>
      </c>
      <c r="T256" t="str">
        <f t="shared" si="39"/>
        <v/>
      </c>
      <c r="U256" t="str">
        <f t="shared" si="40"/>
        <v/>
      </c>
      <c r="V256" t="str">
        <f t="shared" si="41"/>
        <v/>
      </c>
      <c r="W256" t="str">
        <f t="shared" si="42"/>
        <v/>
      </c>
      <c r="X256" t="str">
        <f t="shared" si="43"/>
        <v/>
      </c>
      <c r="Y256" t="str">
        <f t="shared" si="44"/>
        <v/>
      </c>
      <c r="Z256" t="str">
        <f t="shared" si="45"/>
        <v/>
      </c>
      <c r="AA256">
        <f t="shared" si="46"/>
        <v>0</v>
      </c>
      <c r="AB256" t="str">
        <f>IFERROR(V144+MATCH(AA256,V256:Z256,0)-1,"")</f>
        <v/>
      </c>
    </row>
    <row r="257" spans="9:28" x14ac:dyDescent="0.3">
      <c r="I257" t="str">
        <f t="shared" si="47"/>
        <v>N/A</v>
      </c>
      <c r="J257" t="str">
        <f t="shared" si="48"/>
        <v>N/A</v>
      </c>
      <c r="K257" t="str">
        <f t="shared" si="49"/>
        <v>N/A</v>
      </c>
      <c r="L257" t="str">
        <f t="shared" si="50"/>
        <v>N/A</v>
      </c>
      <c r="M257" t="str">
        <f t="shared" si="51"/>
        <v>N/A</v>
      </c>
      <c r="N257" t="str">
        <f t="shared" si="52"/>
        <v>N/A</v>
      </c>
      <c r="P257">
        <f t="shared" si="37"/>
        <v>0</v>
      </c>
      <c r="Q257" t="str">
        <f>IFERROR(J144+MATCH(P257,J257:N257,0)-1,"")</f>
        <v/>
      </c>
      <c r="R257" t="str">
        <f t="shared" si="38"/>
        <v/>
      </c>
      <c r="S257" t="str">
        <f>IFERROR(J144+MATCH(R257,J257:N257)-1,"")</f>
        <v/>
      </c>
      <c r="T257" t="str">
        <f t="shared" si="39"/>
        <v/>
      </c>
      <c r="U257" t="str">
        <f t="shared" si="40"/>
        <v/>
      </c>
      <c r="V257" t="str">
        <f t="shared" si="41"/>
        <v/>
      </c>
      <c r="W257" t="str">
        <f t="shared" si="42"/>
        <v/>
      </c>
      <c r="X257" t="str">
        <f t="shared" si="43"/>
        <v/>
      </c>
      <c r="Y257" t="str">
        <f t="shared" si="44"/>
        <v/>
      </c>
      <c r="Z257" t="str">
        <f t="shared" si="45"/>
        <v/>
      </c>
      <c r="AA257">
        <f t="shared" si="46"/>
        <v>0</v>
      </c>
      <c r="AB257" t="str">
        <f>IFERROR(V144+MATCH(AA257,V257:Z257,0)-1,"")</f>
        <v/>
      </c>
    </row>
    <row r="258" spans="9:28" x14ac:dyDescent="0.3">
      <c r="I258" t="str">
        <f t="shared" si="47"/>
        <v>N/A</v>
      </c>
      <c r="J258" t="str">
        <f t="shared" si="48"/>
        <v>N/A</v>
      </c>
      <c r="K258" t="str">
        <f t="shared" si="49"/>
        <v>N/A</v>
      </c>
      <c r="L258" t="str">
        <f t="shared" si="50"/>
        <v>N/A</v>
      </c>
      <c r="M258" t="str">
        <f t="shared" si="51"/>
        <v>N/A</v>
      </c>
      <c r="N258" t="str">
        <f t="shared" si="52"/>
        <v>N/A</v>
      </c>
      <c r="P258">
        <f t="shared" si="37"/>
        <v>0</v>
      </c>
      <c r="Q258" t="str">
        <f>IFERROR(J144+MATCH(P258,J258:N258,0)-1,"")</f>
        <v/>
      </c>
      <c r="R258" t="str">
        <f t="shared" si="38"/>
        <v/>
      </c>
      <c r="S258" t="str">
        <f>IFERROR(J144+MATCH(R258,J258:N258)-1,"")</f>
        <v/>
      </c>
      <c r="T258" t="str">
        <f t="shared" si="39"/>
        <v/>
      </c>
      <c r="U258" t="str">
        <f t="shared" si="40"/>
        <v/>
      </c>
      <c r="V258" t="str">
        <f t="shared" si="41"/>
        <v/>
      </c>
      <c r="W258" t="str">
        <f t="shared" si="42"/>
        <v/>
      </c>
      <c r="X258" t="str">
        <f t="shared" si="43"/>
        <v/>
      </c>
      <c r="Y258" t="str">
        <f t="shared" si="44"/>
        <v/>
      </c>
      <c r="Z258" t="str">
        <f t="shared" si="45"/>
        <v/>
      </c>
      <c r="AA258">
        <f t="shared" si="46"/>
        <v>0</v>
      </c>
      <c r="AB258" t="str">
        <f>IFERROR(V144+MATCH(AA258,V258:Z258,0)-1,"")</f>
        <v/>
      </c>
    </row>
    <row r="259" spans="9:28" x14ac:dyDescent="0.3">
      <c r="I259" t="str">
        <f t="shared" si="47"/>
        <v>N/A</v>
      </c>
      <c r="J259" t="str">
        <f t="shared" si="48"/>
        <v>N/A</v>
      </c>
      <c r="K259" t="str">
        <f t="shared" si="49"/>
        <v>N/A</v>
      </c>
      <c r="L259" t="str">
        <f t="shared" si="50"/>
        <v>N/A</v>
      </c>
      <c r="M259" t="str">
        <f t="shared" si="51"/>
        <v>N/A</v>
      </c>
      <c r="N259" t="str">
        <f t="shared" si="52"/>
        <v>N/A</v>
      </c>
      <c r="P259">
        <f t="shared" si="37"/>
        <v>0</v>
      </c>
      <c r="Q259" t="str">
        <f>IFERROR(J144+MATCH(P259,J259:N259,0)-1,"")</f>
        <v/>
      </c>
      <c r="R259" t="str">
        <f t="shared" si="38"/>
        <v/>
      </c>
      <c r="S259" t="str">
        <f>IFERROR(J144+MATCH(R259,J259:N259)-1,"")</f>
        <v/>
      </c>
      <c r="T259" t="str">
        <f t="shared" si="39"/>
        <v/>
      </c>
      <c r="U259" t="str">
        <f t="shared" si="40"/>
        <v/>
      </c>
      <c r="V259" t="str">
        <f t="shared" si="41"/>
        <v/>
      </c>
      <c r="W259" t="str">
        <f t="shared" si="42"/>
        <v/>
      </c>
      <c r="X259" t="str">
        <f t="shared" si="43"/>
        <v/>
      </c>
      <c r="Y259" t="str">
        <f t="shared" si="44"/>
        <v/>
      </c>
      <c r="Z259" t="str">
        <f t="shared" si="45"/>
        <v/>
      </c>
      <c r="AA259">
        <f t="shared" si="46"/>
        <v>0</v>
      </c>
      <c r="AB259" t="str">
        <f>IFERROR(V144+MATCH(AA259,V259:Z259,0)-1,"")</f>
        <v/>
      </c>
    </row>
    <row r="260" spans="9:28" x14ac:dyDescent="0.3">
      <c r="I260" t="str">
        <f t="shared" si="47"/>
        <v>N/A</v>
      </c>
      <c r="J260" t="str">
        <f t="shared" si="48"/>
        <v>N/A</v>
      </c>
      <c r="K260" t="str">
        <f t="shared" si="49"/>
        <v>N/A</v>
      </c>
      <c r="L260" t="str">
        <f t="shared" si="50"/>
        <v>N/A</v>
      </c>
      <c r="M260" t="str">
        <f t="shared" si="51"/>
        <v>N/A</v>
      </c>
      <c r="N260" t="str">
        <f t="shared" si="52"/>
        <v>N/A</v>
      </c>
      <c r="P260">
        <f t="shared" si="37"/>
        <v>0</v>
      </c>
      <c r="Q260" t="str">
        <f>IFERROR(J144+MATCH(P260,J260:N260,0)-1,"")</f>
        <v/>
      </c>
      <c r="R260" t="str">
        <f t="shared" si="38"/>
        <v/>
      </c>
      <c r="S260" t="str">
        <f>IFERROR(J144+MATCH(R260,J260:N260)-1,"")</f>
        <v/>
      </c>
      <c r="T260" t="str">
        <f t="shared" si="39"/>
        <v/>
      </c>
      <c r="U260" t="str">
        <f t="shared" si="40"/>
        <v/>
      </c>
      <c r="V260" t="str">
        <f t="shared" si="41"/>
        <v/>
      </c>
      <c r="W260" t="str">
        <f t="shared" si="42"/>
        <v/>
      </c>
      <c r="X260" t="str">
        <f t="shared" si="43"/>
        <v/>
      </c>
      <c r="Y260" t="str">
        <f t="shared" si="44"/>
        <v/>
      </c>
      <c r="Z260" t="str">
        <f t="shared" si="45"/>
        <v/>
      </c>
      <c r="AA260">
        <f t="shared" si="46"/>
        <v>0</v>
      </c>
      <c r="AB260" t="str">
        <f>IFERROR(V144+MATCH(AA260,V260:Z260,0)-1,"")</f>
        <v/>
      </c>
    </row>
    <row r="261" spans="9:28" x14ac:dyDescent="0.3">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9:28" x14ac:dyDescent="0.3">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9:28" x14ac:dyDescent="0.3">
      <c r="I263" t="str">
        <f t="shared" si="47"/>
        <v>N/A</v>
      </c>
      <c r="J263" t="str">
        <f t="shared" si="48"/>
        <v>N/A</v>
      </c>
      <c r="K263" t="str">
        <f t="shared" si="49"/>
        <v>N/A</v>
      </c>
      <c r="L263" t="str">
        <f t="shared" si="50"/>
        <v>N/A</v>
      </c>
      <c r="M263" t="str">
        <f t="shared" si="51"/>
        <v>N/A</v>
      </c>
      <c r="N263" t="str">
        <f t="shared" si="52"/>
        <v>N/A</v>
      </c>
      <c r="P263">
        <f t="shared" si="37"/>
        <v>0</v>
      </c>
      <c r="Q263" t="str">
        <f>IFERROR(J144+MATCH(P263,J263:N263,0)-1,"")</f>
        <v/>
      </c>
      <c r="R263" t="str">
        <f t="shared" si="38"/>
        <v/>
      </c>
      <c r="S263" t="str">
        <f>IFERROR(J144+MATCH(R263,J263:N263)-1,"")</f>
        <v/>
      </c>
      <c r="T263" t="str">
        <f t="shared" si="39"/>
        <v/>
      </c>
      <c r="U263" t="str">
        <f t="shared" si="40"/>
        <v/>
      </c>
      <c r="V263" t="str">
        <f t="shared" si="41"/>
        <v/>
      </c>
      <c r="W263" t="str">
        <f t="shared" si="42"/>
        <v/>
      </c>
      <c r="X263" t="str">
        <f t="shared" si="43"/>
        <v/>
      </c>
      <c r="Y263" t="str">
        <f t="shared" si="44"/>
        <v/>
      </c>
      <c r="Z263" t="str">
        <f t="shared" si="45"/>
        <v/>
      </c>
      <c r="AA263">
        <f t="shared" si="46"/>
        <v>0</v>
      </c>
      <c r="AB263" t="str">
        <f>IFERROR(V144+MATCH(AA263,V263:Z263,0)-1,"")</f>
        <v/>
      </c>
    </row>
    <row r="264" spans="9:28" x14ac:dyDescent="0.3">
      <c r="I264" t="str">
        <f t="shared" si="47"/>
        <v>N/A</v>
      </c>
      <c r="J264" t="str">
        <f t="shared" si="48"/>
        <v>N/A</v>
      </c>
      <c r="K264" t="str">
        <f t="shared" si="49"/>
        <v>N/A</v>
      </c>
      <c r="L264" t="str">
        <f t="shared" si="50"/>
        <v>N/A</v>
      </c>
      <c r="M264" t="str">
        <f t="shared" si="51"/>
        <v>N/A</v>
      </c>
      <c r="N264" t="str">
        <f t="shared" si="52"/>
        <v>N/A</v>
      </c>
      <c r="P264">
        <f t="shared" si="37"/>
        <v>0</v>
      </c>
      <c r="Q264" t="str">
        <f>IFERROR(J144+MATCH(P264,J264:N264,0)-1,"")</f>
        <v/>
      </c>
      <c r="R264" t="str">
        <f t="shared" si="38"/>
        <v/>
      </c>
      <c r="S264" t="str">
        <f>IFERROR(J144+MATCH(R264,J264:N264)-1,"")</f>
        <v/>
      </c>
      <c r="T264" t="str">
        <f t="shared" si="39"/>
        <v/>
      </c>
      <c r="U264" t="str">
        <f t="shared" si="40"/>
        <v/>
      </c>
      <c r="V264" t="str">
        <f t="shared" si="41"/>
        <v/>
      </c>
      <c r="W264" t="str">
        <f t="shared" si="42"/>
        <v/>
      </c>
      <c r="X264" t="str">
        <f t="shared" si="43"/>
        <v/>
      </c>
      <c r="Y264" t="str">
        <f t="shared" si="44"/>
        <v/>
      </c>
      <c r="Z264" t="str">
        <f t="shared" si="45"/>
        <v/>
      </c>
      <c r="AA264">
        <f t="shared" si="46"/>
        <v>0</v>
      </c>
      <c r="AB264" t="str">
        <f>IFERROR(V144+MATCH(AA264,V264:Z264,0)-1,"")</f>
        <v/>
      </c>
    </row>
    <row r="265" spans="9:28" x14ac:dyDescent="0.3">
      <c r="I265" t="str">
        <f t="shared" si="47"/>
        <v>N/A</v>
      </c>
      <c r="J265" t="str">
        <f t="shared" si="48"/>
        <v>N/A</v>
      </c>
      <c r="K265" t="str">
        <f t="shared" si="49"/>
        <v>N/A</v>
      </c>
      <c r="L265" t="str">
        <f t="shared" si="50"/>
        <v>N/A</v>
      </c>
      <c r="M265" t="str">
        <f t="shared" si="51"/>
        <v>N/A</v>
      </c>
      <c r="N265" t="str">
        <f t="shared" si="52"/>
        <v>N/A</v>
      </c>
      <c r="P265">
        <f t="shared" si="37"/>
        <v>0</v>
      </c>
      <c r="Q265" t="str">
        <f>IFERROR(J144+MATCH(P265,J265:N265,0)-1,"")</f>
        <v/>
      </c>
      <c r="R265" t="str">
        <f t="shared" si="38"/>
        <v/>
      </c>
      <c r="S265" t="str">
        <f>IFERROR(J144+MATCH(R265,J265:N265)-1,"")</f>
        <v/>
      </c>
      <c r="T265" t="str">
        <f t="shared" si="39"/>
        <v/>
      </c>
      <c r="U265" t="str">
        <f t="shared" si="40"/>
        <v/>
      </c>
      <c r="V265" t="str">
        <f t="shared" si="41"/>
        <v/>
      </c>
      <c r="W265" t="str">
        <f t="shared" si="42"/>
        <v/>
      </c>
      <c r="X265" t="str">
        <f t="shared" si="43"/>
        <v/>
      </c>
      <c r="Y265" t="str">
        <f t="shared" si="44"/>
        <v/>
      </c>
      <c r="Z265" t="str">
        <f t="shared" si="45"/>
        <v/>
      </c>
      <c r="AA265">
        <f t="shared" si="46"/>
        <v>0</v>
      </c>
      <c r="AB265" t="str">
        <f>IFERROR(V144+MATCH(AA265,V265:Z265,0)-1,"")</f>
        <v/>
      </c>
    </row>
    <row r="266" spans="9:28" x14ac:dyDescent="0.3">
      <c r="I266" t="str">
        <f t="shared" si="47"/>
        <v>N/A</v>
      </c>
      <c r="J266" t="str">
        <f t="shared" si="48"/>
        <v>N/A</v>
      </c>
      <c r="K266" t="str">
        <f t="shared" si="49"/>
        <v>N/A</v>
      </c>
      <c r="L266" t="str">
        <f t="shared" si="50"/>
        <v>N/A</v>
      </c>
      <c r="M266" t="str">
        <f t="shared" si="51"/>
        <v>N/A</v>
      </c>
      <c r="N266" t="str">
        <f t="shared" si="52"/>
        <v>N/A</v>
      </c>
      <c r="P266">
        <f t="shared" si="37"/>
        <v>0</v>
      </c>
      <c r="Q266" t="str">
        <f>IFERROR(J144+MATCH(P266,J266:N266,0)-1,"")</f>
        <v/>
      </c>
      <c r="R266" t="str">
        <f t="shared" si="38"/>
        <v/>
      </c>
      <c r="S266" t="str">
        <f>IFERROR(J144+MATCH(R266,J266:N266)-1,"")</f>
        <v/>
      </c>
      <c r="T266" t="str">
        <f t="shared" si="39"/>
        <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9:28" x14ac:dyDescent="0.3">
      <c r="I267" t="str">
        <f t="shared" si="47"/>
        <v>N/A</v>
      </c>
      <c r="J267" t="str">
        <f t="shared" si="48"/>
        <v>N/A</v>
      </c>
      <c r="K267" t="str">
        <f t="shared" si="49"/>
        <v>N/A</v>
      </c>
      <c r="L267" t="str">
        <f t="shared" si="50"/>
        <v>N/A</v>
      </c>
      <c r="M267" t="str">
        <f t="shared" si="51"/>
        <v>N/A</v>
      </c>
      <c r="N267" t="str">
        <f t="shared" si="52"/>
        <v>N/A</v>
      </c>
      <c r="P267">
        <f t="shared" si="37"/>
        <v>0</v>
      </c>
      <c r="Q267" t="str">
        <f>IFERROR(J144+MATCH(P267,J267:N267,0)-1,"")</f>
        <v/>
      </c>
      <c r="R267" t="str">
        <f t="shared" si="38"/>
        <v/>
      </c>
      <c r="S267" t="str">
        <f>IFERROR(J144+MATCH(R267,J267:N267)-1,"")</f>
        <v/>
      </c>
      <c r="T267" t="str">
        <f t="shared" si="39"/>
        <v/>
      </c>
      <c r="U267" t="str">
        <f t="shared" si="40"/>
        <v/>
      </c>
      <c r="V267" t="str">
        <f t="shared" si="41"/>
        <v/>
      </c>
      <c r="W267" t="str">
        <f t="shared" si="42"/>
        <v/>
      </c>
      <c r="X267" t="str">
        <f t="shared" si="43"/>
        <v/>
      </c>
      <c r="Y267" t="str">
        <f t="shared" si="44"/>
        <v/>
      </c>
      <c r="Z267" t="str">
        <f t="shared" si="45"/>
        <v/>
      </c>
      <c r="AA267">
        <f t="shared" si="46"/>
        <v>0</v>
      </c>
      <c r="AB267" t="str">
        <f>IFERROR(V144+MATCH(AA267,V267:Z267,0)-1,"")</f>
        <v/>
      </c>
    </row>
    <row r="268" spans="9:28" x14ac:dyDescent="0.3">
      <c r="I268" t="str">
        <f t="shared" si="47"/>
        <v>N/A</v>
      </c>
      <c r="J268" t="str">
        <f t="shared" si="48"/>
        <v>N/A</v>
      </c>
      <c r="K268" t="str">
        <f t="shared" si="49"/>
        <v>N/A</v>
      </c>
      <c r="L268" t="str">
        <f t="shared" si="50"/>
        <v>N/A</v>
      </c>
      <c r="M268" t="str">
        <f t="shared" si="51"/>
        <v>N/A</v>
      </c>
      <c r="N268" t="str">
        <f t="shared" si="52"/>
        <v>N/A</v>
      </c>
      <c r="P268">
        <f t="shared" si="37"/>
        <v>0</v>
      </c>
      <c r="Q268" t="str">
        <f>IFERROR(J144+MATCH(P268,J268:N268,0)-1,"")</f>
        <v/>
      </c>
      <c r="R268" t="str">
        <f t="shared" si="38"/>
        <v/>
      </c>
      <c r="S268" t="str">
        <f>IFERROR(J144+MATCH(R268,J268:N268)-1,"")</f>
        <v/>
      </c>
      <c r="T268" t="str">
        <f t="shared" si="39"/>
        <v/>
      </c>
      <c r="U268" t="str">
        <f t="shared" si="40"/>
        <v/>
      </c>
      <c r="V268" t="str">
        <f t="shared" si="41"/>
        <v/>
      </c>
      <c r="W268" t="str">
        <f t="shared" si="42"/>
        <v/>
      </c>
      <c r="X268" t="str">
        <f t="shared" si="43"/>
        <v/>
      </c>
      <c r="Y268" t="str">
        <f t="shared" si="44"/>
        <v/>
      </c>
      <c r="Z268" t="str">
        <f t="shared" si="45"/>
        <v/>
      </c>
      <c r="AA268">
        <f t="shared" si="46"/>
        <v>0</v>
      </c>
      <c r="AB268" t="str">
        <f>IFERROR(V144+MATCH(AA268,V268:Z268,0)-1,"")</f>
        <v/>
      </c>
    </row>
    <row r="269" spans="9:28" x14ac:dyDescent="0.3">
      <c r="I269" t="str">
        <f t="shared" si="47"/>
        <v>N/A</v>
      </c>
      <c r="J269" t="str">
        <f t="shared" si="48"/>
        <v>N/A</v>
      </c>
      <c r="K269" t="str">
        <f t="shared" si="49"/>
        <v>N/A</v>
      </c>
      <c r="L269" t="str">
        <f t="shared" si="50"/>
        <v>N/A</v>
      </c>
      <c r="M269" t="str">
        <f t="shared" si="51"/>
        <v>N/A</v>
      </c>
      <c r="N269" t="str">
        <f t="shared" si="52"/>
        <v>N/A</v>
      </c>
      <c r="P269">
        <f t="shared" si="37"/>
        <v>0</v>
      </c>
      <c r="Q269" t="str">
        <f>IFERROR(J144+MATCH(P269,J269:N269,0)-1,"")</f>
        <v/>
      </c>
      <c r="R269" t="str">
        <f t="shared" si="38"/>
        <v/>
      </c>
      <c r="S269" t="str">
        <f>IFERROR(J144+MATCH(R269,J269:N269)-1,"")</f>
        <v/>
      </c>
      <c r="T269" t="str">
        <f t="shared" si="39"/>
        <v/>
      </c>
      <c r="U269" t="str">
        <f t="shared" si="40"/>
        <v/>
      </c>
      <c r="V269" t="str">
        <f t="shared" si="41"/>
        <v/>
      </c>
      <c r="W269" t="str">
        <f t="shared" si="42"/>
        <v/>
      </c>
      <c r="X269" t="str">
        <f t="shared" si="43"/>
        <v/>
      </c>
      <c r="Y269" t="str">
        <f t="shared" si="44"/>
        <v/>
      </c>
      <c r="Z269" t="str">
        <f t="shared" si="45"/>
        <v/>
      </c>
      <c r="AA269">
        <f t="shared" si="46"/>
        <v>0</v>
      </c>
      <c r="AB269" t="str">
        <f>IFERROR(V144+MATCH(AA269,V269:Z269,0)-1,"")</f>
        <v/>
      </c>
    </row>
    <row r="270" spans="9:28" x14ac:dyDescent="0.3">
      <c r="I270" t="str">
        <f t="shared" si="47"/>
        <v>N/A</v>
      </c>
      <c r="J270" t="str">
        <f t="shared" si="48"/>
        <v>N/A</v>
      </c>
      <c r="K270" t="str">
        <f t="shared" si="49"/>
        <v>N/A</v>
      </c>
      <c r="L270" t="str">
        <f t="shared" si="50"/>
        <v>N/A</v>
      </c>
      <c r="M270" t="str">
        <f t="shared" si="51"/>
        <v>N/A</v>
      </c>
      <c r="N270" t="str">
        <f t="shared" si="52"/>
        <v>N/A</v>
      </c>
      <c r="P270">
        <f t="shared" si="37"/>
        <v>0</v>
      </c>
      <c r="Q270" t="str">
        <f>IFERROR(J144+MATCH(P270,J270:N270,0)-1,"")</f>
        <v/>
      </c>
      <c r="R270" t="str">
        <f t="shared" si="38"/>
        <v/>
      </c>
      <c r="S270" t="str">
        <f>IFERROR(J144+MATCH(R270,J270:N270)-1,"")</f>
        <v/>
      </c>
      <c r="T270" t="str">
        <f t="shared" si="39"/>
        <v/>
      </c>
      <c r="U270" t="str">
        <f t="shared" si="40"/>
        <v/>
      </c>
      <c r="V270" t="str">
        <f t="shared" si="41"/>
        <v/>
      </c>
      <c r="W270" t="str">
        <f t="shared" si="42"/>
        <v/>
      </c>
      <c r="X270" t="str">
        <f t="shared" si="43"/>
        <v/>
      </c>
      <c r="Y270" t="str">
        <f t="shared" si="44"/>
        <v/>
      </c>
      <c r="Z270" t="str">
        <f t="shared" si="45"/>
        <v/>
      </c>
      <c r="AA270">
        <f t="shared" si="46"/>
        <v>0</v>
      </c>
      <c r="AB270" t="str">
        <f>IFERROR(V144+MATCH(AA270,V270:Z270,0)-1,"")</f>
        <v/>
      </c>
    </row>
    <row r="271" spans="9:28" x14ac:dyDescent="0.3">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9:28" x14ac:dyDescent="0.3">
      <c r="I272" t="str">
        <f t="shared" si="47"/>
        <v>N/A</v>
      </c>
      <c r="J272" t="str">
        <f t="shared" si="48"/>
        <v>N/A</v>
      </c>
      <c r="K272" t="str">
        <f t="shared" si="49"/>
        <v>N/A</v>
      </c>
      <c r="L272" t="str">
        <f t="shared" si="50"/>
        <v>N/A</v>
      </c>
      <c r="M272" t="str">
        <f t="shared" si="51"/>
        <v>N/A</v>
      </c>
      <c r="N272" t="str">
        <f t="shared" si="52"/>
        <v>N/A</v>
      </c>
      <c r="P272">
        <f t="shared" si="37"/>
        <v>0</v>
      </c>
      <c r="Q272" t="str">
        <f>IFERROR(J144+MATCH(P272,J272:N272,0)-1,"")</f>
        <v/>
      </c>
      <c r="R272" t="str">
        <f t="shared" si="38"/>
        <v/>
      </c>
      <c r="S272" t="str">
        <f>IFERROR(J144+MATCH(R272,J272:N272)-1,"")</f>
        <v/>
      </c>
      <c r="T272" t="str">
        <f t="shared" si="39"/>
        <v/>
      </c>
      <c r="U272" t="str">
        <f t="shared" si="40"/>
        <v/>
      </c>
      <c r="V272" t="str">
        <f t="shared" si="41"/>
        <v/>
      </c>
      <c r="W272" t="str">
        <f t="shared" si="42"/>
        <v/>
      </c>
      <c r="X272" t="str">
        <f t="shared" si="43"/>
        <v/>
      </c>
      <c r="Y272" t="str">
        <f t="shared" si="44"/>
        <v/>
      </c>
      <c r="Z272" t="str">
        <f t="shared" si="45"/>
        <v/>
      </c>
      <c r="AA272">
        <f t="shared" si="46"/>
        <v>0</v>
      </c>
      <c r="AB272" t="str">
        <f>IFERROR(V144+MATCH(AA272,V272:Z272,0)-1,"")</f>
        <v/>
      </c>
    </row>
    <row r="273" spans="9:28" x14ac:dyDescent="0.3">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9:28" x14ac:dyDescent="0.3">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9:28" x14ac:dyDescent="0.3">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9:28" x14ac:dyDescent="0.3">
      <c r="I276" t="str">
        <f t="shared" si="47"/>
        <v>N/A</v>
      </c>
      <c r="J276" t="str">
        <f t="shared" si="48"/>
        <v>N/A</v>
      </c>
      <c r="K276" t="str">
        <f t="shared" si="49"/>
        <v>N/A</v>
      </c>
      <c r="L276" t="str">
        <f t="shared" si="50"/>
        <v>N/A</v>
      </c>
      <c r="M276" t="str">
        <f t="shared" si="51"/>
        <v>N/A</v>
      </c>
      <c r="N276" t="str">
        <f t="shared" si="52"/>
        <v>N/A</v>
      </c>
      <c r="P276">
        <f t="shared" si="53"/>
        <v>0</v>
      </c>
      <c r="Q276" t="str">
        <f>IFERROR(J144+MATCH(P276,J276:N276,0)-1,"")</f>
        <v/>
      </c>
      <c r="R276" t="str">
        <f t="shared" si="54"/>
        <v/>
      </c>
      <c r="S276" t="str">
        <f>IFERROR(J144+MATCH(R276,J276:N276)-1,"")</f>
        <v/>
      </c>
      <c r="T276" t="str">
        <f t="shared" si="55"/>
        <v/>
      </c>
      <c r="U276" t="str">
        <f t="shared" si="56"/>
        <v/>
      </c>
      <c r="V276" t="str">
        <f t="shared" si="57"/>
        <v/>
      </c>
      <c r="W276" t="str">
        <f t="shared" si="58"/>
        <v/>
      </c>
      <c r="X276" t="str">
        <f t="shared" si="59"/>
        <v/>
      </c>
      <c r="Y276" t="str">
        <f t="shared" si="60"/>
        <v/>
      </c>
      <c r="Z276" t="str">
        <f t="shared" si="61"/>
        <v/>
      </c>
      <c r="AA276">
        <f t="shared" si="62"/>
        <v>0</v>
      </c>
      <c r="AB276" t="str">
        <f>IFERROR(V144+MATCH(AA276,V276:Z276,0)-1,"")</f>
        <v/>
      </c>
    </row>
    <row r="277" spans="9:28" x14ac:dyDescent="0.3">
      <c r="I277" t="str">
        <f t="shared" si="47"/>
        <v>N/A</v>
      </c>
      <c r="J277" t="str">
        <f t="shared" si="48"/>
        <v>N/A</v>
      </c>
      <c r="K277" t="str">
        <f t="shared" si="49"/>
        <v>N/A</v>
      </c>
      <c r="L277" t="str">
        <f t="shared" si="50"/>
        <v>N/A</v>
      </c>
      <c r="M277" t="str">
        <f t="shared" si="51"/>
        <v>N/A</v>
      </c>
      <c r="N277" t="str">
        <f t="shared" si="52"/>
        <v>N/A</v>
      </c>
      <c r="P277">
        <f t="shared" si="53"/>
        <v>0</v>
      </c>
      <c r="Q277" t="str">
        <f>IFERROR(J144+MATCH(P277,J277:N277,0)-1,"")</f>
        <v/>
      </c>
      <c r="R277" t="str">
        <f t="shared" si="54"/>
        <v/>
      </c>
      <c r="S277" t="str">
        <f>IFERROR(J144+MATCH(R277,J277:N277)-1,"")</f>
        <v/>
      </c>
      <c r="T277" t="str">
        <f t="shared" si="55"/>
        <v/>
      </c>
      <c r="U277" t="str">
        <f t="shared" si="56"/>
        <v/>
      </c>
      <c r="V277" t="str">
        <f t="shared" si="57"/>
        <v/>
      </c>
      <c r="W277" t="str">
        <f t="shared" si="58"/>
        <v/>
      </c>
      <c r="X277" t="str">
        <f t="shared" si="59"/>
        <v/>
      </c>
      <c r="Y277" t="str">
        <f t="shared" si="60"/>
        <v/>
      </c>
      <c r="Z277" t="str">
        <f t="shared" si="61"/>
        <v/>
      </c>
      <c r="AA277">
        <f t="shared" si="62"/>
        <v>0</v>
      </c>
      <c r="AB277" t="str">
        <f>IFERROR(V144+MATCH(AA277,V277:Z277,0)-1,"")</f>
        <v/>
      </c>
    </row>
    <row r="278" spans="9:28" x14ac:dyDescent="0.3">
      <c r="I278" t="str">
        <f t="shared" si="47"/>
        <v>N/A</v>
      </c>
      <c r="J278" t="str">
        <f t="shared" si="48"/>
        <v>N/A</v>
      </c>
      <c r="K278" t="str">
        <f t="shared" si="49"/>
        <v>N/A</v>
      </c>
      <c r="L278" t="str">
        <f t="shared" si="50"/>
        <v>N/A</v>
      </c>
      <c r="M278" t="str">
        <f t="shared" si="51"/>
        <v>N/A</v>
      </c>
      <c r="N278" t="str">
        <f t="shared" si="52"/>
        <v>N/A</v>
      </c>
      <c r="P278">
        <f t="shared" si="53"/>
        <v>0</v>
      </c>
      <c r="Q278" t="str">
        <f>IFERROR(J144+MATCH(P278,J278:N278,0)-1,"")</f>
        <v/>
      </c>
      <c r="R278" t="str">
        <f t="shared" si="54"/>
        <v/>
      </c>
      <c r="S278" t="str">
        <f>IFERROR(J144+MATCH(R278,J278:N278)-1,"")</f>
        <v/>
      </c>
      <c r="T278" t="str">
        <f t="shared" si="55"/>
        <v/>
      </c>
      <c r="U278" t="str">
        <f t="shared" si="56"/>
        <v/>
      </c>
      <c r="V278" t="str">
        <f t="shared" si="57"/>
        <v/>
      </c>
      <c r="W278" t="str">
        <f t="shared" si="58"/>
        <v/>
      </c>
      <c r="X278" t="str">
        <f t="shared" si="59"/>
        <v/>
      </c>
      <c r="Y278" t="str">
        <f t="shared" si="60"/>
        <v/>
      </c>
      <c r="Z278" t="str">
        <f t="shared" si="61"/>
        <v/>
      </c>
      <c r="AA278">
        <f t="shared" si="62"/>
        <v>0</v>
      </c>
      <c r="AB278" t="str">
        <f>IFERROR(V144+MATCH(AA278,V278:Z278,0)-1,"")</f>
        <v/>
      </c>
    </row>
    <row r="279" spans="9:28" x14ac:dyDescent="0.3">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9:28" x14ac:dyDescent="0.3">
      <c r="I280" t="str">
        <f t="shared" si="47"/>
        <v>N/A</v>
      </c>
      <c r="J280" t="str">
        <f t="shared" si="48"/>
        <v>N/A</v>
      </c>
      <c r="K280" t="str">
        <f t="shared" si="49"/>
        <v>N/A</v>
      </c>
      <c r="L280" t="str">
        <f t="shared" si="50"/>
        <v>N/A</v>
      </c>
      <c r="M280" t="str">
        <f t="shared" si="51"/>
        <v>N/A</v>
      </c>
      <c r="N280" t="str">
        <f t="shared" si="52"/>
        <v>N/A</v>
      </c>
      <c r="P280">
        <f t="shared" si="53"/>
        <v>0</v>
      </c>
      <c r="Q280" t="str">
        <f>IFERROR(J144+MATCH(P280,J280:N280,0)-1,"")</f>
        <v/>
      </c>
      <c r="R280" t="str">
        <f t="shared" si="54"/>
        <v/>
      </c>
      <c r="S280" t="str">
        <f>IFERROR(J144+MATCH(R280,J280:N280)-1,"")</f>
        <v/>
      </c>
      <c r="T280" t="str">
        <f t="shared" si="55"/>
        <v/>
      </c>
      <c r="U280" t="str">
        <f t="shared" si="56"/>
        <v/>
      </c>
      <c r="V280" t="str">
        <f t="shared" si="57"/>
        <v/>
      </c>
      <c r="W280" t="str">
        <f t="shared" si="58"/>
        <v/>
      </c>
      <c r="X280" t="str">
        <f t="shared" si="59"/>
        <v/>
      </c>
      <c r="Y280" t="str">
        <f t="shared" si="60"/>
        <v/>
      </c>
      <c r="Z280" t="str">
        <f t="shared" si="61"/>
        <v/>
      </c>
      <c r="AA280">
        <f t="shared" si="62"/>
        <v>0</v>
      </c>
      <c r="AB280" t="str">
        <f>IFERROR(V144+MATCH(AA280,V280:Z280,0)-1,"")</f>
        <v/>
      </c>
    </row>
    <row r="281" spans="9:28" x14ac:dyDescent="0.3">
      <c r="I281" t="str">
        <f t="shared" si="47"/>
        <v>N/A</v>
      </c>
      <c r="J281" t="str">
        <f t="shared" si="48"/>
        <v>N/A</v>
      </c>
      <c r="K281" t="str">
        <f t="shared" si="49"/>
        <v>N/A</v>
      </c>
      <c r="L281" t="str">
        <f t="shared" si="50"/>
        <v>N/A</v>
      </c>
      <c r="M281" t="str">
        <f t="shared" si="51"/>
        <v>N/A</v>
      </c>
      <c r="N281" t="str">
        <f t="shared" si="52"/>
        <v>N/A</v>
      </c>
      <c r="P281">
        <f t="shared" si="53"/>
        <v>0</v>
      </c>
      <c r="Q281" t="str">
        <f>IFERROR(J144+MATCH(P281,J281:N281,0)-1,"")</f>
        <v/>
      </c>
      <c r="R281" t="str">
        <f t="shared" si="54"/>
        <v/>
      </c>
      <c r="S281" t="str">
        <f>IFERROR(J144+MATCH(R281,J281:N281)-1,"")</f>
        <v/>
      </c>
      <c r="T281" t="str">
        <f t="shared" si="55"/>
        <v/>
      </c>
      <c r="U281" t="str">
        <f t="shared" si="56"/>
        <v/>
      </c>
      <c r="V281" t="str">
        <f t="shared" si="57"/>
        <v/>
      </c>
      <c r="W281" t="str">
        <f t="shared" si="58"/>
        <v/>
      </c>
      <c r="X281" t="str">
        <f t="shared" si="59"/>
        <v/>
      </c>
      <c r="Y281" t="str">
        <f t="shared" si="60"/>
        <v/>
      </c>
      <c r="Z281" t="str">
        <f t="shared" si="61"/>
        <v/>
      </c>
      <c r="AA281">
        <f t="shared" si="62"/>
        <v>0</v>
      </c>
      <c r="AB281" t="str">
        <f>IFERROR(V144+MATCH(AA281,V281:Z281,0)-1,"")</f>
        <v/>
      </c>
    </row>
    <row r="282" spans="9:28" x14ac:dyDescent="0.3">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9:28" x14ac:dyDescent="0.3">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9:28" x14ac:dyDescent="0.3">
      <c r="I284" t="str">
        <f t="shared" si="47"/>
        <v>N/A</v>
      </c>
      <c r="J284" t="str">
        <f t="shared" si="48"/>
        <v>N/A</v>
      </c>
      <c r="K284" t="str">
        <f t="shared" si="49"/>
        <v>N/A</v>
      </c>
      <c r="L284" t="str">
        <f t="shared" si="50"/>
        <v>N/A</v>
      </c>
      <c r="M284" t="str">
        <f t="shared" si="51"/>
        <v>N/A</v>
      </c>
      <c r="N284" t="str">
        <f t="shared" si="52"/>
        <v>N/A</v>
      </c>
      <c r="P284">
        <f t="shared" si="53"/>
        <v>0</v>
      </c>
      <c r="Q284" t="str">
        <f>IFERROR(J144+MATCH(P284,J284:N284,0)-1,"")</f>
        <v/>
      </c>
      <c r="R284" t="str">
        <f t="shared" si="54"/>
        <v/>
      </c>
      <c r="S284" t="str">
        <f>IFERROR(J144+MATCH(R284,J284:N284)-1,"")</f>
        <v/>
      </c>
      <c r="T284" t="str">
        <f t="shared" si="55"/>
        <v/>
      </c>
      <c r="U284" t="str">
        <f t="shared" si="56"/>
        <v/>
      </c>
      <c r="V284" t="str">
        <f t="shared" si="57"/>
        <v/>
      </c>
      <c r="W284" t="str">
        <f t="shared" si="58"/>
        <v/>
      </c>
      <c r="X284" t="str">
        <f t="shared" si="59"/>
        <v/>
      </c>
      <c r="Y284" t="str">
        <f t="shared" si="60"/>
        <v/>
      </c>
      <c r="Z284" t="str">
        <f t="shared" si="61"/>
        <v/>
      </c>
      <c r="AA284">
        <f t="shared" si="62"/>
        <v>0</v>
      </c>
      <c r="AB284" t="str">
        <f>IFERROR(V144+MATCH(AA284,V284:Z284,0)-1,"")</f>
        <v/>
      </c>
    </row>
    <row r="285" spans="9:28" x14ac:dyDescent="0.3">
      <c r="I285" t="str">
        <f t="shared" si="47"/>
        <v>N/A</v>
      </c>
      <c r="J285" t="str">
        <f t="shared" si="48"/>
        <v>N/A</v>
      </c>
      <c r="K285" t="str">
        <f t="shared" si="49"/>
        <v>N/A</v>
      </c>
      <c r="L285" t="str">
        <f t="shared" si="50"/>
        <v>N/A</v>
      </c>
      <c r="M285" t="str">
        <f t="shared" si="51"/>
        <v>N/A</v>
      </c>
      <c r="N285" t="str">
        <f t="shared" si="52"/>
        <v>N/A</v>
      </c>
      <c r="P285">
        <f t="shared" si="53"/>
        <v>0</v>
      </c>
      <c r="Q285" t="str">
        <f>IFERROR(J144+MATCH(P285,J285:N285,0)-1,"")</f>
        <v/>
      </c>
      <c r="R285" t="str">
        <f t="shared" si="54"/>
        <v/>
      </c>
      <c r="S285" t="str">
        <f>IFERROR(J144+MATCH(R285,J285:N285)-1,"")</f>
        <v/>
      </c>
      <c r="T285" t="str">
        <f t="shared" si="55"/>
        <v/>
      </c>
      <c r="U285" t="str">
        <f t="shared" si="56"/>
        <v/>
      </c>
      <c r="V285" t="str">
        <f t="shared" si="57"/>
        <v/>
      </c>
      <c r="W285" t="str">
        <f t="shared" si="58"/>
        <v/>
      </c>
      <c r="X285" t="str">
        <f t="shared" si="59"/>
        <v/>
      </c>
      <c r="Y285" t="str">
        <f t="shared" si="60"/>
        <v/>
      </c>
      <c r="Z285" t="str">
        <f t="shared" si="61"/>
        <v/>
      </c>
      <c r="AA285">
        <f t="shared" si="62"/>
        <v>0</v>
      </c>
      <c r="AB285" t="str">
        <f>IFERROR(V144+MATCH(AA285,V285:Z285,0)-1,"")</f>
        <v/>
      </c>
    </row>
    <row r="286" spans="9:28" x14ac:dyDescent="0.3">
      <c r="I286" t="str">
        <f t="shared" si="47"/>
        <v>N/A</v>
      </c>
      <c r="J286" t="str">
        <f t="shared" si="48"/>
        <v>N/A</v>
      </c>
      <c r="K286" t="str">
        <f t="shared" si="49"/>
        <v>N/A</v>
      </c>
      <c r="L286" t="str">
        <f t="shared" si="50"/>
        <v>N/A</v>
      </c>
      <c r="M286" t="str">
        <f t="shared" si="51"/>
        <v>N/A</v>
      </c>
      <c r="N286" t="str">
        <f t="shared" si="52"/>
        <v>N/A</v>
      </c>
      <c r="P286">
        <f t="shared" si="53"/>
        <v>0</v>
      </c>
      <c r="Q286" t="str">
        <f>IFERROR(J144+MATCH(P286,J286:N286,0)-1,"")</f>
        <v/>
      </c>
      <c r="R286" t="str">
        <f t="shared" si="54"/>
        <v/>
      </c>
      <c r="S286" t="str">
        <f>IFERROR(J144+MATCH(R286,J286:N286)-1,"")</f>
        <v/>
      </c>
      <c r="T286" t="str">
        <f t="shared" si="55"/>
        <v/>
      </c>
      <c r="U286" t="str">
        <f t="shared" si="56"/>
        <v/>
      </c>
      <c r="V286" t="str">
        <f t="shared" si="57"/>
        <v/>
      </c>
      <c r="W286" t="str">
        <f t="shared" si="58"/>
        <v/>
      </c>
      <c r="X286" t="str">
        <f t="shared" si="59"/>
        <v/>
      </c>
      <c r="Y286" t="str">
        <f t="shared" si="60"/>
        <v/>
      </c>
      <c r="Z286" t="str">
        <f t="shared" si="61"/>
        <v/>
      </c>
      <c r="AA286">
        <f t="shared" si="62"/>
        <v>0</v>
      </c>
      <c r="AB286" t="str">
        <f>IFERROR(V144+MATCH(AA286,V286:Z286,0)-1,"")</f>
        <v/>
      </c>
    </row>
    <row r="287" spans="9:28" x14ac:dyDescent="0.3">
      <c r="I287" t="str">
        <f t="shared" si="47"/>
        <v>N/A</v>
      </c>
      <c r="J287" t="str">
        <f t="shared" si="48"/>
        <v>N/A</v>
      </c>
      <c r="K287" t="str">
        <f t="shared" si="49"/>
        <v>N/A</v>
      </c>
      <c r="L287" t="str">
        <f t="shared" si="50"/>
        <v>N/A</v>
      </c>
      <c r="M287" t="str">
        <f t="shared" si="51"/>
        <v>N/A</v>
      </c>
      <c r="N287" t="str">
        <f t="shared" si="52"/>
        <v>N/A</v>
      </c>
      <c r="P287">
        <f t="shared" si="53"/>
        <v>0</v>
      </c>
      <c r="Q287" t="str">
        <f>IFERROR(J144+MATCH(P287,J287:N287,0)-1,"")</f>
        <v/>
      </c>
      <c r="R287" t="str">
        <f t="shared" si="54"/>
        <v/>
      </c>
      <c r="S287" t="str">
        <f>IFERROR(J144+MATCH(R287,J287:N287)-1,"")</f>
        <v/>
      </c>
      <c r="T287" t="str">
        <f t="shared" si="55"/>
        <v/>
      </c>
      <c r="U287" t="str">
        <f t="shared" si="56"/>
        <v/>
      </c>
      <c r="V287" t="str">
        <f t="shared" si="57"/>
        <v/>
      </c>
      <c r="W287" t="str">
        <f t="shared" si="58"/>
        <v/>
      </c>
      <c r="X287" t="str">
        <f t="shared" si="59"/>
        <v/>
      </c>
      <c r="Y287" t="str">
        <f t="shared" si="60"/>
        <v/>
      </c>
      <c r="Z287" t="str">
        <f t="shared" si="61"/>
        <v/>
      </c>
      <c r="AA287">
        <f t="shared" si="62"/>
        <v>0</v>
      </c>
      <c r="AB287" t="str">
        <f>IFERROR(V144+MATCH(AA287,V287:Z287,0)-1,"")</f>
        <v/>
      </c>
    </row>
    <row r="288" spans="9:28" x14ac:dyDescent="0.3">
      <c r="I288" t="str">
        <f t="shared" si="47"/>
        <v>N/A</v>
      </c>
      <c r="J288" t="str">
        <f t="shared" si="48"/>
        <v>N/A</v>
      </c>
      <c r="K288" t="str">
        <f t="shared" si="49"/>
        <v>N/A</v>
      </c>
      <c r="L288" t="str">
        <f t="shared" si="50"/>
        <v>N/A</v>
      </c>
      <c r="M288" t="str">
        <f t="shared" si="51"/>
        <v>N/A</v>
      </c>
      <c r="N288" t="str">
        <f t="shared" si="52"/>
        <v>N/A</v>
      </c>
      <c r="P288">
        <f t="shared" si="53"/>
        <v>0</v>
      </c>
      <c r="Q288" t="str">
        <f>IFERROR(J144+MATCH(P288,J288:N288,0)-1,"")</f>
        <v/>
      </c>
      <c r="R288" t="str">
        <f t="shared" si="54"/>
        <v/>
      </c>
      <c r="S288" t="str">
        <f>IFERROR(J144+MATCH(R288,J288:N288)-1,"")</f>
        <v/>
      </c>
      <c r="T288" t="str">
        <f t="shared" si="55"/>
        <v/>
      </c>
      <c r="U288" t="str">
        <f t="shared" si="56"/>
        <v/>
      </c>
      <c r="V288" t="str">
        <f t="shared" si="57"/>
        <v/>
      </c>
      <c r="W288" t="str">
        <f t="shared" si="58"/>
        <v/>
      </c>
      <c r="X288" t="str">
        <f t="shared" si="59"/>
        <v/>
      </c>
      <c r="Y288" t="str">
        <f t="shared" si="60"/>
        <v/>
      </c>
      <c r="Z288" t="str">
        <f t="shared" si="61"/>
        <v/>
      </c>
      <c r="AA288">
        <f t="shared" si="62"/>
        <v>0</v>
      </c>
      <c r="AB288" t="str">
        <f>IFERROR(V144+MATCH(AA288,V288:Z288,0)-1,"")</f>
        <v/>
      </c>
    </row>
    <row r="289" spans="9:28" x14ac:dyDescent="0.3">
      <c r="I289" t="str">
        <f t="shared" si="47"/>
        <v>N/A</v>
      </c>
      <c r="J289" t="str">
        <f t="shared" si="48"/>
        <v>N/A</v>
      </c>
      <c r="K289" t="str">
        <f t="shared" si="49"/>
        <v>N/A</v>
      </c>
      <c r="L289" t="str">
        <f t="shared" si="50"/>
        <v>N/A</v>
      </c>
      <c r="M289" t="str">
        <f t="shared" si="51"/>
        <v>N/A</v>
      </c>
      <c r="N289" t="str">
        <f t="shared" si="52"/>
        <v>N/A</v>
      </c>
      <c r="P289">
        <f t="shared" si="53"/>
        <v>0</v>
      </c>
      <c r="Q289" t="str">
        <f>IFERROR(J144+MATCH(P289,J289:N289,0)-1,"")</f>
        <v/>
      </c>
      <c r="R289" t="str">
        <f t="shared" si="54"/>
        <v/>
      </c>
      <c r="S289" t="str">
        <f>IFERROR(J144+MATCH(R289,J289:N289)-1,"")</f>
        <v/>
      </c>
      <c r="T289" t="str">
        <f t="shared" si="55"/>
        <v/>
      </c>
      <c r="U289" t="str">
        <f t="shared" si="56"/>
        <v/>
      </c>
      <c r="V289" t="str">
        <f t="shared" si="57"/>
        <v/>
      </c>
      <c r="W289" t="str">
        <f t="shared" si="58"/>
        <v/>
      </c>
      <c r="X289" t="str">
        <f t="shared" si="59"/>
        <v/>
      </c>
      <c r="Y289" t="str">
        <f t="shared" si="60"/>
        <v/>
      </c>
      <c r="Z289" t="str">
        <f t="shared" si="61"/>
        <v/>
      </c>
      <c r="AA289">
        <f t="shared" si="62"/>
        <v>0</v>
      </c>
      <c r="AB289" t="str">
        <f>IFERROR(V144+MATCH(AA289,V289:Z289,0)-1,"")</f>
        <v/>
      </c>
    </row>
    <row r="290" spans="9: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9:28" x14ac:dyDescent="0.3">
      <c r="I291" t="str">
        <f t="shared" si="47"/>
        <v>N/A</v>
      </c>
      <c r="J291" t="str">
        <f t="shared" si="48"/>
        <v>N/A</v>
      </c>
      <c r="K291" t="str">
        <f t="shared" si="49"/>
        <v>N/A</v>
      </c>
      <c r="L291" t="str">
        <f t="shared" si="50"/>
        <v>N/A</v>
      </c>
      <c r="M291" t="str">
        <f t="shared" si="51"/>
        <v>N/A</v>
      </c>
      <c r="N291" t="str">
        <f t="shared" si="52"/>
        <v>N/A</v>
      </c>
      <c r="P291">
        <f t="shared" si="53"/>
        <v>0</v>
      </c>
      <c r="Q291" t="str">
        <f>IFERROR(J144+MATCH(P291,J291:N291,0)-1,"")</f>
        <v/>
      </c>
      <c r="R291" t="str">
        <f t="shared" si="54"/>
        <v/>
      </c>
      <c r="S291" t="str">
        <f>IFERROR(J144+MATCH(R291,J291:N291)-1,"")</f>
        <v/>
      </c>
      <c r="T291" t="str">
        <f t="shared" si="55"/>
        <v/>
      </c>
      <c r="U291" t="str">
        <f t="shared" si="56"/>
        <v/>
      </c>
      <c r="V291" t="str">
        <f t="shared" si="57"/>
        <v/>
      </c>
      <c r="W291" t="str">
        <f t="shared" si="58"/>
        <v/>
      </c>
      <c r="X291" t="str">
        <f t="shared" si="59"/>
        <v/>
      </c>
      <c r="Y291" t="str">
        <f t="shared" si="60"/>
        <v/>
      </c>
      <c r="Z291" t="str">
        <f t="shared" si="61"/>
        <v/>
      </c>
      <c r="AA291">
        <f t="shared" si="62"/>
        <v>0</v>
      </c>
      <c r="AB291" t="str">
        <f>IFERROR(V144+MATCH(AA291,V291:Z291,0)-1,"")</f>
        <v/>
      </c>
    </row>
    <row r="292" spans="9:28" x14ac:dyDescent="0.3">
      <c r="I292" t="str">
        <f t="shared" si="47"/>
        <v>N/A</v>
      </c>
      <c r="J292" t="str">
        <f t="shared" si="48"/>
        <v>N/A</v>
      </c>
      <c r="K292" t="str">
        <f t="shared" si="49"/>
        <v>N/A</v>
      </c>
      <c r="L292" t="str">
        <f t="shared" si="50"/>
        <v>N/A</v>
      </c>
      <c r="M292" t="str">
        <f t="shared" si="51"/>
        <v>N/A</v>
      </c>
      <c r="N292" t="str">
        <f t="shared" si="52"/>
        <v>N/A</v>
      </c>
      <c r="P292">
        <f t="shared" si="53"/>
        <v>0</v>
      </c>
      <c r="Q292" t="str">
        <f>IFERROR(J144+MATCH(P292,J292:N292,0)-1,"")</f>
        <v/>
      </c>
      <c r="R292" t="str">
        <f t="shared" si="54"/>
        <v/>
      </c>
      <c r="S292" t="str">
        <f>IFERROR(J144+MATCH(R292,J292:N292)-1,"")</f>
        <v/>
      </c>
      <c r="T292" t="str">
        <f t="shared" si="55"/>
        <v/>
      </c>
      <c r="U292" t="str">
        <f t="shared" si="56"/>
        <v/>
      </c>
      <c r="V292" t="str">
        <f t="shared" si="57"/>
        <v/>
      </c>
      <c r="W292" t="str">
        <f t="shared" si="58"/>
        <v/>
      </c>
      <c r="X292" t="str">
        <f t="shared" si="59"/>
        <v/>
      </c>
      <c r="Y292" t="str">
        <f t="shared" si="60"/>
        <v/>
      </c>
      <c r="Z292" t="str">
        <f t="shared" si="61"/>
        <v/>
      </c>
      <c r="AA292">
        <f t="shared" si="62"/>
        <v>0</v>
      </c>
      <c r="AB292" t="str">
        <f>IFERROR(V144+MATCH(AA292,V292:Z292,0)-1,"")</f>
        <v/>
      </c>
    </row>
    <row r="293" spans="9:28" x14ac:dyDescent="0.3">
      <c r="I293" t="str">
        <f t="shared" si="47"/>
        <v>N/A</v>
      </c>
      <c r="J293" t="str">
        <f t="shared" si="48"/>
        <v>N/A</v>
      </c>
      <c r="K293" t="str">
        <f t="shared" si="49"/>
        <v>N/A</v>
      </c>
      <c r="L293" t="str">
        <f t="shared" si="50"/>
        <v>N/A</v>
      </c>
      <c r="M293" t="str">
        <f t="shared" si="51"/>
        <v>N/A</v>
      </c>
      <c r="N293" t="str">
        <f t="shared" si="52"/>
        <v>N/A</v>
      </c>
      <c r="P293">
        <f t="shared" si="53"/>
        <v>0</v>
      </c>
      <c r="Q293" t="str">
        <f>IFERROR(J144+MATCH(P293,J293:N293,0)-1,"")</f>
        <v/>
      </c>
      <c r="R293" t="str">
        <f t="shared" si="54"/>
        <v/>
      </c>
      <c r="S293" t="str">
        <f>IFERROR(J144+MATCH(R293,J293:N293)-1,"")</f>
        <v/>
      </c>
      <c r="T293" t="str">
        <f t="shared" si="55"/>
        <v/>
      </c>
      <c r="U293" t="str">
        <f t="shared" si="56"/>
        <v/>
      </c>
      <c r="V293" t="str">
        <f t="shared" si="57"/>
        <v/>
      </c>
      <c r="W293" t="str">
        <f t="shared" si="58"/>
        <v/>
      </c>
      <c r="X293" t="str">
        <f t="shared" si="59"/>
        <v/>
      </c>
      <c r="Y293" t="str">
        <f t="shared" si="60"/>
        <v/>
      </c>
      <c r="Z293" t="str">
        <f t="shared" si="61"/>
        <v/>
      </c>
      <c r="AA293">
        <f t="shared" si="62"/>
        <v>0</v>
      </c>
      <c r="AB293" t="str">
        <f>IFERROR(V144+MATCH(AA293,V293:Z293,0)-1,"")</f>
        <v/>
      </c>
    </row>
    <row r="294" spans="9:28" x14ac:dyDescent="0.3">
      <c r="I294" t="str">
        <f t="shared" si="47"/>
        <v>N/A</v>
      </c>
      <c r="J294" t="str">
        <f t="shared" si="48"/>
        <v>N/A</v>
      </c>
      <c r="K294" t="str">
        <f t="shared" si="49"/>
        <v>N/A</v>
      </c>
      <c r="L294" t="str">
        <f t="shared" si="50"/>
        <v>N/A</v>
      </c>
      <c r="M294" t="str">
        <f t="shared" si="51"/>
        <v>N/A</v>
      </c>
      <c r="N294" t="str">
        <f t="shared" si="52"/>
        <v>N/A</v>
      </c>
      <c r="P294">
        <f t="shared" si="53"/>
        <v>0</v>
      </c>
      <c r="Q294" t="str">
        <f>IFERROR(J144+MATCH(P294,J294:N294,0)-1,"")</f>
        <v/>
      </c>
      <c r="R294" t="str">
        <f t="shared" si="54"/>
        <v/>
      </c>
      <c r="S294" t="str">
        <f>IFERROR(J144+MATCH(R294,J294:N294)-1,"")</f>
        <v/>
      </c>
      <c r="T294" t="str">
        <f t="shared" si="55"/>
        <v/>
      </c>
      <c r="U294" t="str">
        <f t="shared" si="56"/>
        <v/>
      </c>
      <c r="V294" t="str">
        <f t="shared" si="57"/>
        <v/>
      </c>
      <c r="W294" t="str">
        <f t="shared" si="58"/>
        <v/>
      </c>
      <c r="X294" t="str">
        <f t="shared" si="59"/>
        <v/>
      </c>
      <c r="Y294" t="str">
        <f t="shared" si="60"/>
        <v/>
      </c>
      <c r="Z294" t="str">
        <f t="shared" si="61"/>
        <v/>
      </c>
      <c r="AA294">
        <f t="shared" si="62"/>
        <v>0</v>
      </c>
      <c r="AB294" t="str">
        <f>IFERROR(V144+MATCH(AA294,V294:Z294,0)-1,"")</f>
        <v/>
      </c>
    </row>
    <row r="295" spans="9:28" x14ac:dyDescent="0.3">
      <c r="I295" t="str">
        <f t="shared" si="47"/>
        <v>N/A</v>
      </c>
      <c r="J295" t="str">
        <f t="shared" si="48"/>
        <v>N/A</v>
      </c>
      <c r="K295" t="str">
        <f t="shared" si="49"/>
        <v>N/A</v>
      </c>
      <c r="L295" t="str">
        <f t="shared" si="50"/>
        <v>N/A</v>
      </c>
      <c r="M295" t="str">
        <f t="shared" si="51"/>
        <v>N/A</v>
      </c>
      <c r="N295" t="str">
        <f t="shared" si="52"/>
        <v>N/A</v>
      </c>
      <c r="P295">
        <f t="shared" si="53"/>
        <v>0</v>
      </c>
      <c r="Q295" t="str">
        <f>IFERROR(J144+MATCH(P295,J295:N295,0)-1,"")</f>
        <v/>
      </c>
      <c r="R295" t="str">
        <f t="shared" si="54"/>
        <v/>
      </c>
      <c r="S295" t="str">
        <f>IFERROR(J144+MATCH(R295,J295:N295)-1,"")</f>
        <v/>
      </c>
      <c r="T295" t="str">
        <f t="shared" si="55"/>
        <v/>
      </c>
      <c r="U295" t="str">
        <f t="shared" si="56"/>
        <v/>
      </c>
      <c r="V295" t="str">
        <f t="shared" si="57"/>
        <v/>
      </c>
      <c r="W295" t="str">
        <f t="shared" si="58"/>
        <v/>
      </c>
      <c r="X295" t="str">
        <f t="shared" si="59"/>
        <v/>
      </c>
      <c r="Y295" t="str">
        <f t="shared" si="60"/>
        <v/>
      </c>
      <c r="Z295" t="str">
        <f t="shared" si="61"/>
        <v/>
      </c>
      <c r="AA295">
        <f t="shared" si="62"/>
        <v>0</v>
      </c>
      <c r="AB295" t="str">
        <f>IFERROR(V144+MATCH(AA295,V295:Z295,0)-1,"")</f>
        <v/>
      </c>
    </row>
    <row r="296" spans="9:28" x14ac:dyDescent="0.3">
      <c r="I296" t="str">
        <f t="shared" si="47"/>
        <v>N/A</v>
      </c>
      <c r="J296" t="str">
        <f t="shared" si="48"/>
        <v>N/A</v>
      </c>
      <c r="K296" t="str">
        <f t="shared" si="49"/>
        <v>N/A</v>
      </c>
      <c r="L296" t="str">
        <f t="shared" si="50"/>
        <v>N/A</v>
      </c>
      <c r="M296" t="str">
        <f t="shared" si="51"/>
        <v>N/A</v>
      </c>
      <c r="N296" t="str">
        <f t="shared" si="52"/>
        <v>N/A</v>
      </c>
      <c r="P296">
        <f t="shared" si="53"/>
        <v>0</v>
      </c>
      <c r="Q296" t="str">
        <f>IFERROR(J144+MATCH(P296,J296:N296,0)-1,"")</f>
        <v/>
      </c>
      <c r="R296" t="str">
        <f t="shared" si="54"/>
        <v/>
      </c>
      <c r="S296" t="str">
        <f>IFERROR(J144+MATCH(R296,J296:N296)-1,"")</f>
        <v/>
      </c>
      <c r="T296" t="str">
        <f t="shared" si="55"/>
        <v/>
      </c>
      <c r="U296" t="str">
        <f t="shared" si="56"/>
        <v/>
      </c>
      <c r="V296" t="str">
        <f t="shared" si="57"/>
        <v/>
      </c>
      <c r="W296" t="str">
        <f t="shared" si="58"/>
        <v/>
      </c>
      <c r="X296" t="str">
        <f t="shared" si="59"/>
        <v/>
      </c>
      <c r="Y296" t="str">
        <f t="shared" si="60"/>
        <v/>
      </c>
      <c r="Z296" t="str">
        <f t="shared" si="61"/>
        <v/>
      </c>
      <c r="AA296">
        <f t="shared" si="62"/>
        <v>0</v>
      </c>
      <c r="AB296" t="str">
        <f>IFERROR(V144+MATCH(AA296,V296:Z296,0)-1,"")</f>
        <v/>
      </c>
    </row>
    <row r="297" spans="9:28" x14ac:dyDescent="0.3">
      <c r="I297" t="str">
        <f t="shared" si="47"/>
        <v>N/A</v>
      </c>
      <c r="J297" t="str">
        <f t="shared" si="48"/>
        <v>N/A</v>
      </c>
      <c r="K297" t="str">
        <f t="shared" si="49"/>
        <v>N/A</v>
      </c>
      <c r="L297" t="str">
        <f t="shared" si="50"/>
        <v>N/A</v>
      </c>
      <c r="M297" t="str">
        <f t="shared" si="51"/>
        <v>N/A</v>
      </c>
      <c r="N297" t="str">
        <f t="shared" si="52"/>
        <v>N/A</v>
      </c>
      <c r="P297">
        <f t="shared" si="53"/>
        <v>0</v>
      </c>
      <c r="Q297" t="str">
        <f>IFERROR(J144+MATCH(P297,J297:N297,0)-1,"")</f>
        <v/>
      </c>
      <c r="R297" t="str">
        <f t="shared" si="54"/>
        <v/>
      </c>
      <c r="S297" t="str">
        <f>IFERROR(J144+MATCH(R297,J297:N297)-1,"")</f>
        <v/>
      </c>
      <c r="T297" t="str">
        <f t="shared" si="55"/>
        <v/>
      </c>
      <c r="U297" t="str">
        <f t="shared" si="56"/>
        <v/>
      </c>
      <c r="V297" t="str">
        <f t="shared" si="57"/>
        <v/>
      </c>
      <c r="W297" t="str">
        <f t="shared" si="58"/>
        <v/>
      </c>
      <c r="X297" t="str">
        <f t="shared" si="59"/>
        <v/>
      </c>
      <c r="Y297" t="str">
        <f t="shared" si="60"/>
        <v/>
      </c>
      <c r="Z297" t="str">
        <f t="shared" si="61"/>
        <v/>
      </c>
      <c r="AA297">
        <f t="shared" si="62"/>
        <v>0</v>
      </c>
      <c r="AB297" t="str">
        <f>IFERROR(V144+MATCH(AA297,V297:Z297,0)-1,"")</f>
        <v/>
      </c>
    </row>
    <row r="298" spans="9:28" x14ac:dyDescent="0.3">
      <c r="I298" t="str">
        <f t="shared" si="47"/>
        <v>N/A</v>
      </c>
      <c r="J298" t="str">
        <f t="shared" si="48"/>
        <v>N/A</v>
      </c>
      <c r="K298" t="str">
        <f t="shared" si="49"/>
        <v>N/A</v>
      </c>
      <c r="L298" t="str">
        <f t="shared" si="50"/>
        <v>N/A</v>
      </c>
      <c r="M298" t="str">
        <f t="shared" si="51"/>
        <v>N/A</v>
      </c>
      <c r="N298" t="str">
        <f t="shared" si="52"/>
        <v>N/A</v>
      </c>
      <c r="P298">
        <f t="shared" si="53"/>
        <v>0</v>
      </c>
      <c r="Q298" t="str">
        <f>IFERROR(J144+MATCH(P298,J298:N298,0)-1,"")</f>
        <v/>
      </c>
      <c r="R298" t="str">
        <f t="shared" si="54"/>
        <v/>
      </c>
      <c r="S298" t="str">
        <f>IFERROR(J144+MATCH(R298,J298:N298)-1,"")</f>
        <v/>
      </c>
      <c r="T298" t="str">
        <f t="shared" si="55"/>
        <v/>
      </c>
      <c r="U298" t="str">
        <f t="shared" si="56"/>
        <v/>
      </c>
      <c r="V298" t="str">
        <f t="shared" si="57"/>
        <v/>
      </c>
      <c r="W298" t="str">
        <f t="shared" si="58"/>
        <v/>
      </c>
      <c r="X298" t="str">
        <f t="shared" si="59"/>
        <v/>
      </c>
      <c r="Y298" t="str">
        <f t="shared" si="60"/>
        <v/>
      </c>
      <c r="Z298" t="str">
        <f t="shared" si="61"/>
        <v/>
      </c>
      <c r="AA298">
        <f t="shared" si="62"/>
        <v>0</v>
      </c>
      <c r="AB298" t="str">
        <f>IFERROR(V144+MATCH(AA298,V298:Z298,0)-1,"")</f>
        <v/>
      </c>
    </row>
    <row r="299" spans="9:28" x14ac:dyDescent="0.3">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9:28" x14ac:dyDescent="0.3">
      <c r="I300" t="str">
        <f t="shared" si="47"/>
        <v>N/A</v>
      </c>
      <c r="J300" t="str">
        <f t="shared" si="48"/>
        <v>N/A</v>
      </c>
      <c r="K300" t="str">
        <f t="shared" si="49"/>
        <v>N/A</v>
      </c>
      <c r="L300" t="str">
        <f t="shared" si="50"/>
        <v>N/A</v>
      </c>
      <c r="M300" t="str">
        <f t="shared" si="51"/>
        <v>N/A</v>
      </c>
      <c r="N300" t="str">
        <f t="shared" si="52"/>
        <v>N/A</v>
      </c>
      <c r="P300">
        <f t="shared" si="53"/>
        <v>0</v>
      </c>
      <c r="Q300" t="str">
        <f>IFERROR(J144+MATCH(P300,J300:N300,0)-1,"")</f>
        <v/>
      </c>
      <c r="R300" t="str">
        <f t="shared" si="54"/>
        <v/>
      </c>
      <c r="S300" t="str">
        <f>IFERROR(J144+MATCH(R300,J300:N300)-1,"")</f>
        <v/>
      </c>
      <c r="T300" t="str">
        <f t="shared" si="55"/>
        <v/>
      </c>
      <c r="U300" t="str">
        <f t="shared" si="56"/>
        <v/>
      </c>
      <c r="V300" t="str">
        <f t="shared" si="57"/>
        <v/>
      </c>
      <c r="W300" t="str">
        <f t="shared" si="58"/>
        <v/>
      </c>
      <c r="X300" t="str">
        <f t="shared" si="59"/>
        <v/>
      </c>
      <c r="Y300" t="str">
        <f t="shared" si="60"/>
        <v/>
      </c>
      <c r="Z300" t="str">
        <f t="shared" si="61"/>
        <v/>
      </c>
      <c r="AA300">
        <f t="shared" si="62"/>
        <v>0</v>
      </c>
      <c r="AB300" t="str">
        <f>IFERROR(V144+MATCH(AA300,V300:Z300,0)-1,"")</f>
        <v/>
      </c>
    </row>
    <row r="301" spans="9:28" x14ac:dyDescent="0.3">
      <c r="I301" t="str">
        <f t="shared" si="47"/>
        <v>N/A</v>
      </c>
      <c r="J301" t="str">
        <f t="shared" si="48"/>
        <v>N/A</v>
      </c>
      <c r="K301" t="str">
        <f t="shared" si="49"/>
        <v>N/A</v>
      </c>
      <c r="L301" t="str">
        <f t="shared" si="50"/>
        <v>N/A</v>
      </c>
      <c r="M301" t="str">
        <f t="shared" si="51"/>
        <v>N/A</v>
      </c>
      <c r="N301" t="str">
        <f t="shared" si="52"/>
        <v>N/A</v>
      </c>
      <c r="P301">
        <f t="shared" si="53"/>
        <v>0</v>
      </c>
      <c r="Q301" t="str">
        <f>IFERROR(J144+MATCH(P301,J301:N301,0)-1,"")</f>
        <v/>
      </c>
      <c r="R301" t="str">
        <f t="shared" si="54"/>
        <v/>
      </c>
      <c r="S301" t="str">
        <f>IFERROR(J144+MATCH(R301,J301:N301)-1,"")</f>
        <v/>
      </c>
      <c r="T301" t="str">
        <f t="shared" si="55"/>
        <v/>
      </c>
      <c r="U301" t="str">
        <f t="shared" si="56"/>
        <v/>
      </c>
      <c r="V301" t="str">
        <f t="shared" si="57"/>
        <v/>
      </c>
      <c r="W301" t="str">
        <f t="shared" si="58"/>
        <v/>
      </c>
      <c r="X301" t="str">
        <f t="shared" si="59"/>
        <v/>
      </c>
      <c r="Y301" t="str">
        <f t="shared" si="60"/>
        <v/>
      </c>
      <c r="Z301" t="str">
        <f t="shared" si="61"/>
        <v/>
      </c>
      <c r="AA301">
        <f t="shared" si="62"/>
        <v>0</v>
      </c>
      <c r="AB301" t="str">
        <f>IFERROR(V144+MATCH(AA301,V301:Z301,0)-1,"")</f>
        <v/>
      </c>
    </row>
    <row r="302" spans="9:28" x14ac:dyDescent="0.3">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9:28" x14ac:dyDescent="0.3">
      <c r="I303" t="str">
        <f t="shared" si="47"/>
        <v>N/A</v>
      </c>
      <c r="J303" t="str">
        <f t="shared" si="48"/>
        <v>N/A</v>
      </c>
      <c r="K303" t="str">
        <f t="shared" si="49"/>
        <v>N/A</v>
      </c>
      <c r="L303" t="str">
        <f t="shared" si="50"/>
        <v>N/A</v>
      </c>
      <c r="M303" t="str">
        <f t="shared" si="51"/>
        <v>N/A</v>
      </c>
      <c r="N303" t="str">
        <f t="shared" si="52"/>
        <v>N/A</v>
      </c>
      <c r="P303">
        <f t="shared" si="53"/>
        <v>0</v>
      </c>
      <c r="Q303" t="str">
        <f>IFERROR(J144+MATCH(P303,J303:N303,0)-1,"")</f>
        <v/>
      </c>
      <c r="R303" t="str">
        <f t="shared" si="54"/>
        <v/>
      </c>
      <c r="S303" t="str">
        <f>IFERROR(J144+MATCH(R303,J303:N303)-1,"")</f>
        <v/>
      </c>
      <c r="T303" t="str">
        <f t="shared" si="55"/>
        <v/>
      </c>
      <c r="U303" t="str">
        <f t="shared" si="56"/>
        <v/>
      </c>
      <c r="V303" t="str">
        <f t="shared" si="57"/>
        <v/>
      </c>
      <c r="W303" t="str">
        <f t="shared" si="58"/>
        <v/>
      </c>
      <c r="X303" t="str">
        <f t="shared" si="59"/>
        <v/>
      </c>
      <c r="Y303" t="str">
        <f t="shared" si="60"/>
        <v/>
      </c>
      <c r="Z303" t="str">
        <f t="shared" si="61"/>
        <v/>
      </c>
      <c r="AA303">
        <f t="shared" si="62"/>
        <v>0</v>
      </c>
      <c r="AB303" t="str">
        <f>IFERROR(V144+MATCH(AA303,V303:Z303,0)-1,"")</f>
        <v/>
      </c>
    </row>
    <row r="304" spans="9:28" x14ac:dyDescent="0.3">
      <c r="I304" t="str">
        <f t="shared" si="47"/>
        <v>N/A</v>
      </c>
      <c r="J304" t="str">
        <f t="shared" si="48"/>
        <v>N/A</v>
      </c>
      <c r="K304" t="str">
        <f t="shared" si="49"/>
        <v>N/A</v>
      </c>
      <c r="L304" t="str">
        <f t="shared" si="50"/>
        <v>N/A</v>
      </c>
      <c r="M304" t="str">
        <f t="shared" si="51"/>
        <v>N/A</v>
      </c>
      <c r="N304" t="str">
        <f t="shared" si="52"/>
        <v>N/A</v>
      </c>
      <c r="P304">
        <f t="shared" si="53"/>
        <v>0</v>
      </c>
      <c r="Q304" t="str">
        <f>IFERROR(J144+MATCH(P304,J304:N304,0)-1,"")</f>
        <v/>
      </c>
      <c r="R304" t="str">
        <f t="shared" si="54"/>
        <v/>
      </c>
      <c r="S304" t="str">
        <f>IFERROR(J144+MATCH(R304,J304:N304)-1,"")</f>
        <v/>
      </c>
      <c r="T304" t="str">
        <f t="shared" si="55"/>
        <v/>
      </c>
      <c r="U304" t="str">
        <f t="shared" si="56"/>
        <v/>
      </c>
      <c r="V304" t="str">
        <f t="shared" si="57"/>
        <v/>
      </c>
      <c r="W304" t="str">
        <f t="shared" si="58"/>
        <v/>
      </c>
      <c r="X304" t="str">
        <f t="shared" si="59"/>
        <v/>
      </c>
      <c r="Y304" t="str">
        <f t="shared" si="60"/>
        <v/>
      </c>
      <c r="Z304" t="str">
        <f t="shared" si="61"/>
        <v/>
      </c>
      <c r="AA304">
        <f t="shared" si="62"/>
        <v>0</v>
      </c>
      <c r="AB304" t="str">
        <f>IFERROR(V144+MATCH(AA304,V304:Z304,0)-1,"")</f>
        <v/>
      </c>
    </row>
    <row r="305" spans="9:28" x14ac:dyDescent="0.3">
      <c r="I305" t="str">
        <f t="shared" si="47"/>
        <v>N/A</v>
      </c>
      <c r="J305" t="str">
        <f t="shared" si="48"/>
        <v>N/A</v>
      </c>
      <c r="K305" t="str">
        <f t="shared" si="49"/>
        <v>N/A</v>
      </c>
      <c r="L305" t="str">
        <f t="shared" si="50"/>
        <v>N/A</v>
      </c>
      <c r="M305" t="str">
        <f t="shared" si="51"/>
        <v>N/A</v>
      </c>
      <c r="N305" t="str">
        <f t="shared" si="52"/>
        <v>N/A</v>
      </c>
      <c r="P305">
        <f t="shared" si="53"/>
        <v>0</v>
      </c>
      <c r="Q305" t="str">
        <f>IFERROR(J144+MATCH(P305,J305:N305,0)-1,"")</f>
        <v/>
      </c>
      <c r="R305" t="str">
        <f t="shared" si="54"/>
        <v/>
      </c>
      <c r="S305" t="str">
        <f>IFERROR(J144+MATCH(R305,J305:N305)-1,"")</f>
        <v/>
      </c>
      <c r="T305" t="str">
        <f t="shared" si="55"/>
        <v/>
      </c>
      <c r="U305" t="str">
        <f t="shared" si="56"/>
        <v/>
      </c>
      <c r="V305" t="str">
        <f t="shared" si="57"/>
        <v/>
      </c>
      <c r="W305" t="str">
        <f t="shared" si="58"/>
        <v/>
      </c>
      <c r="X305" t="str">
        <f t="shared" si="59"/>
        <v/>
      </c>
      <c r="Y305" t="str">
        <f t="shared" si="60"/>
        <v/>
      </c>
      <c r="Z305" t="str">
        <f t="shared" si="61"/>
        <v/>
      </c>
      <c r="AA305">
        <f t="shared" si="62"/>
        <v>0</v>
      </c>
      <c r="AB305" t="str">
        <f>IFERROR(V144+MATCH(AA305,V305:Z305,0)-1,"")</f>
        <v/>
      </c>
    </row>
    <row r="306" spans="9:28" x14ac:dyDescent="0.3">
      <c r="I306" t="str">
        <f t="shared" si="47"/>
        <v>N/A</v>
      </c>
      <c r="J306" t="str">
        <f t="shared" si="48"/>
        <v>N/A</v>
      </c>
      <c r="K306" t="str">
        <f t="shared" si="49"/>
        <v>N/A</v>
      </c>
      <c r="L306" t="str">
        <f t="shared" si="50"/>
        <v>N/A</v>
      </c>
      <c r="M306" t="str">
        <f t="shared" si="51"/>
        <v>N/A</v>
      </c>
      <c r="N306" t="str">
        <f t="shared" si="52"/>
        <v>N/A</v>
      </c>
      <c r="P306">
        <f t="shared" si="53"/>
        <v>0</v>
      </c>
      <c r="Q306" t="str">
        <f>IFERROR(J144+MATCH(P306,J306:N306,0)-1,"")</f>
        <v/>
      </c>
      <c r="R306" t="str">
        <f t="shared" si="54"/>
        <v/>
      </c>
      <c r="S306" t="str">
        <f>IFERROR(J144+MATCH(R306,J306:N306)-1,"")</f>
        <v/>
      </c>
      <c r="T306" t="str">
        <f t="shared" si="55"/>
        <v/>
      </c>
      <c r="U306" t="str">
        <f t="shared" si="56"/>
        <v/>
      </c>
      <c r="V306" t="str">
        <f t="shared" si="57"/>
        <v/>
      </c>
      <c r="W306" t="str">
        <f t="shared" si="58"/>
        <v/>
      </c>
      <c r="X306" t="str">
        <f t="shared" si="59"/>
        <v/>
      </c>
      <c r="Y306" t="str">
        <f t="shared" si="60"/>
        <v/>
      </c>
      <c r="Z306" t="str">
        <f t="shared" si="61"/>
        <v/>
      </c>
      <c r="AA306">
        <f t="shared" si="62"/>
        <v>0</v>
      </c>
      <c r="AB306" t="str">
        <f>IFERROR(V144+MATCH(AA306,V306:Z306,0)-1,"")</f>
        <v/>
      </c>
    </row>
    <row r="307" spans="9:28" x14ac:dyDescent="0.3">
      <c r="I307" t="str">
        <f t="shared" si="47"/>
        <v>N/A</v>
      </c>
      <c r="J307" t="str">
        <f t="shared" si="48"/>
        <v>N/A</v>
      </c>
      <c r="K307" t="str">
        <f t="shared" si="49"/>
        <v>N/A</v>
      </c>
      <c r="L307" t="str">
        <f t="shared" si="50"/>
        <v>N/A</v>
      </c>
      <c r="M307" t="str">
        <f t="shared" si="51"/>
        <v>N/A</v>
      </c>
      <c r="N307" t="str">
        <f t="shared" si="52"/>
        <v>N/A</v>
      </c>
      <c r="P307">
        <f t="shared" si="53"/>
        <v>0</v>
      </c>
      <c r="Q307" t="str">
        <f>IFERROR(J144+MATCH(P307,J307:N307,0)-1,"")</f>
        <v/>
      </c>
      <c r="R307" t="str">
        <f t="shared" si="54"/>
        <v/>
      </c>
      <c r="S307" t="str">
        <f>IFERROR(J144+MATCH(R307,J307:N307)-1,"")</f>
        <v/>
      </c>
      <c r="T307" t="str">
        <f t="shared" si="55"/>
        <v/>
      </c>
      <c r="U307" t="str">
        <f t="shared" si="56"/>
        <v/>
      </c>
      <c r="V307" t="str">
        <f t="shared" si="57"/>
        <v/>
      </c>
      <c r="W307" t="str">
        <f t="shared" si="58"/>
        <v/>
      </c>
      <c r="X307" t="str">
        <f t="shared" si="59"/>
        <v/>
      </c>
      <c r="Y307" t="str">
        <f t="shared" si="60"/>
        <v/>
      </c>
      <c r="Z307" t="str">
        <f t="shared" si="61"/>
        <v/>
      </c>
      <c r="AA307">
        <f t="shared" si="62"/>
        <v>0</v>
      </c>
      <c r="AB307" t="str">
        <f>IFERROR(V144+MATCH(AA307,V307:Z307,0)-1,"")</f>
        <v/>
      </c>
    </row>
    <row r="308" spans="9:28" x14ac:dyDescent="0.3">
      <c r="I308" t="str">
        <f t="shared" si="47"/>
        <v>N/A</v>
      </c>
      <c r="J308" t="str">
        <f t="shared" si="48"/>
        <v>N/A</v>
      </c>
      <c r="K308" t="str">
        <f t="shared" si="49"/>
        <v>N/A</v>
      </c>
      <c r="L308" t="str">
        <f t="shared" si="50"/>
        <v>N/A</v>
      </c>
      <c r="M308" t="str">
        <f t="shared" si="51"/>
        <v>N/A</v>
      </c>
      <c r="N308" t="str">
        <f t="shared" si="52"/>
        <v>N/A</v>
      </c>
      <c r="P308">
        <f t="shared" si="53"/>
        <v>0</v>
      </c>
      <c r="Q308" t="str">
        <f>IFERROR(J144+MATCH(P308,J308:N308,0)-1,"")</f>
        <v/>
      </c>
      <c r="R308" t="str">
        <f t="shared" si="54"/>
        <v/>
      </c>
      <c r="S308" t="str">
        <f>IFERROR(J144+MATCH(R308,J308:N308)-1,"")</f>
        <v/>
      </c>
      <c r="T308" t="str">
        <f t="shared" si="55"/>
        <v/>
      </c>
      <c r="U308" t="str">
        <f t="shared" si="56"/>
        <v/>
      </c>
      <c r="V308" t="str">
        <f t="shared" si="57"/>
        <v/>
      </c>
      <c r="W308" t="str">
        <f t="shared" si="58"/>
        <v/>
      </c>
      <c r="X308" t="str">
        <f t="shared" si="59"/>
        <v/>
      </c>
      <c r="Y308" t="str">
        <f t="shared" si="60"/>
        <v/>
      </c>
      <c r="Z308" t="str">
        <f t="shared" si="61"/>
        <v/>
      </c>
      <c r="AA308">
        <f t="shared" si="62"/>
        <v>0</v>
      </c>
      <c r="AB308" t="str">
        <f>IFERROR(V144+MATCH(AA308,V308:Z308,0)-1,"")</f>
        <v/>
      </c>
    </row>
    <row r="309" spans="9:28" x14ac:dyDescent="0.3">
      <c r="I309" t="str">
        <f t="shared" si="47"/>
        <v>N/A</v>
      </c>
      <c r="J309" t="str">
        <f t="shared" si="48"/>
        <v>N/A</v>
      </c>
      <c r="K309" t="str">
        <f t="shared" si="49"/>
        <v>N/A</v>
      </c>
      <c r="L309" t="str">
        <f t="shared" si="50"/>
        <v>N/A</v>
      </c>
      <c r="M309" t="str">
        <f t="shared" si="51"/>
        <v>N/A</v>
      </c>
      <c r="N309" t="str">
        <f t="shared" si="52"/>
        <v>N/A</v>
      </c>
      <c r="P309">
        <f t="shared" si="53"/>
        <v>0</v>
      </c>
      <c r="Q309" t="str">
        <f>IFERROR(J144+MATCH(P309,J309:N309,0)-1,"")</f>
        <v/>
      </c>
      <c r="R309" t="str">
        <f t="shared" si="54"/>
        <v/>
      </c>
      <c r="S309" t="str">
        <f>IFERROR(J144+MATCH(R309,J309:N309)-1,"")</f>
        <v/>
      </c>
      <c r="T309" t="str">
        <f t="shared" si="55"/>
        <v/>
      </c>
      <c r="U309" t="str">
        <f t="shared" si="56"/>
        <v/>
      </c>
      <c r="V309" t="str">
        <f t="shared" si="57"/>
        <v/>
      </c>
      <c r="W309" t="str">
        <f t="shared" si="58"/>
        <v/>
      </c>
      <c r="X309" t="str">
        <f t="shared" si="59"/>
        <v/>
      </c>
      <c r="Y309" t="str">
        <f t="shared" si="60"/>
        <v/>
      </c>
      <c r="Z309" t="str">
        <f t="shared" si="61"/>
        <v/>
      </c>
      <c r="AA309">
        <f t="shared" si="62"/>
        <v>0</v>
      </c>
      <c r="AB309" t="str">
        <f>IFERROR(V144+MATCH(AA309,V309:Z309,0)-1,"")</f>
        <v/>
      </c>
    </row>
    <row r="310" spans="9: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9:28" x14ac:dyDescent="0.3">
      <c r="I311" t="str">
        <f t="shared" si="47"/>
        <v>N/A</v>
      </c>
      <c r="J311" t="str">
        <f t="shared" si="48"/>
        <v>N/A</v>
      </c>
      <c r="K311" t="str">
        <f t="shared" si="49"/>
        <v>N/A</v>
      </c>
      <c r="L311" t="str">
        <f t="shared" si="50"/>
        <v>N/A</v>
      </c>
      <c r="M311" t="str">
        <f t="shared" si="51"/>
        <v>N/A</v>
      </c>
      <c r="N311" t="str">
        <f t="shared" si="52"/>
        <v>N/A</v>
      </c>
      <c r="P311">
        <f t="shared" si="53"/>
        <v>0</v>
      </c>
      <c r="Q311" t="str">
        <f>IFERROR(J144+MATCH(P311,J311:N311,0)-1,"")</f>
        <v/>
      </c>
      <c r="R311" t="str">
        <f t="shared" si="54"/>
        <v/>
      </c>
      <c r="S311" t="str">
        <f>IFERROR(J144+MATCH(R311,J311:N311)-1,"")</f>
        <v/>
      </c>
      <c r="T311" t="str">
        <f t="shared" si="55"/>
        <v/>
      </c>
      <c r="U311" t="str">
        <f t="shared" si="56"/>
        <v/>
      </c>
      <c r="V311" t="str">
        <f t="shared" si="57"/>
        <v/>
      </c>
      <c r="W311" t="str">
        <f t="shared" si="58"/>
        <v/>
      </c>
      <c r="X311" t="str">
        <f t="shared" si="59"/>
        <v/>
      </c>
      <c r="Y311" t="str">
        <f t="shared" si="60"/>
        <v/>
      </c>
      <c r="Z311" t="str">
        <f t="shared" si="61"/>
        <v/>
      </c>
      <c r="AA311">
        <f t="shared" si="62"/>
        <v>0</v>
      </c>
      <c r="AB311" t="str">
        <f>IFERROR(V144+MATCH(AA311,V311:Z311,0)-1,"")</f>
        <v/>
      </c>
    </row>
    <row r="312" spans="9:28" x14ac:dyDescent="0.3">
      <c r="I312" t="str">
        <f t="shared" si="47"/>
        <v>N/A</v>
      </c>
      <c r="J312" t="str">
        <f t="shared" si="48"/>
        <v>N/A</v>
      </c>
      <c r="K312" t="str">
        <f t="shared" si="49"/>
        <v>N/A</v>
      </c>
      <c r="L312" t="str">
        <f t="shared" si="50"/>
        <v>N/A</v>
      </c>
      <c r="M312" t="str">
        <f t="shared" si="51"/>
        <v>N/A</v>
      </c>
      <c r="N312" t="str">
        <f t="shared" si="52"/>
        <v>N/A</v>
      </c>
      <c r="P312">
        <f t="shared" si="53"/>
        <v>0</v>
      </c>
      <c r="Q312" t="str">
        <f>IFERROR(J144+MATCH(P312,J312:N312,0)-1,"")</f>
        <v/>
      </c>
      <c r="R312" t="str">
        <f t="shared" si="54"/>
        <v/>
      </c>
      <c r="S312" t="str">
        <f>IFERROR(J144+MATCH(R312,J312:N312)-1,"")</f>
        <v/>
      </c>
      <c r="T312" t="str">
        <f t="shared" si="55"/>
        <v/>
      </c>
      <c r="U312" t="str">
        <f t="shared" si="56"/>
        <v/>
      </c>
      <c r="V312" t="str">
        <f t="shared" si="57"/>
        <v/>
      </c>
      <c r="W312" t="str">
        <f t="shared" si="58"/>
        <v/>
      </c>
      <c r="X312" t="str">
        <f t="shared" si="59"/>
        <v/>
      </c>
      <c r="Y312" t="str">
        <f t="shared" si="60"/>
        <v/>
      </c>
      <c r="Z312" t="str">
        <f t="shared" si="61"/>
        <v/>
      </c>
      <c r="AA312">
        <f t="shared" si="62"/>
        <v>0</v>
      </c>
      <c r="AB312" t="str">
        <f>IFERROR(V144+MATCH(AA312,V312:Z312,0)-1,"")</f>
        <v/>
      </c>
    </row>
    <row r="313" spans="9:28" x14ac:dyDescent="0.3">
      <c r="I313" t="str">
        <f t="shared" si="47"/>
        <v>N/A</v>
      </c>
      <c r="J313" t="str">
        <f t="shared" si="48"/>
        <v>N/A</v>
      </c>
      <c r="K313" t="str">
        <f t="shared" si="49"/>
        <v>N/A</v>
      </c>
      <c r="L313" t="str">
        <f t="shared" si="50"/>
        <v>N/A</v>
      </c>
      <c r="M313" t="str">
        <f t="shared" si="51"/>
        <v>N/A</v>
      </c>
      <c r="N313" t="str">
        <f t="shared" si="52"/>
        <v>N/A</v>
      </c>
      <c r="P313">
        <f t="shared" si="53"/>
        <v>0</v>
      </c>
      <c r="Q313" t="str">
        <f>IFERROR(J144+MATCH(P313,J313:N313,0)-1,"")</f>
        <v/>
      </c>
      <c r="R313" t="str">
        <f t="shared" si="54"/>
        <v/>
      </c>
      <c r="S313" t="str">
        <f>IFERROR(J144+MATCH(R313,J313:N313)-1,"")</f>
        <v/>
      </c>
      <c r="T313" t="str">
        <f t="shared" si="55"/>
        <v/>
      </c>
      <c r="U313" t="str">
        <f t="shared" si="56"/>
        <v/>
      </c>
      <c r="V313" t="str">
        <f t="shared" si="57"/>
        <v/>
      </c>
      <c r="W313" t="str">
        <f t="shared" si="58"/>
        <v/>
      </c>
      <c r="X313" t="str">
        <f t="shared" si="59"/>
        <v/>
      </c>
      <c r="Y313" t="str">
        <f t="shared" si="60"/>
        <v/>
      </c>
      <c r="Z313" t="str">
        <f t="shared" si="61"/>
        <v/>
      </c>
      <c r="AA313">
        <f t="shared" si="62"/>
        <v>0</v>
      </c>
      <c r="AB313" t="str">
        <f>IFERROR(V144+MATCH(AA313,V313:Z313,0)-1,"")</f>
        <v/>
      </c>
    </row>
    <row r="314" spans="9:28" x14ac:dyDescent="0.3">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9:28" x14ac:dyDescent="0.3">
      <c r="I315" t="str">
        <f t="shared" si="47"/>
        <v>N/A</v>
      </c>
      <c r="J315" t="str">
        <f t="shared" si="48"/>
        <v>N/A</v>
      </c>
      <c r="K315" t="str">
        <f t="shared" si="49"/>
        <v>N/A</v>
      </c>
      <c r="L315" t="str">
        <f t="shared" si="50"/>
        <v>N/A</v>
      </c>
      <c r="M315" t="str">
        <f t="shared" si="51"/>
        <v>N/A</v>
      </c>
      <c r="N315" t="str">
        <f t="shared" si="52"/>
        <v>N/A</v>
      </c>
      <c r="P315">
        <f t="shared" si="53"/>
        <v>0</v>
      </c>
      <c r="Q315" t="str">
        <f>IFERROR(J144+MATCH(P315,J315:N315,0)-1,"")</f>
        <v/>
      </c>
      <c r="R315" t="str">
        <f t="shared" si="54"/>
        <v/>
      </c>
      <c r="S315" t="str">
        <f>IFERROR(J144+MATCH(R315,J315:N315)-1,"")</f>
        <v/>
      </c>
      <c r="T315" t="str">
        <f t="shared" si="55"/>
        <v/>
      </c>
      <c r="U315" t="str">
        <f t="shared" si="56"/>
        <v/>
      </c>
      <c r="V315" t="str">
        <f t="shared" si="57"/>
        <v/>
      </c>
      <c r="W315" t="str">
        <f t="shared" si="58"/>
        <v/>
      </c>
      <c r="X315" t="str">
        <f t="shared" si="59"/>
        <v/>
      </c>
      <c r="Y315" t="str">
        <f t="shared" si="60"/>
        <v/>
      </c>
      <c r="Z315" t="str">
        <f t="shared" si="61"/>
        <v/>
      </c>
      <c r="AA315">
        <f t="shared" si="62"/>
        <v>0</v>
      </c>
      <c r="AB315" t="str">
        <f>IFERROR(V144+MATCH(AA315,V315:Z315,0)-1,"")</f>
        <v/>
      </c>
    </row>
    <row r="316" spans="9:28" x14ac:dyDescent="0.3">
      <c r="I316" t="str">
        <f t="shared" ref="I316:I379" si="63">IF(AND(K316&gt; J316, L316&gt; K316, M316&gt; L316, N316&gt; M316), "pos_trend", IF(AND(K316&lt; J316, L316&lt; K316, M316&lt; L316, N316&lt; M316), "neg_trend", "N/A"))</f>
        <v>N/A</v>
      </c>
      <c r="J316" t="str">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c r="P316">
        <f t="shared" si="53"/>
        <v>0</v>
      </c>
      <c r="Q316" t="str">
        <f>IFERROR(J144+MATCH(P316,J316:N316,0)-1,"")</f>
        <v/>
      </c>
      <c r="R316" t="str">
        <f t="shared" si="54"/>
        <v/>
      </c>
      <c r="S316" t="str">
        <f>IFERROR(J144+MATCH(R316,J316:N316)-1,"")</f>
        <v/>
      </c>
      <c r="T316" t="str">
        <f t="shared" si="55"/>
        <v/>
      </c>
      <c r="U316" t="str">
        <f t="shared" si="56"/>
        <v/>
      </c>
      <c r="V316" t="str">
        <f t="shared" si="57"/>
        <v/>
      </c>
      <c r="W316" t="str">
        <f t="shared" si="58"/>
        <v/>
      </c>
      <c r="X316" t="str">
        <f t="shared" si="59"/>
        <v/>
      </c>
      <c r="Y316" t="str">
        <f t="shared" si="60"/>
        <v/>
      </c>
      <c r="Z316" t="str">
        <f t="shared" si="61"/>
        <v/>
      </c>
      <c r="AA316">
        <f t="shared" si="62"/>
        <v>0</v>
      </c>
      <c r="AB316" t="str">
        <f>IFERROR(V144+MATCH(AA316,V316:Z316,0)-1,"")</f>
        <v/>
      </c>
    </row>
    <row r="317" spans="9:28" x14ac:dyDescent="0.3">
      <c r="I317" t="str">
        <f t="shared" si="63"/>
        <v>N/A</v>
      </c>
      <c r="J317" t="str">
        <f t="shared" si="64"/>
        <v>N/A</v>
      </c>
      <c r="K317" t="str">
        <f t="shared" si="65"/>
        <v>N/A</v>
      </c>
      <c r="L317" t="str">
        <f t="shared" si="66"/>
        <v>N/A</v>
      </c>
      <c r="M317" t="str">
        <f t="shared" si="67"/>
        <v>N/A</v>
      </c>
      <c r="N317" t="str">
        <f t="shared" si="68"/>
        <v>N/A</v>
      </c>
      <c r="P317">
        <f t="shared" si="53"/>
        <v>0</v>
      </c>
      <c r="Q317" t="str">
        <f>IFERROR(J144+MATCH(P317,J317:N317,0)-1,"")</f>
        <v/>
      </c>
      <c r="R317" t="str">
        <f t="shared" si="54"/>
        <v/>
      </c>
      <c r="S317" t="str">
        <f>IFERROR(J144+MATCH(R317,J317:N317)-1,"")</f>
        <v/>
      </c>
      <c r="T317" t="str">
        <f t="shared" si="55"/>
        <v/>
      </c>
      <c r="U317" t="str">
        <f t="shared" si="56"/>
        <v/>
      </c>
      <c r="V317" t="str">
        <f t="shared" si="57"/>
        <v/>
      </c>
      <c r="W317" t="str">
        <f t="shared" si="58"/>
        <v/>
      </c>
      <c r="X317" t="str">
        <f t="shared" si="59"/>
        <v/>
      </c>
      <c r="Y317" t="str">
        <f t="shared" si="60"/>
        <v/>
      </c>
      <c r="Z317" t="str">
        <f t="shared" si="61"/>
        <v/>
      </c>
      <c r="AA317">
        <f t="shared" si="62"/>
        <v>0</v>
      </c>
      <c r="AB317" t="str">
        <f>IFERROR(V144+MATCH(AA317,V317:Z317,0)-1,"")</f>
        <v/>
      </c>
    </row>
    <row r="318" spans="9:28" x14ac:dyDescent="0.3">
      <c r="I318" t="str">
        <f t="shared" si="63"/>
        <v>N/A</v>
      </c>
      <c r="J318" t="str">
        <f t="shared" si="64"/>
        <v>N/A</v>
      </c>
      <c r="K318" t="str">
        <f t="shared" si="65"/>
        <v>N/A</v>
      </c>
      <c r="L318" t="str">
        <f t="shared" si="66"/>
        <v>N/A</v>
      </c>
      <c r="M318" t="str">
        <f t="shared" si="67"/>
        <v>N/A</v>
      </c>
      <c r="N318" t="str">
        <f t="shared" si="68"/>
        <v>N/A</v>
      </c>
      <c r="P318">
        <f t="shared" si="53"/>
        <v>0</v>
      </c>
      <c r="Q318" t="str">
        <f>IFERROR(J144+MATCH(P318,J318:N318,0)-1,"")</f>
        <v/>
      </c>
      <c r="R318" t="str">
        <f t="shared" si="54"/>
        <v/>
      </c>
      <c r="S318" t="str">
        <f>IFERROR(J144+MATCH(R318,J318:N318)-1,"")</f>
        <v/>
      </c>
      <c r="T318" t="str">
        <f t="shared" si="55"/>
        <v/>
      </c>
      <c r="U318" t="str">
        <f t="shared" si="56"/>
        <v/>
      </c>
      <c r="V318" t="str">
        <f t="shared" si="57"/>
        <v/>
      </c>
      <c r="W318" t="str">
        <f t="shared" si="58"/>
        <v/>
      </c>
      <c r="X318" t="str">
        <f t="shared" si="59"/>
        <v/>
      </c>
      <c r="Y318" t="str">
        <f t="shared" si="60"/>
        <v/>
      </c>
      <c r="Z318" t="str">
        <f t="shared" si="61"/>
        <v/>
      </c>
      <c r="AA318">
        <f t="shared" si="62"/>
        <v>0</v>
      </c>
      <c r="AB318" t="str">
        <f>IFERROR(V144+MATCH(AA318,V318:Z318,0)-1,"")</f>
        <v/>
      </c>
    </row>
    <row r="319" spans="9:28" x14ac:dyDescent="0.3">
      <c r="I319" t="str">
        <f t="shared" si="63"/>
        <v>N/A</v>
      </c>
      <c r="J319" t="str">
        <f t="shared" si="64"/>
        <v>N/A</v>
      </c>
      <c r="K319" t="str">
        <f t="shared" si="65"/>
        <v>N/A</v>
      </c>
      <c r="L319" t="str">
        <f t="shared" si="66"/>
        <v>N/A</v>
      </c>
      <c r="M319" t="str">
        <f t="shared" si="67"/>
        <v>N/A</v>
      </c>
      <c r="N319" t="str">
        <f t="shared" si="68"/>
        <v>N/A</v>
      </c>
      <c r="P319">
        <f t="shared" si="53"/>
        <v>0</v>
      </c>
      <c r="Q319" t="str">
        <f>IFERROR(J144+MATCH(P319,J319:N319,0)-1,"")</f>
        <v/>
      </c>
      <c r="R319" t="str">
        <f t="shared" si="54"/>
        <v/>
      </c>
      <c r="S319" t="str">
        <f>IFERROR(J144+MATCH(R319,J319:N319)-1,"")</f>
        <v/>
      </c>
      <c r="T319" t="str">
        <f t="shared" si="55"/>
        <v/>
      </c>
      <c r="U319" t="str">
        <f t="shared" si="56"/>
        <v/>
      </c>
      <c r="V319" t="str">
        <f t="shared" si="57"/>
        <v/>
      </c>
      <c r="W319" t="str">
        <f t="shared" si="58"/>
        <v/>
      </c>
      <c r="X319" t="str">
        <f t="shared" si="59"/>
        <v/>
      </c>
      <c r="Y319" t="str">
        <f t="shared" si="60"/>
        <v/>
      </c>
      <c r="Z319" t="str">
        <f t="shared" si="61"/>
        <v/>
      </c>
      <c r="AA319">
        <f t="shared" si="62"/>
        <v>0</v>
      </c>
      <c r="AB319" t="str">
        <f>IFERROR(V144+MATCH(AA319,V319:Z319,0)-1,"")</f>
        <v/>
      </c>
    </row>
    <row r="320" spans="9:28" x14ac:dyDescent="0.3">
      <c r="I320" t="str">
        <f t="shared" si="63"/>
        <v>N/A</v>
      </c>
      <c r="J320" t="str">
        <f t="shared" si="64"/>
        <v>N/A</v>
      </c>
      <c r="K320" t="str">
        <f t="shared" si="65"/>
        <v>N/A</v>
      </c>
      <c r="L320" t="str">
        <f t="shared" si="66"/>
        <v>N/A</v>
      </c>
      <c r="M320" t="str">
        <f t="shared" si="67"/>
        <v>N/A</v>
      </c>
      <c r="N320" t="str">
        <f t="shared" si="68"/>
        <v>N/A</v>
      </c>
      <c r="P320">
        <f t="shared" si="53"/>
        <v>0</v>
      </c>
      <c r="Q320" t="str">
        <f>IFERROR(J144+MATCH(P320,J320:N320,0)-1,"")</f>
        <v/>
      </c>
      <c r="R320" t="str">
        <f t="shared" si="54"/>
        <v/>
      </c>
      <c r="S320" t="str">
        <f>IFERROR(J144+MATCH(R320,J320:N320)-1,"")</f>
        <v/>
      </c>
      <c r="T320" t="str">
        <f t="shared" si="55"/>
        <v/>
      </c>
      <c r="U320" t="str">
        <f t="shared" si="56"/>
        <v/>
      </c>
      <c r="V320" t="str">
        <f t="shared" si="57"/>
        <v/>
      </c>
      <c r="W320" t="str">
        <f t="shared" si="58"/>
        <v/>
      </c>
      <c r="X320" t="str">
        <f t="shared" si="59"/>
        <v/>
      </c>
      <c r="Y320" t="str">
        <f t="shared" si="60"/>
        <v/>
      </c>
      <c r="Z320" t="str">
        <f t="shared" si="61"/>
        <v/>
      </c>
      <c r="AA320">
        <f t="shared" si="62"/>
        <v>0</v>
      </c>
      <c r="AB320" t="str">
        <f>IFERROR(V144+MATCH(AA320,V320:Z320,0)-1,"")</f>
        <v/>
      </c>
    </row>
    <row r="321" spans="9:28" x14ac:dyDescent="0.3">
      <c r="I321" t="str">
        <f t="shared" si="63"/>
        <v>N/A</v>
      </c>
      <c r="J321" t="str">
        <f t="shared" si="64"/>
        <v>N/A</v>
      </c>
      <c r="K321" t="str">
        <f t="shared" si="65"/>
        <v>N/A</v>
      </c>
      <c r="L321" t="str">
        <f t="shared" si="66"/>
        <v>N/A</v>
      </c>
      <c r="M321" t="str">
        <f t="shared" si="67"/>
        <v>N/A</v>
      </c>
      <c r="N321" t="str">
        <f t="shared" si="68"/>
        <v>N/A</v>
      </c>
      <c r="P321">
        <f t="shared" si="53"/>
        <v>0</v>
      </c>
      <c r="Q321" t="str">
        <f>IFERROR(J144+MATCH(P321,J321:N321,0)-1,"")</f>
        <v/>
      </c>
      <c r="R321" t="str">
        <f t="shared" si="54"/>
        <v/>
      </c>
      <c r="S321" t="str">
        <f>IFERROR(J144+MATCH(R321,J321:N321)-1,"")</f>
        <v/>
      </c>
      <c r="T321" t="str">
        <f t="shared" si="55"/>
        <v/>
      </c>
      <c r="U321" t="str">
        <f t="shared" si="56"/>
        <v/>
      </c>
      <c r="V321" t="str">
        <f t="shared" si="57"/>
        <v/>
      </c>
      <c r="W321" t="str">
        <f t="shared" si="58"/>
        <v/>
      </c>
      <c r="X321" t="str">
        <f t="shared" si="59"/>
        <v/>
      </c>
      <c r="Y321" t="str">
        <f t="shared" si="60"/>
        <v/>
      </c>
      <c r="Z321" t="str">
        <f t="shared" si="61"/>
        <v/>
      </c>
      <c r="AA321">
        <f t="shared" si="62"/>
        <v>0</v>
      </c>
      <c r="AB321" t="str">
        <f>IFERROR(V144+MATCH(AA321,V321:Z321,0)-1,"")</f>
        <v/>
      </c>
    </row>
    <row r="322" spans="9:28" x14ac:dyDescent="0.3">
      <c r="I322" t="str">
        <f t="shared" si="63"/>
        <v>N/A</v>
      </c>
      <c r="J322" t="str">
        <f t="shared" si="64"/>
        <v>N/A</v>
      </c>
      <c r="K322" t="str">
        <f t="shared" si="65"/>
        <v>N/A</v>
      </c>
      <c r="L322" t="str">
        <f t="shared" si="66"/>
        <v>N/A</v>
      </c>
      <c r="M322" t="str">
        <f t="shared" si="67"/>
        <v>N/A</v>
      </c>
      <c r="N322" t="str">
        <f t="shared" si="68"/>
        <v>N/A</v>
      </c>
      <c r="P322">
        <f t="shared" si="53"/>
        <v>0</v>
      </c>
      <c r="Q322" t="str">
        <f>IFERROR(J144+MATCH(P322,J322:N322,0)-1,"")</f>
        <v/>
      </c>
      <c r="R322" t="str">
        <f t="shared" si="54"/>
        <v/>
      </c>
      <c r="S322" t="str">
        <f>IFERROR(J144+MATCH(R322,J322:N322)-1,"")</f>
        <v/>
      </c>
      <c r="T322" t="str">
        <f t="shared" si="55"/>
        <v/>
      </c>
      <c r="U322" t="str">
        <f t="shared" si="56"/>
        <v/>
      </c>
      <c r="V322" t="str">
        <f t="shared" si="57"/>
        <v/>
      </c>
      <c r="W322" t="str">
        <f t="shared" si="58"/>
        <v/>
      </c>
      <c r="X322" t="str">
        <f t="shared" si="59"/>
        <v/>
      </c>
      <c r="Y322" t="str">
        <f t="shared" si="60"/>
        <v/>
      </c>
      <c r="Z322" t="str">
        <f t="shared" si="61"/>
        <v/>
      </c>
      <c r="AA322">
        <f t="shared" si="62"/>
        <v>0</v>
      </c>
      <c r="AB322" t="str">
        <f>IFERROR(V144+MATCH(AA322,V322:Z322,0)-1,"")</f>
        <v/>
      </c>
    </row>
    <row r="323" spans="9:28" x14ac:dyDescent="0.3">
      <c r="I323" t="str">
        <f t="shared" si="63"/>
        <v>N/A</v>
      </c>
      <c r="J323" t="str">
        <f t="shared" si="64"/>
        <v>N/A</v>
      </c>
      <c r="K323" t="str">
        <f t="shared" si="65"/>
        <v>N/A</v>
      </c>
      <c r="L323" t="str">
        <f t="shared" si="66"/>
        <v>N/A</v>
      </c>
      <c r="M323" t="str">
        <f t="shared" si="67"/>
        <v>N/A</v>
      </c>
      <c r="N323" t="str">
        <f t="shared" si="68"/>
        <v>N/A</v>
      </c>
      <c r="P323">
        <f t="shared" si="53"/>
        <v>0</v>
      </c>
      <c r="Q323" t="str">
        <f>IFERROR(J144+MATCH(P323,J323:N323,0)-1,"")</f>
        <v/>
      </c>
      <c r="R323" t="str">
        <f t="shared" si="54"/>
        <v/>
      </c>
      <c r="S323" t="str">
        <f>IFERROR(J144+MATCH(R323,J323:N323)-1,"")</f>
        <v/>
      </c>
      <c r="T323" t="str">
        <f t="shared" si="55"/>
        <v/>
      </c>
      <c r="U323" t="str">
        <f t="shared" si="56"/>
        <v/>
      </c>
      <c r="V323" t="str">
        <f t="shared" si="57"/>
        <v/>
      </c>
      <c r="W323" t="str">
        <f t="shared" si="58"/>
        <v/>
      </c>
      <c r="X323" t="str">
        <f t="shared" si="59"/>
        <v/>
      </c>
      <c r="Y323" t="str">
        <f t="shared" si="60"/>
        <v/>
      </c>
      <c r="Z323" t="str">
        <f t="shared" si="61"/>
        <v/>
      </c>
      <c r="AA323">
        <f t="shared" si="62"/>
        <v>0</v>
      </c>
      <c r="AB323" t="str">
        <f>IFERROR(V144+MATCH(AA323,V323:Z323,0)-1,"")</f>
        <v/>
      </c>
    </row>
    <row r="324" spans="9:28" x14ac:dyDescent="0.3">
      <c r="I324" t="str">
        <f t="shared" si="63"/>
        <v>N/A</v>
      </c>
      <c r="J324" t="str">
        <f t="shared" si="64"/>
        <v>N/A</v>
      </c>
      <c r="K324" t="str">
        <f t="shared" si="65"/>
        <v>N/A</v>
      </c>
      <c r="L324" t="str">
        <f t="shared" si="66"/>
        <v>N/A</v>
      </c>
      <c r="M324" t="str">
        <f t="shared" si="67"/>
        <v>N/A</v>
      </c>
      <c r="N324" t="str">
        <f t="shared" si="68"/>
        <v>N/A</v>
      </c>
      <c r="P324">
        <f t="shared" si="53"/>
        <v>0</v>
      </c>
      <c r="Q324" t="str">
        <f>IFERROR(J144+MATCH(P324,J324:N324,0)-1,"")</f>
        <v/>
      </c>
      <c r="R324" t="str">
        <f t="shared" si="54"/>
        <v/>
      </c>
      <c r="S324" t="str">
        <f>IFERROR(J144+MATCH(R324,J324:N324)-1,"")</f>
        <v/>
      </c>
      <c r="T324" t="str">
        <f t="shared" si="55"/>
        <v/>
      </c>
      <c r="U324" t="str">
        <f t="shared" si="56"/>
        <v/>
      </c>
      <c r="V324" t="str">
        <f t="shared" si="57"/>
        <v/>
      </c>
      <c r="W324" t="str">
        <f t="shared" si="58"/>
        <v/>
      </c>
      <c r="X324" t="str">
        <f t="shared" si="59"/>
        <v/>
      </c>
      <c r="Y324" t="str">
        <f t="shared" si="60"/>
        <v/>
      </c>
      <c r="Z324" t="str">
        <f t="shared" si="61"/>
        <v/>
      </c>
      <c r="AA324">
        <f t="shared" si="62"/>
        <v>0</v>
      </c>
      <c r="AB324" t="str">
        <f>IFERROR(V144+MATCH(AA324,V324:Z324,0)-1,"")</f>
        <v/>
      </c>
    </row>
    <row r="325" spans="9:28" x14ac:dyDescent="0.3">
      <c r="I325" t="str">
        <f t="shared" si="63"/>
        <v>N/A</v>
      </c>
      <c r="J325" t="str">
        <f t="shared" si="64"/>
        <v>N/A</v>
      </c>
      <c r="K325" t="str">
        <f t="shared" si="65"/>
        <v>N/A</v>
      </c>
      <c r="L325" t="str">
        <f t="shared" si="66"/>
        <v>N/A</v>
      </c>
      <c r="M325" t="str">
        <f t="shared" si="67"/>
        <v>N/A</v>
      </c>
      <c r="N325" t="str">
        <f t="shared" si="68"/>
        <v>N/A</v>
      </c>
      <c r="P325">
        <f t="shared" si="53"/>
        <v>0</v>
      </c>
      <c r="Q325" t="str">
        <f>IFERROR(J144+MATCH(P325,J325:N325,0)-1,"")</f>
        <v/>
      </c>
      <c r="R325" t="str">
        <f t="shared" si="54"/>
        <v/>
      </c>
      <c r="S325" t="str">
        <f>IFERROR(J144+MATCH(R325,J325:N325)-1,"")</f>
        <v/>
      </c>
      <c r="T325" t="str">
        <f t="shared" si="55"/>
        <v/>
      </c>
      <c r="U325" t="str">
        <f t="shared" si="56"/>
        <v/>
      </c>
      <c r="V325" t="str">
        <f t="shared" si="57"/>
        <v/>
      </c>
      <c r="W325" t="str">
        <f t="shared" si="58"/>
        <v/>
      </c>
      <c r="X325" t="str">
        <f t="shared" si="59"/>
        <v/>
      </c>
      <c r="Y325" t="str">
        <f t="shared" si="60"/>
        <v/>
      </c>
      <c r="Z325" t="str">
        <f t="shared" si="61"/>
        <v/>
      </c>
      <c r="AA325">
        <f t="shared" si="62"/>
        <v>0</v>
      </c>
      <c r="AB325" t="str">
        <f>IFERROR(V144+MATCH(AA325,V325:Z325,0)-1,"")</f>
        <v/>
      </c>
    </row>
    <row r="326" spans="9:28" x14ac:dyDescent="0.3">
      <c r="I326" t="str">
        <f t="shared" si="63"/>
        <v>N/A</v>
      </c>
      <c r="J326" t="str">
        <f t="shared" si="64"/>
        <v>N/A</v>
      </c>
      <c r="K326" t="str">
        <f t="shared" si="65"/>
        <v>N/A</v>
      </c>
      <c r="L326" t="str">
        <f t="shared" si="66"/>
        <v>N/A</v>
      </c>
      <c r="M326" t="str">
        <f t="shared" si="67"/>
        <v>N/A</v>
      </c>
      <c r="N326" t="str">
        <f t="shared" si="68"/>
        <v>N/A</v>
      </c>
      <c r="P326">
        <f t="shared" si="53"/>
        <v>0</v>
      </c>
      <c r="Q326" t="str">
        <f>IFERROR(J144+MATCH(P326,J326:N326,0)-1,"")</f>
        <v/>
      </c>
      <c r="R326" t="str">
        <f t="shared" si="54"/>
        <v/>
      </c>
      <c r="S326" t="str">
        <f>IFERROR(J144+MATCH(R326,J326:N326)-1,"")</f>
        <v/>
      </c>
      <c r="T326" t="str">
        <f t="shared" si="55"/>
        <v/>
      </c>
      <c r="U326" t="str">
        <f t="shared" si="56"/>
        <v/>
      </c>
      <c r="V326" t="str">
        <f t="shared" si="57"/>
        <v/>
      </c>
      <c r="W326" t="str">
        <f t="shared" si="58"/>
        <v/>
      </c>
      <c r="X326" t="str">
        <f t="shared" si="59"/>
        <v/>
      </c>
      <c r="Y326" t="str">
        <f t="shared" si="60"/>
        <v/>
      </c>
      <c r="Z326" t="str">
        <f t="shared" si="61"/>
        <v/>
      </c>
      <c r="AA326">
        <f t="shared" si="62"/>
        <v>0</v>
      </c>
      <c r="AB326" t="str">
        <f>IFERROR(V144+MATCH(AA326,V326:Z326,0)-1,"")</f>
        <v/>
      </c>
    </row>
    <row r="327" spans="9: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9:28" x14ac:dyDescent="0.3">
      <c r="I328" t="str">
        <f t="shared" si="63"/>
        <v>N/A</v>
      </c>
      <c r="J328" t="str">
        <f t="shared" si="64"/>
        <v>N/A</v>
      </c>
      <c r="K328" t="str">
        <f t="shared" si="65"/>
        <v>N/A</v>
      </c>
      <c r="L328" t="str">
        <f t="shared" si="66"/>
        <v>N/A</v>
      </c>
      <c r="M328" t="str">
        <f t="shared" si="67"/>
        <v>N/A</v>
      </c>
      <c r="N328" t="str">
        <f t="shared" si="68"/>
        <v>N/A</v>
      </c>
      <c r="P328">
        <f t="shared" si="53"/>
        <v>0</v>
      </c>
      <c r="Q328" t="str">
        <f>IFERROR(J144+MATCH(P328,J328:N328,0)-1,"")</f>
        <v/>
      </c>
      <c r="R328" t="str">
        <f t="shared" si="54"/>
        <v/>
      </c>
      <c r="S328" t="str">
        <f>IFERROR(J144+MATCH(R328,J328:N328)-1,"")</f>
        <v/>
      </c>
      <c r="T328" t="str">
        <f t="shared" si="55"/>
        <v/>
      </c>
      <c r="U328" t="str">
        <f t="shared" si="56"/>
        <v/>
      </c>
      <c r="V328" t="str">
        <f t="shared" si="57"/>
        <v/>
      </c>
      <c r="W328" t="str">
        <f t="shared" si="58"/>
        <v/>
      </c>
      <c r="X328" t="str">
        <f t="shared" si="59"/>
        <v/>
      </c>
      <c r="Y328" t="str">
        <f t="shared" si="60"/>
        <v/>
      </c>
      <c r="Z328" t="str">
        <f t="shared" si="61"/>
        <v/>
      </c>
      <c r="AA328">
        <f t="shared" si="62"/>
        <v>0</v>
      </c>
      <c r="AB328" t="str">
        <f>IFERROR(V144+MATCH(AA328,V328:Z328,0)-1,"")</f>
        <v/>
      </c>
    </row>
    <row r="329" spans="9:28" x14ac:dyDescent="0.3">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9:28" x14ac:dyDescent="0.3">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9:28" x14ac:dyDescent="0.3">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9:28" x14ac:dyDescent="0.3">
      <c r="I332" t="str">
        <f t="shared" si="63"/>
        <v>N/A</v>
      </c>
      <c r="J332" t="str">
        <f t="shared" si="64"/>
        <v>N/A</v>
      </c>
      <c r="K332" t="str">
        <f t="shared" si="65"/>
        <v>N/A</v>
      </c>
      <c r="L332" t="str">
        <f t="shared" si="66"/>
        <v>N/A</v>
      </c>
      <c r="M332" t="str">
        <f t="shared" si="67"/>
        <v>N/A</v>
      </c>
      <c r="N332" t="str">
        <f t="shared" si="68"/>
        <v>N/A</v>
      </c>
      <c r="P332">
        <f t="shared" si="53"/>
        <v>0</v>
      </c>
      <c r="Q332" t="str">
        <f>IFERROR(J144+MATCH(P332,J332:N332,0)-1,"")</f>
        <v/>
      </c>
      <c r="R332" t="str">
        <f t="shared" si="54"/>
        <v/>
      </c>
      <c r="S332" t="str">
        <f>IFERROR(J144+MATCH(R332,J332:N332)-1,"")</f>
        <v/>
      </c>
      <c r="T332" t="str">
        <f t="shared" si="55"/>
        <v/>
      </c>
      <c r="U332" t="str">
        <f t="shared" si="56"/>
        <v/>
      </c>
      <c r="V332" t="str">
        <f t="shared" si="57"/>
        <v/>
      </c>
      <c r="W332" t="str">
        <f t="shared" si="58"/>
        <v/>
      </c>
      <c r="X332" t="str">
        <f t="shared" si="59"/>
        <v/>
      </c>
      <c r="Y332" t="str">
        <f t="shared" si="60"/>
        <v/>
      </c>
      <c r="Z332" t="str">
        <f t="shared" si="61"/>
        <v/>
      </c>
      <c r="AA332">
        <f t="shared" si="62"/>
        <v>0</v>
      </c>
      <c r="AB332" t="str">
        <f>IFERROR(V144+MATCH(AA332,V332:Z332,0)-1,"")</f>
        <v/>
      </c>
    </row>
    <row r="333" spans="9:28" x14ac:dyDescent="0.3">
      <c r="I333" t="str">
        <f t="shared" si="63"/>
        <v>N/A</v>
      </c>
      <c r="J333" t="str">
        <f t="shared" si="64"/>
        <v>N/A</v>
      </c>
      <c r="K333" t="str">
        <f t="shared" si="65"/>
        <v>N/A</v>
      </c>
      <c r="L333" t="str">
        <f t="shared" si="66"/>
        <v>N/A</v>
      </c>
      <c r="M333" t="str">
        <f t="shared" si="67"/>
        <v>N/A</v>
      </c>
      <c r="N333" t="str">
        <f t="shared" si="68"/>
        <v>N/A</v>
      </c>
      <c r="P333">
        <f t="shared" si="53"/>
        <v>0</v>
      </c>
      <c r="Q333" t="str">
        <f>IFERROR(J144+MATCH(P333,J333:N333,0)-1,"")</f>
        <v/>
      </c>
      <c r="R333" t="str">
        <f t="shared" si="54"/>
        <v/>
      </c>
      <c r="S333" t="str">
        <f>IFERROR(J144+MATCH(R333,J333:N333)-1,"")</f>
        <v/>
      </c>
      <c r="T333" t="str">
        <f t="shared" si="55"/>
        <v/>
      </c>
      <c r="U333" t="str">
        <f t="shared" si="56"/>
        <v/>
      </c>
      <c r="V333" t="str">
        <f t="shared" si="57"/>
        <v/>
      </c>
      <c r="W333" t="str">
        <f t="shared" si="58"/>
        <v/>
      </c>
      <c r="X333" t="str">
        <f t="shared" si="59"/>
        <v/>
      </c>
      <c r="Y333" t="str">
        <f t="shared" si="60"/>
        <v/>
      </c>
      <c r="Z333" t="str">
        <f t="shared" si="61"/>
        <v/>
      </c>
      <c r="AA333">
        <f t="shared" si="62"/>
        <v>0</v>
      </c>
      <c r="AB333" t="str">
        <f>IFERROR(V144+MATCH(AA333,V333:Z333,0)-1,"")</f>
        <v/>
      </c>
    </row>
    <row r="334" spans="9:28" x14ac:dyDescent="0.3">
      <c r="I334" t="str">
        <f t="shared" si="63"/>
        <v>N/A</v>
      </c>
      <c r="J334" t="str">
        <f t="shared" si="64"/>
        <v>N/A</v>
      </c>
      <c r="K334" t="str">
        <f t="shared" si="65"/>
        <v>N/A</v>
      </c>
      <c r="L334" t="str">
        <f t="shared" si="66"/>
        <v>N/A</v>
      </c>
      <c r="M334" t="str">
        <f t="shared" si="67"/>
        <v>N/A</v>
      </c>
      <c r="N334" t="str">
        <f t="shared" si="68"/>
        <v>N/A</v>
      </c>
      <c r="P334">
        <f t="shared" si="53"/>
        <v>0</v>
      </c>
      <c r="Q334" t="str">
        <f>IFERROR(J144+MATCH(P334,J334:N334,0)-1,"")</f>
        <v/>
      </c>
      <c r="R334" t="str">
        <f t="shared" si="54"/>
        <v/>
      </c>
      <c r="S334" t="str">
        <f>IFERROR(J144+MATCH(R334,J334:N334)-1,"")</f>
        <v/>
      </c>
      <c r="T334" t="str">
        <f t="shared" si="55"/>
        <v/>
      </c>
      <c r="U334" t="str">
        <f t="shared" si="56"/>
        <v/>
      </c>
      <c r="V334" t="str">
        <f t="shared" si="57"/>
        <v/>
      </c>
      <c r="W334" t="str">
        <f t="shared" si="58"/>
        <v/>
      </c>
      <c r="X334" t="str">
        <f t="shared" si="59"/>
        <v/>
      </c>
      <c r="Y334" t="str">
        <f t="shared" si="60"/>
        <v/>
      </c>
      <c r="Z334" t="str">
        <f t="shared" si="61"/>
        <v/>
      </c>
      <c r="AA334">
        <f t="shared" si="62"/>
        <v>0</v>
      </c>
      <c r="AB334" t="str">
        <f>IFERROR(V144+MATCH(AA334,V334:Z334,0)-1,"")</f>
        <v/>
      </c>
    </row>
    <row r="335" spans="9:28" x14ac:dyDescent="0.3">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9:28" x14ac:dyDescent="0.3">
      <c r="I336" t="str">
        <f t="shared" si="63"/>
        <v>N/A</v>
      </c>
      <c r="J336" t="str">
        <f t="shared" si="64"/>
        <v>N/A</v>
      </c>
      <c r="K336" t="str">
        <f t="shared" si="65"/>
        <v>N/A</v>
      </c>
      <c r="L336" t="str">
        <f t="shared" si="66"/>
        <v>N/A</v>
      </c>
      <c r="M336" t="str">
        <f t="shared" si="67"/>
        <v>N/A</v>
      </c>
      <c r="N336" t="str">
        <f t="shared" si="68"/>
        <v>N/A</v>
      </c>
      <c r="P336">
        <f t="shared" si="53"/>
        <v>0</v>
      </c>
      <c r="Q336" t="str">
        <f>IFERROR(J144+MATCH(P336,J336:N336,0)-1,"")</f>
        <v/>
      </c>
      <c r="R336" t="str">
        <f t="shared" si="54"/>
        <v/>
      </c>
      <c r="S336" t="str">
        <f>IFERROR(J144+MATCH(R336,J336:N336)-1,"")</f>
        <v/>
      </c>
      <c r="T336" t="str">
        <f t="shared" si="55"/>
        <v/>
      </c>
      <c r="U336" t="str">
        <f t="shared" si="56"/>
        <v/>
      </c>
      <c r="V336" t="str">
        <f t="shared" si="57"/>
        <v/>
      </c>
      <c r="W336" t="str">
        <f t="shared" si="58"/>
        <v/>
      </c>
      <c r="X336" t="str">
        <f t="shared" si="59"/>
        <v/>
      </c>
      <c r="Y336" t="str">
        <f t="shared" si="60"/>
        <v/>
      </c>
      <c r="Z336" t="str">
        <f t="shared" si="61"/>
        <v/>
      </c>
      <c r="AA336">
        <f t="shared" si="62"/>
        <v>0</v>
      </c>
      <c r="AB336" t="str">
        <f>IFERROR(V144+MATCH(AA336,V336:Z336,0)-1,"")</f>
        <v/>
      </c>
    </row>
    <row r="337" spans="9:28" x14ac:dyDescent="0.3">
      <c r="I337" t="str">
        <f t="shared" si="63"/>
        <v>N/A</v>
      </c>
      <c r="J337" t="str">
        <f t="shared" si="64"/>
        <v>N/A</v>
      </c>
      <c r="K337" t="str">
        <f t="shared" si="65"/>
        <v>N/A</v>
      </c>
      <c r="L337" t="str">
        <f t="shared" si="66"/>
        <v>N/A</v>
      </c>
      <c r="M337" t="str">
        <f t="shared" si="67"/>
        <v>N/A</v>
      </c>
      <c r="N337" t="str">
        <f t="shared" si="68"/>
        <v>N/A</v>
      </c>
      <c r="P337">
        <f t="shared" ref="P337:P353" si="69">MAX(J337:N337)</f>
        <v>0</v>
      </c>
      <c r="Q337" t="str">
        <f>IFERROR(J144+MATCH(P337,J337:N337,0)-1,"")</f>
        <v/>
      </c>
      <c r="R337" t="str">
        <f t="shared" ref="R337:R400" si="70">IF(Q337="","",MIN(J337:N337))</f>
        <v/>
      </c>
      <c r="S337" t="str">
        <f>IFERROR(J144+MATCH(R337,J337:N337)-1,"")</f>
        <v/>
      </c>
      <c r="T337" t="str">
        <f t="shared" ref="T337:T353" si="71">IFERROR(AVERAGE(J337:N337),"")</f>
        <v/>
      </c>
      <c r="U337" t="str">
        <f t="shared" ref="U337:U353" si="72">IFERROR(STDEV(J337:N337),"")</f>
        <v/>
      </c>
      <c r="V337" t="str">
        <f t="shared" ref="V337:V400" si="73">IF(C337="-","",IF(ISBLANK(B337),"",IF(OR(ISNUMBER(FIND("Growth",B337)),ISNUMBER(FIND("Margin",B337))),"",(J337-T337)/U337)))</f>
        <v/>
      </c>
      <c r="W337" t="str">
        <f t="shared" ref="W337:W353" si="74">IF(OR(D337="-",ISBLANK(D337)),"",(K337-T337)/U337)</f>
        <v/>
      </c>
      <c r="X337" t="str">
        <f t="shared" ref="X337:X353" si="75">IF(OR(E337="-",ISBLANK(E337)),"",(L337-T337)/U337)</f>
        <v/>
      </c>
      <c r="Y337" t="str">
        <f t="shared" ref="Y337:Y353" si="76">IF(OR(F337="-",ISBLANK(F337)),"",(M337-T337)/U337)</f>
        <v/>
      </c>
      <c r="Z337" t="str">
        <f t="shared" ref="Z337:Z353" si="77">IFERROR(IF(OR(G337="-",ISBLANK(G337)),"",(N337-T337)/U337),"")</f>
        <v/>
      </c>
      <c r="AA337">
        <f t="shared" ref="AA337:AA400" si="78">IF(MAX(MAX(V337:Z337),ABS(MIN(V337:Z337)))=ABS(MIN(V337:Z337)),MIN(V337:Z337),MAX(V337:Z337))</f>
        <v>0</v>
      </c>
      <c r="AB337" t="str">
        <f>IFERROR(V144+MATCH(AA337,V337:Z337,0)-1,"")</f>
        <v/>
      </c>
    </row>
    <row r="338" spans="9:28" x14ac:dyDescent="0.3">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9:28" x14ac:dyDescent="0.3">
      <c r="I339" t="str">
        <f t="shared" si="63"/>
        <v>N/A</v>
      </c>
      <c r="J339" t="str">
        <f t="shared" si="64"/>
        <v>N/A</v>
      </c>
      <c r="K339" t="str">
        <f t="shared" si="65"/>
        <v>N/A</v>
      </c>
      <c r="L339" t="str">
        <f t="shared" si="66"/>
        <v>N/A</v>
      </c>
      <c r="M339" t="str">
        <f t="shared" si="67"/>
        <v>N/A</v>
      </c>
      <c r="N339" t="str">
        <f t="shared" si="68"/>
        <v>N/A</v>
      </c>
      <c r="P339">
        <f t="shared" si="69"/>
        <v>0</v>
      </c>
      <c r="Q339" t="str">
        <f>IFERROR(J144+MATCH(P339,J339:N339,0)-1,"")</f>
        <v/>
      </c>
      <c r="R339" t="str">
        <f t="shared" si="70"/>
        <v/>
      </c>
      <c r="S339" t="str">
        <f>IFERROR(J144+MATCH(R339,J339:N339)-1,"")</f>
        <v/>
      </c>
      <c r="T339" t="str">
        <f t="shared" si="71"/>
        <v/>
      </c>
      <c r="U339" t="str">
        <f t="shared" si="72"/>
        <v/>
      </c>
      <c r="V339" t="str">
        <f t="shared" si="73"/>
        <v/>
      </c>
      <c r="W339" t="str">
        <f t="shared" si="74"/>
        <v/>
      </c>
      <c r="X339" t="str">
        <f t="shared" si="75"/>
        <v/>
      </c>
      <c r="Y339" t="str">
        <f t="shared" si="76"/>
        <v/>
      </c>
      <c r="Z339" t="str">
        <f t="shared" si="77"/>
        <v/>
      </c>
      <c r="AA339">
        <f t="shared" si="78"/>
        <v>0</v>
      </c>
      <c r="AB339" t="str">
        <f>IFERROR(V144+MATCH(AA339,V339:Z339,0)-1,"")</f>
        <v/>
      </c>
    </row>
    <row r="340" spans="9:28" x14ac:dyDescent="0.3">
      <c r="I340" t="str">
        <f t="shared" si="63"/>
        <v>N/A</v>
      </c>
      <c r="J340" t="str">
        <f t="shared" si="64"/>
        <v>N/A</v>
      </c>
      <c r="K340" t="str">
        <f t="shared" si="65"/>
        <v>N/A</v>
      </c>
      <c r="L340" t="str">
        <f t="shared" si="66"/>
        <v>N/A</v>
      </c>
      <c r="M340" t="str">
        <f t="shared" si="67"/>
        <v>N/A</v>
      </c>
      <c r="N340" t="str">
        <f t="shared" si="68"/>
        <v>N/A</v>
      </c>
      <c r="P340">
        <f t="shared" si="69"/>
        <v>0</v>
      </c>
      <c r="Q340" t="str">
        <f>IFERROR(J144+MATCH(P340,J340:N340,0)-1,"")</f>
        <v/>
      </c>
      <c r="R340" t="str">
        <f t="shared" si="70"/>
        <v/>
      </c>
      <c r="S340" t="str">
        <f>IFERROR(J144+MATCH(R340,J340:N340)-1,"")</f>
        <v/>
      </c>
      <c r="T340" t="str">
        <f t="shared" si="71"/>
        <v/>
      </c>
      <c r="U340" t="str">
        <f t="shared" si="72"/>
        <v/>
      </c>
      <c r="V340" t="str">
        <f t="shared" si="73"/>
        <v/>
      </c>
      <c r="W340" t="str">
        <f t="shared" si="74"/>
        <v/>
      </c>
      <c r="X340" t="str">
        <f t="shared" si="75"/>
        <v/>
      </c>
      <c r="Y340" t="str">
        <f t="shared" si="76"/>
        <v/>
      </c>
      <c r="Z340" t="str">
        <f t="shared" si="77"/>
        <v/>
      </c>
      <c r="AA340">
        <f t="shared" si="78"/>
        <v>0</v>
      </c>
      <c r="AB340" t="str">
        <f>IFERROR(V144+MATCH(AA340,V340:Z340,0)-1,"")</f>
        <v/>
      </c>
    </row>
    <row r="341" spans="9:28" x14ac:dyDescent="0.3">
      <c r="I341" t="str">
        <f t="shared" si="63"/>
        <v>N/A</v>
      </c>
      <c r="J341" t="str">
        <f t="shared" si="64"/>
        <v>N/A</v>
      </c>
      <c r="K341" t="str">
        <f t="shared" si="65"/>
        <v>N/A</v>
      </c>
      <c r="L341" t="str">
        <f t="shared" si="66"/>
        <v>N/A</v>
      </c>
      <c r="M341" t="str">
        <f t="shared" si="67"/>
        <v>N/A</v>
      </c>
      <c r="N341" t="str">
        <f t="shared" si="68"/>
        <v>N/A</v>
      </c>
      <c r="P341">
        <f t="shared" si="69"/>
        <v>0</v>
      </c>
      <c r="Q341" t="str">
        <f>IFERROR(J144+MATCH(P341,J341:N341,0)-1,"")</f>
        <v/>
      </c>
      <c r="R341" t="str">
        <f t="shared" si="70"/>
        <v/>
      </c>
      <c r="S341" t="str">
        <f>IFERROR(J144+MATCH(R341,J341:N341)-1,"")</f>
        <v/>
      </c>
      <c r="T341" t="str">
        <f t="shared" si="71"/>
        <v/>
      </c>
      <c r="U341" t="str">
        <f t="shared" si="72"/>
        <v/>
      </c>
      <c r="V341" t="str">
        <f t="shared" si="73"/>
        <v/>
      </c>
      <c r="W341" t="str">
        <f t="shared" si="74"/>
        <v/>
      </c>
      <c r="X341" t="str">
        <f t="shared" si="75"/>
        <v/>
      </c>
      <c r="Y341" t="str">
        <f t="shared" si="76"/>
        <v/>
      </c>
      <c r="Z341" t="str">
        <f t="shared" si="77"/>
        <v/>
      </c>
      <c r="AA341">
        <f t="shared" si="78"/>
        <v>0</v>
      </c>
      <c r="AB341" t="str">
        <f>IFERROR(V144+MATCH(AA341,V341:Z341,0)-1,"")</f>
        <v/>
      </c>
    </row>
    <row r="342" spans="9:28" x14ac:dyDescent="0.3">
      <c r="I342" t="str">
        <f t="shared" si="63"/>
        <v>N/A</v>
      </c>
      <c r="J342" t="str">
        <f t="shared" si="64"/>
        <v>N/A</v>
      </c>
      <c r="K342" t="str">
        <f t="shared" si="65"/>
        <v>N/A</v>
      </c>
      <c r="L342" t="str">
        <f t="shared" si="66"/>
        <v>N/A</v>
      </c>
      <c r="M342" t="str">
        <f t="shared" si="67"/>
        <v>N/A</v>
      </c>
      <c r="N342" t="str">
        <f t="shared" si="68"/>
        <v>N/A</v>
      </c>
      <c r="P342">
        <f t="shared" si="69"/>
        <v>0</v>
      </c>
      <c r="Q342" t="str">
        <f>IFERROR(J144+MATCH(P342,J342:N342,0)-1,"")</f>
        <v/>
      </c>
      <c r="R342" t="str">
        <f t="shared" si="70"/>
        <v/>
      </c>
      <c r="S342" t="str">
        <f>IFERROR(J144+MATCH(R342,J342:N342)-1,"")</f>
        <v/>
      </c>
      <c r="T342" t="str">
        <f t="shared" si="71"/>
        <v/>
      </c>
      <c r="U342" t="str">
        <f t="shared" si="72"/>
        <v/>
      </c>
      <c r="V342" t="str">
        <f t="shared" si="73"/>
        <v/>
      </c>
      <c r="W342" t="str">
        <f t="shared" si="74"/>
        <v/>
      </c>
      <c r="X342" t="str">
        <f t="shared" si="75"/>
        <v/>
      </c>
      <c r="Y342" t="str">
        <f t="shared" si="76"/>
        <v/>
      </c>
      <c r="Z342" t="str">
        <f t="shared" si="77"/>
        <v/>
      </c>
      <c r="AA342">
        <f t="shared" si="78"/>
        <v>0</v>
      </c>
      <c r="AB342" t="str">
        <f>IFERROR(V144+MATCH(AA342,V342:Z342,0)-1,"")</f>
        <v/>
      </c>
    </row>
    <row r="343" spans="9:28" x14ac:dyDescent="0.3">
      <c r="I343" t="str">
        <f t="shared" si="63"/>
        <v>N/A</v>
      </c>
      <c r="J343" t="str">
        <f t="shared" si="64"/>
        <v>N/A</v>
      </c>
      <c r="K343" t="str">
        <f t="shared" si="65"/>
        <v>N/A</v>
      </c>
      <c r="L343" t="str">
        <f t="shared" si="66"/>
        <v>N/A</v>
      </c>
      <c r="M343" t="str">
        <f t="shared" si="67"/>
        <v>N/A</v>
      </c>
      <c r="N343" t="str">
        <f t="shared" si="68"/>
        <v>N/A</v>
      </c>
      <c r="P343">
        <f t="shared" si="69"/>
        <v>0</v>
      </c>
      <c r="Q343" t="str">
        <f>IFERROR(J144+MATCH(P343,J343:N343,0)-1,"")</f>
        <v/>
      </c>
      <c r="R343" t="str">
        <f t="shared" si="70"/>
        <v/>
      </c>
      <c r="S343" t="str">
        <f>IFERROR(J144+MATCH(R343,J343:N343)-1,"")</f>
        <v/>
      </c>
      <c r="T343" t="str">
        <f t="shared" si="71"/>
        <v/>
      </c>
      <c r="U343" t="str">
        <f t="shared" si="72"/>
        <v/>
      </c>
      <c r="V343" t="str">
        <f t="shared" si="73"/>
        <v/>
      </c>
      <c r="W343" t="str">
        <f t="shared" si="74"/>
        <v/>
      </c>
      <c r="X343" t="str">
        <f t="shared" si="75"/>
        <v/>
      </c>
      <c r="Y343" t="str">
        <f t="shared" si="76"/>
        <v/>
      </c>
      <c r="Z343" t="str">
        <f t="shared" si="77"/>
        <v/>
      </c>
      <c r="AA343">
        <f t="shared" si="78"/>
        <v>0</v>
      </c>
      <c r="AB343" t="str">
        <f>IFERROR(V144+MATCH(AA343,V343:Z343,0)-1,"")</f>
        <v/>
      </c>
    </row>
    <row r="344" spans="9:28" x14ac:dyDescent="0.3">
      <c r="I344" t="str">
        <f t="shared" si="63"/>
        <v>N/A</v>
      </c>
      <c r="J344" t="str">
        <f t="shared" si="64"/>
        <v>N/A</v>
      </c>
      <c r="K344" t="str">
        <f t="shared" si="65"/>
        <v>N/A</v>
      </c>
      <c r="L344" t="str">
        <f t="shared" si="66"/>
        <v>N/A</v>
      </c>
      <c r="M344" t="str">
        <f t="shared" si="67"/>
        <v>N/A</v>
      </c>
      <c r="N344" t="str">
        <f t="shared" si="68"/>
        <v>N/A</v>
      </c>
      <c r="P344">
        <f t="shared" si="69"/>
        <v>0</v>
      </c>
      <c r="Q344" t="str">
        <f>IFERROR(J144+MATCH(P344,J344:N344,0)-1,"")</f>
        <v/>
      </c>
      <c r="R344" t="str">
        <f t="shared" si="70"/>
        <v/>
      </c>
      <c r="S344" t="str">
        <f>IFERROR(J144+MATCH(R344,J344:N344)-1,"")</f>
        <v/>
      </c>
      <c r="T344" t="str">
        <f t="shared" si="71"/>
        <v/>
      </c>
      <c r="U344" t="str">
        <f t="shared" si="72"/>
        <v/>
      </c>
      <c r="V344" t="str">
        <f t="shared" si="73"/>
        <v/>
      </c>
      <c r="W344" t="str">
        <f t="shared" si="74"/>
        <v/>
      </c>
      <c r="X344" t="str">
        <f t="shared" si="75"/>
        <v/>
      </c>
      <c r="Y344" t="str">
        <f t="shared" si="76"/>
        <v/>
      </c>
      <c r="Z344" t="str">
        <f t="shared" si="77"/>
        <v/>
      </c>
      <c r="AA344">
        <f t="shared" si="78"/>
        <v>0</v>
      </c>
      <c r="AB344" t="str">
        <f>IFERROR(V144+MATCH(AA344,V344:Z344,0)-1,"")</f>
        <v/>
      </c>
    </row>
    <row r="345" spans="9:28" x14ac:dyDescent="0.3">
      <c r="I345" t="str">
        <f t="shared" si="63"/>
        <v>N/A</v>
      </c>
      <c r="J345" t="str">
        <f t="shared" si="64"/>
        <v>N/A</v>
      </c>
      <c r="K345" t="str">
        <f t="shared" si="65"/>
        <v>N/A</v>
      </c>
      <c r="L345" t="str">
        <f t="shared" si="66"/>
        <v>N/A</v>
      </c>
      <c r="M345" t="str">
        <f t="shared" si="67"/>
        <v>N/A</v>
      </c>
      <c r="N345" t="str">
        <f t="shared" si="68"/>
        <v>N/A</v>
      </c>
      <c r="P345">
        <f t="shared" si="69"/>
        <v>0</v>
      </c>
      <c r="Q345" t="str">
        <f>IFERROR(J144+MATCH(P345,J345:N345,0)-1,"")</f>
        <v/>
      </c>
      <c r="R345" t="str">
        <f t="shared" si="70"/>
        <v/>
      </c>
      <c r="S345" t="str">
        <f>IFERROR(J144+MATCH(R345,J345:N345)-1,"")</f>
        <v/>
      </c>
      <c r="T345" t="str">
        <f t="shared" si="71"/>
        <v/>
      </c>
      <c r="U345" t="str">
        <f t="shared" si="72"/>
        <v/>
      </c>
      <c r="V345" t="str">
        <f t="shared" si="73"/>
        <v/>
      </c>
      <c r="W345" t="str">
        <f t="shared" si="74"/>
        <v/>
      </c>
      <c r="X345" t="str">
        <f t="shared" si="75"/>
        <v/>
      </c>
      <c r="Y345" t="str">
        <f t="shared" si="76"/>
        <v/>
      </c>
      <c r="Z345" t="str">
        <f t="shared" si="77"/>
        <v/>
      </c>
      <c r="AA345">
        <f t="shared" si="78"/>
        <v>0</v>
      </c>
      <c r="AB345" t="str">
        <f>IFERROR(V144+MATCH(AA345,V345:Z345,0)-1,"")</f>
        <v/>
      </c>
    </row>
    <row r="346" spans="9:28" x14ac:dyDescent="0.3">
      <c r="I346" t="str">
        <f t="shared" si="63"/>
        <v>N/A</v>
      </c>
      <c r="J346" t="str">
        <f t="shared" si="64"/>
        <v>N/A</v>
      </c>
      <c r="K346" t="str">
        <f t="shared" si="65"/>
        <v>N/A</v>
      </c>
      <c r="L346" t="str">
        <f t="shared" si="66"/>
        <v>N/A</v>
      </c>
      <c r="M346" t="str">
        <f t="shared" si="67"/>
        <v>N/A</v>
      </c>
      <c r="N346" t="str">
        <f t="shared" si="68"/>
        <v>N/A</v>
      </c>
      <c r="P346">
        <f t="shared" si="69"/>
        <v>0</v>
      </c>
      <c r="Q346" t="str">
        <f>IFERROR(J144+MATCH(P346,J346:N346,0)-1,"")</f>
        <v/>
      </c>
      <c r="R346" t="str">
        <f t="shared" si="70"/>
        <v/>
      </c>
      <c r="S346" t="str">
        <f>IFERROR(J144+MATCH(R346,J346:N346)-1,"")</f>
        <v/>
      </c>
      <c r="T346" t="str">
        <f t="shared" si="71"/>
        <v/>
      </c>
      <c r="U346" t="str">
        <f t="shared" si="72"/>
        <v/>
      </c>
      <c r="V346" t="str">
        <f t="shared" si="73"/>
        <v/>
      </c>
      <c r="W346" t="str">
        <f t="shared" si="74"/>
        <v/>
      </c>
      <c r="X346" t="str">
        <f t="shared" si="75"/>
        <v/>
      </c>
      <c r="Y346" t="str">
        <f t="shared" si="76"/>
        <v/>
      </c>
      <c r="Z346" t="str">
        <f t="shared" si="77"/>
        <v/>
      </c>
      <c r="AA346">
        <f t="shared" si="78"/>
        <v>0</v>
      </c>
      <c r="AB346" t="str">
        <f>IFERROR(V144+MATCH(AA346,V346:Z346,0)-1,"")</f>
        <v/>
      </c>
    </row>
    <row r="347" spans="9:28" x14ac:dyDescent="0.3">
      <c r="I347" t="str">
        <f t="shared" si="63"/>
        <v>N/A</v>
      </c>
      <c r="J347" t="str">
        <f t="shared" si="64"/>
        <v>N/A</v>
      </c>
      <c r="K347" t="str">
        <f t="shared" si="65"/>
        <v>N/A</v>
      </c>
      <c r="L347" t="str">
        <f t="shared" si="66"/>
        <v>N/A</v>
      </c>
      <c r="M347" t="str">
        <f t="shared" si="67"/>
        <v>N/A</v>
      </c>
      <c r="N347" t="str">
        <f t="shared" si="68"/>
        <v>N/A</v>
      </c>
      <c r="P347">
        <f t="shared" si="69"/>
        <v>0</v>
      </c>
      <c r="Q347" t="str">
        <f>IFERROR(J144+MATCH(P347,J347:N347,0)-1,"")</f>
        <v/>
      </c>
      <c r="R347" t="str">
        <f t="shared" si="70"/>
        <v/>
      </c>
      <c r="S347" t="str">
        <f>IFERROR(J144+MATCH(R347,J347:N347)-1,"")</f>
        <v/>
      </c>
      <c r="T347" t="str">
        <f t="shared" si="71"/>
        <v/>
      </c>
      <c r="U347" t="str">
        <f t="shared" si="72"/>
        <v/>
      </c>
      <c r="V347" t="str">
        <f t="shared" si="73"/>
        <v/>
      </c>
      <c r="W347" t="str">
        <f t="shared" si="74"/>
        <v/>
      </c>
      <c r="X347" t="str">
        <f t="shared" si="75"/>
        <v/>
      </c>
      <c r="Y347" t="str">
        <f t="shared" si="76"/>
        <v/>
      </c>
      <c r="Z347" t="str">
        <f t="shared" si="77"/>
        <v/>
      </c>
      <c r="AA347">
        <f t="shared" si="78"/>
        <v>0</v>
      </c>
      <c r="AB347" t="str">
        <f>IFERROR(V144+MATCH(AA347,V347:Z347,0)-1,"")</f>
        <v/>
      </c>
    </row>
    <row r="348" spans="9:28" x14ac:dyDescent="0.3">
      <c r="I348" t="str">
        <f t="shared" si="63"/>
        <v>N/A</v>
      </c>
      <c r="J348" t="str">
        <f t="shared" si="64"/>
        <v>N/A</v>
      </c>
      <c r="K348" t="str">
        <f t="shared" si="65"/>
        <v>N/A</v>
      </c>
      <c r="L348" t="str">
        <f t="shared" si="66"/>
        <v>N/A</v>
      </c>
      <c r="M348" t="str">
        <f t="shared" si="67"/>
        <v>N/A</v>
      </c>
      <c r="N348" t="str">
        <f t="shared" si="68"/>
        <v>N/A</v>
      </c>
      <c r="P348">
        <f t="shared" si="69"/>
        <v>0</v>
      </c>
      <c r="Q348" t="str">
        <f>IFERROR(J144+MATCH(P348,J348:N348,0)-1,"")</f>
        <v/>
      </c>
      <c r="R348" t="str">
        <f t="shared" si="70"/>
        <v/>
      </c>
      <c r="S348" t="str">
        <f>IFERROR(J144+MATCH(R348,J348:N348)-1,"")</f>
        <v/>
      </c>
      <c r="T348" t="str">
        <f t="shared" si="71"/>
        <v/>
      </c>
      <c r="U348" t="str">
        <f t="shared" si="72"/>
        <v/>
      </c>
      <c r="V348" t="str">
        <f t="shared" si="73"/>
        <v/>
      </c>
      <c r="W348" t="str">
        <f t="shared" si="74"/>
        <v/>
      </c>
      <c r="X348" t="str">
        <f t="shared" si="75"/>
        <v/>
      </c>
      <c r="Y348" t="str">
        <f t="shared" si="76"/>
        <v/>
      </c>
      <c r="Z348" t="str">
        <f t="shared" si="77"/>
        <v/>
      </c>
      <c r="AA348">
        <f t="shared" si="78"/>
        <v>0</v>
      </c>
      <c r="AB348" t="str">
        <f>IFERROR(V144+MATCH(AA348,V348:Z348,0)-1,"")</f>
        <v/>
      </c>
    </row>
    <row r="349" spans="9:28" x14ac:dyDescent="0.3">
      <c r="I349" t="str">
        <f t="shared" si="63"/>
        <v>N/A</v>
      </c>
      <c r="J349" t="str">
        <f t="shared" si="64"/>
        <v>N/A</v>
      </c>
      <c r="K349" t="str">
        <f t="shared" si="65"/>
        <v>N/A</v>
      </c>
      <c r="L349" t="str">
        <f t="shared" si="66"/>
        <v>N/A</v>
      </c>
      <c r="M349" t="str">
        <f t="shared" si="67"/>
        <v>N/A</v>
      </c>
      <c r="N349" t="str">
        <f t="shared" si="68"/>
        <v>N/A</v>
      </c>
      <c r="P349">
        <f t="shared" si="69"/>
        <v>0</v>
      </c>
      <c r="Q349" t="str">
        <f>IFERROR(J144+MATCH(P349,J349:N349,0)-1,"")</f>
        <v/>
      </c>
      <c r="R349" t="str">
        <f t="shared" si="70"/>
        <v/>
      </c>
      <c r="S349" t="str">
        <f>IFERROR(J144+MATCH(R349,J349:N349)-1,"")</f>
        <v/>
      </c>
      <c r="T349" t="str">
        <f t="shared" si="71"/>
        <v/>
      </c>
      <c r="U349" t="str">
        <f t="shared" si="72"/>
        <v/>
      </c>
      <c r="V349" t="str">
        <f t="shared" si="73"/>
        <v/>
      </c>
      <c r="W349" t="str">
        <f t="shared" si="74"/>
        <v/>
      </c>
      <c r="X349" t="str">
        <f t="shared" si="75"/>
        <v/>
      </c>
      <c r="Y349" t="str">
        <f t="shared" si="76"/>
        <v/>
      </c>
      <c r="Z349" t="str">
        <f t="shared" si="77"/>
        <v/>
      </c>
      <c r="AA349">
        <f t="shared" si="78"/>
        <v>0</v>
      </c>
      <c r="AB349" t="str">
        <f>IFERROR(V144+MATCH(AA349,V349:Z349,0)-1,"")</f>
        <v/>
      </c>
    </row>
    <row r="350" spans="9:28" x14ac:dyDescent="0.3">
      <c r="I350" t="str">
        <f t="shared" si="63"/>
        <v>N/A</v>
      </c>
      <c r="J350" t="str">
        <f t="shared" si="64"/>
        <v>N/A</v>
      </c>
      <c r="K350" t="str">
        <f t="shared" si="65"/>
        <v>N/A</v>
      </c>
      <c r="L350" t="str">
        <f t="shared" si="66"/>
        <v>N/A</v>
      </c>
      <c r="M350" t="str">
        <f t="shared" si="67"/>
        <v>N/A</v>
      </c>
      <c r="N350" t="str">
        <f t="shared" si="68"/>
        <v>N/A</v>
      </c>
      <c r="P350">
        <f t="shared" si="69"/>
        <v>0</v>
      </c>
      <c r="Q350" t="str">
        <f>IFERROR(J144+MATCH(P350,J350:N350,0)-1,"")</f>
        <v/>
      </c>
      <c r="R350" t="str">
        <f t="shared" si="70"/>
        <v/>
      </c>
      <c r="S350" t="str">
        <f>IFERROR(J144+MATCH(R350,J350:N350)-1,"")</f>
        <v/>
      </c>
      <c r="T350" t="str">
        <f t="shared" si="71"/>
        <v/>
      </c>
      <c r="U350" t="str">
        <f t="shared" si="72"/>
        <v/>
      </c>
      <c r="V350" t="str">
        <f t="shared" si="73"/>
        <v/>
      </c>
      <c r="W350" t="str">
        <f t="shared" si="74"/>
        <v/>
      </c>
      <c r="X350" t="str">
        <f t="shared" si="75"/>
        <v/>
      </c>
      <c r="Y350" t="str">
        <f t="shared" si="76"/>
        <v/>
      </c>
      <c r="Z350" t="str">
        <f t="shared" si="77"/>
        <v/>
      </c>
      <c r="AA350">
        <f t="shared" si="78"/>
        <v>0</v>
      </c>
      <c r="AB350" t="str">
        <f>IFERROR(V144+MATCH(AA350,V350:Z350,0)-1,"")</f>
        <v/>
      </c>
    </row>
    <row r="351" spans="9:28" x14ac:dyDescent="0.3">
      <c r="I351" t="str">
        <f t="shared" si="63"/>
        <v>N/A</v>
      </c>
      <c r="J351" t="str">
        <f t="shared" si="64"/>
        <v>N/A</v>
      </c>
      <c r="K351" t="str">
        <f t="shared" si="65"/>
        <v>N/A</v>
      </c>
      <c r="L351" t="str">
        <f t="shared" si="66"/>
        <v>N/A</v>
      </c>
      <c r="M351" t="str">
        <f t="shared" si="67"/>
        <v>N/A</v>
      </c>
      <c r="N351" t="str">
        <f t="shared" si="68"/>
        <v>N/A</v>
      </c>
      <c r="P351">
        <f t="shared" si="69"/>
        <v>0</v>
      </c>
      <c r="Q351" t="str">
        <f>IFERROR(J144+MATCH(P351,J351:N351,0)-1,"")</f>
        <v/>
      </c>
      <c r="R351" t="str">
        <f t="shared" si="70"/>
        <v/>
      </c>
      <c r="S351" t="str">
        <f>IFERROR(J144+MATCH(R351,J351:N351)-1,"")</f>
        <v/>
      </c>
      <c r="T351" t="str">
        <f t="shared" si="71"/>
        <v/>
      </c>
      <c r="U351" t="str">
        <f t="shared" si="72"/>
        <v/>
      </c>
      <c r="V351" t="str">
        <f t="shared" si="73"/>
        <v/>
      </c>
      <c r="W351" t="str">
        <f t="shared" si="74"/>
        <v/>
      </c>
      <c r="X351" t="str">
        <f t="shared" si="75"/>
        <v/>
      </c>
      <c r="Y351" t="str">
        <f t="shared" si="76"/>
        <v/>
      </c>
      <c r="Z351" t="str">
        <f t="shared" si="77"/>
        <v/>
      </c>
      <c r="AA351">
        <f t="shared" si="78"/>
        <v>0</v>
      </c>
      <c r="AB351" t="str">
        <f>IFERROR(V144+MATCH(AA351,V351:Z351,0)-1,"")</f>
        <v/>
      </c>
    </row>
    <row r="352" spans="9:28" x14ac:dyDescent="0.3">
      <c r="I352" t="str">
        <f t="shared" si="63"/>
        <v>N/A</v>
      </c>
      <c r="J352" t="str">
        <f t="shared" si="64"/>
        <v>N/A</v>
      </c>
      <c r="K352" t="str">
        <f t="shared" si="65"/>
        <v>N/A</v>
      </c>
      <c r="L352" t="str">
        <f t="shared" si="66"/>
        <v>N/A</v>
      </c>
      <c r="M352" t="str">
        <f t="shared" si="67"/>
        <v>N/A</v>
      </c>
      <c r="N352" t="str">
        <f t="shared" si="68"/>
        <v>N/A</v>
      </c>
      <c r="P352">
        <f t="shared" si="69"/>
        <v>0</v>
      </c>
      <c r="Q352" t="str">
        <f>IFERROR(J144+MATCH(P352,J352:N352,0)-1,"")</f>
        <v/>
      </c>
      <c r="R352" t="str">
        <f t="shared" si="70"/>
        <v/>
      </c>
      <c r="S352" t="str">
        <f>IFERROR(J144+MATCH(R352,J352:N352)-1,"")</f>
        <v/>
      </c>
      <c r="T352" t="str">
        <f t="shared" si="71"/>
        <v/>
      </c>
      <c r="U352" t="str">
        <f t="shared" si="72"/>
        <v/>
      </c>
      <c r="V352" t="str">
        <f t="shared" si="73"/>
        <v/>
      </c>
      <c r="W352" t="str">
        <f t="shared" si="74"/>
        <v/>
      </c>
      <c r="X352" t="str">
        <f t="shared" si="75"/>
        <v/>
      </c>
      <c r="Y352" t="str">
        <f t="shared" si="76"/>
        <v/>
      </c>
      <c r="Z352" t="str">
        <f t="shared" si="77"/>
        <v/>
      </c>
      <c r="AA352">
        <f t="shared" si="78"/>
        <v>0</v>
      </c>
      <c r="AB352" t="str">
        <f>IFERROR(V144+MATCH(AA352,V352:Z352,0)-1,"")</f>
        <v/>
      </c>
    </row>
    <row r="353" spans="9:28" x14ac:dyDescent="0.3">
      <c r="I353" t="str">
        <f t="shared" si="63"/>
        <v>N/A</v>
      </c>
      <c r="J353" t="str">
        <f t="shared" si="64"/>
        <v>N/A</v>
      </c>
      <c r="K353" t="str">
        <f t="shared" si="65"/>
        <v>N/A</v>
      </c>
      <c r="L353" t="str">
        <f t="shared" si="66"/>
        <v>N/A</v>
      </c>
      <c r="M353" t="str">
        <f t="shared" si="67"/>
        <v>N/A</v>
      </c>
      <c r="N353" t="str">
        <f t="shared" si="68"/>
        <v>N/A</v>
      </c>
      <c r="P353">
        <f t="shared" si="69"/>
        <v>0</v>
      </c>
      <c r="Q353" t="str">
        <f>IFERROR(J144+MATCH(P353,J353:N353,0)-1,"")</f>
        <v/>
      </c>
      <c r="R353" t="str">
        <f t="shared" si="70"/>
        <v/>
      </c>
      <c r="S353" t="str">
        <f>IFERROR(J144+MATCH(R353,J353:N353)-1,"")</f>
        <v/>
      </c>
      <c r="T353" t="str">
        <f t="shared" si="71"/>
        <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9:28" x14ac:dyDescent="0.3">
      <c r="I354" t="str">
        <f t="shared" si="63"/>
        <v>N/A</v>
      </c>
      <c r="J354" t="str">
        <f t="shared" si="64"/>
        <v>N/A</v>
      </c>
      <c r="K354" t="str">
        <f t="shared" si="65"/>
        <v>N/A</v>
      </c>
      <c r="L354" t="str">
        <f t="shared" si="66"/>
        <v>N/A</v>
      </c>
      <c r="M354" t="str">
        <f t="shared" si="67"/>
        <v>N/A</v>
      </c>
      <c r="N354" t="str">
        <f t="shared" si="68"/>
        <v>N/A</v>
      </c>
    </row>
    <row r="355" spans="9:28" x14ac:dyDescent="0.3">
      <c r="I355" t="str">
        <f t="shared" si="63"/>
        <v>N/A</v>
      </c>
      <c r="J355" t="str">
        <f t="shared" si="64"/>
        <v>N/A</v>
      </c>
      <c r="K355" t="str">
        <f t="shared" si="65"/>
        <v>N/A</v>
      </c>
      <c r="L355" t="str">
        <f t="shared" si="66"/>
        <v>N/A</v>
      </c>
      <c r="M355" t="str">
        <f t="shared" si="67"/>
        <v>N/A</v>
      </c>
      <c r="N355" t="str">
        <f t="shared" si="68"/>
        <v>N/A</v>
      </c>
    </row>
    <row r="356" spans="9:28" x14ac:dyDescent="0.3">
      <c r="I356" t="str">
        <f t="shared" si="63"/>
        <v>N/A</v>
      </c>
      <c r="J356" t="str">
        <f t="shared" si="64"/>
        <v>N/A</v>
      </c>
      <c r="K356" t="str">
        <f t="shared" si="65"/>
        <v>N/A</v>
      </c>
      <c r="L356" t="str">
        <f t="shared" si="66"/>
        <v>N/A</v>
      </c>
      <c r="M356" t="str">
        <f t="shared" si="67"/>
        <v>N/A</v>
      </c>
      <c r="N356" t="str">
        <f t="shared" si="68"/>
        <v>N/A</v>
      </c>
    </row>
    <row r="357" spans="9:28" x14ac:dyDescent="0.3">
      <c r="I357" t="str">
        <f t="shared" si="63"/>
        <v>N/A</v>
      </c>
      <c r="J357" t="str">
        <f t="shared" si="64"/>
        <v>N/A</v>
      </c>
      <c r="K357" t="str">
        <f t="shared" si="65"/>
        <v>N/A</v>
      </c>
      <c r="L357" t="str">
        <f t="shared" si="66"/>
        <v>N/A</v>
      </c>
      <c r="M357" t="str">
        <f t="shared" si="67"/>
        <v>N/A</v>
      </c>
      <c r="N357" t="str">
        <f t="shared" si="68"/>
        <v>N/A</v>
      </c>
    </row>
    <row r="358" spans="9:28" x14ac:dyDescent="0.3">
      <c r="I358" t="str">
        <f t="shared" si="63"/>
        <v>N/A</v>
      </c>
      <c r="J358" t="str">
        <f t="shared" si="64"/>
        <v>N/A</v>
      </c>
      <c r="K358" t="str">
        <f t="shared" si="65"/>
        <v>N/A</v>
      </c>
      <c r="L358" t="str">
        <f t="shared" si="66"/>
        <v>N/A</v>
      </c>
      <c r="M358" t="str">
        <f t="shared" si="67"/>
        <v>N/A</v>
      </c>
      <c r="N358" t="str">
        <f t="shared" si="68"/>
        <v>N/A</v>
      </c>
    </row>
    <row r="359" spans="9:28" x14ac:dyDescent="0.3">
      <c r="I359" t="str">
        <f t="shared" si="63"/>
        <v>N/A</v>
      </c>
      <c r="J359" t="str">
        <f t="shared" si="64"/>
        <v>N/A</v>
      </c>
      <c r="K359" t="str">
        <f t="shared" si="65"/>
        <v>N/A</v>
      </c>
      <c r="L359" t="str">
        <f t="shared" si="66"/>
        <v>N/A</v>
      </c>
      <c r="M359" t="str">
        <f t="shared" si="67"/>
        <v>N/A</v>
      </c>
      <c r="N359" t="str">
        <f t="shared" si="68"/>
        <v>N/A</v>
      </c>
    </row>
    <row r="360" spans="9:28" x14ac:dyDescent="0.3">
      <c r="I360" t="str">
        <f t="shared" si="63"/>
        <v>N/A</v>
      </c>
      <c r="J360" t="str">
        <f t="shared" si="64"/>
        <v>N/A</v>
      </c>
      <c r="K360" t="str">
        <f t="shared" si="65"/>
        <v>N/A</v>
      </c>
      <c r="L360" t="str">
        <f t="shared" si="66"/>
        <v>N/A</v>
      </c>
      <c r="M360" t="str">
        <f t="shared" si="67"/>
        <v>N/A</v>
      </c>
      <c r="N360" t="str">
        <f t="shared" si="68"/>
        <v>N/A</v>
      </c>
    </row>
    <row r="361" spans="9:28" x14ac:dyDescent="0.3">
      <c r="I361" t="str">
        <f t="shared" si="63"/>
        <v>N/A</v>
      </c>
      <c r="J361" t="str">
        <f t="shared" si="64"/>
        <v>N/A</v>
      </c>
      <c r="K361" t="str">
        <f t="shared" si="65"/>
        <v>N/A</v>
      </c>
      <c r="L361" t="str">
        <f t="shared" si="66"/>
        <v>N/A</v>
      </c>
      <c r="M361" t="str">
        <f t="shared" si="67"/>
        <v>N/A</v>
      </c>
      <c r="N361" t="str">
        <f t="shared" si="68"/>
        <v>N/A</v>
      </c>
    </row>
    <row r="362" spans="9:28" x14ac:dyDescent="0.3">
      <c r="I362" t="str">
        <f t="shared" si="63"/>
        <v>N/A</v>
      </c>
      <c r="J362" t="str">
        <f t="shared" si="64"/>
        <v>N/A</v>
      </c>
      <c r="K362" t="str">
        <f t="shared" si="65"/>
        <v>N/A</v>
      </c>
      <c r="L362" t="str">
        <f t="shared" si="66"/>
        <v>N/A</v>
      </c>
      <c r="M362" t="str">
        <f t="shared" si="67"/>
        <v>N/A</v>
      </c>
      <c r="N362" t="str">
        <f t="shared" si="68"/>
        <v>N/A</v>
      </c>
    </row>
    <row r="363" spans="9:28" x14ac:dyDescent="0.3">
      <c r="I363" t="str">
        <f t="shared" si="63"/>
        <v>N/A</v>
      </c>
      <c r="J363" t="str">
        <f t="shared" si="64"/>
        <v>N/A</v>
      </c>
      <c r="K363" t="str">
        <f t="shared" si="65"/>
        <v>N/A</v>
      </c>
      <c r="L363" t="str">
        <f t="shared" si="66"/>
        <v>N/A</v>
      </c>
      <c r="M363" t="str">
        <f t="shared" si="67"/>
        <v>N/A</v>
      </c>
      <c r="N363" t="str">
        <f t="shared" si="68"/>
        <v>N/A</v>
      </c>
    </row>
    <row r="364" spans="9:28" x14ac:dyDescent="0.3">
      <c r="I364" t="str">
        <f t="shared" si="63"/>
        <v>N/A</v>
      </c>
      <c r="J364" t="str">
        <f t="shared" si="64"/>
        <v>N/A</v>
      </c>
      <c r="K364" t="str">
        <f t="shared" si="65"/>
        <v>N/A</v>
      </c>
      <c r="L364" t="str">
        <f t="shared" si="66"/>
        <v>N/A</v>
      </c>
      <c r="M364" t="str">
        <f t="shared" si="67"/>
        <v>N/A</v>
      </c>
      <c r="N364" t="str">
        <f t="shared" si="68"/>
        <v>N/A</v>
      </c>
    </row>
    <row r="365" spans="9:28" x14ac:dyDescent="0.3">
      <c r="I365" t="str">
        <f t="shared" si="63"/>
        <v>N/A</v>
      </c>
      <c r="J365" t="str">
        <f t="shared" si="64"/>
        <v>N/A</v>
      </c>
      <c r="K365" t="str">
        <f t="shared" si="65"/>
        <v>N/A</v>
      </c>
      <c r="L365" t="str">
        <f t="shared" si="66"/>
        <v>N/A</v>
      </c>
      <c r="M365" t="str">
        <f t="shared" si="67"/>
        <v>N/A</v>
      </c>
      <c r="N365" t="str">
        <f t="shared" si="68"/>
        <v>N/A</v>
      </c>
    </row>
    <row r="366" spans="9:28" x14ac:dyDescent="0.3">
      <c r="I366" t="str">
        <f t="shared" si="63"/>
        <v>N/A</v>
      </c>
      <c r="J366" t="str">
        <f t="shared" si="64"/>
        <v>N/A</v>
      </c>
      <c r="K366" t="str">
        <f t="shared" si="65"/>
        <v>N/A</v>
      </c>
      <c r="L366" t="str">
        <f t="shared" si="66"/>
        <v>N/A</v>
      </c>
      <c r="M366" t="str">
        <f t="shared" si="67"/>
        <v>N/A</v>
      </c>
      <c r="N366" t="str">
        <f t="shared" si="68"/>
        <v>N/A</v>
      </c>
    </row>
    <row r="367" spans="9:28" x14ac:dyDescent="0.3">
      <c r="I367" t="str">
        <f t="shared" si="63"/>
        <v>N/A</v>
      </c>
      <c r="J367" t="str">
        <f t="shared" si="64"/>
        <v>N/A</v>
      </c>
      <c r="K367" t="str">
        <f t="shared" si="65"/>
        <v>N/A</v>
      </c>
      <c r="L367" t="str">
        <f t="shared" si="66"/>
        <v>N/A</v>
      </c>
      <c r="M367" t="str">
        <f t="shared" si="67"/>
        <v>N/A</v>
      </c>
      <c r="N367" t="str">
        <f t="shared" si="68"/>
        <v>N/A</v>
      </c>
    </row>
    <row r="368" spans="9:28" x14ac:dyDescent="0.3">
      <c r="I368" t="str">
        <f t="shared" si="63"/>
        <v>N/A</v>
      </c>
      <c r="J368" t="str">
        <f t="shared" si="64"/>
        <v>N/A</v>
      </c>
      <c r="K368" t="str">
        <f t="shared" si="65"/>
        <v>N/A</v>
      </c>
      <c r="L368" t="str">
        <f t="shared" si="66"/>
        <v>N/A</v>
      </c>
      <c r="M368" t="str">
        <f t="shared" si="67"/>
        <v>N/A</v>
      </c>
      <c r="N368" t="str">
        <f t="shared" si="68"/>
        <v>N/A</v>
      </c>
    </row>
    <row r="369" spans="9:14" x14ac:dyDescent="0.3">
      <c r="I369" t="str">
        <f t="shared" si="63"/>
        <v>N/A</v>
      </c>
      <c r="J369" t="str">
        <f t="shared" si="64"/>
        <v>N/A</v>
      </c>
      <c r="K369" t="str">
        <f t="shared" si="65"/>
        <v>N/A</v>
      </c>
      <c r="L369" t="str">
        <f t="shared" si="66"/>
        <v>N/A</v>
      </c>
      <c r="M369" t="str">
        <f t="shared" si="67"/>
        <v>N/A</v>
      </c>
      <c r="N369" t="str">
        <f t="shared" si="68"/>
        <v>N/A</v>
      </c>
    </row>
    <row r="370" spans="9:14" x14ac:dyDescent="0.3">
      <c r="I370" t="str">
        <f t="shared" si="63"/>
        <v>N/A</v>
      </c>
      <c r="J370" t="str">
        <f t="shared" si="64"/>
        <v>N/A</v>
      </c>
      <c r="K370" t="str">
        <f t="shared" si="65"/>
        <v>N/A</v>
      </c>
      <c r="L370" t="str">
        <f t="shared" si="66"/>
        <v>N/A</v>
      </c>
      <c r="M370" t="str">
        <f t="shared" si="67"/>
        <v>N/A</v>
      </c>
      <c r="N370" t="str">
        <f t="shared" si="68"/>
        <v>N/A</v>
      </c>
    </row>
    <row r="371" spans="9:14" x14ac:dyDescent="0.3">
      <c r="I371" t="str">
        <f t="shared" si="63"/>
        <v>N/A</v>
      </c>
      <c r="J371" t="str">
        <f t="shared" si="64"/>
        <v>N/A</v>
      </c>
      <c r="K371" t="str">
        <f t="shared" si="65"/>
        <v>N/A</v>
      </c>
      <c r="L371" t="str">
        <f t="shared" si="66"/>
        <v>N/A</v>
      </c>
      <c r="M371" t="str">
        <f t="shared" si="67"/>
        <v>N/A</v>
      </c>
      <c r="N371" t="str">
        <f t="shared" si="68"/>
        <v>N/A</v>
      </c>
    </row>
    <row r="372" spans="9:14" x14ac:dyDescent="0.3">
      <c r="I372" t="str">
        <f t="shared" si="63"/>
        <v>N/A</v>
      </c>
      <c r="J372" t="str">
        <f t="shared" si="64"/>
        <v>N/A</v>
      </c>
      <c r="K372" t="str">
        <f t="shared" si="65"/>
        <v>N/A</v>
      </c>
      <c r="L372" t="str">
        <f t="shared" si="66"/>
        <v>N/A</v>
      </c>
      <c r="M372" t="str">
        <f t="shared" si="67"/>
        <v>N/A</v>
      </c>
      <c r="N372" t="str">
        <f t="shared" si="68"/>
        <v>N/A</v>
      </c>
    </row>
    <row r="373" spans="9:14" x14ac:dyDescent="0.3">
      <c r="I373" t="str">
        <f t="shared" si="63"/>
        <v>N/A</v>
      </c>
      <c r="J373" t="str">
        <f t="shared" si="64"/>
        <v>N/A</v>
      </c>
      <c r="K373" t="str">
        <f t="shared" si="65"/>
        <v>N/A</v>
      </c>
      <c r="L373" t="str">
        <f t="shared" si="66"/>
        <v>N/A</v>
      </c>
      <c r="M373" t="str">
        <f t="shared" si="67"/>
        <v>N/A</v>
      </c>
      <c r="N373" t="str">
        <f t="shared" si="68"/>
        <v>N/A</v>
      </c>
    </row>
    <row r="374" spans="9:14" x14ac:dyDescent="0.3">
      <c r="I374" t="str">
        <f t="shared" si="63"/>
        <v>N/A</v>
      </c>
      <c r="J374" t="str">
        <f t="shared" si="64"/>
        <v>N/A</v>
      </c>
      <c r="K374" t="str">
        <f t="shared" si="65"/>
        <v>N/A</v>
      </c>
      <c r="L374" t="str">
        <f t="shared" si="66"/>
        <v>N/A</v>
      </c>
      <c r="M374" t="str">
        <f t="shared" si="67"/>
        <v>N/A</v>
      </c>
      <c r="N374" t="str">
        <f t="shared" si="68"/>
        <v>N/A</v>
      </c>
    </row>
    <row r="375" spans="9:14" x14ac:dyDescent="0.3">
      <c r="I375" t="str">
        <f t="shared" si="63"/>
        <v>N/A</v>
      </c>
      <c r="J375" t="str">
        <f t="shared" si="64"/>
        <v>N/A</v>
      </c>
      <c r="K375" t="str">
        <f t="shared" si="65"/>
        <v>N/A</v>
      </c>
      <c r="L375" t="str">
        <f t="shared" si="66"/>
        <v>N/A</v>
      </c>
      <c r="M375" t="str">
        <f t="shared" si="67"/>
        <v>N/A</v>
      </c>
      <c r="N375" t="str">
        <f t="shared" si="68"/>
        <v>N/A</v>
      </c>
    </row>
    <row r="376" spans="9:14" x14ac:dyDescent="0.3">
      <c r="I376" t="str">
        <f t="shared" si="63"/>
        <v>N/A</v>
      </c>
      <c r="J376" t="str">
        <f t="shared" si="64"/>
        <v>N/A</v>
      </c>
      <c r="K376" t="str">
        <f t="shared" si="65"/>
        <v>N/A</v>
      </c>
      <c r="L376" t="str">
        <f t="shared" si="66"/>
        <v>N/A</v>
      </c>
      <c r="M376" t="str">
        <f t="shared" si="67"/>
        <v>N/A</v>
      </c>
      <c r="N376" t="str">
        <f t="shared" si="68"/>
        <v>N/A</v>
      </c>
    </row>
    <row r="377" spans="9:14" x14ac:dyDescent="0.3">
      <c r="I377" t="str">
        <f t="shared" si="63"/>
        <v>N/A</v>
      </c>
      <c r="J377" t="str">
        <f t="shared" si="64"/>
        <v>N/A</v>
      </c>
      <c r="K377" t="str">
        <f t="shared" si="65"/>
        <v>N/A</v>
      </c>
      <c r="L377" t="str">
        <f t="shared" si="66"/>
        <v>N/A</v>
      </c>
      <c r="M377" t="str">
        <f t="shared" si="67"/>
        <v>N/A</v>
      </c>
      <c r="N377" t="str">
        <f t="shared" si="68"/>
        <v>N/A</v>
      </c>
    </row>
    <row r="378" spans="9:14" x14ac:dyDescent="0.3">
      <c r="I378" t="str">
        <f t="shared" si="63"/>
        <v>N/A</v>
      </c>
      <c r="J378" t="str">
        <f t="shared" si="64"/>
        <v>N/A</v>
      </c>
      <c r="K378" t="str">
        <f t="shared" si="65"/>
        <v>N/A</v>
      </c>
      <c r="L378" t="str">
        <f t="shared" si="66"/>
        <v>N/A</v>
      </c>
      <c r="M378" t="str">
        <f t="shared" si="67"/>
        <v>N/A</v>
      </c>
      <c r="N378" t="str">
        <f t="shared" si="68"/>
        <v>N/A</v>
      </c>
    </row>
    <row r="379" spans="9:14" x14ac:dyDescent="0.3">
      <c r="I379" t="str">
        <f t="shared" si="63"/>
        <v>N/A</v>
      </c>
      <c r="J379" t="str">
        <f t="shared" si="64"/>
        <v>N/A</v>
      </c>
      <c r="K379" t="str">
        <f t="shared" si="65"/>
        <v>N/A</v>
      </c>
      <c r="L379" t="str">
        <f t="shared" si="66"/>
        <v>N/A</v>
      </c>
      <c r="M379" t="str">
        <f t="shared" si="67"/>
        <v>N/A</v>
      </c>
      <c r="N379" t="str">
        <f t="shared" si="68"/>
        <v>N/A</v>
      </c>
    </row>
    <row r="380" spans="9:14" x14ac:dyDescent="0.3">
      <c r="I380" t="str">
        <f t="shared" ref="I380:I443" si="79">IF(AND(K380&gt; J380, L380&gt; K380, M380&gt; L380, N380&gt; M380), "pos_trend", IF(AND(K380&lt; J380, L380&lt; K380, M380&lt; L380, N380&lt; M380), "neg_trend", "N/A"))</f>
        <v>N/A</v>
      </c>
      <c r="J380" t="str">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79"/>
        <v>N/A</v>
      </c>
      <c r="J381" t="str">
        <f t="shared" si="80"/>
        <v>N/A</v>
      </c>
      <c r="K381" t="str">
        <f t="shared" si="81"/>
        <v>N/A</v>
      </c>
      <c r="L381" t="str">
        <f t="shared" si="82"/>
        <v>N/A</v>
      </c>
      <c r="M381" t="str">
        <f t="shared" si="83"/>
        <v>N/A</v>
      </c>
      <c r="N381" t="str">
        <f t="shared" si="84"/>
        <v>N/A</v>
      </c>
    </row>
    <row r="382" spans="9:14" x14ac:dyDescent="0.3">
      <c r="I382" t="str">
        <f t="shared" si="79"/>
        <v>N/A</v>
      </c>
      <c r="J382" t="str">
        <f t="shared" si="80"/>
        <v>N/A</v>
      </c>
      <c r="K382" t="str">
        <f t="shared" si="81"/>
        <v>N/A</v>
      </c>
      <c r="L382" t="str">
        <f t="shared" si="82"/>
        <v>N/A</v>
      </c>
      <c r="M382" t="str">
        <f t="shared" si="83"/>
        <v>N/A</v>
      </c>
      <c r="N382" t="str">
        <f t="shared" si="84"/>
        <v>N/A</v>
      </c>
    </row>
    <row r="383" spans="9:14" x14ac:dyDescent="0.3">
      <c r="I383" t="str">
        <f t="shared" si="79"/>
        <v>N/A</v>
      </c>
      <c r="J383" t="str">
        <f t="shared" si="80"/>
        <v>N/A</v>
      </c>
      <c r="K383" t="str">
        <f t="shared" si="81"/>
        <v>N/A</v>
      </c>
      <c r="L383" t="str">
        <f t="shared" si="82"/>
        <v>N/A</v>
      </c>
      <c r="M383" t="str">
        <f t="shared" si="83"/>
        <v>N/A</v>
      </c>
      <c r="N383" t="str">
        <f t="shared" si="84"/>
        <v>N/A</v>
      </c>
    </row>
    <row r="384" spans="9:14" x14ac:dyDescent="0.3">
      <c r="I384" t="str">
        <f t="shared" si="79"/>
        <v>N/A</v>
      </c>
      <c r="J384" t="str">
        <f t="shared" si="80"/>
        <v>N/A</v>
      </c>
      <c r="K384" t="str">
        <f t="shared" si="81"/>
        <v>N/A</v>
      </c>
      <c r="L384" t="str">
        <f t="shared" si="82"/>
        <v>N/A</v>
      </c>
      <c r="M384" t="str">
        <f t="shared" si="83"/>
        <v>N/A</v>
      </c>
      <c r="N384" t="str">
        <f t="shared" si="84"/>
        <v>N/A</v>
      </c>
    </row>
    <row r="385" spans="9:14" x14ac:dyDescent="0.3">
      <c r="I385" t="str">
        <f t="shared" si="79"/>
        <v>N/A</v>
      </c>
      <c r="J385" t="str">
        <f t="shared" si="80"/>
        <v>N/A</v>
      </c>
      <c r="K385" t="str">
        <f t="shared" si="81"/>
        <v>N/A</v>
      </c>
      <c r="L385" t="str">
        <f t="shared" si="82"/>
        <v>N/A</v>
      </c>
      <c r="M385" t="str">
        <f t="shared" si="83"/>
        <v>N/A</v>
      </c>
      <c r="N385" t="str">
        <f t="shared" si="84"/>
        <v>N/A</v>
      </c>
    </row>
    <row r="386" spans="9:14" x14ac:dyDescent="0.3">
      <c r="I386" t="str">
        <f t="shared" si="79"/>
        <v>N/A</v>
      </c>
      <c r="J386" t="str">
        <f t="shared" si="80"/>
        <v>N/A</v>
      </c>
      <c r="K386" t="str">
        <f t="shared" si="81"/>
        <v>N/A</v>
      </c>
      <c r="L386" t="str">
        <f t="shared" si="82"/>
        <v>N/A</v>
      </c>
      <c r="M386" t="str">
        <f t="shared" si="83"/>
        <v>N/A</v>
      </c>
      <c r="N386" t="str">
        <f t="shared" si="84"/>
        <v>N/A</v>
      </c>
    </row>
    <row r="387" spans="9:14" x14ac:dyDescent="0.3">
      <c r="I387" t="str">
        <f t="shared" si="79"/>
        <v>N/A</v>
      </c>
      <c r="J387" t="str">
        <f t="shared" si="80"/>
        <v>N/A</v>
      </c>
      <c r="K387" t="str">
        <f t="shared" si="81"/>
        <v>N/A</v>
      </c>
      <c r="L387" t="str">
        <f t="shared" si="82"/>
        <v>N/A</v>
      </c>
      <c r="M387" t="str">
        <f t="shared" si="83"/>
        <v>N/A</v>
      </c>
      <c r="N387" t="str">
        <f t="shared" si="84"/>
        <v>N/A</v>
      </c>
    </row>
    <row r="388" spans="9:14" x14ac:dyDescent="0.3">
      <c r="I388" t="str">
        <f t="shared" si="79"/>
        <v>N/A</v>
      </c>
      <c r="J388" t="str">
        <f t="shared" si="80"/>
        <v>N/A</v>
      </c>
      <c r="K388" t="str">
        <f t="shared" si="81"/>
        <v>N/A</v>
      </c>
      <c r="L388" t="str">
        <f t="shared" si="82"/>
        <v>N/A</v>
      </c>
      <c r="M388" t="str">
        <f t="shared" si="83"/>
        <v>N/A</v>
      </c>
      <c r="N388" t="str">
        <f t="shared" si="84"/>
        <v>N/A</v>
      </c>
    </row>
    <row r="389" spans="9:14" x14ac:dyDescent="0.3">
      <c r="I389" t="str">
        <f t="shared" si="79"/>
        <v>N/A</v>
      </c>
      <c r="J389" t="str">
        <f t="shared" si="80"/>
        <v>N/A</v>
      </c>
      <c r="K389" t="str">
        <f t="shared" si="81"/>
        <v>N/A</v>
      </c>
      <c r="L389" t="str">
        <f t="shared" si="82"/>
        <v>N/A</v>
      </c>
      <c r="M389" t="str">
        <f t="shared" si="83"/>
        <v>N/A</v>
      </c>
      <c r="N389" t="str">
        <f t="shared" si="84"/>
        <v>N/A</v>
      </c>
    </row>
    <row r="390" spans="9:14" x14ac:dyDescent="0.3">
      <c r="I390" t="str">
        <f t="shared" si="79"/>
        <v>N/A</v>
      </c>
      <c r="J390" t="str">
        <f t="shared" si="80"/>
        <v>N/A</v>
      </c>
      <c r="K390" t="str">
        <f t="shared" si="81"/>
        <v>N/A</v>
      </c>
      <c r="L390" t="str">
        <f t="shared" si="82"/>
        <v>N/A</v>
      </c>
      <c r="M390" t="str">
        <f t="shared" si="83"/>
        <v>N/A</v>
      </c>
      <c r="N390" t="str">
        <f t="shared" si="84"/>
        <v>N/A</v>
      </c>
    </row>
    <row r="391" spans="9:14" x14ac:dyDescent="0.3">
      <c r="I391" t="str">
        <f t="shared" si="79"/>
        <v>N/A</v>
      </c>
      <c r="J391" t="str">
        <f t="shared" si="80"/>
        <v>N/A</v>
      </c>
      <c r="K391" t="str">
        <f t="shared" si="81"/>
        <v>N/A</v>
      </c>
      <c r="L391" t="str">
        <f t="shared" si="82"/>
        <v>N/A</v>
      </c>
      <c r="M391" t="str">
        <f t="shared" si="83"/>
        <v>N/A</v>
      </c>
      <c r="N391" t="str">
        <f t="shared" si="84"/>
        <v>N/A</v>
      </c>
    </row>
    <row r="392" spans="9:14" x14ac:dyDescent="0.3">
      <c r="I392" t="str">
        <f t="shared" si="79"/>
        <v>N/A</v>
      </c>
      <c r="J392" t="str">
        <f t="shared" si="80"/>
        <v>N/A</v>
      </c>
      <c r="K392" t="str">
        <f t="shared" si="81"/>
        <v>N/A</v>
      </c>
      <c r="L392" t="str">
        <f t="shared" si="82"/>
        <v>N/A</v>
      </c>
      <c r="M392" t="str">
        <f t="shared" si="83"/>
        <v>N/A</v>
      </c>
      <c r="N392" t="str">
        <f t="shared" si="84"/>
        <v>N/A</v>
      </c>
    </row>
    <row r="393" spans="9:14" x14ac:dyDescent="0.3">
      <c r="I393" t="str">
        <f t="shared" si="79"/>
        <v>N/A</v>
      </c>
      <c r="J393" t="str">
        <f t="shared" si="80"/>
        <v>N/A</v>
      </c>
      <c r="K393" t="str">
        <f t="shared" si="81"/>
        <v>N/A</v>
      </c>
      <c r="L393" t="str">
        <f t="shared" si="82"/>
        <v>N/A</v>
      </c>
      <c r="M393" t="str">
        <f t="shared" si="83"/>
        <v>N/A</v>
      </c>
      <c r="N393" t="str">
        <f t="shared" si="84"/>
        <v>N/A</v>
      </c>
    </row>
    <row r="394" spans="9:14" x14ac:dyDescent="0.3">
      <c r="I394" t="str">
        <f t="shared" si="79"/>
        <v>N/A</v>
      </c>
      <c r="J394" t="str">
        <f t="shared" si="80"/>
        <v>N/A</v>
      </c>
      <c r="K394" t="str">
        <f t="shared" si="81"/>
        <v>N/A</v>
      </c>
      <c r="L394" t="str">
        <f t="shared" si="82"/>
        <v>N/A</v>
      </c>
      <c r="M394" t="str">
        <f t="shared" si="83"/>
        <v>N/A</v>
      </c>
      <c r="N394" t="str">
        <f t="shared" si="84"/>
        <v>N/A</v>
      </c>
    </row>
    <row r="395" spans="9:14" x14ac:dyDescent="0.3">
      <c r="I395" t="str">
        <f t="shared" si="79"/>
        <v>N/A</v>
      </c>
      <c r="J395" t="str">
        <f t="shared" si="80"/>
        <v>N/A</v>
      </c>
      <c r="K395" t="str">
        <f t="shared" si="81"/>
        <v>N/A</v>
      </c>
      <c r="L395" t="str">
        <f t="shared" si="82"/>
        <v>N/A</v>
      </c>
      <c r="M395" t="str">
        <f t="shared" si="83"/>
        <v>N/A</v>
      </c>
      <c r="N395" t="str">
        <f t="shared" si="84"/>
        <v>N/A</v>
      </c>
    </row>
    <row r="396" spans="9:14" x14ac:dyDescent="0.3">
      <c r="I396" t="str">
        <f t="shared" si="79"/>
        <v>N/A</v>
      </c>
      <c r="J396" t="str">
        <f t="shared" si="80"/>
        <v>N/A</v>
      </c>
      <c r="K396" t="str">
        <f t="shared" si="81"/>
        <v>N/A</v>
      </c>
      <c r="L396" t="str">
        <f t="shared" si="82"/>
        <v>N/A</v>
      </c>
      <c r="M396" t="str">
        <f t="shared" si="83"/>
        <v>N/A</v>
      </c>
      <c r="N396" t="str">
        <f t="shared" si="84"/>
        <v>N/A</v>
      </c>
    </row>
    <row r="397" spans="9:14" x14ac:dyDescent="0.3">
      <c r="I397" t="str">
        <f t="shared" si="79"/>
        <v>N/A</v>
      </c>
      <c r="J397" t="str">
        <f t="shared" si="80"/>
        <v>N/A</v>
      </c>
      <c r="K397" t="str">
        <f t="shared" si="81"/>
        <v>N/A</v>
      </c>
      <c r="L397" t="str">
        <f t="shared" si="82"/>
        <v>N/A</v>
      </c>
      <c r="M397" t="str">
        <f t="shared" si="83"/>
        <v>N/A</v>
      </c>
      <c r="N397" t="str">
        <f t="shared" si="84"/>
        <v>N/A</v>
      </c>
    </row>
    <row r="398" spans="9:14" x14ac:dyDescent="0.3">
      <c r="I398" t="str">
        <f t="shared" si="79"/>
        <v>N/A</v>
      </c>
      <c r="J398" t="str">
        <f t="shared" si="80"/>
        <v>N/A</v>
      </c>
      <c r="K398" t="str">
        <f t="shared" si="81"/>
        <v>N/A</v>
      </c>
      <c r="L398" t="str">
        <f t="shared" si="82"/>
        <v>N/A</v>
      </c>
      <c r="M398" t="str">
        <f t="shared" si="83"/>
        <v>N/A</v>
      </c>
      <c r="N398" t="str">
        <f t="shared" si="84"/>
        <v>N/A</v>
      </c>
    </row>
    <row r="399" spans="9:14" x14ac:dyDescent="0.3">
      <c r="I399" t="str">
        <f t="shared" si="79"/>
        <v>N/A</v>
      </c>
      <c r="J399" t="str">
        <f t="shared" si="80"/>
        <v>N/A</v>
      </c>
      <c r="K399" t="str">
        <f t="shared" si="81"/>
        <v>N/A</v>
      </c>
      <c r="L399" t="str">
        <f t="shared" si="82"/>
        <v>N/A</v>
      </c>
      <c r="M399" t="str">
        <f t="shared" si="83"/>
        <v>N/A</v>
      </c>
      <c r="N399" t="str">
        <f t="shared" si="8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c r="AK455" t="str">
        <f>"Max " &amp; AK452</f>
        <v>Max Change in Gross Margin / Sales</v>
      </c>
      <c r="AL455" t="e">
        <f ca="1">MAX(AK454:AN454)</f>
        <v>#N/A</v>
      </c>
    </row>
    <row r="456" spans="2:40" x14ac:dyDescent="0.3">
      <c r="X456" t="str">
        <f>"Max " &amp; X453</f>
        <v>Max Gross Margin</v>
      </c>
      <c r="Y456" t="e">
        <f ca="1">MAX(X455:AB455)</f>
        <v>#N/A</v>
      </c>
      <c r="AK456" t="str">
        <f>AK455 &amp; " Year"</f>
        <v>Max Change in Gross Margin / Sales Year</v>
      </c>
      <c r="AL456" t="e">
        <f ca="1">IF(MATCH(AL455,AK454:AN454,0)=1,AK453,IF(MATCH(AL455,AK454:AN454,0)=2,AL453,IF(MATCH(AL455,AK454:AN454,0)=3,AM453,AN453)))</f>
        <v>#N/A</v>
      </c>
    </row>
    <row r="457" spans="2:40" x14ac:dyDescent="0.3">
      <c r="X457" t="str">
        <f>X456 &amp; " Year"</f>
        <v>Max Gross Margin Year</v>
      </c>
      <c r="Y457" t="e">
        <f ca="1">VALUE(X454)+MATCH(Y456,X455:AB455,0)-1</f>
        <v>#N/A</v>
      </c>
      <c r="AK457" t="str">
        <f>"Min " &amp; AK452</f>
        <v>Min Change in Gross Margin / Sales</v>
      </c>
      <c r="AL457" t="e">
        <f ca="1">MIN(AK454:AN454)</f>
        <v>#N/A</v>
      </c>
    </row>
    <row r="458" spans="2:40" x14ac:dyDescent="0.3">
      <c r="X458" t="str">
        <f>"Min " &amp; X453</f>
        <v>Min Gross Margin</v>
      </c>
      <c r="Y458" t="e">
        <f ca="1">MIN(X455:AB455)</f>
        <v>#N/A</v>
      </c>
      <c r="AK458" t="str">
        <f>AK457 &amp; " Year"</f>
        <v>Min Change in Gross Margin / Sales Year</v>
      </c>
      <c r="AL458" t="e">
        <f ca="1">IF(MATCH(AL457,AK454:AN454,0)=1,AK453,IF(MATCH(AL457,AK454:AN454,0)=2,AL453,IF(MATCH(AL457,AK454:AN454,0)=3,AM453,AN453)))</f>
        <v>#N/A</v>
      </c>
    </row>
    <row r="459" spans="2:40" x14ac:dyDescent="0.3">
      <c r="X459" t="str">
        <f>X458 &amp; " Year"</f>
        <v>Min Gross Margin Year</v>
      </c>
      <c r="Y459" t="e">
        <f ca="1">VALUE(X454)+MATCH(Y458,X455:AB455,0)-1</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Q463" t="str">
        <f>"Max " &amp; Q460</f>
        <v>Max Operating Margin</v>
      </c>
      <c r="R463" t="e">
        <f ca="1">MAX(Q462:U462)</f>
        <v>#N/A</v>
      </c>
      <c r="S463" t="str">
        <f>"GM Effect on Max"</f>
        <v>GM Effect on Max</v>
      </c>
      <c r="T463" t="e">
        <f ca="1">IF(R464=Y457,"Max OM in same year as Max GM","Inconclusive Effect")</f>
        <v>#N/A</v>
      </c>
      <c r="U463" t="str">
        <f>"Correlation with GM"</f>
        <v>Correlation with GM</v>
      </c>
      <c r="V463" t="e">
        <f ca="1">CORREL(Q462:U462,X455:AB455)</f>
        <v>#N/A</v>
      </c>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4" spans="2:40" x14ac:dyDescent="0.3">
      <c r="Q464" t="str">
        <f>Q463 &amp; " Year"</f>
        <v>Max Operating Margin Year</v>
      </c>
      <c r="R464" t="e">
        <f ca="1">VALUE(Q461)+MATCH(R463,Q462:U462,0)-1</f>
        <v>#N/A</v>
      </c>
      <c r="S464" t="str">
        <f>"SGA Effect on Max"</f>
        <v>SGA Effect on Max</v>
      </c>
      <c r="T464" t="e">
        <f ca="1">IF(R464=Y467,"Max OM in same year as Min SGA","Inconclusive Effect")</f>
        <v>#N/A</v>
      </c>
      <c r="U464" t="str">
        <f>"Correlation with SGA"</f>
        <v>Correlation with SGA</v>
      </c>
      <c r="V464" t="e">
        <f ca="1">CORREL(Q462:U462,X463:AB463)</f>
        <v>#N/A</v>
      </c>
      <c r="X464" t="str">
        <f>"Max " &amp; X461</f>
        <v>Max SGA / Sales</v>
      </c>
      <c r="Y464" t="e">
        <f ca="1">MAX(X463:AB463)</f>
        <v>#N/A</v>
      </c>
      <c r="AE464" t="str">
        <f>"Max " &amp; AE461</f>
        <v>Max Change in Operating Margin</v>
      </c>
      <c r="AF464" t="e">
        <f ca="1">MAX(AE463:AH463)</f>
        <v>#N/A</v>
      </c>
      <c r="AK464" t="str">
        <f>"Max " &amp; AK461</f>
        <v>Max Change in SGA / Sales</v>
      </c>
      <c r="AL464" t="e">
        <f ca="1">MAX(AK463:AN463)</f>
        <v>#N/A</v>
      </c>
    </row>
    <row r="465" spans="4:40" x14ac:dyDescent="0.3">
      <c r="J465" t="str">
        <f>"EOY Pretax ROIC"</f>
        <v>EOY Pretax ROIC</v>
      </c>
      <c r="Q465" t="str">
        <f>"Min " &amp; Q460</f>
        <v>Min Operating Margin</v>
      </c>
      <c r="R465" t="e">
        <f ca="1">MIN(Q462:U462)</f>
        <v>#N/A</v>
      </c>
      <c r="S465" t="str">
        <f>"Dep Effect on Max"</f>
        <v>Dep Effect on Max</v>
      </c>
      <c r="T465" t="e">
        <f ca="1">IF(R464=Y475,"Max OM in same year as Min Depr","Inconclusive Effect")</f>
        <v>#N/A</v>
      </c>
      <c r="U465" t="str">
        <f>"Correlation with Dep"</f>
        <v>Correlation with Dep</v>
      </c>
      <c r="V465" t="e">
        <f ca="1">CORREL(Q462:U462,X471:AB471)</f>
        <v>#N/A</v>
      </c>
      <c r="X465" t="str">
        <f>X464 &amp; " Year"</f>
        <v>Max SGA / Sales Year</v>
      </c>
      <c r="Y465" t="e">
        <f ca="1">VALUE(X462)+MATCH(Y464,X463:AB463,0)-1</f>
        <v>#N/A</v>
      </c>
      <c r="AE465" t="str">
        <f>AE464 &amp; " Year"</f>
        <v>Max Change in Operating Margin Year</v>
      </c>
      <c r="AF465" t="e">
        <f ca="1">IF(MATCH(AF464,AE463:AH463,0)=1,AE462,IF(MATCH(AF464,AE463:AH463,0)=2,AF462,IF(MATCH(AF464,AE463:AH463,0)=3,AG462,AH462)))</f>
        <v>#N/A</v>
      </c>
      <c r="AK465" t="str">
        <f>AK464 &amp; " Year"</f>
        <v>Max Change in SGA / Sales Year</v>
      </c>
      <c r="AL465" t="e">
        <f ca="1">IF(MATCH(AL464,AK463:AN463,0)=1,AK462,IF(MATCH(AL464,AK463:AN463,0)=2,AL462,IF(MATCH(AL464,AK463:AN463,0)=3,AM462,AN462)))</f>
        <v>#N/A</v>
      </c>
    </row>
    <row r="466" spans="4:40" x14ac:dyDescent="0.3">
      <c r="J466">
        <f>D476</f>
        <v>0</v>
      </c>
      <c r="K466">
        <f>E476</f>
        <v>0</v>
      </c>
      <c r="L466">
        <f>F476</f>
        <v>0</v>
      </c>
      <c r="M466">
        <f>G476</f>
        <v>0</v>
      </c>
      <c r="N466">
        <f>H476</f>
        <v>0</v>
      </c>
      <c r="Q466" t="str">
        <f>Q465 &amp; " Year"</f>
        <v>Min Operating Margin Year</v>
      </c>
      <c r="R466" t="e">
        <f ca="1">VALUE(Q461)+MATCH(R465,Q462:U462,0)-1</f>
        <v>#N/A</v>
      </c>
      <c r="S466" t="str">
        <f>"GM Effect on Min"</f>
        <v>GM Effect on Min</v>
      </c>
      <c r="T466" t="e">
        <f ca="1">IF(R466=Y459,"Min OM in same year as Min GM","Inconclusive Effect")</f>
        <v>#N/A</v>
      </c>
      <c r="X466" t="str">
        <f>"Min " &amp; X461</f>
        <v>Min SGA / Sales</v>
      </c>
      <c r="Y466" t="e">
        <f ca="1">MIN(X463:AB463)</f>
        <v>#N/A</v>
      </c>
      <c r="AE466" t="str">
        <f>"Min " &amp; AE461</f>
        <v>Min Change in Operating Margin</v>
      </c>
      <c r="AF466" t="e">
        <f ca="1">MIN(AE463:AH463)</f>
        <v>#N/A</v>
      </c>
      <c r="AK466" t="str">
        <f>"Min " &amp; AK461</f>
        <v>Min Change in SGA / Sales</v>
      </c>
      <c r="AL466" t="e">
        <f ca="1">MIN(AK463:AN463)</f>
        <v>#N/A</v>
      </c>
    </row>
    <row r="467" spans="4:40" x14ac:dyDescent="0.3">
      <c r="J467" t="e">
        <f ca="1">Q462*(1/Q490)</f>
        <v>#N/A</v>
      </c>
      <c r="K467" t="e">
        <f ca="1">R462*(1/R490)</f>
        <v>#N/A</v>
      </c>
      <c r="L467" t="e">
        <f ca="1">S462*(1/S490)</f>
        <v>#N/A</v>
      </c>
      <c r="M467" t="e">
        <f ca="1">T462*(1/T490)</f>
        <v>#N/A</v>
      </c>
      <c r="N467" t="e">
        <f ca="1">U462*(1/U490)</f>
        <v>#N/A</v>
      </c>
      <c r="S467" t="str">
        <f>"SGA Effect on Min"</f>
        <v>SGA Effect on Min</v>
      </c>
      <c r="T467" t="e">
        <f ca="1">IF(R466=Y465,"Min OM in same year as Max SGA","Inconclusive Effect")</f>
        <v>#N/A</v>
      </c>
      <c r="X467" t="str">
        <f>X466 &amp; " Year"</f>
        <v>Min SGA / Sales Year</v>
      </c>
      <c r="Y467" t="e">
        <f ca="1">VALUE(X462)+MATCH(Y466,X463:AB463,0)-1</f>
        <v>#N/A</v>
      </c>
      <c r="AE467" t="str">
        <f>AE466 &amp; " Year"</f>
        <v>Min Change in Operating Margin Year</v>
      </c>
      <c r="AF467" t="e">
        <f ca="1">IF(MATCH(AF466,AE463:AH463,0)=1,AE462,IF(MATCH(AF466,AE463:AH463,0)=2,AF462,IF(MATCH(AF466,AE463:AH463,0)=3,AG462,AH462)))</f>
        <v>#N/A</v>
      </c>
      <c r="AK467" t="str">
        <f>AK466 &amp; " Year"</f>
        <v>Min Change in SGA / Sales Year</v>
      </c>
      <c r="AL467" t="e">
        <f ca="1">IF(MATCH(AL466,AK463:AN463,0)=1,AK462,IF(MATCH(AL466,AK463:AN463,0)=2,AL462,IF(MATCH(AL466,AK463:AN463,0)=3,AM462,AN462)))</f>
        <v>#N/A</v>
      </c>
    </row>
    <row r="468" spans="4:40" x14ac:dyDescent="0.3">
      <c r="J468" t="str">
        <f>"Max " &amp; J465</f>
        <v>Max EOY Pretax ROIC</v>
      </c>
      <c r="K468" t="e">
        <f ca="1">MAX(J467:N467)</f>
        <v>#N/A</v>
      </c>
      <c r="L468" t="str">
        <f>"OM Effect on Max"</f>
        <v>OM Effect on Max</v>
      </c>
      <c r="M468" t="e">
        <f ca="1">IF(K469=R464,"Max ROIC in same year as Max OM","Inconclusive Effect")</f>
        <v>#N/A</v>
      </c>
      <c r="N468" t="str">
        <f>"Correlation with OM"</f>
        <v>Correlation with OM</v>
      </c>
      <c r="O468" t="e">
        <f ca="1">CORREL(J467:N467,Q462:U462)</f>
        <v>#N/A</v>
      </c>
      <c r="S468" t="str">
        <f>"Dep Effect on Min"</f>
        <v>Dep Effect on Min</v>
      </c>
      <c r="T468" t="e">
        <f ca="1">IF(R466=Y473,"Min OM in same year as Max Dep","Inconclusive Effect")</f>
        <v>#N/A</v>
      </c>
    </row>
    <row r="469" spans="4:40" x14ac:dyDescent="0.3">
      <c r="J469" t="str">
        <f>J468 &amp; " Year"</f>
        <v>Max EOY Pretax ROIC Year</v>
      </c>
      <c r="K469" t="e">
        <f ca="1">VALUE(J466)+MATCH(K468,J467:N467,0)-1</f>
        <v>#N/A</v>
      </c>
      <c r="L469" t="str">
        <f>"IC Effect on Max"</f>
        <v>IC Effect on Max</v>
      </c>
      <c r="M469" t="e">
        <f ca="1">IF(K469=R494,"Max ROIC in same year as Min IC","Inconclusive Effect")</f>
        <v>#N/A</v>
      </c>
      <c r="N469" t="str">
        <f>"Correlation with IC"</f>
        <v>Correlation with IC</v>
      </c>
      <c r="O469" t="e">
        <f ca="1">CORREL(J467:N467,Q490:U490)</f>
        <v>#N/A</v>
      </c>
      <c r="X469" t="str">
        <f>"Depreciation / Sales"</f>
        <v>Depreciation / Sales</v>
      </c>
    </row>
    <row r="470" spans="4:40" x14ac:dyDescent="0.3">
      <c r="J470" t="str">
        <f>"Min " &amp; J465</f>
        <v>Min EOY Pretax ROIC</v>
      </c>
      <c r="K470" t="e">
        <f ca="1">MIN(J467:N467)</f>
        <v>#N/A</v>
      </c>
      <c r="L470" t="str">
        <f>"OM Effect on Min"</f>
        <v>OM Effect on Min</v>
      </c>
      <c r="M470" t="e">
        <f ca="1">IF(K471=R466,"Min ROIC in same year as Min OM","Inconclusive Effect")</f>
        <v>#N/A</v>
      </c>
      <c r="Q470" t="str">
        <f>"Change in EOY Pretax ROIC"</f>
        <v>Change in EOY Pretax ROIC</v>
      </c>
      <c r="X470">
        <f>D476</f>
        <v>0</v>
      </c>
      <c r="Y470">
        <f>E476</f>
        <v>0</v>
      </c>
      <c r="Z470">
        <f>F476</f>
        <v>0</v>
      </c>
      <c r="AA470">
        <f>G476</f>
        <v>0</v>
      </c>
      <c r="AB470">
        <f>H476</f>
        <v>0</v>
      </c>
    </row>
    <row r="471" spans="4:40" x14ac:dyDescent="0.3">
      <c r="J471" t="str">
        <f>J470 &amp; " Year"</f>
        <v>Min EOY Pretax ROIC Year</v>
      </c>
      <c r="K471" t="e">
        <f ca="1">VALUE(J466)+MATCH(K470,J467:N467,0)-1</f>
        <v>#N/A</v>
      </c>
      <c r="L471" t="str">
        <f>"IC Effect on Min"</f>
        <v>IC Effect on Min</v>
      </c>
      <c r="M471" t="e">
        <f ca="1">IF(K471=R492,"Min ROIC in same year as Max IC","Inconclusive Effect")</f>
        <v>#N/A</v>
      </c>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X472" t="str">
        <f>"Max " &amp; X469</f>
        <v>Max Depreciation / Sales</v>
      </c>
      <c r="Y472" t="e">
        <f ca="1">MAX(X471:AB471)</f>
        <v>#N/A</v>
      </c>
      <c r="AK472" t="str">
        <f>"Change in Depreciation / Sales"</f>
        <v>Change in Depreciation / Sales</v>
      </c>
    </row>
    <row r="473" spans="4:40" x14ac:dyDescent="0.3">
      <c r="Q473" t="str">
        <f>"Max " &amp; Q470</f>
        <v>Max Change in EOY Pretax ROIC</v>
      </c>
      <c r="R473" t="e">
        <f ca="1">MAX(Q472:T472)</f>
        <v>#N/A</v>
      </c>
      <c r="X473" t="str">
        <f>X472 &amp; " Year"</f>
        <v>Max Depreciation / Sales Year</v>
      </c>
      <c r="Y473" t="e">
        <f ca="1">VALUE(X470)+MATCH(Y472,X471:AB471,0)-1</f>
        <v>#N/A</v>
      </c>
      <c r="AK473" t="str">
        <f>K476</f>
        <v>0-0</v>
      </c>
      <c r="AL473" t="str">
        <f>L476</f>
        <v>0-0</v>
      </c>
      <c r="AM473" t="str">
        <f>M476</f>
        <v>0-0</v>
      </c>
      <c r="AN473" t="str">
        <f>N476</f>
        <v>0-0</v>
      </c>
    </row>
    <row r="474" spans="4:40" x14ac:dyDescent="0.3">
      <c r="Q474" t="str">
        <f>Q473 &amp; " Year"</f>
        <v>Max Change in EOY Pretax ROIC Year</v>
      </c>
      <c r="R474" t="e">
        <f ca="1">IF(MATCH(R473,Q472:T472,0)=1,Q471,IF(MATCH(R473,Q472:T472,0)=2,R471,IF(MATCH(R473,Q472:T472,0)=3,S471,T471)))</f>
        <v>#N/A</v>
      </c>
      <c r="X474" t="str">
        <f>"Min " &amp; X469</f>
        <v>Min Depreciation / Sales</v>
      </c>
      <c r="Y474" t="e">
        <f ca="1">MIN(X471:AB471)</f>
        <v>#N/A</v>
      </c>
      <c r="AK474" t="e">
        <f ca="1">Y471-X471</f>
        <v>#N/A</v>
      </c>
      <c r="AL474" t="e">
        <f ca="1">Z471-Y471</f>
        <v>#N/A</v>
      </c>
      <c r="AM474" t="e">
        <f ca="1">AA471-Z471</f>
        <v>#N/A</v>
      </c>
      <c r="AN474" t="e">
        <f ca="1">AB471-AA471</f>
        <v>#N/A</v>
      </c>
    </row>
    <row r="475" spans="4:40" x14ac:dyDescent="0.3">
      <c r="D475" t="str">
        <f>"EOY ROIC"</f>
        <v>EOY ROIC</v>
      </c>
      <c r="K475" t="str">
        <f>"Change in EOY ROIC"</f>
        <v>Change in EOY ROIC</v>
      </c>
      <c r="Q475" t="str">
        <f>"Min " &amp; Q470</f>
        <v>Min Change in EOY Pretax ROIC</v>
      </c>
      <c r="R475" t="e">
        <f ca="1">MIN(Q472:T472)</f>
        <v>#N/A</v>
      </c>
      <c r="X475" t="str">
        <f>X474 &amp; " Year"</f>
        <v>Min Depreciation / Sales Year</v>
      </c>
      <c r="Y475" t="e">
        <f ca="1">VALUE(X470)+MATCH(Y474,X471:AB471,0)-1</f>
        <v>#N/A</v>
      </c>
      <c r="AK475" t="str">
        <f>"Max " &amp; AK472</f>
        <v>Max Change in Depreciation / Sales</v>
      </c>
      <c r="AL475" t="e">
        <f ca="1">MAX(AK474:AN474)</f>
        <v>#N/A</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c r="Q476" t="str">
        <f>Q475 &amp; " Year"</f>
        <v>Min Change in EOY Pretax ROIC Year</v>
      </c>
      <c r="R476" t="e">
        <f ca="1">IF(MATCH(R475,Q472:T472,0)=1,Q471,IF(MATCH(R475,Q472:T472,0)=2,R471,IF(MATCH(R475,Q472:T472,0)=3,S471,T471)))</f>
        <v>#N/A</v>
      </c>
      <c r="AK476" t="str">
        <f>AK475 &amp; " Year"</f>
        <v>Max Change in Depreciation / Sales Year</v>
      </c>
      <c r="AL476" t="e">
        <f ca="1">IF(MATCH(AL475,AK474:AN474,0)=1,AK473,IF(MATCH(AL475,AK474:AN474,0)=2,AL473,IF(MATCH(AL475,AK474:AN474,0)=3,AM473,AN473)))</f>
        <v>#N/A</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c r="AK477" t="str">
        <f>"Min " &amp; AK472</f>
        <v>Min Change in Depreciation / Sales</v>
      </c>
      <c r="AL477" t="e">
        <f ca="1">MIN(AK474:AN474)</f>
        <v>#N/A</v>
      </c>
    </row>
    <row r="478" spans="4:40" x14ac:dyDescent="0.3">
      <c r="D478" t="str">
        <f>"Max " &amp; D475</f>
        <v>Max EOY ROIC</v>
      </c>
      <c r="E478" t="e">
        <f ca="1">MAX(D477:H477)</f>
        <v>#N/A</v>
      </c>
      <c r="F478" t="str">
        <f>"Cash Tax  Effect on Max"</f>
        <v>Cash Tax  Effect on Max</v>
      </c>
      <c r="G478" t="e">
        <f ca="1">IF(E479=K491,"Max ROIC in same year as Min Cash Tax","Inconclusive Effect")</f>
        <v>#N/A</v>
      </c>
      <c r="K478" t="str">
        <f>"Max " &amp; K475</f>
        <v>Max Change in EOY ROIC</v>
      </c>
      <c r="L478" t="e">
        <f ca="1">MAX(K477:N477)</f>
        <v>#N/A</v>
      </c>
      <c r="AK478" t="str">
        <f>AK477 &amp; " Year"</f>
        <v>Min Change in Depreciation / Sales Year</v>
      </c>
      <c r="AL478" t="e">
        <f ca="1">IF(MATCH(AL477,AK474:AN474,0)=1,AK473,IF(MATCH(AL477,AK474:AN474,0)=2,AL473,IF(MATCH(AL477,AK474:AN474,0)=3,AM473,AN473)))</f>
        <v>#N/A</v>
      </c>
    </row>
    <row r="479" spans="4:40" x14ac:dyDescent="0.3">
      <c r="D479" t="str">
        <f>D478 &amp; " Year"</f>
        <v>Max EOY ROIC Year</v>
      </c>
      <c r="E479" t="e">
        <f ca="1">VALUE(D476)+MATCH(E478,D477:H477,0)-1</f>
        <v>#N/A</v>
      </c>
      <c r="K479" t="str">
        <f>K478 &amp; " Year"</f>
        <v>Max Change in EOY ROIC Year</v>
      </c>
      <c r="L479" t="e">
        <f ca="1">IF(MATCH(L478,K477:N477,0)=1,K476,IF(MATCH(L478,K477:N477,0)=2,L476,IF(MATCH(L478,K477:N477,0)=3,M476,N476)))</f>
        <v>#N/A</v>
      </c>
      <c r="Q479" t="str">
        <f>"Change in Cash Tax Rate"</f>
        <v>Change in Cash Tax Rate</v>
      </c>
    </row>
    <row r="480" spans="4:40" x14ac:dyDescent="0.3">
      <c r="D480" t="str">
        <f>"Min " &amp; D475</f>
        <v>Min EOY ROIC</v>
      </c>
      <c r="E480" t="e">
        <f ca="1">MIN(D477:H477)</f>
        <v>#N/A</v>
      </c>
      <c r="F480" t="str">
        <f>"Cash Tax  Effect on Min"</f>
        <v>Cash Tax  Effect on Min</v>
      </c>
      <c r="G480" t="e">
        <f ca="1">IF(E481=K489,"Min ROIC in same year as Max Cash Tax","Inconclusive Effect")</f>
        <v>#N/A</v>
      </c>
      <c r="K480" t="str">
        <f>"Min " &amp; K475</f>
        <v>Min Change in EOY ROIC</v>
      </c>
      <c r="L480" t="e">
        <f ca="1">MIN(K477:N477)</f>
        <v>#N/A</v>
      </c>
      <c r="Q480" t="str">
        <f>K476</f>
        <v>0-0</v>
      </c>
      <c r="R480" t="str">
        <f>L476</f>
        <v>0-0</v>
      </c>
      <c r="S480" t="str">
        <f>M476</f>
        <v>0-0</v>
      </c>
      <c r="T480" t="str">
        <f>N476</f>
        <v>0-0</v>
      </c>
    </row>
    <row r="481" spans="4:40" x14ac:dyDescent="0.3">
      <c r="D481" t="str">
        <f>D480 &amp; " Year"</f>
        <v>Min EOY ROIC Year</v>
      </c>
      <c r="E481" t="e">
        <f ca="1">VALUE(D476)+MATCH(E480,D477:H477,0)-1</f>
        <v>#N/A</v>
      </c>
      <c r="K481" t="str">
        <f>K480 &amp; " Year"</f>
        <v>Min Change in EOY ROIC Year</v>
      </c>
      <c r="L481" t="e">
        <f ca="1">IF(MATCH(L480,K477:N477,0)=1,K476,IF(MATCH(L480,K477:N477,0)=2,L476,IF(MATCH(L480,K477:N477,0)=3,M476,N476)))</f>
        <v>#N/A</v>
      </c>
      <c r="Q481" t="e">
        <f ca="1">K487-J487</f>
        <v>#N/A</v>
      </c>
      <c r="R481" t="e">
        <f ca="1">L487-K487</f>
        <v>#N/A</v>
      </c>
      <c r="S481" t="e">
        <f ca="1">M487-L487</f>
        <v>#N/A</v>
      </c>
      <c r="T481" t="e">
        <f ca="1">N487-M487</f>
        <v>#N/A</v>
      </c>
      <c r="X481" t="str">
        <f>"Op WC / Sales"</f>
        <v>Op WC / Sales</v>
      </c>
    </row>
    <row r="482" spans="4:40" x14ac:dyDescent="0.3">
      <c r="D482" t="str">
        <f>"Correlation with OM"</f>
        <v>Correlation with OM</v>
      </c>
      <c r="E482" t="e">
        <f ca="1">CORREL(D477:H477,Q462:U462)</f>
        <v>#N/A</v>
      </c>
      <c r="Q482" t="str">
        <f>"Max " &amp; Q479</f>
        <v>Max Change in Cash Tax Rate</v>
      </c>
      <c r="R482" t="e">
        <f ca="1">MAX(Q481:T481)</f>
        <v>#N/A</v>
      </c>
      <c r="X482">
        <f>D476</f>
        <v>0</v>
      </c>
      <c r="Y482">
        <f>E476</f>
        <v>0</v>
      </c>
      <c r="Z482">
        <f>F476</f>
        <v>0</v>
      </c>
      <c r="AA482">
        <f>G476</f>
        <v>0</v>
      </c>
      <c r="AB482">
        <f>H476</f>
        <v>0</v>
      </c>
      <c r="AK482" t="str">
        <f>"Change in Op WC / Sales"</f>
        <v>Change in Op WC / Sales</v>
      </c>
    </row>
    <row r="483" spans="4:40" x14ac:dyDescent="0.3">
      <c r="D483" t="str">
        <f>"Correlation with IC"</f>
        <v>Correlation with IC</v>
      </c>
      <c r="E483" t="e">
        <f ca="1">CORREL(D477:H477,Q490:U490)</f>
        <v>#N/A</v>
      </c>
      <c r="Q483" t="str">
        <f>Q482 &amp; " Year"</f>
        <v>Max Change in Cash Tax Rate Year</v>
      </c>
      <c r="R483" t="e">
        <f ca="1">IF(MATCH(R482,Q481:T481,0)=1,Q480,IF(MATCH(R482,Q481:T481,0)=2,R480,IF(MATCH(R482,Q481:T481,0)=3,S480,T480)))</f>
        <v>#N/A</v>
      </c>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4:40" x14ac:dyDescent="0.3">
      <c r="D484" t="str">
        <f>"Correlation with GM"</f>
        <v>Correlation with GM</v>
      </c>
      <c r="E484" t="e">
        <f ca="1">CORREL(D477:H477,X455:AB455)</f>
        <v>#N/A</v>
      </c>
      <c r="Q484" t="str">
        <f>"Min " &amp; Q479</f>
        <v>Min Change in Cash Tax Rate</v>
      </c>
      <c r="R484" t="e">
        <f ca="1">MIN(Q481:T481)</f>
        <v>#N/A</v>
      </c>
      <c r="X484" t="str">
        <f>"Max " &amp; X481</f>
        <v>Max Op WC / Sales</v>
      </c>
      <c r="Y484" t="e">
        <f ca="1">MAX(X483:AB483)</f>
        <v>#N/A</v>
      </c>
      <c r="AK484" t="e">
        <f ca="1">Y483-X483</f>
        <v>#N/A</v>
      </c>
      <c r="AL484" t="e">
        <f ca="1">Z483-Y483</f>
        <v>#N/A</v>
      </c>
      <c r="AM484" t="e">
        <f ca="1">AA483-Z483</f>
        <v>#N/A</v>
      </c>
      <c r="AN484" t="e">
        <f ca="1">AB483-AA483</f>
        <v>#N/A</v>
      </c>
    </row>
    <row r="485" spans="4:40" x14ac:dyDescent="0.3">
      <c r="D485" t="str">
        <f>"Correlation with SGA"</f>
        <v>Correlation with SGA</v>
      </c>
      <c r="E485" t="e">
        <f ca="1">CORREL(D477:H477,X463:AB463)</f>
        <v>#N/A</v>
      </c>
      <c r="J485" t="str">
        <f>"Cash Tax Rate"</f>
        <v>Cash Tax Rate</v>
      </c>
      <c r="Q485" t="str">
        <f>Q484 &amp; " Year"</f>
        <v>Min Change in Cash Tax Rate Year</v>
      </c>
      <c r="R485" t="e">
        <f ca="1">IF(MATCH(R484,Q481:T481,0)=1,Q480,IF(MATCH(R484,Q481:T481,0)=2,R480,IF(MATCH(R484,Q481:T481,0)=3,S480,T480)))</f>
        <v>#N/A</v>
      </c>
      <c r="X485" t="str">
        <f>X484 &amp; " Year"</f>
        <v>Max Op WC / Sales Year</v>
      </c>
      <c r="Y485" t="e">
        <f ca="1">VALUE(X482)+MATCH(Y484,X483:AB483,0)-1</f>
        <v>#N/A</v>
      </c>
      <c r="AK485" t="str">
        <f>"Max " &amp; AK482</f>
        <v>Max Change in Op WC / Sales</v>
      </c>
      <c r="AL485" t="e">
        <f ca="1">MAX(AK484:AN484)</f>
        <v>#N/A</v>
      </c>
    </row>
    <row r="486" spans="4:40" x14ac:dyDescent="0.3">
      <c r="D486" t="str">
        <f>"Correlation with Dep"</f>
        <v>Correlation with Dep</v>
      </c>
      <c r="E486" t="e">
        <f ca="1">CORREL(D477:H477,X471:AB471)</f>
        <v>#N/A</v>
      </c>
      <c r="J486">
        <f>D476</f>
        <v>0</v>
      </c>
      <c r="K486">
        <f>E476</f>
        <v>0</v>
      </c>
      <c r="L486">
        <f>F476</f>
        <v>0</v>
      </c>
      <c r="M486">
        <f>G476</f>
        <v>0</v>
      </c>
      <c r="N486">
        <f>H476</f>
        <v>0</v>
      </c>
      <c r="X486" t="str">
        <f>"Min " &amp; X481</f>
        <v>Min Op WC / Sales</v>
      </c>
      <c r="Y486" t="e">
        <f ca="1">MIN(X483:AB483)</f>
        <v>#N/A</v>
      </c>
      <c r="AK486" t="str">
        <f>AK485 &amp; " Year"</f>
        <v>Max Change in Op WC / Sales Year</v>
      </c>
      <c r="AL486" t="e">
        <f ca="1">IF(MATCH(AL485,AK484:AN484,0)=1,AK483,IF(MATCH(AL485,AK484:AN484,0)=2,AL483,IF(MATCH(AL485,AK484:AN484,0)=3,AM483,AN483)))</f>
        <v>#N/A</v>
      </c>
    </row>
    <row r="487" spans="4:40" x14ac:dyDescent="0.3">
      <c r="D487" t="str">
        <f>"Correlation with Op WC"</f>
        <v>Correlation with Op WC</v>
      </c>
      <c r="E487" t="e">
        <f ca="1">CORREL(D477:H477,X483:AB483)</f>
        <v>#N/A</v>
      </c>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c r="X487" t="str">
        <f>X486 &amp; " Year"</f>
        <v>Min Op WC / Sales Year</v>
      </c>
      <c r="Y487" t="e">
        <f ca="1">VALUE(X482)+MATCH(Y486,X483:AB483,0)-1</f>
        <v>#N/A</v>
      </c>
      <c r="AK487" t="str">
        <f>"Min " &amp; AK482</f>
        <v>Min Change in Op WC / Sales</v>
      </c>
      <c r="AL487" t="e">
        <f ca="1">MIN(AK484:AN484)</f>
        <v>#N/A</v>
      </c>
    </row>
    <row r="488" spans="4:40" x14ac:dyDescent="0.3">
      <c r="D488" t="str">
        <f>"Correlation with PPE"</f>
        <v>Correlation with PPE</v>
      </c>
      <c r="E488" t="e">
        <f ca="1">CORREL(D477:H477,X491:AB491)</f>
        <v>#N/A</v>
      </c>
      <c r="J488" t="str">
        <f>"Max " &amp; J485</f>
        <v>Max Cash Tax Rate</v>
      </c>
      <c r="K488" t="e">
        <f ca="1">MAX(J487:N487)</f>
        <v>#N/A</v>
      </c>
      <c r="Q488" t="str">
        <f>"Invested Capital / Sales"</f>
        <v>Invested Capital / Sales</v>
      </c>
      <c r="AK488" t="str">
        <f>AK487 &amp; " Year"</f>
        <v>Min Change in Op WC / Sales Year</v>
      </c>
      <c r="AL488" t="e">
        <f ca="1">IF(MATCH(AL487,AK484:AN484,0)=1,AK483,IF(MATCH(AL487,AK484:AN484,0)=2,AL483,IF(MATCH(AL487,AK484:AN484,0)=3,AM483,AN483)))</f>
        <v>#N/A</v>
      </c>
    </row>
    <row r="489" spans="4:40" x14ac:dyDescent="0.3">
      <c r="D489" t="str">
        <f>"Correlation with Intangibles"</f>
        <v>Correlation with Intangibles</v>
      </c>
      <c r="E489" t="e">
        <f ca="1">CORREL(D477:H477,X499:AB499)</f>
        <v>#N/A</v>
      </c>
      <c r="J489" t="str">
        <f>J488 &amp; " Year"</f>
        <v>Max Cash Tax Rate Year</v>
      </c>
      <c r="K489" t="e">
        <f ca="1">VALUE(J486)+MATCH(K488,J487:N487,0)-1</f>
        <v>#N/A</v>
      </c>
      <c r="Q489">
        <f>D476</f>
        <v>0</v>
      </c>
      <c r="R489">
        <f>E476</f>
        <v>0</v>
      </c>
      <c r="S489">
        <f>F476</f>
        <v>0</v>
      </c>
      <c r="T489">
        <f>G476</f>
        <v>0</v>
      </c>
      <c r="U489">
        <f>H476</f>
        <v>0</v>
      </c>
      <c r="X489" t="str">
        <f>"PPE / Sales"</f>
        <v>PPE / Sales</v>
      </c>
    </row>
    <row r="490" spans="4:40" x14ac:dyDescent="0.3">
      <c r="J490" t="str">
        <f>"Min " &amp; J485</f>
        <v>Min Cash Tax Rate</v>
      </c>
      <c r="K490" t="e">
        <f ca="1">MIN(J487:N487)</f>
        <v>#N/A</v>
      </c>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4:40" x14ac:dyDescent="0.3">
      <c r="J491" t="str">
        <f>J490 &amp; " Year"</f>
        <v>Min Cash Tax Rate Year</v>
      </c>
      <c r="K491" t="e">
        <f ca="1">VALUE(J486)+MATCH(K490,J487:N487,0)-1</f>
        <v>#N/A</v>
      </c>
      <c r="Q491" t="str">
        <f>"Max " &amp; Q488</f>
        <v>Max Invested Capital / Sales</v>
      </c>
      <c r="R491" t="e">
        <f ca="1">MAX(Q490:U490)</f>
        <v>#N/A</v>
      </c>
      <c r="S491" t="str">
        <f>"Op WC Effect on Max"</f>
        <v>Op WC Effect on Max</v>
      </c>
      <c r="T491" t="e">
        <f ca="1">IF(R492=Y485,"Max IC in same year as Max Op WC","Inconclusive Effect")</f>
        <v>#N/A</v>
      </c>
      <c r="U491" t="str">
        <f>"Correlation with Op WC"</f>
        <v>Correlation with Op WC</v>
      </c>
      <c r="V491" t="e">
        <f ca="1">CORREL(Q490:U490,X483:AB483)</f>
        <v>#N/A</v>
      </c>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4:40" x14ac:dyDescent="0.3">
      <c r="Q492" t="str">
        <f>Q491 &amp; " Year"</f>
        <v>Max Invested Capital / Sales Year</v>
      </c>
      <c r="R492" t="e">
        <f ca="1">VALUE(Q489)+MATCH(R491,Q490:U490,0)-1</f>
        <v>#N/A</v>
      </c>
      <c r="S492" t="str">
        <f>"PPE Effect on Max"</f>
        <v>PPE Effect on Max</v>
      </c>
      <c r="T492" t="e">
        <f ca="1">IF(R492=Y493,"Max IC in same year as Max PPE","Inconclusive Effect")</f>
        <v>#N/A</v>
      </c>
      <c r="U492" t="str">
        <f>"Correlation with PPE"</f>
        <v>Correlation with PPE</v>
      </c>
      <c r="V492" t="e">
        <f ca="1">CORREL(Q490:U490,X491:AB491)</f>
        <v>#N/A</v>
      </c>
      <c r="X492" t="str">
        <f>"Max " &amp; X489</f>
        <v>Max PPE / Sales</v>
      </c>
      <c r="Y492" t="e">
        <f ca="1">MAX(X491:AB491)</f>
        <v>#N/A</v>
      </c>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3" spans="4:40" x14ac:dyDescent="0.3">
      <c r="Q493" t="str">
        <f>"Min " &amp; Q488</f>
        <v>Min Invested Capital / Sales</v>
      </c>
      <c r="R493" t="e">
        <f ca="1">MIN(Q490:U490)</f>
        <v>#N/A</v>
      </c>
      <c r="S493" t="str">
        <f>"Intangibles Effect on Max"</f>
        <v>Intangibles Effect on Max</v>
      </c>
      <c r="T493" t="e">
        <f ca="1">IF(R492=Y501,"Max IC in same year as Max Intangibles","Inconclusive Effect")</f>
        <v>#N/A</v>
      </c>
      <c r="U493" t="str">
        <f>"Correlation with Intangibles"</f>
        <v>Correlation with Intangibles</v>
      </c>
      <c r="V493" t="e">
        <f ca="1">CORREL(Q490:U490,X499:AB499)</f>
        <v>#N/A</v>
      </c>
      <c r="X493" t="str">
        <f>X492 &amp; " Year"</f>
        <v>Max PPE / Sales Year</v>
      </c>
      <c r="Y493" t="e">
        <f ca="1">VALUE(X490)+MATCH(Y492,X491:AB491,0)-1</f>
        <v>#N/A</v>
      </c>
      <c r="AE493" t="str">
        <f>"Max " &amp; AE490</f>
        <v>Max Change in Invested Capital / Sales</v>
      </c>
      <c r="AF493" t="e">
        <f ca="1">MAX(AE492:AH492)</f>
        <v>#N/A</v>
      </c>
      <c r="AK493" t="str">
        <f>"Max " &amp; AK490</f>
        <v>Max Change in PPE / Sales</v>
      </c>
      <c r="AL493" t="e">
        <f ca="1">MAX(AK492:AN492)</f>
        <v>#N/A</v>
      </c>
    </row>
    <row r="494" spans="4:40" x14ac:dyDescent="0.3">
      <c r="Q494" t="str">
        <f>Q493 &amp; " Year"</f>
        <v>Min Invested Capital / Sales Year</v>
      </c>
      <c r="R494" t="e">
        <f ca="1">VALUE(Q489)+MATCH(R493,Q490:U490,0)-1</f>
        <v>#N/A</v>
      </c>
      <c r="S494" t="str">
        <f>"Op WC Effect on Min"</f>
        <v>Op WC Effect on Min</v>
      </c>
      <c r="T494" t="e">
        <f ca="1">IF(R494=Y487,"Min IC in same year as Min Op WC","Inconclusive Effect")</f>
        <v>#N/A</v>
      </c>
      <c r="X494" t="str">
        <f>"Min " &amp; X489</f>
        <v>Min PPE / Sales</v>
      </c>
      <c r="Y494" t="e">
        <f ca="1">MIN(X491:AB491)</f>
        <v>#N/A</v>
      </c>
      <c r="AE494" t="str">
        <f>AE493 &amp; " Year"</f>
        <v>Max Change in Invested Capital / Sales Year</v>
      </c>
      <c r="AF494" t="e">
        <f ca="1">IF(MATCH(AF493,AE492:AH492,0)=1,AE491,IF(MATCH(AF493,AE492:AH492,0)=2,AF491,IF(MATCH(AF493,AE492:AH492,0)=3,AG491,AH491)))</f>
        <v>#N/A</v>
      </c>
      <c r="AK494" t="str">
        <f>AK493 &amp; " Year"</f>
        <v>Max Change in PPE / Sales Year</v>
      </c>
      <c r="AL494" t="e">
        <f ca="1">IF(MATCH(AL493,AK492:AN492,0)=1,AK491,IF(MATCH(AL493,AK492:AN492,0)=2,AL491,IF(MATCH(AL493,AK492:AN492,0)=3,AM491,AN491)))</f>
        <v>#N/A</v>
      </c>
    </row>
    <row r="495" spans="4:40" x14ac:dyDescent="0.3">
      <c r="S495" t="str">
        <f>"PPE Effect on Min"</f>
        <v>PPE Effect on Min</v>
      </c>
      <c r="T495" t="e">
        <f ca="1">IF(R494=Y495,"Min IC in same year as Min PPE","Inconclusive Effect")</f>
        <v>#N/A</v>
      </c>
      <c r="X495" t="str">
        <f>X494 &amp; " Year"</f>
        <v>Min PPE / Sales Year</v>
      </c>
      <c r="Y495" t="e">
        <f ca="1">VALUE(X490)+MATCH(Y494,X491:AB491,0)-1</f>
        <v>#N/A</v>
      </c>
      <c r="AE495" t="str">
        <f>"Min " &amp; AE490</f>
        <v>Min Change in Invested Capital / Sales</v>
      </c>
      <c r="AF495" t="e">
        <f ca="1">MIN(AE492:AH492)</f>
        <v>#N/A</v>
      </c>
      <c r="AK495" t="str">
        <f>"Min " &amp; AK490</f>
        <v>Min Change in PPE / Sales</v>
      </c>
      <c r="AL495" t="e">
        <f ca="1">MIN(AK492:AN492)</f>
        <v>#N/A</v>
      </c>
    </row>
    <row r="496" spans="4:40" x14ac:dyDescent="0.3">
      <c r="S496" t="str">
        <f>"Intangibles Effect on Min"</f>
        <v>Intangibles Effect on Min</v>
      </c>
      <c r="T496" t="e">
        <f ca="1">IF(R494=Y503,"Min IC in same year as Min Intangibles","Inconclusive Effect")</f>
        <v>#N/A</v>
      </c>
      <c r="AE496" t="str">
        <f>AE495 &amp; " Year"</f>
        <v>Min Change in Invested Capital / Sales Year</v>
      </c>
      <c r="AF496" t="e">
        <f ca="1">IF(MATCH(AF495,AE492:AH492,0)=1,AE491,IF(MATCH(AF495,AE492:AH492,0)=2,AF491,IF(MATCH(AF495,AE492:AH492,0)=3,AG491,AH491)))</f>
        <v>#N/A</v>
      </c>
      <c r="AK496" t="str">
        <f>AK495 &amp; " Year"</f>
        <v>Min Change in PPE / Sales Year</v>
      </c>
      <c r="AL496" t="e">
        <f ca="1">IF(MATCH(AL495,AK492:AN492,0)=1,AK491,IF(MATCH(AL495,AK492:AN492,0)=2,AL491,IF(MATCH(AL495,AK492:AN492,0)=3,AM491,AN491)))</f>
        <v>#N/A</v>
      </c>
    </row>
    <row r="497" spans="3:40" x14ac:dyDescent="0.3">
      <c r="X497" t="str">
        <f>"Intangibles / Sales"</f>
        <v>Intangibles / Sales</v>
      </c>
    </row>
    <row r="498" spans="3:40" x14ac:dyDescent="0.3">
      <c r="X498">
        <f>D476</f>
        <v>0</v>
      </c>
      <c r="Y498">
        <f>E476</f>
        <v>0</v>
      </c>
      <c r="Z498">
        <f>F476</f>
        <v>0</v>
      </c>
      <c r="AA498">
        <f>G476</f>
        <v>0</v>
      </c>
      <c r="AB498">
        <f>H476</f>
        <v>0</v>
      </c>
      <c r="AK498" t="str">
        <f>"Change in Intagibles / Sales"</f>
        <v>Change in Intagibles / Sales</v>
      </c>
    </row>
    <row r="499" spans="3: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3:40" x14ac:dyDescent="0.3">
      <c r="X500" t="str">
        <f>"Max " &amp; X497</f>
        <v>Max Intangibles / Sales</v>
      </c>
      <c r="Y500" t="e">
        <f ca="1">MAX(X499:AB499)</f>
        <v>#N/A</v>
      </c>
      <c r="AK500" t="e">
        <f ca="1">Y499-X499</f>
        <v>#N/A</v>
      </c>
      <c r="AL500" t="e">
        <f ca="1">Z499-Y499</f>
        <v>#N/A</v>
      </c>
      <c r="AM500" t="e">
        <f ca="1">AA499-Z499</f>
        <v>#N/A</v>
      </c>
      <c r="AN500" t="e">
        <f ca="1">AB499-AA499</f>
        <v>#N/A</v>
      </c>
    </row>
    <row r="501" spans="3:40" x14ac:dyDescent="0.3">
      <c r="X501" t="str">
        <f>X500 &amp; " Year"</f>
        <v>Max Intangibles / Sales Year</v>
      </c>
      <c r="Y501" t="e">
        <f ca="1">VALUE(X498)+MATCH(Y500,X499:AB499,0)-1</f>
        <v>#N/A</v>
      </c>
      <c r="AK501" t="str">
        <f>"Max " &amp; AK498</f>
        <v>Max Change in Intagibles / Sales</v>
      </c>
      <c r="AL501" t="e">
        <f ca="1">MAX(AK500:AN500)</f>
        <v>#N/A</v>
      </c>
    </row>
    <row r="502" spans="3:40" x14ac:dyDescent="0.3">
      <c r="X502" t="str">
        <f>"Min " &amp; X497</f>
        <v>Min Intangibles / Sales</v>
      </c>
      <c r="Y502" t="e">
        <f ca="1">MIN(X499:AB499)</f>
        <v>#N/A</v>
      </c>
      <c r="AK502" t="str">
        <f>AK501 &amp; " Year"</f>
        <v>Max Change in Intagibles / Sales Year</v>
      </c>
      <c r="AL502" t="e">
        <f ca="1">IF(MATCH(AL501,AK500:AN500,0)=1,AK499,IF(MATCH(AL501,AK500:AN500,0)=2,AL499,IF(MATCH(AL501,AK500:AN500,0)=3,AM499,AN499)))</f>
        <v>#N/A</v>
      </c>
    </row>
    <row r="503" spans="3:40" x14ac:dyDescent="0.3">
      <c r="X503" t="str">
        <f>X502 &amp; " Year"</f>
        <v>Min Intangibles / Sales Year</v>
      </c>
      <c r="Y503" t="e">
        <f ca="1">VALUE(X498)+MATCH(Y502,X499:AB499,0)-1</f>
        <v>#N/A</v>
      </c>
      <c r="AK503" t="str">
        <f>"Min " &amp; AK498</f>
        <v>Min Change in Intagibles / Sales</v>
      </c>
      <c r="AL503" t="e">
        <f ca="1">MIN(AK500:AN500)</f>
        <v>#N/A</v>
      </c>
    </row>
    <row r="504" spans="3:40" x14ac:dyDescent="0.3">
      <c r="AK504" t="str">
        <f>AK503 &amp; " Year"</f>
        <v>Min Change in Intagibles / Sales Year</v>
      </c>
      <c r="AL504" t="e">
        <f ca="1">IF(MATCH(AL503,AK500:AN500,0)=1,AK499,IF(MATCH(AL503,AK500:AN500,0)=2,AL499,IF(MATCH(AL503,AK500:AN500,0)=3,AM499,AN499)))</f>
        <v>#N/A</v>
      </c>
    </row>
    <row r="507" spans="3:40" x14ac:dyDescent="0.3">
      <c r="D507">
        <f t="shared" ref="D507:H508" si="85">D476</f>
        <v>0</v>
      </c>
      <c r="E507">
        <f t="shared" si="85"/>
        <v>0</v>
      </c>
      <c r="F507">
        <f t="shared" si="85"/>
        <v>0</v>
      </c>
      <c r="G507">
        <f t="shared" si="85"/>
        <v>0</v>
      </c>
      <c r="H507">
        <f t="shared" si="85"/>
        <v>0</v>
      </c>
      <c r="I507" t="str">
        <f>"Average"</f>
        <v>Average</v>
      </c>
      <c r="J507" t="str">
        <f>"SD"</f>
        <v>SD</v>
      </c>
      <c r="K507">
        <f>D507</f>
        <v>0</v>
      </c>
      <c r="L507">
        <f>E507</f>
        <v>0</v>
      </c>
      <c r="M507">
        <f>F507</f>
        <v>0</v>
      </c>
      <c r="N507">
        <f>G507</f>
        <v>0</v>
      </c>
      <c r="O507">
        <f>H507</f>
        <v>0</v>
      </c>
    </row>
    <row r="508" spans="3:40" x14ac:dyDescent="0.3">
      <c r="C508" t="str">
        <f>D475</f>
        <v>EOY ROIC</v>
      </c>
      <c r="D508" t="e">
        <f t="shared" ca="1" si="85"/>
        <v>#N/A</v>
      </c>
      <c r="E508" t="e">
        <f t="shared" ca="1" si="85"/>
        <v>#N/A</v>
      </c>
      <c r="F508" t="e">
        <f t="shared" ca="1" si="85"/>
        <v>#N/A</v>
      </c>
      <c r="G508" t="e">
        <f t="shared" ca="1" si="85"/>
        <v>#N/A</v>
      </c>
      <c r="H508" t="e">
        <f t="shared" ca="1" si="85"/>
        <v>#N/A</v>
      </c>
      <c r="I508" t="e">
        <f t="shared" ref="I508:I518" ca="1" si="86">AVERAGE(D508:H508)</f>
        <v>#N/A</v>
      </c>
      <c r="J508" t="e">
        <f t="shared" ref="J508:J518" ca="1" si="87">STDEV(D508:H508)</f>
        <v>#N/A</v>
      </c>
      <c r="K508" t="e">
        <f t="shared" ref="K508:K518" ca="1" si="88">(D508-I508)/J508</f>
        <v>#N/A</v>
      </c>
      <c r="L508" t="e">
        <f t="shared" ref="L508:L518" ca="1" si="89">(E508-I508)/J508</f>
        <v>#N/A</v>
      </c>
      <c r="M508" t="e">
        <f t="shared" ref="M508:M518" ca="1" si="90">(F508-I508)/J508</f>
        <v>#N/A</v>
      </c>
      <c r="N508" t="e">
        <f t="shared" ref="N508:N518" ca="1" si="91">(G508-I508)/J508</f>
        <v>#N/A</v>
      </c>
      <c r="O508" t="e">
        <f t="shared" ref="O508:O518" ca="1" si="92">(H508-I508)/J508</f>
        <v>#N/A</v>
      </c>
      <c r="P508" t="e">
        <f ca="1">K507 + MATCH(IF(MAX(MAX(K508:O508),ABS(MIN(K508:O508)))=ABS(MIN(K508:O508)), MIN(K508:O508),MAX(K508:O508)),K508:O508,0) - 1</f>
        <v>#N/A</v>
      </c>
    </row>
    <row r="509" spans="3:40" x14ac:dyDescent="0.3">
      <c r="C509" t="str">
        <f>J465</f>
        <v>EOY Pretax ROIC</v>
      </c>
      <c r="D509" t="e">
        <f ca="1">J467</f>
        <v>#N/A</v>
      </c>
      <c r="E509" t="e">
        <f ca="1">K467</f>
        <v>#N/A</v>
      </c>
      <c r="F509" t="e">
        <f ca="1">L467</f>
        <v>#N/A</v>
      </c>
      <c r="G509" t="e">
        <f ca="1">M467</f>
        <v>#N/A</v>
      </c>
      <c r="H509" t="e">
        <f ca="1">N467</f>
        <v>#N/A</v>
      </c>
      <c r="I509" t="e">
        <f t="shared" ca="1" si="86"/>
        <v>#N/A</v>
      </c>
      <c r="J509" t="e">
        <f t="shared" ca="1" si="87"/>
        <v>#N/A</v>
      </c>
      <c r="K509" t="e">
        <f t="shared" ca="1" si="88"/>
        <v>#N/A</v>
      </c>
      <c r="L509" t="e">
        <f t="shared" ca="1" si="89"/>
        <v>#N/A</v>
      </c>
      <c r="M509" t="e">
        <f t="shared" ca="1" si="90"/>
        <v>#N/A</v>
      </c>
      <c r="N509" t="e">
        <f t="shared" ca="1" si="91"/>
        <v>#N/A</v>
      </c>
      <c r="O509" t="e">
        <f t="shared" ca="1" si="92"/>
        <v>#N/A</v>
      </c>
      <c r="P509" t="e">
        <f ca="1">K507 + MATCH(IF(MAX(MAX(K509:O509),ABS(MIN(K509:O509)))=ABS(MIN(K509:O509)), MIN(K509:O509),MAX(K509:O509)),K509:O509,0) - 1</f>
        <v>#N/A</v>
      </c>
    </row>
    <row r="510" spans="3:40" x14ac:dyDescent="0.3">
      <c r="C510" t="str">
        <f>J485</f>
        <v>Cash Tax Rate</v>
      </c>
      <c r="D510" t="e">
        <f ca="1">J487</f>
        <v>#N/A</v>
      </c>
      <c r="E510" t="e">
        <f ca="1">K487</f>
        <v>#N/A</v>
      </c>
      <c r="F510" t="e">
        <f ca="1">L487</f>
        <v>#N/A</v>
      </c>
      <c r="G510" t="e">
        <f ca="1">M487</f>
        <v>#N/A</v>
      </c>
      <c r="H510" t="e">
        <f ca="1">N487</f>
        <v>#N/A</v>
      </c>
      <c r="I510" t="e">
        <f t="shared" ca="1" si="86"/>
        <v>#N/A</v>
      </c>
      <c r="J510" t="e">
        <f t="shared" ca="1" si="87"/>
        <v>#N/A</v>
      </c>
      <c r="K510" t="e">
        <f t="shared" ca="1" si="88"/>
        <v>#N/A</v>
      </c>
      <c r="L510" t="e">
        <f t="shared" ca="1" si="89"/>
        <v>#N/A</v>
      </c>
      <c r="M510" t="e">
        <f t="shared" ca="1" si="90"/>
        <v>#N/A</v>
      </c>
      <c r="N510" t="e">
        <f t="shared" ca="1" si="91"/>
        <v>#N/A</v>
      </c>
      <c r="O510" t="e">
        <f t="shared" ca="1" si="92"/>
        <v>#N/A</v>
      </c>
      <c r="P510" t="e">
        <f ca="1">K507 + MATCH(IF(MAX(MAX(K510:O510),ABS(MIN(K510:O510)))=ABS(MIN(K510:O510)), MIN(K510:O510),MAX(K510:O510)),K510:O510,0) - 1</f>
        <v>#N/A</v>
      </c>
    </row>
    <row r="511" spans="3:40" x14ac:dyDescent="0.3">
      <c r="C511" t="str">
        <f>Q460</f>
        <v>Operating Margin</v>
      </c>
      <c r="D511" t="e">
        <f ca="1">Q462</f>
        <v>#N/A</v>
      </c>
      <c r="E511" t="e">
        <f ca="1">R462</f>
        <v>#N/A</v>
      </c>
      <c r="F511" t="e">
        <f ca="1">S462</f>
        <v>#N/A</v>
      </c>
      <c r="G511" t="e">
        <f ca="1">T462</f>
        <v>#N/A</v>
      </c>
      <c r="H511" t="e">
        <f ca="1">U462</f>
        <v>#N/A</v>
      </c>
      <c r="I511" t="e">
        <f t="shared" ca="1" si="86"/>
        <v>#N/A</v>
      </c>
      <c r="J511" t="e">
        <f t="shared" ca="1" si="87"/>
        <v>#N/A</v>
      </c>
      <c r="K511" t="e">
        <f t="shared" ca="1" si="88"/>
        <v>#N/A</v>
      </c>
      <c r="L511" t="e">
        <f t="shared" ca="1" si="89"/>
        <v>#N/A</v>
      </c>
      <c r="M511" t="e">
        <f t="shared" ca="1" si="90"/>
        <v>#N/A</v>
      </c>
      <c r="N511" t="e">
        <f t="shared" ca="1" si="91"/>
        <v>#N/A</v>
      </c>
      <c r="O511" t="e">
        <f t="shared" ca="1" si="92"/>
        <v>#N/A</v>
      </c>
      <c r="P511" t="e">
        <f ca="1">K507 + MATCH(IF(MAX(MAX(K511:O511),ABS(MIN(K511:O511)))=ABS(MIN(K511:O511)), MIN(K511:O511),MAX(K511:O511)),K511:O511,0) - 1</f>
        <v>#N/A</v>
      </c>
    </row>
    <row r="512" spans="3:40" x14ac:dyDescent="0.3">
      <c r="C512" t="str">
        <f>Q488</f>
        <v>Invested Capital / Sales</v>
      </c>
      <c r="D512" t="e">
        <f ca="1">Q490</f>
        <v>#N/A</v>
      </c>
      <c r="E512" t="e">
        <f ca="1">R490</f>
        <v>#N/A</v>
      </c>
      <c r="F512" t="e">
        <f ca="1">S490</f>
        <v>#N/A</v>
      </c>
      <c r="G512" t="e">
        <f ca="1">T490</f>
        <v>#N/A</v>
      </c>
      <c r="H512" t="e">
        <f ca="1">U490</f>
        <v>#N/A</v>
      </c>
      <c r="I512" t="e">
        <f t="shared" ca="1" si="86"/>
        <v>#N/A</v>
      </c>
      <c r="J512" t="e">
        <f t="shared" ca="1" si="87"/>
        <v>#N/A</v>
      </c>
      <c r="K512" t="e">
        <f t="shared" ca="1" si="88"/>
        <v>#N/A</v>
      </c>
      <c r="L512" t="e">
        <f t="shared" ca="1" si="89"/>
        <v>#N/A</v>
      </c>
      <c r="M512" t="e">
        <f t="shared" ca="1" si="90"/>
        <v>#N/A</v>
      </c>
      <c r="N512" t="e">
        <f t="shared" ca="1" si="91"/>
        <v>#N/A</v>
      </c>
      <c r="O512" t="e">
        <f t="shared" ca="1" si="92"/>
        <v>#N/A</v>
      </c>
      <c r="P512" t="e">
        <f ca="1">K507 + MATCH(IF(MAX(MAX(K512:O512),ABS(MIN(K512:O512)))=ABS(MIN(K512:O512)), MIN(K512:O512),MAX(K512:O512)),K512:O512,0) - 1</f>
        <v>#N/A</v>
      </c>
    </row>
    <row r="513" spans="3:16" x14ac:dyDescent="0.3">
      <c r="C513" t="str">
        <f>X453</f>
        <v>Gross Margin</v>
      </c>
      <c r="D513" t="e">
        <f ca="1">X455</f>
        <v>#N/A</v>
      </c>
      <c r="E513" t="e">
        <f ca="1">Y455</f>
        <v>#N/A</v>
      </c>
      <c r="F513" t="e">
        <f ca="1">Z455</f>
        <v>#N/A</v>
      </c>
      <c r="G513" t="e">
        <f ca="1">AA455</f>
        <v>#N/A</v>
      </c>
      <c r="H513" t="e">
        <f ca="1">AB455</f>
        <v>#N/A</v>
      </c>
      <c r="I513" t="e">
        <f t="shared" ca="1" si="86"/>
        <v>#N/A</v>
      </c>
      <c r="J513" t="e">
        <f t="shared" ca="1" si="87"/>
        <v>#N/A</v>
      </c>
      <c r="K513" t="e">
        <f t="shared" ca="1" si="88"/>
        <v>#N/A</v>
      </c>
      <c r="L513" t="e">
        <f t="shared" ca="1" si="89"/>
        <v>#N/A</v>
      </c>
      <c r="M513" t="e">
        <f t="shared" ca="1" si="90"/>
        <v>#N/A</v>
      </c>
      <c r="N513" t="e">
        <f t="shared" ca="1" si="91"/>
        <v>#N/A</v>
      </c>
      <c r="O513" t="e">
        <f t="shared" ca="1" si="92"/>
        <v>#N/A</v>
      </c>
      <c r="P513" t="e">
        <f ca="1">K507 + MATCH(IF(MAX(MAX(K513:O513),ABS(MIN(K513:O513)))=ABS(MIN(K513:O513)), MIN(K513:O513),MAX(K513:O513)),K513:O513,0) - 1</f>
        <v>#N/A</v>
      </c>
    </row>
    <row r="514" spans="3:16" x14ac:dyDescent="0.3">
      <c r="C514" t="str">
        <f>X461</f>
        <v>SGA / Sales</v>
      </c>
      <c r="D514" t="e">
        <f ca="1">X463</f>
        <v>#N/A</v>
      </c>
      <c r="E514" t="e">
        <f ca="1">Y463</f>
        <v>#N/A</v>
      </c>
      <c r="F514" t="e">
        <f ca="1">Z463</f>
        <v>#N/A</v>
      </c>
      <c r="G514" t="e">
        <f ca="1">AA463</f>
        <v>#N/A</v>
      </c>
      <c r="H514" t="e">
        <f ca="1">AB463</f>
        <v>#N/A</v>
      </c>
      <c r="I514" t="e">
        <f t="shared" ca="1" si="86"/>
        <v>#N/A</v>
      </c>
      <c r="J514" t="e">
        <f t="shared" ca="1" si="87"/>
        <v>#N/A</v>
      </c>
      <c r="K514" t="e">
        <f t="shared" ca="1" si="88"/>
        <v>#N/A</v>
      </c>
      <c r="L514" t="e">
        <f t="shared" ca="1" si="89"/>
        <v>#N/A</v>
      </c>
      <c r="M514" t="e">
        <f t="shared" ca="1" si="90"/>
        <v>#N/A</v>
      </c>
      <c r="N514" t="e">
        <f t="shared" ca="1" si="91"/>
        <v>#N/A</v>
      </c>
      <c r="O514" t="e">
        <f t="shared" ca="1" si="92"/>
        <v>#N/A</v>
      </c>
      <c r="P514" t="e">
        <f ca="1">K507 + MATCH(IF(MAX(MAX(K514:O514),ABS(MIN(K514:O514)))=ABS(MIN(K514:O514)), MIN(K514:O514),MAX(K514:O514)),K514:O514,0) - 1</f>
        <v>#N/A</v>
      </c>
    </row>
    <row r="515" spans="3:16" x14ac:dyDescent="0.3">
      <c r="C515" t="str">
        <f>X469</f>
        <v>Depreciation / Sales</v>
      </c>
      <c r="D515" t="e">
        <f ca="1">X471</f>
        <v>#N/A</v>
      </c>
      <c r="E515" t="e">
        <f ca="1">Y471</f>
        <v>#N/A</v>
      </c>
      <c r="F515" t="e">
        <f ca="1">Z471</f>
        <v>#N/A</v>
      </c>
      <c r="G515" t="e">
        <f ca="1">AA471</f>
        <v>#N/A</v>
      </c>
      <c r="H515" t="e">
        <f ca="1">AB471</f>
        <v>#N/A</v>
      </c>
      <c r="I515" t="e">
        <f t="shared" ca="1" si="86"/>
        <v>#N/A</v>
      </c>
      <c r="J515" t="e">
        <f t="shared" ca="1" si="87"/>
        <v>#N/A</v>
      </c>
      <c r="K515" t="e">
        <f t="shared" ca="1" si="88"/>
        <v>#N/A</v>
      </c>
      <c r="L515" t="e">
        <f t="shared" ca="1" si="89"/>
        <v>#N/A</v>
      </c>
      <c r="M515" t="e">
        <f t="shared" ca="1" si="90"/>
        <v>#N/A</v>
      </c>
      <c r="N515" t="e">
        <f t="shared" ca="1" si="91"/>
        <v>#N/A</v>
      </c>
      <c r="O515" t="e">
        <f t="shared" ca="1" si="92"/>
        <v>#N/A</v>
      </c>
      <c r="P515" t="e">
        <f ca="1">K507 + MATCH(IF(MAX(MAX(K515:O515),ABS(MIN(K515:O515)))=ABS(MIN(K515:O515)), MIN(K515:O515),MAX(K515:O515)),K515:O515,0) - 1</f>
        <v>#N/A</v>
      </c>
    </row>
    <row r="516" spans="3:16" x14ac:dyDescent="0.3">
      <c r="C516" t="str">
        <f>X481</f>
        <v>Op WC / Sales</v>
      </c>
      <c r="D516" t="e">
        <f ca="1">X483</f>
        <v>#N/A</v>
      </c>
      <c r="E516" t="e">
        <f ca="1">Y483</f>
        <v>#N/A</v>
      </c>
      <c r="F516" t="e">
        <f ca="1">Z483</f>
        <v>#N/A</v>
      </c>
      <c r="G516" t="e">
        <f ca="1">AA483</f>
        <v>#N/A</v>
      </c>
      <c r="H516" t="e">
        <f ca="1">AB483</f>
        <v>#N/A</v>
      </c>
      <c r="I516" t="e">
        <f t="shared" ca="1" si="86"/>
        <v>#N/A</v>
      </c>
      <c r="J516" t="e">
        <f t="shared" ca="1" si="87"/>
        <v>#N/A</v>
      </c>
      <c r="K516" t="e">
        <f t="shared" ca="1" si="88"/>
        <v>#N/A</v>
      </c>
      <c r="L516" t="e">
        <f t="shared" ca="1" si="89"/>
        <v>#N/A</v>
      </c>
      <c r="M516" t="e">
        <f t="shared" ca="1" si="90"/>
        <v>#N/A</v>
      </c>
      <c r="N516" t="e">
        <f t="shared" ca="1" si="91"/>
        <v>#N/A</v>
      </c>
      <c r="O516" t="e">
        <f t="shared" ca="1" si="92"/>
        <v>#N/A</v>
      </c>
      <c r="P516" t="e">
        <f ca="1">K507 + MATCH(IF(MAX(MAX(K516:O516),ABS(MIN(K516:O516)))=ABS(MIN(K516:O516)), MIN(K516:O516),MAX(K516:O516)),K516:O516,0) - 1</f>
        <v>#N/A</v>
      </c>
    </row>
    <row r="517" spans="3:16" x14ac:dyDescent="0.3">
      <c r="C517" t="str">
        <f>X489</f>
        <v>PPE / Sales</v>
      </c>
      <c r="D517" t="e">
        <f ca="1">X491</f>
        <v>#N/A</v>
      </c>
      <c r="E517" t="e">
        <f ca="1">Y491</f>
        <v>#N/A</v>
      </c>
      <c r="F517" t="e">
        <f ca="1">Z491</f>
        <v>#N/A</v>
      </c>
      <c r="G517" t="e">
        <f ca="1">AA491</f>
        <v>#N/A</v>
      </c>
      <c r="H517" t="e">
        <f ca="1">AB491</f>
        <v>#N/A</v>
      </c>
      <c r="I517" t="e">
        <f t="shared" ca="1" si="86"/>
        <v>#N/A</v>
      </c>
      <c r="J517" t="e">
        <f t="shared" ca="1" si="87"/>
        <v>#N/A</v>
      </c>
      <c r="K517" t="e">
        <f t="shared" ca="1" si="88"/>
        <v>#N/A</v>
      </c>
      <c r="L517" t="e">
        <f t="shared" ca="1" si="89"/>
        <v>#N/A</v>
      </c>
      <c r="M517" t="e">
        <f t="shared" ca="1" si="90"/>
        <v>#N/A</v>
      </c>
      <c r="N517" t="e">
        <f t="shared" ca="1" si="91"/>
        <v>#N/A</v>
      </c>
      <c r="O517" t="e">
        <f t="shared" ca="1" si="92"/>
        <v>#N/A</v>
      </c>
      <c r="P517" t="e">
        <f ca="1">K507 + MATCH(IF(MAX(MAX(K517:O517),ABS(MIN(K517:O517)))=ABS(MIN(K517:O517)), MIN(K517:O517),MAX(K517:O517)),K517:O517,0) - 1</f>
        <v>#N/A</v>
      </c>
    </row>
    <row r="518" spans="3:16" x14ac:dyDescent="0.3">
      <c r="C518" t="str">
        <f>X497</f>
        <v>Intangibles / Sales</v>
      </c>
      <c r="D518" t="e">
        <f ca="1">X499</f>
        <v>#N/A</v>
      </c>
      <c r="E518" t="e">
        <f ca="1">Y499</f>
        <v>#N/A</v>
      </c>
      <c r="F518" t="e">
        <f ca="1">Z499</f>
        <v>#N/A</v>
      </c>
      <c r="G518" t="e">
        <f ca="1">AA499</f>
        <v>#N/A</v>
      </c>
      <c r="H518" t="e">
        <f ca="1">AB499</f>
        <v>#N/A</v>
      </c>
      <c r="I518" t="e">
        <f t="shared" ca="1" si="86"/>
        <v>#N/A</v>
      </c>
      <c r="J518" t="e">
        <f t="shared" ca="1" si="87"/>
        <v>#N/A</v>
      </c>
      <c r="K518" t="e">
        <f t="shared" ca="1" si="88"/>
        <v>#N/A</v>
      </c>
      <c r="L518" t="e">
        <f t="shared" ca="1" si="89"/>
        <v>#N/A</v>
      </c>
      <c r="M518" t="e">
        <f t="shared" ca="1" si="90"/>
        <v>#N/A</v>
      </c>
      <c r="N518" t="e">
        <f t="shared" ca="1" si="91"/>
        <v>#N/A</v>
      </c>
      <c r="O518" t="e">
        <f t="shared" ca="1" si="92"/>
        <v>#N/A</v>
      </c>
      <c r="P518" t="e">
        <f ca="1">K507 + MATCH(IF(MAX(MAX(K518:O518),ABS(MIN(K518:O518)))=ABS(MIN(K518:O518)), MIN(K518:O518),MAX(K518:O518)),K518:O518,0) - 1</f>
        <v>#N/A</v>
      </c>
    </row>
    <row r="519" spans="3:16" x14ac:dyDescent="0.3">
      <c r="I519" t="str">
        <f>"Max SD"</f>
        <v>Max SD</v>
      </c>
      <c r="J519" t="e">
        <f ca="1">MAX(J508:J518)</f>
        <v>#N/A</v>
      </c>
    </row>
    <row r="520" spans="3:16" x14ac:dyDescent="0.3">
      <c r="I520" t="str">
        <f>"Max SD Item"</f>
        <v>Max SD Item</v>
      </c>
      <c r="J520" t="e">
        <f ca="1">INDIRECT("C" &amp; 507 + MATCH(J519,J508:J518,0))</f>
        <v>#N/A</v>
      </c>
    </row>
    <row r="521" spans="3:16" x14ac:dyDescent="0.3">
      <c r="I521" t="str">
        <f>"Min SD"</f>
        <v>Min SD</v>
      </c>
      <c r="J521" t="e">
        <f ca="1">MIN(J508:J518)</f>
        <v>#N/A</v>
      </c>
    </row>
    <row r="522" spans="3:16" x14ac:dyDescent="0.3">
      <c r="I522" t="str">
        <f>"Min SD Item"</f>
        <v>Min SD Item</v>
      </c>
      <c r="J522" t="e">
        <f ca="1">INDIRECT("C" &amp; 507 + MATCH(J521,J508:J518,0))</f>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22"/>
  <sheetViews>
    <sheetView topLeftCell="B1" workbookViewId="0"/>
  </sheetViews>
  <sheetFormatPr defaultRowHeight="14.4" x14ac:dyDescent="0.3"/>
  <cols>
    <col min="1" max="1" width="0" hidden="1" customWidth="1"/>
    <col min="2" max="7" width="20.6640625" customWidth="1"/>
  </cols>
  <sheetData>
    <row r="1" spans="1:16" x14ac:dyDescent="0.3">
      <c r="B1" t="s">
        <v>0</v>
      </c>
      <c r="C1" t="s">
        <v>10851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Blucora</v>
      </c>
    </row>
    <row r="2" spans="1:16" x14ac:dyDescent="0.3">
      <c r="B2" t="s">
        <v>2</v>
      </c>
      <c r="C2" t="s">
        <v>10852</v>
      </c>
      <c r="K2" t="str">
        <f>LEFT(C1,FIND("(",C1) - 2)</f>
        <v>Blucora,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$21.15, up 1.2%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$21.15, up 1.2% after opening at yesterday's closing price</v>
      </c>
    </row>
    <row r="5" spans="1:16" x14ac:dyDescent="0.3">
      <c r="J5">
        <f ca="1">RANDBETWEEN(1,2)</f>
        <v>2</v>
      </c>
      <c r="K5" t="str">
        <f>"The one year target estimate for " &amp; D1 &amp; " is " &amp; TEXT(C23,"$####.00")</f>
        <v>The one year target estimate for Blucora is $24.25</v>
      </c>
      <c r="L5" t="str">
        <f>D1 &amp; " is expected to be trading at " &amp; TEXT(C23, "$####.00") &amp; ", based on target estimates"</f>
        <v>Blucora is expected to be trading at $24.25, based on target estimates</v>
      </c>
    </row>
    <row r="6" spans="1:16" x14ac:dyDescent="0.3">
      <c r="K6" t="str">
        <f>" which would be " &amp; IF(OR(LEFT(ABS((C23-C2)/C2*100),1)="8",LEFT(ABS((C23-C2)/C2*100),2)="18"), "an ", "a ")  &amp;TEXT(ABS((C23-C2)/C2),"####.00%")&amp;IF((C23-C2)&gt;0," increase over"," decrease from")&amp;" the current price"</f>
        <v xml:space="preserve"> which would be a 14.66% increase over the current price</v>
      </c>
    </row>
    <row r="7" spans="1:16" x14ac:dyDescent="0.3">
      <c r="A7" s="1">
        <v>0</v>
      </c>
      <c r="B7" t="s">
        <v>5</v>
      </c>
      <c r="C7" t="s">
        <v>10853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124.24% from last quarter based on the average of 3 analyst estimates (Yahoo Finance)</v>
      </c>
    </row>
    <row r="8" spans="1:16" x14ac:dyDescent="0.3">
      <c r="A8" s="1">
        <v>1</v>
      </c>
      <c r="B8" t="s">
        <v>7</v>
      </c>
      <c r="C8" t="s">
        <v>10853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10854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10855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$0.12 in the 2 months leading up to the earnings report</v>
      </c>
    </row>
    <row r="11" spans="1:16" x14ac:dyDescent="0.3">
      <c r="A11" s="1">
        <v>4</v>
      </c>
      <c r="B11" t="s">
        <v>13</v>
      </c>
      <c r="C11" t="s">
        <v>10856</v>
      </c>
      <c r="K11" t="str">
        <f>IF(B145="Interest Income",U42, K42)</f>
        <v>No positive trends</v>
      </c>
    </row>
    <row r="12" spans="1:16" x14ac:dyDescent="0.3">
      <c r="A12" s="1">
        <v>5</v>
      </c>
      <c r="B12" t="s">
        <v>15</v>
      </c>
      <c r="C12" t="s">
        <v>10857</v>
      </c>
      <c r="D12" t="str">
        <f>LEFT(C12,FIND("-",C12)-2)</f>
        <v>9.64</v>
      </c>
      <c r="E12" t="str">
        <f>TRIM(RIGHT(C12,FIND("-",C12)-1))</f>
        <v>22.50</v>
      </c>
      <c r="K12" t="str">
        <f ca="1">D78</f>
        <v>Inconclusive</v>
      </c>
    </row>
    <row r="13" spans="1:16" x14ac:dyDescent="0.3">
      <c r="A13" s="1">
        <v>6</v>
      </c>
      <c r="B13" t="s">
        <v>17</v>
      </c>
      <c r="C13" t="s">
        <v>10858</v>
      </c>
      <c r="K13" t="str">
        <f ca="1">D89</f>
        <v>Inconclusive</v>
      </c>
    </row>
    <row r="14" spans="1:16" x14ac:dyDescent="0.3">
      <c r="A14" s="1">
        <v>7</v>
      </c>
      <c r="B14" t="s">
        <v>19</v>
      </c>
      <c r="C14" t="s">
        <v>10859</v>
      </c>
    </row>
    <row r="16" spans="1:16" x14ac:dyDescent="0.3">
      <c r="A16" s="1">
        <v>0</v>
      </c>
      <c r="B16" t="s">
        <v>21</v>
      </c>
      <c r="C16" t="s">
        <v>10860</v>
      </c>
    </row>
    <row r="17" spans="1:23" x14ac:dyDescent="0.3">
      <c r="A17" s="1">
        <v>1</v>
      </c>
      <c r="B17" t="s">
        <v>23</v>
      </c>
      <c r="C17" t="s">
        <v>10861</v>
      </c>
      <c r="K17" t="str">
        <f ca="1">K2 &amp; IF(J3=1, K3,IF(J3=2,L3,IF(J3=3,M3,IF(J3=4,N3,IF(J3=5,O3,IF(J3=6,P3)))))) &amp; ". " &amp; IF(J4=1,K4,IF(J4=2,L4)) &amp; ". " &amp; IF(J5=1,K5,IF(J5=2,L5)) &amp; K6 &amp; ". " &amp; K7 &amp; ". " &amp; K8 &amp; ". " &amp; K9 &amp; "."</f>
        <v>Blucora, Inc. reports earnings on Jul 27, 2017. The current stock price is $21.15, up 1.2% after opening at yesterday's closing price. Blucora is expected to be trading at $24.25, based on target estimates which would be a 14.66% increase over the current price. Earnings are expected to decrease by 124.24% from last quarter based on the average of 3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10862</v>
      </c>
    </row>
    <row r="19" spans="1:23" x14ac:dyDescent="0.3">
      <c r="A19" s="1">
        <v>3</v>
      </c>
      <c r="B19" t="s">
        <v>27</v>
      </c>
      <c r="C19" t="s">
        <v>10863</v>
      </c>
    </row>
    <row r="20" spans="1:23" x14ac:dyDescent="0.3">
      <c r="A20" s="1">
        <v>4</v>
      </c>
      <c r="B20" t="s">
        <v>29</v>
      </c>
      <c r="C20" t="s">
        <v>30</v>
      </c>
    </row>
    <row r="21" spans="1:23" x14ac:dyDescent="0.3">
      <c r="A21" s="1">
        <v>5</v>
      </c>
      <c r="B21" t="s">
        <v>31</v>
      </c>
      <c r="C21" t="s">
        <v>6517</v>
      </c>
    </row>
    <row r="22" spans="1:23" x14ac:dyDescent="0.3">
      <c r="A22" s="1">
        <v>6</v>
      </c>
      <c r="B22" t="s">
        <v>33</v>
      </c>
      <c r="C22" t="s">
        <v>10864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10865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3</v>
      </c>
      <c r="D27">
        <v>3</v>
      </c>
      <c r="E27">
        <v>3</v>
      </c>
      <c r="F27">
        <v>3</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0.66</v>
      </c>
      <c r="D28">
        <v>-0.16</v>
      </c>
      <c r="E28">
        <v>1.38</v>
      </c>
      <c r="F28">
        <v>1.68</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0.64</v>
      </c>
      <c r="D29">
        <v>-0.17</v>
      </c>
      <c r="E29">
        <v>1.34</v>
      </c>
      <c r="F29">
        <v>1.6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0.67</v>
      </c>
      <c r="D30">
        <v>-0.16</v>
      </c>
      <c r="E30">
        <v>1.41</v>
      </c>
      <c r="F30">
        <v>1.75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0.55000000000000004</v>
      </c>
      <c r="D31">
        <v>-0.24</v>
      </c>
      <c r="E31">
        <v>1.06</v>
      </c>
      <c r="F31">
        <v>1.38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47</v>
      </c>
      <c r="D34" t="s">
        <v>47</v>
      </c>
      <c r="E34" t="s">
        <v>47</v>
      </c>
      <c r="F34" t="s">
        <v>47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10866</v>
      </c>
      <c r="D35" t="s">
        <v>10867</v>
      </c>
      <c r="E35" t="s">
        <v>10868</v>
      </c>
      <c r="F35" t="s">
        <v>10869</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10870</v>
      </c>
      <c r="D36" t="s">
        <v>10871</v>
      </c>
      <c r="E36" t="s">
        <v>10872</v>
      </c>
      <c r="F36" t="s">
        <v>10873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10874</v>
      </c>
      <c r="D37" t="s">
        <v>10875</v>
      </c>
      <c r="E37" t="s">
        <v>10876</v>
      </c>
      <c r="F37" t="s">
        <v>10877</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10878</v>
      </c>
      <c r="D38" t="s">
        <v>10879</v>
      </c>
      <c r="E38" t="s">
        <v>10880</v>
      </c>
      <c r="F38" t="s">
        <v>10868</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8978</v>
      </c>
      <c r="D39" t="s">
        <v>6188</v>
      </c>
      <c r="E39" t="s">
        <v>90</v>
      </c>
      <c r="F39" t="s">
        <v>10881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76</v>
      </c>
      <c r="D42" t="s">
        <v>10882</v>
      </c>
      <c r="E42" t="s">
        <v>1816</v>
      </c>
      <c r="F42" t="s">
        <v>5628</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3765</v>
      </c>
      <c r="D43" t="s">
        <v>10883</v>
      </c>
      <c r="E43" t="s">
        <v>5002</v>
      </c>
      <c r="F43" t="s">
        <v>6516</v>
      </c>
    </row>
    <row r="44" spans="1:23" x14ac:dyDescent="0.3">
      <c r="A44" s="1">
        <v>2</v>
      </c>
      <c r="B44" t="s">
        <v>82</v>
      </c>
      <c r="C44" t="s">
        <v>6612</v>
      </c>
      <c r="D44" t="s">
        <v>4369</v>
      </c>
      <c r="E44" t="s">
        <v>4370</v>
      </c>
      <c r="F44" t="s">
        <v>4370</v>
      </c>
    </row>
    <row r="45" spans="1:23" x14ac:dyDescent="0.3">
      <c r="A45" s="1">
        <v>3</v>
      </c>
      <c r="B45" t="s">
        <v>87</v>
      </c>
      <c r="C45" t="s">
        <v>2645</v>
      </c>
      <c r="D45" t="s">
        <v>10884</v>
      </c>
      <c r="E45" t="s">
        <v>10884</v>
      </c>
      <c r="F45" t="s">
        <v>10885</v>
      </c>
    </row>
    <row r="47" spans="1:23" x14ac:dyDescent="0.3">
      <c r="B47" s="1" t="s">
        <v>92</v>
      </c>
      <c r="C47" s="1" t="s">
        <v>37</v>
      </c>
      <c r="D47" s="1" t="s">
        <v>38</v>
      </c>
      <c r="E47" s="1" t="s">
        <v>39</v>
      </c>
      <c r="F47" s="1" t="s">
        <v>40</v>
      </c>
    </row>
    <row r="48" spans="1:23" x14ac:dyDescent="0.3">
      <c r="A48" s="1">
        <v>0</v>
      </c>
      <c r="B48" t="s">
        <v>93</v>
      </c>
      <c r="C48">
        <v>0.66</v>
      </c>
      <c r="D48">
        <v>-0.16</v>
      </c>
      <c r="E48">
        <v>1.38</v>
      </c>
      <c r="F48">
        <v>1.68</v>
      </c>
    </row>
    <row r="49" spans="1:14" x14ac:dyDescent="0.3">
      <c r="A49" s="1">
        <v>1</v>
      </c>
      <c r="B49" t="s">
        <v>94</v>
      </c>
      <c r="C49">
        <v>0.66</v>
      </c>
      <c r="D49">
        <v>-0.16</v>
      </c>
      <c r="E49">
        <v>1.38</v>
      </c>
      <c r="F49">
        <v>1.68</v>
      </c>
    </row>
    <row r="50" spans="1:14" x14ac:dyDescent="0.3">
      <c r="A50" s="1">
        <v>2</v>
      </c>
      <c r="B50" t="s">
        <v>95</v>
      </c>
      <c r="C50">
        <v>0.66</v>
      </c>
      <c r="D50">
        <v>-0.16</v>
      </c>
      <c r="E50">
        <v>1.38</v>
      </c>
      <c r="F50">
        <v>1.68</v>
      </c>
    </row>
    <row r="51" spans="1:14" x14ac:dyDescent="0.3">
      <c r="A51" s="1">
        <v>3</v>
      </c>
      <c r="B51" t="s">
        <v>96</v>
      </c>
      <c r="C51">
        <v>0.66</v>
      </c>
      <c r="D51">
        <v>-0.16</v>
      </c>
      <c r="E51">
        <v>1.38</v>
      </c>
      <c r="F51">
        <v>1.68</v>
      </c>
    </row>
    <row r="52" spans="1:14" x14ac:dyDescent="0.3">
      <c r="A52" s="1">
        <v>4</v>
      </c>
      <c r="B52" t="s">
        <v>97</v>
      </c>
      <c r="C52">
        <v>0.61</v>
      </c>
      <c r="D52">
        <v>-0.19</v>
      </c>
      <c r="E52">
        <v>1.22</v>
      </c>
      <c r="F52">
        <v>1.56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10886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109</v>
      </c>
      <c r="F61">
        <v>0.19</v>
      </c>
      <c r="I61" t="str">
        <f t="shared" si="4"/>
        <v>N/A</v>
      </c>
      <c r="J61">
        <f t="shared" si="5"/>
        <v>0.2</v>
      </c>
      <c r="K61" t="str">
        <f t="shared" si="6"/>
        <v>N/A</v>
      </c>
      <c r="L61" t="str">
        <f t="shared" si="7"/>
        <v>N/A</v>
      </c>
      <c r="M61">
        <f t="shared" si="8"/>
        <v>0.19</v>
      </c>
      <c r="N61" t="str">
        <f t="shared" si="9"/>
        <v>N/A</v>
      </c>
    </row>
    <row r="62" spans="1:14" x14ac:dyDescent="0.3">
      <c r="A62" s="1">
        <v>1</v>
      </c>
      <c r="B62" t="s">
        <v>110</v>
      </c>
      <c r="C62" t="s">
        <v>10884</v>
      </c>
      <c r="F62">
        <v>0.22</v>
      </c>
      <c r="I62" t="str">
        <f t="shared" si="4"/>
        <v>N/A</v>
      </c>
      <c r="J62">
        <f t="shared" si="5"/>
        <v>0.33299999999999996</v>
      </c>
      <c r="K62" t="str">
        <f t="shared" si="6"/>
        <v>N/A</v>
      </c>
      <c r="L62" t="str">
        <f t="shared" si="7"/>
        <v>N/A</v>
      </c>
      <c r="M62">
        <f t="shared" si="8"/>
        <v>0.22</v>
      </c>
      <c r="N62" t="str">
        <f t="shared" si="9"/>
        <v>N/A</v>
      </c>
    </row>
    <row r="63" spans="1:14" x14ac:dyDescent="0.3">
      <c r="A63" s="1">
        <v>2</v>
      </c>
      <c r="B63" t="s">
        <v>112</v>
      </c>
      <c r="C63" t="s">
        <v>10887</v>
      </c>
      <c r="F63">
        <v>0.08</v>
      </c>
      <c r="I63" t="str">
        <f t="shared" si="4"/>
        <v>N/A</v>
      </c>
      <c r="J63">
        <f t="shared" si="5"/>
        <v>0.30199999999999999</v>
      </c>
      <c r="K63" t="str">
        <f t="shared" si="6"/>
        <v>N/A</v>
      </c>
      <c r="L63" t="str">
        <f t="shared" si="7"/>
        <v>N/A</v>
      </c>
      <c r="M63">
        <f t="shared" si="8"/>
        <v>0.08</v>
      </c>
      <c r="N63" t="str">
        <f t="shared" si="9"/>
        <v>N/A</v>
      </c>
    </row>
    <row r="64" spans="1:14" x14ac:dyDescent="0.3">
      <c r="A64" s="1">
        <v>3</v>
      </c>
      <c r="B64" t="s">
        <v>114</v>
      </c>
      <c r="C64" t="s">
        <v>10888</v>
      </c>
      <c r="F64">
        <v>0.12</v>
      </c>
      <c r="I64" t="str">
        <f t="shared" si="4"/>
        <v>N/A</v>
      </c>
      <c r="J64">
        <f t="shared" si="5"/>
        <v>0.217</v>
      </c>
      <c r="K64" t="str">
        <f t="shared" si="6"/>
        <v>N/A</v>
      </c>
      <c r="L64" t="str">
        <f t="shared" si="7"/>
        <v>N/A</v>
      </c>
      <c r="M64">
        <f t="shared" si="8"/>
        <v>0.12</v>
      </c>
      <c r="N64" t="str">
        <f t="shared" si="9"/>
        <v>N/A</v>
      </c>
    </row>
    <row r="65" spans="1:14" x14ac:dyDescent="0.3">
      <c r="A65" s="1">
        <v>4</v>
      </c>
      <c r="B65" t="s">
        <v>116</v>
      </c>
      <c r="C65" t="s">
        <v>109</v>
      </c>
      <c r="F65">
        <v>0.09</v>
      </c>
      <c r="I65" t="str">
        <f t="shared" si="4"/>
        <v>N/A</v>
      </c>
      <c r="J65">
        <f t="shared" si="5"/>
        <v>0.2</v>
      </c>
      <c r="K65" t="str">
        <f t="shared" si="6"/>
        <v>N/A</v>
      </c>
      <c r="L65" t="str">
        <f t="shared" si="7"/>
        <v>N/A</v>
      </c>
      <c r="M65">
        <f t="shared" si="8"/>
        <v>0.09</v>
      </c>
      <c r="N65" t="str">
        <f t="shared" si="9"/>
        <v>N/A</v>
      </c>
    </row>
    <row r="66" spans="1:14" x14ac:dyDescent="0.3">
      <c r="A66" s="1">
        <v>5</v>
      </c>
      <c r="B66" t="s">
        <v>118</v>
      </c>
      <c r="C66" t="s">
        <v>10889</v>
      </c>
      <c r="I66" t="str">
        <f t="shared" si="4"/>
        <v>N/A</v>
      </c>
      <c r="J66">
        <f t="shared" si="5"/>
        <v>0.35560000000000003</v>
      </c>
      <c r="K66" t="str">
        <f t="shared" si="6"/>
        <v>N/A</v>
      </c>
      <c r="L66" t="str">
        <f t="shared" si="7"/>
        <v>N/A</v>
      </c>
      <c r="M66" t="str">
        <f t="shared" si="8"/>
        <v>N/A</v>
      </c>
      <c r="N66" t="str">
        <f t="shared" si="9"/>
        <v>N/A</v>
      </c>
    </row>
    <row r="67" spans="1:14" x14ac:dyDescent="0.3">
      <c r="D67" t="s">
        <v>120</v>
      </c>
      <c r="E67" t="str">
        <f>C1</f>
        <v>Blucora, Inc. (BCOR)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10860</v>
      </c>
      <c r="D68" t="str">
        <f ca="1">IFERROR(AVERAGE(VALUE(INDIRECT("J"&amp;(MATCH(B68,B69:B500,0)+68))),VALUE(INDIRECT("J"&amp;(MATCH(B68,B69:B500,0)+79))),VALUE(INDIRECT("J"&amp;(MATCH(B68,B69:B500,0)+90))),VALUE(INDIRECT("J"&amp;(MATCH(B68,B69:B500,0)+101)))),"")</f>
        <v/>
      </c>
      <c r="E68" t="str">
        <f t="shared" ref="E68:E76" ca="1" si="10">IFERROR(IF(AND(C68&lt;&gt;"",D68&lt;&gt;0),IF(VALUE(J68)&gt;VALUE(K68),"above average","below average"),"no data"),"no data")</f>
        <v>no data</v>
      </c>
      <c r="I68" t="str">
        <f t="shared" ca="1" si="4"/>
        <v>N/A</v>
      </c>
      <c r="J68">
        <f t="shared" si="5"/>
        <v>909020000</v>
      </c>
      <c r="K68" t="str">
        <f t="shared" ca="1" si="6"/>
        <v>N/A</v>
      </c>
      <c r="L68" t="str">
        <f t="shared" ca="1" si="7"/>
        <v>N/A</v>
      </c>
      <c r="M68" t="str">
        <f t="shared" si="8"/>
        <v>N/A</v>
      </c>
      <c r="N68" t="str">
        <f t="shared" si="9"/>
        <v>N/A</v>
      </c>
    </row>
    <row r="69" spans="1:14" x14ac:dyDescent="0.3">
      <c r="A69" s="1">
        <v>1</v>
      </c>
      <c r="B69" t="s">
        <v>122</v>
      </c>
      <c r="D69" t="str">
        <f ca="1">IFERROR(AVERAGE(VALUE(INDIRECT("J"&amp;(MATCH(B69,B70:B501,0)+69))),VALUE(INDIRECT("J"&amp;(MATCH(B69,B70:B501,0)+80))),VALUE(INDIRECT("J"&amp;(MATCH(B69,B70:B501,0)+91))),VALUE(INDIRECT("J"&amp;(MATCH(B69,B70:B501,0)+102)))),"")</f>
        <v/>
      </c>
      <c r="E69" t="str">
        <f t="shared" ca="1" si="10"/>
        <v>no data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10862</v>
      </c>
      <c r="D70" t="str">
        <f ca="1">IFERROR(AVERAGE(VALUE(INDIRECT("J"&amp;(MATCH(B70,B71:B502,0)+70))),VALUE(INDIRECT("J"&amp;(MATCH(B70,B71:B502,0)+81))),VALUE(INDIRECT("J"&amp;(MATCH(B70,B71:B502,0)+92))),VALUE(INDIRECT("J"&amp;(MATCH(B70,B71:B502,0)+103)))),"")</f>
        <v/>
      </c>
      <c r="E70" t="str">
        <f t="shared" ca="1" si="10"/>
        <v>no data</v>
      </c>
      <c r="F70" t="str">
        <f t="shared" ref="F70:F76" ca="1" si="11">IF(E70="above average",LOWER(TRIM(IF(ISNUMBER(VALUE(RIGHT(B70,1))),REPLACE(B70,LEN(B70),1,""),B70))),"")</f>
        <v/>
      </c>
      <c r="G70" t="str">
        <f ca="1">IFERROR(LEFT(F70,FIND("(",F70) - 2),F70)</f>
        <v/>
      </c>
      <c r="I70" t="str">
        <f t="shared" ca="1" si="4"/>
        <v>N/A</v>
      </c>
      <c r="J70">
        <f t="shared" si="5"/>
        <v>-15.42</v>
      </c>
      <c r="K70" t="str">
        <f t="shared" ca="1" si="6"/>
        <v>N/A</v>
      </c>
      <c r="L70" t="str">
        <f t="shared" ca="1" si="7"/>
        <v>N/A</v>
      </c>
      <c r="M70" t="str">
        <f t="shared" ca="1" si="8"/>
        <v>N/A</v>
      </c>
      <c r="N70" t="str">
        <f t="shared" ca="1" si="9"/>
        <v>N/A</v>
      </c>
    </row>
    <row r="71" spans="1:14" x14ac:dyDescent="0.3">
      <c r="A71" s="1">
        <v>3</v>
      </c>
      <c r="B71" t="s">
        <v>124</v>
      </c>
      <c r="C71" t="s">
        <v>10890</v>
      </c>
      <c r="D71" t="str">
        <f ca="1">IFERROR(AVERAGE(VALUE(INDIRECT("J"&amp;(MATCH(B71,B72:B503,0)+71))),VALUE(INDIRECT("J"&amp;(MATCH(B71,B72:B503,0)+82))),VALUE(INDIRECT("J"&amp;(MATCH(B71,B72:B503,0)+93))),VALUE(INDIRECT("J"&amp;(MATCH(B71,B72:B503,0)+104)))),"")</f>
        <v/>
      </c>
      <c r="E71" t="str">
        <f t="shared" ca="1" si="10"/>
        <v>no data</v>
      </c>
      <c r="F71" t="str">
        <f t="shared" ca="1" si="11"/>
        <v/>
      </c>
      <c r="G71" t="str">
        <f t="shared" ref="G71:G76" ca="1" si="12">IF(F71&lt;&gt;"", G70 &amp; ", " &amp; IFERROR(LEFT(F71,FIND("(",F71) - 2),F71),G70)</f>
        <v/>
      </c>
      <c r="I71" t="str">
        <f t="shared" ca="1" si="4"/>
        <v>N/A</v>
      </c>
      <c r="J71">
        <f t="shared" si="5"/>
        <v>12.59</v>
      </c>
      <c r="K71" t="str">
        <f t="shared" ca="1" si="6"/>
        <v>N/A</v>
      </c>
      <c r="L71" t="str">
        <f t="shared" ca="1" si="7"/>
        <v>N/A</v>
      </c>
      <c r="M71" t="str">
        <f t="shared" ca="1" si="8"/>
        <v>N/A</v>
      </c>
      <c r="N71" t="str">
        <f t="shared" ca="1" si="9"/>
        <v>N/A</v>
      </c>
    </row>
    <row r="72" spans="1:14" x14ac:dyDescent="0.3">
      <c r="A72" s="1">
        <v>4</v>
      </c>
      <c r="B72" t="s">
        <v>126</v>
      </c>
      <c r="C72" t="s">
        <v>1756</v>
      </c>
      <c r="D72" t="str">
        <f ca="1">IFERROR(AVERAGE(VALUE(INDIRECT("J"&amp;(MATCH(B72,B73:B504,0)+72))),VALUE(INDIRECT("J"&amp;(MATCH(B72,B73:B504,0)+83))),VALUE(INDIRECT("J"&amp;(MATCH(B72,B73:B504,0)+94))),VALUE(INDIRECT("J"&amp;(MATCH(B72,B73:B504,0)+105)))),"")</f>
        <v/>
      </c>
      <c r="E72" t="str">
        <f t="shared" ca="1" si="10"/>
        <v>no data</v>
      </c>
      <c r="F72" t="str">
        <f t="shared" ca="1" si="11"/>
        <v/>
      </c>
      <c r="G72" t="str">
        <f t="shared" ca="1" si="12"/>
        <v/>
      </c>
      <c r="I72" t="str">
        <f t="shared" ca="1" si="4"/>
        <v>N/A</v>
      </c>
      <c r="J72">
        <f t="shared" si="5"/>
        <v>0.75</v>
      </c>
      <c r="K72" t="str">
        <f t="shared" ca="1" si="6"/>
        <v>N/A</v>
      </c>
      <c r="L72" t="str">
        <f t="shared" ca="1" si="7"/>
        <v>N/A</v>
      </c>
      <c r="M72" t="str">
        <f t="shared" ca="1" si="8"/>
        <v>N/A</v>
      </c>
      <c r="N72" t="str">
        <f t="shared" ca="1" si="9"/>
        <v>N/A</v>
      </c>
    </row>
    <row r="73" spans="1:14" x14ac:dyDescent="0.3">
      <c r="A73" s="1">
        <v>5</v>
      </c>
      <c r="B73" t="s">
        <v>128</v>
      </c>
      <c r="C73" t="s">
        <v>8123</v>
      </c>
      <c r="D73" t="str">
        <f ca="1">IFERROR(AVERAGE(VALUE(INDIRECT("J"&amp;(MATCH(B73,B74:B505,0)+73))),VALUE(INDIRECT("J"&amp;(MATCH(B73,B74:B505,0)+84))),VALUE(INDIRECT("J"&amp;(MATCH(B73,B74:B505,0)+95))),VALUE(INDIRECT("J"&amp;(MATCH(B73,B74:B505,0)+106)))),"")</f>
        <v/>
      </c>
      <c r="E73" t="str">
        <f t="shared" ca="1" si="10"/>
        <v>no data</v>
      </c>
      <c r="F73" t="str">
        <f t="shared" ca="1" si="11"/>
        <v/>
      </c>
      <c r="G73" t="str">
        <f t="shared" ca="1" si="12"/>
        <v/>
      </c>
      <c r="I73" t="str">
        <f t="shared" ca="1" si="4"/>
        <v>N/A</v>
      </c>
      <c r="J73">
        <f t="shared" si="5"/>
        <v>1.92</v>
      </c>
      <c r="K73" t="str">
        <f t="shared" ca="1" si="6"/>
        <v>N/A</v>
      </c>
      <c r="L73" t="str">
        <f t="shared" ca="1" si="7"/>
        <v>N/A</v>
      </c>
      <c r="M73" t="str">
        <f t="shared" ca="1" si="8"/>
        <v>N/A</v>
      </c>
      <c r="N73" t="str">
        <f t="shared" ca="1" si="9"/>
        <v>N/A</v>
      </c>
    </row>
    <row r="74" spans="1:14" x14ac:dyDescent="0.3">
      <c r="A74" s="1">
        <v>6</v>
      </c>
      <c r="B74" t="s">
        <v>130</v>
      </c>
      <c r="C74" t="s">
        <v>10891</v>
      </c>
      <c r="D74" t="str">
        <f ca="1">IFERROR(AVERAGE(VALUE(INDIRECT("J"&amp;(MATCH(B74,B75:B506,0)+74))),VALUE(INDIRECT("J"&amp;(MATCH(B74,B75:B506,0)+85))),VALUE(INDIRECT("J"&amp;(MATCH(B74,B75:B506,0)+96))),VALUE(INDIRECT("J"&amp;(MATCH(B74,B75:B506,0)+107)))),"")</f>
        <v/>
      </c>
      <c r="E74" t="str">
        <f t="shared" ca="1" si="10"/>
        <v>no data</v>
      </c>
      <c r="F74" t="str">
        <f t="shared" ca="1" si="11"/>
        <v/>
      </c>
      <c r="G74" t="str">
        <f t="shared" ca="1" si="12"/>
        <v/>
      </c>
      <c r="I74" t="str">
        <f t="shared" ca="1" si="4"/>
        <v>N/A</v>
      </c>
      <c r="J74">
        <f t="shared" si="5"/>
        <v>1.78</v>
      </c>
      <c r="K74" t="str">
        <f t="shared" ca="1" si="6"/>
        <v>N/A</v>
      </c>
      <c r="L74" t="str">
        <f t="shared" ca="1" si="7"/>
        <v>N/A</v>
      </c>
      <c r="M74" t="str">
        <f t="shared" ca="1" si="8"/>
        <v>N/A</v>
      </c>
      <c r="N74" t="str">
        <f t="shared" ca="1" si="9"/>
        <v>N/A</v>
      </c>
    </row>
    <row r="75" spans="1:14" x14ac:dyDescent="0.3">
      <c r="A75" s="1">
        <v>7</v>
      </c>
      <c r="B75" t="s">
        <v>132</v>
      </c>
      <c r="D75" t="str">
        <f ca="1">IFERROR(AVERAGE(VALUE(INDIRECT("J"&amp;(MATCH(B75,B76:B507,0)+75))),VALUE(INDIRECT("J"&amp;(MATCH(B75,B76:B507,0)+86))),VALUE(INDIRECT("J"&amp;(MATCH(B75,B76:B507,0)+97))),VALUE(INDIRECT("J"&amp;(MATCH(B75,B76:B507,0)+108)))),"")</f>
        <v/>
      </c>
      <c r="E75" t="str">
        <f t="shared" ca="1" si="10"/>
        <v>no data</v>
      </c>
      <c r="F75" t="str">
        <f t="shared" ca="1" si="11"/>
        <v/>
      </c>
      <c r="G75" t="str">
        <f t="shared" ca="1" si="12"/>
        <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str">
        <f ca="1">IFERROR(AVERAGE(VALUE(INDIRECT("J"&amp;(MATCH(B76,B77:B508,0)+76))),VALUE(INDIRECT("J"&amp;(MATCH(B76,B77:B508,0)+87))),VALUE(INDIRECT("J"&amp;(MATCH(B76,B77:B508,0)+98))),VALUE(INDIRECT("J"&amp;(MATCH(B76,B77:B508,0)+109)))),"")</f>
        <v/>
      </c>
      <c r="E76" t="str">
        <f t="shared" ca="1" si="10"/>
        <v>no data</v>
      </c>
      <c r="F76" t="str">
        <f t="shared" ca="1" si="11"/>
        <v/>
      </c>
      <c r="G76" t="str">
        <f t="shared" ca="1" si="12"/>
        <v/>
      </c>
      <c r="I76" t="str">
        <f t="shared" ca="1" si="4"/>
        <v>N/A</v>
      </c>
      <c r="J76" t="str">
        <f t="shared" si="5"/>
        <v>N/A</v>
      </c>
      <c r="K76" t="str">
        <f t="shared" ca="1" si="6"/>
        <v>N/A</v>
      </c>
      <c r="L76" t="str">
        <f t="shared" ca="1" si="7"/>
        <v>N/A</v>
      </c>
      <c r="M76" t="str">
        <f t="shared" ca="1" si="8"/>
        <v>N/A</v>
      </c>
      <c r="N76" t="str">
        <f t="shared" ca="1" si="9"/>
        <v>N/A</v>
      </c>
    </row>
    <row r="77" spans="1:14" x14ac:dyDescent="0.3">
      <c r="F77" t="str">
        <f ca="1">IF(F76="",IF(F75="",IF(F74="",IF(F73="",IF(F72="",IF(F71="",IFERROR(LEFT(F70,FIND("(",F70) - 2),F70),IFERROR(LEFT(F71,FIND("(",F71) - 2),F71)),IFERROR(LEFT(F72,FIND("(",F72) - 2),F72)),IFERROR(LEFT(F73,FIND("(",F73) - 2),F73)),IFERROR(LEFT(F74,FIND("(",F74) - 2),F74)),IFERROR(LEFT(F75,FIND("(",F75) - 2),F75)),IFERROR(LEFT(F76,FIND("(",F76) - 2),F76))</f>
        <v/>
      </c>
      <c r="G77" t="str">
        <f ca="1">TRIM(IF(LEFT(G76,1)=",",REPLACE(G76,1,1,""),SUBSTITUTE(G76,F77, "and " &amp; F77)))</f>
        <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10892</v>
      </c>
      <c r="F81" t="str">
        <f t="shared" ref="F81:F87" ca="1" si="13">IF(E70="below average",LOWER(TRIM(IF(ISNUMBER(VALUE(RIGHT(B70,1))),REPLACE(B70,LEN(B70),1,""),B70))),"")</f>
        <v/>
      </c>
      <c r="G81" t="str">
        <f ca="1">IFERROR(LEFT(F81,FIND("(",F81) - 2),F81)</f>
        <v/>
      </c>
      <c r="I81" t="str">
        <f t="shared" ca="1" si="4"/>
        <v>N/A</v>
      </c>
      <c r="J81">
        <f t="shared" si="5"/>
        <v>-0.1211</v>
      </c>
      <c r="K81" t="str">
        <f t="shared" si="6"/>
        <v>N/A</v>
      </c>
      <c r="L81" t="str">
        <f t="shared" si="7"/>
        <v>N/A</v>
      </c>
      <c r="M81" t="str">
        <f t="shared" ca="1" si="8"/>
        <v>N/A</v>
      </c>
      <c r="N81" t="str">
        <f t="shared" ca="1" si="9"/>
        <v>N/A</v>
      </c>
    </row>
    <row r="82" spans="1:14" x14ac:dyDescent="0.3">
      <c r="A82" s="1">
        <v>1</v>
      </c>
      <c r="B82" t="s">
        <v>140</v>
      </c>
      <c r="C82" t="s">
        <v>9792</v>
      </c>
      <c r="F82" t="str">
        <f t="shared" ca="1" si="13"/>
        <v/>
      </c>
      <c r="G82" t="str">
        <f t="shared" ref="G82:G87" ca="1" si="14">IF(F82&lt;&gt;"", G81 &amp; ", " &amp; IFERROR(LEFT(F82,FIND("(",F82) - 2),F82),G81)</f>
        <v/>
      </c>
      <c r="I82" t="str">
        <f t="shared" ca="1" si="4"/>
        <v>N/A</v>
      </c>
      <c r="J82">
        <f t="shared" si="5"/>
        <v>0.1018</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10893</v>
      </c>
      <c r="F84" t="str">
        <f t="shared" ca="1" si="13"/>
        <v/>
      </c>
      <c r="G84" t="str">
        <f t="shared" ca="1" si="14"/>
        <v/>
      </c>
      <c r="I84" t="str">
        <f t="shared" ca="1" si="4"/>
        <v>N/A</v>
      </c>
      <c r="J84">
        <f t="shared" si="5"/>
        <v>2.6200000000000001E-2</v>
      </c>
      <c r="K84" t="str">
        <f t="shared" si="6"/>
        <v>N/A</v>
      </c>
      <c r="L84" t="str">
        <f t="shared" si="7"/>
        <v>N/A</v>
      </c>
      <c r="M84" t="str">
        <f t="shared" ca="1" si="8"/>
        <v>N/A</v>
      </c>
      <c r="N84" t="str">
        <f t="shared" ca="1" si="9"/>
        <v>N/A</v>
      </c>
    </row>
    <row r="85" spans="1:14" x14ac:dyDescent="0.3">
      <c r="A85" s="1">
        <v>1</v>
      </c>
      <c r="B85" t="s">
        <v>144</v>
      </c>
      <c r="C85" t="s">
        <v>1396</v>
      </c>
      <c r="F85" t="str">
        <f t="shared" ca="1" si="13"/>
        <v/>
      </c>
      <c r="G85" t="str">
        <f t="shared" ca="1" si="14"/>
        <v/>
      </c>
      <c r="I85" t="str">
        <f t="shared" ca="1" si="4"/>
        <v>N/A</v>
      </c>
      <c r="J85">
        <f t="shared" si="5"/>
        <v>1.7299999999999999E-2</v>
      </c>
      <c r="K85" t="str">
        <f t="shared" si="6"/>
        <v>N/A</v>
      </c>
      <c r="L85" t="str">
        <f t="shared" si="7"/>
        <v>N/A</v>
      </c>
      <c r="M85" t="str">
        <f t="shared" ca="1" si="8"/>
        <v>N/A</v>
      </c>
      <c r="N85" t="str">
        <f t="shared" ca="1" si="9"/>
        <v>N/A</v>
      </c>
    </row>
    <row r="86" spans="1:14" x14ac:dyDescent="0.3">
      <c r="F86" t="str">
        <f t="shared" ca="1" si="13"/>
        <v/>
      </c>
      <c r="G86" t="str">
        <f t="shared" ca="1" si="14"/>
        <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10894</v>
      </c>
      <c r="F87" t="str">
        <f t="shared" ca="1" si="13"/>
        <v/>
      </c>
      <c r="G87" t="str">
        <f t="shared" ca="1" si="14"/>
        <v/>
      </c>
      <c r="I87" t="str">
        <f t="shared" ca="1" si="4"/>
        <v>N/A</v>
      </c>
      <c r="J87">
        <f t="shared" si="5"/>
        <v>472520000</v>
      </c>
      <c r="K87" t="str">
        <f t="shared" si="6"/>
        <v>N/A</v>
      </c>
      <c r="L87" t="str">
        <f t="shared" si="7"/>
        <v>N/A</v>
      </c>
      <c r="M87" t="str">
        <f t="shared" ca="1" si="8"/>
        <v>N/A</v>
      </c>
      <c r="N87" t="str">
        <f t="shared" ca="1" si="9"/>
        <v>N/A</v>
      </c>
    </row>
    <row r="88" spans="1:14" x14ac:dyDescent="0.3">
      <c r="A88" s="1">
        <v>1</v>
      </c>
      <c r="B88" t="s">
        <v>147</v>
      </c>
      <c r="C88" t="s">
        <v>10895</v>
      </c>
      <c r="F88" t="str">
        <f ca="1">IF(F87="",IF(F86="",IF(F85="",IF(F84="",IF(F83="",IF(F82="",IFERROR(LEFT(F81,FIND("(",F81) - 2),F81),IFERROR(LEFT(F82,FIND("(",F82) - 2),F82)),IFERROR(LEFT(F83,FIND("(",F83) - 2),F83)),IFERROR(LEFT(F84,FIND("(",F84) - 2),F84)),IFERROR(LEFT(F85,FIND("(",F85) - 2),F85)),IFERROR(LEFT(F86,FIND("(",F86) - 2),F86)),IFERROR(LEFT(F87,FIND("(",F87) - 2),F87))</f>
        <v/>
      </c>
      <c r="G88" t="str">
        <f ca="1">TRIM(IF(LEFT(G87,1)=",",REPLACE(G87,1,1,""),SUBSTITUTE(G87,F88, "and " &amp; F88)))</f>
        <v/>
      </c>
      <c r="I88" t="str">
        <f t="shared" ca="1" si="4"/>
        <v>N/A</v>
      </c>
      <c r="J88">
        <f t="shared" si="5"/>
        <v>11.32</v>
      </c>
      <c r="K88" t="str">
        <f t="shared" si="6"/>
        <v>N/A</v>
      </c>
      <c r="L88" t="str">
        <f t="shared" si="7"/>
        <v>N/A</v>
      </c>
      <c r="M88" t="str">
        <f t="shared" ca="1" si="8"/>
        <v>N/A</v>
      </c>
      <c r="N88" t="str">
        <f t="shared" ca="1" si="9"/>
        <v>N/A</v>
      </c>
    </row>
    <row r="89" spans="1:14" x14ac:dyDescent="0.3">
      <c r="A89" s="1">
        <v>2</v>
      </c>
      <c r="B89" t="s">
        <v>149</v>
      </c>
      <c r="C89" t="s">
        <v>330</v>
      </c>
      <c r="D89" t="str">
        <f ca="1">IF(COUNTIF(E70:E76,"=below average")&gt;0,"There are some indications that "&amp;D1&amp;" may be undervalued. The company has a lower " &amp; G88 &amp; " than the comparable average", "Inconclusive")</f>
        <v>Inconclusive</v>
      </c>
      <c r="I89" t="str">
        <f t="shared" ca="1" si="4"/>
        <v>N/A</v>
      </c>
      <c r="J89">
        <f t="shared" si="5"/>
        <v>0.1</v>
      </c>
      <c r="K89" t="str">
        <f t="shared" ca="1" si="6"/>
        <v>N/A</v>
      </c>
      <c r="L89" t="str">
        <f t="shared" si="7"/>
        <v>N/A</v>
      </c>
      <c r="M89" t="str">
        <f t="shared" si="8"/>
        <v>N/A</v>
      </c>
      <c r="N89" t="str">
        <f t="shared" si="9"/>
        <v>N/A</v>
      </c>
    </row>
    <row r="90" spans="1:14" x14ac:dyDescent="0.3">
      <c r="A90" s="1">
        <v>3</v>
      </c>
      <c r="B90" t="s">
        <v>151</v>
      </c>
      <c r="C90" t="s">
        <v>10896</v>
      </c>
      <c r="I90" t="str">
        <f t="shared" si="4"/>
        <v>N/A</v>
      </c>
      <c r="J90">
        <f t="shared" si="5"/>
        <v>232740000</v>
      </c>
      <c r="K90" t="str">
        <f t="shared" si="6"/>
        <v>N/A</v>
      </c>
      <c r="L90" t="str">
        <f t="shared" si="7"/>
        <v>N/A</v>
      </c>
      <c r="M90" t="str">
        <f t="shared" si="8"/>
        <v>N/A</v>
      </c>
      <c r="N90" t="str">
        <f t="shared" si="9"/>
        <v>N/A</v>
      </c>
    </row>
    <row r="91" spans="1:14" x14ac:dyDescent="0.3">
      <c r="A91" s="1">
        <v>4</v>
      </c>
      <c r="B91" t="s">
        <v>153</v>
      </c>
      <c r="C91" t="s">
        <v>10897</v>
      </c>
      <c r="I91" t="str">
        <f t="shared" si="4"/>
        <v>N/A</v>
      </c>
      <c r="J91">
        <f t="shared" si="5"/>
        <v>84970000</v>
      </c>
      <c r="K91" t="str">
        <f t="shared" si="6"/>
        <v>N/A</v>
      </c>
      <c r="L91" t="str">
        <f t="shared" si="7"/>
        <v>N/A</v>
      </c>
      <c r="M91" t="str">
        <f t="shared" si="8"/>
        <v>N/A</v>
      </c>
      <c r="N91" t="str">
        <f t="shared" si="9"/>
        <v>N/A</v>
      </c>
    </row>
    <row r="92" spans="1:14" x14ac:dyDescent="0.3">
      <c r="A92" s="1">
        <v>5</v>
      </c>
      <c r="B92" t="s">
        <v>155</v>
      </c>
      <c r="C92" t="s">
        <v>9969</v>
      </c>
      <c r="I92" t="str">
        <f t="shared" si="4"/>
        <v>N/A</v>
      </c>
      <c r="J92">
        <f t="shared" si="5"/>
        <v>8400000</v>
      </c>
      <c r="K92" t="str">
        <f t="shared" si="6"/>
        <v>N/A</v>
      </c>
      <c r="L92" t="str">
        <f t="shared" si="7"/>
        <v>N/A</v>
      </c>
      <c r="M92" t="str">
        <f t="shared" si="8"/>
        <v>N/A</v>
      </c>
      <c r="N92" t="str">
        <f t="shared" si="9"/>
        <v>N/A</v>
      </c>
    </row>
    <row r="93" spans="1:14" x14ac:dyDescent="0.3">
      <c r="A93" s="1">
        <v>6</v>
      </c>
      <c r="B93" t="s">
        <v>157</v>
      </c>
      <c r="C93" t="s">
        <v>10863</v>
      </c>
      <c r="I93" t="str">
        <f t="shared" si="4"/>
        <v>N/A</v>
      </c>
      <c r="J93">
        <f t="shared" si="5"/>
        <v>-1.37</v>
      </c>
      <c r="K93" t="str">
        <f t="shared" si="6"/>
        <v>N/A</v>
      </c>
      <c r="L93" t="str">
        <f t="shared" si="7"/>
        <v>N/A</v>
      </c>
      <c r="M93" t="str">
        <f t="shared" si="8"/>
        <v>N/A</v>
      </c>
      <c r="N93" t="str">
        <f t="shared" si="9"/>
        <v>N/A</v>
      </c>
    </row>
    <row r="94" spans="1:14" x14ac:dyDescent="0.3">
      <c r="A94" s="1">
        <v>7</v>
      </c>
      <c r="B94" t="s">
        <v>158</v>
      </c>
      <c r="C94" t="s">
        <v>10898</v>
      </c>
      <c r="I94" t="str">
        <f t="shared" si="4"/>
        <v>N/A</v>
      </c>
      <c r="J94">
        <f t="shared" si="5"/>
        <v>0.34899999999999998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10899</v>
      </c>
      <c r="I96" t="str">
        <f t="shared" si="4"/>
        <v>N/A</v>
      </c>
      <c r="J96">
        <f t="shared" si="5"/>
        <v>74770000</v>
      </c>
      <c r="K96" t="str">
        <f t="shared" si="6"/>
        <v>N/A</v>
      </c>
      <c r="L96" t="str">
        <f t="shared" si="7"/>
        <v>N/A</v>
      </c>
      <c r="M96" t="str">
        <f t="shared" si="8"/>
        <v>N/A</v>
      </c>
      <c r="N96" t="str">
        <f t="shared" si="9"/>
        <v>N/A</v>
      </c>
    </row>
    <row r="97" spans="1:14" x14ac:dyDescent="0.3">
      <c r="A97" s="1">
        <v>1</v>
      </c>
      <c r="B97" t="s">
        <v>161</v>
      </c>
      <c r="C97" t="s">
        <v>10366</v>
      </c>
      <c r="I97" t="str">
        <f t="shared" si="4"/>
        <v>N/A</v>
      </c>
      <c r="J97">
        <f t="shared" si="5"/>
        <v>1.74</v>
      </c>
      <c r="K97" t="str">
        <f t="shared" si="6"/>
        <v>N/A</v>
      </c>
      <c r="L97" t="str">
        <f t="shared" si="7"/>
        <v>N/A</v>
      </c>
      <c r="M97" t="str">
        <f t="shared" si="8"/>
        <v>N/A</v>
      </c>
      <c r="N97" t="str">
        <f t="shared" si="9"/>
        <v>N/A</v>
      </c>
    </row>
    <row r="98" spans="1:14" x14ac:dyDescent="0.3">
      <c r="A98" s="1">
        <v>2</v>
      </c>
      <c r="B98" t="s">
        <v>163</v>
      </c>
      <c r="C98" t="s">
        <v>10900</v>
      </c>
      <c r="I98" t="str">
        <f t="shared" si="4"/>
        <v>N/A</v>
      </c>
      <c r="J98">
        <f t="shared" si="5"/>
        <v>380170000</v>
      </c>
      <c r="K98" t="str">
        <f t="shared" si="6"/>
        <v>N/A</v>
      </c>
      <c r="L98" t="str">
        <f t="shared" si="7"/>
        <v>N/A</v>
      </c>
      <c r="M98" t="str">
        <f t="shared" si="8"/>
        <v>N/A</v>
      </c>
      <c r="N98" t="str">
        <f t="shared" si="9"/>
        <v>N/A</v>
      </c>
    </row>
    <row r="99" spans="1:14" x14ac:dyDescent="0.3">
      <c r="A99" s="1">
        <v>3</v>
      </c>
      <c r="B99" t="s">
        <v>165</v>
      </c>
      <c r="C99" t="s">
        <v>10901</v>
      </c>
      <c r="I99" t="str">
        <f t="shared" si="4"/>
        <v>N/A</v>
      </c>
      <c r="J99">
        <f t="shared" si="5"/>
        <v>72.930000000000007</v>
      </c>
      <c r="K99" t="str">
        <f t="shared" si="6"/>
        <v>N/A</v>
      </c>
      <c r="L99" t="str">
        <f t="shared" si="7"/>
        <v>N/A</v>
      </c>
      <c r="M99" t="str">
        <f t="shared" si="8"/>
        <v>N/A</v>
      </c>
      <c r="N99" t="str">
        <f t="shared" si="9"/>
        <v>N/A</v>
      </c>
    </row>
    <row r="100" spans="1:14" x14ac:dyDescent="0.3">
      <c r="A100" s="1">
        <v>4</v>
      </c>
      <c r="B100" t="s">
        <v>167</v>
      </c>
      <c r="C100" t="s">
        <v>1763</v>
      </c>
      <c r="I100" t="str">
        <f t="shared" si="4"/>
        <v>N/A</v>
      </c>
      <c r="J100">
        <f t="shared" si="5"/>
        <v>1.89</v>
      </c>
      <c r="K100" t="str">
        <f t="shared" si="6"/>
        <v>N/A</v>
      </c>
      <c r="L100" t="str">
        <f t="shared" si="7"/>
        <v>N/A</v>
      </c>
      <c r="M100" t="str">
        <f t="shared" si="8"/>
        <v>N/A</v>
      </c>
      <c r="N100" t="str">
        <f t="shared" si="9"/>
        <v>N/A</v>
      </c>
    </row>
    <row r="101" spans="1:14" x14ac:dyDescent="0.3">
      <c r="A101" s="1">
        <v>5</v>
      </c>
      <c r="B101" t="s">
        <v>169</v>
      </c>
      <c r="C101" t="s">
        <v>10902</v>
      </c>
      <c r="I101" t="str">
        <f t="shared" si="4"/>
        <v>N/A</v>
      </c>
      <c r="J101">
        <f t="shared" si="5"/>
        <v>11.86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9141</v>
      </c>
      <c r="I103" t="str">
        <f t="shared" si="4"/>
        <v>N/A</v>
      </c>
      <c r="J103">
        <f t="shared" si="5"/>
        <v>59650000</v>
      </c>
      <c r="K103" t="str">
        <f t="shared" si="6"/>
        <v>N/A</v>
      </c>
      <c r="L103" t="str">
        <f t="shared" si="7"/>
        <v>N/A</v>
      </c>
      <c r="M103" t="str">
        <f t="shared" si="8"/>
        <v>N/A</v>
      </c>
      <c r="N103" t="str">
        <f t="shared" si="9"/>
        <v>N/A</v>
      </c>
    </row>
    <row r="104" spans="1:14" x14ac:dyDescent="0.3">
      <c r="A104" s="1">
        <v>1</v>
      </c>
      <c r="B104" t="s">
        <v>173</v>
      </c>
      <c r="C104" t="s">
        <v>10903</v>
      </c>
      <c r="I104" t="str">
        <f t="shared" si="4"/>
        <v>N/A</v>
      </c>
      <c r="J104">
        <f t="shared" si="5"/>
        <v>193520000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10861</v>
      </c>
      <c r="I106" t="str">
        <f t="shared" si="4"/>
        <v>N/A</v>
      </c>
      <c r="J106">
        <f t="shared" si="5"/>
        <v>-0.59</v>
      </c>
      <c r="K106" t="str">
        <f t="shared" si="6"/>
        <v>N/A</v>
      </c>
      <c r="L106" t="str">
        <f t="shared" si="7"/>
        <v>N/A</v>
      </c>
      <c r="M106" t="str">
        <f t="shared" si="8"/>
        <v>N/A</v>
      </c>
      <c r="N106" t="str">
        <f t="shared" si="9"/>
        <v>N/A</v>
      </c>
    </row>
    <row r="107" spans="1:14" x14ac:dyDescent="0.3">
      <c r="A107" s="1">
        <v>1</v>
      </c>
      <c r="B107" t="s">
        <v>175</v>
      </c>
      <c r="C107" t="s">
        <v>10904</v>
      </c>
      <c r="I107" t="str">
        <f t="shared" si="4"/>
        <v>N/A</v>
      </c>
      <c r="J107">
        <f t="shared" si="5"/>
        <v>0.61890000000000001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0.1386</v>
      </c>
      <c r="K108" t="str">
        <f t="shared" si="6"/>
        <v>N/A</v>
      </c>
      <c r="L108" t="str">
        <f t="shared" si="7"/>
        <v>N/A</v>
      </c>
      <c r="M108" t="str">
        <f t="shared" si="8"/>
        <v>N/A</v>
      </c>
      <c r="N108" t="str">
        <f t="shared" si="9"/>
        <v>N/A</v>
      </c>
    </row>
    <row r="109" spans="1:14" x14ac:dyDescent="0.3">
      <c r="A109" s="1">
        <v>3</v>
      </c>
      <c r="B109" t="s">
        <v>179</v>
      </c>
      <c r="C109" t="s">
        <v>10905</v>
      </c>
      <c r="I109" t="str">
        <f t="shared" si="4"/>
        <v>N/A</v>
      </c>
      <c r="J109">
        <f t="shared" si="5"/>
        <v>22.5</v>
      </c>
      <c r="K109" t="str">
        <f t="shared" si="6"/>
        <v>N/A</v>
      </c>
      <c r="L109" t="str">
        <f t="shared" si="7"/>
        <v>N/A</v>
      </c>
      <c r="M109" t="str">
        <f t="shared" si="8"/>
        <v>N/A</v>
      </c>
      <c r="N109" t="str">
        <f t="shared" si="9"/>
        <v>N/A</v>
      </c>
    </row>
    <row r="110" spans="1:14" x14ac:dyDescent="0.3">
      <c r="A110" s="1">
        <v>4</v>
      </c>
      <c r="B110" t="s">
        <v>181</v>
      </c>
      <c r="C110" t="s">
        <v>10906</v>
      </c>
      <c r="I110" t="str">
        <f t="shared" si="4"/>
        <v>N/A</v>
      </c>
      <c r="J110">
        <f t="shared" si="5"/>
        <v>9.64</v>
      </c>
      <c r="K110" t="str">
        <f t="shared" si="6"/>
        <v>N/A</v>
      </c>
      <c r="L110" t="str">
        <f t="shared" si="7"/>
        <v>N/A</v>
      </c>
      <c r="M110" t="str">
        <f t="shared" si="8"/>
        <v>N/A</v>
      </c>
      <c r="N110" t="str">
        <f t="shared" si="9"/>
        <v>N/A</v>
      </c>
    </row>
    <row r="111" spans="1:14" x14ac:dyDescent="0.3">
      <c r="A111" s="1">
        <v>5</v>
      </c>
      <c r="B111" t="s">
        <v>183</v>
      </c>
      <c r="C111" t="s">
        <v>10907</v>
      </c>
      <c r="I111" t="str">
        <f t="shared" si="4"/>
        <v>N/A</v>
      </c>
      <c r="J111">
        <f t="shared" si="5"/>
        <v>20.79</v>
      </c>
      <c r="K111" t="str">
        <f t="shared" si="6"/>
        <v>N/A</v>
      </c>
      <c r="L111" t="str">
        <f t="shared" si="7"/>
        <v>N/A</v>
      </c>
      <c r="M111" t="str">
        <f t="shared" si="8"/>
        <v>N/A</v>
      </c>
      <c r="N111" t="str">
        <f t="shared" si="9"/>
        <v>N/A</v>
      </c>
    </row>
    <row r="112" spans="1:14" x14ac:dyDescent="0.3">
      <c r="A112" s="1">
        <v>6</v>
      </c>
      <c r="B112" t="s">
        <v>185</v>
      </c>
      <c r="C112" t="s">
        <v>10908</v>
      </c>
      <c r="I112" t="str">
        <f t="shared" si="4"/>
        <v>N/A</v>
      </c>
      <c r="J112">
        <f t="shared" si="5"/>
        <v>18.09</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10909</v>
      </c>
      <c r="I114" t="str">
        <f t="shared" si="4"/>
        <v>N/A</v>
      </c>
      <c r="J114">
        <f t="shared" si="5"/>
        <v>613400</v>
      </c>
      <c r="K114" t="str">
        <f t="shared" si="6"/>
        <v>N/A</v>
      </c>
      <c r="L114" t="str">
        <f t="shared" si="7"/>
        <v>N/A</v>
      </c>
      <c r="M114" t="str">
        <f t="shared" si="8"/>
        <v>N/A</v>
      </c>
      <c r="N114" t="str">
        <f t="shared" si="9"/>
        <v>N/A</v>
      </c>
    </row>
    <row r="115" spans="1:14" x14ac:dyDescent="0.3">
      <c r="A115" s="1">
        <v>1</v>
      </c>
      <c r="B115" t="s">
        <v>189</v>
      </c>
      <c r="C115" t="s">
        <v>10910</v>
      </c>
      <c r="I115" t="str">
        <f t="shared" si="4"/>
        <v>N/A</v>
      </c>
      <c r="J115">
        <f t="shared" si="5"/>
        <v>377180</v>
      </c>
      <c r="K115" t="str">
        <f t="shared" si="6"/>
        <v>N/A</v>
      </c>
      <c r="L115" t="str">
        <f t="shared" si="7"/>
        <v>N/A</v>
      </c>
      <c r="M115" t="str">
        <f t="shared" si="8"/>
        <v>N/A</v>
      </c>
      <c r="N115" t="str">
        <f t="shared" si="9"/>
        <v>N/A</v>
      </c>
    </row>
    <row r="116" spans="1:14" x14ac:dyDescent="0.3">
      <c r="A116" s="1">
        <v>2</v>
      </c>
      <c r="B116" t="s">
        <v>191</v>
      </c>
      <c r="C116" t="s">
        <v>10911</v>
      </c>
      <c r="I116" t="str">
        <f t="shared" si="4"/>
        <v>N/A</v>
      </c>
      <c r="J116">
        <f t="shared" si="5"/>
        <v>42980000</v>
      </c>
      <c r="K116" t="str">
        <f t="shared" si="6"/>
        <v>N/A</v>
      </c>
      <c r="L116" t="str">
        <f t="shared" si="7"/>
        <v>N/A</v>
      </c>
      <c r="M116" t="str">
        <f t="shared" si="8"/>
        <v>N/A</v>
      </c>
      <c r="N116" t="str">
        <f t="shared" si="9"/>
        <v>N/A</v>
      </c>
    </row>
    <row r="117" spans="1:14" x14ac:dyDescent="0.3">
      <c r="A117" s="1">
        <v>3</v>
      </c>
      <c r="B117" t="s">
        <v>193</v>
      </c>
      <c r="C117" t="s">
        <v>10058</v>
      </c>
      <c r="I117" t="str">
        <f t="shared" si="4"/>
        <v>N/A</v>
      </c>
      <c r="J117">
        <f t="shared" si="5"/>
        <v>40290000</v>
      </c>
      <c r="K117" t="str">
        <f t="shared" si="6"/>
        <v>N/A</v>
      </c>
      <c r="L117" t="str">
        <f t="shared" si="7"/>
        <v>N/A</v>
      </c>
      <c r="M117" t="str">
        <f t="shared" si="8"/>
        <v>N/A</v>
      </c>
      <c r="N117" t="str">
        <f t="shared" si="9"/>
        <v>N/A</v>
      </c>
    </row>
    <row r="118" spans="1:14" x14ac:dyDescent="0.3">
      <c r="A118" s="1">
        <v>4</v>
      </c>
      <c r="B118" t="s">
        <v>195</v>
      </c>
      <c r="C118" t="s">
        <v>10912</v>
      </c>
      <c r="I118" t="str">
        <f t="shared" si="4"/>
        <v>N/A</v>
      </c>
      <c r="J118">
        <f t="shared" si="5"/>
        <v>5.5300000000000002E-2</v>
      </c>
      <c r="K118" t="str">
        <f t="shared" si="6"/>
        <v>N/A</v>
      </c>
      <c r="L118" t="str">
        <f t="shared" si="7"/>
        <v>N/A</v>
      </c>
      <c r="M118" t="str">
        <f t="shared" si="8"/>
        <v>N/A</v>
      </c>
      <c r="N118" t="str">
        <f t="shared" si="9"/>
        <v>N/A</v>
      </c>
    </row>
    <row r="119" spans="1:14" x14ac:dyDescent="0.3">
      <c r="A119" s="1">
        <v>5</v>
      </c>
      <c r="B119" t="s">
        <v>197</v>
      </c>
      <c r="C119" t="s">
        <v>10913</v>
      </c>
      <c r="I119" t="str">
        <f t="shared" si="4"/>
        <v>N/A</v>
      </c>
      <c r="J119">
        <f t="shared" si="5"/>
        <v>0.86</v>
      </c>
      <c r="K119" t="str">
        <f t="shared" si="6"/>
        <v>N/A</v>
      </c>
      <c r="L119" t="str">
        <f t="shared" si="7"/>
        <v>N/A</v>
      </c>
      <c r="M119" t="str">
        <f t="shared" si="8"/>
        <v>N/A</v>
      </c>
      <c r="N119" t="str">
        <f t="shared" si="9"/>
        <v>N/A</v>
      </c>
    </row>
    <row r="120" spans="1:14" x14ac:dyDescent="0.3">
      <c r="A120" s="1">
        <v>6</v>
      </c>
      <c r="B120" t="s">
        <v>199</v>
      </c>
      <c r="C120" t="s">
        <v>3257</v>
      </c>
      <c r="I120" t="str">
        <f t="shared" si="4"/>
        <v>N/A</v>
      </c>
      <c r="J120">
        <f t="shared" si="5"/>
        <v>2510000</v>
      </c>
      <c r="K120" t="str">
        <f t="shared" si="6"/>
        <v>N/A</v>
      </c>
      <c r="L120" t="str">
        <f t="shared" si="7"/>
        <v>N/A</v>
      </c>
      <c r="M120" t="str">
        <f t="shared" si="8"/>
        <v>N/A</v>
      </c>
      <c r="N120" t="str">
        <f t="shared" si="9"/>
        <v>N/A</v>
      </c>
    </row>
    <row r="121" spans="1:14" x14ac:dyDescent="0.3">
      <c r="A121" s="1">
        <v>7</v>
      </c>
      <c r="B121" t="s">
        <v>201</v>
      </c>
      <c r="C121" t="s">
        <v>7068</v>
      </c>
      <c r="I121" t="str">
        <f t="shared" si="4"/>
        <v>N/A</v>
      </c>
      <c r="J121">
        <f t="shared" si="5"/>
        <v>2.59</v>
      </c>
      <c r="K121" t="str">
        <f t="shared" si="6"/>
        <v>N/A</v>
      </c>
      <c r="L121" t="str">
        <f t="shared" si="7"/>
        <v>N/A</v>
      </c>
      <c r="M121" t="str">
        <f t="shared" si="8"/>
        <v>N/A</v>
      </c>
      <c r="N121" t="str">
        <f t="shared" si="9"/>
        <v>N/A</v>
      </c>
    </row>
    <row r="122" spans="1:14" x14ac:dyDescent="0.3">
      <c r="A122" s="1">
        <v>8</v>
      </c>
      <c r="B122" t="s">
        <v>203</v>
      </c>
      <c r="C122" t="s">
        <v>10914</v>
      </c>
      <c r="I122" t="str">
        <f t="shared" si="4"/>
        <v>N/A</v>
      </c>
      <c r="J122">
        <f t="shared" si="5"/>
        <v>8.2500000000000004E-2</v>
      </c>
      <c r="K122" t="str">
        <f t="shared" si="6"/>
        <v>N/A</v>
      </c>
      <c r="L122" t="str">
        <f t="shared" si="7"/>
        <v>N/A</v>
      </c>
      <c r="M122" t="str">
        <f t="shared" si="8"/>
        <v>N/A</v>
      </c>
      <c r="N122" t="str">
        <f t="shared" si="9"/>
        <v>N/A</v>
      </c>
    </row>
    <row r="123" spans="1:14" x14ac:dyDescent="0.3">
      <c r="A123" s="1">
        <v>9</v>
      </c>
      <c r="B123" t="s">
        <v>205</v>
      </c>
      <c r="C123" t="s">
        <v>9172</v>
      </c>
      <c r="I123" t="str">
        <f t="shared" si="4"/>
        <v>N/A</v>
      </c>
      <c r="J123">
        <f t="shared" si="5"/>
        <v>1470000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C126" t="s">
        <v>6280</v>
      </c>
      <c r="I126" t="str">
        <f t="shared" si="15"/>
        <v>N/A</v>
      </c>
      <c r="J126">
        <f t="shared" si="16"/>
        <v>0</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28"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28" x14ac:dyDescent="0.3">
      <c r="A130" s="1">
        <v>5</v>
      </c>
      <c r="B130" t="s">
        <v>212</v>
      </c>
      <c r="C130" t="s">
        <v>6280</v>
      </c>
      <c r="I130" t="str">
        <f t="shared" si="15"/>
        <v>N/A</v>
      </c>
      <c r="J130">
        <f t="shared" si="16"/>
        <v>0</v>
      </c>
      <c r="K130" t="str">
        <f t="shared" si="17"/>
        <v>N/A</v>
      </c>
      <c r="L130" t="str">
        <f t="shared" si="18"/>
        <v>N/A</v>
      </c>
      <c r="M130" t="str">
        <f t="shared" si="19"/>
        <v>N/A</v>
      </c>
      <c r="N130" t="str">
        <f t="shared" si="20"/>
        <v>N/A</v>
      </c>
    </row>
    <row r="131" spans="1:28"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28" x14ac:dyDescent="0.3">
      <c r="A132" s="1">
        <v>7</v>
      </c>
      <c r="B132" t="s">
        <v>214</v>
      </c>
      <c r="C132" t="s">
        <v>10915</v>
      </c>
      <c r="I132" t="str">
        <f t="shared" si="15"/>
        <v>N/A</v>
      </c>
      <c r="J132" t="str">
        <f t="shared" si="16"/>
        <v>N/A</v>
      </c>
      <c r="K132" t="str">
        <f t="shared" si="17"/>
        <v>N/A</v>
      </c>
      <c r="L132" t="str">
        <f t="shared" si="18"/>
        <v>N/A</v>
      </c>
      <c r="M132" t="str">
        <f t="shared" si="19"/>
        <v>N/A</v>
      </c>
      <c r="N132" t="str">
        <f t="shared" si="20"/>
        <v>N/A</v>
      </c>
    </row>
    <row r="133" spans="1:28" x14ac:dyDescent="0.3">
      <c r="A133" s="1">
        <v>8</v>
      </c>
      <c r="B133" t="s">
        <v>215</v>
      </c>
      <c r="C133" t="s">
        <v>10916</v>
      </c>
      <c r="I133" t="str">
        <f t="shared" si="15"/>
        <v>N/A</v>
      </c>
      <c r="J133">
        <f t="shared" si="16"/>
        <v>42745</v>
      </c>
      <c r="K133" t="str">
        <f t="shared" si="17"/>
        <v>N/A</v>
      </c>
      <c r="L133" t="str">
        <f t="shared" si="18"/>
        <v>N/A</v>
      </c>
      <c r="M133" t="str">
        <f t="shared" si="19"/>
        <v>N/A</v>
      </c>
      <c r="N133" t="str">
        <f t="shared" si="20"/>
        <v>N/A</v>
      </c>
    </row>
    <row r="134" spans="1:28" x14ac:dyDescent="0.3">
      <c r="A134" s="1">
        <v>9</v>
      </c>
      <c r="B134" t="s">
        <v>217</v>
      </c>
      <c r="C134" t="s">
        <v>10917</v>
      </c>
      <c r="I134" t="str">
        <f t="shared" si="15"/>
        <v>N/A</v>
      </c>
      <c r="J134" t="str">
        <f t="shared" si="16"/>
        <v>N/A</v>
      </c>
      <c r="K134" t="str">
        <f t="shared" si="17"/>
        <v>N/A</v>
      </c>
      <c r="L134" t="str">
        <f t="shared" si="18"/>
        <v>N/A</v>
      </c>
      <c r="M134" t="str">
        <f t="shared" si="19"/>
        <v>N/A</v>
      </c>
      <c r="N134" t="str">
        <f t="shared" si="20"/>
        <v>N/A</v>
      </c>
    </row>
    <row r="135" spans="1:28" x14ac:dyDescent="0.3">
      <c r="I135" t="str">
        <f t="shared" si="15"/>
        <v>N/A</v>
      </c>
      <c r="J135" t="str">
        <f t="shared" si="16"/>
        <v>N/A</v>
      </c>
      <c r="K135" t="str">
        <f t="shared" si="17"/>
        <v>N/A</v>
      </c>
      <c r="L135" t="str">
        <f t="shared" si="18"/>
        <v>N/A</v>
      </c>
      <c r="M135" t="str">
        <f t="shared" si="19"/>
        <v>N/A</v>
      </c>
      <c r="N135" t="str">
        <f t="shared" si="20"/>
        <v>N/A</v>
      </c>
    </row>
    <row r="136" spans="1:28" x14ac:dyDescent="0.3">
      <c r="I136" t="str">
        <f t="shared" si="15"/>
        <v>N/A</v>
      </c>
      <c r="J136" t="str">
        <f t="shared" si="16"/>
        <v>N/A</v>
      </c>
      <c r="K136" t="str">
        <f t="shared" si="17"/>
        <v>N/A</v>
      </c>
      <c r="L136" t="str">
        <f t="shared" si="18"/>
        <v>N/A</v>
      </c>
      <c r="M136" t="str">
        <f t="shared" si="19"/>
        <v>N/A</v>
      </c>
      <c r="N136" t="str">
        <f t="shared" si="20"/>
        <v>N/A</v>
      </c>
    </row>
    <row r="137" spans="1:28"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28" x14ac:dyDescent="0.3">
      <c r="A138" s="1">
        <v>0</v>
      </c>
      <c r="B138" t="s">
        <v>10918</v>
      </c>
      <c r="C138" t="s">
        <v>10434</v>
      </c>
      <c r="D138" t="s">
        <v>10919</v>
      </c>
      <c r="F138">
        <v>54</v>
      </c>
      <c r="I138" t="str">
        <f t="shared" si="15"/>
        <v>N/A</v>
      </c>
      <c r="J138" t="str">
        <f t="shared" si="16"/>
        <v>N/A</v>
      </c>
      <c r="K138">
        <f t="shared" si="17"/>
        <v>909350</v>
      </c>
      <c r="L138" t="str">
        <f t="shared" si="18"/>
        <v>N/A</v>
      </c>
      <c r="M138">
        <f t="shared" si="19"/>
        <v>54</v>
      </c>
      <c r="N138" t="str">
        <f t="shared" si="20"/>
        <v>N/A</v>
      </c>
    </row>
    <row r="139" spans="1:28" x14ac:dyDescent="0.3">
      <c r="A139" s="1">
        <v>1</v>
      </c>
      <c r="B139" t="s">
        <v>10920</v>
      </c>
      <c r="C139" t="s">
        <v>10921</v>
      </c>
      <c r="D139" t="s">
        <v>10922</v>
      </c>
      <c r="E139" t="s">
        <v>10923</v>
      </c>
      <c r="F139">
        <v>43</v>
      </c>
      <c r="I139" t="str">
        <f t="shared" si="15"/>
        <v>N/A</v>
      </c>
      <c r="J139" t="str">
        <f t="shared" si="16"/>
        <v>N/A</v>
      </c>
      <c r="K139">
        <f t="shared" si="17"/>
        <v>593750</v>
      </c>
      <c r="L139">
        <f t="shared" si="18"/>
        <v>86100</v>
      </c>
      <c r="M139">
        <f t="shared" si="19"/>
        <v>43</v>
      </c>
      <c r="N139" t="str">
        <f t="shared" si="20"/>
        <v>N/A</v>
      </c>
    </row>
    <row r="140" spans="1:28" x14ac:dyDescent="0.3">
      <c r="A140" s="1">
        <v>2</v>
      </c>
      <c r="B140" t="s">
        <v>10924</v>
      </c>
      <c r="C140" t="s">
        <v>10925</v>
      </c>
      <c r="D140" t="s">
        <v>10926</v>
      </c>
      <c r="F140">
        <v>38</v>
      </c>
      <c r="I140" t="str">
        <f t="shared" si="15"/>
        <v>N/A</v>
      </c>
      <c r="J140" t="str">
        <f t="shared" si="16"/>
        <v>N/A</v>
      </c>
      <c r="K140">
        <f t="shared" si="17"/>
        <v>52600</v>
      </c>
      <c r="L140" t="str">
        <f t="shared" si="18"/>
        <v>N/A</v>
      </c>
      <c r="M140">
        <f t="shared" si="19"/>
        <v>38</v>
      </c>
      <c r="N140" t="str">
        <f t="shared" si="20"/>
        <v>N/A</v>
      </c>
    </row>
    <row r="141" spans="1:28" x14ac:dyDescent="0.3">
      <c r="A141" s="1">
        <v>3</v>
      </c>
      <c r="B141" t="s">
        <v>10927</v>
      </c>
      <c r="C141" t="s">
        <v>1882</v>
      </c>
      <c r="I141" t="str">
        <f t="shared" si="15"/>
        <v>N/A</v>
      </c>
      <c r="J141" t="str">
        <f t="shared" si="16"/>
        <v>N/A</v>
      </c>
      <c r="K141" t="str">
        <f t="shared" si="17"/>
        <v>N/A</v>
      </c>
      <c r="L141" t="str">
        <f t="shared" si="18"/>
        <v>N/A</v>
      </c>
      <c r="M141" t="str">
        <f t="shared" si="19"/>
        <v>N/A</v>
      </c>
      <c r="N141" t="str">
        <f t="shared" si="20"/>
        <v>N/A</v>
      </c>
    </row>
    <row r="142" spans="1:28" x14ac:dyDescent="0.3">
      <c r="A142" s="1">
        <v>4</v>
      </c>
      <c r="B142" t="s">
        <v>10928</v>
      </c>
      <c r="C142" t="s">
        <v>10929</v>
      </c>
      <c r="I142" t="str">
        <f t="shared" si="15"/>
        <v>N/A</v>
      </c>
      <c r="J142" t="str">
        <f t="shared" si="16"/>
        <v>N/A</v>
      </c>
      <c r="K142" t="str">
        <f t="shared" si="17"/>
        <v>N/A</v>
      </c>
      <c r="L142" t="str">
        <f t="shared" si="18"/>
        <v>N/A</v>
      </c>
      <c r="M142" t="str">
        <f t="shared" si="19"/>
        <v>N/A</v>
      </c>
      <c r="N142" t="str">
        <f t="shared" si="20"/>
        <v>N/A</v>
      </c>
    </row>
    <row r="143" spans="1:28" x14ac:dyDescent="0.3">
      <c r="I143" t="str">
        <f t="shared" si="15"/>
        <v>N/A</v>
      </c>
      <c r="J143" t="str">
        <f t="shared" si="16"/>
        <v>N/A</v>
      </c>
      <c r="K143" t="str">
        <f t="shared" si="17"/>
        <v>N/A</v>
      </c>
      <c r="L143" t="str">
        <f t="shared" si="18"/>
        <v>N/A</v>
      </c>
      <c r="M143" t="str">
        <f t="shared" si="19"/>
        <v>N/A</v>
      </c>
      <c r="N143" t="str">
        <f t="shared" si="20"/>
        <v>N/A</v>
      </c>
      <c r="V143" t="str">
        <f>"z-score"</f>
        <v>z-score</v>
      </c>
    </row>
    <row r="144" spans="1:28"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c r="P144" t="str">
        <f>"Max"</f>
        <v>Max</v>
      </c>
      <c r="Q144" t="str">
        <f>"Max Year"</f>
        <v>Max Year</v>
      </c>
      <c r="R144" t="str">
        <f>"Min"</f>
        <v>Min</v>
      </c>
      <c r="S144" t="str">
        <f>"Min Year"</f>
        <v>Min Year</v>
      </c>
      <c r="T144" t="str">
        <f>"Average"</f>
        <v>Average</v>
      </c>
      <c r="U144" t="str">
        <f>"SD"</f>
        <v>SD</v>
      </c>
      <c r="V144">
        <f>J144</f>
        <v>2012</v>
      </c>
      <c r="W144">
        <f>K144</f>
        <v>2013</v>
      </c>
      <c r="X144">
        <f>L144</f>
        <v>2014</v>
      </c>
      <c r="Y144">
        <f>M144</f>
        <v>2015</v>
      </c>
      <c r="Z144">
        <f>N144</f>
        <v>2016</v>
      </c>
      <c r="AA144" t="str">
        <f>"Max z"</f>
        <v>Max z</v>
      </c>
      <c r="AB144" t="str">
        <f>"Max z Year"</f>
        <v>Max z Year</v>
      </c>
    </row>
    <row r="145" spans="1:28" x14ac:dyDescent="0.3">
      <c r="A145" s="1">
        <v>0</v>
      </c>
      <c r="B145" t="s">
        <v>248</v>
      </c>
      <c r="C145" t="s">
        <v>10930</v>
      </c>
      <c r="D145" t="s">
        <v>10931</v>
      </c>
      <c r="E145" t="s">
        <v>10932</v>
      </c>
      <c r="F145" t="s">
        <v>10933</v>
      </c>
      <c r="G145" t="s">
        <v>10880</v>
      </c>
      <c r="I145" t="str">
        <f t="shared" si="15"/>
        <v>N/A</v>
      </c>
      <c r="J145">
        <f t="shared" si="16"/>
        <v>406920000</v>
      </c>
      <c r="K145">
        <f t="shared" si="17"/>
        <v>573980000</v>
      </c>
      <c r="L145">
        <f t="shared" si="18"/>
        <v>580720000</v>
      </c>
      <c r="M145">
        <f t="shared" si="19"/>
        <v>117710000</v>
      </c>
      <c r="N145">
        <f t="shared" si="20"/>
        <v>455910000</v>
      </c>
      <c r="P145">
        <f t="shared" ref="P145:P208" si="21">MAX(J145:N145)</f>
        <v>580720000</v>
      </c>
      <c r="Q145">
        <f>IFERROR(J144+MATCH(P145,J145:N145,0)-1,"")</f>
        <v>2014</v>
      </c>
      <c r="R145">
        <f t="shared" ref="R145:R208" si="22">IF(Q145="","",MIN(J145:N145))</f>
        <v>117710000</v>
      </c>
      <c r="S145" t="str">
        <f>IFERROR(J144+MATCH(R145,J145:N145)-1,"")</f>
        <v/>
      </c>
      <c r="T145">
        <f t="shared" ref="T145:T208" si="23">IFERROR(AVERAGE(J145:N145),"")</f>
        <v>427048000</v>
      </c>
      <c r="U145">
        <f t="shared" ref="U145:U208" si="24">IFERROR(STDEV(J145:N145),"")</f>
        <v>188502152.42802933</v>
      </c>
      <c r="V145">
        <f t="shared" ref="V145:V208" si="25">IF(C145="-","",IF(ISBLANK(B145),"",IF(OR(ISNUMBER(FIND("Growth",B145)),ISNUMBER(FIND("Margin",B145))),"",(J145-T145)/U145)))</f>
        <v>-0.10677862157401587</v>
      </c>
      <c r="W145">
        <f t="shared" ref="W145:W208" si="26">IF(OR(D145="-",ISBLANK(D145)),"",(K145-T145)/U145)</f>
        <v>0.77947120554020766</v>
      </c>
      <c r="X145">
        <f t="shared" ref="X145:X208" si="27">IF(OR(E145="-",ISBLANK(E145)),"",(L145-T145)/U145)</f>
        <v>0.81522676542737316</v>
      </c>
      <c r="Y145">
        <f t="shared" ref="Y145:Y208" si="28">IF(OR(F145="-",ISBLANK(F145)),"",(M145-T145)/U145)</f>
        <v>-1.641031659402967</v>
      </c>
      <c r="Z145">
        <f t="shared" ref="Z145:Z208" si="29">IFERROR(IF(OR(G145="-",ISBLANK(G145)),"",(N145-T145)/U145),"")</f>
        <v>0.15311231000940212</v>
      </c>
      <c r="AA145">
        <f t="shared" ref="AA145:AA208" si="30">IF(MAX(MAX(V145:Z145),ABS(MIN(V145:Z145)))=ABS(MIN(V145:Z145)),MIN(V145:Z145),MAX(V145:Z145))</f>
        <v>-1.641031659402967</v>
      </c>
      <c r="AB145">
        <f>IFERROR(V144+MATCH(AA145,V145:Z145,0)-1,"")</f>
        <v>2015</v>
      </c>
    </row>
    <row r="146" spans="1:28" x14ac:dyDescent="0.3">
      <c r="A146" s="1">
        <v>1</v>
      </c>
      <c r="B146" t="s">
        <v>253</v>
      </c>
      <c r="C146" t="s">
        <v>254</v>
      </c>
      <c r="D146" t="s">
        <v>10934</v>
      </c>
      <c r="E146" t="s">
        <v>3903</v>
      </c>
      <c r="F146" t="s">
        <v>10935</v>
      </c>
      <c r="G146" t="s">
        <v>10936</v>
      </c>
      <c r="I146" t="str">
        <f t="shared" si="15"/>
        <v>N/A</v>
      </c>
      <c r="J146" t="str">
        <f t="shared" si="16"/>
        <v>N/A</v>
      </c>
      <c r="K146">
        <f t="shared" si="17"/>
        <v>0.41060000000000002</v>
      </c>
      <c r="L146">
        <f t="shared" si="18"/>
        <v>1.17E-2</v>
      </c>
      <c r="M146">
        <f t="shared" si="19"/>
        <v>-0.79730000000000001</v>
      </c>
      <c r="N146">
        <f t="shared" si="20"/>
        <v>2.8732000000000002</v>
      </c>
      <c r="P146">
        <f t="shared" si="21"/>
        <v>2.8732000000000002</v>
      </c>
      <c r="Q146">
        <f>IFERROR(J144+MATCH(P146,J146:N146,0)-1,"")</f>
        <v>2016</v>
      </c>
      <c r="R146">
        <f t="shared" si="22"/>
        <v>-0.79730000000000001</v>
      </c>
      <c r="S146" t="str">
        <f>IFERROR(J144+MATCH(R146,J146:N146)-1,"")</f>
        <v/>
      </c>
      <c r="T146">
        <f t="shared" si="23"/>
        <v>0.62455000000000005</v>
      </c>
      <c r="U146">
        <f t="shared" si="24"/>
        <v>1.5810802182895929</v>
      </c>
      <c r="V146" t="str">
        <f t="shared" si="25"/>
        <v/>
      </c>
      <c r="W146">
        <f t="shared" si="26"/>
        <v>-0.13531887726193323</v>
      </c>
      <c r="X146">
        <f t="shared" si="27"/>
        <v>-0.38761474143480146</v>
      </c>
      <c r="Y146">
        <f t="shared" si="28"/>
        <v>-0.89929023432988897</v>
      </c>
      <c r="Z146">
        <f t="shared" si="29"/>
        <v>1.4222238530266236</v>
      </c>
      <c r="AA146">
        <f t="shared" si="30"/>
        <v>1.4222238530266236</v>
      </c>
      <c r="AB146">
        <f>IFERROR(V144+MATCH(AA146,V146:Z146,0)-1,"")</f>
        <v>2016</v>
      </c>
    </row>
    <row r="147" spans="1:28" x14ac:dyDescent="0.3">
      <c r="A147" s="1">
        <v>2</v>
      </c>
      <c r="B147" t="s">
        <v>259</v>
      </c>
      <c r="C147" t="s">
        <v>10937</v>
      </c>
      <c r="D147" t="s">
        <v>1374</v>
      </c>
      <c r="E147" t="s">
        <v>10938</v>
      </c>
      <c r="F147" t="s">
        <v>10939</v>
      </c>
      <c r="G147" t="s">
        <v>10940</v>
      </c>
      <c r="I147" t="str">
        <f t="shared" si="15"/>
        <v>N/A</v>
      </c>
      <c r="J147">
        <f t="shared" si="16"/>
        <v>291160000</v>
      </c>
      <c r="K147">
        <f t="shared" si="17"/>
        <v>363700000</v>
      </c>
      <c r="L147">
        <f t="shared" si="18"/>
        <v>360200000</v>
      </c>
      <c r="M147">
        <f t="shared" si="19"/>
        <v>28300000</v>
      </c>
      <c r="N147">
        <f t="shared" si="20"/>
        <v>264470000.00000003</v>
      </c>
      <c r="P147">
        <f t="shared" si="21"/>
        <v>363700000</v>
      </c>
      <c r="Q147">
        <f>IFERROR(J144+MATCH(P147,J147:N147,0)-1,"")</f>
        <v>2013</v>
      </c>
      <c r="R147">
        <f t="shared" si="22"/>
        <v>28300000</v>
      </c>
      <c r="S147" t="str">
        <f>IFERROR(J144+MATCH(R147,J147:N147)-1,"")</f>
        <v/>
      </c>
      <c r="T147">
        <f t="shared" si="23"/>
        <v>261566000</v>
      </c>
      <c r="U147">
        <f t="shared" si="24"/>
        <v>137347446.93659216</v>
      </c>
      <c r="V147">
        <f t="shared" si="25"/>
        <v>0.21546814782558257</v>
      </c>
      <c r="W147">
        <f t="shared" si="26"/>
        <v>0.74361775393721874</v>
      </c>
      <c r="X147">
        <f t="shared" si="27"/>
        <v>0.71813493588661592</v>
      </c>
      <c r="Y147">
        <f t="shared" si="28"/>
        <v>-1.6983642958262604</v>
      </c>
      <c r="Z147">
        <f t="shared" si="29"/>
        <v>2.1143458176843221E-2</v>
      </c>
      <c r="AA147">
        <f t="shared" si="30"/>
        <v>-1.6983642958262604</v>
      </c>
      <c r="AB147">
        <f>IFERROR(V144+MATCH(AA147,V147:Z147,0)-1,"")</f>
        <v>2015</v>
      </c>
    </row>
    <row r="148" spans="1:28" x14ac:dyDescent="0.3">
      <c r="A148" s="1">
        <v>3</v>
      </c>
      <c r="B148" t="s">
        <v>265</v>
      </c>
      <c r="C148" t="s">
        <v>10941</v>
      </c>
      <c r="D148" t="s">
        <v>10942</v>
      </c>
      <c r="E148" t="s">
        <v>10943</v>
      </c>
      <c r="F148" t="s">
        <v>10944</v>
      </c>
      <c r="G148" t="s">
        <v>10945</v>
      </c>
      <c r="I148" t="str">
        <f t="shared" si="15"/>
        <v>N/A</v>
      </c>
      <c r="J148">
        <f t="shared" si="16"/>
        <v>268149999.99999997</v>
      </c>
      <c r="K148">
        <f t="shared" si="17"/>
        <v>335440000</v>
      </c>
      <c r="L148">
        <f t="shared" si="18"/>
        <v>323530000</v>
      </c>
      <c r="M148">
        <f t="shared" si="19"/>
        <v>5710000</v>
      </c>
      <c r="N148">
        <f t="shared" si="20"/>
        <v>226440000</v>
      </c>
      <c r="P148">
        <f t="shared" si="21"/>
        <v>335440000</v>
      </c>
      <c r="Q148">
        <f>IFERROR(J144+MATCH(P148,J148:N148,0)-1,"")</f>
        <v>2013</v>
      </c>
      <c r="R148">
        <f t="shared" si="22"/>
        <v>5710000</v>
      </c>
      <c r="S148" t="str">
        <f>IFERROR(J144+MATCH(R148,J148:N148)-1,"")</f>
        <v/>
      </c>
      <c r="T148">
        <f t="shared" si="23"/>
        <v>231854000</v>
      </c>
      <c r="U148">
        <f t="shared" si="24"/>
        <v>133811778.36797477</v>
      </c>
      <c r="V148">
        <f t="shared" si="25"/>
        <v>0.27124667531275187</v>
      </c>
      <c r="W148">
        <f t="shared" si="26"/>
        <v>0.77411720599919387</v>
      </c>
      <c r="X148">
        <f t="shared" si="27"/>
        <v>0.68511158821831231</v>
      </c>
      <c r="Y148">
        <f t="shared" si="28"/>
        <v>-1.6900156530176056</v>
      </c>
      <c r="Z148">
        <f t="shared" si="29"/>
        <v>-4.0459816512652631E-2</v>
      </c>
      <c r="AA148">
        <f t="shared" si="30"/>
        <v>-1.6900156530176056</v>
      </c>
      <c r="AB148">
        <f>IFERROR(V144+MATCH(AA148,V148:Z148,0)-1,"")</f>
        <v>2015</v>
      </c>
    </row>
    <row r="149" spans="1:28" x14ac:dyDescent="0.3">
      <c r="A149" s="1">
        <v>4</v>
      </c>
      <c r="B149" t="s">
        <v>271</v>
      </c>
      <c r="C149" t="s">
        <v>7837</v>
      </c>
      <c r="D149" t="s">
        <v>10946</v>
      </c>
      <c r="E149" t="s">
        <v>10947</v>
      </c>
      <c r="F149" t="s">
        <v>10948</v>
      </c>
      <c r="G149" t="s">
        <v>10949</v>
      </c>
      <c r="I149" t="str">
        <f t="shared" si="15"/>
        <v>N/A</v>
      </c>
      <c r="J149">
        <f t="shared" si="16"/>
        <v>23010000</v>
      </c>
      <c r="K149">
        <f t="shared" si="17"/>
        <v>28270000</v>
      </c>
      <c r="L149">
        <f t="shared" si="18"/>
        <v>36680000</v>
      </c>
      <c r="M149">
        <f t="shared" si="19"/>
        <v>22590000</v>
      </c>
      <c r="N149">
        <f t="shared" si="20"/>
        <v>38020000</v>
      </c>
      <c r="P149">
        <f t="shared" si="21"/>
        <v>38020000</v>
      </c>
      <c r="Q149">
        <f>IFERROR(J144+MATCH(P149,J149:N149,0)-1,"")</f>
        <v>2016</v>
      </c>
      <c r="R149">
        <f t="shared" si="22"/>
        <v>22590000</v>
      </c>
      <c r="S149" t="str">
        <f>IFERROR(J144+MATCH(R149,J149:N149)-1,"")</f>
        <v/>
      </c>
      <c r="T149">
        <f t="shared" si="23"/>
        <v>29714000</v>
      </c>
      <c r="U149">
        <f t="shared" si="24"/>
        <v>7336465.7703829026</v>
      </c>
      <c r="V149">
        <f t="shared" si="25"/>
        <v>-0.91379149168307328</v>
      </c>
      <c r="W149">
        <f t="shared" si="26"/>
        <v>-0.19682501700333499</v>
      </c>
      <c r="X149">
        <f t="shared" si="27"/>
        <v>0.94950351000362299</v>
      </c>
      <c r="Y149">
        <f t="shared" si="28"/>
        <v>-0.97103976532670255</v>
      </c>
      <c r="Z149">
        <f t="shared" si="29"/>
        <v>1.1321527640094879</v>
      </c>
      <c r="AA149">
        <f t="shared" si="30"/>
        <v>1.1321527640094879</v>
      </c>
      <c r="AB149">
        <f>IFERROR(V144+MATCH(AA149,V149:Z149,0)-1,"")</f>
        <v>2016</v>
      </c>
    </row>
    <row r="150" spans="1:28" x14ac:dyDescent="0.3">
      <c r="A150" s="1">
        <v>5</v>
      </c>
      <c r="B150" t="s">
        <v>277</v>
      </c>
      <c r="C150" t="s">
        <v>410</v>
      </c>
      <c r="D150" t="s">
        <v>2917</v>
      </c>
      <c r="E150" t="s">
        <v>10950</v>
      </c>
      <c r="F150" t="s">
        <v>10951</v>
      </c>
      <c r="G150" t="s">
        <v>2832</v>
      </c>
      <c r="I150" t="str">
        <f t="shared" si="15"/>
        <v>N/A</v>
      </c>
      <c r="J150">
        <f t="shared" si="16"/>
        <v>3810000</v>
      </c>
      <c r="K150">
        <f t="shared" si="17"/>
        <v>4480000</v>
      </c>
      <c r="L150">
        <f t="shared" si="18"/>
        <v>5580000</v>
      </c>
      <c r="M150">
        <f t="shared" si="19"/>
        <v>2290000</v>
      </c>
      <c r="N150">
        <f t="shared" si="20"/>
        <v>3880000</v>
      </c>
      <c r="P150">
        <f t="shared" si="21"/>
        <v>5580000</v>
      </c>
      <c r="Q150">
        <f>IFERROR(J144+MATCH(P150,J150:N150,0)-1,"")</f>
        <v>2014</v>
      </c>
      <c r="R150">
        <f t="shared" si="22"/>
        <v>2290000</v>
      </c>
      <c r="S150" t="str">
        <f>IFERROR(J144+MATCH(R150,J150:N150)-1,"")</f>
        <v/>
      </c>
      <c r="T150">
        <f t="shared" si="23"/>
        <v>4008000</v>
      </c>
      <c r="U150">
        <f t="shared" si="24"/>
        <v>1193846.7238301574</v>
      </c>
      <c r="V150">
        <f t="shared" si="25"/>
        <v>-0.16585043628110543</v>
      </c>
      <c r="W150">
        <f t="shared" si="26"/>
        <v>0.39536063598324123</v>
      </c>
      <c r="X150">
        <f t="shared" si="27"/>
        <v>1.3167519486560493</v>
      </c>
      <c r="Y150">
        <f t="shared" si="28"/>
        <v>-1.4390457047017129</v>
      </c>
      <c r="Z150">
        <f t="shared" si="29"/>
        <v>-0.1072164436564722</v>
      </c>
      <c r="AA150">
        <f t="shared" si="30"/>
        <v>-1.4390457047017129</v>
      </c>
      <c r="AB150">
        <f>IFERROR(V144+MATCH(AA150,V150:Z150,0)-1,"")</f>
        <v>2015</v>
      </c>
    </row>
    <row r="151" spans="1:28" x14ac:dyDescent="0.3">
      <c r="A151" s="1">
        <v>6</v>
      </c>
      <c r="B151" t="s">
        <v>283</v>
      </c>
      <c r="C151" t="s">
        <v>6808</v>
      </c>
      <c r="D151" t="s">
        <v>10952</v>
      </c>
      <c r="E151" t="s">
        <v>10953</v>
      </c>
      <c r="F151" t="s">
        <v>10954</v>
      </c>
      <c r="G151" t="s">
        <v>10955</v>
      </c>
      <c r="I151" t="str">
        <f t="shared" si="15"/>
        <v>N/A</v>
      </c>
      <c r="J151">
        <f t="shared" si="16"/>
        <v>19200000</v>
      </c>
      <c r="K151">
        <f t="shared" si="17"/>
        <v>23790000</v>
      </c>
      <c r="L151">
        <f t="shared" si="18"/>
        <v>31090000</v>
      </c>
      <c r="M151">
        <f t="shared" si="19"/>
        <v>20300000</v>
      </c>
      <c r="N151">
        <f t="shared" si="20"/>
        <v>34140000</v>
      </c>
      <c r="P151">
        <f t="shared" si="21"/>
        <v>34140000</v>
      </c>
      <c r="Q151">
        <f>IFERROR(J144+MATCH(P151,J151:N151,0)-1,"")</f>
        <v>2016</v>
      </c>
      <c r="R151">
        <f t="shared" si="22"/>
        <v>19200000</v>
      </c>
      <c r="S151">
        <f>IFERROR(J144+MATCH(R151,J151:N151)-1,"")</f>
        <v>2012</v>
      </c>
      <c r="T151">
        <f t="shared" si="23"/>
        <v>25704000</v>
      </c>
      <c r="U151">
        <f t="shared" si="24"/>
        <v>6620870.7886500852</v>
      </c>
      <c r="V151">
        <f t="shared" si="25"/>
        <v>-0.98234812423005857</v>
      </c>
      <c r="W151">
        <f t="shared" si="26"/>
        <v>-0.28908584098652096</v>
      </c>
      <c r="X151">
        <f t="shared" si="27"/>
        <v>0.81348816068620777</v>
      </c>
      <c r="Y151">
        <f t="shared" si="28"/>
        <v>-0.81620683630677071</v>
      </c>
      <c r="Z151">
        <f t="shared" si="29"/>
        <v>1.2741526408371424</v>
      </c>
      <c r="AA151">
        <f t="shared" si="30"/>
        <v>1.2741526408371424</v>
      </c>
      <c r="AB151">
        <f>IFERROR(V144+MATCH(AA151,V151:Z151,0)-1,"")</f>
        <v>2016</v>
      </c>
    </row>
    <row r="152" spans="1:28" x14ac:dyDescent="0.3">
      <c r="A152" s="1">
        <v>7</v>
      </c>
      <c r="B152" t="s">
        <v>289</v>
      </c>
      <c r="C152" t="s">
        <v>254</v>
      </c>
      <c r="D152" t="s">
        <v>10956</v>
      </c>
      <c r="E152" t="s">
        <v>6057</v>
      </c>
      <c r="F152" t="s">
        <v>10957</v>
      </c>
      <c r="G152" t="s">
        <v>10958</v>
      </c>
      <c r="I152" t="str">
        <f t="shared" si="15"/>
        <v>N/A</v>
      </c>
      <c r="J152" t="str">
        <f t="shared" si="16"/>
        <v>N/A</v>
      </c>
      <c r="K152">
        <f t="shared" si="17"/>
        <v>0.24920000000000003</v>
      </c>
      <c r="L152">
        <f t="shared" si="18"/>
        <v>-9.5999999999999992E-3</v>
      </c>
      <c r="M152">
        <f t="shared" si="19"/>
        <v>-0.9214</v>
      </c>
      <c r="N152">
        <f t="shared" si="20"/>
        <v>8.3458000000000006</v>
      </c>
      <c r="P152">
        <f t="shared" si="21"/>
        <v>8.3458000000000006</v>
      </c>
      <c r="Q152">
        <f>IFERROR(J144+MATCH(P152,J152:N152,0)-1,"")</f>
        <v>2016</v>
      </c>
      <c r="R152">
        <f t="shared" si="22"/>
        <v>-0.9214</v>
      </c>
      <c r="S152" t="str">
        <f>IFERROR(J144+MATCH(R152,J152:N152)-1,"")</f>
        <v/>
      </c>
      <c r="T152">
        <f t="shared" si="23"/>
        <v>1.9160000000000001</v>
      </c>
      <c r="U152">
        <f t="shared" si="24"/>
        <v>4.3158361260208515</v>
      </c>
      <c r="V152" t="str">
        <f t="shared" si="25"/>
        <v/>
      </c>
      <c r="W152">
        <f t="shared" si="26"/>
        <v>-0.38620558133581623</v>
      </c>
      <c r="X152">
        <f t="shared" si="27"/>
        <v>-0.44617078678920558</v>
      </c>
      <c r="Y152">
        <f t="shared" si="28"/>
        <v>-0.65743923475056698</v>
      </c>
      <c r="Z152">
        <f t="shared" si="29"/>
        <v>1.4898156028755887</v>
      </c>
      <c r="AA152">
        <f t="shared" si="30"/>
        <v>1.4898156028755887</v>
      </c>
      <c r="AB152">
        <f>IFERROR(V144+MATCH(AA152,V152:Z152,0)-1,"")</f>
        <v>2016</v>
      </c>
    </row>
    <row r="153" spans="1:28" x14ac:dyDescent="0.3">
      <c r="A153" s="1">
        <v>8</v>
      </c>
      <c r="B153" t="s">
        <v>294</v>
      </c>
      <c r="C153" t="s">
        <v>10959</v>
      </c>
      <c r="D153" t="s">
        <v>10960</v>
      </c>
      <c r="E153" t="s">
        <v>10961</v>
      </c>
      <c r="F153" t="s">
        <v>10962</v>
      </c>
      <c r="G153" t="s">
        <v>10963</v>
      </c>
      <c r="I153" t="str">
        <f t="shared" si="15"/>
        <v>N/A</v>
      </c>
      <c r="J153">
        <f t="shared" si="16"/>
        <v>115760000</v>
      </c>
      <c r="K153">
        <f t="shared" si="17"/>
        <v>210280000</v>
      </c>
      <c r="L153">
        <f t="shared" si="18"/>
        <v>220520000</v>
      </c>
      <c r="M153">
        <f t="shared" si="19"/>
        <v>89410000</v>
      </c>
      <c r="N153">
        <f t="shared" si="20"/>
        <v>191440000</v>
      </c>
      <c r="P153">
        <f t="shared" si="21"/>
        <v>220520000</v>
      </c>
      <c r="Q153">
        <f>IFERROR(J144+MATCH(P153,J153:N153,0)-1,"")</f>
        <v>2014</v>
      </c>
      <c r="R153">
        <f t="shared" si="22"/>
        <v>89410000</v>
      </c>
      <c r="S153" t="str">
        <f>IFERROR(J144+MATCH(R153,J153:N153)-1,"")</f>
        <v/>
      </c>
      <c r="T153">
        <f t="shared" si="23"/>
        <v>165482000</v>
      </c>
      <c r="U153">
        <f t="shared" si="24"/>
        <v>59095445.002131931</v>
      </c>
      <c r="V153">
        <f t="shared" si="25"/>
        <v>-0.84138464475910502</v>
      </c>
      <c r="W153">
        <f t="shared" si="26"/>
        <v>0.7580618099818669</v>
      </c>
      <c r="X153">
        <f t="shared" si="27"/>
        <v>0.93134081650479905</v>
      </c>
      <c r="Y153">
        <f t="shared" si="28"/>
        <v>-1.2872734945520017</v>
      </c>
      <c r="Z153">
        <f t="shared" si="29"/>
        <v>0.43925551282444081</v>
      </c>
      <c r="AA153">
        <f t="shared" si="30"/>
        <v>-1.2872734945520017</v>
      </c>
      <c r="AB153">
        <f>IFERROR(V144+MATCH(AA153,V153:Z153,0)-1,"")</f>
        <v>2015</v>
      </c>
    </row>
    <row r="154" spans="1:28" x14ac:dyDescent="0.3">
      <c r="A154" s="1">
        <v>9</v>
      </c>
      <c r="B154" t="s">
        <v>300</v>
      </c>
      <c r="C154" t="s">
        <v>254</v>
      </c>
      <c r="D154" t="s">
        <v>10964</v>
      </c>
      <c r="E154" t="s">
        <v>1162</v>
      </c>
      <c r="F154" t="s">
        <v>10965</v>
      </c>
      <c r="G154" t="s">
        <v>10966</v>
      </c>
      <c r="I154" t="str">
        <f t="shared" si="15"/>
        <v>N/A</v>
      </c>
      <c r="J154" t="str">
        <f t="shared" si="16"/>
        <v>N/A</v>
      </c>
      <c r="K154">
        <f t="shared" si="17"/>
        <v>0.81650000000000011</v>
      </c>
      <c r="L154">
        <f t="shared" si="18"/>
        <v>4.87E-2</v>
      </c>
      <c r="M154">
        <f t="shared" si="19"/>
        <v>-0.59450000000000003</v>
      </c>
      <c r="N154">
        <f t="shared" si="20"/>
        <v>1.1412</v>
      </c>
      <c r="P154">
        <f t="shared" si="21"/>
        <v>1.1412</v>
      </c>
      <c r="Q154">
        <f>IFERROR(J144+MATCH(P154,J154:N154,0)-1,"")</f>
        <v>2016</v>
      </c>
      <c r="R154">
        <f t="shared" si="22"/>
        <v>-0.59450000000000003</v>
      </c>
      <c r="S154" t="str">
        <f>IFERROR(J144+MATCH(R154,J154:N154)-1,"")</f>
        <v/>
      </c>
      <c r="T154">
        <f t="shared" si="23"/>
        <v>0.35297500000000004</v>
      </c>
      <c r="U154">
        <f t="shared" si="24"/>
        <v>0.78026624248820775</v>
      </c>
      <c r="V154" t="str">
        <f t="shared" si="25"/>
        <v/>
      </c>
      <c r="W154">
        <f t="shared" si="26"/>
        <v>0.59406004612202012</v>
      </c>
      <c r="X154">
        <f t="shared" si="27"/>
        <v>-0.38996304521606745</v>
      </c>
      <c r="Y154">
        <f t="shared" si="28"/>
        <v>-1.2142970545266405</v>
      </c>
      <c r="Z154">
        <f t="shared" si="29"/>
        <v>1.0102000536206877</v>
      </c>
      <c r="AA154">
        <f t="shared" si="30"/>
        <v>-1.2142970545266405</v>
      </c>
      <c r="AB154">
        <f>IFERROR(V144+MATCH(AA154,V154:Z154,0)-1,"")</f>
        <v>2015</v>
      </c>
    </row>
    <row r="155" spans="1:28" x14ac:dyDescent="0.3">
      <c r="A155" s="1">
        <v>10</v>
      </c>
      <c r="B155" t="s">
        <v>305</v>
      </c>
      <c r="C155" t="s">
        <v>254</v>
      </c>
      <c r="D155" t="s">
        <v>254</v>
      </c>
      <c r="E155" t="s">
        <v>254</v>
      </c>
      <c r="F155" t="s">
        <v>254</v>
      </c>
      <c r="G155" t="s">
        <v>10967</v>
      </c>
      <c r="I155" t="str">
        <f t="shared" si="15"/>
        <v>N/A</v>
      </c>
      <c r="J155" t="str">
        <f t="shared" si="16"/>
        <v>N/A</v>
      </c>
      <c r="K155" t="str">
        <f t="shared" si="17"/>
        <v>N/A</v>
      </c>
      <c r="L155" t="str">
        <f t="shared" si="18"/>
        <v>N/A</v>
      </c>
      <c r="M155" t="str">
        <f t="shared" si="19"/>
        <v>N/A</v>
      </c>
      <c r="N155">
        <f t="shared" si="20"/>
        <v>0.41990000000000005</v>
      </c>
      <c r="P155">
        <f t="shared" si="21"/>
        <v>0.41990000000000005</v>
      </c>
      <c r="Q155">
        <f>IFERROR(J144+MATCH(P155,J155:N155,0)-1,"")</f>
        <v>2016</v>
      </c>
      <c r="R155">
        <f t="shared" si="22"/>
        <v>0.41990000000000005</v>
      </c>
      <c r="S155">
        <f>IFERROR(J144+MATCH(R155,J155:N155)-1,"")</f>
        <v>2016</v>
      </c>
      <c r="T155">
        <f t="shared" si="23"/>
        <v>0.41990000000000005</v>
      </c>
      <c r="U155" t="str">
        <f t="shared" si="24"/>
        <v/>
      </c>
      <c r="V155" t="str">
        <f t="shared" si="25"/>
        <v/>
      </c>
      <c r="W155" t="str">
        <f t="shared" si="26"/>
        <v/>
      </c>
      <c r="X155" t="str">
        <f t="shared" si="27"/>
        <v/>
      </c>
      <c r="Y155" t="str">
        <f t="shared" si="28"/>
        <v/>
      </c>
      <c r="Z155" t="str">
        <f t="shared" si="29"/>
        <v/>
      </c>
      <c r="AA155">
        <f t="shared" si="30"/>
        <v>0</v>
      </c>
      <c r="AB155" t="str">
        <f>IFERROR(V144+MATCH(AA155,V155:Z155,0)-1,"")</f>
        <v/>
      </c>
    </row>
    <row r="156" spans="1:28" x14ac:dyDescent="0.3">
      <c r="I156" t="str">
        <f t="shared" si="15"/>
        <v>N/A</v>
      </c>
      <c r="J156" t="str">
        <f t="shared" si="16"/>
        <v>N/A</v>
      </c>
      <c r="K156" t="str">
        <f t="shared" si="17"/>
        <v>N/A</v>
      </c>
      <c r="L156" t="str">
        <f t="shared" si="18"/>
        <v>N/A</v>
      </c>
      <c r="M156" t="str">
        <f t="shared" si="19"/>
        <v>N/A</v>
      </c>
      <c r="N156" t="str">
        <f t="shared" si="20"/>
        <v>N/A</v>
      </c>
      <c r="P156">
        <f t="shared" si="21"/>
        <v>0</v>
      </c>
      <c r="Q156" t="str">
        <f>IFERROR(J144+MATCH(P156,J156:N156,0)-1,"")</f>
        <v/>
      </c>
      <c r="R156" t="str">
        <f t="shared" si="22"/>
        <v/>
      </c>
      <c r="S156" t="str">
        <f>IFERROR(J144+MATCH(R156,J156:N156)-1,"")</f>
        <v/>
      </c>
      <c r="T156" t="str">
        <f t="shared" si="23"/>
        <v/>
      </c>
      <c r="U156" t="str">
        <f t="shared" si="24"/>
        <v/>
      </c>
      <c r="V156" t="str">
        <f t="shared" si="25"/>
        <v/>
      </c>
      <c r="W156" t="str">
        <f t="shared" si="26"/>
        <v/>
      </c>
      <c r="X156" t="str">
        <f t="shared" si="27"/>
        <v/>
      </c>
      <c r="Y156" t="str">
        <f t="shared" si="28"/>
        <v/>
      </c>
      <c r="Z156" t="str">
        <f t="shared" si="29"/>
        <v/>
      </c>
      <c r="AA156">
        <f t="shared" si="30"/>
        <v>0</v>
      </c>
      <c r="AB156" t="str">
        <f>IFERROR(V144+MATCH(AA156,V156:Z156,0)-1,"")</f>
        <v/>
      </c>
    </row>
    <row r="157" spans="1:28"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c r="P157">
        <f t="shared" si="21"/>
        <v>2016</v>
      </c>
      <c r="Q157">
        <f>IFERROR(J144+MATCH(P157,J157:N157,0)-1,"")</f>
        <v>2016</v>
      </c>
      <c r="R157">
        <f t="shared" si="22"/>
        <v>2012</v>
      </c>
      <c r="S157">
        <f>IFERROR(J144+MATCH(R157,J157:N157)-1,"")</f>
        <v>2012</v>
      </c>
      <c r="T157">
        <f t="shared" si="23"/>
        <v>2014</v>
      </c>
      <c r="U157">
        <f t="shared" si="24"/>
        <v>1.5811388300841898</v>
      </c>
      <c r="V157">
        <f t="shared" si="25"/>
        <v>-1.2649110640673518</v>
      </c>
      <c r="W157">
        <f t="shared" si="26"/>
        <v>-0.63245553203367588</v>
      </c>
      <c r="X157">
        <f t="shared" si="27"/>
        <v>0</v>
      </c>
      <c r="Y157">
        <f t="shared" si="28"/>
        <v>0.63245553203367588</v>
      </c>
      <c r="Z157">
        <f t="shared" si="29"/>
        <v>1.2649110640673518</v>
      </c>
      <c r="AA157">
        <f t="shared" si="30"/>
        <v>-1.2649110640673518</v>
      </c>
      <c r="AB157">
        <f>IFERROR(V144+MATCH(AA157,V157:Z157,0)-1,"")</f>
        <v>2012</v>
      </c>
    </row>
    <row r="158" spans="1:28" x14ac:dyDescent="0.3">
      <c r="A158" s="1">
        <v>0</v>
      </c>
      <c r="B158" t="s">
        <v>308</v>
      </c>
      <c r="C158" t="s">
        <v>6781</v>
      </c>
      <c r="D158" t="s">
        <v>10968</v>
      </c>
      <c r="E158" t="s">
        <v>10969</v>
      </c>
      <c r="F158" t="s">
        <v>10970</v>
      </c>
      <c r="G158" t="s">
        <v>10971</v>
      </c>
      <c r="I158" t="str">
        <f t="shared" si="15"/>
        <v>N/A</v>
      </c>
      <c r="J158">
        <f t="shared" si="16"/>
        <v>70460000</v>
      </c>
      <c r="K158">
        <f t="shared" si="17"/>
        <v>135130000</v>
      </c>
      <c r="L158">
        <f t="shared" si="18"/>
        <v>166140000</v>
      </c>
      <c r="M158">
        <f t="shared" si="19"/>
        <v>79940000</v>
      </c>
      <c r="N158">
        <f t="shared" si="20"/>
        <v>150070000</v>
      </c>
      <c r="P158">
        <f t="shared" si="21"/>
        <v>166140000</v>
      </c>
      <c r="Q158">
        <f>IFERROR(J144+MATCH(P158,J158:N158,0)-1,"")</f>
        <v>2014</v>
      </c>
      <c r="R158">
        <f t="shared" si="22"/>
        <v>70460000</v>
      </c>
      <c r="S158">
        <f>IFERROR(J144+MATCH(R158,J158:N158)-1,"")</f>
        <v>2012</v>
      </c>
      <c r="T158">
        <f t="shared" si="23"/>
        <v>120348000</v>
      </c>
      <c r="U158">
        <f t="shared" si="24"/>
        <v>42779758.881975949</v>
      </c>
      <c r="V158">
        <f t="shared" si="25"/>
        <v>-1.166158980410217</v>
      </c>
      <c r="W158">
        <f t="shared" si="26"/>
        <v>0.34553724439592343</v>
      </c>
      <c r="X158">
        <f t="shared" si="27"/>
        <v>1.0704127652129702</v>
      </c>
      <c r="Y158">
        <f t="shared" si="28"/>
        <v>-0.94455885344002666</v>
      </c>
      <c r="Z158">
        <f t="shared" si="29"/>
        <v>0.69476782424135008</v>
      </c>
      <c r="AA158">
        <f t="shared" si="30"/>
        <v>-1.166158980410217</v>
      </c>
      <c r="AB158">
        <f>IFERROR(V144+MATCH(AA158,V158:Z158,0)-1,"")</f>
        <v>2012</v>
      </c>
    </row>
    <row r="159" spans="1:28" x14ac:dyDescent="0.3">
      <c r="A159" s="1">
        <v>1</v>
      </c>
      <c r="B159" t="s">
        <v>314</v>
      </c>
      <c r="C159" t="s">
        <v>8080</v>
      </c>
      <c r="D159" t="s">
        <v>10972</v>
      </c>
      <c r="E159" t="s">
        <v>9971</v>
      </c>
      <c r="F159" t="s">
        <v>2918</v>
      </c>
      <c r="G159" t="s">
        <v>8187</v>
      </c>
      <c r="I159" t="str">
        <f t="shared" si="15"/>
        <v>N/A</v>
      </c>
      <c r="J159">
        <f t="shared" si="16"/>
        <v>6100000</v>
      </c>
      <c r="K159">
        <f t="shared" si="17"/>
        <v>7300000</v>
      </c>
      <c r="L159">
        <f t="shared" si="18"/>
        <v>8900000</v>
      </c>
      <c r="M159">
        <f t="shared" si="19"/>
        <v>4800000</v>
      </c>
      <c r="N159">
        <f t="shared" si="20"/>
        <v>13700000</v>
      </c>
      <c r="P159">
        <f t="shared" si="21"/>
        <v>13700000</v>
      </c>
      <c r="Q159">
        <f>IFERROR(J144+MATCH(P159,J159:N159,0)-1,"")</f>
        <v>2016</v>
      </c>
      <c r="R159">
        <f t="shared" si="22"/>
        <v>4800000</v>
      </c>
      <c r="S159" t="str">
        <f>IFERROR(J144+MATCH(R159,J159:N159)-1,"")</f>
        <v/>
      </c>
      <c r="T159">
        <f t="shared" si="23"/>
        <v>8160000</v>
      </c>
      <c r="U159">
        <f t="shared" si="24"/>
        <v>3446447.4462843621</v>
      </c>
      <c r="V159">
        <f t="shared" si="25"/>
        <v>-0.59771693377216584</v>
      </c>
      <c r="W159">
        <f t="shared" si="26"/>
        <v>-0.24953231215731195</v>
      </c>
      <c r="X159">
        <f t="shared" si="27"/>
        <v>0.21471384999582654</v>
      </c>
      <c r="Y159">
        <f t="shared" si="28"/>
        <v>-0.97491694052159084</v>
      </c>
      <c r="Z159">
        <f t="shared" si="29"/>
        <v>1.607452336455242</v>
      </c>
      <c r="AA159">
        <f t="shared" si="30"/>
        <v>1.607452336455242</v>
      </c>
      <c r="AB159">
        <f>IFERROR(V144+MATCH(AA159,V159:Z159,0)-1,"")</f>
        <v>2016</v>
      </c>
    </row>
    <row r="160" spans="1:28" x14ac:dyDescent="0.3">
      <c r="A160" s="1">
        <v>2</v>
      </c>
      <c r="B160" t="s">
        <v>320</v>
      </c>
      <c r="C160" t="s">
        <v>10973</v>
      </c>
      <c r="D160" t="s">
        <v>10974</v>
      </c>
      <c r="E160" t="s">
        <v>10975</v>
      </c>
      <c r="F160" t="s">
        <v>10976</v>
      </c>
      <c r="G160" t="s">
        <v>10977</v>
      </c>
      <c r="I160" t="str">
        <f t="shared" si="15"/>
        <v>N/A</v>
      </c>
      <c r="J160">
        <f t="shared" si="16"/>
        <v>64360000</v>
      </c>
      <c r="K160">
        <f t="shared" si="17"/>
        <v>127830000</v>
      </c>
      <c r="L160">
        <f t="shared" si="18"/>
        <v>157240000</v>
      </c>
      <c r="M160">
        <f t="shared" si="19"/>
        <v>75140000</v>
      </c>
      <c r="N160">
        <f t="shared" si="20"/>
        <v>136370000</v>
      </c>
      <c r="P160">
        <f t="shared" si="21"/>
        <v>157240000</v>
      </c>
      <c r="Q160">
        <f>IFERROR(J144+MATCH(P160,J160:N160,0)-1,"")</f>
        <v>2014</v>
      </c>
      <c r="R160">
        <f t="shared" si="22"/>
        <v>64360000</v>
      </c>
      <c r="S160">
        <f>IFERROR(J144+MATCH(R160,J160:N160)-1,"")</f>
        <v>2012</v>
      </c>
      <c r="T160">
        <f t="shared" si="23"/>
        <v>112188000</v>
      </c>
      <c r="U160">
        <f t="shared" si="24"/>
        <v>40370768.756613985</v>
      </c>
      <c r="V160">
        <f t="shared" si="25"/>
        <v>-1.1847185840909777</v>
      </c>
      <c r="W160">
        <f t="shared" si="26"/>
        <v>0.38745856177032434</v>
      </c>
      <c r="X160">
        <f t="shared" si="27"/>
        <v>1.1159559599077262</v>
      </c>
      <c r="Y160">
        <f t="shared" si="28"/>
        <v>-0.91769369623238561</v>
      </c>
      <c r="Z160">
        <f t="shared" si="29"/>
        <v>0.59899775864531279</v>
      </c>
      <c r="AA160">
        <f t="shared" si="30"/>
        <v>-1.1847185840909777</v>
      </c>
      <c r="AB160">
        <f>IFERROR(V144+MATCH(AA160,V160:Z160,0)-1,"")</f>
        <v>2012</v>
      </c>
    </row>
    <row r="161" spans="1:28" x14ac:dyDescent="0.3">
      <c r="A161" s="1">
        <v>3</v>
      </c>
      <c r="B161" t="s">
        <v>326</v>
      </c>
      <c r="C161" t="s">
        <v>254</v>
      </c>
      <c r="D161" t="s">
        <v>10978</v>
      </c>
      <c r="E161" t="s">
        <v>10979</v>
      </c>
      <c r="F161" t="s">
        <v>10980</v>
      </c>
      <c r="G161" t="s">
        <v>10981</v>
      </c>
      <c r="I161" t="str">
        <f t="shared" si="15"/>
        <v>N/A</v>
      </c>
      <c r="J161" t="str">
        <f t="shared" si="16"/>
        <v>N/A</v>
      </c>
      <c r="K161">
        <f t="shared" si="17"/>
        <v>0.91790000000000005</v>
      </c>
      <c r="L161">
        <f t="shared" si="18"/>
        <v>0.22950000000000001</v>
      </c>
      <c r="M161">
        <f t="shared" si="19"/>
        <v>-0.51880000000000004</v>
      </c>
      <c r="N161">
        <f t="shared" si="20"/>
        <v>0.87709999999999999</v>
      </c>
      <c r="P161">
        <f t="shared" si="21"/>
        <v>0.91790000000000005</v>
      </c>
      <c r="Q161">
        <f>IFERROR(J144+MATCH(P161,J161:N161,0)-1,"")</f>
        <v>2013</v>
      </c>
      <c r="R161">
        <f t="shared" si="22"/>
        <v>-0.51880000000000004</v>
      </c>
      <c r="S161" t="str">
        <f>IFERROR(J144+MATCH(R161,J161:N161)-1,"")</f>
        <v/>
      </c>
      <c r="T161">
        <f t="shared" si="23"/>
        <v>0.37642500000000001</v>
      </c>
      <c r="U161">
        <f t="shared" si="24"/>
        <v>0.67500256480994203</v>
      </c>
      <c r="V161" t="str">
        <f t="shared" si="25"/>
        <v/>
      </c>
      <c r="W161">
        <f t="shared" si="26"/>
        <v>0.80218213711893249</v>
      </c>
      <c r="X161">
        <f t="shared" si="27"/>
        <v>-0.21766583959776378</v>
      </c>
      <c r="Y161">
        <f t="shared" si="28"/>
        <v>-1.3262542198666538</v>
      </c>
      <c r="Z161">
        <f t="shared" si="29"/>
        <v>0.74173792234548497</v>
      </c>
      <c r="AA161">
        <f t="shared" si="30"/>
        <v>-1.3262542198666538</v>
      </c>
      <c r="AB161">
        <f>IFERROR(V144+MATCH(AA161,V161:Z161,0)-1,"")</f>
        <v>2015</v>
      </c>
    </row>
    <row r="162" spans="1:28"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c r="P162">
        <f t="shared" si="21"/>
        <v>0</v>
      </c>
      <c r="Q162" t="str">
        <f>IFERROR(J144+MATCH(P162,J162:N162,0)-1,"")</f>
        <v/>
      </c>
      <c r="R162" t="str">
        <f t="shared" si="22"/>
        <v/>
      </c>
      <c r="S162" t="str">
        <f>IFERROR(J144+MATCH(R162,J162:N162)-1,"")</f>
        <v/>
      </c>
      <c r="T162" t="str">
        <f t="shared" si="23"/>
        <v/>
      </c>
      <c r="U162" t="str">
        <f t="shared" si="24"/>
        <v/>
      </c>
      <c r="V162" t="str">
        <f t="shared" si="25"/>
        <v/>
      </c>
      <c r="W162" t="str">
        <f t="shared" si="26"/>
        <v/>
      </c>
      <c r="X162" t="str">
        <f t="shared" si="27"/>
        <v/>
      </c>
      <c r="Y162" t="str">
        <f t="shared" si="28"/>
        <v/>
      </c>
      <c r="Z162" t="str">
        <f t="shared" si="29"/>
        <v/>
      </c>
      <c r="AA162">
        <f t="shared" si="30"/>
        <v>0</v>
      </c>
      <c r="AB162" t="str">
        <f>IFERROR(V144+MATCH(AA162,V162:Z162,0)-1,"")</f>
        <v/>
      </c>
    </row>
    <row r="163" spans="1:28" x14ac:dyDescent="0.3">
      <c r="A163" s="1">
        <v>5</v>
      </c>
      <c r="B163" t="s">
        <v>332</v>
      </c>
      <c r="C163" t="s">
        <v>9274</v>
      </c>
      <c r="D163" t="s">
        <v>10982</v>
      </c>
      <c r="E163" t="s">
        <v>10983</v>
      </c>
      <c r="F163" t="s">
        <v>10984</v>
      </c>
      <c r="G163" t="s">
        <v>10985</v>
      </c>
      <c r="I163" t="str">
        <f t="shared" si="15"/>
        <v>N/A</v>
      </c>
      <c r="J163">
        <f t="shared" si="16"/>
        <v>3450000</v>
      </c>
      <c r="K163">
        <f t="shared" si="17"/>
        <v>17360000</v>
      </c>
      <c r="L163">
        <f t="shared" si="18"/>
        <v>62140000</v>
      </c>
      <c r="M163">
        <f t="shared" si="19"/>
        <v>13540000</v>
      </c>
      <c r="N163">
        <f t="shared" si="20"/>
        <v>5130000</v>
      </c>
      <c r="P163">
        <f t="shared" si="21"/>
        <v>62140000</v>
      </c>
      <c r="Q163">
        <f>IFERROR(J144+MATCH(P163,J163:N163,0)-1,"")</f>
        <v>2014</v>
      </c>
      <c r="R163">
        <f t="shared" si="22"/>
        <v>3450000</v>
      </c>
      <c r="S163">
        <f>IFERROR(J144+MATCH(R163,J163:N163)-1,"")</f>
        <v>2012</v>
      </c>
      <c r="T163">
        <f t="shared" si="23"/>
        <v>20324000</v>
      </c>
      <c r="U163">
        <f t="shared" si="24"/>
        <v>24077870.130059261</v>
      </c>
      <c r="V163">
        <f t="shared" si="25"/>
        <v>-0.70080949472911158</v>
      </c>
      <c r="W163">
        <f t="shared" si="26"/>
        <v>-0.12310058921281776</v>
      </c>
      <c r="X163">
        <f t="shared" si="27"/>
        <v>1.7366984610402116</v>
      </c>
      <c r="Y163">
        <f t="shared" si="28"/>
        <v>-0.28175249568817667</v>
      </c>
      <c r="Z163">
        <f t="shared" si="29"/>
        <v>-0.63103588141010558</v>
      </c>
      <c r="AA163">
        <f t="shared" si="30"/>
        <v>1.7366984610402116</v>
      </c>
      <c r="AB163">
        <f>IFERROR(V144+MATCH(AA163,V163:Z163,0)-1,"")</f>
        <v>2014</v>
      </c>
    </row>
    <row r="164" spans="1:28" x14ac:dyDescent="0.3">
      <c r="A164" s="1">
        <v>6</v>
      </c>
      <c r="B164" t="s">
        <v>338</v>
      </c>
      <c r="C164" t="s">
        <v>10986</v>
      </c>
      <c r="D164" t="s">
        <v>10987</v>
      </c>
      <c r="E164" t="s">
        <v>10988</v>
      </c>
      <c r="F164" t="s">
        <v>10989</v>
      </c>
      <c r="G164" t="s">
        <v>10990</v>
      </c>
      <c r="I164" t="str">
        <f t="shared" si="15"/>
        <v>N/A</v>
      </c>
      <c r="J164">
        <f t="shared" si="16"/>
        <v>41860000</v>
      </c>
      <c r="K164">
        <f t="shared" si="17"/>
        <v>57790000</v>
      </c>
      <c r="L164">
        <f t="shared" si="18"/>
        <v>-7760000</v>
      </c>
      <c r="M164">
        <f t="shared" si="19"/>
        <v>-4080000</v>
      </c>
      <c r="N164">
        <f t="shared" si="20"/>
        <v>36250000</v>
      </c>
      <c r="P164">
        <f t="shared" si="21"/>
        <v>57790000</v>
      </c>
      <c r="Q164">
        <f>IFERROR(J144+MATCH(P164,J164:N164,0)-1,"")</f>
        <v>2013</v>
      </c>
      <c r="R164">
        <f t="shared" si="22"/>
        <v>-7760000</v>
      </c>
      <c r="S164">
        <f>IFERROR(J144+MATCH(R164,J164:N164)-1,"")</f>
        <v>2014</v>
      </c>
      <c r="T164">
        <f t="shared" si="23"/>
        <v>24812000</v>
      </c>
      <c r="U164">
        <f t="shared" si="24"/>
        <v>29174875.663831029</v>
      </c>
      <c r="V164">
        <f t="shared" si="25"/>
        <v>0.58433839432381607</v>
      </c>
      <c r="W164">
        <f t="shared" si="26"/>
        <v>1.1303561454722433</v>
      </c>
      <c r="X164">
        <f t="shared" si="27"/>
        <v>-1.1164400621724153</v>
      </c>
      <c r="Y164">
        <f t="shared" si="28"/>
        <v>-0.99030413472569756</v>
      </c>
      <c r="Z164">
        <f t="shared" si="29"/>
        <v>0.39204965710205347</v>
      </c>
      <c r="AA164">
        <f t="shared" si="30"/>
        <v>1.1303561454722433</v>
      </c>
      <c r="AB164">
        <f>IFERROR(V144+MATCH(AA164,V164:Z164,0)-1,"")</f>
        <v>2013</v>
      </c>
    </row>
    <row r="165" spans="1:28" x14ac:dyDescent="0.3">
      <c r="A165" s="1">
        <v>7</v>
      </c>
      <c r="B165" t="s">
        <v>344</v>
      </c>
      <c r="C165" t="s">
        <v>10991</v>
      </c>
      <c r="D165" t="s">
        <v>10992</v>
      </c>
      <c r="E165" t="s">
        <v>2990</v>
      </c>
      <c r="F165" t="s">
        <v>9533</v>
      </c>
      <c r="G165" t="s">
        <v>10993</v>
      </c>
      <c r="I165" t="str">
        <f t="shared" si="15"/>
        <v>N/A</v>
      </c>
      <c r="J165">
        <f t="shared" si="16"/>
        <v>205000</v>
      </c>
      <c r="K165">
        <f t="shared" si="17"/>
        <v>142000</v>
      </c>
      <c r="L165">
        <f t="shared" si="18"/>
        <v>238000</v>
      </c>
      <c r="M165">
        <f t="shared" si="19"/>
        <v>162000</v>
      </c>
      <c r="N165">
        <f t="shared" si="20"/>
        <v>-44000</v>
      </c>
      <c r="P165">
        <f t="shared" si="21"/>
        <v>238000</v>
      </c>
      <c r="Q165">
        <f>IFERROR(J144+MATCH(P165,J165:N165,0)-1,"")</f>
        <v>2014</v>
      </c>
      <c r="R165">
        <f t="shared" si="22"/>
        <v>-44000</v>
      </c>
      <c r="S165" t="str">
        <f>IFERROR(J144+MATCH(R165,J165:N165)-1,"")</f>
        <v/>
      </c>
      <c r="T165">
        <f t="shared" si="23"/>
        <v>140600</v>
      </c>
      <c r="U165">
        <f t="shared" si="24"/>
        <v>109739.69199883878</v>
      </c>
      <c r="V165">
        <f t="shared" si="25"/>
        <v>0.58684327272106296</v>
      </c>
      <c r="W165">
        <f t="shared" si="26"/>
        <v>1.275746245045789E-2</v>
      </c>
      <c r="X165">
        <f t="shared" si="27"/>
        <v>0.88755488762471324</v>
      </c>
      <c r="Y165">
        <f t="shared" si="28"/>
        <v>0.19500692602842776</v>
      </c>
      <c r="Z165">
        <f t="shared" si="29"/>
        <v>-1.6821625488246619</v>
      </c>
      <c r="AA165">
        <f t="shared" si="30"/>
        <v>-1.6821625488246619</v>
      </c>
      <c r="AB165">
        <f>IFERROR(V144+MATCH(AA165,V165:Z165,0)-1,"")</f>
        <v>2016</v>
      </c>
    </row>
    <row r="166" spans="1:28" x14ac:dyDescent="0.3">
      <c r="A166" s="1">
        <v>8</v>
      </c>
      <c r="B166" t="s">
        <v>350</v>
      </c>
      <c r="C166" t="s">
        <v>10994</v>
      </c>
      <c r="D166" t="s">
        <v>10511</v>
      </c>
      <c r="E166" t="s">
        <v>4668</v>
      </c>
      <c r="F166" t="s">
        <v>10995</v>
      </c>
      <c r="G166" t="s">
        <v>10996</v>
      </c>
      <c r="I166" t="str">
        <f t="shared" si="15"/>
        <v>N/A</v>
      </c>
      <c r="J166">
        <f t="shared" si="16"/>
        <v>131000</v>
      </c>
      <c r="K166">
        <f t="shared" si="17"/>
        <v>300000</v>
      </c>
      <c r="L166">
        <f t="shared" si="18"/>
        <v>352000</v>
      </c>
      <c r="M166">
        <f t="shared" si="19"/>
        <v>609000</v>
      </c>
      <c r="N166">
        <f t="shared" si="20"/>
        <v>81000</v>
      </c>
      <c r="P166">
        <f t="shared" si="21"/>
        <v>609000</v>
      </c>
      <c r="Q166">
        <f>IFERROR(J144+MATCH(P166,J166:N166,0)-1,"")</f>
        <v>2015</v>
      </c>
      <c r="R166">
        <f t="shared" si="22"/>
        <v>81000</v>
      </c>
      <c r="S166" t="str">
        <f>IFERROR(J144+MATCH(R166,J166:N166)-1,"")</f>
        <v/>
      </c>
      <c r="T166">
        <f t="shared" si="23"/>
        <v>294600</v>
      </c>
      <c r="U166">
        <f t="shared" si="24"/>
        <v>208902.60888749093</v>
      </c>
      <c r="V166">
        <f t="shared" si="25"/>
        <v>-0.78314005206182158</v>
      </c>
      <c r="W166">
        <f t="shared" si="26"/>
        <v>2.5849366021600467E-2</v>
      </c>
      <c r="X166">
        <f t="shared" si="27"/>
        <v>0.27476918697034569</v>
      </c>
      <c r="Y166">
        <f t="shared" si="28"/>
        <v>1.5050075328131829</v>
      </c>
      <c r="Z166">
        <f t="shared" si="29"/>
        <v>-1.0224860337433075</v>
      </c>
      <c r="AA166">
        <f t="shared" si="30"/>
        <v>1.5050075328131829</v>
      </c>
      <c r="AB166">
        <f>IFERROR(V144+MATCH(AA166,V166:Z166,0)-1,"")</f>
        <v>2015</v>
      </c>
    </row>
    <row r="167" spans="1:28"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c r="P167">
        <f t="shared" si="21"/>
        <v>0</v>
      </c>
      <c r="Q167" t="str">
        <f>IFERROR(J144+MATCH(P167,J167:N167,0)-1,"")</f>
        <v/>
      </c>
      <c r="R167" t="str">
        <f t="shared" si="22"/>
        <v/>
      </c>
      <c r="S167" t="str">
        <f>IFERROR(J144+MATCH(R167,J167:N167)-1,"")</f>
        <v/>
      </c>
      <c r="T167" t="str">
        <f t="shared" si="23"/>
        <v/>
      </c>
      <c r="U167" t="str">
        <f t="shared" si="24"/>
        <v/>
      </c>
      <c r="V167" t="str">
        <f t="shared" si="25"/>
        <v/>
      </c>
      <c r="W167" t="str">
        <f t="shared" si="26"/>
        <v/>
      </c>
      <c r="X167" t="str">
        <f t="shared" si="27"/>
        <v/>
      </c>
      <c r="Y167" t="str">
        <f t="shared" si="28"/>
        <v/>
      </c>
      <c r="Z167" t="str">
        <f t="shared" si="29"/>
        <v/>
      </c>
      <c r="AA167">
        <f t="shared" si="30"/>
        <v>0</v>
      </c>
      <c r="AB167" t="str">
        <f>IFERROR(V144+MATCH(AA167,V167:Z167,0)-1,"")</f>
        <v/>
      </c>
    </row>
    <row r="168" spans="1:28" x14ac:dyDescent="0.3">
      <c r="A168" s="1">
        <v>10</v>
      </c>
      <c r="B168" t="s">
        <v>357</v>
      </c>
      <c r="C168" t="s">
        <v>9657</v>
      </c>
      <c r="D168" t="s">
        <v>10997</v>
      </c>
      <c r="E168" t="s">
        <v>8782</v>
      </c>
      <c r="F168" t="s">
        <v>10998</v>
      </c>
      <c r="G168" t="s">
        <v>10999</v>
      </c>
      <c r="I168" t="str">
        <f t="shared" si="15"/>
        <v>N/A</v>
      </c>
      <c r="J168">
        <f t="shared" si="16"/>
        <v>4670000</v>
      </c>
      <c r="K168">
        <f t="shared" si="17"/>
        <v>13410000</v>
      </c>
      <c r="L168">
        <f t="shared" si="18"/>
        <v>16040000</v>
      </c>
      <c r="M168">
        <f t="shared" si="19"/>
        <v>14040000</v>
      </c>
      <c r="N168">
        <f t="shared" si="20"/>
        <v>38950000</v>
      </c>
      <c r="P168">
        <f t="shared" si="21"/>
        <v>38950000</v>
      </c>
      <c r="Q168">
        <f>IFERROR(J144+MATCH(P168,J168:N168,0)-1,"")</f>
        <v>2016</v>
      </c>
      <c r="R168">
        <f t="shared" si="22"/>
        <v>4670000</v>
      </c>
      <c r="S168">
        <f>IFERROR(J144+MATCH(R168,J168:N168)-1,"")</f>
        <v>2012</v>
      </c>
      <c r="T168">
        <f t="shared" si="23"/>
        <v>17422000</v>
      </c>
      <c r="U168">
        <f t="shared" si="24"/>
        <v>12801487.02299854</v>
      </c>
      <c r="V168">
        <f t="shared" si="25"/>
        <v>-0.99613427542365718</v>
      </c>
      <c r="W168">
        <f t="shared" si="26"/>
        <v>-0.31340109104451946</v>
      </c>
      <c r="X168">
        <f t="shared" si="27"/>
        <v>-0.10795620833088881</v>
      </c>
      <c r="Y168">
        <f t="shared" si="28"/>
        <v>-0.2641880583032315</v>
      </c>
      <c r="Z168">
        <f t="shared" si="29"/>
        <v>1.681679633102297</v>
      </c>
      <c r="AA168">
        <f t="shared" si="30"/>
        <v>1.681679633102297</v>
      </c>
      <c r="AB168">
        <f>IFERROR(V144+MATCH(AA168,V168:Z168,0)-1,"")</f>
        <v>2016</v>
      </c>
    </row>
    <row r="169" spans="1:28" x14ac:dyDescent="0.3">
      <c r="A169" s="1">
        <v>11</v>
      </c>
      <c r="B169" t="s">
        <v>363</v>
      </c>
      <c r="C169" t="s">
        <v>254</v>
      </c>
      <c r="D169" t="s">
        <v>11000</v>
      </c>
      <c r="E169" t="s">
        <v>11001</v>
      </c>
      <c r="F169" t="s">
        <v>11002</v>
      </c>
      <c r="G169" t="s">
        <v>11003</v>
      </c>
      <c r="I169" t="str">
        <f t="shared" si="15"/>
        <v>N/A</v>
      </c>
      <c r="J169" t="str">
        <f t="shared" si="16"/>
        <v>N/A</v>
      </c>
      <c r="K169">
        <f t="shared" si="17"/>
        <v>1.8732</v>
      </c>
      <c r="L169">
        <f t="shared" si="18"/>
        <v>0.19589999999999999</v>
      </c>
      <c r="M169">
        <f t="shared" si="19"/>
        <v>-0.12429999999999999</v>
      </c>
      <c r="N169">
        <f t="shared" si="20"/>
        <v>1.7738999999999998</v>
      </c>
      <c r="P169">
        <f t="shared" si="21"/>
        <v>1.8732</v>
      </c>
      <c r="Q169">
        <f>IFERROR(J144+MATCH(P169,J169:N169,0)-1,"")</f>
        <v>2013</v>
      </c>
      <c r="R169">
        <f t="shared" si="22"/>
        <v>-0.12429999999999999</v>
      </c>
      <c r="S169" t="str">
        <f>IFERROR(J144+MATCH(R169,J169:N169)-1,"")</f>
        <v/>
      </c>
      <c r="T169">
        <f t="shared" si="23"/>
        <v>0.92967500000000003</v>
      </c>
      <c r="U169">
        <f t="shared" si="24"/>
        <v>1.0411923177300146</v>
      </c>
      <c r="V169" t="str">
        <f t="shared" si="25"/>
        <v/>
      </c>
      <c r="W169">
        <f t="shared" si="26"/>
        <v>0.90619665928486015</v>
      </c>
      <c r="X169">
        <f t="shared" si="27"/>
        <v>-0.70474492320473581</v>
      </c>
      <c r="Y169">
        <f t="shared" si="28"/>
        <v>-1.0122769656021415</v>
      </c>
      <c r="Z169">
        <f t="shared" si="29"/>
        <v>0.81082522952201685</v>
      </c>
      <c r="AA169">
        <f t="shared" si="30"/>
        <v>-1.0122769656021415</v>
      </c>
      <c r="AB169">
        <f>IFERROR(V144+MATCH(AA169,V169:Z169,0)-1,"")</f>
        <v>2015</v>
      </c>
    </row>
    <row r="170" spans="1:28" x14ac:dyDescent="0.3">
      <c r="A170" s="1">
        <v>12</v>
      </c>
      <c r="B170" t="s">
        <v>368</v>
      </c>
      <c r="C170" t="s">
        <v>9657</v>
      </c>
      <c r="D170" t="s">
        <v>10997</v>
      </c>
      <c r="E170" t="s">
        <v>8782</v>
      </c>
      <c r="F170" t="s">
        <v>10998</v>
      </c>
      <c r="G170" t="s">
        <v>10999</v>
      </c>
      <c r="I170" t="str">
        <f t="shared" si="15"/>
        <v>N/A</v>
      </c>
      <c r="J170">
        <f t="shared" si="16"/>
        <v>4670000</v>
      </c>
      <c r="K170">
        <f t="shared" si="17"/>
        <v>13410000</v>
      </c>
      <c r="L170">
        <f t="shared" si="18"/>
        <v>16040000</v>
      </c>
      <c r="M170">
        <f t="shared" si="19"/>
        <v>14040000</v>
      </c>
      <c r="N170">
        <f t="shared" si="20"/>
        <v>38950000</v>
      </c>
      <c r="P170">
        <f t="shared" si="21"/>
        <v>38950000</v>
      </c>
      <c r="Q170">
        <f>IFERROR(J144+MATCH(P170,J170:N170,0)-1,"")</f>
        <v>2016</v>
      </c>
      <c r="R170">
        <f t="shared" si="22"/>
        <v>4670000</v>
      </c>
      <c r="S170">
        <f>IFERROR(J144+MATCH(R170,J170:N170)-1,"")</f>
        <v>2012</v>
      </c>
      <c r="T170">
        <f t="shared" si="23"/>
        <v>17422000</v>
      </c>
      <c r="U170">
        <f t="shared" si="24"/>
        <v>12801487.02299854</v>
      </c>
      <c r="V170">
        <f t="shared" si="25"/>
        <v>-0.99613427542365718</v>
      </c>
      <c r="W170">
        <f t="shared" si="26"/>
        <v>-0.31340109104451946</v>
      </c>
      <c r="X170">
        <f t="shared" si="27"/>
        <v>-0.10795620833088881</v>
      </c>
      <c r="Y170">
        <f t="shared" si="28"/>
        <v>-0.2641880583032315</v>
      </c>
      <c r="Z170">
        <f t="shared" si="29"/>
        <v>1.681679633102297</v>
      </c>
      <c r="AA170">
        <f t="shared" si="30"/>
        <v>1.681679633102297</v>
      </c>
      <c r="AB170">
        <f>IFERROR(V144+MATCH(AA170,V170:Z170,0)-1,"")</f>
        <v>2016</v>
      </c>
    </row>
    <row r="171" spans="1:28"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c r="P171">
        <f t="shared" si="21"/>
        <v>0</v>
      </c>
      <c r="Q171" t="str">
        <f>IFERROR(J144+MATCH(P171,J171:N171,0)-1,"")</f>
        <v/>
      </c>
      <c r="R171" t="str">
        <f t="shared" si="22"/>
        <v/>
      </c>
      <c r="S171" t="str">
        <f>IFERROR(J144+MATCH(R171,J171:N171)-1,"")</f>
        <v/>
      </c>
      <c r="T171" t="str">
        <f t="shared" si="23"/>
        <v/>
      </c>
      <c r="U171" t="str">
        <f t="shared" si="24"/>
        <v/>
      </c>
      <c r="V171" t="str">
        <f t="shared" si="25"/>
        <v/>
      </c>
      <c r="W171" t="str">
        <f t="shared" si="26"/>
        <v/>
      </c>
      <c r="X171" t="str">
        <f t="shared" si="27"/>
        <v/>
      </c>
      <c r="Y171" t="str">
        <f t="shared" si="28"/>
        <v/>
      </c>
      <c r="Z171" t="str">
        <f t="shared" si="29"/>
        <v/>
      </c>
      <c r="AA171">
        <f t="shared" si="30"/>
        <v>0</v>
      </c>
      <c r="AB171" t="str">
        <f>IFERROR(V144+MATCH(AA171,V171:Z171,0)-1,"")</f>
        <v/>
      </c>
    </row>
    <row r="172" spans="1:28" x14ac:dyDescent="0.3">
      <c r="A172" s="1">
        <v>14</v>
      </c>
      <c r="B172" t="s">
        <v>370</v>
      </c>
      <c r="C172" t="s">
        <v>11004</v>
      </c>
      <c r="D172" t="s">
        <v>11005</v>
      </c>
      <c r="E172" t="s">
        <v>11006</v>
      </c>
      <c r="F172" t="s">
        <v>11007</v>
      </c>
      <c r="G172" t="s">
        <v>11008</v>
      </c>
      <c r="I172" t="str">
        <f t="shared" si="15"/>
        <v>N/A</v>
      </c>
      <c r="J172">
        <f t="shared" si="16"/>
        <v>37530000</v>
      </c>
      <c r="K172">
        <f t="shared" si="17"/>
        <v>44830000</v>
      </c>
      <c r="L172">
        <f t="shared" si="18"/>
        <v>-23210000</v>
      </c>
      <c r="M172">
        <f t="shared" si="19"/>
        <v>-17350000</v>
      </c>
      <c r="N172">
        <f t="shared" si="20"/>
        <v>-2660000</v>
      </c>
      <c r="P172">
        <f t="shared" si="21"/>
        <v>44830000</v>
      </c>
      <c r="Q172">
        <f>IFERROR(J144+MATCH(P172,J172:N172,0)-1,"")</f>
        <v>2013</v>
      </c>
      <c r="R172">
        <f t="shared" si="22"/>
        <v>-23210000</v>
      </c>
      <c r="S172">
        <f>IFERROR(J144+MATCH(R172,J172:N172)-1,"")</f>
        <v>2014</v>
      </c>
      <c r="T172">
        <f t="shared" si="23"/>
        <v>7828000</v>
      </c>
      <c r="U172">
        <f t="shared" si="24"/>
        <v>31458878.238106329</v>
      </c>
      <c r="V172">
        <f t="shared" si="25"/>
        <v>0.94415318229693856</v>
      </c>
      <c r="W172">
        <f t="shared" si="26"/>
        <v>1.1762021429988325</v>
      </c>
      <c r="X172">
        <f t="shared" si="27"/>
        <v>-0.98662132085827148</v>
      </c>
      <c r="Y172">
        <f t="shared" si="28"/>
        <v>-0.80034640171949101</v>
      </c>
      <c r="Z172">
        <f t="shared" si="29"/>
        <v>-0.3333876027180086</v>
      </c>
      <c r="AA172">
        <f t="shared" si="30"/>
        <v>1.1762021429988325</v>
      </c>
      <c r="AB172">
        <f>IFERROR(V144+MATCH(AA172,V172:Z172,0)-1,"")</f>
        <v>2013</v>
      </c>
    </row>
    <row r="173" spans="1:28" x14ac:dyDescent="0.3">
      <c r="A173" s="1">
        <v>15</v>
      </c>
      <c r="B173" t="s">
        <v>376</v>
      </c>
      <c r="C173" t="s">
        <v>254</v>
      </c>
      <c r="D173" t="s">
        <v>11009</v>
      </c>
      <c r="E173" t="s">
        <v>11010</v>
      </c>
      <c r="F173" t="s">
        <v>11011</v>
      </c>
      <c r="G173" t="s">
        <v>11012</v>
      </c>
      <c r="I173" t="str">
        <f t="shared" si="15"/>
        <v>N/A</v>
      </c>
      <c r="J173" t="str">
        <f t="shared" si="16"/>
        <v>N/A</v>
      </c>
      <c r="K173">
        <f t="shared" si="17"/>
        <v>0.19450000000000001</v>
      </c>
      <c r="L173">
        <f t="shared" si="18"/>
        <v>-1.5177</v>
      </c>
      <c r="M173">
        <f t="shared" si="19"/>
        <v>0.25240000000000001</v>
      </c>
      <c r="N173">
        <f t="shared" si="20"/>
        <v>0.84640000000000004</v>
      </c>
      <c r="P173">
        <f t="shared" si="21"/>
        <v>0.84640000000000004</v>
      </c>
      <c r="Q173">
        <f>IFERROR(J144+MATCH(P173,J173:N173,0)-1,"")</f>
        <v>2016</v>
      </c>
      <c r="R173">
        <f t="shared" si="22"/>
        <v>-1.5177</v>
      </c>
      <c r="S173">
        <f>IFERROR(J144+MATCH(R173,J173:N173)-1,"")</f>
        <v>2014</v>
      </c>
      <c r="T173">
        <f t="shared" si="23"/>
        <v>-5.6099999999999983E-2</v>
      </c>
      <c r="U173">
        <f t="shared" si="24"/>
        <v>1.0179642135163691</v>
      </c>
      <c r="V173" t="str">
        <f t="shared" si="25"/>
        <v/>
      </c>
      <c r="W173">
        <f t="shared" si="26"/>
        <v>0.24617761280069819</v>
      </c>
      <c r="X173">
        <f t="shared" si="27"/>
        <v>-1.4358068590163628</v>
      </c>
      <c r="Y173">
        <f t="shared" si="28"/>
        <v>0.3030558401796305</v>
      </c>
      <c r="Z173">
        <f t="shared" si="29"/>
        <v>0.88657340603603418</v>
      </c>
      <c r="AA173">
        <f t="shared" si="30"/>
        <v>-1.4358068590163628</v>
      </c>
      <c r="AB173">
        <f>IFERROR(V144+MATCH(AA173,V173:Z173,0)-1,"")</f>
        <v>2014</v>
      </c>
    </row>
    <row r="174" spans="1:28" x14ac:dyDescent="0.3">
      <c r="A174" s="1">
        <v>16</v>
      </c>
      <c r="B174" t="s">
        <v>381</v>
      </c>
      <c r="C174" t="s">
        <v>254</v>
      </c>
      <c r="D174" t="s">
        <v>254</v>
      </c>
      <c r="E174" t="s">
        <v>254</v>
      </c>
      <c r="F174" t="s">
        <v>254</v>
      </c>
      <c r="G174" t="s">
        <v>11013</v>
      </c>
      <c r="I174" t="str">
        <f t="shared" si="15"/>
        <v>N/A</v>
      </c>
      <c r="J174" t="str">
        <f t="shared" si="16"/>
        <v>N/A</v>
      </c>
      <c r="K174" t="str">
        <f t="shared" si="17"/>
        <v>N/A</v>
      </c>
      <c r="L174" t="str">
        <f t="shared" si="18"/>
        <v>N/A</v>
      </c>
      <c r="M174" t="str">
        <f t="shared" si="19"/>
        <v>N/A</v>
      </c>
      <c r="N174">
        <f t="shared" si="20"/>
        <v>-5.7999999999999996E-3</v>
      </c>
      <c r="P174">
        <f t="shared" si="21"/>
        <v>-5.7999999999999996E-3</v>
      </c>
      <c r="Q174">
        <f>IFERROR(J144+MATCH(P174,J174:N174,0)-1,"")</f>
        <v>2016</v>
      </c>
      <c r="R174">
        <f t="shared" si="22"/>
        <v>-5.7999999999999996E-3</v>
      </c>
      <c r="S174">
        <f>IFERROR(J144+MATCH(R174,J174:N174)-1,"")</f>
        <v>2016</v>
      </c>
      <c r="T174">
        <f t="shared" si="23"/>
        <v>-5.7999999999999996E-3</v>
      </c>
      <c r="U174" t="str">
        <f t="shared" si="24"/>
        <v/>
      </c>
      <c r="V174" t="str">
        <f t="shared" si="25"/>
        <v/>
      </c>
      <c r="W174" t="str">
        <f t="shared" si="26"/>
        <v/>
      </c>
      <c r="X174" t="str">
        <f t="shared" si="27"/>
        <v/>
      </c>
      <c r="Y174" t="str">
        <f t="shared" si="28"/>
        <v/>
      </c>
      <c r="Z174" t="str">
        <f t="shared" si="29"/>
        <v/>
      </c>
      <c r="AA174">
        <f t="shared" si="30"/>
        <v>0</v>
      </c>
      <c r="AB174" t="str">
        <f>IFERROR(V144+MATCH(AA174,V174:Z174,0)-1,"")</f>
        <v/>
      </c>
    </row>
    <row r="175" spans="1:28" x14ac:dyDescent="0.3">
      <c r="A175" s="1">
        <v>17</v>
      </c>
      <c r="B175" t="s">
        <v>383</v>
      </c>
      <c r="C175" t="s">
        <v>710</v>
      </c>
      <c r="D175" t="s">
        <v>9126</v>
      </c>
      <c r="E175" t="s">
        <v>11014</v>
      </c>
      <c r="F175" t="s">
        <v>9381</v>
      </c>
      <c r="G175" t="s">
        <v>11015</v>
      </c>
      <c r="I175" t="str">
        <f t="shared" si="15"/>
        <v>N/A</v>
      </c>
      <c r="J175">
        <f t="shared" si="16"/>
        <v>15000000</v>
      </c>
      <c r="K175">
        <f t="shared" si="17"/>
        <v>20430000</v>
      </c>
      <c r="L175">
        <f t="shared" si="18"/>
        <v>12340000</v>
      </c>
      <c r="M175">
        <f t="shared" si="19"/>
        <v>-4620000</v>
      </c>
      <c r="N175">
        <f t="shared" si="20"/>
        <v>-1290000</v>
      </c>
      <c r="P175">
        <f t="shared" si="21"/>
        <v>20430000</v>
      </c>
      <c r="Q175">
        <f>IFERROR(J144+MATCH(P175,J175:N175,0)-1,"")</f>
        <v>2013</v>
      </c>
      <c r="R175">
        <f t="shared" si="22"/>
        <v>-4620000</v>
      </c>
      <c r="S175" t="str">
        <f>IFERROR(J144+MATCH(R175,J175:N175)-1,"")</f>
        <v/>
      </c>
      <c r="T175">
        <f t="shared" si="23"/>
        <v>8372000</v>
      </c>
      <c r="U175">
        <f t="shared" si="24"/>
        <v>10807602.416817525</v>
      </c>
      <c r="V175">
        <f t="shared" si="25"/>
        <v>0.61327200468498755</v>
      </c>
      <c r="W175">
        <f t="shared" si="26"/>
        <v>1.1156961123252231</v>
      </c>
      <c r="X175">
        <f t="shared" si="27"/>
        <v>0.36714896116325146</v>
      </c>
      <c r="Y175">
        <f t="shared" si="28"/>
        <v>-1.2021167599377427</v>
      </c>
      <c r="Z175">
        <f t="shared" si="29"/>
        <v>-0.89400031823571957</v>
      </c>
      <c r="AA175">
        <f t="shared" si="30"/>
        <v>-1.2021167599377427</v>
      </c>
      <c r="AB175">
        <f>IFERROR(V144+MATCH(AA175,V175:Z175,0)-1,"")</f>
        <v>2015</v>
      </c>
    </row>
    <row r="176" spans="1:28" x14ac:dyDescent="0.3">
      <c r="A176" s="1">
        <v>18</v>
      </c>
      <c r="B176" t="s">
        <v>389</v>
      </c>
      <c r="C176" t="s">
        <v>11016</v>
      </c>
      <c r="D176" t="s">
        <v>10953</v>
      </c>
      <c r="E176" t="s">
        <v>2221</v>
      </c>
      <c r="F176" t="s">
        <v>3839</v>
      </c>
      <c r="G176" t="s">
        <v>11017</v>
      </c>
      <c r="I176" t="str">
        <f t="shared" si="15"/>
        <v>N/A</v>
      </c>
      <c r="J176">
        <f t="shared" si="16"/>
        <v>23740000</v>
      </c>
      <c r="K176">
        <f t="shared" si="17"/>
        <v>31090000</v>
      </c>
      <c r="L176">
        <f t="shared" si="18"/>
        <v>26010000</v>
      </c>
      <c r="M176">
        <f t="shared" si="19"/>
        <v>7980000</v>
      </c>
      <c r="N176">
        <f t="shared" si="20"/>
        <v>16739999.999999998</v>
      </c>
      <c r="P176">
        <f t="shared" si="21"/>
        <v>31090000</v>
      </c>
      <c r="Q176">
        <f>IFERROR(J144+MATCH(P176,J176:N176,0)-1,"")</f>
        <v>2013</v>
      </c>
      <c r="R176">
        <f t="shared" si="22"/>
        <v>7980000</v>
      </c>
      <c r="S176" t="str">
        <f>IFERROR(J144+MATCH(R176,J176:N176)-1,"")</f>
        <v/>
      </c>
      <c r="T176">
        <f t="shared" si="23"/>
        <v>21112000</v>
      </c>
      <c r="U176">
        <f t="shared" si="24"/>
        <v>8972472.9032747708</v>
      </c>
      <c r="V176">
        <f t="shared" si="25"/>
        <v>0.29289584135058611</v>
      </c>
      <c r="W176">
        <f t="shared" si="26"/>
        <v>1.1120680003790517</v>
      </c>
      <c r="X176">
        <f t="shared" si="27"/>
        <v>0.54589186869679251</v>
      </c>
      <c r="Y176">
        <f t="shared" si="28"/>
        <v>-1.4635875907975253</v>
      </c>
      <c r="Z176">
        <f t="shared" si="29"/>
        <v>-0.48726811962890526</v>
      </c>
      <c r="AA176">
        <f t="shared" si="30"/>
        <v>-1.4635875907975253</v>
      </c>
      <c r="AB176">
        <f>IFERROR(V144+MATCH(AA176,V176:Z176,0)-1,"")</f>
        <v>2015</v>
      </c>
    </row>
    <row r="177" spans="1:28" x14ac:dyDescent="0.3">
      <c r="A177" s="1">
        <v>19</v>
      </c>
      <c r="B177" t="s">
        <v>395</v>
      </c>
      <c r="C177" t="s">
        <v>254</v>
      </c>
      <c r="D177" t="s">
        <v>254</v>
      </c>
      <c r="E177" t="s">
        <v>254</v>
      </c>
      <c r="F177" t="s">
        <v>254</v>
      </c>
      <c r="G177" t="s">
        <v>11018</v>
      </c>
      <c r="I177" t="str">
        <f t="shared" si="15"/>
        <v>N/A</v>
      </c>
      <c r="J177" t="str">
        <f t="shared" si="16"/>
        <v>N/A</v>
      </c>
      <c r="K177" t="str">
        <f t="shared" si="17"/>
        <v>N/A</v>
      </c>
      <c r="L177" t="str">
        <f t="shared" si="18"/>
        <v>N/A</v>
      </c>
      <c r="M177" t="str">
        <f t="shared" si="19"/>
        <v>N/A</v>
      </c>
      <c r="N177">
        <f t="shared" si="20"/>
        <v>27000</v>
      </c>
      <c r="P177">
        <f t="shared" si="21"/>
        <v>27000</v>
      </c>
      <c r="Q177">
        <f>IFERROR(J144+MATCH(P177,J177:N177,0)-1,"")</f>
        <v>2016</v>
      </c>
      <c r="R177">
        <f t="shared" si="22"/>
        <v>27000</v>
      </c>
      <c r="S177">
        <f>IFERROR(J144+MATCH(R177,J177:N177)-1,"")</f>
        <v>2016</v>
      </c>
      <c r="T177">
        <f t="shared" si="23"/>
        <v>27000</v>
      </c>
      <c r="U177" t="str">
        <f t="shared" si="24"/>
        <v/>
      </c>
      <c r="V177" t="str">
        <f t="shared" si="25"/>
        <v/>
      </c>
      <c r="W177" t="str">
        <f t="shared" si="26"/>
        <v/>
      </c>
      <c r="X177" t="str">
        <f t="shared" si="27"/>
        <v/>
      </c>
      <c r="Y177" t="str">
        <f t="shared" si="28"/>
        <v/>
      </c>
      <c r="Z177" t="str">
        <f t="shared" si="29"/>
        <v/>
      </c>
      <c r="AA177">
        <f t="shared" si="30"/>
        <v>0</v>
      </c>
      <c r="AB177" t="str">
        <f>IFERROR(V144+MATCH(AA177,V177:Z177,0)-1,"")</f>
        <v/>
      </c>
    </row>
    <row r="178" spans="1:28" x14ac:dyDescent="0.3">
      <c r="A178" s="1">
        <v>20</v>
      </c>
      <c r="B178" t="s">
        <v>401</v>
      </c>
      <c r="C178" t="s">
        <v>11019</v>
      </c>
      <c r="D178" t="s">
        <v>11020</v>
      </c>
      <c r="E178" t="s">
        <v>11021</v>
      </c>
      <c r="F178" t="s">
        <v>11022</v>
      </c>
      <c r="G178" t="s">
        <v>11023</v>
      </c>
      <c r="I178" t="str">
        <f t="shared" si="15"/>
        <v>N/A</v>
      </c>
      <c r="J178">
        <f t="shared" si="16"/>
        <v>-8740000</v>
      </c>
      <c r="K178">
        <f t="shared" si="17"/>
        <v>-10670000</v>
      </c>
      <c r="L178">
        <f t="shared" si="18"/>
        <v>-13670000</v>
      </c>
      <c r="M178">
        <f t="shared" si="19"/>
        <v>-12540000</v>
      </c>
      <c r="N178">
        <f t="shared" si="20"/>
        <v>-18030000</v>
      </c>
      <c r="P178">
        <f t="shared" si="21"/>
        <v>-8740000</v>
      </c>
      <c r="Q178">
        <f>IFERROR(J144+MATCH(P178,J178:N178,0)-1,"")</f>
        <v>2012</v>
      </c>
      <c r="R178">
        <f t="shared" si="22"/>
        <v>-18030000</v>
      </c>
      <c r="S178" t="str">
        <f>IFERROR(J144+MATCH(R178,J178:N178)-1,"")</f>
        <v/>
      </c>
      <c r="T178">
        <f t="shared" si="23"/>
        <v>-12730000</v>
      </c>
      <c r="U178">
        <f t="shared" si="24"/>
        <v>3506187.3880327619</v>
      </c>
      <c r="V178">
        <f t="shared" si="25"/>
        <v>1.1379882357738711</v>
      </c>
      <c r="W178">
        <f t="shared" si="26"/>
        <v>0.58753277335693599</v>
      </c>
      <c r="X178">
        <f t="shared" si="27"/>
        <v>-0.26809747910462128</v>
      </c>
      <c r="Y178">
        <f t="shared" si="28"/>
        <v>5.4189915989231958E-2</v>
      </c>
      <c r="Z178">
        <f t="shared" si="29"/>
        <v>-1.5116134460154178</v>
      </c>
      <c r="AA178">
        <f t="shared" si="30"/>
        <v>-1.5116134460154178</v>
      </c>
      <c r="AB178">
        <f>IFERROR(V144+MATCH(AA178,V178:Z178,0)-1,"")</f>
        <v>2016</v>
      </c>
    </row>
    <row r="179" spans="1:28" x14ac:dyDescent="0.3">
      <c r="A179" s="1">
        <v>21</v>
      </c>
      <c r="B179" t="s">
        <v>407</v>
      </c>
      <c r="C179" t="s">
        <v>254</v>
      </c>
      <c r="D179" t="s">
        <v>254</v>
      </c>
      <c r="E179" t="s">
        <v>254</v>
      </c>
      <c r="F179" t="s">
        <v>8027</v>
      </c>
      <c r="G179" t="s">
        <v>2689</v>
      </c>
      <c r="I179" t="str">
        <f t="shared" si="15"/>
        <v>N/A</v>
      </c>
      <c r="J179" t="str">
        <f t="shared" si="16"/>
        <v>N/A</v>
      </c>
      <c r="K179" t="str">
        <f t="shared" si="17"/>
        <v>N/A</v>
      </c>
      <c r="L179" t="str">
        <f t="shared" si="18"/>
        <v>N/A</v>
      </c>
      <c r="M179">
        <f t="shared" si="19"/>
        <v>-65000</v>
      </c>
      <c r="N179">
        <f t="shared" si="20"/>
        <v>-26000</v>
      </c>
      <c r="P179">
        <f t="shared" si="21"/>
        <v>-26000</v>
      </c>
      <c r="Q179">
        <f>IFERROR(J144+MATCH(P179,J179:N179,0)-1,"")</f>
        <v>2016</v>
      </c>
      <c r="R179">
        <f t="shared" si="22"/>
        <v>-65000</v>
      </c>
      <c r="S179">
        <f>IFERROR(J144+MATCH(R179,J179:N179)-1,"")</f>
        <v>2015</v>
      </c>
      <c r="T179">
        <f t="shared" si="23"/>
        <v>-45500</v>
      </c>
      <c r="U179">
        <f t="shared" si="24"/>
        <v>27577.164466275353</v>
      </c>
      <c r="V179" t="str">
        <f t="shared" si="25"/>
        <v/>
      </c>
      <c r="W179" t="str">
        <f t="shared" si="26"/>
        <v/>
      </c>
      <c r="X179" t="str">
        <f t="shared" si="27"/>
        <v/>
      </c>
      <c r="Y179">
        <f t="shared" si="28"/>
        <v>-0.70710678118654757</v>
      </c>
      <c r="Z179">
        <f t="shared" si="29"/>
        <v>0.70710678118654757</v>
      </c>
      <c r="AA179">
        <f t="shared" si="30"/>
        <v>-0.70710678118654757</v>
      </c>
      <c r="AB179">
        <f>IFERROR(V144+MATCH(AA179,V179:Z179,0)-1,"")</f>
        <v>2015</v>
      </c>
    </row>
    <row r="180" spans="1:28"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c r="P180">
        <f t="shared" si="21"/>
        <v>0</v>
      </c>
      <c r="Q180" t="str">
        <f>IFERROR(J144+MATCH(P180,J180:N180,0)-1,"")</f>
        <v/>
      </c>
      <c r="R180" t="str">
        <f t="shared" si="22"/>
        <v/>
      </c>
      <c r="S180" t="str">
        <f>IFERROR(J144+MATCH(R180,J180:N180)-1,"")</f>
        <v/>
      </c>
      <c r="T180" t="str">
        <f t="shared" si="23"/>
        <v/>
      </c>
      <c r="U180" t="str">
        <f t="shared" si="24"/>
        <v/>
      </c>
      <c r="V180" t="str">
        <f t="shared" si="25"/>
        <v/>
      </c>
      <c r="W180" t="str">
        <f t="shared" si="26"/>
        <v/>
      </c>
      <c r="X180" t="str">
        <f t="shared" si="27"/>
        <v/>
      </c>
      <c r="Y180" t="str">
        <f t="shared" si="28"/>
        <v/>
      </c>
      <c r="Z180" t="str">
        <f t="shared" si="29"/>
        <v/>
      </c>
      <c r="AA180">
        <f t="shared" si="30"/>
        <v>0</v>
      </c>
      <c r="AB180" t="str">
        <f>IFERROR(V144+MATCH(AA180,V180:Z180,0)-1,"")</f>
        <v/>
      </c>
    </row>
    <row r="181" spans="1:28"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c r="P181">
        <f t="shared" si="21"/>
        <v>0</v>
      </c>
      <c r="Q181" t="str">
        <f>IFERROR(J144+MATCH(P181,J181:N181,0)-1,"")</f>
        <v/>
      </c>
      <c r="R181" t="str">
        <f t="shared" si="22"/>
        <v/>
      </c>
      <c r="S181" t="str">
        <f>IFERROR(J144+MATCH(R181,J181:N181)-1,"")</f>
        <v/>
      </c>
      <c r="T181" t="str">
        <f t="shared" si="23"/>
        <v/>
      </c>
      <c r="U181" t="str">
        <f t="shared" si="24"/>
        <v/>
      </c>
      <c r="V181" t="str">
        <f t="shared" si="25"/>
        <v/>
      </c>
      <c r="W181" t="str">
        <f t="shared" si="26"/>
        <v/>
      </c>
      <c r="X181" t="str">
        <f t="shared" si="27"/>
        <v/>
      </c>
      <c r="Y181" t="str">
        <f t="shared" si="28"/>
        <v/>
      </c>
      <c r="Z181" t="str">
        <f t="shared" si="29"/>
        <v/>
      </c>
      <c r="AA181">
        <f t="shared" si="30"/>
        <v>0</v>
      </c>
      <c r="AB181" t="str">
        <f>IFERROR(V144+MATCH(AA181,V181:Z181,0)-1,"")</f>
        <v/>
      </c>
    </row>
    <row r="182" spans="1:28"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c r="P182">
        <f t="shared" si="21"/>
        <v>0</v>
      </c>
      <c r="Q182" t="str">
        <f>IFERROR(J144+MATCH(P182,J182:N182,0)-1,"")</f>
        <v/>
      </c>
      <c r="R182" t="str">
        <f t="shared" si="22"/>
        <v/>
      </c>
      <c r="S182" t="str">
        <f>IFERROR(J144+MATCH(R182,J182:N182)-1,"")</f>
        <v/>
      </c>
      <c r="T182" t="str">
        <f t="shared" si="23"/>
        <v/>
      </c>
      <c r="U182" t="str">
        <f t="shared" si="24"/>
        <v/>
      </c>
      <c r="V182" t="str">
        <f t="shared" si="25"/>
        <v/>
      </c>
      <c r="W182" t="str">
        <f t="shared" si="26"/>
        <v/>
      </c>
      <c r="X182" t="str">
        <f t="shared" si="27"/>
        <v/>
      </c>
      <c r="Y182" t="str">
        <f t="shared" si="28"/>
        <v/>
      </c>
      <c r="Z182" t="str">
        <f t="shared" si="29"/>
        <v/>
      </c>
      <c r="AA182">
        <f t="shared" si="30"/>
        <v>0</v>
      </c>
      <c r="AB182" t="str">
        <f>IFERROR(V144+MATCH(AA182,V182:Z182,0)-1,"")</f>
        <v/>
      </c>
    </row>
    <row r="183" spans="1:28" x14ac:dyDescent="0.3">
      <c r="A183" s="1">
        <v>25</v>
      </c>
      <c r="B183" t="s">
        <v>416</v>
      </c>
      <c r="C183" t="s">
        <v>5079</v>
      </c>
      <c r="D183" t="s">
        <v>1538</v>
      </c>
      <c r="E183" t="s">
        <v>11024</v>
      </c>
      <c r="F183" t="s">
        <v>10308</v>
      </c>
      <c r="G183" t="s">
        <v>2995</v>
      </c>
      <c r="I183" t="str">
        <f t="shared" si="15"/>
        <v>N/A</v>
      </c>
      <c r="J183">
        <f t="shared" si="16"/>
        <v>22530000</v>
      </c>
      <c r="K183">
        <f t="shared" si="17"/>
        <v>24400000</v>
      </c>
      <c r="L183">
        <f t="shared" si="18"/>
        <v>-35550000</v>
      </c>
      <c r="M183">
        <f t="shared" si="19"/>
        <v>-12730000</v>
      </c>
      <c r="N183">
        <f t="shared" si="20"/>
        <v>-1380000</v>
      </c>
      <c r="P183">
        <f t="shared" si="21"/>
        <v>24400000</v>
      </c>
      <c r="Q183">
        <f>IFERROR(J144+MATCH(P183,J183:N183,0)-1,"")</f>
        <v>2013</v>
      </c>
      <c r="R183">
        <f t="shared" si="22"/>
        <v>-35550000</v>
      </c>
      <c r="S183">
        <f>IFERROR(J144+MATCH(R183,J183:N183)-1,"")</f>
        <v>2014</v>
      </c>
      <c r="T183">
        <f t="shared" si="23"/>
        <v>-546000</v>
      </c>
      <c r="U183">
        <f t="shared" si="24"/>
        <v>25145725.879361685</v>
      </c>
      <c r="V183">
        <f t="shared" si="25"/>
        <v>0.91769074834859277</v>
      </c>
      <c r="W183">
        <f t="shared" si="26"/>
        <v>0.99205726331703914</v>
      </c>
      <c r="X183">
        <f t="shared" si="27"/>
        <v>-1.3920457165537417</v>
      </c>
      <c r="Y183">
        <f t="shared" si="28"/>
        <v>-0.48453562479975965</v>
      </c>
      <c r="Z183">
        <f t="shared" si="29"/>
        <v>-3.3166670312130629E-2</v>
      </c>
      <c r="AA183">
        <f t="shared" si="30"/>
        <v>-1.3920457165537417</v>
      </c>
      <c r="AB183">
        <f>IFERROR(V144+MATCH(AA183,V183:Z183,0)-1,"")</f>
        <v>2014</v>
      </c>
    </row>
    <row r="184" spans="1:28" x14ac:dyDescent="0.3">
      <c r="A184" s="1">
        <v>26</v>
      </c>
      <c r="B184" t="s">
        <v>422</v>
      </c>
      <c r="C184" t="s">
        <v>254</v>
      </c>
      <c r="D184" t="s">
        <v>254</v>
      </c>
      <c r="E184" t="s">
        <v>254</v>
      </c>
      <c r="F184" t="s">
        <v>254</v>
      </c>
      <c r="G184" t="s">
        <v>11025</v>
      </c>
      <c r="I184" t="str">
        <f t="shared" si="15"/>
        <v>N/A</v>
      </c>
      <c r="J184" t="str">
        <f t="shared" si="16"/>
        <v>N/A</v>
      </c>
      <c r="K184" t="str">
        <f t="shared" si="17"/>
        <v>N/A</v>
      </c>
      <c r="L184" t="str">
        <f t="shared" si="18"/>
        <v>N/A</v>
      </c>
      <c r="M184" t="str">
        <f t="shared" si="19"/>
        <v>N/A</v>
      </c>
      <c r="N184">
        <f t="shared" si="20"/>
        <v>658000</v>
      </c>
      <c r="P184">
        <f t="shared" si="21"/>
        <v>658000</v>
      </c>
      <c r="Q184">
        <f>IFERROR(J144+MATCH(P184,J184:N184,0)-1,"")</f>
        <v>2016</v>
      </c>
      <c r="R184">
        <f t="shared" si="22"/>
        <v>658000</v>
      </c>
      <c r="S184">
        <f>IFERROR(J144+MATCH(R184,J184:N184)-1,"")</f>
        <v>2016</v>
      </c>
      <c r="T184">
        <f t="shared" si="23"/>
        <v>658000</v>
      </c>
      <c r="U184" t="str">
        <f t="shared" si="24"/>
        <v/>
      </c>
      <c r="V184" t="str">
        <f t="shared" si="25"/>
        <v/>
      </c>
      <c r="W184" t="str">
        <f t="shared" si="26"/>
        <v/>
      </c>
      <c r="X184" t="str">
        <f t="shared" si="27"/>
        <v/>
      </c>
      <c r="Y184" t="str">
        <f t="shared" si="28"/>
        <v/>
      </c>
      <c r="Z184" t="str">
        <f t="shared" si="29"/>
        <v/>
      </c>
      <c r="AA184">
        <f t="shared" si="30"/>
        <v>0</v>
      </c>
      <c r="AB184" t="str">
        <f>IFERROR(V144+MATCH(AA184,V184:Z184,0)-1,"")</f>
        <v/>
      </c>
    </row>
    <row r="185" spans="1:28" x14ac:dyDescent="0.3">
      <c r="A185" s="1">
        <v>27</v>
      </c>
      <c r="B185" t="s">
        <v>423</v>
      </c>
      <c r="C185" t="s">
        <v>5079</v>
      </c>
      <c r="D185" t="s">
        <v>1538</v>
      </c>
      <c r="E185" t="s">
        <v>11024</v>
      </c>
      <c r="F185" t="s">
        <v>10308</v>
      </c>
      <c r="G185" t="s">
        <v>11026</v>
      </c>
      <c r="I185" t="str">
        <f t="shared" si="15"/>
        <v>N/A</v>
      </c>
      <c r="J185">
        <f t="shared" si="16"/>
        <v>22530000</v>
      </c>
      <c r="K185">
        <f t="shared" si="17"/>
        <v>24400000</v>
      </c>
      <c r="L185">
        <f t="shared" si="18"/>
        <v>-35550000</v>
      </c>
      <c r="M185">
        <f t="shared" si="19"/>
        <v>-12730000</v>
      </c>
      <c r="N185">
        <f t="shared" si="20"/>
        <v>-2040000</v>
      </c>
      <c r="P185">
        <f t="shared" si="21"/>
        <v>24400000</v>
      </c>
      <c r="Q185">
        <f>IFERROR(J144+MATCH(P185,J185:N185,0)-1,"")</f>
        <v>2013</v>
      </c>
      <c r="R185">
        <f t="shared" si="22"/>
        <v>-35550000</v>
      </c>
      <c r="S185">
        <f>IFERROR(J144+MATCH(R185,J185:N185)-1,"")</f>
        <v>2014</v>
      </c>
      <c r="T185">
        <f t="shared" si="23"/>
        <v>-678000</v>
      </c>
      <c r="U185">
        <f t="shared" si="24"/>
        <v>25152929.650440324</v>
      </c>
      <c r="V185">
        <f t="shared" si="25"/>
        <v>0.92267582037282581</v>
      </c>
      <c r="W185">
        <f t="shared" si="26"/>
        <v>0.99702103685409016</v>
      </c>
      <c r="X185">
        <f t="shared" si="27"/>
        <v>-1.3863991385746803</v>
      </c>
      <c r="Y185">
        <f t="shared" si="28"/>
        <v>-0.47914895670171048</v>
      </c>
      <c r="Z185">
        <f t="shared" si="29"/>
        <v>-5.4148761950525197E-2</v>
      </c>
      <c r="AA185">
        <f t="shared" si="30"/>
        <v>-1.3863991385746803</v>
      </c>
      <c r="AB185">
        <f>IFERROR(V144+MATCH(AA185,V185:Z185,0)-1,"")</f>
        <v>2014</v>
      </c>
    </row>
    <row r="186" spans="1:28" x14ac:dyDescent="0.3">
      <c r="A186" s="1">
        <v>28</v>
      </c>
      <c r="B186" t="s">
        <v>424</v>
      </c>
      <c r="C186" t="s">
        <v>254</v>
      </c>
      <c r="D186" t="s">
        <v>11027</v>
      </c>
      <c r="E186" t="s">
        <v>11028</v>
      </c>
      <c r="F186" t="s">
        <v>11029</v>
      </c>
      <c r="G186" t="s">
        <v>11030</v>
      </c>
      <c r="I186" t="str">
        <f t="shared" si="15"/>
        <v>N/A</v>
      </c>
      <c r="J186" t="str">
        <f t="shared" si="16"/>
        <v>N/A</v>
      </c>
      <c r="K186">
        <f t="shared" si="17"/>
        <v>8.3100000000000007E-2</v>
      </c>
      <c r="L186">
        <f t="shared" si="18"/>
        <v>-2.4569000000000001</v>
      </c>
      <c r="M186">
        <f t="shared" si="19"/>
        <v>0.64200000000000002</v>
      </c>
      <c r="N186">
        <f t="shared" si="20"/>
        <v>0.83989999999999998</v>
      </c>
      <c r="P186">
        <f t="shared" si="21"/>
        <v>0.83989999999999998</v>
      </c>
      <c r="Q186">
        <f>IFERROR(J144+MATCH(P186,J186:N186,0)-1,"")</f>
        <v>2016</v>
      </c>
      <c r="R186">
        <f t="shared" si="22"/>
        <v>-2.4569000000000001</v>
      </c>
      <c r="S186">
        <f>IFERROR(J144+MATCH(R186,J186:N186)-1,"")</f>
        <v>2014</v>
      </c>
      <c r="T186">
        <f t="shared" si="23"/>
        <v>-0.22297500000000006</v>
      </c>
      <c r="U186">
        <f t="shared" si="24"/>
        <v>1.5233721177593695</v>
      </c>
      <c r="V186" t="str">
        <f t="shared" si="25"/>
        <v/>
      </c>
      <c r="W186">
        <f t="shared" si="26"/>
        <v>0.20091939220351901</v>
      </c>
      <c r="X186">
        <f t="shared" si="27"/>
        <v>-1.4664342178493706</v>
      </c>
      <c r="Y186">
        <f t="shared" si="28"/>
        <v>0.5678028302580701</v>
      </c>
      <c r="Z186">
        <f t="shared" si="29"/>
        <v>0.69771199538778139</v>
      </c>
      <c r="AA186">
        <f t="shared" si="30"/>
        <v>-1.4664342178493706</v>
      </c>
      <c r="AB186">
        <f>IFERROR(V144+MATCH(AA186,V186:Z186,0)-1,"")</f>
        <v>2014</v>
      </c>
    </row>
    <row r="187" spans="1:28" x14ac:dyDescent="0.3">
      <c r="A187" s="1">
        <v>29</v>
      </c>
      <c r="B187" t="s">
        <v>429</v>
      </c>
      <c r="C187" t="s">
        <v>254</v>
      </c>
      <c r="D187" t="s">
        <v>254</v>
      </c>
      <c r="E187" t="s">
        <v>254</v>
      </c>
      <c r="F187" t="s">
        <v>254</v>
      </c>
      <c r="G187" t="s">
        <v>11031</v>
      </c>
      <c r="I187" t="str">
        <f t="shared" si="15"/>
        <v>N/A</v>
      </c>
      <c r="J187" t="str">
        <f t="shared" si="16"/>
        <v>N/A</v>
      </c>
      <c r="K187" t="str">
        <f t="shared" si="17"/>
        <v>N/A</v>
      </c>
      <c r="L187" t="str">
        <f t="shared" si="18"/>
        <v>N/A</v>
      </c>
      <c r="M187" t="str">
        <f t="shared" si="19"/>
        <v>N/A</v>
      </c>
      <c r="N187">
        <f t="shared" si="20"/>
        <v>-4.5000000000000005E-3</v>
      </c>
      <c r="P187">
        <f t="shared" si="21"/>
        <v>-4.5000000000000005E-3</v>
      </c>
      <c r="Q187">
        <f>IFERROR(J144+MATCH(P187,J187:N187,0)-1,"")</f>
        <v>2016</v>
      </c>
      <c r="R187">
        <f t="shared" si="22"/>
        <v>-4.5000000000000005E-3</v>
      </c>
      <c r="S187">
        <f>IFERROR(J144+MATCH(R187,J187:N187)-1,"")</f>
        <v>2016</v>
      </c>
      <c r="T187">
        <f t="shared" si="23"/>
        <v>-4.5000000000000005E-3</v>
      </c>
      <c r="U187" t="str">
        <f t="shared" si="24"/>
        <v/>
      </c>
      <c r="V187" t="str">
        <f t="shared" si="25"/>
        <v/>
      </c>
      <c r="W187" t="str">
        <f t="shared" si="26"/>
        <v/>
      </c>
      <c r="X187" t="str">
        <f t="shared" si="27"/>
        <v/>
      </c>
      <c r="Y187" t="str">
        <f t="shared" si="28"/>
        <v/>
      </c>
      <c r="Z187" t="str">
        <f t="shared" si="29"/>
        <v/>
      </c>
      <c r="AA187">
        <f t="shared" si="30"/>
        <v>0</v>
      </c>
      <c r="AB187" t="str">
        <f>IFERROR(V144+MATCH(AA187,V187:Z187,0)-1,"")</f>
        <v/>
      </c>
    </row>
    <row r="188" spans="1:28" x14ac:dyDescent="0.3">
      <c r="A188" s="1">
        <v>30</v>
      </c>
      <c r="B188" t="s">
        <v>431</v>
      </c>
      <c r="C188" t="s">
        <v>254</v>
      </c>
      <c r="D188" t="s">
        <v>254</v>
      </c>
      <c r="E188" t="s">
        <v>254</v>
      </c>
      <c r="F188" t="s">
        <v>11032</v>
      </c>
      <c r="G188" t="s">
        <v>11033</v>
      </c>
      <c r="I188" t="str">
        <f t="shared" ref="I188:I251" si="31">IF(AND(K188&gt; J188, L188&gt; K188, M188&gt; L188, N188&gt; M188), "pos_trend", IF(AND(K188&lt; J188, L188&lt; K188, M188&lt; L188, N188&lt; M188), "neg_trend", "N/A"))</f>
        <v>N/A</v>
      </c>
      <c r="J188" t="str">
        <f t="shared" ref="J188:J251" si="3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3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3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f t="shared" ref="M188:M251" si="3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-27350000</v>
      </c>
      <c r="N188">
        <f t="shared" ref="N188:N251" si="3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-63120000</v>
      </c>
      <c r="P188">
        <f t="shared" si="21"/>
        <v>-27350000</v>
      </c>
      <c r="Q188">
        <f>IFERROR(J144+MATCH(P188,J188:N188,0)-1,"")</f>
        <v>2015</v>
      </c>
      <c r="R188">
        <f t="shared" si="22"/>
        <v>-63120000</v>
      </c>
      <c r="S188" t="str">
        <f>IFERROR(J144+MATCH(R188,J188:N188)-1,"")</f>
        <v/>
      </c>
      <c r="T188">
        <f t="shared" si="23"/>
        <v>-45235000</v>
      </c>
      <c r="U188">
        <f t="shared" si="24"/>
        <v>25293209.563042805</v>
      </c>
      <c r="V188" t="str">
        <f t="shared" si="25"/>
        <v/>
      </c>
      <c r="W188" t="str">
        <f t="shared" si="26"/>
        <v/>
      </c>
      <c r="X188" t="str">
        <f t="shared" si="27"/>
        <v/>
      </c>
      <c r="Y188">
        <f t="shared" si="28"/>
        <v>0.70710678118654757</v>
      </c>
      <c r="Z188">
        <f t="shared" si="29"/>
        <v>-0.70710678118654757</v>
      </c>
      <c r="AA188">
        <f t="shared" si="30"/>
        <v>-0.70710678118654757</v>
      </c>
      <c r="AB188">
        <f>IFERROR(V144+MATCH(AA188,V188:Z188,0)-1,"")</f>
        <v>2016</v>
      </c>
    </row>
    <row r="189" spans="1:28" x14ac:dyDescent="0.3">
      <c r="A189" s="1">
        <v>31</v>
      </c>
      <c r="B189" t="s">
        <v>432</v>
      </c>
      <c r="C189" t="s">
        <v>254</v>
      </c>
      <c r="D189" t="s">
        <v>254</v>
      </c>
      <c r="E189" t="s">
        <v>254</v>
      </c>
      <c r="F189" t="s">
        <v>254</v>
      </c>
      <c r="G189" t="s">
        <v>11034</v>
      </c>
      <c r="I189" t="str">
        <f t="shared" si="31"/>
        <v>N/A</v>
      </c>
      <c r="J189" t="str">
        <f t="shared" si="32"/>
        <v>N/A</v>
      </c>
      <c r="K189" t="str">
        <f t="shared" si="33"/>
        <v>N/A</v>
      </c>
      <c r="L189" t="str">
        <f t="shared" si="34"/>
        <v>N/A</v>
      </c>
      <c r="M189" t="str">
        <f t="shared" si="35"/>
        <v>N/A</v>
      </c>
      <c r="N189">
        <f t="shared" si="36"/>
        <v>-73800000</v>
      </c>
      <c r="P189">
        <f t="shared" si="21"/>
        <v>-73800000</v>
      </c>
      <c r="Q189">
        <f>IFERROR(J144+MATCH(P189,J189:N189,0)-1,"")</f>
        <v>2016</v>
      </c>
      <c r="R189">
        <f t="shared" si="22"/>
        <v>-73800000</v>
      </c>
      <c r="S189">
        <f>IFERROR(J144+MATCH(R189,J189:N189)-1,"")</f>
        <v>2016</v>
      </c>
      <c r="T189">
        <f t="shared" si="23"/>
        <v>-73800000</v>
      </c>
      <c r="U189" t="str">
        <f t="shared" si="24"/>
        <v/>
      </c>
      <c r="V189" t="str">
        <f t="shared" si="25"/>
        <v/>
      </c>
      <c r="W189" t="str">
        <f t="shared" si="26"/>
        <v/>
      </c>
      <c r="X189" t="str">
        <f t="shared" si="27"/>
        <v/>
      </c>
      <c r="Y189" t="str">
        <f t="shared" si="28"/>
        <v/>
      </c>
      <c r="Z189" t="str">
        <f t="shared" si="29"/>
        <v/>
      </c>
      <c r="AA189">
        <f t="shared" si="30"/>
        <v>0</v>
      </c>
      <c r="AB189" t="str">
        <f>IFERROR(V144+MATCH(AA189,V189:Z189,0)-1,"")</f>
        <v/>
      </c>
    </row>
    <row r="190" spans="1:28" x14ac:dyDescent="0.3">
      <c r="A190" s="1">
        <v>32</v>
      </c>
      <c r="B190" t="s">
        <v>433</v>
      </c>
      <c r="C190" t="s">
        <v>254</v>
      </c>
      <c r="D190" t="s">
        <v>254</v>
      </c>
      <c r="E190" t="s">
        <v>254</v>
      </c>
      <c r="F190" t="s">
        <v>254</v>
      </c>
      <c r="G190" t="s">
        <v>254</v>
      </c>
      <c r="I190" t="str">
        <f t="shared" si="31"/>
        <v>N/A</v>
      </c>
      <c r="J190" t="str">
        <f t="shared" si="32"/>
        <v>N/A</v>
      </c>
      <c r="K190" t="str">
        <f t="shared" si="33"/>
        <v>N/A</v>
      </c>
      <c r="L190" t="str">
        <f t="shared" si="34"/>
        <v>N/A</v>
      </c>
      <c r="M190" t="str">
        <f t="shared" si="35"/>
        <v>N/A</v>
      </c>
      <c r="N190" t="str">
        <f t="shared" si="36"/>
        <v>N/A</v>
      </c>
      <c r="P190">
        <f t="shared" si="21"/>
        <v>0</v>
      </c>
      <c r="Q190" t="str">
        <f>IFERROR(J144+MATCH(P190,J190:N190,0)-1,"")</f>
        <v/>
      </c>
      <c r="R190" t="str">
        <f t="shared" si="22"/>
        <v/>
      </c>
      <c r="S190" t="str">
        <f>IFERROR(J144+MATCH(R190,J190:N190)-1,"")</f>
        <v/>
      </c>
      <c r="T190" t="str">
        <f t="shared" si="23"/>
        <v/>
      </c>
      <c r="U190" t="str">
        <f t="shared" si="24"/>
        <v/>
      </c>
      <c r="V190" t="str">
        <f t="shared" si="25"/>
        <v/>
      </c>
      <c r="W190" t="str">
        <f t="shared" si="26"/>
        <v/>
      </c>
      <c r="X190" t="str">
        <f t="shared" si="27"/>
        <v/>
      </c>
      <c r="Y190" t="str">
        <f t="shared" si="28"/>
        <v/>
      </c>
      <c r="Z190" t="str">
        <f t="shared" si="29"/>
        <v/>
      </c>
      <c r="AA190">
        <f t="shared" si="30"/>
        <v>0</v>
      </c>
      <c r="AB190" t="str">
        <f>IFERROR(V144+MATCH(AA190,V190:Z190,0)-1,"")</f>
        <v/>
      </c>
    </row>
    <row r="191" spans="1:28" x14ac:dyDescent="0.3">
      <c r="A191" s="1">
        <v>33</v>
      </c>
      <c r="B191" t="s">
        <v>434</v>
      </c>
      <c r="C191" t="s">
        <v>254</v>
      </c>
      <c r="D191" t="s">
        <v>254</v>
      </c>
      <c r="E191" t="s">
        <v>254</v>
      </c>
      <c r="F191" t="s">
        <v>11032</v>
      </c>
      <c r="G191" t="s">
        <v>11035</v>
      </c>
      <c r="I191" t="str">
        <f t="shared" si="31"/>
        <v>N/A</v>
      </c>
      <c r="J191" t="str">
        <f t="shared" si="32"/>
        <v>N/A</v>
      </c>
      <c r="K191" t="str">
        <f t="shared" si="33"/>
        <v>N/A</v>
      </c>
      <c r="L191" t="str">
        <f t="shared" si="34"/>
        <v>N/A</v>
      </c>
      <c r="M191">
        <f t="shared" si="35"/>
        <v>-27350000</v>
      </c>
      <c r="N191">
        <f t="shared" si="36"/>
        <v>10680000</v>
      </c>
      <c r="P191">
        <f t="shared" si="21"/>
        <v>10680000</v>
      </c>
      <c r="Q191">
        <f>IFERROR(J144+MATCH(P191,J191:N191,0)-1,"")</f>
        <v>2016</v>
      </c>
      <c r="R191">
        <f t="shared" si="22"/>
        <v>-27350000</v>
      </c>
      <c r="S191">
        <f>IFERROR(J144+MATCH(R191,J191:N191)-1,"")</f>
        <v>2015</v>
      </c>
      <c r="T191">
        <f t="shared" si="23"/>
        <v>-8335000</v>
      </c>
      <c r="U191">
        <f t="shared" si="24"/>
        <v>26891270.888524402</v>
      </c>
      <c r="V191" t="str">
        <f t="shared" si="25"/>
        <v/>
      </c>
      <c r="W191" t="str">
        <f t="shared" si="26"/>
        <v/>
      </c>
      <c r="X191" t="str">
        <f t="shared" si="27"/>
        <v/>
      </c>
      <c r="Y191">
        <f t="shared" si="28"/>
        <v>-0.70710678118654757</v>
      </c>
      <c r="Z191">
        <f t="shared" si="29"/>
        <v>0.70710678118654757</v>
      </c>
      <c r="AA191">
        <f t="shared" si="30"/>
        <v>-0.70710678118654757</v>
      </c>
      <c r="AB191">
        <f>IFERROR(V144+MATCH(AA191,V191:Z191,0)-1,"")</f>
        <v>2015</v>
      </c>
    </row>
    <row r="192" spans="1:28" x14ac:dyDescent="0.3">
      <c r="A192" s="1">
        <v>34</v>
      </c>
      <c r="B192" t="s">
        <v>435</v>
      </c>
      <c r="C192" t="s">
        <v>5079</v>
      </c>
      <c r="D192" t="s">
        <v>1538</v>
      </c>
      <c r="E192" t="s">
        <v>11024</v>
      </c>
      <c r="F192" t="s">
        <v>11036</v>
      </c>
      <c r="G192" t="s">
        <v>11037</v>
      </c>
      <c r="I192" t="str">
        <f t="shared" si="31"/>
        <v>N/A</v>
      </c>
      <c r="J192">
        <f t="shared" si="32"/>
        <v>22530000</v>
      </c>
      <c r="K192">
        <f t="shared" si="33"/>
        <v>24400000</v>
      </c>
      <c r="L192">
        <f t="shared" si="34"/>
        <v>-35550000</v>
      </c>
      <c r="M192">
        <f t="shared" si="35"/>
        <v>-40070000</v>
      </c>
      <c r="N192">
        <f t="shared" si="36"/>
        <v>-65160000</v>
      </c>
      <c r="P192">
        <f t="shared" si="21"/>
        <v>24400000</v>
      </c>
      <c r="Q192">
        <f>IFERROR(J144+MATCH(P192,J192:N192,0)-1,"")</f>
        <v>2013</v>
      </c>
      <c r="R192">
        <f t="shared" si="22"/>
        <v>-65160000</v>
      </c>
      <c r="S192" t="str">
        <f>IFERROR(J144+MATCH(R192,J192:N192)-1,"")</f>
        <v/>
      </c>
      <c r="T192">
        <f t="shared" si="23"/>
        <v>-18770000</v>
      </c>
      <c r="U192">
        <f t="shared" si="24"/>
        <v>40176577.131458074</v>
      </c>
      <c r="V192">
        <f t="shared" si="25"/>
        <v>1.027962134874409</v>
      </c>
      <c r="W192">
        <f t="shared" si="26"/>
        <v>1.074506667373565</v>
      </c>
      <c r="X192">
        <f t="shared" si="27"/>
        <v>-0.41765628627584944</v>
      </c>
      <c r="Y192">
        <f t="shared" si="28"/>
        <v>-0.53015964825241912</v>
      </c>
      <c r="Z192">
        <f t="shared" si="29"/>
        <v>-1.1546528677197054</v>
      </c>
      <c r="AA192">
        <f t="shared" si="30"/>
        <v>-1.1546528677197054</v>
      </c>
      <c r="AB192">
        <f>IFERROR(V144+MATCH(AA192,V192:Z192,0)-1,"")</f>
        <v>2016</v>
      </c>
    </row>
    <row r="193" spans="1:28" x14ac:dyDescent="0.3">
      <c r="A193" s="1">
        <v>35</v>
      </c>
      <c r="B193" t="s">
        <v>436</v>
      </c>
      <c r="C193" t="s">
        <v>254</v>
      </c>
      <c r="D193" t="s">
        <v>254</v>
      </c>
      <c r="E193" t="s">
        <v>254</v>
      </c>
      <c r="F193" t="s">
        <v>254</v>
      </c>
      <c r="G193" t="s">
        <v>254</v>
      </c>
      <c r="I193" t="str">
        <f t="shared" si="31"/>
        <v>N/A</v>
      </c>
      <c r="J193" t="str">
        <f t="shared" si="32"/>
        <v>N/A</v>
      </c>
      <c r="K193" t="str">
        <f t="shared" si="33"/>
        <v>N/A</v>
      </c>
      <c r="L193" t="str">
        <f t="shared" si="34"/>
        <v>N/A</v>
      </c>
      <c r="M193" t="str">
        <f t="shared" si="35"/>
        <v>N/A</v>
      </c>
      <c r="N193" t="str">
        <f t="shared" si="36"/>
        <v>N/A</v>
      </c>
      <c r="P193">
        <f t="shared" si="21"/>
        <v>0</v>
      </c>
      <c r="Q193" t="str">
        <f>IFERROR(J144+MATCH(P193,J193:N193,0)-1,"")</f>
        <v/>
      </c>
      <c r="R193" t="str">
        <f t="shared" si="22"/>
        <v/>
      </c>
      <c r="S193" t="str">
        <f>IFERROR(J144+MATCH(R193,J193:N193)-1,"")</f>
        <v/>
      </c>
      <c r="T193" t="str">
        <f t="shared" si="23"/>
        <v/>
      </c>
      <c r="U193" t="str">
        <f t="shared" si="24"/>
        <v/>
      </c>
      <c r="V193" t="str">
        <f t="shared" si="25"/>
        <v/>
      </c>
      <c r="W193" t="str">
        <f t="shared" si="26"/>
        <v/>
      </c>
      <c r="X193" t="str">
        <f t="shared" si="27"/>
        <v/>
      </c>
      <c r="Y193" t="str">
        <f t="shared" si="28"/>
        <v/>
      </c>
      <c r="Z193" t="str">
        <f t="shared" si="29"/>
        <v/>
      </c>
      <c r="AA193">
        <f t="shared" si="30"/>
        <v>0</v>
      </c>
      <c r="AB193" t="str">
        <f>IFERROR(V144+MATCH(AA193,V193:Z193,0)-1,"")</f>
        <v/>
      </c>
    </row>
    <row r="194" spans="1:28" x14ac:dyDescent="0.3">
      <c r="A194" s="1">
        <v>36</v>
      </c>
      <c r="B194" t="s">
        <v>437</v>
      </c>
      <c r="C194" t="s">
        <v>5079</v>
      </c>
      <c r="D194" t="s">
        <v>1538</v>
      </c>
      <c r="E194" t="s">
        <v>11024</v>
      </c>
      <c r="F194" t="s">
        <v>11036</v>
      </c>
      <c r="G194" t="s">
        <v>3433</v>
      </c>
      <c r="I194" t="str">
        <f t="shared" si="31"/>
        <v>N/A</v>
      </c>
      <c r="J194">
        <f t="shared" si="32"/>
        <v>22530000</v>
      </c>
      <c r="K194">
        <f t="shared" si="33"/>
        <v>24400000</v>
      </c>
      <c r="L194">
        <f t="shared" si="34"/>
        <v>-35550000</v>
      </c>
      <c r="M194">
        <f t="shared" si="35"/>
        <v>-40070000</v>
      </c>
      <c r="N194">
        <f t="shared" si="36"/>
        <v>8640000</v>
      </c>
      <c r="P194">
        <f t="shared" si="21"/>
        <v>24400000</v>
      </c>
      <c r="Q194">
        <f>IFERROR(J144+MATCH(P194,J194:N194,0)-1,"")</f>
        <v>2013</v>
      </c>
      <c r="R194">
        <f t="shared" si="22"/>
        <v>-40070000</v>
      </c>
      <c r="S194" t="str">
        <f>IFERROR(J144+MATCH(R194,J194:N194)-1,"")</f>
        <v/>
      </c>
      <c r="T194">
        <f t="shared" si="23"/>
        <v>-4010000</v>
      </c>
      <c r="U194">
        <f t="shared" si="24"/>
        <v>31490543.818740252</v>
      </c>
      <c r="V194">
        <f t="shared" si="25"/>
        <v>0.84279268572700394</v>
      </c>
      <c r="W194">
        <f t="shared" si="26"/>
        <v>0.90217559161658556</v>
      </c>
      <c r="X194">
        <f t="shared" si="27"/>
        <v>-1.0015705089611795</v>
      </c>
      <c r="Y194">
        <f t="shared" si="28"/>
        <v>-1.1451056611648742</v>
      </c>
      <c r="Z194">
        <f t="shared" si="29"/>
        <v>0.40170789278246422</v>
      </c>
      <c r="AA194">
        <f t="shared" si="30"/>
        <v>-1.1451056611648742</v>
      </c>
      <c r="AB194">
        <f>IFERROR(V144+MATCH(AA194,V194:Z194,0)-1,"")</f>
        <v>2015</v>
      </c>
    </row>
    <row r="195" spans="1:28" x14ac:dyDescent="0.3">
      <c r="A195" s="1">
        <v>37</v>
      </c>
      <c r="B195" t="s">
        <v>438</v>
      </c>
      <c r="C195" t="s">
        <v>1164</v>
      </c>
      <c r="D195" t="s">
        <v>441</v>
      </c>
      <c r="E195" t="s">
        <v>11038</v>
      </c>
      <c r="F195" t="s">
        <v>11039</v>
      </c>
      <c r="G195" t="s">
        <v>6538</v>
      </c>
      <c r="I195" t="str">
        <f t="shared" si="31"/>
        <v>N/A</v>
      </c>
      <c r="J195">
        <f t="shared" si="32"/>
        <v>0.56000000000000005</v>
      </c>
      <c r="K195">
        <f t="shared" si="33"/>
        <v>0.59</v>
      </c>
      <c r="L195">
        <f t="shared" si="34"/>
        <v>-0.86</v>
      </c>
      <c r="M195">
        <f t="shared" si="35"/>
        <v>-0.98</v>
      </c>
      <c r="N195">
        <f t="shared" si="36"/>
        <v>0.21</v>
      </c>
      <c r="P195">
        <f t="shared" si="21"/>
        <v>0.59</v>
      </c>
      <c r="Q195">
        <f>IFERROR(J144+MATCH(P195,J195:N195,0)-1,"")</f>
        <v>2013</v>
      </c>
      <c r="R195">
        <f t="shared" si="22"/>
        <v>-0.98</v>
      </c>
      <c r="S195" t="str">
        <f>IFERROR(J144+MATCH(R195,J195:N195)-1,"")</f>
        <v/>
      </c>
      <c r="T195">
        <f t="shared" si="23"/>
        <v>-9.6000000000000016E-2</v>
      </c>
      <c r="U195">
        <f t="shared" si="24"/>
        <v>0.76806900731639993</v>
      </c>
      <c r="V195">
        <f t="shared" si="25"/>
        <v>0.85408992388852634</v>
      </c>
      <c r="W195">
        <f t="shared" si="26"/>
        <v>0.89314891431025767</v>
      </c>
      <c r="X195">
        <f t="shared" si="27"/>
        <v>-0.99470228940675931</v>
      </c>
      <c r="Y195">
        <f t="shared" si="28"/>
        <v>-1.150938251093685</v>
      </c>
      <c r="Z195">
        <f t="shared" si="29"/>
        <v>0.39840170230166017</v>
      </c>
      <c r="AA195">
        <f t="shared" si="30"/>
        <v>-1.150938251093685</v>
      </c>
      <c r="AB195">
        <f>IFERROR(V144+MATCH(AA195,V195:Z195,0)-1,"")</f>
        <v>2015</v>
      </c>
    </row>
    <row r="196" spans="1:28" x14ac:dyDescent="0.3">
      <c r="A196" s="1">
        <v>38</v>
      </c>
      <c r="B196" t="s">
        <v>444</v>
      </c>
      <c r="C196" t="s">
        <v>254</v>
      </c>
      <c r="D196" t="s">
        <v>8299</v>
      </c>
      <c r="E196" t="s">
        <v>11040</v>
      </c>
      <c r="F196" t="s">
        <v>11041</v>
      </c>
      <c r="G196" t="s">
        <v>11042</v>
      </c>
      <c r="I196" t="str">
        <f t="shared" si="31"/>
        <v>N/A</v>
      </c>
      <c r="J196" t="str">
        <f t="shared" si="32"/>
        <v>N/A</v>
      </c>
      <c r="K196">
        <f t="shared" si="33"/>
        <v>5.3600000000000002E-2</v>
      </c>
      <c r="L196">
        <f t="shared" si="34"/>
        <v>-2.4575999999999998</v>
      </c>
      <c r="M196">
        <f t="shared" si="35"/>
        <v>-0.13949999999999999</v>
      </c>
      <c r="N196">
        <f t="shared" si="36"/>
        <v>1.2126000000000001</v>
      </c>
      <c r="P196">
        <f t="shared" si="21"/>
        <v>1.2126000000000001</v>
      </c>
      <c r="Q196">
        <f>IFERROR(J144+MATCH(P196,J196:N196,0)-1,"")</f>
        <v>2016</v>
      </c>
      <c r="R196">
        <f t="shared" si="22"/>
        <v>-2.4575999999999998</v>
      </c>
      <c r="S196">
        <f>IFERROR(J144+MATCH(R196,J196:N196)-1,"")</f>
        <v>2014</v>
      </c>
      <c r="T196">
        <f t="shared" si="23"/>
        <v>-0.33272499999999994</v>
      </c>
      <c r="U196">
        <f t="shared" si="24"/>
        <v>1.5372818032163134</v>
      </c>
      <c r="V196" t="str">
        <f t="shared" si="25"/>
        <v/>
      </c>
      <c r="W196">
        <f t="shared" si="26"/>
        <v>0.25130395688788332</v>
      </c>
      <c r="X196">
        <f t="shared" si="27"/>
        <v>-1.3822286815301652</v>
      </c>
      <c r="Y196">
        <f t="shared" si="28"/>
        <v>0.12569263462023231</v>
      </c>
      <c r="Z196">
        <f t="shared" si="29"/>
        <v>1.0052320900220497</v>
      </c>
      <c r="AA196">
        <f t="shared" si="30"/>
        <v>-1.3822286815301652</v>
      </c>
      <c r="AB196">
        <f>IFERROR(V144+MATCH(AA196,V196:Z196,0)-1,"")</f>
        <v>2014</v>
      </c>
    </row>
    <row r="197" spans="1:28" x14ac:dyDescent="0.3">
      <c r="A197" s="1">
        <v>39</v>
      </c>
      <c r="B197" t="s">
        <v>449</v>
      </c>
      <c r="C197" t="s">
        <v>11043</v>
      </c>
      <c r="D197" t="s">
        <v>7963</v>
      </c>
      <c r="E197" t="s">
        <v>9784</v>
      </c>
      <c r="F197" t="s">
        <v>11044</v>
      </c>
      <c r="G197" t="s">
        <v>11045</v>
      </c>
      <c r="I197" t="str">
        <f t="shared" si="31"/>
        <v>N/A</v>
      </c>
      <c r="J197">
        <f t="shared" si="32"/>
        <v>40280000</v>
      </c>
      <c r="K197">
        <f t="shared" si="33"/>
        <v>41200000</v>
      </c>
      <c r="L197">
        <f t="shared" si="34"/>
        <v>41400000</v>
      </c>
      <c r="M197">
        <f t="shared" si="35"/>
        <v>40960000</v>
      </c>
      <c r="N197">
        <f t="shared" si="36"/>
        <v>41490000</v>
      </c>
      <c r="P197">
        <f t="shared" si="21"/>
        <v>41490000</v>
      </c>
      <c r="Q197">
        <f>IFERROR(J144+MATCH(P197,J197:N197,0)-1,"")</f>
        <v>2016</v>
      </c>
      <c r="R197">
        <f t="shared" si="22"/>
        <v>40280000</v>
      </c>
      <c r="S197">
        <f>IFERROR(J144+MATCH(R197,J197:N197)-1,"")</f>
        <v>2012</v>
      </c>
      <c r="T197">
        <f t="shared" si="23"/>
        <v>41066000</v>
      </c>
      <c r="U197">
        <f t="shared" si="24"/>
        <v>484334.59508897358</v>
      </c>
      <c r="V197">
        <f t="shared" si="25"/>
        <v>-1.622845049620314</v>
      </c>
      <c r="W197">
        <f t="shared" si="26"/>
        <v>0.27666824001160567</v>
      </c>
      <c r="X197">
        <f t="shared" si="27"/>
        <v>0.68960591167071861</v>
      </c>
      <c r="Y197">
        <f t="shared" si="28"/>
        <v>-0.21885696597932988</v>
      </c>
      <c r="Z197">
        <f t="shared" si="29"/>
        <v>0.87542786391731953</v>
      </c>
      <c r="AA197">
        <f t="shared" si="30"/>
        <v>-1.622845049620314</v>
      </c>
      <c r="AB197">
        <f>IFERROR(V144+MATCH(AA197,V197:Z197,0)-1,"")</f>
        <v>2012</v>
      </c>
    </row>
    <row r="198" spans="1:28" x14ac:dyDescent="0.3">
      <c r="A198" s="1">
        <v>40</v>
      </c>
      <c r="B198" t="s">
        <v>455</v>
      </c>
      <c r="C198" t="s">
        <v>440</v>
      </c>
      <c r="D198" t="s">
        <v>1164</v>
      </c>
      <c r="E198" t="s">
        <v>11038</v>
      </c>
      <c r="F198" t="s">
        <v>11039</v>
      </c>
      <c r="G198" t="s">
        <v>6538</v>
      </c>
      <c r="I198" t="str">
        <f t="shared" si="31"/>
        <v>N/A</v>
      </c>
      <c r="J198">
        <f t="shared" si="32"/>
        <v>0.54</v>
      </c>
      <c r="K198">
        <f t="shared" si="33"/>
        <v>0.56000000000000005</v>
      </c>
      <c r="L198">
        <f t="shared" si="34"/>
        <v>-0.86</v>
      </c>
      <c r="M198">
        <f t="shared" si="35"/>
        <v>-0.98</v>
      </c>
      <c r="N198">
        <f t="shared" si="36"/>
        <v>0.21</v>
      </c>
      <c r="P198">
        <f t="shared" si="21"/>
        <v>0.56000000000000005</v>
      </c>
      <c r="Q198">
        <f>IFERROR(J144+MATCH(P198,J198:N198,0)-1,"")</f>
        <v>2013</v>
      </c>
      <c r="R198">
        <f t="shared" si="22"/>
        <v>-0.98</v>
      </c>
      <c r="S198" t="str">
        <f>IFERROR(J144+MATCH(R198,J198:N198)-1,"")</f>
        <v/>
      </c>
      <c r="T198">
        <f t="shared" si="23"/>
        <v>-0.10599999999999998</v>
      </c>
      <c r="U198">
        <f t="shared" si="24"/>
        <v>0.75715256058472125</v>
      </c>
      <c r="V198">
        <f t="shared" si="25"/>
        <v>0.85319661271582814</v>
      </c>
      <c r="W198">
        <f t="shared" si="26"/>
        <v>0.87961136852746369</v>
      </c>
      <c r="X198">
        <f t="shared" si="27"/>
        <v>-0.99583629409866004</v>
      </c>
      <c r="Y198">
        <f t="shared" si="28"/>
        <v>-1.1543248289684733</v>
      </c>
      <c r="Z198">
        <f t="shared" si="29"/>
        <v>0.41735314182384153</v>
      </c>
      <c r="AA198">
        <f t="shared" si="30"/>
        <v>-1.1543248289684733</v>
      </c>
      <c r="AB198">
        <f>IFERROR(V144+MATCH(AA198,V198:Z198,0)-1,"")</f>
        <v>2015</v>
      </c>
    </row>
    <row r="199" spans="1:28" x14ac:dyDescent="0.3">
      <c r="A199" s="1">
        <v>41</v>
      </c>
      <c r="B199" t="s">
        <v>461</v>
      </c>
      <c r="C199" t="s">
        <v>254</v>
      </c>
      <c r="D199" t="s">
        <v>1107</v>
      </c>
      <c r="E199" t="s">
        <v>11046</v>
      </c>
      <c r="F199" t="s">
        <v>11041</v>
      </c>
      <c r="G199" t="s">
        <v>11042</v>
      </c>
      <c r="I199" t="str">
        <f t="shared" si="31"/>
        <v>N/A</v>
      </c>
      <c r="J199" t="str">
        <f t="shared" si="32"/>
        <v>N/A</v>
      </c>
      <c r="K199">
        <f t="shared" si="33"/>
        <v>3.7000000000000005E-2</v>
      </c>
      <c r="L199">
        <f t="shared" si="34"/>
        <v>-2.5356999999999998</v>
      </c>
      <c r="M199">
        <f t="shared" si="35"/>
        <v>-0.13949999999999999</v>
      </c>
      <c r="N199">
        <f t="shared" si="36"/>
        <v>1.2126000000000001</v>
      </c>
      <c r="P199">
        <f t="shared" si="21"/>
        <v>1.2126000000000001</v>
      </c>
      <c r="Q199">
        <f>IFERROR(J144+MATCH(P199,J199:N199,0)-1,"")</f>
        <v>2016</v>
      </c>
      <c r="R199">
        <f t="shared" si="22"/>
        <v>-2.5356999999999998</v>
      </c>
      <c r="S199">
        <f>IFERROR(J144+MATCH(R199,J199:N199)-1,"")</f>
        <v>2014</v>
      </c>
      <c r="T199">
        <f t="shared" si="23"/>
        <v>-0.35639999999999994</v>
      </c>
      <c r="U199">
        <f t="shared" si="24"/>
        <v>1.5719328505590391</v>
      </c>
      <c r="V199" t="str">
        <f t="shared" si="25"/>
        <v/>
      </c>
      <c r="W199">
        <f t="shared" si="26"/>
        <v>0.25026514323438942</v>
      </c>
      <c r="X199">
        <f t="shared" si="27"/>
        <v>-1.386382375827923</v>
      </c>
      <c r="Y199">
        <f t="shared" si="28"/>
        <v>0.13798299330843686</v>
      </c>
      <c r="Z199">
        <f t="shared" si="29"/>
        <v>0.99813423928509659</v>
      </c>
      <c r="AA199">
        <f t="shared" si="30"/>
        <v>-1.386382375827923</v>
      </c>
      <c r="AB199">
        <f>IFERROR(V144+MATCH(AA199,V199:Z199,0)-1,"")</f>
        <v>2014</v>
      </c>
    </row>
    <row r="200" spans="1:28" x14ac:dyDescent="0.3">
      <c r="A200" s="1">
        <v>42</v>
      </c>
      <c r="B200" t="s">
        <v>466</v>
      </c>
      <c r="C200" t="s">
        <v>10345</v>
      </c>
      <c r="D200" t="s">
        <v>11047</v>
      </c>
      <c r="E200" t="s">
        <v>9784</v>
      </c>
      <c r="F200" t="s">
        <v>11044</v>
      </c>
      <c r="G200" t="s">
        <v>11045</v>
      </c>
      <c r="I200" t="str">
        <f t="shared" si="31"/>
        <v>N/A</v>
      </c>
      <c r="J200">
        <f t="shared" si="32"/>
        <v>41670000</v>
      </c>
      <c r="K200">
        <f t="shared" si="33"/>
        <v>43480000</v>
      </c>
      <c r="L200">
        <f t="shared" si="34"/>
        <v>41400000</v>
      </c>
      <c r="M200">
        <f t="shared" si="35"/>
        <v>40960000</v>
      </c>
      <c r="N200">
        <f t="shared" si="36"/>
        <v>41490000</v>
      </c>
      <c r="P200">
        <f t="shared" si="21"/>
        <v>43480000</v>
      </c>
      <c r="Q200">
        <f>IFERROR(J144+MATCH(P200,J200:N200,0)-1,"")</f>
        <v>2013</v>
      </c>
      <c r="R200">
        <f t="shared" si="22"/>
        <v>40960000</v>
      </c>
      <c r="S200" t="str">
        <f>IFERROR(J144+MATCH(R200,J200:N200)-1,"")</f>
        <v/>
      </c>
      <c r="T200">
        <f t="shared" si="23"/>
        <v>41800000</v>
      </c>
      <c r="U200">
        <f t="shared" si="24"/>
        <v>974807.67333869508</v>
      </c>
      <c r="V200">
        <f t="shared" si="25"/>
        <v>-0.1333596396043466</v>
      </c>
      <c r="W200">
        <f t="shared" si="26"/>
        <v>1.7234168810407868</v>
      </c>
      <c r="X200">
        <f t="shared" si="27"/>
        <v>-0.41033735262875876</v>
      </c>
      <c r="Y200">
        <f t="shared" si="28"/>
        <v>-0.86170844052039341</v>
      </c>
      <c r="Z200">
        <f t="shared" si="29"/>
        <v>-0.31801144828728806</v>
      </c>
      <c r="AA200">
        <f t="shared" si="30"/>
        <v>1.7234168810407868</v>
      </c>
      <c r="AB200">
        <f>IFERROR(V144+MATCH(AA200,V200:Z200,0)-1,"")</f>
        <v>2013</v>
      </c>
    </row>
    <row r="201" spans="1:28" x14ac:dyDescent="0.3">
      <c r="A201" s="1">
        <v>43</v>
      </c>
      <c r="B201" t="s">
        <v>153</v>
      </c>
      <c r="C201" t="s">
        <v>11048</v>
      </c>
      <c r="D201" t="s">
        <v>11049</v>
      </c>
      <c r="E201" t="s">
        <v>11050</v>
      </c>
      <c r="F201" t="s">
        <v>2005</v>
      </c>
      <c r="G201" t="s">
        <v>11051</v>
      </c>
      <c r="I201" t="str">
        <f t="shared" si="31"/>
        <v>N/A</v>
      </c>
      <c r="J201">
        <f t="shared" si="32"/>
        <v>68320000</v>
      </c>
      <c r="K201">
        <f t="shared" si="33"/>
        <v>103410000</v>
      </c>
      <c r="L201">
        <f t="shared" si="34"/>
        <v>91050000</v>
      </c>
      <c r="M201">
        <f t="shared" si="35"/>
        <v>32060000.000000004</v>
      </c>
      <c r="N201">
        <f t="shared" si="36"/>
        <v>79400000</v>
      </c>
      <c r="P201">
        <f t="shared" si="21"/>
        <v>103410000</v>
      </c>
      <c r="Q201">
        <f>IFERROR(J144+MATCH(P201,J201:N201,0)-1,"")</f>
        <v>2013</v>
      </c>
      <c r="R201">
        <f t="shared" si="22"/>
        <v>32060000.000000004</v>
      </c>
      <c r="S201" t="str">
        <f>IFERROR(J144+MATCH(R201,J201:N201)-1,"")</f>
        <v/>
      </c>
      <c r="T201">
        <f t="shared" si="23"/>
        <v>74848000</v>
      </c>
      <c r="U201">
        <f t="shared" si="24"/>
        <v>27260048.972810008</v>
      </c>
      <c r="V201">
        <f t="shared" si="25"/>
        <v>-0.23947132327279469</v>
      </c>
      <c r="W201">
        <f t="shared" si="26"/>
        <v>1.0477604067582049</v>
      </c>
      <c r="X201">
        <f t="shared" si="27"/>
        <v>0.59434962923802381</v>
      </c>
      <c r="Y201">
        <f t="shared" si="28"/>
        <v>-1.5696230055447824</v>
      </c>
      <c r="Z201">
        <f t="shared" si="29"/>
        <v>0.16698429282134825</v>
      </c>
      <c r="AA201">
        <f t="shared" si="30"/>
        <v>-1.5696230055447824</v>
      </c>
      <c r="AB201">
        <f>IFERROR(V144+MATCH(AA201,V201:Z201,0)-1,"")</f>
        <v>2015</v>
      </c>
    </row>
    <row r="202" spans="1:28" x14ac:dyDescent="0.3">
      <c r="A202" s="1">
        <v>44</v>
      </c>
      <c r="B202" t="s">
        <v>477</v>
      </c>
      <c r="C202" t="s">
        <v>254</v>
      </c>
      <c r="D202" t="s">
        <v>11052</v>
      </c>
      <c r="E202" t="s">
        <v>11053</v>
      </c>
      <c r="F202" t="s">
        <v>11054</v>
      </c>
      <c r="G202" t="s">
        <v>11055</v>
      </c>
      <c r="I202" t="str">
        <f t="shared" si="31"/>
        <v>N/A</v>
      </c>
      <c r="J202" t="str">
        <f t="shared" si="32"/>
        <v>N/A</v>
      </c>
      <c r="K202">
        <f t="shared" si="33"/>
        <v>0.51380000000000003</v>
      </c>
      <c r="L202">
        <f t="shared" si="34"/>
        <v>-0.1195</v>
      </c>
      <c r="M202">
        <f t="shared" si="35"/>
        <v>-0.64790000000000003</v>
      </c>
      <c r="N202">
        <f t="shared" si="36"/>
        <v>1.4769000000000001</v>
      </c>
      <c r="P202">
        <f t="shared" si="21"/>
        <v>1.4769000000000001</v>
      </c>
      <c r="Q202">
        <f>IFERROR(J144+MATCH(P202,J202:N202,0)-1,"")</f>
        <v>2016</v>
      </c>
      <c r="R202">
        <f t="shared" si="22"/>
        <v>-0.64790000000000003</v>
      </c>
      <c r="S202" t="str">
        <f>IFERROR(J144+MATCH(R202,J202:N202)-1,"")</f>
        <v/>
      </c>
      <c r="T202">
        <f t="shared" si="23"/>
        <v>0.30582500000000001</v>
      </c>
      <c r="U202">
        <f t="shared" si="24"/>
        <v>0.91381307123867883</v>
      </c>
      <c r="V202" t="str">
        <f t="shared" si="25"/>
        <v/>
      </c>
      <c r="W202">
        <f t="shared" si="26"/>
        <v>0.22759030981915013</v>
      </c>
      <c r="X202">
        <f t="shared" si="27"/>
        <v>-0.46543982942098822</v>
      </c>
      <c r="Y202">
        <f t="shared" si="28"/>
        <v>-1.0436762506660364</v>
      </c>
      <c r="Z202">
        <f t="shared" si="29"/>
        <v>1.2815257702678746</v>
      </c>
      <c r="AA202">
        <f t="shared" si="30"/>
        <v>1.2815257702678746</v>
      </c>
      <c r="AB202">
        <f>IFERROR(V144+MATCH(AA202,V202:Z202,0)-1,"")</f>
        <v>2016</v>
      </c>
    </row>
    <row r="203" spans="1:28" x14ac:dyDescent="0.3">
      <c r="A203" s="1">
        <v>45</v>
      </c>
      <c r="B203" t="s">
        <v>482</v>
      </c>
      <c r="C203" t="s">
        <v>254</v>
      </c>
      <c r="D203" t="s">
        <v>254</v>
      </c>
      <c r="E203" t="s">
        <v>254</v>
      </c>
      <c r="F203" t="s">
        <v>254</v>
      </c>
      <c r="G203" t="s">
        <v>11056</v>
      </c>
      <c r="I203" t="str">
        <f t="shared" si="31"/>
        <v>N/A</v>
      </c>
      <c r="J203" t="str">
        <f t="shared" si="32"/>
        <v>N/A</v>
      </c>
      <c r="K203" t="str">
        <f t="shared" si="33"/>
        <v>N/A</v>
      </c>
      <c r="L203" t="str">
        <f t="shared" si="34"/>
        <v>N/A</v>
      </c>
      <c r="M203" t="str">
        <f t="shared" si="35"/>
        <v>N/A</v>
      </c>
      <c r="N203">
        <f t="shared" si="36"/>
        <v>0.17420000000000002</v>
      </c>
      <c r="P203">
        <f t="shared" si="21"/>
        <v>0.17420000000000002</v>
      </c>
      <c r="Q203">
        <f>IFERROR(J144+MATCH(P203,J203:N203,0)-1,"")</f>
        <v>2016</v>
      </c>
      <c r="R203">
        <f t="shared" si="22"/>
        <v>0.17420000000000002</v>
      </c>
      <c r="S203">
        <f>IFERROR(J144+MATCH(R203,J203:N203)-1,"")</f>
        <v>2016</v>
      </c>
      <c r="T203">
        <f t="shared" si="23"/>
        <v>0.17420000000000002</v>
      </c>
      <c r="U203" t="str">
        <f t="shared" si="24"/>
        <v/>
      </c>
      <c r="V203" t="str">
        <f t="shared" si="25"/>
        <v/>
      </c>
      <c r="W203" t="str">
        <f t="shared" si="26"/>
        <v/>
      </c>
      <c r="X203" t="str">
        <f t="shared" si="27"/>
        <v/>
      </c>
      <c r="Y203" t="str">
        <f t="shared" si="28"/>
        <v/>
      </c>
      <c r="Z203" t="str">
        <f t="shared" si="29"/>
        <v/>
      </c>
      <c r="AA203">
        <f t="shared" si="30"/>
        <v>0</v>
      </c>
      <c r="AB203" t="str">
        <f>IFERROR(V144+MATCH(AA203,V203:Z203,0)-1,"")</f>
        <v/>
      </c>
    </row>
    <row r="204" spans="1:28" x14ac:dyDescent="0.3">
      <c r="I204" t="str">
        <f t="shared" si="31"/>
        <v>N/A</v>
      </c>
      <c r="J204" t="str">
        <f t="shared" si="32"/>
        <v>N/A</v>
      </c>
      <c r="K204" t="str">
        <f t="shared" si="33"/>
        <v>N/A</v>
      </c>
      <c r="L204" t="str">
        <f t="shared" si="34"/>
        <v>N/A</v>
      </c>
      <c r="M204" t="str">
        <f t="shared" si="35"/>
        <v>N/A</v>
      </c>
      <c r="N204" t="str">
        <f t="shared" si="36"/>
        <v>N/A</v>
      </c>
      <c r="P204">
        <f t="shared" si="21"/>
        <v>0</v>
      </c>
      <c r="Q204" t="str">
        <f>IFERROR(J144+MATCH(P204,J204:N204,0)-1,"")</f>
        <v/>
      </c>
      <c r="R204" t="str">
        <f t="shared" si="22"/>
        <v/>
      </c>
      <c r="S204" t="str">
        <f>IFERROR(J144+MATCH(R204,J204:N204)-1,"")</f>
        <v/>
      </c>
      <c r="T204" t="str">
        <f t="shared" si="23"/>
        <v/>
      </c>
      <c r="U204" t="str">
        <f t="shared" si="24"/>
        <v/>
      </c>
      <c r="V204" t="str">
        <f t="shared" si="25"/>
        <v/>
      </c>
      <c r="W204" t="str">
        <f t="shared" si="26"/>
        <v/>
      </c>
      <c r="X204" t="str">
        <f t="shared" si="27"/>
        <v/>
      </c>
      <c r="Y204" t="str">
        <f t="shared" si="28"/>
        <v/>
      </c>
      <c r="Z204" t="str">
        <f t="shared" si="29"/>
        <v/>
      </c>
      <c r="AA204">
        <f t="shared" si="30"/>
        <v>0</v>
      </c>
      <c r="AB204" t="str">
        <f>IFERROR(V144+MATCH(AA204,V204:Z204,0)-1,"")</f>
        <v/>
      </c>
    </row>
    <row r="205" spans="1:28" x14ac:dyDescent="0.3">
      <c r="B205" s="1" t="s">
        <v>241</v>
      </c>
      <c r="C205" s="1" t="s">
        <v>242</v>
      </c>
      <c r="D205" s="1" t="s">
        <v>243</v>
      </c>
      <c r="E205" s="1" t="s">
        <v>244</v>
      </c>
      <c r="F205" s="1" t="s">
        <v>245</v>
      </c>
      <c r="G205" s="1" t="s">
        <v>246</v>
      </c>
      <c r="H205" s="1" t="s">
        <v>247</v>
      </c>
      <c r="I205" t="str">
        <f t="shared" si="31"/>
        <v>pos_trend</v>
      </c>
      <c r="J205">
        <f t="shared" si="32"/>
        <v>2012</v>
      </c>
      <c r="K205">
        <f t="shared" si="33"/>
        <v>2013</v>
      </c>
      <c r="L205">
        <f t="shared" si="34"/>
        <v>2014</v>
      </c>
      <c r="M205">
        <f t="shared" si="35"/>
        <v>2015</v>
      </c>
      <c r="N205">
        <f t="shared" si="36"/>
        <v>2016</v>
      </c>
      <c r="P205">
        <f t="shared" si="21"/>
        <v>2016</v>
      </c>
      <c r="Q205">
        <f>IFERROR(J144+MATCH(P205,J205:N205,0)-1,"")</f>
        <v>2016</v>
      </c>
      <c r="R205">
        <f t="shared" si="22"/>
        <v>2012</v>
      </c>
      <c r="S205">
        <f>IFERROR(J144+MATCH(R205,J205:N205)-1,"")</f>
        <v>2012</v>
      </c>
      <c r="T205">
        <f t="shared" si="23"/>
        <v>2014</v>
      </c>
      <c r="U205">
        <f t="shared" si="24"/>
        <v>1.5811388300841898</v>
      </c>
      <c r="V205">
        <f t="shared" si="25"/>
        <v>-1.2649110640673518</v>
      </c>
      <c r="W205">
        <f t="shared" si="26"/>
        <v>-0.63245553203367588</v>
      </c>
      <c r="X205">
        <f t="shared" si="27"/>
        <v>0</v>
      </c>
      <c r="Y205">
        <f t="shared" si="28"/>
        <v>0.63245553203367588</v>
      </c>
      <c r="Z205">
        <f t="shared" si="29"/>
        <v>1.2649110640673518</v>
      </c>
      <c r="AA205">
        <f t="shared" si="30"/>
        <v>-1.2649110640673518</v>
      </c>
      <c r="AB205">
        <f>IFERROR(V144+MATCH(AA205,V205:Z205,0)-1,"")</f>
        <v>2012</v>
      </c>
    </row>
    <row r="206" spans="1:28" x14ac:dyDescent="0.3">
      <c r="A206" s="1">
        <v>0</v>
      </c>
      <c r="B206" t="s">
        <v>484</v>
      </c>
      <c r="C206" t="s">
        <v>11057</v>
      </c>
      <c r="D206" t="s">
        <v>11058</v>
      </c>
      <c r="E206" t="s">
        <v>11059</v>
      </c>
      <c r="F206" t="s">
        <v>8924</v>
      </c>
      <c r="G206" t="s">
        <v>3707</v>
      </c>
      <c r="I206" t="str">
        <f t="shared" si="31"/>
        <v>N/A</v>
      </c>
      <c r="J206">
        <f t="shared" si="32"/>
        <v>162290000</v>
      </c>
      <c r="K206">
        <f t="shared" si="33"/>
        <v>333710000</v>
      </c>
      <c r="L206">
        <f t="shared" si="34"/>
        <v>301300000</v>
      </c>
      <c r="M206">
        <f t="shared" si="35"/>
        <v>70330000</v>
      </c>
      <c r="N206">
        <f t="shared" si="36"/>
        <v>61170000</v>
      </c>
      <c r="P206">
        <f t="shared" si="21"/>
        <v>333710000</v>
      </c>
      <c r="Q206">
        <f>IFERROR(J144+MATCH(P206,J206:N206,0)-1,"")</f>
        <v>2013</v>
      </c>
      <c r="R206">
        <f t="shared" si="22"/>
        <v>61170000</v>
      </c>
      <c r="S206" t="str">
        <f>IFERROR(J144+MATCH(R206,J206:N206)-1,"")</f>
        <v/>
      </c>
      <c r="T206">
        <f t="shared" si="23"/>
        <v>185760000</v>
      </c>
      <c r="U206">
        <f t="shared" si="24"/>
        <v>127118338.56686454</v>
      </c>
      <c r="V206">
        <f t="shared" si="25"/>
        <v>-0.18463111038581367</v>
      </c>
      <c r="W206">
        <f t="shared" si="26"/>
        <v>1.1638761304465757</v>
      </c>
      <c r="X206">
        <f t="shared" si="27"/>
        <v>0.90891685104290199</v>
      </c>
      <c r="Y206">
        <f t="shared" si="28"/>
        <v>-0.90805151562993058</v>
      </c>
      <c r="Z206">
        <f t="shared" si="29"/>
        <v>-0.98011035547373349</v>
      </c>
      <c r="AA206">
        <f t="shared" si="30"/>
        <v>1.1638761304465757</v>
      </c>
      <c r="AB206">
        <f>IFERROR(V144+MATCH(AA206,V206:Z206,0)-1,"")</f>
        <v>2013</v>
      </c>
    </row>
    <row r="207" spans="1:28" x14ac:dyDescent="0.3">
      <c r="A207" s="1">
        <v>1</v>
      </c>
      <c r="B207" t="s">
        <v>490</v>
      </c>
      <c r="C207" t="s">
        <v>11060</v>
      </c>
      <c r="D207" t="s">
        <v>11061</v>
      </c>
      <c r="E207" t="s">
        <v>11062</v>
      </c>
      <c r="F207" t="s">
        <v>11063</v>
      </c>
      <c r="G207" t="s">
        <v>11064</v>
      </c>
      <c r="I207" t="str">
        <f t="shared" si="31"/>
        <v>N/A</v>
      </c>
      <c r="J207">
        <f t="shared" si="32"/>
        <v>68280000</v>
      </c>
      <c r="K207">
        <f t="shared" si="33"/>
        <v>130229999.99999999</v>
      </c>
      <c r="L207">
        <f t="shared" si="34"/>
        <v>46440000</v>
      </c>
      <c r="M207">
        <f t="shared" si="35"/>
        <v>59030000</v>
      </c>
      <c r="N207">
        <f t="shared" si="36"/>
        <v>54070000</v>
      </c>
      <c r="P207">
        <f t="shared" si="21"/>
        <v>130229999.99999999</v>
      </c>
      <c r="Q207">
        <f>IFERROR(J144+MATCH(P207,J207:N207,0)-1,"")</f>
        <v>2013</v>
      </c>
      <c r="R207">
        <f t="shared" si="22"/>
        <v>46440000</v>
      </c>
      <c r="S207">
        <f>IFERROR(J144+MATCH(R207,J207:N207)-1,"")</f>
        <v>2014</v>
      </c>
      <c r="T207">
        <f t="shared" si="23"/>
        <v>71610000</v>
      </c>
      <c r="U207">
        <f t="shared" si="24"/>
        <v>33715093.80084829</v>
      </c>
      <c r="V207">
        <f t="shared" si="25"/>
        <v>-9.8768819083523224E-2</v>
      </c>
      <c r="W207">
        <f t="shared" si="26"/>
        <v>1.7386871395423813</v>
      </c>
      <c r="X207">
        <f t="shared" si="27"/>
        <v>-0.74654990280248634</v>
      </c>
      <c r="Y207">
        <f t="shared" si="28"/>
        <v>-0.37312664987108773</v>
      </c>
      <c r="Z207">
        <f t="shared" si="29"/>
        <v>-0.52024176778528441</v>
      </c>
      <c r="AA207">
        <f t="shared" si="30"/>
        <v>1.7386871395423813</v>
      </c>
      <c r="AB207">
        <f>IFERROR(V144+MATCH(AA207,V207:Z207,0)-1,"")</f>
        <v>2013</v>
      </c>
    </row>
    <row r="208" spans="1:28" x14ac:dyDescent="0.3">
      <c r="A208" s="1">
        <v>2</v>
      </c>
      <c r="B208" t="s">
        <v>491</v>
      </c>
      <c r="C208" t="s">
        <v>11065</v>
      </c>
      <c r="D208" t="s">
        <v>11066</v>
      </c>
      <c r="E208" t="s">
        <v>11067</v>
      </c>
      <c r="F208" t="s">
        <v>11068</v>
      </c>
      <c r="G208" t="s">
        <v>2169</v>
      </c>
      <c r="I208" t="str">
        <f t="shared" si="31"/>
        <v>N/A</v>
      </c>
      <c r="J208">
        <f t="shared" si="32"/>
        <v>94010000</v>
      </c>
      <c r="K208">
        <f t="shared" si="33"/>
        <v>203480000</v>
      </c>
      <c r="L208">
        <f t="shared" si="34"/>
        <v>254850000</v>
      </c>
      <c r="M208">
        <f t="shared" si="35"/>
        <v>11300000</v>
      </c>
      <c r="N208">
        <f t="shared" si="36"/>
        <v>7100000</v>
      </c>
      <c r="P208">
        <f t="shared" si="21"/>
        <v>254850000</v>
      </c>
      <c r="Q208">
        <f>IFERROR(J144+MATCH(P208,J208:N208,0)-1,"")</f>
        <v>2014</v>
      </c>
      <c r="R208">
        <f t="shared" si="22"/>
        <v>7100000</v>
      </c>
      <c r="S208" t="str">
        <f>IFERROR(J144+MATCH(R208,J208:N208)-1,"")</f>
        <v/>
      </c>
      <c r="T208">
        <f t="shared" si="23"/>
        <v>114148000</v>
      </c>
      <c r="U208">
        <f t="shared" si="24"/>
        <v>112048854.83573672</v>
      </c>
      <c r="V208">
        <f t="shared" si="25"/>
        <v>-0.17972517460818538</v>
      </c>
      <c r="W208">
        <f t="shared" si="26"/>
        <v>0.79725937521593093</v>
      </c>
      <c r="X208">
        <f t="shared" si="27"/>
        <v>1.2557201071467325</v>
      </c>
      <c r="Y208">
        <f t="shared" si="28"/>
        <v>-0.91788532913410725</v>
      </c>
      <c r="Z208">
        <f t="shared" si="29"/>
        <v>-0.95536897862037096</v>
      </c>
      <c r="AA208">
        <f t="shared" si="30"/>
        <v>1.2557201071467325</v>
      </c>
      <c r="AB208">
        <f>IFERROR(V144+MATCH(AA208,V208:Z208,0)-1,"")</f>
        <v>2014</v>
      </c>
    </row>
    <row r="209" spans="1:28" x14ac:dyDescent="0.3">
      <c r="A209" s="1">
        <v>3</v>
      </c>
      <c r="B209" t="s">
        <v>492</v>
      </c>
      <c r="C209" t="s">
        <v>254</v>
      </c>
      <c r="D209" t="s">
        <v>11069</v>
      </c>
      <c r="E209" t="s">
        <v>11070</v>
      </c>
      <c r="F209" t="s">
        <v>11071</v>
      </c>
      <c r="G209" t="s">
        <v>11072</v>
      </c>
      <c r="I209" t="str">
        <f t="shared" si="31"/>
        <v>N/A</v>
      </c>
      <c r="J209" t="str">
        <f t="shared" si="32"/>
        <v>N/A</v>
      </c>
      <c r="K209">
        <f t="shared" si="33"/>
        <v>1.0563</v>
      </c>
      <c r="L209">
        <f t="shared" si="34"/>
        <v>-9.7100000000000006E-2</v>
      </c>
      <c r="M209">
        <f t="shared" si="35"/>
        <v>-0.76659999999999995</v>
      </c>
      <c r="N209">
        <f t="shared" si="36"/>
        <v>-0.1303</v>
      </c>
      <c r="P209">
        <f t="shared" ref="P209:P272" si="37">MAX(J209:N209)</f>
        <v>1.0563</v>
      </c>
      <c r="Q209">
        <f>IFERROR(J144+MATCH(P209,J209:N209,0)-1,"")</f>
        <v>2013</v>
      </c>
      <c r="R209">
        <f t="shared" ref="R209:R272" si="38">IF(Q209="","",MIN(J209:N209))</f>
        <v>-0.76659999999999995</v>
      </c>
      <c r="S209" t="str">
        <f>IFERROR(J144+MATCH(R209,J209:N209)-1,"")</f>
        <v/>
      </c>
      <c r="T209">
        <f t="shared" ref="T209:T272" si="39">IFERROR(AVERAGE(J209:N209),"")</f>
        <v>1.5575000000000026E-2</v>
      </c>
      <c r="U209">
        <f t="shared" ref="U209:U272" si="40">IFERROR(STDEV(J209:N209),"")</f>
        <v>0.75914017754737928</v>
      </c>
      <c r="V209" t="str">
        <f t="shared" ref="V209:V272" si="41">IF(C209="-","",IF(ISBLANK(B209),"",IF(OR(ISNUMBER(FIND("Growth",B209)),ISNUMBER(FIND("Margin",B209))),"",(J209-T209)/U209)))</f>
        <v/>
      </c>
      <c r="W209">
        <f t="shared" ref="W209:W272" si="42">IF(OR(D209="-",ISBLANK(D209)),"",(K209-T209)/U209)</f>
        <v>1.3709259907206617</v>
      </c>
      <c r="X209">
        <f t="shared" ref="X209:X272" si="43">IF(OR(E209="-",ISBLANK(E209)),"",(L209-T209)/U209)</f>
        <v>-0.1484244983107455</v>
      </c>
      <c r="Y209">
        <f t="shared" ref="Y209:Y272" si="44">IF(OR(F209="-",ISBLANK(F209)),"",(M209-T209)/U209)</f>
        <v>-1.0303433056685807</v>
      </c>
      <c r="Z209">
        <f t="shared" ref="Z209:Z272" si="45">IFERROR(IF(OR(G209="-",ISBLANK(G209)),"",(N209-T209)/U209),"")</f>
        <v>-0.19215818674133567</v>
      </c>
      <c r="AA209">
        <f t="shared" ref="AA209:AA272" si="46">IF(MAX(MAX(V209:Z209),ABS(MIN(V209:Z209)))=ABS(MIN(V209:Z209)),MIN(V209:Z209),MAX(V209:Z209))</f>
        <v>1.3709259907206617</v>
      </c>
      <c r="AB209">
        <f>IFERROR(V144+MATCH(AA209,V209:Z209,0)-1,"")</f>
        <v>2013</v>
      </c>
    </row>
    <row r="210" spans="1:28" x14ac:dyDescent="0.3">
      <c r="A210" s="1">
        <v>4</v>
      </c>
      <c r="B210" t="s">
        <v>497</v>
      </c>
      <c r="C210" t="s">
        <v>11073</v>
      </c>
      <c r="D210" t="s">
        <v>3500</v>
      </c>
      <c r="E210" t="s">
        <v>11074</v>
      </c>
      <c r="F210" t="s">
        <v>9006</v>
      </c>
      <c r="G210" t="s">
        <v>11075</v>
      </c>
      <c r="I210" t="str">
        <f t="shared" si="31"/>
        <v>N/A</v>
      </c>
      <c r="J210">
        <f t="shared" si="32"/>
        <v>0.27729999999999999</v>
      </c>
      <c r="K210">
        <f t="shared" si="33"/>
        <v>0.3412</v>
      </c>
      <c r="L210">
        <f t="shared" si="34"/>
        <v>0.34520000000000006</v>
      </c>
      <c r="M210">
        <f t="shared" si="35"/>
        <v>5.4100000000000002E-2</v>
      </c>
      <c r="N210">
        <f t="shared" si="36"/>
        <v>5.8099999999999999E-2</v>
      </c>
      <c r="P210">
        <f t="shared" si="37"/>
        <v>0.34520000000000006</v>
      </c>
      <c r="Q210">
        <f>IFERROR(J144+MATCH(P210,J210:N210,0)-1,"")</f>
        <v>2014</v>
      </c>
      <c r="R210">
        <f t="shared" si="38"/>
        <v>5.4100000000000002E-2</v>
      </c>
      <c r="S210" t="str">
        <f>IFERROR(J144+MATCH(R210,J210:N210)-1,"")</f>
        <v/>
      </c>
      <c r="T210">
        <f t="shared" si="39"/>
        <v>0.21518000000000001</v>
      </c>
      <c r="U210">
        <f t="shared" si="40"/>
        <v>0.14770411978005218</v>
      </c>
      <c r="V210">
        <f t="shared" si="41"/>
        <v>0.42057053041244585</v>
      </c>
      <c r="W210">
        <f t="shared" si="42"/>
        <v>0.85319218033767608</v>
      </c>
      <c r="X210">
        <f t="shared" si="43"/>
        <v>0.8802733477821354</v>
      </c>
      <c r="Y210">
        <f t="shared" si="44"/>
        <v>-1.090558612988358</v>
      </c>
      <c r="Z210">
        <f t="shared" si="45"/>
        <v>-1.0634774455438991</v>
      </c>
      <c r="AA210">
        <f t="shared" si="46"/>
        <v>-1.090558612988358</v>
      </c>
      <c r="AB210">
        <f>IFERROR(V144+MATCH(AA210,V210:Z210,0)-1,"")</f>
        <v>2015</v>
      </c>
    </row>
    <row r="211" spans="1:28" x14ac:dyDescent="0.3">
      <c r="A211" s="1">
        <v>5</v>
      </c>
      <c r="B211" t="s">
        <v>503</v>
      </c>
      <c r="C211" t="s">
        <v>11076</v>
      </c>
      <c r="D211" t="s">
        <v>11077</v>
      </c>
      <c r="E211" t="s">
        <v>11078</v>
      </c>
      <c r="F211" t="s">
        <v>11079</v>
      </c>
      <c r="G211" t="s">
        <v>11080</v>
      </c>
      <c r="I211" t="str">
        <f t="shared" si="31"/>
        <v>N/A</v>
      </c>
      <c r="J211">
        <f t="shared" si="32"/>
        <v>38870000</v>
      </c>
      <c r="K211">
        <f t="shared" si="33"/>
        <v>56370000</v>
      </c>
      <c r="L211">
        <f t="shared" si="34"/>
        <v>34280000</v>
      </c>
      <c r="M211">
        <f t="shared" si="35"/>
        <v>48620000</v>
      </c>
      <c r="N211">
        <f t="shared" si="36"/>
        <v>30360000</v>
      </c>
      <c r="P211">
        <f t="shared" si="37"/>
        <v>56370000</v>
      </c>
      <c r="Q211">
        <f>IFERROR(J144+MATCH(P211,J211:N211,0)-1,"")</f>
        <v>2013</v>
      </c>
      <c r="R211">
        <f t="shared" si="38"/>
        <v>30360000</v>
      </c>
      <c r="S211" t="str">
        <f>IFERROR(J144+MATCH(R211,J211:N211)-1,"")</f>
        <v/>
      </c>
      <c r="T211">
        <f t="shared" si="39"/>
        <v>41700000</v>
      </c>
      <c r="U211">
        <f t="shared" si="40"/>
        <v>10662506.740912288</v>
      </c>
      <c r="V211">
        <f t="shared" si="41"/>
        <v>-0.26541601039661938</v>
      </c>
      <c r="W211">
        <f t="shared" si="42"/>
        <v>1.3758490715612743</v>
      </c>
      <c r="X211">
        <f t="shared" si="43"/>
        <v>-0.69589639475014686</v>
      </c>
      <c r="Y211">
        <f t="shared" si="44"/>
        <v>0.64900310669420702</v>
      </c>
      <c r="Z211">
        <f t="shared" si="45"/>
        <v>-1.0635397731087151</v>
      </c>
      <c r="AA211">
        <f t="shared" si="46"/>
        <v>1.3758490715612743</v>
      </c>
      <c r="AB211">
        <f>IFERROR(V144+MATCH(AA211,V211:Z211,0)-1,"")</f>
        <v>2013</v>
      </c>
    </row>
    <row r="212" spans="1:28" x14ac:dyDescent="0.3">
      <c r="A212" s="1">
        <v>6</v>
      </c>
      <c r="B212" t="s">
        <v>509</v>
      </c>
      <c r="C212" t="s">
        <v>3429</v>
      </c>
      <c r="D212" t="s">
        <v>11081</v>
      </c>
      <c r="E212" t="s">
        <v>11082</v>
      </c>
      <c r="F212" t="s">
        <v>2829</v>
      </c>
      <c r="G212" t="s">
        <v>9169</v>
      </c>
      <c r="I212" t="str">
        <f t="shared" si="31"/>
        <v>N/A</v>
      </c>
      <c r="J212">
        <f t="shared" si="32"/>
        <v>34930000</v>
      </c>
      <c r="K212">
        <f t="shared" si="33"/>
        <v>48080000</v>
      </c>
      <c r="L212">
        <f t="shared" si="34"/>
        <v>30990000</v>
      </c>
      <c r="M212">
        <f t="shared" si="35"/>
        <v>7880000</v>
      </c>
      <c r="N212">
        <f t="shared" si="36"/>
        <v>10210000</v>
      </c>
      <c r="P212">
        <f t="shared" si="37"/>
        <v>48080000</v>
      </c>
      <c r="Q212">
        <f>IFERROR(J144+MATCH(P212,J212:N212,0)-1,"")</f>
        <v>2013</v>
      </c>
      <c r="R212">
        <f t="shared" si="38"/>
        <v>7880000</v>
      </c>
      <c r="S212" t="str">
        <f>IFERROR(J144+MATCH(R212,J212:N212)-1,"")</f>
        <v/>
      </c>
      <c r="T212">
        <f t="shared" si="39"/>
        <v>26418000</v>
      </c>
      <c r="U212">
        <f t="shared" si="40"/>
        <v>17095001.316174269</v>
      </c>
      <c r="V212">
        <f t="shared" si="41"/>
        <v>0.49792333107026171</v>
      </c>
      <c r="W212">
        <f t="shared" si="42"/>
        <v>1.2671540410765989</v>
      </c>
      <c r="X212">
        <f t="shared" si="43"/>
        <v>0.2674466012280588</v>
      </c>
      <c r="Y212">
        <f t="shared" si="44"/>
        <v>-1.0844105628971465</v>
      </c>
      <c r="Z212">
        <f t="shared" si="45"/>
        <v>-0.94811341047777276</v>
      </c>
      <c r="AA212">
        <f t="shared" si="46"/>
        <v>1.2671540410765989</v>
      </c>
      <c r="AB212">
        <f>IFERROR(V144+MATCH(AA212,V212:Z212,0)-1,"")</f>
        <v>2013</v>
      </c>
    </row>
    <row r="213" spans="1:28" x14ac:dyDescent="0.3">
      <c r="A213" s="1">
        <v>7</v>
      </c>
      <c r="B213" t="s">
        <v>515</v>
      </c>
      <c r="C213" t="s">
        <v>11083</v>
      </c>
      <c r="D213" t="s">
        <v>11084</v>
      </c>
      <c r="E213" t="s">
        <v>11085</v>
      </c>
      <c r="F213" t="s">
        <v>4691</v>
      </c>
      <c r="G213" t="s">
        <v>9169</v>
      </c>
      <c r="I213" t="str">
        <f t="shared" si="31"/>
        <v>N/A</v>
      </c>
      <c r="J213">
        <f t="shared" si="32"/>
        <v>34940000</v>
      </c>
      <c r="K213">
        <f t="shared" si="33"/>
        <v>48140000</v>
      </c>
      <c r="L213">
        <f t="shared" si="34"/>
        <v>31060000</v>
      </c>
      <c r="M213">
        <f t="shared" si="35"/>
        <v>7900000</v>
      </c>
      <c r="N213">
        <f t="shared" si="36"/>
        <v>10210000</v>
      </c>
      <c r="P213">
        <f t="shared" si="37"/>
        <v>48140000</v>
      </c>
      <c r="Q213">
        <f>IFERROR(J144+MATCH(P213,J213:N213,0)-1,"")</f>
        <v>2013</v>
      </c>
      <c r="R213">
        <f t="shared" si="38"/>
        <v>7900000</v>
      </c>
      <c r="S213" t="str">
        <f>IFERROR(J144+MATCH(R213,J213:N213)-1,"")</f>
        <v/>
      </c>
      <c r="T213">
        <f t="shared" si="39"/>
        <v>26450000</v>
      </c>
      <c r="U213">
        <f t="shared" si="40"/>
        <v>17114528.915515028</v>
      </c>
      <c r="V213">
        <f t="shared" si="41"/>
        <v>0.49606974529713549</v>
      </c>
      <c r="W213">
        <f t="shared" si="42"/>
        <v>1.2673442609534591</v>
      </c>
      <c r="X213">
        <f t="shared" si="43"/>
        <v>0.26936178160421609</v>
      </c>
      <c r="Y213">
        <f t="shared" si="44"/>
        <v>-1.0838744140473338</v>
      </c>
      <c r="Z213">
        <f t="shared" si="45"/>
        <v>-0.94890137380747708</v>
      </c>
      <c r="AA213">
        <f t="shared" si="46"/>
        <v>1.2673442609534591</v>
      </c>
      <c r="AB213">
        <f>IFERROR(V144+MATCH(AA213,V213:Z213,0)-1,"")</f>
        <v>2013</v>
      </c>
    </row>
    <row r="214" spans="1:28" x14ac:dyDescent="0.3">
      <c r="A214" s="1">
        <v>8</v>
      </c>
      <c r="B214" t="s">
        <v>521</v>
      </c>
      <c r="C214" t="s">
        <v>11086</v>
      </c>
      <c r="D214" t="s">
        <v>9356</v>
      </c>
      <c r="E214" t="s">
        <v>11087</v>
      </c>
      <c r="F214" t="s">
        <v>11088</v>
      </c>
      <c r="G214" t="s">
        <v>254</v>
      </c>
      <c r="I214" t="str">
        <f t="shared" si="31"/>
        <v>N/A</v>
      </c>
      <c r="J214">
        <f t="shared" si="32"/>
        <v>-10000</v>
      </c>
      <c r="K214">
        <f t="shared" si="33"/>
        <v>-62000</v>
      </c>
      <c r="L214">
        <f t="shared" si="34"/>
        <v>-67000</v>
      </c>
      <c r="M214">
        <f t="shared" si="35"/>
        <v>-20000</v>
      </c>
      <c r="N214" t="str">
        <f t="shared" si="36"/>
        <v>N/A</v>
      </c>
      <c r="P214">
        <f t="shared" si="37"/>
        <v>-10000</v>
      </c>
      <c r="Q214">
        <f>IFERROR(J144+MATCH(P214,J214:N214,0)-1,"")</f>
        <v>2012</v>
      </c>
      <c r="R214">
        <f t="shared" si="38"/>
        <v>-67000</v>
      </c>
      <c r="S214">
        <f>IFERROR(J144+MATCH(R214,J214:N214)-1,"")</f>
        <v>2014</v>
      </c>
      <c r="T214">
        <f t="shared" si="39"/>
        <v>-39750</v>
      </c>
      <c r="U214">
        <f t="shared" si="40"/>
        <v>28941.032001871208</v>
      </c>
      <c r="V214">
        <f t="shared" si="41"/>
        <v>1.0279522858091752</v>
      </c>
      <c r="W214">
        <f t="shared" si="42"/>
        <v>-0.76880465073123194</v>
      </c>
      <c r="X214">
        <f t="shared" si="43"/>
        <v>-0.94156974078319411</v>
      </c>
      <c r="Y214">
        <f t="shared" si="44"/>
        <v>0.68242210570525086</v>
      </c>
      <c r="Z214" t="str">
        <f t="shared" si="45"/>
        <v/>
      </c>
      <c r="AA214">
        <f t="shared" si="46"/>
        <v>1.0279522858091752</v>
      </c>
      <c r="AB214">
        <f>IFERROR(V144+MATCH(AA214,V214:Z214,0)-1,"")</f>
        <v>2012</v>
      </c>
    </row>
    <row r="215" spans="1:28" x14ac:dyDescent="0.3">
      <c r="A215" s="1">
        <v>9</v>
      </c>
      <c r="B215" t="s">
        <v>527</v>
      </c>
      <c r="C215" t="s">
        <v>1963</v>
      </c>
      <c r="D215" t="s">
        <v>9609</v>
      </c>
      <c r="E215" t="s">
        <v>4460</v>
      </c>
      <c r="F215" t="s">
        <v>9685</v>
      </c>
      <c r="G215" t="s">
        <v>11089</v>
      </c>
      <c r="I215" t="str">
        <f t="shared" si="31"/>
        <v>N/A</v>
      </c>
      <c r="J215">
        <f t="shared" si="32"/>
        <v>3940000</v>
      </c>
      <c r="K215">
        <f t="shared" si="33"/>
        <v>8289999.9999999991</v>
      </c>
      <c r="L215">
        <f t="shared" si="34"/>
        <v>3300000</v>
      </c>
      <c r="M215">
        <f t="shared" si="35"/>
        <v>40740000</v>
      </c>
      <c r="N215">
        <f t="shared" si="36"/>
        <v>20150000</v>
      </c>
      <c r="P215">
        <f t="shared" si="37"/>
        <v>40740000</v>
      </c>
      <c r="Q215">
        <f>IFERROR(J144+MATCH(P215,J215:N215,0)-1,"")</f>
        <v>2015</v>
      </c>
      <c r="R215">
        <f t="shared" si="38"/>
        <v>3300000</v>
      </c>
      <c r="S215">
        <f>IFERROR(J144+MATCH(R215,J215:N215)-1,"")</f>
        <v>2014</v>
      </c>
      <c r="T215">
        <f t="shared" si="39"/>
        <v>15284000</v>
      </c>
      <c r="U215">
        <f t="shared" si="40"/>
        <v>15755193.746825203</v>
      </c>
      <c r="V215">
        <f t="shared" si="41"/>
        <v>-0.72001653437526947</v>
      </c>
      <c r="W215">
        <f t="shared" si="42"/>
        <v>-0.44391710520280636</v>
      </c>
      <c r="X215">
        <f t="shared" si="43"/>
        <v>-0.76063805958685027</v>
      </c>
      <c r="Y215">
        <f t="shared" si="44"/>
        <v>1.6157211652906258</v>
      </c>
      <c r="Z215">
        <f t="shared" si="45"/>
        <v>0.30885053387430017</v>
      </c>
      <c r="AA215">
        <f t="shared" si="46"/>
        <v>1.6157211652906258</v>
      </c>
      <c r="AB215">
        <f>IFERROR(V144+MATCH(AA215,V215:Z215,0)-1,"")</f>
        <v>2015</v>
      </c>
    </row>
    <row r="216" spans="1:28" x14ac:dyDescent="0.3">
      <c r="A216" s="1">
        <v>10</v>
      </c>
      <c r="B216" t="s">
        <v>533</v>
      </c>
      <c r="C216" t="s">
        <v>254</v>
      </c>
      <c r="D216" t="s">
        <v>11090</v>
      </c>
      <c r="E216" t="s">
        <v>11091</v>
      </c>
      <c r="F216" t="s">
        <v>11092</v>
      </c>
      <c r="G216" t="s">
        <v>11093</v>
      </c>
      <c r="I216" t="str">
        <f t="shared" si="31"/>
        <v>N/A</v>
      </c>
      <c r="J216" t="str">
        <f t="shared" si="32"/>
        <v>N/A</v>
      </c>
      <c r="K216">
        <f t="shared" si="33"/>
        <v>0.4501</v>
      </c>
      <c r="L216">
        <f t="shared" si="34"/>
        <v>-0.39189999999999997</v>
      </c>
      <c r="M216">
        <f t="shared" si="35"/>
        <v>0.41820000000000002</v>
      </c>
      <c r="N216">
        <f t="shared" si="36"/>
        <v>-0.37560000000000004</v>
      </c>
      <c r="P216">
        <f t="shared" si="37"/>
        <v>0.4501</v>
      </c>
      <c r="Q216">
        <f>IFERROR(J144+MATCH(P216,J216:N216,0)-1,"")</f>
        <v>2013</v>
      </c>
      <c r="R216">
        <f t="shared" si="38"/>
        <v>-0.39189999999999997</v>
      </c>
      <c r="S216">
        <f>IFERROR(J144+MATCH(R216,J216:N216)-1,"")</f>
        <v>2014</v>
      </c>
      <c r="T216">
        <f t="shared" si="39"/>
        <v>2.52E-2</v>
      </c>
      <c r="U216">
        <f t="shared" si="40"/>
        <v>0.47244119916309868</v>
      </c>
      <c r="V216" t="str">
        <f t="shared" si="41"/>
        <v/>
      </c>
      <c r="W216">
        <f t="shared" si="42"/>
        <v>0.89937118259941118</v>
      </c>
      <c r="X216">
        <f t="shared" si="43"/>
        <v>-0.88286119148555986</v>
      </c>
      <c r="Y216">
        <f t="shared" si="44"/>
        <v>0.83184955227481427</v>
      </c>
      <c r="Z216">
        <f t="shared" si="45"/>
        <v>-0.8483595433886657</v>
      </c>
      <c r="AA216">
        <f t="shared" si="46"/>
        <v>0.89937118259941118</v>
      </c>
      <c r="AB216">
        <f>IFERROR(V144+MATCH(AA216,V216:Z216,0)-1,"")</f>
        <v>2013</v>
      </c>
    </row>
    <row r="217" spans="1:28" x14ac:dyDescent="0.3">
      <c r="A217" s="1">
        <v>11</v>
      </c>
      <c r="B217" t="s">
        <v>538</v>
      </c>
      <c r="C217" t="s">
        <v>11094</v>
      </c>
      <c r="D217" t="s">
        <v>11095</v>
      </c>
      <c r="E217" t="s">
        <v>4332</v>
      </c>
      <c r="F217" t="s">
        <v>9416</v>
      </c>
      <c r="G217" t="s">
        <v>11096</v>
      </c>
      <c r="I217" t="str">
        <f t="shared" si="31"/>
        <v>N/A</v>
      </c>
      <c r="J217">
        <f t="shared" si="32"/>
        <v>10.47</v>
      </c>
      <c r="K217">
        <f t="shared" si="33"/>
        <v>10.18</v>
      </c>
      <c r="L217">
        <f t="shared" si="34"/>
        <v>16.940000000000001</v>
      </c>
      <c r="M217">
        <f t="shared" si="35"/>
        <v>2.42</v>
      </c>
      <c r="N217">
        <f t="shared" si="36"/>
        <v>15.02</v>
      </c>
      <c r="P217">
        <f t="shared" si="37"/>
        <v>16.940000000000001</v>
      </c>
      <c r="Q217">
        <f>IFERROR(J144+MATCH(P217,J217:N217,0)-1,"")</f>
        <v>2014</v>
      </c>
      <c r="R217">
        <f t="shared" si="38"/>
        <v>2.42</v>
      </c>
      <c r="S217" t="str">
        <f>IFERROR(J144+MATCH(R217,J217:N217)-1,"")</f>
        <v/>
      </c>
      <c r="T217">
        <f t="shared" si="39"/>
        <v>11.006</v>
      </c>
      <c r="U217">
        <f t="shared" si="40"/>
        <v>5.6127871864163881</v>
      </c>
      <c r="V217">
        <f t="shared" si="41"/>
        <v>-9.5496227132427766E-2</v>
      </c>
      <c r="W217">
        <f t="shared" si="42"/>
        <v>-0.14716396196154</v>
      </c>
      <c r="X217">
        <f t="shared" si="43"/>
        <v>1.0572287533653486</v>
      </c>
      <c r="Y217">
        <f t="shared" si="44"/>
        <v>-1.5297212801474356</v>
      </c>
      <c r="Z217">
        <f t="shared" si="45"/>
        <v>0.71515271587605467</v>
      </c>
      <c r="AA217">
        <f t="shared" si="46"/>
        <v>-1.5297212801474356</v>
      </c>
      <c r="AB217">
        <f>IFERROR(V144+MATCH(AA217,V217:Z217,0)-1,"")</f>
        <v>2015</v>
      </c>
    </row>
    <row r="218" spans="1:28" x14ac:dyDescent="0.3">
      <c r="A218" s="1">
        <v>12</v>
      </c>
      <c r="B218" t="s">
        <v>544</v>
      </c>
      <c r="C218" t="s">
        <v>254</v>
      </c>
      <c r="D218" t="s">
        <v>2766</v>
      </c>
      <c r="E218" t="s">
        <v>11097</v>
      </c>
      <c r="F218" t="s">
        <v>254</v>
      </c>
      <c r="G218" t="s">
        <v>254</v>
      </c>
      <c r="I218" t="str">
        <f t="shared" si="31"/>
        <v>N/A</v>
      </c>
      <c r="J218" t="str">
        <f t="shared" si="32"/>
        <v>N/A</v>
      </c>
      <c r="K218">
        <f t="shared" si="33"/>
        <v>28830000</v>
      </c>
      <c r="L218">
        <f t="shared" si="34"/>
        <v>29250000</v>
      </c>
      <c r="M218" t="str">
        <f t="shared" si="35"/>
        <v>N/A</v>
      </c>
      <c r="N218" t="str">
        <f t="shared" si="36"/>
        <v>N/A</v>
      </c>
      <c r="P218">
        <f t="shared" si="37"/>
        <v>29250000</v>
      </c>
      <c r="Q218">
        <f>IFERROR(J144+MATCH(P218,J218:N218,0)-1,"")</f>
        <v>2014</v>
      </c>
      <c r="R218">
        <f t="shared" si="38"/>
        <v>28830000</v>
      </c>
      <c r="S218">
        <f>IFERROR(J144+MATCH(R218,J218:N218)-1,"")</f>
        <v>2013</v>
      </c>
      <c r="T218">
        <f t="shared" si="39"/>
        <v>29040000</v>
      </c>
      <c r="U218">
        <f t="shared" si="40"/>
        <v>296984.84809834993</v>
      </c>
      <c r="V218" t="str">
        <f t="shared" si="41"/>
        <v/>
      </c>
      <c r="W218">
        <f t="shared" si="42"/>
        <v>-0.70710678118654757</v>
      </c>
      <c r="X218">
        <f t="shared" si="43"/>
        <v>0.70710678118654757</v>
      </c>
      <c r="Y218" t="str">
        <f t="shared" si="44"/>
        <v/>
      </c>
      <c r="Z218" t="str">
        <f t="shared" si="45"/>
        <v/>
      </c>
      <c r="AA218">
        <f t="shared" si="46"/>
        <v>-0.70710678118654757</v>
      </c>
      <c r="AB218">
        <f>IFERROR(V144+MATCH(AA218,V218:Z218,0)-1,"")</f>
        <v>2013</v>
      </c>
    </row>
    <row r="219" spans="1:28" x14ac:dyDescent="0.3">
      <c r="A219" s="1">
        <v>13</v>
      </c>
      <c r="B219" t="s">
        <v>545</v>
      </c>
      <c r="C219" t="s">
        <v>254</v>
      </c>
      <c r="D219" t="s">
        <v>2766</v>
      </c>
      <c r="E219" t="s">
        <v>11097</v>
      </c>
      <c r="F219" t="s">
        <v>254</v>
      </c>
      <c r="G219" t="s">
        <v>254</v>
      </c>
      <c r="I219" t="str">
        <f t="shared" si="31"/>
        <v>N/A</v>
      </c>
      <c r="J219" t="str">
        <f t="shared" si="32"/>
        <v>N/A</v>
      </c>
      <c r="K219">
        <f t="shared" si="33"/>
        <v>28830000</v>
      </c>
      <c r="L219">
        <f t="shared" si="34"/>
        <v>29250000</v>
      </c>
      <c r="M219" t="str">
        <f t="shared" si="35"/>
        <v>N/A</v>
      </c>
      <c r="N219" t="str">
        <f t="shared" si="36"/>
        <v>N/A</v>
      </c>
      <c r="P219">
        <f t="shared" si="37"/>
        <v>29250000</v>
      </c>
      <c r="Q219">
        <f>IFERROR(J144+MATCH(P219,J219:N219,0)-1,"")</f>
        <v>2014</v>
      </c>
      <c r="R219">
        <f t="shared" si="38"/>
        <v>28830000</v>
      </c>
      <c r="S219">
        <f>IFERROR(J144+MATCH(R219,J219:N219)-1,"")</f>
        <v>2013</v>
      </c>
      <c r="T219">
        <f t="shared" si="39"/>
        <v>29040000</v>
      </c>
      <c r="U219">
        <f t="shared" si="40"/>
        <v>296984.84809834993</v>
      </c>
      <c r="V219" t="str">
        <f t="shared" si="41"/>
        <v/>
      </c>
      <c r="W219">
        <f t="shared" si="42"/>
        <v>-0.70710678118654757</v>
      </c>
      <c r="X219">
        <f t="shared" si="43"/>
        <v>0.70710678118654757</v>
      </c>
      <c r="Y219" t="str">
        <f t="shared" si="44"/>
        <v/>
      </c>
      <c r="Z219" t="str">
        <f t="shared" si="45"/>
        <v/>
      </c>
      <c r="AA219">
        <f t="shared" si="46"/>
        <v>-0.70710678118654757</v>
      </c>
      <c r="AB219">
        <f>IFERROR(V144+MATCH(AA219,V219:Z219,0)-1,"")</f>
        <v>2013</v>
      </c>
    </row>
    <row r="220" spans="1:28" x14ac:dyDescent="0.3">
      <c r="A220" s="1">
        <v>14</v>
      </c>
      <c r="B220" t="s">
        <v>546</v>
      </c>
      <c r="C220" t="s">
        <v>254</v>
      </c>
      <c r="D220" t="s">
        <v>254</v>
      </c>
      <c r="E220" t="s">
        <v>254</v>
      </c>
      <c r="F220" t="s">
        <v>254</v>
      </c>
      <c r="G220" t="s">
        <v>254</v>
      </c>
      <c r="I220" t="str">
        <f t="shared" si="31"/>
        <v>N/A</v>
      </c>
      <c r="J220" t="str">
        <f t="shared" si="32"/>
        <v>N/A</v>
      </c>
      <c r="K220" t="str">
        <f t="shared" si="33"/>
        <v>N/A</v>
      </c>
      <c r="L220" t="str">
        <f t="shared" si="34"/>
        <v>N/A</v>
      </c>
      <c r="M220" t="str">
        <f t="shared" si="35"/>
        <v>N/A</v>
      </c>
      <c r="N220" t="str">
        <f t="shared" si="36"/>
        <v>N/A</v>
      </c>
      <c r="P220">
        <f t="shared" si="37"/>
        <v>0</v>
      </c>
      <c r="Q220" t="str">
        <f>IFERROR(J144+MATCH(P220,J220:N220,0)-1,"")</f>
        <v/>
      </c>
      <c r="R220" t="str">
        <f t="shared" si="38"/>
        <v/>
      </c>
      <c r="S220" t="str">
        <f>IFERROR(J144+MATCH(R220,J220:N220)-1,"")</f>
        <v/>
      </c>
      <c r="T220" t="str">
        <f t="shared" si="39"/>
        <v/>
      </c>
      <c r="U220" t="str">
        <f t="shared" si="40"/>
        <v/>
      </c>
      <c r="V220" t="str">
        <f t="shared" si="41"/>
        <v/>
      </c>
      <c r="W220" t="str">
        <f t="shared" si="42"/>
        <v/>
      </c>
      <c r="X220" t="str">
        <f t="shared" si="43"/>
        <v/>
      </c>
      <c r="Y220" t="str">
        <f t="shared" si="44"/>
        <v/>
      </c>
      <c r="Z220" t="str">
        <f t="shared" si="45"/>
        <v/>
      </c>
      <c r="AA220">
        <f t="shared" si="46"/>
        <v>0</v>
      </c>
      <c r="AB220" t="str">
        <f>IFERROR(V144+MATCH(AA220,V220:Z220,0)-1,"")</f>
        <v/>
      </c>
    </row>
    <row r="221" spans="1:28" x14ac:dyDescent="0.3">
      <c r="A221" s="1">
        <v>15</v>
      </c>
      <c r="B221" t="s">
        <v>547</v>
      </c>
      <c r="C221" t="s">
        <v>254</v>
      </c>
      <c r="D221" t="s">
        <v>254</v>
      </c>
      <c r="E221" t="s">
        <v>254</v>
      </c>
      <c r="F221" t="s">
        <v>254</v>
      </c>
      <c r="G221" t="s">
        <v>254</v>
      </c>
      <c r="I221" t="str">
        <f t="shared" si="31"/>
        <v>N/A</v>
      </c>
      <c r="J221" t="str">
        <f t="shared" si="32"/>
        <v>N/A</v>
      </c>
      <c r="K221" t="str">
        <f t="shared" si="33"/>
        <v>N/A</v>
      </c>
      <c r="L221" t="str">
        <f t="shared" si="34"/>
        <v>N/A</v>
      </c>
      <c r="M221" t="str">
        <f t="shared" si="35"/>
        <v>N/A</v>
      </c>
      <c r="N221" t="str">
        <f t="shared" si="36"/>
        <v>N/A</v>
      </c>
      <c r="P221">
        <f t="shared" si="37"/>
        <v>0</v>
      </c>
      <c r="Q221" t="str">
        <f>IFERROR(J144+MATCH(P221,J221:N221,0)-1,"")</f>
        <v/>
      </c>
      <c r="R221" t="str">
        <f t="shared" si="38"/>
        <v/>
      </c>
      <c r="S221" t="str">
        <f>IFERROR(J144+MATCH(R221,J221:N221)-1,"")</f>
        <v/>
      </c>
      <c r="T221" t="str">
        <f t="shared" si="39"/>
        <v/>
      </c>
      <c r="U221" t="str">
        <f t="shared" si="40"/>
        <v/>
      </c>
      <c r="V221" t="str">
        <f t="shared" si="41"/>
        <v/>
      </c>
      <c r="W221" t="str">
        <f t="shared" si="42"/>
        <v/>
      </c>
      <c r="X221" t="str">
        <f t="shared" si="43"/>
        <v/>
      </c>
      <c r="Y221" t="str">
        <f t="shared" si="44"/>
        <v/>
      </c>
      <c r="Z221" t="str">
        <f t="shared" si="45"/>
        <v/>
      </c>
      <c r="AA221">
        <f t="shared" si="46"/>
        <v>0</v>
      </c>
      <c r="AB221" t="str">
        <f>IFERROR(V144+MATCH(AA221,V221:Z221,0)-1,"")</f>
        <v/>
      </c>
    </row>
    <row r="222" spans="1:28" x14ac:dyDescent="0.3">
      <c r="A222" s="1">
        <v>16</v>
      </c>
      <c r="B222" t="s">
        <v>548</v>
      </c>
      <c r="C222" t="s">
        <v>254</v>
      </c>
      <c r="D222" t="s">
        <v>254</v>
      </c>
      <c r="E222" t="s">
        <v>254</v>
      </c>
      <c r="F222" t="s">
        <v>254</v>
      </c>
      <c r="G222" t="s">
        <v>254</v>
      </c>
      <c r="I222" t="str">
        <f t="shared" si="31"/>
        <v>N/A</v>
      </c>
      <c r="J222" t="str">
        <f t="shared" si="32"/>
        <v>N/A</v>
      </c>
      <c r="K222" t="str">
        <f t="shared" si="33"/>
        <v>N/A</v>
      </c>
      <c r="L222" t="str">
        <f t="shared" si="34"/>
        <v>N/A</v>
      </c>
      <c r="M222" t="str">
        <f t="shared" si="35"/>
        <v>N/A</v>
      </c>
      <c r="N222" t="str">
        <f t="shared" si="36"/>
        <v>N/A</v>
      </c>
      <c r="P222">
        <f t="shared" si="37"/>
        <v>0</v>
      </c>
      <c r="Q222" t="str">
        <f>IFERROR(J144+MATCH(P222,J222:N222,0)-1,"")</f>
        <v/>
      </c>
      <c r="R222" t="str">
        <f t="shared" si="38"/>
        <v/>
      </c>
      <c r="S222" t="str">
        <f>IFERROR(J144+MATCH(R222,J222:N222)-1,"")</f>
        <v/>
      </c>
      <c r="T222" t="str">
        <f t="shared" si="39"/>
        <v/>
      </c>
      <c r="U222" t="str">
        <f t="shared" si="40"/>
        <v/>
      </c>
      <c r="V222" t="str">
        <f t="shared" si="41"/>
        <v/>
      </c>
      <c r="W222" t="str">
        <f t="shared" si="42"/>
        <v/>
      </c>
      <c r="X222" t="str">
        <f t="shared" si="43"/>
        <v/>
      </c>
      <c r="Y222" t="str">
        <f t="shared" si="44"/>
        <v/>
      </c>
      <c r="Z222" t="str">
        <f t="shared" si="45"/>
        <v/>
      </c>
      <c r="AA222">
        <f t="shared" si="46"/>
        <v>0</v>
      </c>
      <c r="AB222" t="str">
        <f>IFERROR(V144+MATCH(AA222,V222:Z222,0)-1,"")</f>
        <v/>
      </c>
    </row>
    <row r="223" spans="1:28" x14ac:dyDescent="0.3">
      <c r="A223" s="1">
        <v>17</v>
      </c>
      <c r="B223" t="s">
        <v>549</v>
      </c>
      <c r="C223" t="s">
        <v>3668</v>
      </c>
      <c r="D223" t="s">
        <v>11098</v>
      </c>
      <c r="E223" t="s">
        <v>11099</v>
      </c>
      <c r="F223" t="s">
        <v>11100</v>
      </c>
      <c r="G223" t="s">
        <v>11101</v>
      </c>
      <c r="I223" t="str">
        <f t="shared" si="31"/>
        <v>N/A</v>
      </c>
      <c r="J223">
        <f t="shared" si="32"/>
        <v>10910000</v>
      </c>
      <c r="K223">
        <f t="shared" si="33"/>
        <v>9770000</v>
      </c>
      <c r="L223">
        <f t="shared" si="34"/>
        <v>13480000</v>
      </c>
      <c r="M223">
        <f t="shared" si="35"/>
        <v>221730000</v>
      </c>
      <c r="N223">
        <f t="shared" si="36"/>
        <v>6320000</v>
      </c>
      <c r="P223">
        <f t="shared" si="37"/>
        <v>221730000</v>
      </c>
      <c r="Q223">
        <f>IFERROR(J144+MATCH(P223,J223:N223,0)-1,"")</f>
        <v>2015</v>
      </c>
      <c r="R223">
        <f t="shared" si="38"/>
        <v>6320000</v>
      </c>
      <c r="S223" t="str">
        <f>IFERROR(J144+MATCH(R223,J223:N223)-1,"")</f>
        <v/>
      </c>
      <c r="T223">
        <f t="shared" si="39"/>
        <v>52442000</v>
      </c>
      <c r="U223">
        <f t="shared" si="40"/>
        <v>94669834.002178326</v>
      </c>
      <c r="V223">
        <f t="shared" si="41"/>
        <v>-0.43870363181416755</v>
      </c>
      <c r="W223">
        <f t="shared" si="42"/>
        <v>-0.45074548244183177</v>
      </c>
      <c r="X223">
        <f t="shared" si="43"/>
        <v>-0.41155665276759118</v>
      </c>
      <c r="Y223">
        <f t="shared" si="44"/>
        <v>1.7881936921544062</v>
      </c>
      <c r="Z223">
        <f t="shared" si="45"/>
        <v>-0.48718792513081566</v>
      </c>
      <c r="AA223">
        <f t="shared" si="46"/>
        <v>1.7881936921544062</v>
      </c>
      <c r="AB223">
        <f>IFERROR(V144+MATCH(AA223,V223:Z223,0)-1,"")</f>
        <v>2015</v>
      </c>
    </row>
    <row r="224" spans="1:28" x14ac:dyDescent="0.3">
      <c r="A224" s="1">
        <v>18</v>
      </c>
      <c r="B224" t="s">
        <v>555</v>
      </c>
      <c r="C224" t="s">
        <v>9185</v>
      </c>
      <c r="D224" t="s">
        <v>411</v>
      </c>
      <c r="E224" t="s">
        <v>2918</v>
      </c>
      <c r="F224" t="s">
        <v>11102</v>
      </c>
      <c r="G224" t="s">
        <v>11103</v>
      </c>
      <c r="I224" t="str">
        <f t="shared" si="31"/>
        <v>N/A</v>
      </c>
      <c r="J224">
        <f t="shared" si="32"/>
        <v>5640000</v>
      </c>
      <c r="K224">
        <f t="shared" si="33"/>
        <v>5400000</v>
      </c>
      <c r="L224">
        <f t="shared" si="34"/>
        <v>4800000</v>
      </c>
      <c r="M224">
        <f t="shared" si="35"/>
        <v>211830000</v>
      </c>
      <c r="N224">
        <f t="shared" si="36"/>
        <v>331000</v>
      </c>
      <c r="P224">
        <f t="shared" si="37"/>
        <v>211830000</v>
      </c>
      <c r="Q224">
        <f>IFERROR(J144+MATCH(P224,J224:N224,0)-1,"")</f>
        <v>2015</v>
      </c>
      <c r="R224">
        <f t="shared" si="38"/>
        <v>331000</v>
      </c>
      <c r="S224" t="str">
        <f>IFERROR(J144+MATCH(R224,J224:N224)-1,"")</f>
        <v/>
      </c>
      <c r="T224">
        <f t="shared" si="39"/>
        <v>45600200</v>
      </c>
      <c r="U224">
        <f t="shared" si="40"/>
        <v>92950493.356409892</v>
      </c>
      <c r="V224">
        <f t="shared" si="41"/>
        <v>-0.42990842282865982</v>
      </c>
      <c r="W224">
        <f t="shared" si="42"/>
        <v>-0.43249044247518009</v>
      </c>
      <c r="X224">
        <f t="shared" si="43"/>
        <v>-0.43894549159148066</v>
      </c>
      <c r="Y224">
        <f t="shared" si="44"/>
        <v>1.7883692059880469</v>
      </c>
      <c r="Z224">
        <f t="shared" si="45"/>
        <v>-0.48702484909272642</v>
      </c>
      <c r="AA224">
        <f t="shared" si="46"/>
        <v>1.7883692059880469</v>
      </c>
      <c r="AB224">
        <f>IFERROR(V144+MATCH(AA224,V224:Z224,0)-1,"")</f>
        <v>2015</v>
      </c>
    </row>
    <row r="225" spans="1:28" x14ac:dyDescent="0.3">
      <c r="A225" s="1">
        <v>19</v>
      </c>
      <c r="B225" t="s">
        <v>561</v>
      </c>
      <c r="C225" t="s">
        <v>11104</v>
      </c>
      <c r="D225" t="s">
        <v>11105</v>
      </c>
      <c r="E225" t="s">
        <v>11106</v>
      </c>
      <c r="F225" t="s">
        <v>7833</v>
      </c>
      <c r="G225" t="s">
        <v>11107</v>
      </c>
      <c r="I225" t="str">
        <f t="shared" si="31"/>
        <v>N/A</v>
      </c>
      <c r="J225">
        <f t="shared" si="32"/>
        <v>212070000</v>
      </c>
      <c r="K225">
        <f t="shared" si="33"/>
        <v>428680000</v>
      </c>
      <c r="L225">
        <f t="shared" si="34"/>
        <v>378300000</v>
      </c>
      <c r="M225">
        <f t="shared" si="35"/>
        <v>340680000</v>
      </c>
      <c r="N225">
        <f t="shared" si="36"/>
        <v>97850000</v>
      </c>
      <c r="P225">
        <f t="shared" si="37"/>
        <v>428680000</v>
      </c>
      <c r="Q225">
        <f>IFERROR(J144+MATCH(P225,J225:N225,0)-1,"")</f>
        <v>2013</v>
      </c>
      <c r="R225">
        <f t="shared" si="38"/>
        <v>97850000</v>
      </c>
      <c r="S225" t="str">
        <f>IFERROR(J144+MATCH(R225,J225:N225)-1,"")</f>
        <v/>
      </c>
      <c r="T225">
        <f t="shared" si="39"/>
        <v>291516000</v>
      </c>
      <c r="U225">
        <f t="shared" si="40"/>
        <v>134704037.54156741</v>
      </c>
      <c r="V225">
        <f t="shared" si="41"/>
        <v>-0.58978187625210787</v>
      </c>
      <c r="W225">
        <f t="shared" si="42"/>
        <v>1.0182619801405246</v>
      </c>
      <c r="X225">
        <f t="shared" si="43"/>
        <v>0.64425685810063349</v>
      </c>
      <c r="Y225">
        <f t="shared" si="44"/>
        <v>0.36497792417564923</v>
      </c>
      <c r="Z225">
        <f t="shared" si="45"/>
        <v>-1.4377148861646996</v>
      </c>
      <c r="AA225">
        <f t="shared" si="46"/>
        <v>-1.4377148861646996</v>
      </c>
      <c r="AB225">
        <f>IFERROR(V144+MATCH(AA225,V225:Z225,0)-1,"")</f>
        <v>2016</v>
      </c>
    </row>
    <row r="226" spans="1:28" x14ac:dyDescent="0.3">
      <c r="I226" t="str">
        <f t="shared" si="31"/>
        <v>N/A</v>
      </c>
      <c r="J226" t="str">
        <f t="shared" si="32"/>
        <v>N/A</v>
      </c>
      <c r="K226" t="str">
        <f t="shared" si="33"/>
        <v>N/A</v>
      </c>
      <c r="L226" t="str">
        <f t="shared" si="34"/>
        <v>N/A</v>
      </c>
      <c r="M226" t="str">
        <f t="shared" si="35"/>
        <v>N/A</v>
      </c>
      <c r="N226" t="str">
        <f t="shared" si="36"/>
        <v>N/A</v>
      </c>
      <c r="P226">
        <f t="shared" si="37"/>
        <v>0</v>
      </c>
      <c r="Q226" t="str">
        <f>IFERROR(J144+MATCH(P226,J226:N226,0)-1,"")</f>
        <v/>
      </c>
      <c r="R226" t="str">
        <f t="shared" si="38"/>
        <v/>
      </c>
      <c r="S226" t="str">
        <f>IFERROR(J144+MATCH(R226,J226:N226)-1,"")</f>
        <v/>
      </c>
      <c r="T226" t="str">
        <f t="shared" si="39"/>
        <v/>
      </c>
      <c r="U226" t="str">
        <f t="shared" si="40"/>
        <v/>
      </c>
      <c r="V226" t="str">
        <f t="shared" si="41"/>
        <v/>
      </c>
      <c r="W226" t="str">
        <f t="shared" si="42"/>
        <v/>
      </c>
      <c r="X226" t="str">
        <f t="shared" si="43"/>
        <v/>
      </c>
      <c r="Y226" t="str">
        <f t="shared" si="44"/>
        <v/>
      </c>
      <c r="Z226" t="str">
        <f t="shared" si="45"/>
        <v/>
      </c>
      <c r="AA226">
        <f t="shared" si="46"/>
        <v>0</v>
      </c>
      <c r="AB226" t="str">
        <f>IFERROR(V144+MATCH(AA226,V226:Z226,0)-1,"")</f>
        <v/>
      </c>
    </row>
    <row r="227" spans="1:28" x14ac:dyDescent="0.3">
      <c r="B227" s="1" t="s">
        <v>307</v>
      </c>
      <c r="C227" s="1" t="s">
        <v>242</v>
      </c>
      <c r="D227" s="1" t="s">
        <v>243</v>
      </c>
      <c r="E227" s="1" t="s">
        <v>244</v>
      </c>
      <c r="F227" s="1" t="s">
        <v>245</v>
      </c>
      <c r="G227" s="1" t="s">
        <v>246</v>
      </c>
      <c r="H227" s="1" t="s">
        <v>247</v>
      </c>
      <c r="I227" t="str">
        <f t="shared" si="31"/>
        <v>pos_trend</v>
      </c>
      <c r="J227">
        <f t="shared" si="32"/>
        <v>2012</v>
      </c>
      <c r="K227">
        <f t="shared" si="33"/>
        <v>2013</v>
      </c>
      <c r="L227">
        <f t="shared" si="34"/>
        <v>2014</v>
      </c>
      <c r="M227">
        <f t="shared" si="35"/>
        <v>2015</v>
      </c>
      <c r="N227">
        <f t="shared" si="36"/>
        <v>2016</v>
      </c>
      <c r="P227">
        <f t="shared" si="37"/>
        <v>2016</v>
      </c>
      <c r="Q227">
        <f>IFERROR(J144+MATCH(P227,J227:N227,0)-1,"")</f>
        <v>2016</v>
      </c>
      <c r="R227">
        <f t="shared" si="38"/>
        <v>2012</v>
      </c>
      <c r="S227">
        <f>IFERROR(J144+MATCH(R227,J227:N227)-1,"")</f>
        <v>2012</v>
      </c>
      <c r="T227">
        <f t="shared" si="39"/>
        <v>2014</v>
      </c>
      <c r="U227">
        <f t="shared" si="40"/>
        <v>1.5811388300841898</v>
      </c>
      <c r="V227">
        <f t="shared" si="41"/>
        <v>-1.2649110640673518</v>
      </c>
      <c r="W227">
        <f t="shared" si="42"/>
        <v>-0.63245553203367588</v>
      </c>
      <c r="X227">
        <f t="shared" si="43"/>
        <v>0</v>
      </c>
      <c r="Y227">
        <f t="shared" si="44"/>
        <v>0.63245553203367588</v>
      </c>
      <c r="Z227">
        <f t="shared" si="45"/>
        <v>1.2649110640673518</v>
      </c>
      <c r="AA227">
        <f t="shared" si="46"/>
        <v>-1.2649110640673518</v>
      </c>
      <c r="AB227">
        <f>IFERROR(V144+MATCH(AA227,V227:Z227,0)-1,"")</f>
        <v>2012</v>
      </c>
    </row>
    <row r="228" spans="1:28" x14ac:dyDescent="0.3">
      <c r="A228" s="1">
        <v>0</v>
      </c>
      <c r="B228" t="s">
        <v>567</v>
      </c>
      <c r="C228" t="s">
        <v>9643</v>
      </c>
      <c r="D228" t="s">
        <v>1984</v>
      </c>
      <c r="E228" t="s">
        <v>11108</v>
      </c>
      <c r="F228" t="s">
        <v>11109</v>
      </c>
      <c r="G228" t="s">
        <v>11110</v>
      </c>
      <c r="I228" t="str">
        <f t="shared" si="31"/>
        <v>N/A</v>
      </c>
      <c r="J228">
        <f t="shared" si="32"/>
        <v>7530000</v>
      </c>
      <c r="K228">
        <f t="shared" si="33"/>
        <v>16110000</v>
      </c>
      <c r="L228">
        <f t="shared" si="34"/>
        <v>15940000</v>
      </c>
      <c r="M228">
        <f t="shared" si="35"/>
        <v>11310000</v>
      </c>
      <c r="N228">
        <f t="shared" si="36"/>
        <v>10840000</v>
      </c>
      <c r="P228">
        <f t="shared" si="37"/>
        <v>16110000</v>
      </c>
      <c r="Q228">
        <f>IFERROR(J144+MATCH(P228,J228:N228,0)-1,"")</f>
        <v>2013</v>
      </c>
      <c r="R228">
        <f t="shared" si="38"/>
        <v>7530000</v>
      </c>
      <c r="S228">
        <f>IFERROR(J144+MATCH(R228,J228:N228)-1,"")</f>
        <v>2012</v>
      </c>
      <c r="T228">
        <f t="shared" si="39"/>
        <v>12346000</v>
      </c>
      <c r="U228">
        <f t="shared" si="40"/>
        <v>3661274.3683040198</v>
      </c>
      <c r="V228">
        <f t="shared" si="41"/>
        <v>-1.3153889917927331</v>
      </c>
      <c r="W228">
        <f t="shared" si="42"/>
        <v>1.0280573432532905</v>
      </c>
      <c r="X228">
        <f t="shared" si="43"/>
        <v>0.98162542286193577</v>
      </c>
      <c r="Y228">
        <f t="shared" si="44"/>
        <v>-0.28296158544378558</v>
      </c>
      <c r="Z228">
        <f t="shared" si="45"/>
        <v>-0.41133218887870759</v>
      </c>
      <c r="AA228">
        <f t="shared" si="46"/>
        <v>-1.3153889917927331</v>
      </c>
      <c r="AB228">
        <f>IFERROR(V144+MATCH(AA228,V228:Z228,0)-1,"")</f>
        <v>2012</v>
      </c>
    </row>
    <row r="229" spans="1:28" x14ac:dyDescent="0.3">
      <c r="A229" s="1">
        <v>1</v>
      </c>
      <c r="B229" t="s">
        <v>573</v>
      </c>
      <c r="C229" t="s">
        <v>11111</v>
      </c>
      <c r="D229" t="s">
        <v>11112</v>
      </c>
      <c r="E229" t="s">
        <v>11113</v>
      </c>
      <c r="F229" t="s">
        <v>11114</v>
      </c>
      <c r="G229" t="s">
        <v>11115</v>
      </c>
      <c r="I229" t="str">
        <f t="shared" si="31"/>
        <v>N/A</v>
      </c>
      <c r="J229">
        <f t="shared" si="32"/>
        <v>30170000</v>
      </c>
      <c r="K229">
        <f t="shared" si="33"/>
        <v>34090000</v>
      </c>
      <c r="L229">
        <f t="shared" si="34"/>
        <v>37220000</v>
      </c>
      <c r="M229">
        <f t="shared" si="35"/>
        <v>18220000</v>
      </c>
      <c r="N229">
        <f t="shared" si="36"/>
        <v>23110000</v>
      </c>
      <c r="P229">
        <f t="shared" si="37"/>
        <v>37220000</v>
      </c>
      <c r="Q229">
        <f>IFERROR(J144+MATCH(P229,J229:N229,0)-1,"")</f>
        <v>2014</v>
      </c>
      <c r="R229">
        <f t="shared" si="38"/>
        <v>18220000</v>
      </c>
      <c r="S229" t="str">
        <f>IFERROR(J144+MATCH(R229,J229:N229)-1,"")</f>
        <v/>
      </c>
      <c r="T229">
        <f t="shared" si="39"/>
        <v>28562000</v>
      </c>
      <c r="U229">
        <f t="shared" si="40"/>
        <v>7822830.0505635431</v>
      </c>
      <c r="V229">
        <f t="shared" si="41"/>
        <v>0.20555220931639215</v>
      </c>
      <c r="W229">
        <f t="shared" si="42"/>
        <v>0.70664963501306954</v>
      </c>
      <c r="X229">
        <f t="shared" si="43"/>
        <v>1.1067605897147532</v>
      </c>
      <c r="Y229">
        <f t="shared" si="44"/>
        <v>-1.3220279532028156</v>
      </c>
      <c r="Z229">
        <f t="shared" si="45"/>
        <v>-0.69693448084139931</v>
      </c>
      <c r="AA229">
        <f t="shared" si="46"/>
        <v>-1.3220279532028156</v>
      </c>
      <c r="AB229">
        <f>IFERROR(V144+MATCH(AA229,V229:Z229,0)-1,"")</f>
        <v>2015</v>
      </c>
    </row>
    <row r="230" spans="1:28" x14ac:dyDescent="0.3">
      <c r="A230" s="1">
        <v>2</v>
      </c>
      <c r="B230" t="s">
        <v>579</v>
      </c>
      <c r="C230" t="s">
        <v>254</v>
      </c>
      <c r="D230" t="s">
        <v>254</v>
      </c>
      <c r="E230" t="s">
        <v>254</v>
      </c>
      <c r="F230" t="s">
        <v>254</v>
      </c>
      <c r="G230" t="s">
        <v>254</v>
      </c>
      <c r="I230" t="str">
        <f t="shared" si="31"/>
        <v>N/A</v>
      </c>
      <c r="J230" t="str">
        <f t="shared" si="32"/>
        <v>N/A</v>
      </c>
      <c r="K230" t="str">
        <f t="shared" si="33"/>
        <v>N/A</v>
      </c>
      <c r="L230" t="str">
        <f t="shared" si="34"/>
        <v>N/A</v>
      </c>
      <c r="M230" t="str">
        <f t="shared" si="35"/>
        <v>N/A</v>
      </c>
      <c r="N230" t="str">
        <f t="shared" si="36"/>
        <v>N/A</v>
      </c>
      <c r="P230">
        <f t="shared" si="37"/>
        <v>0</v>
      </c>
      <c r="Q230" t="str">
        <f>IFERROR(J144+MATCH(P230,J230:N230,0)-1,"")</f>
        <v/>
      </c>
      <c r="R230" t="str">
        <f t="shared" si="38"/>
        <v/>
      </c>
      <c r="S230" t="str">
        <f>IFERROR(J144+MATCH(R230,J230:N230)-1,"")</f>
        <v/>
      </c>
      <c r="T230" t="str">
        <f t="shared" si="39"/>
        <v/>
      </c>
      <c r="U230" t="str">
        <f t="shared" si="40"/>
        <v/>
      </c>
      <c r="V230" t="str">
        <f t="shared" si="41"/>
        <v/>
      </c>
      <c r="W230" t="str">
        <f t="shared" si="42"/>
        <v/>
      </c>
      <c r="X230" t="str">
        <f t="shared" si="43"/>
        <v/>
      </c>
      <c r="Y230" t="str">
        <f t="shared" si="44"/>
        <v/>
      </c>
      <c r="Z230" t="str">
        <f t="shared" si="45"/>
        <v/>
      </c>
      <c r="AA230">
        <f t="shared" si="46"/>
        <v>0</v>
      </c>
      <c r="AB230" t="str">
        <f>IFERROR(V144+MATCH(AA230,V230:Z230,0)-1,"")</f>
        <v/>
      </c>
    </row>
    <row r="231" spans="1:28" x14ac:dyDescent="0.3">
      <c r="A231" s="1">
        <v>3</v>
      </c>
      <c r="B231" t="s">
        <v>585</v>
      </c>
      <c r="C231" t="s">
        <v>254</v>
      </c>
      <c r="D231" t="s">
        <v>254</v>
      </c>
      <c r="E231" t="s">
        <v>254</v>
      </c>
      <c r="F231" t="s">
        <v>254</v>
      </c>
      <c r="G231" t="s">
        <v>254</v>
      </c>
      <c r="I231" t="str">
        <f t="shared" si="31"/>
        <v>N/A</v>
      </c>
      <c r="J231" t="str">
        <f t="shared" si="32"/>
        <v>N/A</v>
      </c>
      <c r="K231" t="str">
        <f t="shared" si="33"/>
        <v>N/A</v>
      </c>
      <c r="L231" t="str">
        <f t="shared" si="34"/>
        <v>N/A</v>
      </c>
      <c r="M231" t="str">
        <f t="shared" si="35"/>
        <v>N/A</v>
      </c>
      <c r="N231" t="str">
        <f t="shared" si="36"/>
        <v>N/A</v>
      </c>
      <c r="P231">
        <f t="shared" si="37"/>
        <v>0</v>
      </c>
      <c r="Q231" t="str">
        <f>IFERROR(J144+MATCH(P231,J231:N231,0)-1,"")</f>
        <v/>
      </c>
      <c r="R231" t="str">
        <f t="shared" si="38"/>
        <v/>
      </c>
      <c r="S231" t="str">
        <f>IFERROR(J144+MATCH(R231,J231:N231)-1,"")</f>
        <v/>
      </c>
      <c r="T231" t="str">
        <f t="shared" si="39"/>
        <v/>
      </c>
      <c r="U231" t="str">
        <f t="shared" si="40"/>
        <v/>
      </c>
      <c r="V231" t="str">
        <f t="shared" si="41"/>
        <v/>
      </c>
      <c r="W231" t="str">
        <f t="shared" si="42"/>
        <v/>
      </c>
      <c r="X231" t="str">
        <f t="shared" si="43"/>
        <v/>
      </c>
      <c r="Y231" t="str">
        <f t="shared" si="44"/>
        <v/>
      </c>
      <c r="Z231" t="str">
        <f t="shared" si="45"/>
        <v/>
      </c>
      <c r="AA231">
        <f t="shared" si="46"/>
        <v>0</v>
      </c>
      <c r="AB231" t="str">
        <f>IFERROR(V144+MATCH(AA231,V231:Z231,0)-1,"")</f>
        <v/>
      </c>
    </row>
    <row r="232" spans="1:28" x14ac:dyDescent="0.3">
      <c r="A232" s="1">
        <v>4</v>
      </c>
      <c r="B232" t="s">
        <v>589</v>
      </c>
      <c r="C232" t="s">
        <v>5999</v>
      </c>
      <c r="D232" t="s">
        <v>3807</v>
      </c>
      <c r="E232" t="s">
        <v>11116</v>
      </c>
      <c r="F232" t="s">
        <v>11117</v>
      </c>
      <c r="G232" t="s">
        <v>2408</v>
      </c>
      <c r="I232" t="str">
        <f t="shared" si="31"/>
        <v>N/A</v>
      </c>
      <c r="J232">
        <f t="shared" si="32"/>
        <v>23000000</v>
      </c>
      <c r="K232">
        <f t="shared" si="33"/>
        <v>24110000</v>
      </c>
      <c r="L232">
        <f t="shared" si="34"/>
        <v>26160000</v>
      </c>
      <c r="M232">
        <f t="shared" si="35"/>
        <v>9500000</v>
      </c>
      <c r="N232">
        <f t="shared" si="36"/>
        <v>13780000</v>
      </c>
      <c r="P232">
        <f t="shared" si="37"/>
        <v>26160000</v>
      </c>
      <c r="Q232">
        <f>IFERROR(J144+MATCH(P232,J232:N232,0)-1,"")</f>
        <v>2014</v>
      </c>
      <c r="R232">
        <f t="shared" si="38"/>
        <v>9500000</v>
      </c>
      <c r="S232" t="str">
        <f>IFERROR(J144+MATCH(R232,J232:N232)-1,"")</f>
        <v/>
      </c>
      <c r="T232">
        <f t="shared" si="39"/>
        <v>19310000</v>
      </c>
      <c r="U232">
        <f t="shared" si="40"/>
        <v>7252509.9103689613</v>
      </c>
      <c r="V232">
        <f t="shared" si="41"/>
        <v>0.50878937714023431</v>
      </c>
      <c r="W232">
        <f t="shared" si="42"/>
        <v>0.66183984018241859</v>
      </c>
      <c r="X232">
        <f t="shared" si="43"/>
        <v>0.94450060526032642</v>
      </c>
      <c r="Y232">
        <f t="shared" si="44"/>
        <v>-1.3526351733728179</v>
      </c>
      <c r="Z232">
        <f t="shared" si="45"/>
        <v>-0.76249464921016141</v>
      </c>
      <c r="AA232">
        <f t="shared" si="46"/>
        <v>-1.3526351733728179</v>
      </c>
      <c r="AB232">
        <f>IFERROR(V144+MATCH(AA232,V232:Z232,0)-1,"")</f>
        <v>2015</v>
      </c>
    </row>
    <row r="233" spans="1:28" x14ac:dyDescent="0.3">
      <c r="A233" s="1">
        <v>5</v>
      </c>
      <c r="B233" t="s">
        <v>593</v>
      </c>
      <c r="C233" t="s">
        <v>7661</v>
      </c>
      <c r="D233" t="s">
        <v>2798</v>
      </c>
      <c r="E233" t="s">
        <v>11118</v>
      </c>
      <c r="F233" t="s">
        <v>11119</v>
      </c>
      <c r="G233" t="s">
        <v>11120</v>
      </c>
      <c r="I233" t="str">
        <f t="shared" si="31"/>
        <v>pos_trend</v>
      </c>
      <c r="J233">
        <f t="shared" si="32"/>
        <v>2370000</v>
      </c>
      <c r="K233">
        <f t="shared" si="33"/>
        <v>6040000</v>
      </c>
      <c r="L233">
        <f t="shared" si="34"/>
        <v>7080000</v>
      </c>
      <c r="M233">
        <f t="shared" si="35"/>
        <v>8250000</v>
      </c>
      <c r="N233">
        <f t="shared" si="36"/>
        <v>8520000</v>
      </c>
      <c r="P233">
        <f t="shared" si="37"/>
        <v>8520000</v>
      </c>
      <c r="Q233">
        <f>IFERROR(J144+MATCH(P233,J233:N233,0)-1,"")</f>
        <v>2016</v>
      </c>
      <c r="R233">
        <f t="shared" si="38"/>
        <v>2370000</v>
      </c>
      <c r="S233">
        <f>IFERROR(J144+MATCH(R233,J233:N233)-1,"")</f>
        <v>2012</v>
      </c>
      <c r="T233">
        <f t="shared" si="39"/>
        <v>6452000</v>
      </c>
      <c r="U233">
        <f t="shared" si="40"/>
        <v>2486779.0412499458</v>
      </c>
      <c r="V233">
        <f t="shared" si="41"/>
        <v>-1.6414807798718771</v>
      </c>
      <c r="W233">
        <f t="shared" si="42"/>
        <v>-0.16567615906595135</v>
      </c>
      <c r="X233">
        <f t="shared" si="43"/>
        <v>0.25253550459567342</v>
      </c>
      <c r="Y233">
        <f t="shared" si="44"/>
        <v>0.72302362621500127</v>
      </c>
      <c r="Z233">
        <f t="shared" si="45"/>
        <v>0.83159780812715389</v>
      </c>
      <c r="AA233">
        <f t="shared" si="46"/>
        <v>-1.6414807798718771</v>
      </c>
      <c r="AB233">
        <f>IFERROR(V144+MATCH(AA233,V233:Z233,0)-1,"")</f>
        <v>2012</v>
      </c>
    </row>
    <row r="234" spans="1:28" x14ac:dyDescent="0.3">
      <c r="A234" s="1">
        <v>6</v>
      </c>
      <c r="B234" t="s">
        <v>599</v>
      </c>
      <c r="C234" t="s">
        <v>11121</v>
      </c>
      <c r="D234" t="s">
        <v>2887</v>
      </c>
      <c r="E234" t="s">
        <v>11122</v>
      </c>
      <c r="F234" t="s">
        <v>2806</v>
      </c>
      <c r="G234" t="s">
        <v>8245</v>
      </c>
      <c r="I234" t="str">
        <f t="shared" si="31"/>
        <v>N/A</v>
      </c>
      <c r="J234">
        <f t="shared" si="32"/>
        <v>22640000</v>
      </c>
      <c r="K234">
        <f t="shared" si="33"/>
        <v>17990000</v>
      </c>
      <c r="L234">
        <f t="shared" si="34"/>
        <v>21280000</v>
      </c>
      <c r="M234">
        <f t="shared" si="35"/>
        <v>6920000</v>
      </c>
      <c r="N234">
        <f t="shared" si="36"/>
        <v>12270000</v>
      </c>
      <c r="P234">
        <f t="shared" si="37"/>
        <v>22640000</v>
      </c>
      <c r="Q234">
        <f>IFERROR(J144+MATCH(P234,J234:N234,0)-1,"")</f>
        <v>2012</v>
      </c>
      <c r="R234">
        <f t="shared" si="38"/>
        <v>6920000</v>
      </c>
      <c r="S234" t="str">
        <f>IFERROR(J144+MATCH(R234,J234:N234)-1,"")</f>
        <v/>
      </c>
      <c r="T234">
        <f t="shared" si="39"/>
        <v>16220000</v>
      </c>
      <c r="U234">
        <f t="shared" si="40"/>
        <v>6558303.8965878971</v>
      </c>
      <c r="V234">
        <f t="shared" si="41"/>
        <v>0.97891163648884083</v>
      </c>
      <c r="W234">
        <f t="shared" si="42"/>
        <v>0.26988685305066173</v>
      </c>
      <c r="X234">
        <f t="shared" si="43"/>
        <v>0.77154094713917987</v>
      </c>
      <c r="Y234">
        <f t="shared" si="44"/>
        <v>-1.4180495668763582</v>
      </c>
      <c r="Z234">
        <f t="shared" si="45"/>
        <v>-0.60228986980232424</v>
      </c>
      <c r="AA234">
        <f t="shared" si="46"/>
        <v>-1.4180495668763582</v>
      </c>
      <c r="AB234">
        <f>IFERROR(V144+MATCH(AA234,V234:Z234,0)-1,"")</f>
        <v>2015</v>
      </c>
    </row>
    <row r="235" spans="1:28" x14ac:dyDescent="0.3">
      <c r="A235" s="1">
        <v>7</v>
      </c>
      <c r="B235" t="s">
        <v>605</v>
      </c>
      <c r="C235" t="s">
        <v>254</v>
      </c>
      <c r="D235" t="s">
        <v>254</v>
      </c>
      <c r="E235" t="s">
        <v>254</v>
      </c>
      <c r="F235" t="s">
        <v>254</v>
      </c>
      <c r="G235" t="s">
        <v>254</v>
      </c>
      <c r="I235" t="str">
        <f t="shared" si="31"/>
        <v>N/A</v>
      </c>
      <c r="J235" t="str">
        <f t="shared" si="32"/>
        <v>N/A</v>
      </c>
      <c r="K235" t="str">
        <f t="shared" si="33"/>
        <v>N/A</v>
      </c>
      <c r="L235" t="str">
        <f t="shared" si="34"/>
        <v>N/A</v>
      </c>
      <c r="M235" t="str">
        <f t="shared" si="35"/>
        <v>N/A</v>
      </c>
      <c r="N235" t="str">
        <f t="shared" si="36"/>
        <v>N/A</v>
      </c>
      <c r="P235">
        <f t="shared" si="37"/>
        <v>0</v>
      </c>
      <c r="Q235" t="str">
        <f>IFERROR(J144+MATCH(P235,J235:N235,0)-1,"")</f>
        <v/>
      </c>
      <c r="R235" t="str">
        <f t="shared" si="38"/>
        <v/>
      </c>
      <c r="S235" t="str">
        <f>IFERROR(J144+MATCH(R235,J235:N235)-1,"")</f>
        <v/>
      </c>
      <c r="T235" t="str">
        <f t="shared" si="39"/>
        <v/>
      </c>
      <c r="U235" t="str">
        <f t="shared" si="40"/>
        <v/>
      </c>
      <c r="V235" t="str">
        <f t="shared" si="41"/>
        <v/>
      </c>
      <c r="W235" t="str">
        <f t="shared" si="42"/>
        <v/>
      </c>
      <c r="X235" t="str">
        <f t="shared" si="43"/>
        <v/>
      </c>
      <c r="Y235" t="str">
        <f t="shared" si="44"/>
        <v/>
      </c>
      <c r="Z235" t="str">
        <f t="shared" si="45"/>
        <v/>
      </c>
      <c r="AA235">
        <f t="shared" si="46"/>
        <v>0</v>
      </c>
      <c r="AB235" t="str">
        <f>IFERROR(V144+MATCH(AA235,V235:Z235,0)-1,"")</f>
        <v/>
      </c>
    </row>
    <row r="236" spans="1:28" x14ac:dyDescent="0.3">
      <c r="A236" s="1">
        <v>8</v>
      </c>
      <c r="B236" t="s">
        <v>606</v>
      </c>
      <c r="C236" t="s">
        <v>254</v>
      </c>
      <c r="D236" t="s">
        <v>254</v>
      </c>
      <c r="E236" t="s">
        <v>254</v>
      </c>
      <c r="F236" t="s">
        <v>254</v>
      </c>
      <c r="G236" t="s">
        <v>254</v>
      </c>
      <c r="I236" t="str">
        <f t="shared" si="31"/>
        <v>N/A</v>
      </c>
      <c r="J236" t="str">
        <f t="shared" si="32"/>
        <v>N/A</v>
      </c>
      <c r="K236" t="str">
        <f t="shared" si="33"/>
        <v>N/A</v>
      </c>
      <c r="L236" t="str">
        <f t="shared" si="34"/>
        <v>N/A</v>
      </c>
      <c r="M236" t="str">
        <f t="shared" si="35"/>
        <v>N/A</v>
      </c>
      <c r="N236" t="str">
        <f t="shared" si="36"/>
        <v>N/A</v>
      </c>
      <c r="P236">
        <f t="shared" si="37"/>
        <v>0</v>
      </c>
      <c r="Q236" t="str">
        <f>IFERROR(J144+MATCH(P236,J236:N236,0)-1,"")</f>
        <v/>
      </c>
      <c r="R236" t="str">
        <f t="shared" si="38"/>
        <v/>
      </c>
      <c r="S236" t="str">
        <f>IFERROR(J144+MATCH(R236,J236:N236)-1,"")</f>
        <v/>
      </c>
      <c r="T236" t="str">
        <f t="shared" si="39"/>
        <v/>
      </c>
      <c r="U236" t="str">
        <f t="shared" si="40"/>
        <v/>
      </c>
      <c r="V236" t="str">
        <f t="shared" si="41"/>
        <v/>
      </c>
      <c r="W236" t="str">
        <f t="shared" si="42"/>
        <v/>
      </c>
      <c r="X236" t="str">
        <f t="shared" si="43"/>
        <v/>
      </c>
      <c r="Y236" t="str">
        <f t="shared" si="44"/>
        <v/>
      </c>
      <c r="Z236" t="str">
        <f t="shared" si="45"/>
        <v/>
      </c>
      <c r="AA236">
        <f t="shared" si="46"/>
        <v>0</v>
      </c>
      <c r="AB236" t="str">
        <f>IFERROR(V144+MATCH(AA236,V236:Z236,0)-1,"")</f>
        <v/>
      </c>
    </row>
    <row r="237" spans="1:28" x14ac:dyDescent="0.3">
      <c r="A237" s="1">
        <v>9</v>
      </c>
      <c r="B237" t="s">
        <v>607</v>
      </c>
      <c r="C237" t="s">
        <v>254</v>
      </c>
      <c r="D237" t="s">
        <v>254</v>
      </c>
      <c r="E237" t="s">
        <v>254</v>
      </c>
      <c r="F237" t="s">
        <v>254</v>
      </c>
      <c r="G237" t="s">
        <v>254</v>
      </c>
      <c r="I237" t="str">
        <f t="shared" si="31"/>
        <v>N/A</v>
      </c>
      <c r="J237" t="str">
        <f t="shared" si="32"/>
        <v>N/A</v>
      </c>
      <c r="K237" t="str">
        <f t="shared" si="33"/>
        <v>N/A</v>
      </c>
      <c r="L237" t="str">
        <f t="shared" si="34"/>
        <v>N/A</v>
      </c>
      <c r="M237" t="str">
        <f t="shared" si="35"/>
        <v>N/A</v>
      </c>
      <c r="N237" t="str">
        <f t="shared" si="36"/>
        <v>N/A</v>
      </c>
      <c r="P237">
        <f t="shared" si="37"/>
        <v>0</v>
      </c>
      <c r="Q237" t="str">
        <f>IFERROR(J144+MATCH(P237,J237:N237,0)-1,"")</f>
        <v/>
      </c>
      <c r="R237" t="str">
        <f t="shared" si="38"/>
        <v/>
      </c>
      <c r="S237" t="str">
        <f>IFERROR(J144+MATCH(R237,J237:N237)-1,"")</f>
        <v/>
      </c>
      <c r="T237" t="str">
        <f t="shared" si="39"/>
        <v/>
      </c>
      <c r="U237" t="str">
        <f t="shared" si="40"/>
        <v/>
      </c>
      <c r="V237" t="str">
        <f t="shared" si="41"/>
        <v/>
      </c>
      <c r="W237" t="str">
        <f t="shared" si="42"/>
        <v/>
      </c>
      <c r="X237" t="str">
        <f t="shared" si="43"/>
        <v/>
      </c>
      <c r="Y237" t="str">
        <f t="shared" si="44"/>
        <v/>
      </c>
      <c r="Z237" t="str">
        <f t="shared" si="45"/>
        <v/>
      </c>
      <c r="AA237">
        <f t="shared" si="46"/>
        <v>0</v>
      </c>
      <c r="AB237" t="str">
        <f>IFERROR(V144+MATCH(AA237,V237:Z237,0)-1,"")</f>
        <v/>
      </c>
    </row>
    <row r="238" spans="1:28" x14ac:dyDescent="0.3">
      <c r="A238" s="1">
        <v>10</v>
      </c>
      <c r="B238" t="s">
        <v>608</v>
      </c>
      <c r="C238" t="s">
        <v>11123</v>
      </c>
      <c r="D238" t="s">
        <v>11124</v>
      </c>
      <c r="E238" t="s">
        <v>11125</v>
      </c>
      <c r="F238" t="s">
        <v>11126</v>
      </c>
      <c r="G238" t="s">
        <v>11127</v>
      </c>
      <c r="I238" t="str">
        <f t="shared" si="31"/>
        <v>N/A</v>
      </c>
      <c r="J238">
        <f t="shared" si="32"/>
        <v>363110000</v>
      </c>
      <c r="K238">
        <f t="shared" si="33"/>
        <v>527020000</v>
      </c>
      <c r="L238">
        <f t="shared" si="34"/>
        <v>473580000</v>
      </c>
      <c r="M238">
        <f t="shared" si="35"/>
        <v>945250000</v>
      </c>
      <c r="N238">
        <f t="shared" si="36"/>
        <v>910920000</v>
      </c>
      <c r="P238">
        <f t="shared" si="37"/>
        <v>945250000</v>
      </c>
      <c r="Q238">
        <f>IFERROR(J144+MATCH(P238,J238:N238,0)-1,"")</f>
        <v>2015</v>
      </c>
      <c r="R238">
        <f t="shared" si="38"/>
        <v>363110000</v>
      </c>
      <c r="S238">
        <f>IFERROR(J144+MATCH(R238,J238:N238)-1,"")</f>
        <v>2012</v>
      </c>
      <c r="T238">
        <f t="shared" si="39"/>
        <v>643976000</v>
      </c>
      <c r="U238">
        <f t="shared" si="40"/>
        <v>266281962.8326335</v>
      </c>
      <c r="V238">
        <f t="shared" si="41"/>
        <v>-1.054769151512275</v>
      </c>
      <c r="W238">
        <f t="shared" si="42"/>
        <v>-0.43921863409693462</v>
      </c>
      <c r="X238">
        <f t="shared" si="43"/>
        <v>-0.63990815670492551</v>
      </c>
      <c r="Y238">
        <f t="shared" si="44"/>
        <v>1.1314097162088297</v>
      </c>
      <c r="Z238">
        <f t="shared" si="45"/>
        <v>1.0024862261053056</v>
      </c>
      <c r="AA238">
        <f t="shared" si="46"/>
        <v>1.1314097162088297</v>
      </c>
      <c r="AB238">
        <f>IFERROR(V144+MATCH(AA238,V238:Z238,0)-1,"")</f>
        <v>2015</v>
      </c>
    </row>
    <row r="239" spans="1:28" x14ac:dyDescent="0.3">
      <c r="A239" s="1">
        <v>11</v>
      </c>
      <c r="B239" t="s">
        <v>614</v>
      </c>
      <c r="C239" t="s">
        <v>11128</v>
      </c>
      <c r="D239" t="s">
        <v>11129</v>
      </c>
      <c r="E239" t="s">
        <v>11130</v>
      </c>
      <c r="F239" t="s">
        <v>11131</v>
      </c>
      <c r="G239" t="s">
        <v>11132</v>
      </c>
      <c r="I239" t="str">
        <f t="shared" si="31"/>
        <v>N/A</v>
      </c>
      <c r="J239">
        <f t="shared" si="32"/>
        <v>230290000</v>
      </c>
      <c r="K239">
        <f t="shared" si="33"/>
        <v>348960000</v>
      </c>
      <c r="L239">
        <f t="shared" si="34"/>
        <v>304660000</v>
      </c>
      <c r="M239">
        <f t="shared" si="35"/>
        <v>548960000</v>
      </c>
      <c r="N239">
        <f t="shared" si="36"/>
        <v>548740000</v>
      </c>
      <c r="P239">
        <f t="shared" si="37"/>
        <v>548960000</v>
      </c>
      <c r="Q239">
        <f>IFERROR(J144+MATCH(P239,J239:N239,0)-1,"")</f>
        <v>2015</v>
      </c>
      <c r="R239">
        <f t="shared" si="38"/>
        <v>230290000</v>
      </c>
      <c r="S239">
        <f>IFERROR(J144+MATCH(R239,J239:N239)-1,"")</f>
        <v>2012</v>
      </c>
      <c r="T239">
        <f t="shared" si="39"/>
        <v>396322000</v>
      </c>
      <c r="U239">
        <f t="shared" si="40"/>
        <v>145551805.27908269</v>
      </c>
      <c r="V239">
        <f t="shared" si="41"/>
        <v>-1.1407072532123415</v>
      </c>
      <c r="W239">
        <f t="shared" si="42"/>
        <v>-0.32539617017588729</v>
      </c>
      <c r="X239">
        <f t="shared" si="43"/>
        <v>-0.62975515710194208</v>
      </c>
      <c r="Y239">
        <f t="shared" si="44"/>
        <v>1.0486850349078816</v>
      </c>
      <c r="Z239">
        <f t="shared" si="45"/>
        <v>1.0471735455822895</v>
      </c>
      <c r="AA239">
        <f t="shared" si="46"/>
        <v>-1.1407072532123415</v>
      </c>
      <c r="AB239">
        <f>IFERROR(V144+MATCH(AA239,V239:Z239,0)-1,"")</f>
        <v>2012</v>
      </c>
    </row>
    <row r="240" spans="1:28" x14ac:dyDescent="0.3">
      <c r="A240" s="1">
        <v>12</v>
      </c>
      <c r="B240" t="s">
        <v>620</v>
      </c>
      <c r="C240" t="s">
        <v>11133</v>
      </c>
      <c r="D240" t="s">
        <v>11134</v>
      </c>
      <c r="E240" t="s">
        <v>11135</v>
      </c>
      <c r="F240" t="s">
        <v>11136</v>
      </c>
      <c r="G240" t="s">
        <v>11137</v>
      </c>
      <c r="I240" t="str">
        <f t="shared" si="31"/>
        <v>N/A</v>
      </c>
      <c r="J240">
        <f t="shared" si="32"/>
        <v>132820000</v>
      </c>
      <c r="K240">
        <f t="shared" si="33"/>
        <v>178060000</v>
      </c>
      <c r="L240">
        <f t="shared" si="34"/>
        <v>168920000</v>
      </c>
      <c r="M240">
        <f t="shared" si="35"/>
        <v>396300000</v>
      </c>
      <c r="N240">
        <f t="shared" si="36"/>
        <v>362180000</v>
      </c>
      <c r="P240">
        <f t="shared" si="37"/>
        <v>396300000</v>
      </c>
      <c r="Q240">
        <f>IFERROR(J144+MATCH(P240,J240:N240,0)-1,"")</f>
        <v>2015</v>
      </c>
      <c r="R240">
        <f t="shared" si="38"/>
        <v>132820000</v>
      </c>
      <c r="S240">
        <f>IFERROR(J144+MATCH(R240,J240:N240)-1,"")</f>
        <v>2012</v>
      </c>
      <c r="T240">
        <f t="shared" si="39"/>
        <v>247656000</v>
      </c>
      <c r="U240">
        <f t="shared" si="40"/>
        <v>121902679.54397064</v>
      </c>
      <c r="V240">
        <f t="shared" si="41"/>
        <v>-0.94203015413273439</v>
      </c>
      <c r="W240">
        <f t="shared" si="42"/>
        <v>-0.57091443978388123</v>
      </c>
      <c r="X240">
        <f t="shared" si="43"/>
        <v>-0.64589228304534274</v>
      </c>
      <c r="Y240">
        <f t="shared" si="44"/>
        <v>1.2193661415488712</v>
      </c>
      <c r="Z240">
        <f t="shared" si="45"/>
        <v>0.93947073541308723</v>
      </c>
      <c r="AA240">
        <f t="shared" si="46"/>
        <v>1.2193661415488712</v>
      </c>
      <c r="AB240">
        <f>IFERROR(V144+MATCH(AA240,V240:Z240,0)-1,"")</f>
        <v>2015</v>
      </c>
    </row>
    <row r="241" spans="1:28" x14ac:dyDescent="0.3">
      <c r="A241" s="1">
        <v>13</v>
      </c>
      <c r="B241" t="s">
        <v>626</v>
      </c>
      <c r="C241" t="s">
        <v>11138</v>
      </c>
      <c r="D241" t="s">
        <v>11139</v>
      </c>
      <c r="E241" t="s">
        <v>11140</v>
      </c>
      <c r="F241" t="s">
        <v>8292</v>
      </c>
      <c r="G241" t="s">
        <v>11141</v>
      </c>
      <c r="I241" t="str">
        <f t="shared" si="31"/>
        <v>N/A</v>
      </c>
      <c r="J241">
        <f t="shared" si="32"/>
        <v>2580000</v>
      </c>
      <c r="K241">
        <f t="shared" si="33"/>
        <v>6220000</v>
      </c>
      <c r="L241">
        <f t="shared" si="34"/>
        <v>4890000</v>
      </c>
      <c r="M241">
        <f t="shared" si="35"/>
        <v>2310000</v>
      </c>
      <c r="N241">
        <f t="shared" si="36"/>
        <v>3060000</v>
      </c>
      <c r="P241">
        <f t="shared" si="37"/>
        <v>6220000</v>
      </c>
      <c r="Q241">
        <f>IFERROR(J144+MATCH(P241,J241:N241,0)-1,"")</f>
        <v>2013</v>
      </c>
      <c r="R241">
        <f t="shared" si="38"/>
        <v>2310000</v>
      </c>
      <c r="S241" t="str">
        <f>IFERROR(J144+MATCH(R241,J241:N241)-1,"")</f>
        <v/>
      </c>
      <c r="T241">
        <f t="shared" si="39"/>
        <v>3812000</v>
      </c>
      <c r="U241">
        <f t="shared" si="40"/>
        <v>1680764.706911708</v>
      </c>
      <c r="V241">
        <f t="shared" si="41"/>
        <v>-0.73299968456841114</v>
      </c>
      <c r="W241">
        <f t="shared" si="42"/>
        <v>1.4326812016564401</v>
      </c>
      <c r="X241">
        <f t="shared" si="43"/>
        <v>0.64137472399735973</v>
      </c>
      <c r="Y241">
        <f t="shared" si="44"/>
        <v>-0.89364084920596876</v>
      </c>
      <c r="Z241">
        <f t="shared" si="45"/>
        <v>-0.44741539187941981</v>
      </c>
      <c r="AA241">
        <f t="shared" si="46"/>
        <v>1.4326812016564401</v>
      </c>
      <c r="AB241">
        <f>IFERROR(V144+MATCH(AA241,V241:Z241,0)-1,"")</f>
        <v>2013</v>
      </c>
    </row>
    <row r="242" spans="1:28" x14ac:dyDescent="0.3">
      <c r="A242" s="1">
        <v>14</v>
      </c>
      <c r="B242" t="s">
        <v>632</v>
      </c>
      <c r="C242" t="s">
        <v>11138</v>
      </c>
      <c r="D242" t="s">
        <v>11139</v>
      </c>
      <c r="E242" t="s">
        <v>11140</v>
      </c>
      <c r="F242" t="s">
        <v>8292</v>
      </c>
      <c r="G242" t="s">
        <v>11141</v>
      </c>
      <c r="I242" t="str">
        <f t="shared" si="31"/>
        <v>N/A</v>
      </c>
      <c r="J242">
        <f t="shared" si="32"/>
        <v>2580000</v>
      </c>
      <c r="K242">
        <f t="shared" si="33"/>
        <v>6220000</v>
      </c>
      <c r="L242">
        <f t="shared" si="34"/>
        <v>4890000</v>
      </c>
      <c r="M242">
        <f t="shared" si="35"/>
        <v>2310000</v>
      </c>
      <c r="N242">
        <f t="shared" si="36"/>
        <v>3060000</v>
      </c>
      <c r="P242">
        <f t="shared" si="37"/>
        <v>6220000</v>
      </c>
      <c r="Q242">
        <f>IFERROR(J144+MATCH(P242,J242:N242,0)-1,"")</f>
        <v>2013</v>
      </c>
      <c r="R242">
        <f t="shared" si="38"/>
        <v>2310000</v>
      </c>
      <c r="S242" t="str">
        <f>IFERROR(J144+MATCH(R242,J242:N242)-1,"")</f>
        <v/>
      </c>
      <c r="T242">
        <f t="shared" si="39"/>
        <v>3812000</v>
      </c>
      <c r="U242">
        <f t="shared" si="40"/>
        <v>1680764.706911708</v>
      </c>
      <c r="V242">
        <f t="shared" si="41"/>
        <v>-0.73299968456841114</v>
      </c>
      <c r="W242">
        <f t="shared" si="42"/>
        <v>1.4326812016564401</v>
      </c>
      <c r="X242">
        <f t="shared" si="43"/>
        <v>0.64137472399735973</v>
      </c>
      <c r="Y242">
        <f t="shared" si="44"/>
        <v>-0.89364084920596876</v>
      </c>
      <c r="Z242">
        <f t="shared" si="45"/>
        <v>-0.44741539187941981</v>
      </c>
      <c r="AA242">
        <f t="shared" si="46"/>
        <v>1.4326812016564401</v>
      </c>
      <c r="AB242">
        <f>IFERROR(V144+MATCH(AA242,V242:Z242,0)-1,"")</f>
        <v>2013</v>
      </c>
    </row>
    <row r="243" spans="1:28" x14ac:dyDescent="0.3">
      <c r="A243" s="1">
        <v>15</v>
      </c>
      <c r="B243" t="s">
        <v>635</v>
      </c>
      <c r="C243" t="s">
        <v>11142</v>
      </c>
      <c r="D243" t="s">
        <v>11143</v>
      </c>
      <c r="E243" t="s">
        <v>11144</v>
      </c>
      <c r="F243" t="s">
        <v>613</v>
      </c>
      <c r="G243" t="s">
        <v>252</v>
      </c>
      <c r="I243" t="str">
        <f t="shared" si="31"/>
        <v>N/A</v>
      </c>
      <c r="J243">
        <f t="shared" si="32"/>
        <v>585290000</v>
      </c>
      <c r="K243">
        <f t="shared" si="33"/>
        <v>978030000</v>
      </c>
      <c r="L243">
        <f t="shared" si="34"/>
        <v>872710000</v>
      </c>
      <c r="M243">
        <f t="shared" si="35"/>
        <v>1300000000</v>
      </c>
      <c r="N243">
        <f t="shared" si="36"/>
        <v>1050000000</v>
      </c>
      <c r="P243">
        <f t="shared" si="37"/>
        <v>1300000000</v>
      </c>
      <c r="Q243">
        <f>IFERROR(J144+MATCH(P243,J243:N243,0)-1,"")</f>
        <v>2015</v>
      </c>
      <c r="R243">
        <f t="shared" si="38"/>
        <v>585290000</v>
      </c>
      <c r="S243">
        <f>IFERROR(J144+MATCH(R243,J243:N243)-1,"")</f>
        <v>2012</v>
      </c>
      <c r="T243">
        <f t="shared" si="39"/>
        <v>957206000</v>
      </c>
      <c r="U243">
        <f t="shared" si="40"/>
        <v>260774412.52929705</v>
      </c>
      <c r="V243">
        <f t="shared" si="41"/>
        <v>-1.4261982086076661</v>
      </c>
      <c r="W243">
        <f t="shared" si="42"/>
        <v>7.985446040516149E-2</v>
      </c>
      <c r="X243">
        <f t="shared" si="43"/>
        <v>-0.32401952009193841</v>
      </c>
      <c r="Y243">
        <f t="shared" si="44"/>
        <v>1.3145231415735175</v>
      </c>
      <c r="Z243">
        <f t="shared" si="45"/>
        <v>0.35584012672092563</v>
      </c>
      <c r="AA243">
        <f t="shared" si="46"/>
        <v>-1.4261982086076661</v>
      </c>
      <c r="AB243">
        <f>IFERROR(V144+MATCH(AA243,V243:Z243,0)-1,"")</f>
        <v>2012</v>
      </c>
    </row>
    <row r="244" spans="1:28" x14ac:dyDescent="0.3">
      <c r="A244" s="1">
        <v>16</v>
      </c>
      <c r="B244" t="s">
        <v>640</v>
      </c>
      <c r="C244" t="s">
        <v>254</v>
      </c>
      <c r="D244" t="s">
        <v>11145</v>
      </c>
      <c r="E244" t="s">
        <v>11146</v>
      </c>
      <c r="F244" t="s">
        <v>11147</v>
      </c>
      <c r="G244" t="s">
        <v>11148</v>
      </c>
      <c r="I244" t="str">
        <f t="shared" si="31"/>
        <v>N/A</v>
      </c>
      <c r="J244" t="str">
        <f t="shared" si="32"/>
        <v>N/A</v>
      </c>
      <c r="K244">
        <f t="shared" si="33"/>
        <v>0.67099999999999993</v>
      </c>
      <c r="L244">
        <f t="shared" si="34"/>
        <v>-0.1077</v>
      </c>
      <c r="M244">
        <f t="shared" si="35"/>
        <v>0.48909999999999998</v>
      </c>
      <c r="N244">
        <f t="shared" si="36"/>
        <v>-0.19010000000000002</v>
      </c>
      <c r="P244">
        <f t="shared" si="37"/>
        <v>0.67099999999999993</v>
      </c>
      <c r="Q244">
        <f>IFERROR(J144+MATCH(P244,J244:N244,0)-1,"")</f>
        <v>2013</v>
      </c>
      <c r="R244">
        <f t="shared" si="38"/>
        <v>-0.19010000000000002</v>
      </c>
      <c r="S244" t="str">
        <f>IFERROR(J144+MATCH(R244,J244:N244)-1,"")</f>
        <v/>
      </c>
      <c r="T244">
        <f t="shared" si="39"/>
        <v>0.21557499999999999</v>
      </c>
      <c r="U244">
        <f t="shared" si="40"/>
        <v>0.42868278384682845</v>
      </c>
      <c r="V244" t="str">
        <f t="shared" si="41"/>
        <v/>
      </c>
      <c r="W244">
        <f t="shared" si="42"/>
        <v>1.0623822956294104</v>
      </c>
      <c r="X244">
        <f t="shared" si="43"/>
        <v>-0.75411239308250022</v>
      </c>
      <c r="Y244">
        <f t="shared" si="44"/>
        <v>0.63805921372791252</v>
      </c>
      <c r="Z244">
        <f t="shared" si="45"/>
        <v>-0.94632911627482275</v>
      </c>
      <c r="AA244">
        <f t="shared" si="46"/>
        <v>1.0623822956294104</v>
      </c>
      <c r="AB244">
        <f>IFERROR(V144+MATCH(AA244,V244:Z244,0)-1,"")</f>
        <v>2013</v>
      </c>
    </row>
    <row r="245" spans="1:28" x14ac:dyDescent="0.3">
      <c r="I245" t="str">
        <f t="shared" si="31"/>
        <v>N/A</v>
      </c>
      <c r="J245" t="str">
        <f t="shared" si="32"/>
        <v>N/A</v>
      </c>
      <c r="K245" t="str">
        <f t="shared" si="33"/>
        <v>N/A</v>
      </c>
      <c r="L245" t="str">
        <f t="shared" si="34"/>
        <v>N/A</v>
      </c>
      <c r="M245" t="str">
        <f t="shared" si="35"/>
        <v>N/A</v>
      </c>
      <c r="N245" t="str">
        <f t="shared" si="36"/>
        <v>N/A</v>
      </c>
      <c r="P245">
        <f t="shared" si="37"/>
        <v>0</v>
      </c>
      <c r="Q245" t="str">
        <f>IFERROR(J144+MATCH(P245,J245:N245,0)-1,"")</f>
        <v/>
      </c>
      <c r="R245" t="str">
        <f t="shared" si="38"/>
        <v/>
      </c>
      <c r="S245" t="str">
        <f>IFERROR(J144+MATCH(R245,J245:N245)-1,"")</f>
        <v/>
      </c>
      <c r="T245" t="str">
        <f t="shared" si="39"/>
        <v/>
      </c>
      <c r="U245" t="str">
        <f t="shared" si="40"/>
        <v/>
      </c>
      <c r="V245" t="str">
        <f t="shared" si="41"/>
        <v/>
      </c>
      <c r="W245" t="str">
        <f t="shared" si="42"/>
        <v/>
      </c>
      <c r="X245" t="str">
        <f t="shared" si="43"/>
        <v/>
      </c>
      <c r="Y245" t="str">
        <f t="shared" si="44"/>
        <v/>
      </c>
      <c r="Z245" t="str">
        <f t="shared" si="45"/>
        <v/>
      </c>
      <c r="AA245">
        <f t="shared" si="46"/>
        <v>0</v>
      </c>
      <c r="AB245" t="str">
        <f>IFERROR(V144+MATCH(AA245,V245:Z245,0)-1,"")</f>
        <v/>
      </c>
    </row>
    <row r="246" spans="1:28" x14ac:dyDescent="0.3">
      <c r="B246" s="1" t="s">
        <v>307</v>
      </c>
      <c r="C246" s="1" t="s">
        <v>242</v>
      </c>
      <c r="D246" s="1" t="s">
        <v>243</v>
      </c>
      <c r="E246" s="1" t="s">
        <v>244</v>
      </c>
      <c r="F246" s="1" t="s">
        <v>245</v>
      </c>
      <c r="G246" s="1" t="s">
        <v>246</v>
      </c>
      <c r="H246" s="1" t="s">
        <v>247</v>
      </c>
      <c r="I246" t="str">
        <f t="shared" si="31"/>
        <v>pos_trend</v>
      </c>
      <c r="J246">
        <f t="shared" si="32"/>
        <v>2012</v>
      </c>
      <c r="K246">
        <f t="shared" si="33"/>
        <v>2013</v>
      </c>
      <c r="L246">
        <f t="shared" si="34"/>
        <v>2014</v>
      </c>
      <c r="M246">
        <f t="shared" si="35"/>
        <v>2015</v>
      </c>
      <c r="N246">
        <f t="shared" si="36"/>
        <v>2016</v>
      </c>
      <c r="P246">
        <f t="shared" si="37"/>
        <v>2016</v>
      </c>
      <c r="Q246">
        <f>IFERROR(J144+MATCH(P246,J246:N246,0)-1,"")</f>
        <v>2016</v>
      </c>
      <c r="R246">
        <f t="shared" si="38"/>
        <v>2012</v>
      </c>
      <c r="S246">
        <f>IFERROR(J144+MATCH(R246,J246:N246)-1,"")</f>
        <v>2012</v>
      </c>
      <c r="T246">
        <f t="shared" si="39"/>
        <v>2014</v>
      </c>
      <c r="U246">
        <f t="shared" si="40"/>
        <v>1.5811388300841898</v>
      </c>
      <c r="V246">
        <f t="shared" si="41"/>
        <v>-1.2649110640673518</v>
      </c>
      <c r="W246">
        <f t="shared" si="42"/>
        <v>-0.63245553203367588</v>
      </c>
      <c r="X246">
        <f t="shared" si="43"/>
        <v>0</v>
      </c>
      <c r="Y246">
        <f t="shared" si="44"/>
        <v>0.63245553203367588</v>
      </c>
      <c r="Z246">
        <f t="shared" si="45"/>
        <v>1.2649110640673518</v>
      </c>
      <c r="AA246">
        <f t="shared" si="46"/>
        <v>-1.2649110640673518</v>
      </c>
      <c r="AB246">
        <f>IFERROR(V144+MATCH(AA246,V246:Z246,0)-1,"")</f>
        <v>2012</v>
      </c>
    </row>
    <row r="247" spans="1:28" x14ac:dyDescent="0.3">
      <c r="A247" s="1">
        <v>0</v>
      </c>
      <c r="B247" t="s">
        <v>645</v>
      </c>
      <c r="C247" t="s">
        <v>7843</v>
      </c>
      <c r="D247" t="s">
        <v>11149</v>
      </c>
      <c r="E247" t="s">
        <v>2805</v>
      </c>
      <c r="F247" t="s">
        <v>2708</v>
      </c>
      <c r="G247" t="s">
        <v>5669</v>
      </c>
      <c r="I247" t="str">
        <f t="shared" si="31"/>
        <v>N/A</v>
      </c>
      <c r="J247">
        <f t="shared" si="32"/>
        <v>4590000</v>
      </c>
      <c r="K247">
        <f t="shared" si="33"/>
        <v>189490000</v>
      </c>
      <c r="L247">
        <f t="shared" si="34"/>
        <v>7910000</v>
      </c>
      <c r="M247">
        <f t="shared" si="35"/>
        <v>31630000</v>
      </c>
      <c r="N247">
        <f t="shared" si="36"/>
        <v>2560000</v>
      </c>
      <c r="P247">
        <f t="shared" si="37"/>
        <v>189490000</v>
      </c>
      <c r="Q247">
        <f>IFERROR(J144+MATCH(P247,J247:N247,0)-1,"")</f>
        <v>2013</v>
      </c>
      <c r="R247">
        <f t="shared" si="38"/>
        <v>2560000</v>
      </c>
      <c r="S247" t="str">
        <f>IFERROR(J144+MATCH(R247,J247:N247)-1,"")</f>
        <v/>
      </c>
      <c r="T247">
        <f t="shared" si="39"/>
        <v>47236000</v>
      </c>
      <c r="U247">
        <f t="shared" si="40"/>
        <v>80375537.820906684</v>
      </c>
      <c r="V247">
        <f t="shared" si="41"/>
        <v>-0.53058431901288305</v>
      </c>
      <c r="W247">
        <f t="shared" si="42"/>
        <v>1.7698668507447044</v>
      </c>
      <c r="X247">
        <f t="shared" si="43"/>
        <v>-0.48927821904752239</v>
      </c>
      <c r="Y247">
        <f t="shared" si="44"/>
        <v>-0.19416355302994542</v>
      </c>
      <c r="Z247">
        <f t="shared" si="45"/>
        <v>-0.55584075965435364</v>
      </c>
      <c r="AA247">
        <f t="shared" si="46"/>
        <v>1.7698668507447044</v>
      </c>
      <c r="AB247">
        <f>IFERROR(V144+MATCH(AA247,V247:Z247,0)-1,"")</f>
        <v>2013</v>
      </c>
    </row>
    <row r="248" spans="1:28" x14ac:dyDescent="0.3">
      <c r="A248" s="1">
        <v>1</v>
      </c>
      <c r="B248" t="s">
        <v>651</v>
      </c>
      <c r="C248" t="s">
        <v>254</v>
      </c>
      <c r="D248" t="s">
        <v>11150</v>
      </c>
      <c r="E248" t="s">
        <v>254</v>
      </c>
      <c r="F248" t="s">
        <v>254</v>
      </c>
      <c r="G248" t="s">
        <v>254</v>
      </c>
      <c r="I248" t="str">
        <f t="shared" si="31"/>
        <v>N/A</v>
      </c>
      <c r="J248" t="str">
        <f t="shared" si="32"/>
        <v>N/A</v>
      </c>
      <c r="K248">
        <f t="shared" si="33"/>
        <v>181580000</v>
      </c>
      <c r="L248" t="str">
        <f t="shared" si="34"/>
        <v>N/A</v>
      </c>
      <c r="M248" t="str">
        <f t="shared" si="35"/>
        <v>N/A</v>
      </c>
      <c r="N248" t="str">
        <f t="shared" si="36"/>
        <v>N/A</v>
      </c>
      <c r="P248">
        <f t="shared" si="37"/>
        <v>181580000</v>
      </c>
      <c r="Q248">
        <f>IFERROR(J144+MATCH(P248,J248:N248,0)-1,"")</f>
        <v>2013</v>
      </c>
      <c r="R248">
        <f t="shared" si="38"/>
        <v>181580000</v>
      </c>
      <c r="S248">
        <f>IFERROR(J144+MATCH(R248,J248:N248)-1,"")</f>
        <v>2013</v>
      </c>
      <c r="T248">
        <f t="shared" si="39"/>
        <v>181580000</v>
      </c>
      <c r="U248" t="str">
        <f t="shared" si="40"/>
        <v/>
      </c>
      <c r="V248" t="str">
        <f t="shared" si="41"/>
        <v/>
      </c>
      <c r="W248" t="e">
        <f t="shared" si="42"/>
        <v>#VALUE!</v>
      </c>
      <c r="X248" t="str">
        <f t="shared" si="43"/>
        <v/>
      </c>
      <c r="Y248" t="str">
        <f t="shared" si="44"/>
        <v/>
      </c>
      <c r="Z248" t="str">
        <f t="shared" si="45"/>
        <v/>
      </c>
      <c r="AA248" t="e">
        <f t="shared" si="46"/>
        <v>#VALUE!</v>
      </c>
      <c r="AB248" t="str">
        <f>IFERROR(V144+MATCH(AA248,V248:Z248,0)-1,"")</f>
        <v/>
      </c>
    </row>
    <row r="249" spans="1:28" x14ac:dyDescent="0.3">
      <c r="A249" s="1">
        <v>2</v>
      </c>
      <c r="B249" t="s">
        <v>653</v>
      </c>
      <c r="C249" t="s">
        <v>7843</v>
      </c>
      <c r="D249" t="s">
        <v>4691</v>
      </c>
      <c r="E249" t="s">
        <v>2805</v>
      </c>
      <c r="F249" t="s">
        <v>2708</v>
      </c>
      <c r="G249" t="s">
        <v>5669</v>
      </c>
      <c r="I249" t="str">
        <f t="shared" si="31"/>
        <v>N/A</v>
      </c>
      <c r="J249">
        <f t="shared" si="32"/>
        <v>4590000</v>
      </c>
      <c r="K249">
        <f t="shared" si="33"/>
        <v>7900000</v>
      </c>
      <c r="L249">
        <f t="shared" si="34"/>
        <v>7910000</v>
      </c>
      <c r="M249">
        <f t="shared" si="35"/>
        <v>31630000</v>
      </c>
      <c r="N249">
        <f t="shared" si="36"/>
        <v>2560000</v>
      </c>
      <c r="P249">
        <f t="shared" si="37"/>
        <v>31630000</v>
      </c>
      <c r="Q249">
        <f>IFERROR(J144+MATCH(P249,J249:N249,0)-1,"")</f>
        <v>2015</v>
      </c>
      <c r="R249">
        <f t="shared" si="38"/>
        <v>2560000</v>
      </c>
      <c r="S249" t="str">
        <f>IFERROR(J144+MATCH(R249,J249:N249)-1,"")</f>
        <v/>
      </c>
      <c r="T249">
        <f t="shared" si="39"/>
        <v>10918000</v>
      </c>
      <c r="U249">
        <f t="shared" si="40"/>
        <v>11800880.05192833</v>
      </c>
      <c r="V249">
        <f t="shared" si="41"/>
        <v>-0.53623119395794294</v>
      </c>
      <c r="W249">
        <f t="shared" si="42"/>
        <v>-0.25574363833202779</v>
      </c>
      <c r="X249">
        <f t="shared" si="43"/>
        <v>-0.25489624390415494</v>
      </c>
      <c r="Y249">
        <f t="shared" si="44"/>
        <v>1.7551233390102583</v>
      </c>
      <c r="Z249">
        <f t="shared" si="45"/>
        <v>-0.70825226281613263</v>
      </c>
      <c r="AA249">
        <f t="shared" si="46"/>
        <v>1.7551233390102583</v>
      </c>
      <c r="AB249">
        <f>IFERROR(V144+MATCH(AA249,V249:Z249,0)-1,"")</f>
        <v>2015</v>
      </c>
    </row>
    <row r="250" spans="1:28" x14ac:dyDescent="0.3">
      <c r="A250" s="1">
        <v>3</v>
      </c>
      <c r="B250" t="s">
        <v>655</v>
      </c>
      <c r="C250" t="s">
        <v>11151</v>
      </c>
      <c r="D250" t="s">
        <v>4091</v>
      </c>
      <c r="E250" t="s">
        <v>4898</v>
      </c>
      <c r="F250" t="s">
        <v>7129</v>
      </c>
      <c r="G250" t="s">
        <v>11152</v>
      </c>
      <c r="I250" t="str">
        <f t="shared" si="31"/>
        <v>N/A</v>
      </c>
      <c r="J250">
        <f t="shared" si="32"/>
        <v>37690000</v>
      </c>
      <c r="K250">
        <f t="shared" si="33"/>
        <v>61270000</v>
      </c>
      <c r="L250">
        <f t="shared" si="34"/>
        <v>37760000</v>
      </c>
      <c r="M250">
        <f t="shared" si="35"/>
        <v>4690000</v>
      </c>
      <c r="N250">
        <f t="shared" si="36"/>
        <v>4540000</v>
      </c>
      <c r="P250">
        <f t="shared" si="37"/>
        <v>61270000</v>
      </c>
      <c r="Q250">
        <f>IFERROR(J144+MATCH(P250,J250:N250,0)-1,"")</f>
        <v>2013</v>
      </c>
      <c r="R250">
        <f t="shared" si="38"/>
        <v>4540000</v>
      </c>
      <c r="S250" t="str">
        <f>IFERROR(J144+MATCH(R250,J250:N250)-1,"")</f>
        <v/>
      </c>
      <c r="T250">
        <f t="shared" si="39"/>
        <v>29190000</v>
      </c>
      <c r="U250">
        <f t="shared" si="40"/>
        <v>24406422.3105313</v>
      </c>
      <c r="V250">
        <f t="shared" si="41"/>
        <v>0.34826898804960343</v>
      </c>
      <c r="W250">
        <f t="shared" si="42"/>
        <v>1.3144081337213269</v>
      </c>
      <c r="X250">
        <f t="shared" si="43"/>
        <v>0.35113708559824724</v>
      </c>
      <c r="Y250">
        <f t="shared" si="44"/>
        <v>-1.0038341420253276</v>
      </c>
      <c r="Z250">
        <f t="shared" si="45"/>
        <v>-1.00998006534385</v>
      </c>
      <c r="AA250">
        <f t="shared" si="46"/>
        <v>1.3144081337213269</v>
      </c>
      <c r="AB250">
        <f>IFERROR(V144+MATCH(AA250,V250:Z250,0)-1,"")</f>
        <v>2013</v>
      </c>
    </row>
    <row r="251" spans="1:28" x14ac:dyDescent="0.3">
      <c r="A251" s="1">
        <v>4</v>
      </c>
      <c r="B251" t="s">
        <v>661</v>
      </c>
      <c r="C251" t="s">
        <v>254</v>
      </c>
      <c r="D251" t="s">
        <v>11153</v>
      </c>
      <c r="E251" t="s">
        <v>11154</v>
      </c>
      <c r="F251" t="s">
        <v>11155</v>
      </c>
      <c r="G251" t="s">
        <v>11156</v>
      </c>
      <c r="I251" t="str">
        <f t="shared" si="31"/>
        <v>N/A</v>
      </c>
      <c r="J251" t="str">
        <f t="shared" si="32"/>
        <v>N/A</v>
      </c>
      <c r="K251">
        <f t="shared" si="33"/>
        <v>0.62570000000000003</v>
      </c>
      <c r="L251">
        <f t="shared" si="34"/>
        <v>-0.38380000000000003</v>
      </c>
      <c r="M251">
        <f t="shared" si="35"/>
        <v>-0.87580000000000002</v>
      </c>
      <c r="N251">
        <f t="shared" si="36"/>
        <v>-3.2599999999999997E-2</v>
      </c>
      <c r="P251">
        <f t="shared" si="37"/>
        <v>0.62570000000000003</v>
      </c>
      <c r="Q251">
        <f>IFERROR(J144+MATCH(P251,J251:N251,0)-1,"")</f>
        <v>2013</v>
      </c>
      <c r="R251">
        <f t="shared" si="38"/>
        <v>-0.87580000000000002</v>
      </c>
      <c r="S251" t="str">
        <f>IFERROR(J144+MATCH(R251,J251:N251)-1,"")</f>
        <v/>
      </c>
      <c r="T251">
        <f t="shared" si="39"/>
        <v>-0.166625</v>
      </c>
      <c r="U251">
        <f t="shared" si="40"/>
        <v>0.63135720673799234</v>
      </c>
      <c r="V251" t="str">
        <f t="shared" si="41"/>
        <v/>
      </c>
      <c r="W251">
        <f t="shared" si="42"/>
        <v>1.2549551847102109</v>
      </c>
      <c r="X251">
        <f t="shared" si="43"/>
        <v>-0.34398118479088768</v>
      </c>
      <c r="Y251">
        <f t="shared" si="44"/>
        <v>-1.1232547794362968</v>
      </c>
      <c r="Z251">
        <f t="shared" si="45"/>
        <v>0.21228077951697349</v>
      </c>
      <c r="AA251">
        <f t="shared" si="46"/>
        <v>1.2549551847102109</v>
      </c>
      <c r="AB251">
        <f>IFERROR(V144+MATCH(AA251,V251:Z251,0)-1,"")</f>
        <v>2013</v>
      </c>
    </row>
    <row r="252" spans="1:28" x14ac:dyDescent="0.3">
      <c r="A252" s="1">
        <v>5</v>
      </c>
      <c r="B252" t="s">
        <v>666</v>
      </c>
      <c r="C252" t="s">
        <v>254</v>
      </c>
      <c r="D252" t="s">
        <v>254</v>
      </c>
      <c r="E252" t="s">
        <v>254</v>
      </c>
      <c r="F252" t="s">
        <v>254</v>
      </c>
      <c r="G252" t="s">
        <v>254</v>
      </c>
      <c r="I252" t="str">
        <f t="shared" ref="I252:I315" si="47">IF(AND(K252&gt; J252, L252&gt; K252, M252&gt; L252, N252&gt; M252), "pos_trend", IF(AND(K252&lt; J252, L252&lt; K252, M252&lt; L252, N252&lt; M252), "neg_trend", "N/A"))</f>
        <v>N/A</v>
      </c>
      <c r="J252" t="str">
        <f t="shared" ref="J252:J315" si="4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4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5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5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5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c r="P252">
        <f t="shared" si="37"/>
        <v>0</v>
      </c>
      <c r="Q252" t="str">
        <f>IFERROR(J144+MATCH(P252,J252:N252,0)-1,"")</f>
        <v/>
      </c>
      <c r="R252" t="str">
        <f t="shared" si="38"/>
        <v/>
      </c>
      <c r="S252" t="str">
        <f>IFERROR(J144+MATCH(R252,J252:N252)-1,"")</f>
        <v/>
      </c>
      <c r="T252" t="str">
        <f t="shared" si="39"/>
        <v/>
      </c>
      <c r="U252" t="str">
        <f t="shared" si="40"/>
        <v/>
      </c>
      <c r="V252" t="str">
        <f t="shared" si="41"/>
        <v/>
      </c>
      <c r="W252" t="str">
        <f t="shared" si="42"/>
        <v/>
      </c>
      <c r="X252" t="str">
        <f t="shared" si="43"/>
        <v/>
      </c>
      <c r="Y252" t="str">
        <f t="shared" si="44"/>
        <v/>
      </c>
      <c r="Z252" t="str">
        <f t="shared" si="45"/>
        <v/>
      </c>
      <c r="AA252">
        <f t="shared" si="46"/>
        <v>0</v>
      </c>
      <c r="AB252" t="str">
        <f>IFERROR(V144+MATCH(AA252,V252:Z252,0)-1,"")</f>
        <v/>
      </c>
    </row>
    <row r="253" spans="1:28" x14ac:dyDescent="0.3">
      <c r="A253" s="1">
        <v>6</v>
      </c>
      <c r="B253" t="s">
        <v>672</v>
      </c>
      <c r="C253" t="s">
        <v>11157</v>
      </c>
      <c r="D253" t="s">
        <v>11158</v>
      </c>
      <c r="E253" t="s">
        <v>11159</v>
      </c>
      <c r="F253" t="s">
        <v>11160</v>
      </c>
      <c r="G253" t="s">
        <v>11161</v>
      </c>
      <c r="I253" t="str">
        <f t="shared" si="47"/>
        <v>N/A</v>
      </c>
      <c r="J253">
        <f t="shared" si="48"/>
        <v>25410000</v>
      </c>
      <c r="K253">
        <f t="shared" si="49"/>
        <v>38620000</v>
      </c>
      <c r="L253">
        <f t="shared" si="50"/>
        <v>29390000</v>
      </c>
      <c r="M253">
        <f t="shared" si="51"/>
        <v>129780000</v>
      </c>
      <c r="N253">
        <f t="shared" si="52"/>
        <v>47270000</v>
      </c>
      <c r="P253">
        <f t="shared" si="37"/>
        <v>129780000</v>
      </c>
      <c r="Q253">
        <f>IFERROR(J144+MATCH(P253,J253:N253,0)-1,"")</f>
        <v>2015</v>
      </c>
      <c r="R253">
        <f t="shared" si="38"/>
        <v>25410000</v>
      </c>
      <c r="S253">
        <f>IFERROR(J144+MATCH(R253,J253:N253)-1,"")</f>
        <v>2012</v>
      </c>
      <c r="T253">
        <f t="shared" si="39"/>
        <v>54094000</v>
      </c>
      <c r="U253">
        <f t="shared" si="40"/>
        <v>43149280.758779749</v>
      </c>
      <c r="V253">
        <f t="shared" si="41"/>
        <v>-0.66476194957580048</v>
      </c>
      <c r="W253">
        <f t="shared" si="42"/>
        <v>-0.35861547928238519</v>
      </c>
      <c r="X253">
        <f t="shared" si="43"/>
        <v>-0.57252402741321207</v>
      </c>
      <c r="Y253">
        <f t="shared" si="44"/>
        <v>1.7540500946727804</v>
      </c>
      <c r="Z253">
        <f t="shared" si="45"/>
        <v>-0.15814863840138274</v>
      </c>
      <c r="AA253">
        <f t="shared" si="46"/>
        <v>1.7540500946727804</v>
      </c>
      <c r="AB253">
        <f>IFERROR(V144+MATCH(AA253,V253:Z253,0)-1,"")</f>
        <v>2015</v>
      </c>
    </row>
    <row r="254" spans="1:28" x14ac:dyDescent="0.3">
      <c r="A254" s="1">
        <v>7</v>
      </c>
      <c r="B254" t="s">
        <v>677</v>
      </c>
      <c r="C254" t="s">
        <v>254</v>
      </c>
      <c r="D254" t="s">
        <v>254</v>
      </c>
      <c r="E254" t="s">
        <v>254</v>
      </c>
      <c r="F254" t="s">
        <v>254</v>
      </c>
      <c r="G254" t="s">
        <v>254</v>
      </c>
      <c r="I254" t="str">
        <f t="shared" si="47"/>
        <v>N/A</v>
      </c>
      <c r="J254" t="str">
        <f t="shared" si="48"/>
        <v>N/A</v>
      </c>
      <c r="K254" t="str">
        <f t="shared" si="49"/>
        <v>N/A</v>
      </c>
      <c r="L254" t="str">
        <f t="shared" si="50"/>
        <v>N/A</v>
      </c>
      <c r="M254" t="str">
        <f t="shared" si="51"/>
        <v>N/A</v>
      </c>
      <c r="N254" t="str">
        <f t="shared" si="52"/>
        <v>N/A</v>
      </c>
      <c r="P254">
        <f t="shared" si="37"/>
        <v>0</v>
      </c>
      <c r="Q254" t="str">
        <f>IFERROR(J144+MATCH(P254,J254:N254,0)-1,"")</f>
        <v/>
      </c>
      <c r="R254" t="str">
        <f t="shared" si="38"/>
        <v/>
      </c>
      <c r="S254" t="str">
        <f>IFERROR(J144+MATCH(R254,J254:N254)-1,"")</f>
        <v/>
      </c>
      <c r="T254" t="str">
        <f t="shared" si="39"/>
        <v/>
      </c>
      <c r="U254" t="str">
        <f t="shared" si="40"/>
        <v/>
      </c>
      <c r="V254" t="str">
        <f t="shared" si="41"/>
        <v/>
      </c>
      <c r="W254" t="str">
        <f t="shared" si="42"/>
        <v/>
      </c>
      <c r="X254" t="str">
        <f t="shared" si="43"/>
        <v/>
      </c>
      <c r="Y254" t="str">
        <f t="shared" si="44"/>
        <v/>
      </c>
      <c r="Z254" t="str">
        <f t="shared" si="45"/>
        <v/>
      </c>
      <c r="AA254">
        <f t="shared" si="46"/>
        <v>0</v>
      </c>
      <c r="AB254" t="str">
        <f>IFERROR(V144+MATCH(AA254,V254:Z254,0)-1,"")</f>
        <v/>
      </c>
    </row>
    <row r="255" spans="1:28" x14ac:dyDescent="0.3">
      <c r="A255" s="1">
        <v>8</v>
      </c>
      <c r="B255" t="s">
        <v>678</v>
      </c>
      <c r="C255" t="s">
        <v>8253</v>
      </c>
      <c r="D255" t="s">
        <v>6856</v>
      </c>
      <c r="E255" t="s">
        <v>8827</v>
      </c>
      <c r="F255" t="s">
        <v>5383</v>
      </c>
      <c r="G255" t="s">
        <v>5129</v>
      </c>
      <c r="I255" t="str">
        <f t="shared" si="47"/>
        <v>N/A</v>
      </c>
      <c r="J255">
        <f t="shared" si="48"/>
        <v>5190000</v>
      </c>
      <c r="K255">
        <f t="shared" si="49"/>
        <v>7710000</v>
      </c>
      <c r="L255">
        <f t="shared" si="50"/>
        <v>5460000</v>
      </c>
      <c r="M255">
        <f t="shared" si="51"/>
        <v>7580000</v>
      </c>
      <c r="N255">
        <f t="shared" si="52"/>
        <v>12510000</v>
      </c>
      <c r="P255">
        <f t="shared" si="37"/>
        <v>12510000</v>
      </c>
      <c r="Q255">
        <f>IFERROR(J144+MATCH(P255,J255:N255,0)-1,"")</f>
        <v>2016</v>
      </c>
      <c r="R255">
        <f t="shared" si="38"/>
        <v>5190000</v>
      </c>
      <c r="S255">
        <f>IFERROR(J144+MATCH(R255,J255:N255)-1,"")</f>
        <v>2012</v>
      </c>
      <c r="T255">
        <f t="shared" si="39"/>
        <v>7690000</v>
      </c>
      <c r="U255">
        <f t="shared" si="40"/>
        <v>2935464.1881651357</v>
      </c>
      <c r="V255">
        <f t="shared" si="41"/>
        <v>-0.85165406210002847</v>
      </c>
      <c r="W255">
        <f t="shared" si="42"/>
        <v>6.8132324968002275E-3</v>
      </c>
      <c r="X255">
        <f t="shared" si="43"/>
        <v>-0.75967542339322536</v>
      </c>
      <c r="Y255">
        <f t="shared" si="44"/>
        <v>-3.7472778732401249E-2</v>
      </c>
      <c r="Z255">
        <f t="shared" si="45"/>
        <v>1.6419890317288548</v>
      </c>
      <c r="AA255">
        <f t="shared" si="46"/>
        <v>1.6419890317288548</v>
      </c>
      <c r="AB255">
        <f>IFERROR(V144+MATCH(AA255,V255:Z255,0)-1,"")</f>
        <v>2016</v>
      </c>
    </row>
    <row r="256" spans="1:28" x14ac:dyDescent="0.3">
      <c r="A256" s="1">
        <v>9</v>
      </c>
      <c r="B256" t="s">
        <v>683</v>
      </c>
      <c r="C256" t="s">
        <v>9032</v>
      </c>
      <c r="D256" t="s">
        <v>11162</v>
      </c>
      <c r="E256" t="s">
        <v>11163</v>
      </c>
      <c r="F256" t="s">
        <v>11164</v>
      </c>
      <c r="G256" t="s">
        <v>11165</v>
      </c>
      <c r="I256" t="str">
        <f t="shared" si="47"/>
        <v>N/A</v>
      </c>
      <c r="J256">
        <f t="shared" si="48"/>
        <v>20230000</v>
      </c>
      <c r="K256">
        <f t="shared" si="49"/>
        <v>30910000</v>
      </c>
      <c r="L256">
        <f t="shared" si="50"/>
        <v>23930000</v>
      </c>
      <c r="M256">
        <f t="shared" si="51"/>
        <v>122200000</v>
      </c>
      <c r="N256">
        <f t="shared" si="52"/>
        <v>34770000</v>
      </c>
      <c r="P256">
        <f t="shared" si="37"/>
        <v>122200000</v>
      </c>
      <c r="Q256">
        <f>IFERROR(J144+MATCH(P256,J256:N256,0)-1,"")</f>
        <v>2015</v>
      </c>
      <c r="R256">
        <f t="shared" si="38"/>
        <v>20230000</v>
      </c>
      <c r="S256">
        <f>IFERROR(J144+MATCH(R256,J256:N256)-1,"")</f>
        <v>2012</v>
      </c>
      <c r="T256">
        <f t="shared" si="39"/>
        <v>46408000</v>
      </c>
      <c r="U256">
        <f t="shared" si="40"/>
        <v>42751042.326474331</v>
      </c>
      <c r="V256">
        <f t="shared" si="41"/>
        <v>-0.61233594727557827</v>
      </c>
      <c r="W256">
        <f t="shared" si="42"/>
        <v>-0.36251747692248881</v>
      </c>
      <c r="X256">
        <f t="shared" si="43"/>
        <v>-0.52578834986860901</v>
      </c>
      <c r="Y256">
        <f t="shared" si="44"/>
        <v>1.7728690547754078</v>
      </c>
      <c r="Z256">
        <f t="shared" si="45"/>
        <v>-0.27222728070873176</v>
      </c>
      <c r="AA256">
        <f t="shared" si="46"/>
        <v>1.7728690547754078</v>
      </c>
      <c r="AB256">
        <f>IFERROR(V144+MATCH(AA256,V256:Z256,0)-1,"")</f>
        <v>2015</v>
      </c>
    </row>
    <row r="257" spans="1:28" x14ac:dyDescent="0.3">
      <c r="A257" s="1">
        <v>10</v>
      </c>
      <c r="B257" t="s">
        <v>689</v>
      </c>
      <c r="C257" t="s">
        <v>11166</v>
      </c>
      <c r="D257" t="s">
        <v>8366</v>
      </c>
      <c r="E257" t="s">
        <v>11167</v>
      </c>
      <c r="F257" t="s">
        <v>11168</v>
      </c>
      <c r="G257" t="s">
        <v>11169</v>
      </c>
      <c r="I257" t="str">
        <f t="shared" si="47"/>
        <v>N/A</v>
      </c>
      <c r="J257">
        <f t="shared" si="48"/>
        <v>67690000</v>
      </c>
      <c r="K257">
        <f t="shared" si="49"/>
        <v>289370000</v>
      </c>
      <c r="L257">
        <f t="shared" si="50"/>
        <v>75060000</v>
      </c>
      <c r="M257">
        <f t="shared" si="51"/>
        <v>166100000</v>
      </c>
      <c r="N257">
        <f t="shared" si="52"/>
        <v>54370000</v>
      </c>
      <c r="P257">
        <f t="shared" si="37"/>
        <v>289370000</v>
      </c>
      <c r="Q257">
        <f>IFERROR(J144+MATCH(P257,J257:N257,0)-1,"")</f>
        <v>2013</v>
      </c>
      <c r="R257">
        <f t="shared" si="38"/>
        <v>54370000</v>
      </c>
      <c r="S257" t="str">
        <f>IFERROR(J144+MATCH(R257,J257:N257)-1,"")</f>
        <v/>
      </c>
      <c r="T257">
        <f t="shared" si="39"/>
        <v>130518000</v>
      </c>
      <c r="U257">
        <f t="shared" si="40"/>
        <v>99148249.959341183</v>
      </c>
      <c r="V257">
        <f t="shared" si="41"/>
        <v>-0.63367734706123979</v>
      </c>
      <c r="W257">
        <f t="shared" si="42"/>
        <v>1.6021664534184132</v>
      </c>
      <c r="X257">
        <f t="shared" si="43"/>
        <v>-0.55934421457506589</v>
      </c>
      <c r="Y257">
        <f t="shared" si="44"/>
        <v>0.35887673271683063</v>
      </c>
      <c r="Z257">
        <f t="shared" si="45"/>
        <v>-0.76802162449893818</v>
      </c>
      <c r="AA257">
        <f t="shared" si="46"/>
        <v>1.6021664534184132</v>
      </c>
      <c r="AB257">
        <f>IFERROR(V144+MATCH(AA257,V257:Z257,0)-1,"")</f>
        <v>2013</v>
      </c>
    </row>
    <row r="258" spans="1:28" x14ac:dyDescent="0.3">
      <c r="A258" s="1">
        <v>11</v>
      </c>
      <c r="B258" t="s">
        <v>695</v>
      </c>
      <c r="C258" t="s">
        <v>11170</v>
      </c>
      <c r="D258" t="s">
        <v>11171</v>
      </c>
      <c r="E258" t="s">
        <v>11172</v>
      </c>
      <c r="F258" t="s">
        <v>11173</v>
      </c>
      <c r="G258" t="s">
        <v>11174</v>
      </c>
      <c r="I258" t="str">
        <f t="shared" si="47"/>
        <v>N/A</v>
      </c>
      <c r="J258">
        <f t="shared" si="48"/>
        <v>69280000</v>
      </c>
      <c r="K258">
        <f t="shared" si="49"/>
        <v>113190000</v>
      </c>
      <c r="L258">
        <f t="shared" si="50"/>
        <v>271010000</v>
      </c>
      <c r="M258">
        <f t="shared" si="51"/>
        <v>539770000</v>
      </c>
      <c r="N258">
        <f t="shared" si="52"/>
        <v>412400000</v>
      </c>
      <c r="P258">
        <f t="shared" si="37"/>
        <v>539770000</v>
      </c>
      <c r="Q258">
        <f>IFERROR(J144+MATCH(P258,J258:N258,0)-1,"")</f>
        <v>2015</v>
      </c>
      <c r="R258">
        <f t="shared" si="38"/>
        <v>69280000</v>
      </c>
      <c r="S258">
        <f>IFERROR(J144+MATCH(R258,J258:N258)-1,"")</f>
        <v>2012</v>
      </c>
      <c r="T258">
        <f t="shared" si="39"/>
        <v>281130000</v>
      </c>
      <c r="U258">
        <f t="shared" si="40"/>
        <v>198313604.55097377</v>
      </c>
      <c r="V258">
        <f t="shared" si="41"/>
        <v>-1.0682575231269467</v>
      </c>
      <c r="W258">
        <f t="shared" si="42"/>
        <v>-0.84684054016492516</v>
      </c>
      <c r="X258">
        <f t="shared" si="43"/>
        <v>-5.1030286212153407E-2</v>
      </c>
      <c r="Y258">
        <f t="shared" si="44"/>
        <v>1.3041969590821498</v>
      </c>
      <c r="Z258">
        <f t="shared" si="45"/>
        <v>0.66193139042187532</v>
      </c>
      <c r="AA258">
        <f t="shared" si="46"/>
        <v>1.3041969590821498</v>
      </c>
      <c r="AB258">
        <f>IFERROR(V144+MATCH(AA258,V258:Z258,0)-1,"")</f>
        <v>2015</v>
      </c>
    </row>
    <row r="259" spans="1:28" x14ac:dyDescent="0.3">
      <c r="A259" s="1">
        <v>12</v>
      </c>
      <c r="B259" t="s">
        <v>701</v>
      </c>
      <c r="C259" t="s">
        <v>11170</v>
      </c>
      <c r="D259" t="s">
        <v>11171</v>
      </c>
      <c r="E259" t="s">
        <v>11172</v>
      </c>
      <c r="F259" t="s">
        <v>11173</v>
      </c>
      <c r="G259" t="s">
        <v>11174</v>
      </c>
      <c r="I259" t="str">
        <f t="shared" si="47"/>
        <v>N/A</v>
      </c>
      <c r="J259">
        <f t="shared" si="48"/>
        <v>69280000</v>
      </c>
      <c r="K259">
        <f t="shared" si="49"/>
        <v>113190000</v>
      </c>
      <c r="L259">
        <f t="shared" si="50"/>
        <v>271010000</v>
      </c>
      <c r="M259">
        <f t="shared" si="51"/>
        <v>539770000</v>
      </c>
      <c r="N259">
        <f t="shared" si="52"/>
        <v>412400000</v>
      </c>
      <c r="P259">
        <f t="shared" si="37"/>
        <v>539770000</v>
      </c>
      <c r="Q259">
        <f>IFERROR(J144+MATCH(P259,J259:N259,0)-1,"")</f>
        <v>2015</v>
      </c>
      <c r="R259">
        <f t="shared" si="38"/>
        <v>69280000</v>
      </c>
      <c r="S259">
        <f>IFERROR(J144+MATCH(R259,J259:N259)-1,"")</f>
        <v>2012</v>
      </c>
      <c r="T259">
        <f t="shared" si="39"/>
        <v>281130000</v>
      </c>
      <c r="U259">
        <f t="shared" si="40"/>
        <v>198313604.55097377</v>
      </c>
      <c r="V259">
        <f t="shared" si="41"/>
        <v>-1.0682575231269467</v>
      </c>
      <c r="W259">
        <f t="shared" si="42"/>
        <v>-0.84684054016492516</v>
      </c>
      <c r="X259">
        <f t="shared" si="43"/>
        <v>-5.1030286212153407E-2</v>
      </c>
      <c r="Y259">
        <f t="shared" si="44"/>
        <v>1.3041969590821498</v>
      </c>
      <c r="Z259">
        <f t="shared" si="45"/>
        <v>0.66193139042187532</v>
      </c>
      <c r="AA259">
        <f t="shared" si="46"/>
        <v>1.3041969590821498</v>
      </c>
      <c r="AB259">
        <f>IFERROR(V144+MATCH(AA259,V259:Z259,0)-1,"")</f>
        <v>2015</v>
      </c>
    </row>
    <row r="260" spans="1:28" x14ac:dyDescent="0.3">
      <c r="A260" s="1">
        <v>13</v>
      </c>
      <c r="B260" t="s">
        <v>704</v>
      </c>
      <c r="C260" t="s">
        <v>11170</v>
      </c>
      <c r="D260" t="s">
        <v>11171</v>
      </c>
      <c r="E260" t="s">
        <v>11172</v>
      </c>
      <c r="F260" t="s">
        <v>11173</v>
      </c>
      <c r="G260" t="s">
        <v>11174</v>
      </c>
      <c r="I260" t="str">
        <f t="shared" si="47"/>
        <v>N/A</v>
      </c>
      <c r="J260">
        <f t="shared" si="48"/>
        <v>69280000</v>
      </c>
      <c r="K260">
        <f t="shared" si="49"/>
        <v>113190000</v>
      </c>
      <c r="L260">
        <f t="shared" si="50"/>
        <v>271010000</v>
      </c>
      <c r="M260">
        <f t="shared" si="51"/>
        <v>539770000</v>
      </c>
      <c r="N260">
        <f t="shared" si="52"/>
        <v>412400000</v>
      </c>
      <c r="P260">
        <f t="shared" si="37"/>
        <v>539770000</v>
      </c>
      <c r="Q260">
        <f>IFERROR(J144+MATCH(P260,J260:N260,0)-1,"")</f>
        <v>2015</v>
      </c>
      <c r="R260">
        <f t="shared" si="38"/>
        <v>69280000</v>
      </c>
      <c r="S260">
        <f>IFERROR(J144+MATCH(R260,J260:N260)-1,"")</f>
        <v>2012</v>
      </c>
      <c r="T260">
        <f t="shared" si="39"/>
        <v>281130000</v>
      </c>
      <c r="U260">
        <f t="shared" si="40"/>
        <v>198313604.55097377</v>
      </c>
      <c r="V260">
        <f t="shared" si="41"/>
        <v>-1.0682575231269467</v>
      </c>
      <c r="W260">
        <f t="shared" si="42"/>
        <v>-0.84684054016492516</v>
      </c>
      <c r="X260">
        <f t="shared" si="43"/>
        <v>-5.1030286212153407E-2</v>
      </c>
      <c r="Y260">
        <f t="shared" si="44"/>
        <v>1.3041969590821498</v>
      </c>
      <c r="Z260">
        <f t="shared" si="45"/>
        <v>0.66193139042187532</v>
      </c>
      <c r="AA260">
        <f t="shared" si="46"/>
        <v>1.3041969590821498</v>
      </c>
      <c r="AB260">
        <f>IFERROR(V144+MATCH(AA260,V260:Z260,0)-1,"")</f>
        <v>2015</v>
      </c>
    </row>
    <row r="261" spans="1:28" x14ac:dyDescent="0.3">
      <c r="A261" s="1">
        <v>14</v>
      </c>
      <c r="B261" t="s">
        <v>705</v>
      </c>
      <c r="C261" t="s">
        <v>254</v>
      </c>
      <c r="D261" t="s">
        <v>254</v>
      </c>
      <c r="E261" t="s">
        <v>254</v>
      </c>
      <c r="F261" t="s">
        <v>254</v>
      </c>
      <c r="G261" t="s">
        <v>254</v>
      </c>
      <c r="I261" t="str">
        <f t="shared" si="47"/>
        <v>N/A</v>
      </c>
      <c r="J261" t="str">
        <f t="shared" si="48"/>
        <v>N/A</v>
      </c>
      <c r="K261" t="str">
        <f t="shared" si="49"/>
        <v>N/A</v>
      </c>
      <c r="L261" t="str">
        <f t="shared" si="50"/>
        <v>N/A</v>
      </c>
      <c r="M261" t="str">
        <f t="shared" si="51"/>
        <v>N/A</v>
      </c>
      <c r="N261" t="str">
        <f t="shared" si="52"/>
        <v>N/A</v>
      </c>
      <c r="P261">
        <f t="shared" si="37"/>
        <v>0</v>
      </c>
      <c r="Q261" t="str">
        <f>IFERROR(J144+MATCH(P261,J261:N261,0)-1,"")</f>
        <v/>
      </c>
      <c r="R261" t="str">
        <f t="shared" si="38"/>
        <v/>
      </c>
      <c r="S261" t="str">
        <f>IFERROR(J144+MATCH(R261,J261:N261)-1,"")</f>
        <v/>
      </c>
      <c r="T261" t="str">
        <f t="shared" si="39"/>
        <v/>
      </c>
      <c r="U261" t="str">
        <f t="shared" si="40"/>
        <v/>
      </c>
      <c r="V261" t="str">
        <f t="shared" si="41"/>
        <v/>
      </c>
      <c r="W261" t="str">
        <f t="shared" si="42"/>
        <v/>
      </c>
      <c r="X261" t="str">
        <f t="shared" si="43"/>
        <v/>
      </c>
      <c r="Y261" t="str">
        <f t="shared" si="44"/>
        <v/>
      </c>
      <c r="Z261" t="str">
        <f t="shared" si="45"/>
        <v/>
      </c>
      <c r="AA261">
        <f t="shared" si="46"/>
        <v>0</v>
      </c>
      <c r="AB261" t="str">
        <f>IFERROR(V144+MATCH(AA261,V261:Z261,0)-1,"")</f>
        <v/>
      </c>
    </row>
    <row r="262" spans="1:28" x14ac:dyDescent="0.3">
      <c r="A262" s="1">
        <v>15</v>
      </c>
      <c r="B262" t="s">
        <v>706</v>
      </c>
      <c r="C262" t="s">
        <v>254</v>
      </c>
      <c r="D262" t="s">
        <v>254</v>
      </c>
      <c r="E262" t="s">
        <v>254</v>
      </c>
      <c r="F262" t="s">
        <v>254</v>
      </c>
      <c r="G262" t="s">
        <v>254</v>
      </c>
      <c r="I262" t="str">
        <f t="shared" si="47"/>
        <v>N/A</v>
      </c>
      <c r="J262" t="str">
        <f t="shared" si="48"/>
        <v>N/A</v>
      </c>
      <c r="K262" t="str">
        <f t="shared" si="49"/>
        <v>N/A</v>
      </c>
      <c r="L262" t="str">
        <f t="shared" si="50"/>
        <v>N/A</v>
      </c>
      <c r="M262" t="str">
        <f t="shared" si="51"/>
        <v>N/A</v>
      </c>
      <c r="N262" t="str">
        <f t="shared" si="52"/>
        <v>N/A</v>
      </c>
      <c r="P262">
        <f t="shared" si="37"/>
        <v>0</v>
      </c>
      <c r="Q262" t="str">
        <f>IFERROR(J144+MATCH(P262,J262:N262,0)-1,"")</f>
        <v/>
      </c>
      <c r="R262" t="str">
        <f t="shared" si="38"/>
        <v/>
      </c>
      <c r="S262" t="str">
        <f>IFERROR(J144+MATCH(R262,J262:N262)-1,"")</f>
        <v/>
      </c>
      <c r="T262" t="str">
        <f t="shared" si="39"/>
        <v/>
      </c>
      <c r="U262" t="str">
        <f t="shared" si="40"/>
        <v/>
      </c>
      <c r="V262" t="str">
        <f t="shared" si="41"/>
        <v/>
      </c>
      <c r="W262" t="str">
        <f t="shared" si="42"/>
        <v/>
      </c>
      <c r="X262" t="str">
        <f t="shared" si="43"/>
        <v/>
      </c>
      <c r="Y262" t="str">
        <f t="shared" si="44"/>
        <v/>
      </c>
      <c r="Z262" t="str">
        <f t="shared" si="45"/>
        <v/>
      </c>
      <c r="AA262">
        <f t="shared" si="46"/>
        <v>0</v>
      </c>
      <c r="AB262" t="str">
        <f>IFERROR(V144+MATCH(AA262,V262:Z262,0)-1,"")</f>
        <v/>
      </c>
    </row>
    <row r="263" spans="1:28" x14ac:dyDescent="0.3">
      <c r="A263" s="1">
        <v>16</v>
      </c>
      <c r="B263" t="s">
        <v>709</v>
      </c>
      <c r="C263" t="s">
        <v>254</v>
      </c>
      <c r="D263" t="s">
        <v>254</v>
      </c>
      <c r="E263" t="s">
        <v>254</v>
      </c>
      <c r="F263" t="s">
        <v>11175</v>
      </c>
      <c r="G263" t="s">
        <v>2415</v>
      </c>
      <c r="I263" t="str">
        <f t="shared" si="47"/>
        <v>N/A</v>
      </c>
      <c r="J263" t="str">
        <f t="shared" si="48"/>
        <v>N/A</v>
      </c>
      <c r="K263" t="str">
        <f t="shared" si="49"/>
        <v>N/A</v>
      </c>
      <c r="L263" t="str">
        <f t="shared" si="50"/>
        <v>N/A</v>
      </c>
      <c r="M263">
        <f t="shared" si="51"/>
        <v>3270000</v>
      </c>
      <c r="N263">
        <f t="shared" si="52"/>
        <v>2500000</v>
      </c>
      <c r="P263">
        <f t="shared" si="37"/>
        <v>3270000</v>
      </c>
      <c r="Q263">
        <f>IFERROR(J144+MATCH(P263,J263:N263,0)-1,"")</f>
        <v>2015</v>
      </c>
      <c r="R263">
        <f t="shared" si="38"/>
        <v>2500000</v>
      </c>
      <c r="S263" t="str">
        <f>IFERROR(J144+MATCH(R263,J263:N263)-1,"")</f>
        <v/>
      </c>
      <c r="T263">
        <f t="shared" si="39"/>
        <v>2885000</v>
      </c>
      <c r="U263">
        <f t="shared" si="40"/>
        <v>544472.22151364165</v>
      </c>
      <c r="V263" t="str">
        <f t="shared" si="41"/>
        <v/>
      </c>
      <c r="W263" t="str">
        <f t="shared" si="42"/>
        <v/>
      </c>
      <c r="X263" t="str">
        <f t="shared" si="43"/>
        <v/>
      </c>
      <c r="Y263">
        <f t="shared" si="44"/>
        <v>0.70710678118654746</v>
      </c>
      <c r="Z263">
        <f t="shared" si="45"/>
        <v>-0.70710678118654746</v>
      </c>
      <c r="AA263">
        <f t="shared" si="46"/>
        <v>-0.70710678118654746</v>
      </c>
      <c r="AB263">
        <f>IFERROR(V144+MATCH(AA263,V263:Z263,0)-1,"")</f>
        <v>2016</v>
      </c>
    </row>
    <row r="264" spans="1:28" x14ac:dyDescent="0.3">
      <c r="A264" s="1">
        <v>17</v>
      </c>
      <c r="B264" t="s">
        <v>714</v>
      </c>
      <c r="C264" t="s">
        <v>11176</v>
      </c>
      <c r="D264" t="s">
        <v>11177</v>
      </c>
      <c r="E264" t="s">
        <v>6924</v>
      </c>
      <c r="F264" t="s">
        <v>6742</v>
      </c>
      <c r="G264" t="s">
        <v>11178</v>
      </c>
      <c r="I264" t="str">
        <f t="shared" si="47"/>
        <v>N/A</v>
      </c>
      <c r="J264">
        <f t="shared" si="48"/>
        <v>29330000</v>
      </c>
      <c r="K264">
        <f t="shared" si="49"/>
        <v>56860000</v>
      </c>
      <c r="L264">
        <f t="shared" si="50"/>
        <v>42960000</v>
      </c>
      <c r="M264">
        <f t="shared" si="51"/>
        <v>103520000</v>
      </c>
      <c r="N264">
        <f t="shared" si="52"/>
        <v>111130000</v>
      </c>
      <c r="P264">
        <f t="shared" si="37"/>
        <v>111130000</v>
      </c>
      <c r="Q264">
        <f>IFERROR(J144+MATCH(P264,J264:N264,0)-1,"")</f>
        <v>2016</v>
      </c>
      <c r="R264">
        <f t="shared" si="38"/>
        <v>29330000</v>
      </c>
      <c r="S264">
        <f>IFERROR(J144+MATCH(R264,J264:N264)-1,"")</f>
        <v>2012</v>
      </c>
      <c r="T264">
        <f t="shared" si="39"/>
        <v>68760000</v>
      </c>
      <c r="U264">
        <f t="shared" si="40"/>
        <v>36624613.991139896</v>
      </c>
      <c r="V264">
        <f t="shared" si="41"/>
        <v>-1.0765983775156995</v>
      </c>
      <c r="W264">
        <f t="shared" si="42"/>
        <v>-0.3249181002393311</v>
      </c>
      <c r="X264">
        <f t="shared" si="43"/>
        <v>-0.7044442845524993</v>
      </c>
      <c r="Y264">
        <f t="shared" si="44"/>
        <v>0.9490885012032898</v>
      </c>
      <c r="Z264">
        <f t="shared" si="45"/>
        <v>1.1568722611042401</v>
      </c>
      <c r="AA264">
        <f t="shared" si="46"/>
        <v>1.1568722611042401</v>
      </c>
      <c r="AB264">
        <f>IFERROR(V144+MATCH(AA264,V264:Z264,0)-1,"")</f>
        <v>2016</v>
      </c>
    </row>
    <row r="265" spans="1:28" x14ac:dyDescent="0.3">
      <c r="A265" s="1">
        <v>18</v>
      </c>
      <c r="B265" t="s">
        <v>720</v>
      </c>
      <c r="C265" t="s">
        <v>11176</v>
      </c>
      <c r="D265" t="s">
        <v>11177</v>
      </c>
      <c r="E265" t="s">
        <v>6924</v>
      </c>
      <c r="F265" t="s">
        <v>6742</v>
      </c>
      <c r="G265" t="s">
        <v>11179</v>
      </c>
      <c r="I265" t="str">
        <f t="shared" si="47"/>
        <v>N/A</v>
      </c>
      <c r="J265">
        <f t="shared" si="48"/>
        <v>29330000</v>
      </c>
      <c r="K265">
        <f t="shared" si="49"/>
        <v>56860000</v>
      </c>
      <c r="L265">
        <f t="shared" si="50"/>
        <v>42960000</v>
      </c>
      <c r="M265">
        <f t="shared" si="51"/>
        <v>103520000</v>
      </c>
      <c r="N265">
        <f t="shared" si="52"/>
        <v>140940000</v>
      </c>
      <c r="P265">
        <f t="shared" si="37"/>
        <v>140940000</v>
      </c>
      <c r="Q265">
        <f>IFERROR(J144+MATCH(P265,J265:N265,0)-1,"")</f>
        <v>2016</v>
      </c>
      <c r="R265">
        <f t="shared" si="38"/>
        <v>29330000</v>
      </c>
      <c r="S265">
        <f>IFERROR(J144+MATCH(R265,J265:N265)-1,"")</f>
        <v>2012</v>
      </c>
      <c r="T265">
        <f t="shared" si="39"/>
        <v>74722000</v>
      </c>
      <c r="U265">
        <f t="shared" si="40"/>
        <v>46374717.465446621</v>
      </c>
      <c r="V265">
        <f t="shared" si="41"/>
        <v>-0.97880919778802244</v>
      </c>
      <c r="W265">
        <f t="shared" si="42"/>
        <v>-0.38516676707106223</v>
      </c>
      <c r="X265">
        <f t="shared" si="43"/>
        <v>-0.68489905137784557</v>
      </c>
      <c r="Y265">
        <f t="shared" si="44"/>
        <v>0.62098491535732003</v>
      </c>
      <c r="Z265">
        <f t="shared" si="45"/>
        <v>1.4278901008796103</v>
      </c>
      <c r="AA265">
        <f t="shared" si="46"/>
        <v>1.4278901008796103</v>
      </c>
      <c r="AB265">
        <f>IFERROR(V144+MATCH(AA265,V265:Z265,0)-1,"")</f>
        <v>2016</v>
      </c>
    </row>
    <row r="266" spans="1:28" x14ac:dyDescent="0.3">
      <c r="A266" s="1">
        <v>19</v>
      </c>
      <c r="B266" t="s">
        <v>725</v>
      </c>
      <c r="C266" t="s">
        <v>254</v>
      </c>
      <c r="D266" t="s">
        <v>254</v>
      </c>
      <c r="E266" t="s">
        <v>254</v>
      </c>
      <c r="F266" t="s">
        <v>254</v>
      </c>
      <c r="G266" t="s">
        <v>11180</v>
      </c>
      <c r="I266" t="str">
        <f t="shared" si="47"/>
        <v>N/A</v>
      </c>
      <c r="J266" t="str">
        <f t="shared" si="48"/>
        <v>N/A</v>
      </c>
      <c r="K266" t="str">
        <f t="shared" si="49"/>
        <v>N/A</v>
      </c>
      <c r="L266" t="str">
        <f t="shared" si="50"/>
        <v>N/A</v>
      </c>
      <c r="M266" t="str">
        <f t="shared" si="51"/>
        <v>N/A</v>
      </c>
      <c r="N266">
        <f t="shared" si="52"/>
        <v>29810000</v>
      </c>
      <c r="P266">
        <f t="shared" si="37"/>
        <v>29810000</v>
      </c>
      <c r="Q266">
        <f>IFERROR(J144+MATCH(P266,J266:N266,0)-1,"")</f>
        <v>2016</v>
      </c>
      <c r="R266">
        <f t="shared" si="38"/>
        <v>29810000</v>
      </c>
      <c r="S266">
        <f>IFERROR(J144+MATCH(R266,J266:N266)-1,"")</f>
        <v>2016</v>
      </c>
      <c r="T266">
        <f t="shared" si="39"/>
        <v>29810000</v>
      </c>
      <c r="U266" t="str">
        <f t="shared" si="40"/>
        <v/>
      </c>
      <c r="V266" t="str">
        <f t="shared" si="41"/>
        <v/>
      </c>
      <c r="W266" t="str">
        <f t="shared" si="42"/>
        <v/>
      </c>
      <c r="X266" t="str">
        <f t="shared" si="43"/>
        <v/>
      </c>
      <c r="Y266" t="str">
        <f t="shared" si="44"/>
        <v/>
      </c>
      <c r="Z266" t="str">
        <f t="shared" si="45"/>
        <v/>
      </c>
      <c r="AA266">
        <f t="shared" si="46"/>
        <v>0</v>
      </c>
      <c r="AB266" t="str">
        <f>IFERROR(V144+MATCH(AA266,V266:Z266,0)-1,"")</f>
        <v/>
      </c>
    </row>
    <row r="267" spans="1:28" x14ac:dyDescent="0.3">
      <c r="A267" s="1">
        <v>20</v>
      </c>
      <c r="B267" t="s">
        <v>730</v>
      </c>
      <c r="C267" t="s">
        <v>988</v>
      </c>
      <c r="D267" t="s">
        <v>4665</v>
      </c>
      <c r="E267" t="s">
        <v>4451</v>
      </c>
      <c r="F267" t="s">
        <v>8802</v>
      </c>
      <c r="G267" t="s">
        <v>4534</v>
      </c>
      <c r="I267" t="str">
        <f t="shared" si="47"/>
        <v>N/A</v>
      </c>
      <c r="J267">
        <f t="shared" si="48"/>
        <v>3540000</v>
      </c>
      <c r="K267">
        <f t="shared" si="49"/>
        <v>4530000</v>
      </c>
      <c r="L267">
        <f t="shared" si="50"/>
        <v>4660000</v>
      </c>
      <c r="M267">
        <f t="shared" si="51"/>
        <v>9560000</v>
      </c>
      <c r="N267">
        <f t="shared" si="52"/>
        <v>9550000</v>
      </c>
      <c r="P267">
        <f t="shared" si="37"/>
        <v>9560000</v>
      </c>
      <c r="Q267">
        <f>IFERROR(J144+MATCH(P267,J267:N267,0)-1,"")</f>
        <v>2015</v>
      </c>
      <c r="R267">
        <f t="shared" si="38"/>
        <v>3540000</v>
      </c>
      <c r="S267">
        <f>IFERROR(J144+MATCH(R267,J267:N267)-1,"")</f>
        <v>2012</v>
      </c>
      <c r="T267">
        <f t="shared" si="39"/>
        <v>6368000</v>
      </c>
      <c r="U267">
        <f t="shared" si="40"/>
        <v>2941389.1276062066</v>
      </c>
      <c r="V267">
        <f t="shared" si="41"/>
        <v>-0.96145048387443854</v>
      </c>
      <c r="W267">
        <f t="shared" si="42"/>
        <v>-0.62487481943465983</v>
      </c>
      <c r="X267">
        <f t="shared" si="43"/>
        <v>-0.58067801501327476</v>
      </c>
      <c r="Y267">
        <f t="shared" si="44"/>
        <v>1.0852015362543168</v>
      </c>
      <c r="Z267">
        <f t="shared" si="45"/>
        <v>1.0818017820680563</v>
      </c>
      <c r="AA267">
        <f t="shared" si="46"/>
        <v>1.0852015362543168</v>
      </c>
      <c r="AB267">
        <f>IFERROR(V144+MATCH(AA267,V267:Z267,0)-1,"")</f>
        <v>2015</v>
      </c>
    </row>
    <row r="268" spans="1:28" x14ac:dyDescent="0.3">
      <c r="A268" s="1">
        <v>21</v>
      </c>
      <c r="B268" t="s">
        <v>735</v>
      </c>
      <c r="C268" t="s">
        <v>6758</v>
      </c>
      <c r="D268" t="s">
        <v>3256</v>
      </c>
      <c r="E268" t="s">
        <v>6688</v>
      </c>
      <c r="F268" t="s">
        <v>9041</v>
      </c>
      <c r="G268" t="s">
        <v>6856</v>
      </c>
      <c r="I268" t="str">
        <f t="shared" si="47"/>
        <v>pos_trend</v>
      </c>
      <c r="J268">
        <f t="shared" si="48"/>
        <v>2230000</v>
      </c>
      <c r="K268">
        <f t="shared" si="49"/>
        <v>2720000</v>
      </c>
      <c r="L268">
        <f t="shared" si="50"/>
        <v>2740000</v>
      </c>
      <c r="M268">
        <f t="shared" si="51"/>
        <v>7660000</v>
      </c>
      <c r="N268">
        <f t="shared" si="52"/>
        <v>7710000</v>
      </c>
      <c r="P268">
        <f t="shared" si="37"/>
        <v>7710000</v>
      </c>
      <c r="Q268">
        <f>IFERROR(J144+MATCH(P268,J268:N268,0)-1,"")</f>
        <v>2016</v>
      </c>
      <c r="R268">
        <f t="shared" si="38"/>
        <v>2230000</v>
      </c>
      <c r="S268">
        <f>IFERROR(J144+MATCH(R268,J268:N268)-1,"")</f>
        <v>2012</v>
      </c>
      <c r="T268">
        <f t="shared" si="39"/>
        <v>4612000</v>
      </c>
      <c r="U268">
        <f t="shared" si="40"/>
        <v>2812733.5458589033</v>
      </c>
      <c r="V268">
        <f t="shared" si="41"/>
        <v>-0.84686301107580619</v>
      </c>
      <c r="W268">
        <f t="shared" si="42"/>
        <v>-0.67265525480916255</v>
      </c>
      <c r="X268">
        <f t="shared" si="43"/>
        <v>-0.66554473414521798</v>
      </c>
      <c r="Y268">
        <f t="shared" si="44"/>
        <v>1.0836433491851625</v>
      </c>
      <c r="Z268">
        <f t="shared" si="45"/>
        <v>1.1014196508450242</v>
      </c>
      <c r="AA268">
        <f t="shared" si="46"/>
        <v>1.1014196508450242</v>
      </c>
      <c r="AB268">
        <f>IFERROR(V144+MATCH(AA268,V268:Z268,0)-1,"")</f>
        <v>2016</v>
      </c>
    </row>
    <row r="269" spans="1:28" x14ac:dyDescent="0.3">
      <c r="A269" s="1">
        <v>22</v>
      </c>
      <c r="B269" t="s">
        <v>741</v>
      </c>
      <c r="C269" t="s">
        <v>2852</v>
      </c>
      <c r="D269" t="s">
        <v>6361</v>
      </c>
      <c r="E269" t="s">
        <v>9351</v>
      </c>
      <c r="F269" t="s">
        <v>5739</v>
      </c>
      <c r="G269" t="s">
        <v>3319</v>
      </c>
      <c r="I269" t="str">
        <f t="shared" si="47"/>
        <v>N/A</v>
      </c>
      <c r="J269">
        <f t="shared" si="48"/>
        <v>1320000</v>
      </c>
      <c r="K269">
        <f t="shared" si="49"/>
        <v>1810000</v>
      </c>
      <c r="L269">
        <f t="shared" si="50"/>
        <v>1920000</v>
      </c>
      <c r="M269">
        <f t="shared" si="51"/>
        <v>1900000</v>
      </c>
      <c r="N269">
        <f t="shared" si="52"/>
        <v>1850000</v>
      </c>
      <c r="P269">
        <f t="shared" si="37"/>
        <v>1920000</v>
      </c>
      <c r="Q269">
        <f>IFERROR(J144+MATCH(P269,J269:N269,0)-1,"")</f>
        <v>2014</v>
      </c>
      <c r="R269">
        <f t="shared" si="38"/>
        <v>1320000</v>
      </c>
      <c r="S269">
        <f>IFERROR(J144+MATCH(R269,J269:N269)-1,"")</f>
        <v>2012</v>
      </c>
      <c r="T269">
        <f t="shared" si="39"/>
        <v>1760000</v>
      </c>
      <c r="U269">
        <f t="shared" si="40"/>
        <v>249699.81978367546</v>
      </c>
      <c r="V269">
        <f t="shared" si="41"/>
        <v>-1.7621158092192013</v>
      </c>
      <c r="W269">
        <f t="shared" si="42"/>
        <v>0.20024043286581833</v>
      </c>
      <c r="X269">
        <f t="shared" si="43"/>
        <v>0.64076938517061865</v>
      </c>
      <c r="Y269">
        <f t="shared" si="44"/>
        <v>0.56067321202429132</v>
      </c>
      <c r="Z269">
        <f t="shared" si="45"/>
        <v>0.36043277915847299</v>
      </c>
      <c r="AA269">
        <f t="shared" si="46"/>
        <v>-1.7621158092192013</v>
      </c>
      <c r="AB269">
        <f>IFERROR(V144+MATCH(AA269,V269:Z269,0)-1,"")</f>
        <v>2012</v>
      </c>
    </row>
    <row r="270" spans="1:28" x14ac:dyDescent="0.3">
      <c r="A270" s="1">
        <v>23</v>
      </c>
      <c r="B270" t="s">
        <v>747</v>
      </c>
      <c r="C270" t="s">
        <v>11181</v>
      </c>
      <c r="D270" t="s">
        <v>11182</v>
      </c>
      <c r="E270" t="s">
        <v>11183</v>
      </c>
      <c r="F270" t="s">
        <v>11184</v>
      </c>
      <c r="G270" t="s">
        <v>11185</v>
      </c>
      <c r="I270" t="str">
        <f t="shared" si="47"/>
        <v>N/A</v>
      </c>
      <c r="J270">
        <f t="shared" si="48"/>
        <v>169840000</v>
      </c>
      <c r="K270">
        <f t="shared" si="49"/>
        <v>463960000</v>
      </c>
      <c r="L270">
        <f t="shared" si="50"/>
        <v>393690000</v>
      </c>
      <c r="M270">
        <f t="shared" si="51"/>
        <v>822230000</v>
      </c>
      <c r="N270">
        <f t="shared" si="52"/>
        <v>619750000</v>
      </c>
      <c r="P270">
        <f t="shared" si="37"/>
        <v>822230000</v>
      </c>
      <c r="Q270">
        <f>IFERROR(J144+MATCH(P270,J270:N270,0)-1,"")</f>
        <v>2015</v>
      </c>
      <c r="R270">
        <f t="shared" si="38"/>
        <v>169840000</v>
      </c>
      <c r="S270">
        <f>IFERROR(J144+MATCH(R270,J270:N270)-1,"")</f>
        <v>2012</v>
      </c>
      <c r="T270">
        <f t="shared" si="39"/>
        <v>493894000</v>
      </c>
      <c r="U270">
        <f t="shared" si="40"/>
        <v>244740751.8783907</v>
      </c>
      <c r="V270">
        <f t="shared" si="41"/>
        <v>-1.3240704603253783</v>
      </c>
      <c r="W270">
        <f t="shared" si="42"/>
        <v>-0.12230901380442728</v>
      </c>
      <c r="X270">
        <f t="shared" si="43"/>
        <v>-0.40942915812316533</v>
      </c>
      <c r="Y270">
        <f t="shared" si="44"/>
        <v>1.341566524904471</v>
      </c>
      <c r="Z270">
        <f t="shared" si="45"/>
        <v>0.51424210734850007</v>
      </c>
      <c r="AA270">
        <f t="shared" si="46"/>
        <v>1.341566524904471</v>
      </c>
      <c r="AB270">
        <f>IFERROR(V144+MATCH(AA270,V270:Z270,0)-1,"")</f>
        <v>2015</v>
      </c>
    </row>
    <row r="271" spans="1:28" x14ac:dyDescent="0.3">
      <c r="A271" s="1">
        <v>24</v>
      </c>
      <c r="B271" t="s">
        <v>753</v>
      </c>
      <c r="C271" t="s">
        <v>254</v>
      </c>
      <c r="D271" t="s">
        <v>254</v>
      </c>
      <c r="E271" t="s">
        <v>254</v>
      </c>
      <c r="F271" t="s">
        <v>254</v>
      </c>
      <c r="G271" t="s">
        <v>254</v>
      </c>
      <c r="I271" t="str">
        <f t="shared" si="47"/>
        <v>N/A</v>
      </c>
      <c r="J271" t="str">
        <f t="shared" si="48"/>
        <v>N/A</v>
      </c>
      <c r="K271" t="str">
        <f t="shared" si="49"/>
        <v>N/A</v>
      </c>
      <c r="L271" t="str">
        <f t="shared" si="50"/>
        <v>N/A</v>
      </c>
      <c r="M271" t="str">
        <f t="shared" si="51"/>
        <v>N/A</v>
      </c>
      <c r="N271" t="str">
        <f t="shared" si="52"/>
        <v>N/A</v>
      </c>
      <c r="P271">
        <f t="shared" si="37"/>
        <v>0</v>
      </c>
      <c r="Q271" t="str">
        <f>IFERROR(J144+MATCH(P271,J271:N271,0)-1,"")</f>
        <v/>
      </c>
      <c r="R271" t="str">
        <f t="shared" si="38"/>
        <v/>
      </c>
      <c r="S271" t="str">
        <f>IFERROR(J144+MATCH(R271,J271:N271)-1,"")</f>
        <v/>
      </c>
      <c r="T271" t="str">
        <f t="shared" si="39"/>
        <v/>
      </c>
      <c r="U271" t="str">
        <f t="shared" si="40"/>
        <v/>
      </c>
      <c r="V271" t="str">
        <f t="shared" si="41"/>
        <v/>
      </c>
      <c r="W271" t="str">
        <f t="shared" si="42"/>
        <v/>
      </c>
      <c r="X271" t="str">
        <f t="shared" si="43"/>
        <v/>
      </c>
      <c r="Y271" t="str">
        <f t="shared" si="44"/>
        <v/>
      </c>
      <c r="Z271" t="str">
        <f t="shared" si="45"/>
        <v/>
      </c>
      <c r="AA271">
        <f t="shared" si="46"/>
        <v>0</v>
      </c>
      <c r="AB271" t="str">
        <f>IFERROR(V144+MATCH(AA271,V271:Z271,0)-1,"")</f>
        <v/>
      </c>
    </row>
    <row r="272" spans="1:28" x14ac:dyDescent="0.3">
      <c r="A272" s="1">
        <v>25</v>
      </c>
      <c r="B272" t="s">
        <v>754</v>
      </c>
      <c r="C272" t="s">
        <v>11186</v>
      </c>
      <c r="D272" t="s">
        <v>11187</v>
      </c>
      <c r="E272" t="s">
        <v>11188</v>
      </c>
      <c r="F272" t="s">
        <v>11189</v>
      </c>
      <c r="G272" t="s">
        <v>11190</v>
      </c>
      <c r="I272" t="str">
        <f t="shared" si="47"/>
        <v>N/A</v>
      </c>
      <c r="J272">
        <f t="shared" si="48"/>
        <v>0.29020000000000001</v>
      </c>
      <c r="K272">
        <f t="shared" si="49"/>
        <v>0.47439999999999999</v>
      </c>
      <c r="L272">
        <f t="shared" si="50"/>
        <v>0.4511</v>
      </c>
      <c r="M272">
        <f t="shared" si="51"/>
        <v>0.63270000000000004</v>
      </c>
      <c r="N272">
        <f t="shared" si="52"/>
        <v>0.58889999999999998</v>
      </c>
      <c r="P272">
        <f t="shared" si="37"/>
        <v>0.63270000000000004</v>
      </c>
      <c r="Q272">
        <f>IFERROR(J144+MATCH(P272,J272:N272,0)-1,"")</f>
        <v>2015</v>
      </c>
      <c r="R272">
        <f t="shared" si="38"/>
        <v>0.29020000000000001</v>
      </c>
      <c r="S272">
        <f>IFERROR(J144+MATCH(R272,J272:N272)-1,"")</f>
        <v>2012</v>
      </c>
      <c r="T272">
        <f t="shared" si="39"/>
        <v>0.48746</v>
      </c>
      <c r="U272">
        <f t="shared" si="40"/>
        <v>0.13396720867436188</v>
      </c>
      <c r="V272">
        <f t="shared" si="41"/>
        <v>-1.472449877488198</v>
      </c>
      <c r="W272">
        <f t="shared" si="42"/>
        <v>-9.7486542634066156E-2</v>
      </c>
      <c r="X272">
        <f t="shared" si="43"/>
        <v>-0.27140970062592967</v>
      </c>
      <c r="Y272">
        <f t="shared" si="44"/>
        <v>1.0841458998600118</v>
      </c>
      <c r="Z272">
        <f t="shared" si="45"/>
        <v>0.75720022088818195</v>
      </c>
      <c r="AA272">
        <f t="shared" si="46"/>
        <v>-1.472449877488198</v>
      </c>
      <c r="AB272">
        <f>IFERROR(V144+MATCH(AA272,V272:Z272,0)-1,"")</f>
        <v>2012</v>
      </c>
    </row>
    <row r="273" spans="1:28" x14ac:dyDescent="0.3">
      <c r="A273" s="1">
        <v>26</v>
      </c>
      <c r="B273" t="s">
        <v>760</v>
      </c>
      <c r="C273" t="s">
        <v>254</v>
      </c>
      <c r="D273" t="s">
        <v>254</v>
      </c>
      <c r="E273" t="s">
        <v>254</v>
      </c>
      <c r="F273" t="s">
        <v>254</v>
      </c>
      <c r="G273" t="s">
        <v>254</v>
      </c>
      <c r="I273" t="str">
        <f t="shared" si="47"/>
        <v>N/A</v>
      </c>
      <c r="J273" t="str">
        <f t="shared" si="48"/>
        <v>N/A</v>
      </c>
      <c r="K273" t="str">
        <f t="shared" si="49"/>
        <v>N/A</v>
      </c>
      <c r="L273" t="str">
        <f t="shared" si="50"/>
        <v>N/A</v>
      </c>
      <c r="M273" t="str">
        <f t="shared" si="51"/>
        <v>N/A</v>
      </c>
      <c r="N273" t="str">
        <f t="shared" si="52"/>
        <v>N/A</v>
      </c>
      <c r="P273">
        <f t="shared" ref="P273:P336" si="53">MAX(J273:N273)</f>
        <v>0</v>
      </c>
      <c r="Q273" t="str">
        <f>IFERROR(J144+MATCH(P273,J273:N273,0)-1,"")</f>
        <v/>
      </c>
      <c r="R273" t="str">
        <f t="shared" ref="R273:R336" si="54">IF(Q273="","",MIN(J273:N273))</f>
        <v/>
      </c>
      <c r="S273" t="str">
        <f>IFERROR(J144+MATCH(R273,J273:N273)-1,"")</f>
        <v/>
      </c>
      <c r="T273" t="str">
        <f t="shared" ref="T273:T336" si="55">IFERROR(AVERAGE(J273:N273),"")</f>
        <v/>
      </c>
      <c r="U273" t="str">
        <f t="shared" ref="U273:U336" si="56">IFERROR(STDEV(J273:N273),"")</f>
        <v/>
      </c>
      <c r="V273" t="str">
        <f t="shared" ref="V273:V336" si="57">IF(C273="-","",IF(ISBLANK(B273),"",IF(OR(ISNUMBER(FIND("Growth",B273)),ISNUMBER(FIND("Margin",B273))),"",(J273-T273)/U273)))</f>
        <v/>
      </c>
      <c r="W273" t="str">
        <f t="shared" ref="W273:W336" si="58">IF(OR(D273="-",ISBLANK(D273)),"",(K273-T273)/U273)</f>
        <v/>
      </c>
      <c r="X273" t="str">
        <f t="shared" ref="X273:X336" si="59">IF(OR(E273="-",ISBLANK(E273)),"",(L273-T273)/U273)</f>
        <v/>
      </c>
      <c r="Y273" t="str">
        <f t="shared" ref="Y273:Y336" si="60">IF(OR(F273="-",ISBLANK(F273)),"",(M273-T273)/U273)</f>
        <v/>
      </c>
      <c r="Z273" t="str">
        <f t="shared" ref="Z273:Z336" si="61">IFERROR(IF(OR(G273="-",ISBLANK(G273)),"",(N273-T273)/U273),"")</f>
        <v/>
      </c>
      <c r="AA273">
        <f t="shared" ref="AA273:AA336" si="62">IF(MAX(MAX(V273:Z273),ABS(MIN(V273:Z273)))=ABS(MIN(V273:Z273)),MIN(V273:Z273),MAX(V273:Z273))</f>
        <v>0</v>
      </c>
      <c r="AB273" t="str">
        <f>IFERROR(V144+MATCH(AA273,V273:Z273,0)-1,"")</f>
        <v/>
      </c>
    </row>
    <row r="274" spans="1:28" x14ac:dyDescent="0.3">
      <c r="A274" s="1">
        <v>27</v>
      </c>
      <c r="B274" t="s">
        <v>761</v>
      </c>
      <c r="C274" t="s">
        <v>254</v>
      </c>
      <c r="D274" t="s">
        <v>254</v>
      </c>
      <c r="E274" t="s">
        <v>254</v>
      </c>
      <c r="F274" t="s">
        <v>254</v>
      </c>
      <c r="G274" t="s">
        <v>254</v>
      </c>
      <c r="I274" t="str">
        <f t="shared" si="47"/>
        <v>N/A</v>
      </c>
      <c r="J274" t="str">
        <f t="shared" si="48"/>
        <v>N/A</v>
      </c>
      <c r="K274" t="str">
        <f t="shared" si="49"/>
        <v>N/A</v>
      </c>
      <c r="L274" t="str">
        <f t="shared" si="50"/>
        <v>N/A</v>
      </c>
      <c r="M274" t="str">
        <f t="shared" si="51"/>
        <v>N/A</v>
      </c>
      <c r="N274" t="str">
        <f t="shared" si="52"/>
        <v>N/A</v>
      </c>
      <c r="P274">
        <f t="shared" si="53"/>
        <v>0</v>
      </c>
      <c r="Q274" t="str">
        <f>IFERROR(J144+MATCH(P274,J274:N274,0)-1,"")</f>
        <v/>
      </c>
      <c r="R274" t="str">
        <f t="shared" si="54"/>
        <v/>
      </c>
      <c r="S274" t="str">
        <f>IFERROR(J144+MATCH(R274,J274:N274)-1,"")</f>
        <v/>
      </c>
      <c r="T274" t="str">
        <f t="shared" si="55"/>
        <v/>
      </c>
      <c r="U274" t="str">
        <f t="shared" si="56"/>
        <v/>
      </c>
      <c r="V274" t="str">
        <f t="shared" si="57"/>
        <v/>
      </c>
      <c r="W274" t="str">
        <f t="shared" si="58"/>
        <v/>
      </c>
      <c r="X274" t="str">
        <f t="shared" si="59"/>
        <v/>
      </c>
      <c r="Y274" t="str">
        <f t="shared" si="60"/>
        <v/>
      </c>
      <c r="Z274" t="str">
        <f t="shared" si="61"/>
        <v/>
      </c>
      <c r="AA274">
        <f t="shared" si="62"/>
        <v>0</v>
      </c>
      <c r="AB274" t="str">
        <f>IFERROR(V144+MATCH(AA274,V274:Z274,0)-1,"")</f>
        <v/>
      </c>
    </row>
    <row r="275" spans="1:28" x14ac:dyDescent="0.3">
      <c r="A275" s="1">
        <v>28</v>
      </c>
      <c r="B275" t="s">
        <v>762</v>
      </c>
      <c r="C275" t="s">
        <v>254</v>
      </c>
      <c r="D275" t="s">
        <v>254</v>
      </c>
      <c r="E275" t="s">
        <v>254</v>
      </c>
      <c r="F275" t="s">
        <v>254</v>
      </c>
      <c r="G275" t="s">
        <v>254</v>
      </c>
      <c r="I275" t="str">
        <f t="shared" si="47"/>
        <v>N/A</v>
      </c>
      <c r="J275" t="str">
        <f t="shared" si="48"/>
        <v>N/A</v>
      </c>
      <c r="K275" t="str">
        <f t="shared" si="49"/>
        <v>N/A</v>
      </c>
      <c r="L275" t="str">
        <f t="shared" si="50"/>
        <v>N/A</v>
      </c>
      <c r="M275" t="str">
        <f t="shared" si="51"/>
        <v>N/A</v>
      </c>
      <c r="N275" t="str">
        <f t="shared" si="52"/>
        <v>N/A</v>
      </c>
      <c r="P275">
        <f t="shared" si="53"/>
        <v>0</v>
      </c>
      <c r="Q275" t="str">
        <f>IFERROR(J144+MATCH(P275,J275:N275,0)-1,"")</f>
        <v/>
      </c>
      <c r="R275" t="str">
        <f t="shared" si="54"/>
        <v/>
      </c>
      <c r="S275" t="str">
        <f>IFERROR(J144+MATCH(R275,J275:N275)-1,"")</f>
        <v/>
      </c>
      <c r="T275" t="str">
        <f t="shared" si="55"/>
        <v/>
      </c>
      <c r="U275" t="str">
        <f t="shared" si="56"/>
        <v/>
      </c>
      <c r="V275" t="str">
        <f t="shared" si="57"/>
        <v/>
      </c>
      <c r="W275" t="str">
        <f t="shared" si="58"/>
        <v/>
      </c>
      <c r="X275" t="str">
        <f t="shared" si="59"/>
        <v/>
      </c>
      <c r="Y275" t="str">
        <f t="shared" si="60"/>
        <v/>
      </c>
      <c r="Z275" t="str">
        <f t="shared" si="61"/>
        <v/>
      </c>
      <c r="AA275">
        <f t="shared" si="62"/>
        <v>0</v>
      </c>
      <c r="AB275" t="str">
        <f>IFERROR(V144+MATCH(AA275,V275:Z275,0)-1,"")</f>
        <v/>
      </c>
    </row>
    <row r="276" spans="1:28" x14ac:dyDescent="0.3">
      <c r="A276" s="1">
        <v>29</v>
      </c>
      <c r="B276" t="s">
        <v>763</v>
      </c>
      <c r="C276" t="s">
        <v>11191</v>
      </c>
      <c r="D276" t="s">
        <v>11192</v>
      </c>
      <c r="E276" t="s">
        <v>4276</v>
      </c>
      <c r="F276" t="s">
        <v>11193</v>
      </c>
      <c r="G276" t="s">
        <v>11194</v>
      </c>
      <c r="I276" t="str">
        <f t="shared" si="47"/>
        <v>N/A</v>
      </c>
      <c r="J276">
        <f t="shared" si="48"/>
        <v>415450000</v>
      </c>
      <c r="K276">
        <f t="shared" si="49"/>
        <v>514070000.00000006</v>
      </c>
      <c r="L276">
        <f t="shared" si="50"/>
        <v>479030000</v>
      </c>
      <c r="M276">
        <f t="shared" si="51"/>
        <v>462280000</v>
      </c>
      <c r="N276">
        <f t="shared" si="52"/>
        <v>417020000</v>
      </c>
      <c r="P276">
        <f t="shared" si="53"/>
        <v>514070000.00000006</v>
      </c>
      <c r="Q276">
        <f>IFERROR(J144+MATCH(P276,J276:N276,0)-1,"")</f>
        <v>2013</v>
      </c>
      <c r="R276">
        <f t="shared" si="54"/>
        <v>415450000</v>
      </c>
      <c r="S276">
        <f>IFERROR(J144+MATCH(R276,J276:N276)-1,"")</f>
        <v>2012</v>
      </c>
      <c r="T276">
        <f t="shared" si="55"/>
        <v>457570000</v>
      </c>
      <c r="U276">
        <f t="shared" si="56"/>
        <v>42111051.399840415</v>
      </c>
      <c r="V276">
        <f t="shared" si="57"/>
        <v>-1.000212500041251</v>
      </c>
      <c r="W276">
        <f t="shared" si="58"/>
        <v>1.3416905567979758</v>
      </c>
      <c r="X276">
        <f t="shared" si="59"/>
        <v>0.5096049442280447</v>
      </c>
      <c r="Y276">
        <f t="shared" si="60"/>
        <v>0.1118471242923621</v>
      </c>
      <c r="Z276">
        <f t="shared" si="61"/>
        <v>-0.96293012527713018</v>
      </c>
      <c r="AA276">
        <f t="shared" si="62"/>
        <v>1.3416905567979758</v>
      </c>
      <c r="AB276">
        <f>IFERROR(V144+MATCH(AA276,V276:Z276,0)-1,"")</f>
        <v>2013</v>
      </c>
    </row>
    <row r="277" spans="1:28" x14ac:dyDescent="0.3">
      <c r="A277" s="1">
        <v>30</v>
      </c>
      <c r="B277" t="s">
        <v>769</v>
      </c>
      <c r="C277" t="s">
        <v>3021</v>
      </c>
      <c r="D277" t="s">
        <v>3021</v>
      </c>
      <c r="E277" t="s">
        <v>3021</v>
      </c>
      <c r="F277" t="s">
        <v>3021</v>
      </c>
      <c r="G277" t="s">
        <v>3021</v>
      </c>
      <c r="I277" t="str">
        <f t="shared" si="47"/>
        <v>N/A</v>
      </c>
      <c r="J277">
        <f t="shared" si="48"/>
        <v>4000</v>
      </c>
      <c r="K277">
        <f t="shared" si="49"/>
        <v>4000</v>
      </c>
      <c r="L277">
        <f t="shared" si="50"/>
        <v>4000</v>
      </c>
      <c r="M277">
        <f t="shared" si="51"/>
        <v>4000</v>
      </c>
      <c r="N277">
        <f t="shared" si="52"/>
        <v>4000</v>
      </c>
      <c r="P277">
        <f t="shared" si="53"/>
        <v>4000</v>
      </c>
      <c r="Q277">
        <f>IFERROR(J144+MATCH(P277,J277:N277,0)-1,"")</f>
        <v>2012</v>
      </c>
      <c r="R277">
        <f t="shared" si="54"/>
        <v>4000</v>
      </c>
      <c r="S277">
        <f>IFERROR(J144+MATCH(R277,J277:N277)-1,"")</f>
        <v>2016</v>
      </c>
      <c r="T277">
        <f t="shared" si="55"/>
        <v>4000</v>
      </c>
      <c r="U277">
        <f t="shared" si="56"/>
        <v>0</v>
      </c>
      <c r="V277" t="e">
        <f t="shared" si="57"/>
        <v>#DIV/0!</v>
      </c>
      <c r="W277" t="e">
        <f t="shared" si="58"/>
        <v>#DIV/0!</v>
      </c>
      <c r="X277" t="e">
        <f t="shared" si="59"/>
        <v>#DIV/0!</v>
      </c>
      <c r="Y277" t="e">
        <f t="shared" si="60"/>
        <v>#DIV/0!</v>
      </c>
      <c r="Z277" t="str">
        <f t="shared" si="61"/>
        <v/>
      </c>
      <c r="AA277" t="e">
        <f t="shared" si="62"/>
        <v>#DIV/0!</v>
      </c>
      <c r="AB277" t="str">
        <f>IFERROR(V144+MATCH(AA277,V277:Z277,0)-1,"")</f>
        <v/>
      </c>
    </row>
    <row r="278" spans="1:28" x14ac:dyDescent="0.3">
      <c r="A278" s="1">
        <v>31</v>
      </c>
      <c r="B278" t="s">
        <v>773</v>
      </c>
      <c r="C278" t="s">
        <v>11195</v>
      </c>
      <c r="D278" t="s">
        <v>11196</v>
      </c>
      <c r="E278" t="s">
        <v>11197</v>
      </c>
      <c r="F278" t="s">
        <v>7942</v>
      </c>
      <c r="G278" t="s">
        <v>11198</v>
      </c>
      <c r="I278" t="str">
        <f t="shared" si="47"/>
        <v>N/A</v>
      </c>
      <c r="J278">
        <f t="shared" si="48"/>
        <v>-976380000</v>
      </c>
      <c r="K278">
        <f t="shared" si="49"/>
        <v>-951980000</v>
      </c>
      <c r="L278">
        <f t="shared" si="50"/>
        <v>-987520000</v>
      </c>
      <c r="M278">
        <f t="shared" si="51"/>
        <v>-1030000000</v>
      </c>
      <c r="N278">
        <f t="shared" si="52"/>
        <v>-1090000000</v>
      </c>
      <c r="P278">
        <f t="shared" si="53"/>
        <v>-951980000</v>
      </c>
      <c r="Q278">
        <f>IFERROR(J144+MATCH(P278,J278:N278,0)-1,"")</f>
        <v>2013</v>
      </c>
      <c r="R278">
        <f t="shared" si="54"/>
        <v>-1090000000</v>
      </c>
      <c r="S278" t="str">
        <f>IFERROR(J144+MATCH(R278,J278:N278)-1,"")</f>
        <v/>
      </c>
      <c r="T278">
        <f t="shared" si="55"/>
        <v>-1007176000</v>
      </c>
      <c r="U278">
        <f t="shared" si="56"/>
        <v>54226608.597624838</v>
      </c>
      <c r="V278">
        <f t="shared" si="57"/>
        <v>0.56791307434536642</v>
      </c>
      <c r="W278">
        <f t="shared" si="58"/>
        <v>1.0178766739695688</v>
      </c>
      <c r="X278">
        <f t="shared" si="59"/>
        <v>0.36247887353333297</v>
      </c>
      <c r="Y278">
        <f t="shared" si="60"/>
        <v>-0.42090037695995075</v>
      </c>
      <c r="Z278">
        <f t="shared" si="61"/>
        <v>-1.5273682448883175</v>
      </c>
      <c r="AA278">
        <f t="shared" si="62"/>
        <v>-1.5273682448883175</v>
      </c>
      <c r="AB278">
        <f>IFERROR(V144+MATCH(AA278,V278:Z278,0)-1,"")</f>
        <v>2016</v>
      </c>
    </row>
    <row r="279" spans="1:28" x14ac:dyDescent="0.3">
      <c r="A279" s="1">
        <v>32</v>
      </c>
      <c r="B279" t="s">
        <v>779</v>
      </c>
      <c r="C279" t="s">
        <v>254</v>
      </c>
      <c r="D279" t="s">
        <v>254</v>
      </c>
      <c r="E279" t="s">
        <v>254</v>
      </c>
      <c r="F279" t="s">
        <v>254</v>
      </c>
      <c r="G279" t="s">
        <v>254</v>
      </c>
      <c r="I279" t="str">
        <f t="shared" si="47"/>
        <v>N/A</v>
      </c>
      <c r="J279" t="str">
        <f t="shared" si="48"/>
        <v>N/A</v>
      </c>
      <c r="K279" t="str">
        <f t="shared" si="49"/>
        <v>N/A</v>
      </c>
      <c r="L279" t="str">
        <f t="shared" si="50"/>
        <v>N/A</v>
      </c>
      <c r="M279" t="str">
        <f t="shared" si="51"/>
        <v>N/A</v>
      </c>
      <c r="N279" t="str">
        <f t="shared" si="52"/>
        <v>N/A</v>
      </c>
      <c r="P279">
        <f t="shared" si="53"/>
        <v>0</v>
      </c>
      <c r="Q279" t="str">
        <f>IFERROR(J144+MATCH(P279,J279:N279,0)-1,"")</f>
        <v/>
      </c>
      <c r="R279" t="str">
        <f t="shared" si="54"/>
        <v/>
      </c>
      <c r="S279" t="str">
        <f>IFERROR(J144+MATCH(R279,J279:N279)-1,"")</f>
        <v/>
      </c>
      <c r="T279" t="str">
        <f t="shared" si="55"/>
        <v/>
      </c>
      <c r="U279" t="str">
        <f t="shared" si="56"/>
        <v/>
      </c>
      <c r="V279" t="str">
        <f t="shared" si="57"/>
        <v/>
      </c>
      <c r="W279" t="str">
        <f t="shared" si="58"/>
        <v/>
      </c>
      <c r="X279" t="str">
        <f t="shared" si="59"/>
        <v/>
      </c>
      <c r="Y279" t="str">
        <f t="shared" si="60"/>
        <v/>
      </c>
      <c r="Z279" t="str">
        <f t="shared" si="61"/>
        <v/>
      </c>
      <c r="AA279">
        <f t="shared" si="62"/>
        <v>0</v>
      </c>
      <c r="AB279" t="str">
        <f>IFERROR(V144+MATCH(AA279,V279:Z279,0)-1,"")</f>
        <v/>
      </c>
    </row>
    <row r="280" spans="1:28" x14ac:dyDescent="0.3">
      <c r="A280" s="1">
        <v>33</v>
      </c>
      <c r="B280" t="s">
        <v>780</v>
      </c>
      <c r="C280" t="s">
        <v>254</v>
      </c>
      <c r="D280" t="s">
        <v>254</v>
      </c>
      <c r="E280" t="s">
        <v>254</v>
      </c>
      <c r="F280" t="s">
        <v>11199</v>
      </c>
      <c r="G280" t="s">
        <v>11200</v>
      </c>
      <c r="I280" t="str">
        <f t="shared" si="47"/>
        <v>N/A</v>
      </c>
      <c r="J280" t="str">
        <f t="shared" si="48"/>
        <v>N/A</v>
      </c>
      <c r="K280" t="str">
        <f t="shared" si="49"/>
        <v>N/A</v>
      </c>
      <c r="L280" t="str">
        <f t="shared" si="50"/>
        <v>N/A</v>
      </c>
      <c r="M280">
        <f t="shared" si="51"/>
        <v>-517000</v>
      </c>
      <c r="N280">
        <f t="shared" si="52"/>
        <v>-380000</v>
      </c>
      <c r="P280">
        <f t="shared" si="53"/>
        <v>-380000</v>
      </c>
      <c r="Q280">
        <f>IFERROR(J144+MATCH(P280,J280:N280,0)-1,"")</f>
        <v>2016</v>
      </c>
      <c r="R280">
        <f t="shared" si="54"/>
        <v>-517000</v>
      </c>
      <c r="S280">
        <f>IFERROR(J144+MATCH(R280,J280:N280)-1,"")</f>
        <v>2015</v>
      </c>
      <c r="T280">
        <f t="shared" si="55"/>
        <v>-448500</v>
      </c>
      <c r="U280">
        <f t="shared" si="56"/>
        <v>96873.629022557012</v>
      </c>
      <c r="V280" t="str">
        <f t="shared" si="57"/>
        <v/>
      </c>
      <c r="W280" t="str">
        <f t="shared" si="58"/>
        <v/>
      </c>
      <c r="X280" t="str">
        <f t="shared" si="59"/>
        <v/>
      </c>
      <c r="Y280">
        <f t="shared" si="60"/>
        <v>-0.70710678118654746</v>
      </c>
      <c r="Z280">
        <f t="shared" si="61"/>
        <v>0.70710678118654746</v>
      </c>
      <c r="AA280">
        <f t="shared" si="62"/>
        <v>-0.70710678118654746</v>
      </c>
      <c r="AB280">
        <f>IFERROR(V144+MATCH(AA280,V280:Z280,0)-1,"")</f>
        <v>2015</v>
      </c>
    </row>
    <row r="281" spans="1:28" x14ac:dyDescent="0.3">
      <c r="A281" s="1">
        <v>34</v>
      </c>
      <c r="B281" t="s">
        <v>786</v>
      </c>
      <c r="C281" t="s">
        <v>254</v>
      </c>
      <c r="D281" t="s">
        <v>254</v>
      </c>
      <c r="E281" t="s">
        <v>254</v>
      </c>
      <c r="F281" t="s">
        <v>11086</v>
      </c>
      <c r="G281" t="s">
        <v>6756</v>
      </c>
      <c r="I281" t="str">
        <f t="shared" si="47"/>
        <v>N/A</v>
      </c>
      <c r="J281" t="str">
        <f t="shared" si="48"/>
        <v>N/A</v>
      </c>
      <c r="K281" t="str">
        <f t="shared" si="49"/>
        <v>N/A</v>
      </c>
      <c r="L281" t="str">
        <f t="shared" si="50"/>
        <v>N/A</v>
      </c>
      <c r="M281">
        <f t="shared" si="51"/>
        <v>-10000</v>
      </c>
      <c r="N281">
        <f t="shared" si="52"/>
        <v>-1000</v>
      </c>
      <c r="P281">
        <f t="shared" si="53"/>
        <v>-1000</v>
      </c>
      <c r="Q281">
        <f>IFERROR(J144+MATCH(P281,J281:N281,0)-1,"")</f>
        <v>2016</v>
      </c>
      <c r="R281">
        <f t="shared" si="54"/>
        <v>-10000</v>
      </c>
      <c r="S281">
        <f>IFERROR(J144+MATCH(R281,J281:N281)-1,"")</f>
        <v>2015</v>
      </c>
      <c r="T281">
        <f t="shared" si="55"/>
        <v>-5500</v>
      </c>
      <c r="U281">
        <f t="shared" si="56"/>
        <v>6363.9610306789273</v>
      </c>
      <c r="V281" t="str">
        <f t="shared" si="57"/>
        <v/>
      </c>
      <c r="W281" t="str">
        <f t="shared" si="58"/>
        <v/>
      </c>
      <c r="X281" t="str">
        <f t="shared" si="59"/>
        <v/>
      </c>
      <c r="Y281">
        <f t="shared" si="60"/>
        <v>-0.70710678118654757</v>
      </c>
      <c r="Z281">
        <f t="shared" si="61"/>
        <v>0.70710678118654757</v>
      </c>
      <c r="AA281">
        <f t="shared" si="62"/>
        <v>-0.70710678118654757</v>
      </c>
      <c r="AB281">
        <f>IFERROR(V144+MATCH(AA281,V281:Z281,0)-1,"")</f>
        <v>2015</v>
      </c>
    </row>
    <row r="282" spans="1:28" x14ac:dyDescent="0.3">
      <c r="A282" s="1">
        <v>35</v>
      </c>
      <c r="B282" t="s">
        <v>788</v>
      </c>
      <c r="C282" t="s">
        <v>254</v>
      </c>
      <c r="D282" t="s">
        <v>254</v>
      </c>
      <c r="E282" t="s">
        <v>254</v>
      </c>
      <c r="F282" t="s">
        <v>254</v>
      </c>
      <c r="G282" t="s">
        <v>254</v>
      </c>
      <c r="I282" t="str">
        <f t="shared" si="47"/>
        <v>N/A</v>
      </c>
      <c r="J282" t="str">
        <f t="shared" si="48"/>
        <v>N/A</v>
      </c>
      <c r="K282" t="str">
        <f t="shared" si="49"/>
        <v>N/A</v>
      </c>
      <c r="L282" t="str">
        <f t="shared" si="50"/>
        <v>N/A</v>
      </c>
      <c r="M282" t="str">
        <f t="shared" si="51"/>
        <v>N/A</v>
      </c>
      <c r="N282" t="str">
        <f t="shared" si="52"/>
        <v>N/A</v>
      </c>
      <c r="P282">
        <f t="shared" si="53"/>
        <v>0</v>
      </c>
      <c r="Q282" t="str">
        <f>IFERROR(J144+MATCH(P282,J282:N282,0)-1,"")</f>
        <v/>
      </c>
      <c r="R282" t="str">
        <f t="shared" si="54"/>
        <v/>
      </c>
      <c r="S282" t="str">
        <f>IFERROR(J144+MATCH(R282,J282:N282)-1,"")</f>
        <v/>
      </c>
      <c r="T282" t="str">
        <f t="shared" si="55"/>
        <v/>
      </c>
      <c r="U282" t="str">
        <f t="shared" si="56"/>
        <v/>
      </c>
      <c r="V282" t="str">
        <f t="shared" si="57"/>
        <v/>
      </c>
      <c r="W282" t="str">
        <f t="shared" si="58"/>
        <v/>
      </c>
      <c r="X282" t="str">
        <f t="shared" si="59"/>
        <v/>
      </c>
      <c r="Y282" t="str">
        <f t="shared" si="60"/>
        <v/>
      </c>
      <c r="Z282" t="str">
        <f t="shared" si="61"/>
        <v/>
      </c>
      <c r="AA282">
        <f t="shared" si="62"/>
        <v>0</v>
      </c>
      <c r="AB282" t="str">
        <f>IFERROR(V144+MATCH(AA282,V282:Z282,0)-1,"")</f>
        <v/>
      </c>
    </row>
    <row r="283" spans="1:28" x14ac:dyDescent="0.3">
      <c r="A283" s="1">
        <v>36</v>
      </c>
      <c r="B283" t="s">
        <v>789</v>
      </c>
      <c r="C283" t="s">
        <v>254</v>
      </c>
      <c r="D283" t="s">
        <v>254</v>
      </c>
      <c r="E283" t="s">
        <v>254</v>
      </c>
      <c r="F283" t="s">
        <v>254</v>
      </c>
      <c r="G283" t="s">
        <v>254</v>
      </c>
      <c r="I283" t="str">
        <f t="shared" si="47"/>
        <v>N/A</v>
      </c>
      <c r="J283" t="str">
        <f t="shared" si="48"/>
        <v>N/A</v>
      </c>
      <c r="K283" t="str">
        <f t="shared" si="49"/>
        <v>N/A</v>
      </c>
      <c r="L283" t="str">
        <f t="shared" si="50"/>
        <v>N/A</v>
      </c>
      <c r="M283" t="str">
        <f t="shared" si="51"/>
        <v>N/A</v>
      </c>
      <c r="N283" t="str">
        <f t="shared" si="52"/>
        <v>N/A</v>
      </c>
      <c r="P283">
        <f t="shared" si="53"/>
        <v>0</v>
      </c>
      <c r="Q283" t="str">
        <f>IFERROR(J144+MATCH(P283,J283:N283,0)-1,"")</f>
        <v/>
      </c>
      <c r="R283" t="str">
        <f t="shared" si="54"/>
        <v/>
      </c>
      <c r="S283" t="str">
        <f>IFERROR(J144+MATCH(R283,J283:N283)-1,"")</f>
        <v/>
      </c>
      <c r="T283" t="str">
        <f t="shared" si="55"/>
        <v/>
      </c>
      <c r="U283" t="str">
        <f t="shared" si="56"/>
        <v/>
      </c>
      <c r="V283" t="str">
        <f t="shared" si="57"/>
        <v/>
      </c>
      <c r="W283" t="str">
        <f t="shared" si="58"/>
        <v/>
      </c>
      <c r="X283" t="str">
        <f t="shared" si="59"/>
        <v/>
      </c>
      <c r="Y283" t="str">
        <f t="shared" si="60"/>
        <v/>
      </c>
      <c r="Z283" t="str">
        <f t="shared" si="61"/>
        <v/>
      </c>
      <c r="AA283">
        <f t="shared" si="62"/>
        <v>0</v>
      </c>
      <c r="AB283" t="str">
        <f>IFERROR(V144+MATCH(AA283,V283:Z283,0)-1,"")</f>
        <v/>
      </c>
    </row>
    <row r="284" spans="1:28" x14ac:dyDescent="0.3">
      <c r="A284" s="1">
        <v>37</v>
      </c>
      <c r="B284" t="s">
        <v>795</v>
      </c>
      <c r="C284" t="s">
        <v>11201</v>
      </c>
      <c r="D284" t="s">
        <v>11202</v>
      </c>
      <c r="E284" t="s">
        <v>11203</v>
      </c>
      <c r="F284" t="s">
        <v>11204</v>
      </c>
      <c r="G284" t="s">
        <v>4152</v>
      </c>
      <c r="I284" t="str">
        <f t="shared" si="47"/>
        <v>N/A</v>
      </c>
      <c r="J284">
        <f t="shared" si="48"/>
        <v>0.7098000000000001</v>
      </c>
      <c r="K284">
        <f t="shared" si="49"/>
        <v>0.52560000000000007</v>
      </c>
      <c r="L284">
        <f t="shared" si="50"/>
        <v>0.54890000000000005</v>
      </c>
      <c r="M284">
        <f t="shared" si="51"/>
        <v>0.35570000000000002</v>
      </c>
      <c r="N284">
        <f t="shared" si="52"/>
        <v>0.3962</v>
      </c>
      <c r="P284">
        <f t="shared" si="53"/>
        <v>0.7098000000000001</v>
      </c>
      <c r="Q284">
        <f>IFERROR(J144+MATCH(P284,J284:N284,0)-1,"")</f>
        <v>2012</v>
      </c>
      <c r="R284">
        <f t="shared" si="54"/>
        <v>0.35570000000000002</v>
      </c>
      <c r="S284" t="str">
        <f>IFERROR(J144+MATCH(R284,J284:N284)-1,"")</f>
        <v/>
      </c>
      <c r="T284">
        <f t="shared" si="55"/>
        <v>0.50724000000000014</v>
      </c>
      <c r="U284">
        <f t="shared" si="56"/>
        <v>0.13999772498151505</v>
      </c>
      <c r="V284">
        <f t="shared" si="57"/>
        <v>1.4468806548588233</v>
      </c>
      <c r="W284">
        <f t="shared" si="58"/>
        <v>0.13114498826623175</v>
      </c>
      <c r="X284">
        <f t="shared" si="59"/>
        <v>0.29757626422501221</v>
      </c>
      <c r="Y284">
        <f t="shared" si="60"/>
        <v>-1.082446161321615</v>
      </c>
      <c r="Z284">
        <f t="shared" si="61"/>
        <v>-0.79315574602845562</v>
      </c>
      <c r="AA284">
        <f t="shared" si="62"/>
        <v>1.4468806548588233</v>
      </c>
      <c r="AB284">
        <f>IFERROR(V144+MATCH(AA284,V284:Z284,0)-1,"")</f>
        <v>2012</v>
      </c>
    </row>
    <row r="285" spans="1:28" x14ac:dyDescent="0.3">
      <c r="A285" s="1">
        <v>38</v>
      </c>
      <c r="B285" t="s">
        <v>801</v>
      </c>
      <c r="C285" t="s">
        <v>11191</v>
      </c>
      <c r="D285" t="s">
        <v>11192</v>
      </c>
      <c r="E285" t="s">
        <v>4276</v>
      </c>
      <c r="F285" t="s">
        <v>11193</v>
      </c>
      <c r="G285" t="s">
        <v>11194</v>
      </c>
      <c r="I285" t="str">
        <f t="shared" si="47"/>
        <v>N/A</v>
      </c>
      <c r="J285">
        <f t="shared" si="48"/>
        <v>415450000</v>
      </c>
      <c r="K285">
        <f t="shared" si="49"/>
        <v>514070000.00000006</v>
      </c>
      <c r="L285">
        <f t="shared" si="50"/>
        <v>479030000</v>
      </c>
      <c r="M285">
        <f t="shared" si="51"/>
        <v>462280000</v>
      </c>
      <c r="N285">
        <f t="shared" si="52"/>
        <v>417020000</v>
      </c>
      <c r="P285">
        <f t="shared" si="53"/>
        <v>514070000.00000006</v>
      </c>
      <c r="Q285">
        <f>IFERROR(J144+MATCH(P285,J285:N285,0)-1,"")</f>
        <v>2013</v>
      </c>
      <c r="R285">
        <f t="shared" si="54"/>
        <v>415450000</v>
      </c>
      <c r="S285">
        <f>IFERROR(J144+MATCH(R285,J285:N285)-1,"")</f>
        <v>2012</v>
      </c>
      <c r="T285">
        <f t="shared" si="55"/>
        <v>457570000</v>
      </c>
      <c r="U285">
        <f t="shared" si="56"/>
        <v>42111051.399840415</v>
      </c>
      <c r="V285">
        <f t="shared" si="57"/>
        <v>-1.000212500041251</v>
      </c>
      <c r="W285">
        <f t="shared" si="58"/>
        <v>1.3416905567979758</v>
      </c>
      <c r="X285">
        <f t="shared" si="59"/>
        <v>0.5096049442280447</v>
      </c>
      <c r="Y285">
        <f t="shared" si="60"/>
        <v>0.1118471242923621</v>
      </c>
      <c r="Z285">
        <f t="shared" si="61"/>
        <v>-0.96293012527713018</v>
      </c>
      <c r="AA285">
        <f t="shared" si="62"/>
        <v>1.3416905567979758</v>
      </c>
      <c r="AB285">
        <f>IFERROR(V144+MATCH(AA285,V285:Z285,0)-1,"")</f>
        <v>2013</v>
      </c>
    </row>
    <row r="286" spans="1:28" x14ac:dyDescent="0.3">
      <c r="A286" s="1">
        <v>39</v>
      </c>
      <c r="B286" t="s">
        <v>802</v>
      </c>
      <c r="C286" t="s">
        <v>11201</v>
      </c>
      <c r="D286" t="s">
        <v>11202</v>
      </c>
      <c r="E286" t="s">
        <v>11203</v>
      </c>
      <c r="F286" t="s">
        <v>11204</v>
      </c>
      <c r="G286" t="s">
        <v>4152</v>
      </c>
      <c r="I286" t="str">
        <f t="shared" si="47"/>
        <v>N/A</v>
      </c>
      <c r="J286">
        <f t="shared" si="48"/>
        <v>0.7098000000000001</v>
      </c>
      <c r="K286">
        <f t="shared" si="49"/>
        <v>0.52560000000000007</v>
      </c>
      <c r="L286">
        <f t="shared" si="50"/>
        <v>0.54890000000000005</v>
      </c>
      <c r="M286">
        <f t="shared" si="51"/>
        <v>0.35570000000000002</v>
      </c>
      <c r="N286">
        <f t="shared" si="52"/>
        <v>0.3962</v>
      </c>
      <c r="P286">
        <f t="shared" si="53"/>
        <v>0.7098000000000001</v>
      </c>
      <c r="Q286">
        <f>IFERROR(J144+MATCH(P286,J286:N286,0)-1,"")</f>
        <v>2012</v>
      </c>
      <c r="R286">
        <f t="shared" si="54"/>
        <v>0.35570000000000002</v>
      </c>
      <c r="S286" t="str">
        <f>IFERROR(J144+MATCH(R286,J286:N286)-1,"")</f>
        <v/>
      </c>
      <c r="T286">
        <f t="shared" si="55"/>
        <v>0.50724000000000014</v>
      </c>
      <c r="U286">
        <f t="shared" si="56"/>
        <v>0.13999772498151505</v>
      </c>
      <c r="V286">
        <f t="shared" si="57"/>
        <v>1.4468806548588233</v>
      </c>
      <c r="W286">
        <f t="shared" si="58"/>
        <v>0.13114498826623175</v>
      </c>
      <c r="X286">
        <f t="shared" si="59"/>
        <v>0.29757626422501221</v>
      </c>
      <c r="Y286">
        <f t="shared" si="60"/>
        <v>-1.082446161321615</v>
      </c>
      <c r="Z286">
        <f t="shared" si="61"/>
        <v>-0.79315574602845562</v>
      </c>
      <c r="AA286">
        <f t="shared" si="62"/>
        <v>1.4468806548588233</v>
      </c>
      <c r="AB286">
        <f>IFERROR(V144+MATCH(AA286,V286:Z286,0)-1,"")</f>
        <v>2012</v>
      </c>
    </row>
    <row r="287" spans="1:28" x14ac:dyDescent="0.3">
      <c r="A287" s="1">
        <v>40</v>
      </c>
      <c r="B287" t="s">
        <v>803</v>
      </c>
      <c r="C287" t="s">
        <v>254</v>
      </c>
      <c r="D287" t="s">
        <v>254</v>
      </c>
      <c r="E287" t="s">
        <v>254</v>
      </c>
      <c r="F287" t="s">
        <v>11205</v>
      </c>
      <c r="G287" t="s">
        <v>2039</v>
      </c>
      <c r="I287" t="str">
        <f t="shared" si="47"/>
        <v>N/A</v>
      </c>
      <c r="J287" t="str">
        <f t="shared" si="48"/>
        <v>N/A</v>
      </c>
      <c r="K287" t="str">
        <f t="shared" si="49"/>
        <v>N/A</v>
      </c>
      <c r="L287" t="str">
        <f t="shared" si="50"/>
        <v>N/A</v>
      </c>
      <c r="M287">
        <f t="shared" si="51"/>
        <v>15040000</v>
      </c>
      <c r="N287">
        <f t="shared" si="52"/>
        <v>15700000</v>
      </c>
      <c r="P287">
        <f t="shared" si="53"/>
        <v>15700000</v>
      </c>
      <c r="Q287">
        <f>IFERROR(J144+MATCH(P287,J287:N287,0)-1,"")</f>
        <v>2016</v>
      </c>
      <c r="R287">
        <f t="shared" si="54"/>
        <v>15040000</v>
      </c>
      <c r="S287">
        <f>IFERROR(J144+MATCH(R287,J287:N287)-1,"")</f>
        <v>2015</v>
      </c>
      <c r="T287">
        <f t="shared" si="55"/>
        <v>15370000</v>
      </c>
      <c r="U287">
        <f t="shared" si="56"/>
        <v>466690.47558312136</v>
      </c>
      <c r="V287" t="str">
        <f t="shared" si="57"/>
        <v/>
      </c>
      <c r="W287" t="str">
        <f t="shared" si="58"/>
        <v/>
      </c>
      <c r="X287" t="str">
        <f t="shared" si="59"/>
        <v/>
      </c>
      <c r="Y287">
        <f t="shared" si="60"/>
        <v>-0.70710678118654757</v>
      </c>
      <c r="Z287">
        <f t="shared" si="61"/>
        <v>0.70710678118654757</v>
      </c>
      <c r="AA287">
        <f t="shared" si="62"/>
        <v>-0.70710678118654757</v>
      </c>
      <c r="AB287">
        <f>IFERROR(V144+MATCH(AA287,V287:Z287,0)-1,"")</f>
        <v>2015</v>
      </c>
    </row>
    <row r="288" spans="1:28" x14ac:dyDescent="0.3">
      <c r="A288" s="1">
        <v>41</v>
      </c>
      <c r="B288" t="s">
        <v>804</v>
      </c>
      <c r="C288" t="s">
        <v>11191</v>
      </c>
      <c r="D288" t="s">
        <v>11192</v>
      </c>
      <c r="E288" t="s">
        <v>4276</v>
      </c>
      <c r="F288" t="s">
        <v>11206</v>
      </c>
      <c r="G288" t="s">
        <v>11207</v>
      </c>
      <c r="I288" t="str">
        <f t="shared" si="47"/>
        <v>N/A</v>
      </c>
      <c r="J288">
        <f t="shared" si="48"/>
        <v>415450000</v>
      </c>
      <c r="K288">
        <f t="shared" si="49"/>
        <v>514070000.00000006</v>
      </c>
      <c r="L288">
        <f t="shared" si="50"/>
        <v>479030000</v>
      </c>
      <c r="M288">
        <f t="shared" si="51"/>
        <v>477320000</v>
      </c>
      <c r="N288">
        <f t="shared" si="52"/>
        <v>432720000</v>
      </c>
      <c r="P288">
        <f t="shared" si="53"/>
        <v>514070000.00000006</v>
      </c>
      <c r="Q288">
        <f>IFERROR(J144+MATCH(P288,J288:N288,0)-1,"")</f>
        <v>2013</v>
      </c>
      <c r="R288">
        <f t="shared" si="54"/>
        <v>415450000</v>
      </c>
      <c r="S288">
        <f>IFERROR(J144+MATCH(R288,J288:N288)-1,"")</f>
        <v>2012</v>
      </c>
      <c r="T288">
        <f t="shared" si="55"/>
        <v>463718000</v>
      </c>
      <c r="U288">
        <f t="shared" si="56"/>
        <v>39514147.719519414</v>
      </c>
      <c r="V288">
        <f t="shared" si="57"/>
        <v>-1.2215371654379961</v>
      </c>
      <c r="W288">
        <f t="shared" si="58"/>
        <v>1.2742777690008711</v>
      </c>
      <c r="X288">
        <f t="shared" si="59"/>
        <v>0.38750677627385838</v>
      </c>
      <c r="Y288">
        <f t="shared" si="60"/>
        <v>0.34423113707399566</v>
      </c>
      <c r="Z288">
        <f t="shared" si="61"/>
        <v>-0.78447851691072767</v>
      </c>
      <c r="AA288">
        <f t="shared" si="62"/>
        <v>1.2742777690008711</v>
      </c>
      <c r="AB288">
        <f>IFERROR(V144+MATCH(AA288,V288:Z288,0)-1,"")</f>
        <v>2013</v>
      </c>
    </row>
    <row r="289" spans="1:28" x14ac:dyDescent="0.3">
      <c r="A289" s="1">
        <v>42</v>
      </c>
      <c r="B289" t="s">
        <v>805</v>
      </c>
      <c r="C289" t="s">
        <v>11142</v>
      </c>
      <c r="D289" t="s">
        <v>11143</v>
      </c>
      <c r="E289" t="s">
        <v>11144</v>
      </c>
      <c r="F289" t="s">
        <v>613</v>
      </c>
      <c r="G289" t="s">
        <v>252</v>
      </c>
      <c r="I289" t="str">
        <f t="shared" si="47"/>
        <v>N/A</v>
      </c>
      <c r="J289">
        <f t="shared" si="48"/>
        <v>585290000</v>
      </c>
      <c r="K289">
        <f t="shared" si="49"/>
        <v>978030000</v>
      </c>
      <c r="L289">
        <f t="shared" si="50"/>
        <v>872710000</v>
      </c>
      <c r="M289">
        <f t="shared" si="51"/>
        <v>1300000000</v>
      </c>
      <c r="N289">
        <f t="shared" si="52"/>
        <v>1050000000</v>
      </c>
      <c r="P289">
        <f t="shared" si="53"/>
        <v>1300000000</v>
      </c>
      <c r="Q289">
        <f>IFERROR(J144+MATCH(P289,J289:N289,0)-1,"")</f>
        <v>2015</v>
      </c>
      <c r="R289">
        <f t="shared" si="54"/>
        <v>585290000</v>
      </c>
      <c r="S289">
        <f>IFERROR(J144+MATCH(R289,J289:N289)-1,"")</f>
        <v>2012</v>
      </c>
      <c r="T289">
        <f t="shared" si="55"/>
        <v>957206000</v>
      </c>
      <c r="U289">
        <f t="shared" si="56"/>
        <v>260774412.52929705</v>
      </c>
      <c r="V289">
        <f t="shared" si="57"/>
        <v>-1.4261982086076661</v>
      </c>
      <c r="W289">
        <f t="shared" si="58"/>
        <v>7.985446040516149E-2</v>
      </c>
      <c r="X289">
        <f t="shared" si="59"/>
        <v>-0.32401952009193841</v>
      </c>
      <c r="Y289">
        <f t="shared" si="60"/>
        <v>1.3145231415735175</v>
      </c>
      <c r="Z289">
        <f t="shared" si="61"/>
        <v>0.35584012672092563</v>
      </c>
      <c r="AA289">
        <f t="shared" si="62"/>
        <v>-1.4261982086076661</v>
      </c>
      <c r="AB289">
        <f>IFERROR(V144+MATCH(AA289,V289:Z289,0)-1,"")</f>
        <v>2012</v>
      </c>
    </row>
    <row r="290" spans="1:28" x14ac:dyDescent="0.3">
      <c r="I290" t="str">
        <f t="shared" si="47"/>
        <v>N/A</v>
      </c>
      <c r="J290" t="str">
        <f t="shared" si="48"/>
        <v>N/A</v>
      </c>
      <c r="K290" t="str">
        <f t="shared" si="49"/>
        <v>N/A</v>
      </c>
      <c r="L290" t="str">
        <f t="shared" si="50"/>
        <v>N/A</v>
      </c>
      <c r="M290" t="str">
        <f t="shared" si="51"/>
        <v>N/A</v>
      </c>
      <c r="N290" t="str">
        <f t="shared" si="52"/>
        <v>N/A</v>
      </c>
      <c r="P290">
        <f t="shared" si="53"/>
        <v>0</v>
      </c>
      <c r="Q290" t="str">
        <f>IFERROR(J144+MATCH(P290,J290:N290,0)-1,"")</f>
        <v/>
      </c>
      <c r="R290" t="str">
        <f t="shared" si="54"/>
        <v/>
      </c>
      <c r="S290" t="str">
        <f>IFERROR(J144+MATCH(R290,J290:N290)-1,"")</f>
        <v/>
      </c>
      <c r="T290" t="str">
        <f t="shared" si="55"/>
        <v/>
      </c>
      <c r="U290" t="str">
        <f t="shared" si="56"/>
        <v/>
      </c>
      <c r="V290" t="str">
        <f t="shared" si="57"/>
        <v/>
      </c>
      <c r="W290" t="str">
        <f t="shared" si="58"/>
        <v/>
      </c>
      <c r="X290" t="str">
        <f t="shared" si="59"/>
        <v/>
      </c>
      <c r="Y290" t="str">
        <f t="shared" si="60"/>
        <v/>
      </c>
      <c r="Z290" t="str">
        <f t="shared" si="61"/>
        <v/>
      </c>
      <c r="AA290">
        <f t="shared" si="62"/>
        <v>0</v>
      </c>
      <c r="AB290" t="str">
        <f>IFERROR(V144+MATCH(AA290,V290:Z290,0)-1,"")</f>
        <v/>
      </c>
    </row>
    <row r="291" spans="1:28" x14ac:dyDescent="0.3">
      <c r="B291" s="1" t="s">
        <v>241</v>
      </c>
      <c r="C291" s="1" t="s">
        <v>242</v>
      </c>
      <c r="D291" s="1" t="s">
        <v>243</v>
      </c>
      <c r="E291" s="1" t="s">
        <v>244</v>
      </c>
      <c r="F291" s="1" t="s">
        <v>245</v>
      </c>
      <c r="G291" s="1" t="s">
        <v>246</v>
      </c>
      <c r="H291" s="1" t="s">
        <v>247</v>
      </c>
      <c r="I291" t="str">
        <f t="shared" si="47"/>
        <v>pos_trend</v>
      </c>
      <c r="J291">
        <f t="shared" si="48"/>
        <v>2012</v>
      </c>
      <c r="K291">
        <f t="shared" si="49"/>
        <v>2013</v>
      </c>
      <c r="L291">
        <f t="shared" si="50"/>
        <v>2014</v>
      </c>
      <c r="M291">
        <f t="shared" si="51"/>
        <v>2015</v>
      </c>
      <c r="N291">
        <f t="shared" si="52"/>
        <v>2016</v>
      </c>
      <c r="P291">
        <f t="shared" si="53"/>
        <v>2016</v>
      </c>
      <c r="Q291">
        <f>IFERROR(J144+MATCH(P291,J291:N291,0)-1,"")</f>
        <v>2016</v>
      </c>
      <c r="R291">
        <f t="shared" si="54"/>
        <v>2012</v>
      </c>
      <c r="S291">
        <f>IFERROR(J144+MATCH(R291,J291:N291)-1,"")</f>
        <v>2012</v>
      </c>
      <c r="T291">
        <f t="shared" si="55"/>
        <v>2014</v>
      </c>
      <c r="U291">
        <f t="shared" si="56"/>
        <v>1.5811388300841898</v>
      </c>
      <c r="V291">
        <f t="shared" si="57"/>
        <v>-1.2649110640673518</v>
      </c>
      <c r="W291">
        <f t="shared" si="58"/>
        <v>-0.63245553203367588</v>
      </c>
      <c r="X291">
        <f t="shared" si="59"/>
        <v>0</v>
      </c>
      <c r="Y291">
        <f t="shared" si="60"/>
        <v>0.63245553203367588</v>
      </c>
      <c r="Z291">
        <f t="shared" si="61"/>
        <v>1.2649110640673518</v>
      </c>
      <c r="AA291">
        <f t="shared" si="62"/>
        <v>-1.2649110640673518</v>
      </c>
      <c r="AB291">
        <f>IFERROR(V144+MATCH(AA291,V291:Z291,0)-1,"")</f>
        <v>2012</v>
      </c>
    </row>
    <row r="292" spans="1:28" x14ac:dyDescent="0.3">
      <c r="A292" s="1">
        <v>0</v>
      </c>
      <c r="B292" t="s">
        <v>806</v>
      </c>
      <c r="C292" t="s">
        <v>5079</v>
      </c>
      <c r="D292" t="s">
        <v>1538</v>
      </c>
      <c r="E292" t="s">
        <v>11024</v>
      </c>
      <c r="F292" t="s">
        <v>10308</v>
      </c>
      <c r="G292" t="s">
        <v>4819</v>
      </c>
      <c r="I292" t="str">
        <f t="shared" si="47"/>
        <v>N/A</v>
      </c>
      <c r="J292">
        <f t="shared" si="48"/>
        <v>22530000</v>
      </c>
      <c r="K292">
        <f t="shared" si="49"/>
        <v>24400000</v>
      </c>
      <c r="L292">
        <f t="shared" si="50"/>
        <v>-35550000</v>
      </c>
      <c r="M292">
        <f t="shared" si="51"/>
        <v>-12730000</v>
      </c>
      <c r="N292">
        <f t="shared" si="52"/>
        <v>-2700000</v>
      </c>
      <c r="P292">
        <f t="shared" si="53"/>
        <v>24400000</v>
      </c>
      <c r="Q292">
        <f>IFERROR(J144+MATCH(P292,J292:N292,0)-1,"")</f>
        <v>2013</v>
      </c>
      <c r="R292">
        <f t="shared" si="54"/>
        <v>-35550000</v>
      </c>
      <c r="S292">
        <f>IFERROR(J144+MATCH(R292,J292:N292)-1,"")</f>
        <v>2014</v>
      </c>
      <c r="T292">
        <f t="shared" si="55"/>
        <v>-810000</v>
      </c>
      <c r="U292">
        <f t="shared" si="56"/>
        <v>25163593.741753183</v>
      </c>
      <c r="V292">
        <f t="shared" si="57"/>
        <v>0.92753047277474721</v>
      </c>
      <c r="W292">
        <f t="shared" si="58"/>
        <v>1.0018441824614985</v>
      </c>
      <c r="X292">
        <f t="shared" si="59"/>
        <v>-1.3805659222020017</v>
      </c>
      <c r="Y292">
        <f t="shared" si="60"/>
        <v>-0.47370022431340986</v>
      </c>
      <c r="Z292">
        <f t="shared" si="61"/>
        <v>-7.5108508720834286E-2</v>
      </c>
      <c r="AA292">
        <f t="shared" si="62"/>
        <v>-1.3805659222020017</v>
      </c>
      <c r="AB292">
        <f>IFERROR(V144+MATCH(AA292,V292:Z292,0)-1,"")</f>
        <v>2014</v>
      </c>
    </row>
    <row r="293" spans="1:28" x14ac:dyDescent="0.3">
      <c r="A293" s="1">
        <v>1</v>
      </c>
      <c r="B293" t="s">
        <v>424</v>
      </c>
      <c r="C293" t="s">
        <v>254</v>
      </c>
      <c r="D293" t="s">
        <v>11027</v>
      </c>
      <c r="E293" t="s">
        <v>11028</v>
      </c>
      <c r="F293" t="s">
        <v>11029</v>
      </c>
      <c r="G293" t="s">
        <v>11208</v>
      </c>
      <c r="I293" t="str">
        <f t="shared" si="47"/>
        <v>N/A</v>
      </c>
      <c r="J293" t="str">
        <f t="shared" si="48"/>
        <v>N/A</v>
      </c>
      <c r="K293">
        <f t="shared" si="49"/>
        <v>8.3100000000000007E-2</v>
      </c>
      <c r="L293">
        <f t="shared" si="50"/>
        <v>-2.4569000000000001</v>
      </c>
      <c r="M293">
        <f t="shared" si="51"/>
        <v>0.64200000000000002</v>
      </c>
      <c r="N293">
        <f t="shared" si="52"/>
        <v>0.7881999999999999</v>
      </c>
      <c r="P293">
        <f t="shared" si="53"/>
        <v>0.7881999999999999</v>
      </c>
      <c r="Q293">
        <f>IFERROR(J144+MATCH(P293,J293:N293,0)-1,"")</f>
        <v>2016</v>
      </c>
      <c r="R293">
        <f t="shared" si="54"/>
        <v>-2.4569000000000001</v>
      </c>
      <c r="S293">
        <f>IFERROR(J144+MATCH(R293,J293:N293)-1,"")</f>
        <v>2014</v>
      </c>
      <c r="T293">
        <f t="shared" si="55"/>
        <v>-0.23590000000000008</v>
      </c>
      <c r="U293">
        <f t="shared" si="56"/>
        <v>1.5115214432264377</v>
      </c>
      <c r="V293" t="str">
        <f t="shared" si="57"/>
        <v/>
      </c>
      <c r="W293">
        <f t="shared" si="58"/>
        <v>0.21104563314634459</v>
      </c>
      <c r="X293">
        <f t="shared" si="59"/>
        <v>-1.4693804113417908</v>
      </c>
      <c r="Y293">
        <f t="shared" si="60"/>
        <v>0.58080552143942288</v>
      </c>
      <c r="Z293">
        <f t="shared" si="61"/>
        <v>0.67752925675602327</v>
      </c>
      <c r="AA293">
        <f t="shared" si="62"/>
        <v>-1.4693804113417908</v>
      </c>
      <c r="AB293">
        <f>IFERROR(V144+MATCH(AA293,V293:Z293,0)-1,"")</f>
        <v>2014</v>
      </c>
    </row>
    <row r="294" spans="1:28" x14ac:dyDescent="0.3">
      <c r="A294" s="1">
        <v>2</v>
      </c>
      <c r="B294" t="s">
        <v>807</v>
      </c>
      <c r="C294" t="s">
        <v>7837</v>
      </c>
      <c r="D294" t="s">
        <v>10946</v>
      </c>
      <c r="E294" t="s">
        <v>10947</v>
      </c>
      <c r="F294" t="s">
        <v>10948</v>
      </c>
      <c r="G294" t="s">
        <v>11209</v>
      </c>
      <c r="I294" t="str">
        <f t="shared" si="47"/>
        <v>N/A</v>
      </c>
      <c r="J294">
        <f t="shared" si="48"/>
        <v>23010000</v>
      </c>
      <c r="K294">
        <f t="shared" si="49"/>
        <v>28270000</v>
      </c>
      <c r="L294">
        <f t="shared" si="50"/>
        <v>36680000</v>
      </c>
      <c r="M294">
        <f t="shared" si="51"/>
        <v>22590000</v>
      </c>
      <c r="N294">
        <f t="shared" si="52"/>
        <v>38690000</v>
      </c>
      <c r="P294">
        <f t="shared" si="53"/>
        <v>38690000</v>
      </c>
      <c r="Q294">
        <f>IFERROR(J144+MATCH(P294,J294:N294,0)-1,"")</f>
        <v>2016</v>
      </c>
      <c r="R294">
        <f t="shared" si="54"/>
        <v>22590000</v>
      </c>
      <c r="S294" t="str">
        <f>IFERROR(J144+MATCH(R294,J294:N294)-1,"")</f>
        <v/>
      </c>
      <c r="T294">
        <f t="shared" si="55"/>
        <v>29848000</v>
      </c>
      <c r="U294">
        <f t="shared" si="56"/>
        <v>7529675.9558429867</v>
      </c>
      <c r="V294">
        <f t="shared" si="57"/>
        <v>-0.90814001028739488</v>
      </c>
      <c r="W294">
        <f t="shared" si="58"/>
        <v>-0.20957077160478343</v>
      </c>
      <c r="X294">
        <f t="shared" si="59"/>
        <v>0.90734316324707254</v>
      </c>
      <c r="Y294">
        <f t="shared" si="60"/>
        <v>-0.96391930310996088</v>
      </c>
      <c r="Z294">
        <f t="shared" si="61"/>
        <v>1.1742869217550667</v>
      </c>
      <c r="AA294">
        <f t="shared" si="62"/>
        <v>1.1742869217550667</v>
      </c>
      <c r="AB294">
        <f>IFERROR(V144+MATCH(AA294,V294:Z294,0)-1,"")</f>
        <v>2016</v>
      </c>
    </row>
    <row r="295" spans="1:28" x14ac:dyDescent="0.3">
      <c r="A295" s="1">
        <v>3</v>
      </c>
      <c r="B295" t="s">
        <v>808</v>
      </c>
      <c r="C295" t="s">
        <v>8719</v>
      </c>
      <c r="D295" t="s">
        <v>2917</v>
      </c>
      <c r="E295" t="s">
        <v>10950</v>
      </c>
      <c r="F295" t="s">
        <v>10951</v>
      </c>
      <c r="G295" t="s">
        <v>6102</v>
      </c>
      <c r="I295" t="str">
        <f t="shared" si="47"/>
        <v>N/A</v>
      </c>
      <c r="J295">
        <f t="shared" si="48"/>
        <v>2120000</v>
      </c>
      <c r="K295">
        <f t="shared" si="49"/>
        <v>4480000</v>
      </c>
      <c r="L295">
        <f t="shared" si="50"/>
        <v>5580000</v>
      </c>
      <c r="M295">
        <f t="shared" si="51"/>
        <v>2290000</v>
      </c>
      <c r="N295">
        <f t="shared" si="52"/>
        <v>4500000</v>
      </c>
      <c r="P295">
        <f t="shared" si="53"/>
        <v>5580000</v>
      </c>
      <c r="Q295">
        <f>IFERROR(J144+MATCH(P295,J295:N295,0)-1,"")</f>
        <v>2014</v>
      </c>
      <c r="R295">
        <f t="shared" si="54"/>
        <v>2120000</v>
      </c>
      <c r="S295">
        <f>IFERROR(J144+MATCH(R295,J295:N295)-1,"")</f>
        <v>2012</v>
      </c>
      <c r="T295">
        <f t="shared" si="55"/>
        <v>3794000</v>
      </c>
      <c r="U295">
        <f t="shared" si="56"/>
        <v>1518479.5026604738</v>
      </c>
      <c r="V295">
        <f t="shared" si="57"/>
        <v>-1.1024185687505457</v>
      </c>
      <c r="W295">
        <f t="shared" si="58"/>
        <v>0.45176770499574337</v>
      </c>
      <c r="X295">
        <f t="shared" si="59"/>
        <v>1.176176561402912</v>
      </c>
      <c r="Y295">
        <f t="shared" si="60"/>
        <v>-0.99046447276034688</v>
      </c>
      <c r="Z295">
        <f t="shared" si="61"/>
        <v>0.4649387751122373</v>
      </c>
      <c r="AA295">
        <f t="shared" si="62"/>
        <v>1.176176561402912</v>
      </c>
      <c r="AB295">
        <f>IFERROR(V144+MATCH(AA295,V295:Z295,0)-1,"")</f>
        <v>2014</v>
      </c>
    </row>
    <row r="296" spans="1:28" x14ac:dyDescent="0.3">
      <c r="A296" s="1">
        <v>4</v>
      </c>
      <c r="B296" t="s">
        <v>809</v>
      </c>
      <c r="C296" t="s">
        <v>11210</v>
      </c>
      <c r="D296" t="s">
        <v>10952</v>
      </c>
      <c r="E296" t="s">
        <v>10953</v>
      </c>
      <c r="F296" t="s">
        <v>10954</v>
      </c>
      <c r="G296" t="s">
        <v>11211</v>
      </c>
      <c r="I296" t="str">
        <f t="shared" si="47"/>
        <v>N/A</v>
      </c>
      <c r="J296">
        <f t="shared" si="48"/>
        <v>20890000</v>
      </c>
      <c r="K296">
        <f t="shared" si="49"/>
        <v>23790000</v>
      </c>
      <c r="L296">
        <f t="shared" si="50"/>
        <v>31090000</v>
      </c>
      <c r="M296">
        <f t="shared" si="51"/>
        <v>20300000</v>
      </c>
      <c r="N296">
        <f t="shared" si="52"/>
        <v>34190000</v>
      </c>
      <c r="P296">
        <f t="shared" si="53"/>
        <v>34190000</v>
      </c>
      <c r="Q296">
        <f>IFERROR(J144+MATCH(P296,J296:N296,0)-1,"")</f>
        <v>2016</v>
      </c>
      <c r="R296">
        <f t="shared" si="54"/>
        <v>20300000</v>
      </c>
      <c r="S296" t="str">
        <f>IFERROR(J144+MATCH(R296,J296:N296)-1,"")</f>
        <v/>
      </c>
      <c r="T296">
        <f t="shared" si="55"/>
        <v>26052000</v>
      </c>
      <c r="U296">
        <f t="shared" si="56"/>
        <v>6254136.2313272329</v>
      </c>
      <c r="V296">
        <f t="shared" si="57"/>
        <v>-0.82537377010486657</v>
      </c>
      <c r="W296">
        <f t="shared" si="58"/>
        <v>-0.36168064083246959</v>
      </c>
      <c r="X296">
        <f t="shared" si="59"/>
        <v>0.8055468914739089</v>
      </c>
      <c r="Y296">
        <f t="shared" si="60"/>
        <v>-0.91971133778442316</v>
      </c>
      <c r="Z296">
        <f t="shared" si="61"/>
        <v>1.3012188572478505</v>
      </c>
      <c r="AA296">
        <f t="shared" si="62"/>
        <v>1.3012188572478505</v>
      </c>
      <c r="AB296">
        <f>IFERROR(V144+MATCH(AA296,V296:Z296,0)-1,"")</f>
        <v>2016</v>
      </c>
    </row>
    <row r="297" spans="1:28" x14ac:dyDescent="0.3">
      <c r="A297" s="1">
        <v>5</v>
      </c>
      <c r="B297" t="s">
        <v>810</v>
      </c>
      <c r="C297" t="s">
        <v>11019</v>
      </c>
      <c r="D297" t="s">
        <v>11212</v>
      </c>
      <c r="E297" t="s">
        <v>11021</v>
      </c>
      <c r="F297" t="s">
        <v>11213</v>
      </c>
      <c r="G297" t="s">
        <v>11214</v>
      </c>
      <c r="I297" t="str">
        <f t="shared" si="47"/>
        <v>N/A</v>
      </c>
      <c r="J297">
        <f t="shared" si="48"/>
        <v>-8740000</v>
      </c>
      <c r="K297">
        <f t="shared" si="49"/>
        <v>-10850000</v>
      </c>
      <c r="L297">
        <f t="shared" si="50"/>
        <v>-13670000</v>
      </c>
      <c r="M297">
        <f t="shared" si="51"/>
        <v>-12610000</v>
      </c>
      <c r="N297">
        <f t="shared" si="52"/>
        <v>-18060000</v>
      </c>
      <c r="P297">
        <f t="shared" si="53"/>
        <v>-8740000</v>
      </c>
      <c r="Q297">
        <f>IFERROR(J144+MATCH(P297,J297:N297,0)-1,"")</f>
        <v>2012</v>
      </c>
      <c r="R297">
        <f t="shared" si="54"/>
        <v>-18060000</v>
      </c>
      <c r="S297" t="str">
        <f>IFERROR(J144+MATCH(R297,J297:N297)-1,"")</f>
        <v/>
      </c>
      <c r="T297">
        <f t="shared" si="55"/>
        <v>-12786000</v>
      </c>
      <c r="U297">
        <f t="shared" si="56"/>
        <v>3490906.7589954333</v>
      </c>
      <c r="V297">
        <f t="shared" si="57"/>
        <v>1.1590111908816219</v>
      </c>
      <c r="W297">
        <f t="shared" si="58"/>
        <v>0.55458370379308453</v>
      </c>
      <c r="X297">
        <f t="shared" si="59"/>
        <v>-0.25322933582287538</v>
      </c>
      <c r="Y297">
        <f t="shared" si="60"/>
        <v>5.0416700344825864E-2</v>
      </c>
      <c r="Z297">
        <f t="shared" si="61"/>
        <v>-1.5107822591966569</v>
      </c>
      <c r="AA297">
        <f t="shared" si="62"/>
        <v>-1.5107822591966569</v>
      </c>
      <c r="AB297">
        <f>IFERROR(V144+MATCH(AA297,V297:Z297,0)-1,"")</f>
        <v>2016</v>
      </c>
    </row>
    <row r="298" spans="1:28" x14ac:dyDescent="0.3">
      <c r="A298" s="1">
        <v>6</v>
      </c>
      <c r="B298" t="s">
        <v>714</v>
      </c>
      <c r="C298" t="s">
        <v>11019</v>
      </c>
      <c r="D298" t="s">
        <v>11212</v>
      </c>
      <c r="E298" t="s">
        <v>11021</v>
      </c>
      <c r="F298" t="s">
        <v>11213</v>
      </c>
      <c r="G298" t="s">
        <v>11214</v>
      </c>
      <c r="I298" t="str">
        <f t="shared" si="47"/>
        <v>N/A</v>
      </c>
      <c r="J298">
        <f t="shared" si="48"/>
        <v>-8740000</v>
      </c>
      <c r="K298">
        <f t="shared" si="49"/>
        <v>-10850000</v>
      </c>
      <c r="L298">
        <f t="shared" si="50"/>
        <v>-13670000</v>
      </c>
      <c r="M298">
        <f t="shared" si="51"/>
        <v>-12610000</v>
      </c>
      <c r="N298">
        <f t="shared" si="52"/>
        <v>-18060000</v>
      </c>
      <c r="P298">
        <f t="shared" si="53"/>
        <v>-8740000</v>
      </c>
      <c r="Q298">
        <f>IFERROR(J144+MATCH(P298,J298:N298,0)-1,"")</f>
        <v>2012</v>
      </c>
      <c r="R298">
        <f t="shared" si="54"/>
        <v>-18060000</v>
      </c>
      <c r="S298" t="str">
        <f>IFERROR(J144+MATCH(R298,J298:N298)-1,"")</f>
        <v/>
      </c>
      <c r="T298">
        <f t="shared" si="55"/>
        <v>-12786000</v>
      </c>
      <c r="U298">
        <f t="shared" si="56"/>
        <v>3490906.7589954333</v>
      </c>
      <c r="V298">
        <f t="shared" si="57"/>
        <v>1.1590111908816219</v>
      </c>
      <c r="W298">
        <f t="shared" si="58"/>
        <v>0.55458370379308453</v>
      </c>
      <c r="X298">
        <f t="shared" si="59"/>
        <v>-0.25322933582287538</v>
      </c>
      <c r="Y298">
        <f t="shared" si="60"/>
        <v>5.0416700344825864E-2</v>
      </c>
      <c r="Z298">
        <f t="shared" si="61"/>
        <v>-1.5107822591966569</v>
      </c>
      <c r="AA298">
        <f t="shared" si="62"/>
        <v>-1.5107822591966569</v>
      </c>
      <c r="AB298">
        <f>IFERROR(V144+MATCH(AA298,V298:Z298,0)-1,"")</f>
        <v>2016</v>
      </c>
    </row>
    <row r="299" spans="1:28" x14ac:dyDescent="0.3">
      <c r="A299" s="1">
        <v>7</v>
      </c>
      <c r="B299" t="s">
        <v>816</v>
      </c>
      <c r="C299" t="s">
        <v>254</v>
      </c>
      <c r="D299" t="s">
        <v>254</v>
      </c>
      <c r="E299" t="s">
        <v>254</v>
      </c>
      <c r="F299" t="s">
        <v>254</v>
      </c>
      <c r="G299" t="s">
        <v>254</v>
      </c>
      <c r="I299" t="str">
        <f t="shared" si="47"/>
        <v>N/A</v>
      </c>
      <c r="J299" t="str">
        <f t="shared" si="48"/>
        <v>N/A</v>
      </c>
      <c r="K299" t="str">
        <f t="shared" si="49"/>
        <v>N/A</v>
      </c>
      <c r="L299" t="str">
        <f t="shared" si="50"/>
        <v>N/A</v>
      </c>
      <c r="M299" t="str">
        <f t="shared" si="51"/>
        <v>N/A</v>
      </c>
      <c r="N299" t="str">
        <f t="shared" si="52"/>
        <v>N/A</v>
      </c>
      <c r="P299">
        <f t="shared" si="53"/>
        <v>0</v>
      </c>
      <c r="Q299" t="str">
        <f>IFERROR(J144+MATCH(P299,J299:N299,0)-1,"")</f>
        <v/>
      </c>
      <c r="R299" t="str">
        <f t="shared" si="54"/>
        <v/>
      </c>
      <c r="S299" t="str">
        <f>IFERROR(J144+MATCH(R299,J299:N299)-1,"")</f>
        <v/>
      </c>
      <c r="T299" t="str">
        <f t="shared" si="55"/>
        <v/>
      </c>
      <c r="U299" t="str">
        <f t="shared" si="56"/>
        <v/>
      </c>
      <c r="V299" t="str">
        <f t="shared" si="57"/>
        <v/>
      </c>
      <c r="W299" t="str">
        <f t="shared" si="58"/>
        <v/>
      </c>
      <c r="X299" t="str">
        <f t="shared" si="59"/>
        <v/>
      </c>
      <c r="Y299" t="str">
        <f t="shared" si="60"/>
        <v/>
      </c>
      <c r="Z299" t="str">
        <f t="shared" si="61"/>
        <v/>
      </c>
      <c r="AA299">
        <f t="shared" si="62"/>
        <v>0</v>
      </c>
      <c r="AB299" t="str">
        <f>IFERROR(V144+MATCH(AA299,V299:Z299,0)-1,"")</f>
        <v/>
      </c>
    </row>
    <row r="300" spans="1:28" x14ac:dyDescent="0.3">
      <c r="A300" s="1">
        <v>8</v>
      </c>
      <c r="B300" t="s">
        <v>817</v>
      </c>
      <c r="C300" t="s">
        <v>11215</v>
      </c>
      <c r="D300" t="s">
        <v>9561</v>
      </c>
      <c r="E300" t="s">
        <v>11216</v>
      </c>
      <c r="F300" t="s">
        <v>9829</v>
      </c>
      <c r="G300" t="s">
        <v>2106</v>
      </c>
      <c r="I300" t="str">
        <f t="shared" si="47"/>
        <v>N/A</v>
      </c>
      <c r="J300">
        <f t="shared" si="48"/>
        <v>-6490000</v>
      </c>
      <c r="K300">
        <f t="shared" si="49"/>
        <v>6760000</v>
      </c>
      <c r="L300">
        <f t="shared" si="50"/>
        <v>60140000</v>
      </c>
      <c r="M300">
        <f t="shared" si="51"/>
        <v>7920000</v>
      </c>
      <c r="N300">
        <f t="shared" si="52"/>
        <v>7270000</v>
      </c>
      <c r="P300">
        <f t="shared" si="53"/>
        <v>60140000</v>
      </c>
      <c r="Q300">
        <f>IFERROR(J144+MATCH(P300,J300:N300,0)-1,"")</f>
        <v>2014</v>
      </c>
      <c r="R300">
        <f t="shared" si="54"/>
        <v>-6490000</v>
      </c>
      <c r="S300">
        <f>IFERROR(J144+MATCH(R300,J300:N300)-1,"")</f>
        <v>2012</v>
      </c>
      <c r="T300">
        <f t="shared" si="55"/>
        <v>15120000</v>
      </c>
      <c r="U300">
        <f t="shared" si="56"/>
        <v>25870565.320456374</v>
      </c>
      <c r="V300">
        <f t="shared" si="57"/>
        <v>-0.83531224510631552</v>
      </c>
      <c r="W300">
        <f t="shared" si="58"/>
        <v>-0.32314717117486336</v>
      </c>
      <c r="X300">
        <f t="shared" si="59"/>
        <v>1.7402016323316207</v>
      </c>
      <c r="Y300">
        <f t="shared" si="60"/>
        <v>-0.27830856847595886</v>
      </c>
      <c r="Z300">
        <f t="shared" si="61"/>
        <v>-0.30343364757448293</v>
      </c>
      <c r="AA300">
        <f t="shared" si="62"/>
        <v>1.7402016323316207</v>
      </c>
      <c r="AB300">
        <f>IFERROR(V144+MATCH(AA300,V300:Z300,0)-1,"")</f>
        <v>2014</v>
      </c>
    </row>
    <row r="301" spans="1:28" x14ac:dyDescent="0.3">
      <c r="A301" s="1">
        <v>9</v>
      </c>
      <c r="B301" t="s">
        <v>823</v>
      </c>
      <c r="C301" t="s">
        <v>7860</v>
      </c>
      <c r="D301" t="s">
        <v>11217</v>
      </c>
      <c r="E301" t="s">
        <v>11218</v>
      </c>
      <c r="F301" t="s">
        <v>4456</v>
      </c>
      <c r="G301" t="s">
        <v>11219</v>
      </c>
      <c r="I301" t="str">
        <f t="shared" si="47"/>
        <v>N/A</v>
      </c>
      <c r="J301">
        <f t="shared" si="48"/>
        <v>30310000</v>
      </c>
      <c r="K301">
        <f t="shared" si="49"/>
        <v>48570000</v>
      </c>
      <c r="L301">
        <f t="shared" si="50"/>
        <v>47600000</v>
      </c>
      <c r="M301">
        <f t="shared" si="51"/>
        <v>5170000</v>
      </c>
      <c r="N301">
        <f t="shared" si="52"/>
        <v>25210000</v>
      </c>
      <c r="P301">
        <f t="shared" si="53"/>
        <v>48570000</v>
      </c>
      <c r="Q301">
        <f>IFERROR(J144+MATCH(P301,J301:N301,0)-1,"")</f>
        <v>2013</v>
      </c>
      <c r="R301">
        <f t="shared" si="54"/>
        <v>5170000</v>
      </c>
      <c r="S301" t="str">
        <f>IFERROR(J144+MATCH(R301,J301:N301)-1,"")</f>
        <v/>
      </c>
      <c r="T301">
        <f t="shared" si="55"/>
        <v>31372000</v>
      </c>
      <c r="U301">
        <f t="shared" si="56"/>
        <v>17921788.973202426</v>
      </c>
      <c r="V301">
        <f t="shared" si="57"/>
        <v>-5.9257477118381238E-2</v>
      </c>
      <c r="W301">
        <f t="shared" si="58"/>
        <v>0.9596140221110363</v>
      </c>
      <c r="X301">
        <f t="shared" si="59"/>
        <v>0.90548996108953939</v>
      </c>
      <c r="Y301">
        <f t="shared" si="60"/>
        <v>-1.4620192235930558</v>
      </c>
      <c r="Z301">
        <f t="shared" si="61"/>
        <v>-0.34382728248913863</v>
      </c>
      <c r="AA301">
        <f t="shared" si="62"/>
        <v>-1.4620192235930558</v>
      </c>
      <c r="AB301">
        <f>IFERROR(V144+MATCH(AA301,V301:Z301,0)-1,"")</f>
        <v>2015</v>
      </c>
    </row>
    <row r="302" spans="1:28" x14ac:dyDescent="0.3">
      <c r="A302" s="1">
        <v>10</v>
      </c>
      <c r="B302" t="s">
        <v>829</v>
      </c>
      <c r="C302" t="s">
        <v>254</v>
      </c>
      <c r="D302" t="s">
        <v>254</v>
      </c>
      <c r="E302" t="s">
        <v>254</v>
      </c>
      <c r="F302" t="s">
        <v>254</v>
      </c>
      <c r="G302" t="s">
        <v>254</v>
      </c>
      <c r="I302" t="str">
        <f t="shared" si="47"/>
        <v>N/A</v>
      </c>
      <c r="J302" t="str">
        <f t="shared" si="48"/>
        <v>N/A</v>
      </c>
      <c r="K302" t="str">
        <f t="shared" si="49"/>
        <v>N/A</v>
      </c>
      <c r="L302" t="str">
        <f t="shared" si="50"/>
        <v>N/A</v>
      </c>
      <c r="M302" t="str">
        <f t="shared" si="51"/>
        <v>N/A</v>
      </c>
      <c r="N302" t="str">
        <f t="shared" si="52"/>
        <v>N/A</v>
      </c>
      <c r="P302">
        <f t="shared" si="53"/>
        <v>0</v>
      </c>
      <c r="Q302" t="str">
        <f>IFERROR(J144+MATCH(P302,J302:N302,0)-1,"")</f>
        <v/>
      </c>
      <c r="R302" t="str">
        <f t="shared" si="54"/>
        <v/>
      </c>
      <c r="S302" t="str">
        <f>IFERROR(J144+MATCH(R302,J302:N302)-1,"")</f>
        <v/>
      </c>
      <c r="T302" t="str">
        <f t="shared" si="55"/>
        <v/>
      </c>
      <c r="U302" t="str">
        <f t="shared" si="56"/>
        <v/>
      </c>
      <c r="V302" t="str">
        <f t="shared" si="57"/>
        <v/>
      </c>
      <c r="W302" t="str">
        <f t="shared" si="58"/>
        <v/>
      </c>
      <c r="X302" t="str">
        <f t="shared" si="59"/>
        <v/>
      </c>
      <c r="Y302" t="str">
        <f t="shared" si="60"/>
        <v/>
      </c>
      <c r="Z302" t="str">
        <f t="shared" si="61"/>
        <v/>
      </c>
      <c r="AA302">
        <f t="shared" si="62"/>
        <v>0</v>
      </c>
      <c r="AB302" t="str">
        <f>IFERROR(V144+MATCH(AA302,V302:Z302,0)-1,"")</f>
        <v/>
      </c>
    </row>
    <row r="303" spans="1:28" x14ac:dyDescent="0.3">
      <c r="A303" s="1">
        <v>11</v>
      </c>
      <c r="B303" t="s">
        <v>830</v>
      </c>
      <c r="C303" t="s">
        <v>8466</v>
      </c>
      <c r="D303" t="s">
        <v>11220</v>
      </c>
      <c r="E303" t="s">
        <v>11221</v>
      </c>
      <c r="F303" t="s">
        <v>9142</v>
      </c>
      <c r="G303" t="s">
        <v>2165</v>
      </c>
      <c r="I303" t="str">
        <f t="shared" si="47"/>
        <v>N/A</v>
      </c>
      <c r="J303">
        <f t="shared" si="48"/>
        <v>18520000</v>
      </c>
      <c r="K303">
        <f t="shared" si="49"/>
        <v>46480000</v>
      </c>
      <c r="L303">
        <f t="shared" si="50"/>
        <v>8140000.0000000009</v>
      </c>
      <c r="M303">
        <f t="shared" si="51"/>
        <v>11320000</v>
      </c>
      <c r="N303">
        <f t="shared" si="52"/>
        <v>46000000</v>
      </c>
      <c r="P303">
        <f t="shared" si="53"/>
        <v>46480000</v>
      </c>
      <c r="Q303">
        <f>IFERROR(J144+MATCH(P303,J303:N303,0)-1,"")</f>
        <v>2013</v>
      </c>
      <c r="R303">
        <f t="shared" si="54"/>
        <v>8140000.0000000009</v>
      </c>
      <c r="S303">
        <f>IFERROR(J144+MATCH(R303,J303:N303)-1,"")</f>
        <v>2014</v>
      </c>
      <c r="T303">
        <f t="shared" si="55"/>
        <v>26092000</v>
      </c>
      <c r="U303">
        <f t="shared" si="56"/>
        <v>18773788.110021908</v>
      </c>
      <c r="V303">
        <f t="shared" si="57"/>
        <v>-0.40332829771088557</v>
      </c>
      <c r="W303">
        <f t="shared" si="58"/>
        <v>1.0859822152310532</v>
      </c>
      <c r="X303">
        <f t="shared" si="59"/>
        <v>-0.95622683577731349</v>
      </c>
      <c r="Y303">
        <f t="shared" si="60"/>
        <v>-0.78684173451996853</v>
      </c>
      <c r="Z303">
        <f t="shared" si="61"/>
        <v>1.0604146527771143</v>
      </c>
      <c r="AA303">
        <f t="shared" si="62"/>
        <v>1.0859822152310532</v>
      </c>
      <c r="AB303">
        <f>IFERROR(V144+MATCH(AA303,V303:Z303,0)-1,"")</f>
        <v>2013</v>
      </c>
    </row>
    <row r="304" spans="1:28" x14ac:dyDescent="0.3">
      <c r="A304" s="1">
        <v>12</v>
      </c>
      <c r="B304" t="s">
        <v>836</v>
      </c>
      <c r="C304" t="s">
        <v>7986</v>
      </c>
      <c r="D304" t="s">
        <v>11222</v>
      </c>
      <c r="E304" t="s">
        <v>11223</v>
      </c>
      <c r="F304" t="s">
        <v>11224</v>
      </c>
      <c r="G304" t="s">
        <v>4692</v>
      </c>
      <c r="I304" t="str">
        <f t="shared" si="47"/>
        <v>N/A</v>
      </c>
      <c r="J304">
        <f t="shared" si="48"/>
        <v>-1260000</v>
      </c>
      <c r="K304">
        <f t="shared" si="49"/>
        <v>-8170000</v>
      </c>
      <c r="L304">
        <f t="shared" si="50"/>
        <v>21980000</v>
      </c>
      <c r="M304">
        <f t="shared" si="51"/>
        <v>-1210000</v>
      </c>
      <c r="N304">
        <f t="shared" si="52"/>
        <v>20720000</v>
      </c>
      <c r="P304">
        <f t="shared" si="53"/>
        <v>21980000</v>
      </c>
      <c r="Q304">
        <f>IFERROR(J144+MATCH(P304,J304:N304,0)-1,"")</f>
        <v>2014</v>
      </c>
      <c r="R304">
        <f t="shared" si="54"/>
        <v>-8170000</v>
      </c>
      <c r="S304" t="str">
        <f>IFERROR(J144+MATCH(R304,J304:N304)-1,"")</f>
        <v/>
      </c>
      <c r="T304">
        <f t="shared" si="55"/>
        <v>6412000</v>
      </c>
      <c r="U304">
        <f t="shared" si="56"/>
        <v>13934405.979445267</v>
      </c>
      <c r="V304">
        <f t="shared" si="57"/>
        <v>-0.55057962365363955</v>
      </c>
      <c r="W304">
        <f t="shared" si="58"/>
        <v>-1.046474461954819</v>
      </c>
      <c r="X304">
        <f t="shared" si="59"/>
        <v>1.1172345647862174</v>
      </c>
      <c r="Y304">
        <f t="shared" si="60"/>
        <v>-0.546991383144948</v>
      </c>
      <c r="Z304">
        <f t="shared" si="61"/>
        <v>1.0268109039671891</v>
      </c>
      <c r="AA304">
        <f t="shared" si="62"/>
        <v>1.1172345647862174</v>
      </c>
      <c r="AB304">
        <f>IFERROR(V144+MATCH(AA304,V304:Z304,0)-1,"")</f>
        <v>2014</v>
      </c>
    </row>
    <row r="305" spans="1:28" x14ac:dyDescent="0.3">
      <c r="A305" s="1">
        <v>13</v>
      </c>
      <c r="B305" t="s">
        <v>655</v>
      </c>
      <c r="C305" t="s">
        <v>11225</v>
      </c>
      <c r="D305" t="s">
        <v>11226</v>
      </c>
      <c r="E305" t="s">
        <v>11227</v>
      </c>
      <c r="F305" t="s">
        <v>11228</v>
      </c>
      <c r="G305" t="s">
        <v>11229</v>
      </c>
      <c r="I305" t="str">
        <f t="shared" si="47"/>
        <v>N/A</v>
      </c>
      <c r="J305">
        <f t="shared" si="48"/>
        <v>-1600000</v>
      </c>
      <c r="K305">
        <f t="shared" si="49"/>
        <v>12280000</v>
      </c>
      <c r="L305">
        <f t="shared" si="50"/>
        <v>-23510000</v>
      </c>
      <c r="M305">
        <f t="shared" si="51"/>
        <v>369000</v>
      </c>
      <c r="N305">
        <f t="shared" si="52"/>
        <v>-153000</v>
      </c>
      <c r="P305">
        <f t="shared" si="53"/>
        <v>12280000</v>
      </c>
      <c r="Q305">
        <f>IFERROR(J144+MATCH(P305,J305:N305,0)-1,"")</f>
        <v>2013</v>
      </c>
      <c r="R305">
        <f t="shared" si="54"/>
        <v>-23510000</v>
      </c>
      <c r="S305">
        <f>IFERROR(J144+MATCH(R305,J305:N305)-1,"")</f>
        <v>2014</v>
      </c>
      <c r="T305">
        <f t="shared" si="55"/>
        <v>-2522800</v>
      </c>
      <c r="U305">
        <f t="shared" si="56"/>
        <v>12984755.203699453</v>
      </c>
      <c r="V305">
        <f t="shared" si="57"/>
        <v>7.1067955115325349E-2</v>
      </c>
      <c r="W305">
        <f t="shared" si="58"/>
        <v>1.1400137906167513</v>
      </c>
      <c r="X305">
        <f t="shared" si="59"/>
        <v>-1.61629539184694</v>
      </c>
      <c r="Y305">
        <f t="shared" si="60"/>
        <v>0.22270731751462705</v>
      </c>
      <c r="Z305">
        <f t="shared" si="61"/>
        <v>0.18250632860023625</v>
      </c>
      <c r="AA305">
        <f t="shared" si="62"/>
        <v>-1.61629539184694</v>
      </c>
      <c r="AB305">
        <f>IFERROR(V144+MATCH(AA305,V305:Z305,0)-1,"")</f>
        <v>2014</v>
      </c>
    </row>
    <row r="306" spans="1:28" x14ac:dyDescent="0.3">
      <c r="A306" s="1">
        <v>14</v>
      </c>
      <c r="B306" t="s">
        <v>847</v>
      </c>
      <c r="C306" t="s">
        <v>10034</v>
      </c>
      <c r="D306" t="s">
        <v>2798</v>
      </c>
      <c r="E306" t="s">
        <v>11230</v>
      </c>
      <c r="F306" t="s">
        <v>8824</v>
      </c>
      <c r="G306" t="s">
        <v>2007</v>
      </c>
      <c r="I306" t="str">
        <f t="shared" si="47"/>
        <v>N/A</v>
      </c>
      <c r="J306">
        <f t="shared" si="48"/>
        <v>-3880000</v>
      </c>
      <c r="K306">
        <f t="shared" si="49"/>
        <v>6040000</v>
      </c>
      <c r="L306">
        <f t="shared" si="50"/>
        <v>-3530000</v>
      </c>
      <c r="M306">
        <f t="shared" si="51"/>
        <v>12160000</v>
      </c>
      <c r="N306">
        <f t="shared" si="52"/>
        <v>4240000</v>
      </c>
      <c r="P306">
        <f t="shared" si="53"/>
        <v>12160000</v>
      </c>
      <c r="Q306">
        <f>IFERROR(J144+MATCH(P306,J306:N306,0)-1,"")</f>
        <v>2015</v>
      </c>
      <c r="R306">
        <f t="shared" si="54"/>
        <v>-3880000</v>
      </c>
      <c r="S306">
        <f>IFERROR(J144+MATCH(R306,J306:N306)-1,"")</f>
        <v>2012</v>
      </c>
      <c r="T306">
        <f t="shared" si="55"/>
        <v>3006000</v>
      </c>
      <c r="U306">
        <f t="shared" si="56"/>
        <v>6794481.584344754</v>
      </c>
      <c r="V306">
        <f t="shared" si="57"/>
        <v>-1.0134695214813909</v>
      </c>
      <c r="W306">
        <f t="shared" si="58"/>
        <v>0.44653885102738017</v>
      </c>
      <c r="X306">
        <f t="shared" si="59"/>
        <v>-0.96195712930618216</v>
      </c>
      <c r="Y306">
        <f t="shared" si="60"/>
        <v>1.3472698227767428</v>
      </c>
      <c r="Z306">
        <f t="shared" si="61"/>
        <v>0.18161797698344995</v>
      </c>
      <c r="AA306">
        <f t="shared" si="62"/>
        <v>1.3472698227767428</v>
      </c>
      <c r="AB306">
        <f>IFERROR(V144+MATCH(AA306,V306:Z306,0)-1,"")</f>
        <v>2015</v>
      </c>
    </row>
    <row r="307" spans="1:28" x14ac:dyDescent="0.3">
      <c r="A307" s="1">
        <v>15</v>
      </c>
      <c r="B307" t="s">
        <v>853</v>
      </c>
      <c r="C307" t="s">
        <v>11231</v>
      </c>
      <c r="D307" t="s">
        <v>486</v>
      </c>
      <c r="E307" t="s">
        <v>11232</v>
      </c>
      <c r="F307" t="s">
        <v>11233</v>
      </c>
      <c r="G307" t="s">
        <v>11234</v>
      </c>
      <c r="I307" t="str">
        <f t="shared" si="47"/>
        <v>N/A</v>
      </c>
      <c r="J307">
        <f t="shared" si="48"/>
        <v>48830000</v>
      </c>
      <c r="K307">
        <f t="shared" si="49"/>
        <v>95060000</v>
      </c>
      <c r="L307">
        <f t="shared" si="50"/>
        <v>55730000</v>
      </c>
      <c r="M307">
        <f t="shared" si="51"/>
        <v>16489999.999999998</v>
      </c>
      <c r="N307">
        <f t="shared" si="52"/>
        <v>71220000</v>
      </c>
      <c r="P307">
        <f t="shared" si="53"/>
        <v>95060000</v>
      </c>
      <c r="Q307">
        <f>IFERROR(J144+MATCH(P307,J307:N307,0)-1,"")</f>
        <v>2013</v>
      </c>
      <c r="R307">
        <f t="shared" si="54"/>
        <v>16489999.999999998</v>
      </c>
      <c r="S307" t="str">
        <f>IFERROR(J144+MATCH(R307,J307:N307)-1,"")</f>
        <v/>
      </c>
      <c r="T307">
        <f t="shared" si="55"/>
        <v>57466000</v>
      </c>
      <c r="U307">
        <f t="shared" si="56"/>
        <v>28978906.639140133</v>
      </c>
      <c r="V307">
        <f t="shared" si="57"/>
        <v>-0.29800986308903232</v>
      </c>
      <c r="W307">
        <f t="shared" si="58"/>
        <v>1.2972884197509356</v>
      </c>
      <c r="X307">
        <f t="shared" si="59"/>
        <v>-5.9905641769634095E-2</v>
      </c>
      <c r="Y307">
        <f t="shared" si="60"/>
        <v>-1.4139939960556029</v>
      </c>
      <c r="Z307">
        <f t="shared" si="61"/>
        <v>0.47462108116333374</v>
      </c>
      <c r="AA307">
        <f t="shared" si="62"/>
        <v>-1.4139939960556029</v>
      </c>
      <c r="AB307">
        <f>IFERROR(V144+MATCH(AA307,V307:Z307,0)-1,"")</f>
        <v>2015</v>
      </c>
    </row>
    <row r="308" spans="1:28" x14ac:dyDescent="0.3">
      <c r="A308" s="1">
        <v>16</v>
      </c>
      <c r="B308" t="s">
        <v>859</v>
      </c>
      <c r="C308" t="s">
        <v>254</v>
      </c>
      <c r="D308" t="s">
        <v>11235</v>
      </c>
      <c r="E308" t="s">
        <v>9093</v>
      </c>
      <c r="F308" t="s">
        <v>11236</v>
      </c>
      <c r="G308" t="s">
        <v>11237</v>
      </c>
      <c r="I308" t="str">
        <f t="shared" si="47"/>
        <v>N/A</v>
      </c>
      <c r="J308" t="str">
        <f t="shared" si="48"/>
        <v>N/A</v>
      </c>
      <c r="K308">
        <f t="shared" si="49"/>
        <v>0.9466</v>
      </c>
      <c r="L308">
        <f t="shared" si="50"/>
        <v>-0.41369999999999996</v>
      </c>
      <c r="M308">
        <f t="shared" si="51"/>
        <v>-0.70409999999999995</v>
      </c>
      <c r="N308">
        <f t="shared" si="52"/>
        <v>3.3184</v>
      </c>
      <c r="P308">
        <f t="shared" si="53"/>
        <v>3.3184</v>
      </c>
      <c r="Q308">
        <f>IFERROR(J144+MATCH(P308,J308:N308,0)-1,"")</f>
        <v>2016</v>
      </c>
      <c r="R308">
        <f t="shared" si="54"/>
        <v>-0.70409999999999995</v>
      </c>
      <c r="S308" t="str">
        <f>IFERROR(J144+MATCH(R308,J308:N308)-1,"")</f>
        <v/>
      </c>
      <c r="T308">
        <f t="shared" si="55"/>
        <v>0.78680000000000005</v>
      </c>
      <c r="U308">
        <f t="shared" si="56"/>
        <v>1.8347132073796528</v>
      </c>
      <c r="V308" t="str">
        <f t="shared" si="57"/>
        <v/>
      </c>
      <c r="W308">
        <f t="shared" si="58"/>
        <v>8.7098081246293063E-2</v>
      </c>
      <c r="X308">
        <f t="shared" si="59"/>
        <v>-0.65432569797355977</v>
      </c>
      <c r="Y308">
        <f t="shared" si="60"/>
        <v>-0.81260656652126639</v>
      </c>
      <c r="Z308">
        <f t="shared" si="61"/>
        <v>1.3798341832485332</v>
      </c>
      <c r="AA308">
        <f t="shared" si="62"/>
        <v>1.3798341832485332</v>
      </c>
      <c r="AB308">
        <f>IFERROR(V144+MATCH(AA308,V308:Z308,0)-1,"")</f>
        <v>2016</v>
      </c>
    </row>
    <row r="309" spans="1:28" x14ac:dyDescent="0.3">
      <c r="A309" s="1">
        <v>17</v>
      </c>
      <c r="B309" t="s">
        <v>864</v>
      </c>
      <c r="C309" t="s">
        <v>6442</v>
      </c>
      <c r="D309" t="s">
        <v>11238</v>
      </c>
      <c r="E309" t="s">
        <v>90</v>
      </c>
      <c r="F309" t="s">
        <v>11239</v>
      </c>
      <c r="G309" t="s">
        <v>4462</v>
      </c>
      <c r="I309" t="str">
        <f t="shared" si="47"/>
        <v>N/A</v>
      </c>
      <c r="J309">
        <f t="shared" si="48"/>
        <v>0.12</v>
      </c>
      <c r="K309">
        <f t="shared" si="49"/>
        <v>0.1656</v>
      </c>
      <c r="L309">
        <f t="shared" si="50"/>
        <v>9.6000000000000002E-2</v>
      </c>
      <c r="M309">
        <f t="shared" si="51"/>
        <v>0.1401</v>
      </c>
      <c r="N309">
        <f t="shared" si="52"/>
        <v>0.15620000000000001</v>
      </c>
      <c r="P309">
        <f t="shared" si="53"/>
        <v>0.1656</v>
      </c>
      <c r="Q309">
        <f>IFERROR(J144+MATCH(P309,J309:N309,0)-1,"")</f>
        <v>2013</v>
      </c>
      <c r="R309">
        <f t="shared" si="54"/>
        <v>9.6000000000000002E-2</v>
      </c>
      <c r="S309">
        <f>IFERROR(J144+MATCH(R309,J309:N309)-1,"")</f>
        <v>2014</v>
      </c>
      <c r="T309">
        <f t="shared" si="55"/>
        <v>0.13557999999999998</v>
      </c>
      <c r="U309">
        <f t="shared" si="56"/>
        <v>2.8089713419684536E-2</v>
      </c>
      <c r="V309">
        <f t="shared" si="57"/>
        <v>-0.55465144009201339</v>
      </c>
      <c r="W309">
        <f t="shared" si="58"/>
        <v>1.068718628469979</v>
      </c>
      <c r="X309">
        <f t="shared" si="59"/>
        <v>-1.409056739335167</v>
      </c>
      <c r="Y309">
        <f t="shared" si="60"/>
        <v>0.16091299802412817</v>
      </c>
      <c r="Z309">
        <f t="shared" si="61"/>
        <v>0.73407655293307728</v>
      </c>
      <c r="AA309">
        <f t="shared" si="62"/>
        <v>-1.409056739335167</v>
      </c>
      <c r="AB309">
        <f>IFERROR(V144+MATCH(AA309,V309:Z309,0)-1,"")</f>
        <v>2014</v>
      </c>
    </row>
    <row r="310" spans="1:28" x14ac:dyDescent="0.3">
      <c r="I310" t="str">
        <f t="shared" si="47"/>
        <v>N/A</v>
      </c>
      <c r="J310" t="str">
        <f t="shared" si="48"/>
        <v>N/A</v>
      </c>
      <c r="K310" t="str">
        <f t="shared" si="49"/>
        <v>N/A</v>
      </c>
      <c r="L310" t="str">
        <f t="shared" si="50"/>
        <v>N/A</v>
      </c>
      <c r="M310" t="str">
        <f t="shared" si="51"/>
        <v>N/A</v>
      </c>
      <c r="N310" t="str">
        <f t="shared" si="52"/>
        <v>N/A</v>
      </c>
      <c r="P310">
        <f t="shared" si="53"/>
        <v>0</v>
      </c>
      <c r="Q310" t="str">
        <f>IFERROR(J144+MATCH(P310,J310:N310,0)-1,"")</f>
        <v/>
      </c>
      <c r="R310" t="str">
        <f t="shared" si="54"/>
        <v/>
      </c>
      <c r="S310" t="str">
        <f>IFERROR(J144+MATCH(R310,J310:N310)-1,"")</f>
        <v/>
      </c>
      <c r="T310" t="str">
        <f t="shared" si="55"/>
        <v/>
      </c>
      <c r="U310" t="str">
        <f t="shared" si="56"/>
        <v/>
      </c>
      <c r="V310" t="str">
        <f t="shared" si="57"/>
        <v/>
      </c>
      <c r="W310" t="str">
        <f t="shared" si="58"/>
        <v/>
      </c>
      <c r="X310" t="str">
        <f t="shared" si="59"/>
        <v/>
      </c>
      <c r="Y310" t="str">
        <f t="shared" si="60"/>
        <v/>
      </c>
      <c r="Z310" t="str">
        <f t="shared" si="61"/>
        <v/>
      </c>
      <c r="AA310">
        <f t="shared" si="62"/>
        <v>0</v>
      </c>
      <c r="AB310" t="str">
        <f>IFERROR(V144+MATCH(AA310,V310:Z310,0)-1,"")</f>
        <v/>
      </c>
    </row>
    <row r="311" spans="1:28" x14ac:dyDescent="0.3">
      <c r="B311" s="1" t="s">
        <v>307</v>
      </c>
      <c r="C311" s="1" t="s">
        <v>242</v>
      </c>
      <c r="D311" s="1" t="s">
        <v>243</v>
      </c>
      <c r="E311" s="1" t="s">
        <v>244</v>
      </c>
      <c r="F311" s="1" t="s">
        <v>245</v>
      </c>
      <c r="G311" s="1" t="s">
        <v>246</v>
      </c>
      <c r="H311" s="1" t="s">
        <v>247</v>
      </c>
      <c r="I311" t="str">
        <f t="shared" si="47"/>
        <v>pos_trend</v>
      </c>
      <c r="J311">
        <f t="shared" si="48"/>
        <v>2012</v>
      </c>
      <c r="K311">
        <f t="shared" si="49"/>
        <v>2013</v>
      </c>
      <c r="L311">
        <f t="shared" si="50"/>
        <v>2014</v>
      </c>
      <c r="M311">
        <f t="shared" si="51"/>
        <v>2015</v>
      </c>
      <c r="N311">
        <f t="shared" si="52"/>
        <v>2016</v>
      </c>
      <c r="P311">
        <f t="shared" si="53"/>
        <v>2016</v>
      </c>
      <c r="Q311">
        <f>IFERROR(J144+MATCH(P311,J311:N311,0)-1,"")</f>
        <v>2016</v>
      </c>
      <c r="R311">
        <f t="shared" si="54"/>
        <v>2012</v>
      </c>
      <c r="S311">
        <f>IFERROR(J144+MATCH(R311,J311:N311)-1,"")</f>
        <v>2012</v>
      </c>
      <c r="T311">
        <f t="shared" si="55"/>
        <v>2014</v>
      </c>
      <c r="U311">
        <f t="shared" si="56"/>
        <v>1.5811388300841898</v>
      </c>
      <c r="V311">
        <f t="shared" si="57"/>
        <v>-1.2649110640673518</v>
      </c>
      <c r="W311">
        <f t="shared" si="58"/>
        <v>-0.63245553203367588</v>
      </c>
      <c r="X311">
        <f t="shared" si="59"/>
        <v>0</v>
      </c>
      <c r="Y311">
        <f t="shared" si="60"/>
        <v>0.63245553203367588</v>
      </c>
      <c r="Z311">
        <f t="shared" si="61"/>
        <v>1.2649110640673518</v>
      </c>
      <c r="AA311">
        <f t="shared" si="62"/>
        <v>-1.2649110640673518</v>
      </c>
      <c r="AB311">
        <f>IFERROR(V144+MATCH(AA311,V311:Z311,0)-1,"")</f>
        <v>2012</v>
      </c>
    </row>
    <row r="312" spans="1:28" x14ac:dyDescent="0.3">
      <c r="A312" s="1">
        <v>0</v>
      </c>
      <c r="B312" t="s">
        <v>870</v>
      </c>
      <c r="C312" t="s">
        <v>11240</v>
      </c>
      <c r="D312" t="s">
        <v>11241</v>
      </c>
      <c r="E312" t="s">
        <v>11242</v>
      </c>
      <c r="F312" t="s">
        <v>11243</v>
      </c>
      <c r="G312" t="s">
        <v>8548</v>
      </c>
      <c r="I312" t="str">
        <f t="shared" si="47"/>
        <v>N/A</v>
      </c>
      <c r="J312">
        <f t="shared" si="48"/>
        <v>-3760000</v>
      </c>
      <c r="K312">
        <f t="shared" si="49"/>
        <v>-4750000</v>
      </c>
      <c r="L312">
        <f t="shared" si="50"/>
        <v>-5210000</v>
      </c>
      <c r="M312">
        <f t="shared" si="51"/>
        <v>-1510000</v>
      </c>
      <c r="N312">
        <f t="shared" si="52"/>
        <v>-3810000</v>
      </c>
      <c r="P312">
        <f t="shared" si="53"/>
        <v>-1510000</v>
      </c>
      <c r="Q312">
        <f>IFERROR(J144+MATCH(P312,J312:N312,0)-1,"")</f>
        <v>2015</v>
      </c>
      <c r="R312">
        <f t="shared" si="54"/>
        <v>-5210000</v>
      </c>
      <c r="S312">
        <f>IFERROR(J144+MATCH(R312,J312:N312)-1,"")</f>
        <v>2014</v>
      </c>
      <c r="T312">
        <f t="shared" si="55"/>
        <v>-3808000</v>
      </c>
      <c r="U312">
        <f t="shared" si="56"/>
        <v>1426190.7305826945</v>
      </c>
      <c r="V312">
        <f t="shared" si="57"/>
        <v>3.3656087485850354E-2</v>
      </c>
      <c r="W312">
        <f t="shared" si="58"/>
        <v>-0.66050071690981327</v>
      </c>
      <c r="X312">
        <f t="shared" si="59"/>
        <v>-0.98303822198254576</v>
      </c>
      <c r="Y312">
        <f t="shared" si="60"/>
        <v>1.6112851883850858</v>
      </c>
      <c r="Z312">
        <f t="shared" si="61"/>
        <v>-1.4023369785770982E-3</v>
      </c>
      <c r="AA312">
        <f t="shared" si="62"/>
        <v>1.6112851883850858</v>
      </c>
      <c r="AB312">
        <f>IFERROR(V144+MATCH(AA312,V312:Z312,0)-1,"")</f>
        <v>2015</v>
      </c>
    </row>
    <row r="313" spans="1:28" x14ac:dyDescent="0.3">
      <c r="A313" s="1">
        <v>1</v>
      </c>
      <c r="B313" t="s">
        <v>876</v>
      </c>
      <c r="C313" t="s">
        <v>11240</v>
      </c>
      <c r="D313" t="s">
        <v>11241</v>
      </c>
      <c r="E313" t="s">
        <v>11242</v>
      </c>
      <c r="F313" t="s">
        <v>11243</v>
      </c>
      <c r="G313" t="s">
        <v>8548</v>
      </c>
      <c r="I313" t="str">
        <f t="shared" si="47"/>
        <v>N/A</v>
      </c>
      <c r="J313">
        <f t="shared" si="48"/>
        <v>-3760000</v>
      </c>
      <c r="K313">
        <f t="shared" si="49"/>
        <v>-4750000</v>
      </c>
      <c r="L313">
        <f t="shared" si="50"/>
        <v>-5210000</v>
      </c>
      <c r="M313">
        <f t="shared" si="51"/>
        <v>-1510000</v>
      </c>
      <c r="N313">
        <f t="shared" si="52"/>
        <v>-3810000</v>
      </c>
      <c r="P313">
        <f t="shared" si="53"/>
        <v>-1510000</v>
      </c>
      <c r="Q313">
        <f>IFERROR(J144+MATCH(P313,J313:N313,0)-1,"")</f>
        <v>2015</v>
      </c>
      <c r="R313">
        <f t="shared" si="54"/>
        <v>-5210000</v>
      </c>
      <c r="S313">
        <f>IFERROR(J144+MATCH(R313,J313:N313)-1,"")</f>
        <v>2014</v>
      </c>
      <c r="T313">
        <f t="shared" si="55"/>
        <v>-3808000</v>
      </c>
      <c r="U313">
        <f t="shared" si="56"/>
        <v>1426190.7305826945</v>
      </c>
      <c r="V313">
        <f t="shared" si="57"/>
        <v>3.3656087485850354E-2</v>
      </c>
      <c r="W313">
        <f t="shared" si="58"/>
        <v>-0.66050071690981327</v>
      </c>
      <c r="X313">
        <f t="shared" si="59"/>
        <v>-0.98303822198254576</v>
      </c>
      <c r="Y313">
        <f t="shared" si="60"/>
        <v>1.6112851883850858</v>
      </c>
      <c r="Z313">
        <f t="shared" si="61"/>
        <v>-1.4023369785770982E-3</v>
      </c>
      <c r="AA313">
        <f t="shared" si="62"/>
        <v>1.6112851883850858</v>
      </c>
      <c r="AB313">
        <f>IFERROR(V144+MATCH(AA313,V313:Z313,0)-1,"")</f>
        <v>2015</v>
      </c>
    </row>
    <row r="314" spans="1:28" x14ac:dyDescent="0.3">
      <c r="A314" s="1">
        <v>2</v>
      </c>
      <c r="B314" t="s">
        <v>882</v>
      </c>
      <c r="C314" t="s">
        <v>254</v>
      </c>
      <c r="D314" t="s">
        <v>254</v>
      </c>
      <c r="E314" t="s">
        <v>254</v>
      </c>
      <c r="F314" t="s">
        <v>254</v>
      </c>
      <c r="G314" t="s">
        <v>254</v>
      </c>
      <c r="I314" t="str">
        <f t="shared" si="47"/>
        <v>N/A</v>
      </c>
      <c r="J314" t="str">
        <f t="shared" si="48"/>
        <v>N/A</v>
      </c>
      <c r="K314" t="str">
        <f t="shared" si="49"/>
        <v>N/A</v>
      </c>
      <c r="L314" t="str">
        <f t="shared" si="50"/>
        <v>N/A</v>
      </c>
      <c r="M314" t="str">
        <f t="shared" si="51"/>
        <v>N/A</v>
      </c>
      <c r="N314" t="str">
        <f t="shared" si="52"/>
        <v>N/A</v>
      </c>
      <c r="P314">
        <f t="shared" si="53"/>
        <v>0</v>
      </c>
      <c r="Q314" t="str">
        <f>IFERROR(J144+MATCH(P314,J314:N314,0)-1,"")</f>
        <v/>
      </c>
      <c r="R314" t="str">
        <f t="shared" si="54"/>
        <v/>
      </c>
      <c r="S314" t="str">
        <f>IFERROR(J144+MATCH(R314,J314:N314)-1,"")</f>
        <v/>
      </c>
      <c r="T314" t="str">
        <f t="shared" si="55"/>
        <v/>
      </c>
      <c r="U314" t="str">
        <f t="shared" si="56"/>
        <v/>
      </c>
      <c r="V314" t="str">
        <f t="shared" si="57"/>
        <v/>
      </c>
      <c r="W314" t="str">
        <f t="shared" si="58"/>
        <v/>
      </c>
      <c r="X314" t="str">
        <f t="shared" si="59"/>
        <v/>
      </c>
      <c r="Y314" t="str">
        <f t="shared" si="60"/>
        <v/>
      </c>
      <c r="Z314" t="str">
        <f t="shared" si="61"/>
        <v/>
      </c>
      <c r="AA314">
        <f t="shared" si="62"/>
        <v>0</v>
      </c>
      <c r="AB314" t="str">
        <f>IFERROR(V144+MATCH(AA314,V314:Z314,0)-1,"")</f>
        <v/>
      </c>
    </row>
    <row r="315" spans="1:28" x14ac:dyDescent="0.3">
      <c r="A315" s="1">
        <v>3</v>
      </c>
      <c r="B315" t="s">
        <v>888</v>
      </c>
      <c r="C315" t="s">
        <v>254</v>
      </c>
      <c r="D315" t="s">
        <v>11244</v>
      </c>
      <c r="E315" t="s">
        <v>11245</v>
      </c>
      <c r="F315" t="s">
        <v>11246</v>
      </c>
      <c r="G315" t="s">
        <v>11247</v>
      </c>
      <c r="I315" t="str">
        <f t="shared" si="47"/>
        <v>N/A</v>
      </c>
      <c r="J315" t="str">
        <f t="shared" si="48"/>
        <v>N/A</v>
      </c>
      <c r="K315">
        <f t="shared" si="49"/>
        <v>-0.26379999999999998</v>
      </c>
      <c r="L315">
        <f t="shared" si="50"/>
        <v>-9.820000000000001E-2</v>
      </c>
      <c r="M315">
        <f t="shared" si="51"/>
        <v>0.71</v>
      </c>
      <c r="N315">
        <f t="shared" si="52"/>
        <v>-1.5212000000000001</v>
      </c>
      <c r="P315">
        <f t="shared" si="53"/>
        <v>0.71</v>
      </c>
      <c r="Q315">
        <f>IFERROR(J144+MATCH(P315,J315:N315,0)-1,"")</f>
        <v>2015</v>
      </c>
      <c r="R315">
        <f t="shared" si="54"/>
        <v>-1.5212000000000001</v>
      </c>
      <c r="S315" t="str">
        <f>IFERROR(J144+MATCH(R315,J315:N315)-1,"")</f>
        <v/>
      </c>
      <c r="T315">
        <f t="shared" si="55"/>
        <v>-0.29330000000000001</v>
      </c>
      <c r="U315">
        <f t="shared" si="56"/>
        <v>0.92254784157787728</v>
      </c>
      <c r="V315" t="str">
        <f t="shared" si="57"/>
        <v/>
      </c>
      <c r="W315">
        <f t="shared" si="58"/>
        <v>3.1976661448304709E-2</v>
      </c>
      <c r="X315">
        <f t="shared" si="59"/>
        <v>0.21147954740895739</v>
      </c>
      <c r="Y315">
        <f t="shared" si="60"/>
        <v>1.0875316756299689</v>
      </c>
      <c r="Z315">
        <f t="shared" si="61"/>
        <v>-1.3309878844872309</v>
      </c>
      <c r="AA315">
        <f t="shared" si="62"/>
        <v>-1.3309878844872309</v>
      </c>
      <c r="AB315">
        <f>IFERROR(V144+MATCH(AA315,V315:Z315,0)-1,"")</f>
        <v>2016</v>
      </c>
    </row>
    <row r="316" spans="1:28" x14ac:dyDescent="0.3">
      <c r="A316" s="1">
        <v>4</v>
      </c>
      <c r="B316" t="s">
        <v>893</v>
      </c>
      <c r="C316" t="s">
        <v>11248</v>
      </c>
      <c r="D316" t="s">
        <v>11249</v>
      </c>
      <c r="E316" t="s">
        <v>11250</v>
      </c>
      <c r="F316" t="s">
        <v>5562</v>
      </c>
      <c r="G316" t="s">
        <v>11251</v>
      </c>
      <c r="I316" t="str">
        <f t="shared" ref="I316:I379" si="63">IF(AND(K316&gt; J316, L316&gt; K316, M316&gt; L316, N316&gt; M316), "pos_trend", IF(AND(K316&lt; J316, L316&lt; K316, M316&lt; L316, N316&lt; M316), "neg_trend", "N/A"))</f>
        <v>N/A</v>
      </c>
      <c r="J316">
        <f t="shared" ref="J316:J379" si="6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-9.1999999999999998E-3</v>
      </c>
      <c r="K316">
        <f t="shared" ref="K316:K379" si="6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-8.3000000000000001E-3</v>
      </c>
      <c r="L316">
        <f t="shared" ref="L316:L379" si="6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-9.0000000000000011E-3</v>
      </c>
      <c r="M316">
        <f t="shared" ref="M316:M379" si="6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-1.2800000000000001E-2</v>
      </c>
      <c r="N316">
        <f t="shared" ref="N316:N379" si="6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-8.3999999999999995E-3</v>
      </c>
      <c r="P316">
        <f t="shared" si="53"/>
        <v>-8.3000000000000001E-3</v>
      </c>
      <c r="Q316">
        <f>IFERROR(J144+MATCH(P316,J316:N316,0)-1,"")</f>
        <v>2013</v>
      </c>
      <c r="R316">
        <f t="shared" si="54"/>
        <v>-1.2800000000000001E-2</v>
      </c>
      <c r="S316" t="str">
        <f>IFERROR(J144+MATCH(R316,J316:N316)-1,"")</f>
        <v/>
      </c>
      <c r="T316">
        <f t="shared" si="55"/>
        <v>-9.5399999999999999E-3</v>
      </c>
      <c r="U316">
        <f t="shared" si="56"/>
        <v>1.862256695517565E-3</v>
      </c>
      <c r="V316">
        <f t="shared" si="57"/>
        <v>0.18257418583505536</v>
      </c>
      <c r="W316">
        <f t="shared" si="58"/>
        <v>0.66585879539843706</v>
      </c>
      <c r="X316">
        <f t="shared" si="59"/>
        <v>0.28997076573802844</v>
      </c>
      <c r="Y316">
        <f t="shared" si="60"/>
        <v>-1.7505642524184721</v>
      </c>
      <c r="Z316">
        <f t="shared" si="61"/>
        <v>0.61216050544695044</v>
      </c>
      <c r="AA316">
        <f t="shared" si="62"/>
        <v>-1.7505642524184721</v>
      </c>
      <c r="AB316">
        <f>IFERROR(V144+MATCH(AA316,V316:Z316,0)-1,"")</f>
        <v>2015</v>
      </c>
    </row>
    <row r="317" spans="1:28" x14ac:dyDescent="0.3">
      <c r="A317" s="1">
        <v>5</v>
      </c>
      <c r="B317" t="s">
        <v>899</v>
      </c>
      <c r="C317" t="s">
        <v>11252</v>
      </c>
      <c r="D317" t="s">
        <v>11253</v>
      </c>
      <c r="E317" t="s">
        <v>11254</v>
      </c>
      <c r="F317" t="s">
        <v>11255</v>
      </c>
      <c r="G317" t="s">
        <v>9546</v>
      </c>
      <c r="I317" t="str">
        <f t="shared" si="63"/>
        <v>N/A</v>
      </c>
      <c r="J317">
        <f t="shared" si="64"/>
        <v>-279390000</v>
      </c>
      <c r="K317">
        <f t="shared" si="65"/>
        <v>-184980000</v>
      </c>
      <c r="L317">
        <f t="shared" si="66"/>
        <v>-44930000</v>
      </c>
      <c r="M317">
        <f t="shared" si="67"/>
        <v>-573370000</v>
      </c>
      <c r="N317">
        <f t="shared" si="68"/>
        <v>-1790000</v>
      </c>
      <c r="P317">
        <f t="shared" si="53"/>
        <v>-1790000</v>
      </c>
      <c r="Q317">
        <f>IFERROR(J144+MATCH(P317,J317:N317,0)-1,"")</f>
        <v>2016</v>
      </c>
      <c r="R317">
        <f t="shared" si="54"/>
        <v>-573370000</v>
      </c>
      <c r="S317" t="str">
        <f>IFERROR(J144+MATCH(R317,J317:N317)-1,"")</f>
        <v/>
      </c>
      <c r="T317">
        <f t="shared" si="55"/>
        <v>-216892000</v>
      </c>
      <c r="U317">
        <f t="shared" si="56"/>
        <v>227947768.18385389</v>
      </c>
      <c r="V317">
        <f t="shared" si="57"/>
        <v>-0.27417684541482995</v>
      </c>
      <c r="W317">
        <f t="shared" si="58"/>
        <v>0.13999698375752909</v>
      </c>
      <c r="X317">
        <f t="shared" si="59"/>
        <v>0.75439211960742725</v>
      </c>
      <c r="Y317">
        <f t="shared" si="60"/>
        <v>-1.5638582594609067</v>
      </c>
      <c r="Z317">
        <f t="shared" si="61"/>
        <v>0.94364600151078037</v>
      </c>
      <c r="AA317">
        <f t="shared" si="62"/>
        <v>-1.5638582594609067</v>
      </c>
      <c r="AB317">
        <f>IFERROR(V144+MATCH(AA317,V317:Z317,0)-1,"")</f>
        <v>2015</v>
      </c>
    </row>
    <row r="318" spans="1:28" x14ac:dyDescent="0.3">
      <c r="A318" s="1">
        <v>6</v>
      </c>
      <c r="B318" t="s">
        <v>904</v>
      </c>
      <c r="C318" t="s">
        <v>3021</v>
      </c>
      <c r="D318" t="s">
        <v>254</v>
      </c>
      <c r="E318" t="s">
        <v>254</v>
      </c>
      <c r="F318" t="s">
        <v>254</v>
      </c>
      <c r="G318" t="s">
        <v>254</v>
      </c>
      <c r="I318" t="str">
        <f t="shared" si="63"/>
        <v>N/A</v>
      </c>
      <c r="J318">
        <f t="shared" si="64"/>
        <v>4000</v>
      </c>
      <c r="K318" t="str">
        <f t="shared" si="65"/>
        <v>N/A</v>
      </c>
      <c r="L318" t="str">
        <f t="shared" si="66"/>
        <v>N/A</v>
      </c>
      <c r="M318" t="str">
        <f t="shared" si="67"/>
        <v>N/A</v>
      </c>
      <c r="N318" t="str">
        <f t="shared" si="68"/>
        <v>N/A</v>
      </c>
      <c r="P318">
        <f t="shared" si="53"/>
        <v>4000</v>
      </c>
      <c r="Q318">
        <f>IFERROR(J144+MATCH(P318,J318:N318,0)-1,"")</f>
        <v>2012</v>
      </c>
      <c r="R318">
        <f t="shared" si="54"/>
        <v>4000</v>
      </c>
      <c r="S318">
        <f>IFERROR(J144+MATCH(R318,J318:N318)-1,"")</f>
        <v>2012</v>
      </c>
      <c r="T318">
        <f t="shared" si="55"/>
        <v>4000</v>
      </c>
      <c r="U318" t="str">
        <f t="shared" si="56"/>
        <v/>
      </c>
      <c r="V318" t="e">
        <f t="shared" si="57"/>
        <v>#VALUE!</v>
      </c>
      <c r="W318" t="str">
        <f t="shared" si="58"/>
        <v/>
      </c>
      <c r="X318" t="str">
        <f t="shared" si="59"/>
        <v/>
      </c>
      <c r="Y318" t="str">
        <f t="shared" si="60"/>
        <v/>
      </c>
      <c r="Z318" t="str">
        <f t="shared" si="61"/>
        <v/>
      </c>
      <c r="AA318" t="e">
        <f t="shared" si="62"/>
        <v>#VALUE!</v>
      </c>
      <c r="AB318" t="str">
        <f>IFERROR(V144+MATCH(AA318,V318:Z318,0)-1,"")</f>
        <v/>
      </c>
    </row>
    <row r="319" spans="1:28" x14ac:dyDescent="0.3">
      <c r="A319" s="1">
        <v>7</v>
      </c>
      <c r="B319" t="s">
        <v>906</v>
      </c>
      <c r="C319" t="s">
        <v>11256</v>
      </c>
      <c r="D319" t="s">
        <v>11257</v>
      </c>
      <c r="E319" t="s">
        <v>11258</v>
      </c>
      <c r="F319" t="s">
        <v>11259</v>
      </c>
      <c r="G319" t="s">
        <v>8842</v>
      </c>
      <c r="I319" t="str">
        <f t="shared" si="63"/>
        <v>N/A</v>
      </c>
      <c r="J319">
        <f t="shared" si="64"/>
        <v>117810000</v>
      </c>
      <c r="K319">
        <f t="shared" si="65"/>
        <v>-116460000</v>
      </c>
      <c r="L319">
        <f t="shared" si="66"/>
        <v>-51800000</v>
      </c>
      <c r="M319">
        <f t="shared" si="67"/>
        <v>238700000</v>
      </c>
      <c r="N319">
        <f t="shared" si="68"/>
        <v>4040000</v>
      </c>
      <c r="P319">
        <f t="shared" si="53"/>
        <v>238700000</v>
      </c>
      <c r="Q319">
        <f>IFERROR(J144+MATCH(P319,J319:N319,0)-1,"")</f>
        <v>2015</v>
      </c>
      <c r="R319">
        <f t="shared" si="54"/>
        <v>-116460000</v>
      </c>
      <c r="S319" t="str">
        <f>IFERROR(J144+MATCH(R319,J319:N319)-1,"")</f>
        <v/>
      </c>
      <c r="T319">
        <f t="shared" si="55"/>
        <v>38458000</v>
      </c>
      <c r="U319">
        <f t="shared" si="56"/>
        <v>141177450.81988129</v>
      </c>
      <c r="V319">
        <f t="shared" si="57"/>
        <v>0.56207276402263295</v>
      </c>
      <c r="W319">
        <f t="shared" si="58"/>
        <v>-1.0973282142461216</v>
      </c>
      <c r="X319">
        <f t="shared" si="59"/>
        <v>-0.63932306098340053</v>
      </c>
      <c r="Y319">
        <f t="shared" si="60"/>
        <v>1.4183709851474451</v>
      </c>
      <c r="Z319">
        <f t="shared" si="61"/>
        <v>-0.24379247394055575</v>
      </c>
      <c r="AA319">
        <f t="shared" si="62"/>
        <v>1.4183709851474451</v>
      </c>
      <c r="AB319">
        <f>IFERROR(V144+MATCH(AA319,V319:Z319,0)-1,"")</f>
        <v>2015</v>
      </c>
    </row>
    <row r="320" spans="1:28" x14ac:dyDescent="0.3">
      <c r="A320" s="1">
        <v>8</v>
      </c>
      <c r="B320" t="s">
        <v>908</v>
      </c>
      <c r="C320" t="s">
        <v>11260</v>
      </c>
      <c r="D320" t="s">
        <v>11261</v>
      </c>
      <c r="E320" t="s">
        <v>11262</v>
      </c>
      <c r="F320" t="s">
        <v>11263</v>
      </c>
      <c r="G320" t="s">
        <v>11264</v>
      </c>
      <c r="I320" t="str">
        <f t="shared" si="63"/>
        <v>N/A</v>
      </c>
      <c r="J320">
        <f t="shared" si="64"/>
        <v>-122430000</v>
      </c>
      <c r="K320">
        <f t="shared" si="65"/>
        <v>-355880000</v>
      </c>
      <c r="L320">
        <f t="shared" si="66"/>
        <v>-336500000</v>
      </c>
      <c r="M320">
        <f t="shared" si="67"/>
        <v>-214260000</v>
      </c>
      <c r="N320">
        <f t="shared" si="68"/>
        <v>-8770000</v>
      </c>
      <c r="P320">
        <f t="shared" si="53"/>
        <v>-8770000</v>
      </c>
      <c r="Q320">
        <f>IFERROR(J144+MATCH(P320,J320:N320,0)-1,"")</f>
        <v>2016</v>
      </c>
      <c r="R320">
        <f t="shared" si="54"/>
        <v>-355880000</v>
      </c>
      <c r="S320" t="str">
        <f>IFERROR(J144+MATCH(R320,J320:N320)-1,"")</f>
        <v/>
      </c>
      <c r="T320">
        <f t="shared" si="55"/>
        <v>-207568000</v>
      </c>
      <c r="U320">
        <f t="shared" si="56"/>
        <v>146145318.67288804</v>
      </c>
      <c r="V320">
        <f t="shared" si="57"/>
        <v>0.58255714772883971</v>
      </c>
      <c r="W320">
        <f t="shared" si="58"/>
        <v>-1.0148255267208495</v>
      </c>
      <c r="X320">
        <f t="shared" si="59"/>
        <v>-0.8822177896001171</v>
      </c>
      <c r="Y320">
        <f t="shared" si="60"/>
        <v>-4.5790040083175498E-2</v>
      </c>
      <c r="Z320">
        <f t="shared" si="61"/>
        <v>1.3602762086753022</v>
      </c>
      <c r="AA320">
        <f t="shared" si="62"/>
        <v>1.3602762086753022</v>
      </c>
      <c r="AB320">
        <f>IFERROR(V144+MATCH(AA320,V320:Z320,0)-1,"")</f>
        <v>2016</v>
      </c>
    </row>
    <row r="321" spans="1:28" x14ac:dyDescent="0.3">
      <c r="A321" s="1">
        <v>9</v>
      </c>
      <c r="B321" t="s">
        <v>909</v>
      </c>
      <c r="C321" t="s">
        <v>11265</v>
      </c>
      <c r="D321" t="s">
        <v>11266</v>
      </c>
      <c r="E321" t="s">
        <v>11267</v>
      </c>
      <c r="F321" t="s">
        <v>11268</v>
      </c>
      <c r="G321" t="s">
        <v>7178</v>
      </c>
      <c r="I321" t="str">
        <f t="shared" si="63"/>
        <v>N/A</v>
      </c>
      <c r="J321">
        <f t="shared" si="64"/>
        <v>240250000</v>
      </c>
      <c r="K321">
        <f t="shared" si="65"/>
        <v>239430000</v>
      </c>
      <c r="L321">
        <f t="shared" si="66"/>
        <v>284700000</v>
      </c>
      <c r="M321">
        <f t="shared" si="67"/>
        <v>452960000</v>
      </c>
      <c r="N321">
        <f t="shared" si="68"/>
        <v>12810000</v>
      </c>
      <c r="P321">
        <f t="shared" si="53"/>
        <v>452960000</v>
      </c>
      <c r="Q321">
        <f>IFERROR(J144+MATCH(P321,J321:N321,0)-1,"")</f>
        <v>2015</v>
      </c>
      <c r="R321">
        <f t="shared" si="54"/>
        <v>12810000</v>
      </c>
      <c r="S321" t="str">
        <f>IFERROR(J144+MATCH(R321,J321:N321)-1,"")</f>
        <v/>
      </c>
      <c r="T321">
        <f t="shared" si="55"/>
        <v>246030000</v>
      </c>
      <c r="U321">
        <f t="shared" si="56"/>
        <v>157149555.04232267</v>
      </c>
      <c r="V321">
        <f t="shared" si="57"/>
        <v>-3.6780250497326333E-2</v>
      </c>
      <c r="W321">
        <f t="shared" si="58"/>
        <v>-4.1998209910441835E-2</v>
      </c>
      <c r="X321">
        <f t="shared" si="59"/>
        <v>0.24607132988436145</v>
      </c>
      <c r="Y321">
        <f t="shared" si="60"/>
        <v>1.3167711479951103</v>
      </c>
      <c r="Z321">
        <f t="shared" si="61"/>
        <v>-1.4840640174717037</v>
      </c>
      <c r="AA321">
        <f t="shared" si="62"/>
        <v>-1.4840640174717037</v>
      </c>
      <c r="AB321">
        <f>IFERROR(V144+MATCH(AA321,V321:Z321,0)-1,"")</f>
        <v>2016</v>
      </c>
    </row>
    <row r="322" spans="1:28" x14ac:dyDescent="0.3">
      <c r="A322" s="1">
        <v>10</v>
      </c>
      <c r="B322" t="s">
        <v>910</v>
      </c>
      <c r="C322" t="s">
        <v>254</v>
      </c>
      <c r="D322" t="s">
        <v>254</v>
      </c>
      <c r="E322" t="s">
        <v>254</v>
      </c>
      <c r="F322" t="s">
        <v>7442</v>
      </c>
      <c r="G322" t="s">
        <v>11269</v>
      </c>
      <c r="I322" t="str">
        <f t="shared" si="63"/>
        <v>N/A</v>
      </c>
      <c r="J322" t="str">
        <f t="shared" si="64"/>
        <v>N/A</v>
      </c>
      <c r="K322" t="str">
        <f t="shared" si="65"/>
        <v>N/A</v>
      </c>
      <c r="L322" t="str">
        <f t="shared" si="66"/>
        <v>N/A</v>
      </c>
      <c r="M322">
        <f t="shared" si="67"/>
        <v>-9520000</v>
      </c>
      <c r="N322">
        <f t="shared" si="68"/>
        <v>-25000000</v>
      </c>
      <c r="P322">
        <f t="shared" si="53"/>
        <v>-9520000</v>
      </c>
      <c r="Q322">
        <f>IFERROR(J144+MATCH(P322,J322:N322,0)-1,"")</f>
        <v>2015</v>
      </c>
      <c r="R322">
        <f t="shared" si="54"/>
        <v>-25000000</v>
      </c>
      <c r="S322" t="str">
        <f>IFERROR(J144+MATCH(R322,J322:N322)-1,"")</f>
        <v/>
      </c>
      <c r="T322">
        <f t="shared" si="55"/>
        <v>-17260000</v>
      </c>
      <c r="U322">
        <f t="shared" si="56"/>
        <v>10946012.972767755</v>
      </c>
      <c r="V322" t="str">
        <f t="shared" si="57"/>
        <v/>
      </c>
      <c r="W322" t="str">
        <f t="shared" si="58"/>
        <v/>
      </c>
      <c r="X322" t="str">
        <f t="shared" si="59"/>
        <v/>
      </c>
      <c r="Y322">
        <f t="shared" si="60"/>
        <v>0.70710678118654757</v>
      </c>
      <c r="Z322">
        <f t="shared" si="61"/>
        <v>-0.70710678118654757</v>
      </c>
      <c r="AA322">
        <f t="shared" si="62"/>
        <v>-0.70710678118654757</v>
      </c>
      <c r="AB322">
        <f>IFERROR(V144+MATCH(AA322,V322:Z322,0)-1,"")</f>
        <v>2016</v>
      </c>
    </row>
    <row r="323" spans="1:28" x14ac:dyDescent="0.3">
      <c r="A323" s="1">
        <v>11</v>
      </c>
      <c r="B323" t="s">
        <v>914</v>
      </c>
      <c r="C323" t="s">
        <v>11270</v>
      </c>
      <c r="D323" t="s">
        <v>11271</v>
      </c>
      <c r="E323" t="s">
        <v>254</v>
      </c>
      <c r="F323" t="s">
        <v>8189</v>
      </c>
      <c r="G323" t="s">
        <v>11272</v>
      </c>
      <c r="I323" t="str">
        <f t="shared" si="63"/>
        <v>N/A</v>
      </c>
      <c r="J323">
        <f t="shared" si="64"/>
        <v>252000</v>
      </c>
      <c r="K323">
        <f t="shared" si="65"/>
        <v>2490000</v>
      </c>
      <c r="L323" t="str">
        <f t="shared" si="66"/>
        <v>N/A</v>
      </c>
      <c r="M323">
        <f t="shared" si="67"/>
        <v>14110000</v>
      </c>
      <c r="N323">
        <f t="shared" si="68"/>
        <v>97660000</v>
      </c>
      <c r="P323">
        <f t="shared" si="53"/>
        <v>97660000</v>
      </c>
      <c r="Q323">
        <f>IFERROR(J144+MATCH(P323,J323:N323,0)-1,"")</f>
        <v>2016</v>
      </c>
      <c r="R323">
        <f t="shared" si="54"/>
        <v>252000</v>
      </c>
      <c r="S323">
        <f>IFERROR(J144+MATCH(R323,J323:N323)-1,"")</f>
        <v>2012</v>
      </c>
      <c r="T323">
        <f t="shared" si="55"/>
        <v>28628000</v>
      </c>
      <c r="U323">
        <f t="shared" si="56"/>
        <v>46420475.970559947</v>
      </c>
      <c r="V323">
        <f t="shared" si="57"/>
        <v>-0.61128197000815276</v>
      </c>
      <c r="W323">
        <f t="shared" si="58"/>
        <v>-0.5630704867519416</v>
      </c>
      <c r="X323" t="str">
        <f t="shared" si="59"/>
        <v/>
      </c>
      <c r="Y323">
        <f t="shared" si="60"/>
        <v>-0.31274991685150694</v>
      </c>
      <c r="Z323">
        <f t="shared" si="61"/>
        <v>1.4871023736116014</v>
      </c>
      <c r="AA323">
        <f t="shared" si="62"/>
        <v>1.4871023736116014</v>
      </c>
      <c r="AB323">
        <f>IFERROR(V144+MATCH(AA323,V323:Z323,0)-1,"")</f>
        <v>2016</v>
      </c>
    </row>
    <row r="324" spans="1:28" x14ac:dyDescent="0.3">
      <c r="A324" s="1">
        <v>12</v>
      </c>
      <c r="B324" t="s">
        <v>915</v>
      </c>
      <c r="C324" t="s">
        <v>11273</v>
      </c>
      <c r="D324" t="s">
        <v>11274</v>
      </c>
      <c r="E324" t="s">
        <v>11275</v>
      </c>
      <c r="F324" t="s">
        <v>11276</v>
      </c>
      <c r="G324" t="s">
        <v>5975</v>
      </c>
      <c r="I324" t="str">
        <f t="shared" si="63"/>
        <v>N/A</v>
      </c>
      <c r="J324">
        <f t="shared" si="64"/>
        <v>-165070000</v>
      </c>
      <c r="K324">
        <f t="shared" si="65"/>
        <v>-303690000</v>
      </c>
      <c r="L324">
        <f t="shared" si="66"/>
        <v>-101940000</v>
      </c>
      <c r="M324">
        <f t="shared" si="67"/>
        <v>-331590000</v>
      </c>
      <c r="N324">
        <f t="shared" si="68"/>
        <v>71100000</v>
      </c>
      <c r="P324">
        <f t="shared" si="53"/>
        <v>71100000</v>
      </c>
      <c r="Q324">
        <f>IFERROR(J144+MATCH(P324,J324:N324,0)-1,"")</f>
        <v>2016</v>
      </c>
      <c r="R324">
        <f t="shared" si="54"/>
        <v>-331590000</v>
      </c>
      <c r="S324" t="str">
        <f>IFERROR(J144+MATCH(R324,J324:N324)-1,"")</f>
        <v/>
      </c>
      <c r="T324">
        <f t="shared" si="55"/>
        <v>-166238000</v>
      </c>
      <c r="U324">
        <f t="shared" si="56"/>
        <v>163324262.95563069</v>
      </c>
      <c r="V324">
        <f t="shared" si="57"/>
        <v>7.1514175472954895E-3</v>
      </c>
      <c r="W324">
        <f t="shared" si="58"/>
        <v>-0.84158959307436609</v>
      </c>
      <c r="X324">
        <f t="shared" si="59"/>
        <v>0.39368308686301828</v>
      </c>
      <c r="Y324">
        <f t="shared" si="60"/>
        <v>-1.0124154060619894</v>
      </c>
      <c r="Z324">
        <f t="shared" si="61"/>
        <v>1.4531704947260418</v>
      </c>
      <c r="AA324">
        <f t="shared" si="62"/>
        <v>1.4531704947260418</v>
      </c>
      <c r="AB324">
        <f>IFERROR(V144+MATCH(AA324,V324:Z324,0)-1,"")</f>
        <v>2016</v>
      </c>
    </row>
    <row r="325" spans="1:28" x14ac:dyDescent="0.3">
      <c r="A325" s="1">
        <v>13</v>
      </c>
      <c r="B325" t="s">
        <v>921</v>
      </c>
      <c r="C325" t="s">
        <v>254</v>
      </c>
      <c r="D325" t="s">
        <v>11277</v>
      </c>
      <c r="E325" t="s">
        <v>11278</v>
      </c>
      <c r="F325" t="s">
        <v>11279</v>
      </c>
      <c r="G325" t="s">
        <v>11280</v>
      </c>
      <c r="I325" t="str">
        <f t="shared" si="63"/>
        <v>N/A</v>
      </c>
      <c r="J325" t="str">
        <f t="shared" si="64"/>
        <v>N/A</v>
      </c>
      <c r="K325">
        <f t="shared" si="65"/>
        <v>-0.8397</v>
      </c>
      <c r="L325">
        <f t="shared" si="66"/>
        <v>0.66430000000000011</v>
      </c>
      <c r="M325">
        <f t="shared" si="67"/>
        <v>-2.2528999999999999</v>
      </c>
      <c r="N325">
        <f t="shared" si="68"/>
        <v>1.2143999999999999</v>
      </c>
      <c r="P325">
        <f t="shared" si="53"/>
        <v>1.2143999999999999</v>
      </c>
      <c r="Q325">
        <f>IFERROR(J144+MATCH(P325,J325:N325,0)-1,"")</f>
        <v>2016</v>
      </c>
      <c r="R325">
        <f t="shared" si="54"/>
        <v>-2.2528999999999999</v>
      </c>
      <c r="S325" t="str">
        <f>IFERROR(J144+MATCH(R325,J325:N325)-1,"")</f>
        <v/>
      </c>
      <c r="T325">
        <f t="shared" si="55"/>
        <v>-0.30347499999999994</v>
      </c>
      <c r="U325">
        <f t="shared" si="56"/>
        <v>1.5629382636026712</v>
      </c>
      <c r="V325" t="str">
        <f t="shared" si="57"/>
        <v/>
      </c>
      <c r="W325">
        <f t="shared" si="58"/>
        <v>-0.34308776775607736</v>
      </c>
      <c r="X325">
        <f t="shared" si="59"/>
        <v>0.6192023207424826</v>
      </c>
      <c r="Y325">
        <f t="shared" si="60"/>
        <v>-1.2472821514436869</v>
      </c>
      <c r="Z325">
        <f t="shared" si="61"/>
        <v>0.97116759845728162</v>
      </c>
      <c r="AA325">
        <f t="shared" si="62"/>
        <v>-1.2472821514436869</v>
      </c>
      <c r="AB325">
        <f>IFERROR(V144+MATCH(AA325,V325:Z325,0)-1,"")</f>
        <v>2015</v>
      </c>
    </row>
    <row r="326" spans="1:28" x14ac:dyDescent="0.3">
      <c r="A326" s="1">
        <v>14</v>
      </c>
      <c r="B326" t="s">
        <v>926</v>
      </c>
      <c r="C326" t="s">
        <v>11281</v>
      </c>
      <c r="D326" t="s">
        <v>9092</v>
      </c>
      <c r="E326" t="s">
        <v>11282</v>
      </c>
      <c r="F326" t="s">
        <v>11283</v>
      </c>
      <c r="G326" t="s">
        <v>11284</v>
      </c>
      <c r="I326" t="str">
        <f t="shared" si="63"/>
        <v>N/A</v>
      </c>
      <c r="J326">
        <f t="shared" si="64"/>
        <v>-0.40570000000000001</v>
      </c>
      <c r="K326">
        <f t="shared" si="65"/>
        <v>-0.52910000000000001</v>
      </c>
      <c r="L326">
        <f t="shared" si="66"/>
        <v>-0.17550000000000002</v>
      </c>
      <c r="M326">
        <f t="shared" si="67"/>
        <v>-2.8169999999999997</v>
      </c>
      <c r="N326">
        <f t="shared" si="68"/>
        <v>0.15590000000000001</v>
      </c>
      <c r="P326">
        <f t="shared" si="53"/>
        <v>0.15590000000000001</v>
      </c>
      <c r="Q326">
        <f>IFERROR(J144+MATCH(P326,J326:N326,0)-1,"")</f>
        <v>2016</v>
      </c>
      <c r="R326">
        <f t="shared" si="54"/>
        <v>-2.8169999999999997</v>
      </c>
      <c r="S326" t="str">
        <f>IFERROR(J144+MATCH(R326,J326:N326)-1,"")</f>
        <v/>
      </c>
      <c r="T326">
        <f t="shared" si="55"/>
        <v>-0.75427999999999995</v>
      </c>
      <c r="U326">
        <f t="shared" si="56"/>
        <v>1.1822057528197025</v>
      </c>
      <c r="V326">
        <f t="shared" si="57"/>
        <v>0.29485561135918587</v>
      </c>
      <c r="W326">
        <f t="shared" si="58"/>
        <v>0.19047445798916021</v>
      </c>
      <c r="X326">
        <f t="shared" si="59"/>
        <v>0.48957636910456598</v>
      </c>
      <c r="Y326">
        <f t="shared" si="60"/>
        <v>-1.7448062615836246</v>
      </c>
      <c r="Z326">
        <f t="shared" si="61"/>
        <v>0.7698998231307127</v>
      </c>
      <c r="AA326">
        <f t="shared" si="62"/>
        <v>-1.7448062615836246</v>
      </c>
      <c r="AB326">
        <f>IFERROR(V144+MATCH(AA326,V326:Z326,0)-1,"")</f>
        <v>2015</v>
      </c>
    </row>
    <row r="327" spans="1:28" x14ac:dyDescent="0.3">
      <c r="I327" t="str">
        <f t="shared" si="63"/>
        <v>N/A</v>
      </c>
      <c r="J327" t="str">
        <f t="shared" si="64"/>
        <v>N/A</v>
      </c>
      <c r="K327" t="str">
        <f t="shared" si="65"/>
        <v>N/A</v>
      </c>
      <c r="L327" t="str">
        <f t="shared" si="66"/>
        <v>N/A</v>
      </c>
      <c r="M327" t="str">
        <f t="shared" si="67"/>
        <v>N/A</v>
      </c>
      <c r="N327" t="str">
        <f t="shared" si="68"/>
        <v>N/A</v>
      </c>
      <c r="P327">
        <f t="shared" si="53"/>
        <v>0</v>
      </c>
      <c r="Q327" t="str">
        <f>IFERROR(J144+MATCH(P327,J327:N327,0)-1,"")</f>
        <v/>
      </c>
      <c r="R327" t="str">
        <f t="shared" si="54"/>
        <v/>
      </c>
      <c r="S327" t="str">
        <f>IFERROR(J144+MATCH(R327,J327:N327)-1,"")</f>
        <v/>
      </c>
      <c r="T327" t="str">
        <f t="shared" si="55"/>
        <v/>
      </c>
      <c r="U327" t="str">
        <f t="shared" si="56"/>
        <v/>
      </c>
      <c r="V327" t="str">
        <f t="shared" si="57"/>
        <v/>
      </c>
      <c r="W327" t="str">
        <f t="shared" si="58"/>
        <v/>
      </c>
      <c r="X327" t="str">
        <f t="shared" si="59"/>
        <v/>
      </c>
      <c r="Y327" t="str">
        <f t="shared" si="60"/>
        <v/>
      </c>
      <c r="Z327" t="str">
        <f t="shared" si="61"/>
        <v/>
      </c>
      <c r="AA327">
        <f t="shared" si="62"/>
        <v>0</v>
      </c>
      <c r="AB327" t="str">
        <f>IFERROR(V144+MATCH(AA327,V327:Z327,0)-1,"")</f>
        <v/>
      </c>
    </row>
    <row r="328" spans="1:28" x14ac:dyDescent="0.3">
      <c r="B328" s="1" t="s">
        <v>307</v>
      </c>
      <c r="C328" s="1" t="s">
        <v>242</v>
      </c>
      <c r="D328" s="1" t="s">
        <v>243</v>
      </c>
      <c r="E328" s="1" t="s">
        <v>244</v>
      </c>
      <c r="F328" s="1" t="s">
        <v>245</v>
      </c>
      <c r="G328" s="1" t="s">
        <v>246</v>
      </c>
      <c r="H328" s="1" t="s">
        <v>247</v>
      </c>
      <c r="I328" t="str">
        <f t="shared" si="63"/>
        <v>pos_trend</v>
      </c>
      <c r="J328">
        <f t="shared" si="64"/>
        <v>2012</v>
      </c>
      <c r="K328">
        <f t="shared" si="65"/>
        <v>2013</v>
      </c>
      <c r="L328">
        <f t="shared" si="66"/>
        <v>2014</v>
      </c>
      <c r="M328">
        <f t="shared" si="67"/>
        <v>2015</v>
      </c>
      <c r="N328">
        <f t="shared" si="68"/>
        <v>2016</v>
      </c>
      <c r="P328">
        <f t="shared" si="53"/>
        <v>2016</v>
      </c>
      <c r="Q328">
        <f>IFERROR(J144+MATCH(P328,J328:N328,0)-1,"")</f>
        <v>2016</v>
      </c>
      <c r="R328">
        <f t="shared" si="54"/>
        <v>2012</v>
      </c>
      <c r="S328">
        <f>IFERROR(J144+MATCH(R328,J328:N328)-1,"")</f>
        <v>2012</v>
      </c>
      <c r="T328">
        <f t="shared" si="55"/>
        <v>2014</v>
      </c>
      <c r="U328">
        <f t="shared" si="56"/>
        <v>1.5811388300841898</v>
      </c>
      <c r="V328">
        <f t="shared" si="57"/>
        <v>-1.2649110640673518</v>
      </c>
      <c r="W328">
        <f t="shared" si="58"/>
        <v>-0.63245553203367588</v>
      </c>
      <c r="X328">
        <f t="shared" si="59"/>
        <v>0</v>
      </c>
      <c r="Y328">
        <f t="shared" si="60"/>
        <v>0.63245553203367588</v>
      </c>
      <c r="Z328">
        <f t="shared" si="61"/>
        <v>1.2649110640673518</v>
      </c>
      <c r="AA328">
        <f t="shared" si="62"/>
        <v>-1.2649110640673518</v>
      </c>
      <c r="AB328">
        <f>IFERROR(V144+MATCH(AA328,V328:Z328,0)-1,"")</f>
        <v>2012</v>
      </c>
    </row>
    <row r="329" spans="1:28" x14ac:dyDescent="0.3">
      <c r="A329" s="1">
        <v>0</v>
      </c>
      <c r="B329" t="s">
        <v>932</v>
      </c>
      <c r="C329" t="s">
        <v>254</v>
      </c>
      <c r="D329" t="s">
        <v>254</v>
      </c>
      <c r="E329" t="s">
        <v>254</v>
      </c>
      <c r="F329" t="s">
        <v>254</v>
      </c>
      <c r="G329" t="s">
        <v>254</v>
      </c>
      <c r="I329" t="str">
        <f t="shared" si="63"/>
        <v>N/A</v>
      </c>
      <c r="J329" t="str">
        <f t="shared" si="64"/>
        <v>N/A</v>
      </c>
      <c r="K329" t="str">
        <f t="shared" si="65"/>
        <v>N/A</v>
      </c>
      <c r="L329" t="str">
        <f t="shared" si="66"/>
        <v>N/A</v>
      </c>
      <c r="M329" t="str">
        <f t="shared" si="67"/>
        <v>N/A</v>
      </c>
      <c r="N329" t="str">
        <f t="shared" si="68"/>
        <v>N/A</v>
      </c>
      <c r="P329">
        <f t="shared" si="53"/>
        <v>0</v>
      </c>
      <c r="Q329" t="str">
        <f>IFERROR(J144+MATCH(P329,J329:N329,0)-1,"")</f>
        <v/>
      </c>
      <c r="R329" t="str">
        <f t="shared" si="54"/>
        <v/>
      </c>
      <c r="S329" t="str">
        <f>IFERROR(J144+MATCH(R329,J329:N329)-1,"")</f>
        <v/>
      </c>
      <c r="T329" t="str">
        <f t="shared" si="55"/>
        <v/>
      </c>
      <c r="U329" t="str">
        <f t="shared" si="56"/>
        <v/>
      </c>
      <c r="V329" t="str">
        <f t="shared" si="57"/>
        <v/>
      </c>
      <c r="W329" t="str">
        <f t="shared" si="58"/>
        <v/>
      </c>
      <c r="X329" t="str">
        <f t="shared" si="59"/>
        <v/>
      </c>
      <c r="Y329" t="str">
        <f t="shared" si="60"/>
        <v/>
      </c>
      <c r="Z329" t="str">
        <f t="shared" si="61"/>
        <v/>
      </c>
      <c r="AA329">
        <f t="shared" si="62"/>
        <v>0</v>
      </c>
      <c r="AB329" t="str">
        <f>IFERROR(V144+MATCH(AA329,V329:Z329,0)-1,"")</f>
        <v/>
      </c>
    </row>
    <row r="330" spans="1:28" x14ac:dyDescent="0.3">
      <c r="A330" s="1">
        <v>1</v>
      </c>
      <c r="B330" t="s">
        <v>933</v>
      </c>
      <c r="C330" t="s">
        <v>254</v>
      </c>
      <c r="D330" t="s">
        <v>254</v>
      </c>
      <c r="E330" t="s">
        <v>254</v>
      </c>
      <c r="F330" t="s">
        <v>254</v>
      </c>
      <c r="G330" t="s">
        <v>254</v>
      </c>
      <c r="I330" t="str">
        <f t="shared" si="63"/>
        <v>N/A</v>
      </c>
      <c r="J330" t="str">
        <f t="shared" si="64"/>
        <v>N/A</v>
      </c>
      <c r="K330" t="str">
        <f t="shared" si="65"/>
        <v>N/A</v>
      </c>
      <c r="L330" t="str">
        <f t="shared" si="66"/>
        <v>N/A</v>
      </c>
      <c r="M330" t="str">
        <f t="shared" si="67"/>
        <v>N/A</v>
      </c>
      <c r="N330" t="str">
        <f t="shared" si="68"/>
        <v>N/A</v>
      </c>
      <c r="P330">
        <f t="shared" si="53"/>
        <v>0</v>
      </c>
      <c r="Q330" t="str">
        <f>IFERROR(J144+MATCH(P330,J330:N330,0)-1,"")</f>
        <v/>
      </c>
      <c r="R330" t="str">
        <f t="shared" si="54"/>
        <v/>
      </c>
      <c r="S330" t="str">
        <f>IFERROR(J144+MATCH(R330,J330:N330)-1,"")</f>
        <v/>
      </c>
      <c r="T330" t="str">
        <f t="shared" si="55"/>
        <v/>
      </c>
      <c r="U330" t="str">
        <f t="shared" si="56"/>
        <v/>
      </c>
      <c r="V330" t="str">
        <f t="shared" si="57"/>
        <v/>
      </c>
      <c r="W330" t="str">
        <f t="shared" si="58"/>
        <v/>
      </c>
      <c r="X330" t="str">
        <f t="shared" si="59"/>
        <v/>
      </c>
      <c r="Y330" t="str">
        <f t="shared" si="60"/>
        <v/>
      </c>
      <c r="Z330" t="str">
        <f t="shared" si="61"/>
        <v/>
      </c>
      <c r="AA330">
        <f t="shared" si="62"/>
        <v>0</v>
      </c>
      <c r="AB330" t="str">
        <f>IFERROR(V144+MATCH(AA330,V330:Z330,0)-1,"")</f>
        <v/>
      </c>
    </row>
    <row r="331" spans="1:28" x14ac:dyDescent="0.3">
      <c r="A331" s="1">
        <v>2</v>
      </c>
      <c r="B331" t="s">
        <v>436</v>
      </c>
      <c r="C331" t="s">
        <v>254</v>
      </c>
      <c r="D331" t="s">
        <v>254</v>
      </c>
      <c r="E331" t="s">
        <v>254</v>
      </c>
      <c r="F331" t="s">
        <v>254</v>
      </c>
      <c r="G331" t="s">
        <v>254</v>
      </c>
      <c r="I331" t="str">
        <f t="shared" si="63"/>
        <v>N/A</v>
      </c>
      <c r="J331" t="str">
        <f t="shared" si="64"/>
        <v>N/A</v>
      </c>
      <c r="K331" t="str">
        <f t="shared" si="65"/>
        <v>N/A</v>
      </c>
      <c r="L331" t="str">
        <f t="shared" si="66"/>
        <v>N/A</v>
      </c>
      <c r="M331" t="str">
        <f t="shared" si="67"/>
        <v>N/A</v>
      </c>
      <c r="N331" t="str">
        <f t="shared" si="68"/>
        <v>N/A</v>
      </c>
      <c r="P331">
        <f t="shared" si="53"/>
        <v>0</v>
      </c>
      <c r="Q331" t="str">
        <f>IFERROR(J144+MATCH(P331,J331:N331,0)-1,"")</f>
        <v/>
      </c>
      <c r="R331" t="str">
        <f t="shared" si="54"/>
        <v/>
      </c>
      <c r="S331" t="str">
        <f>IFERROR(J144+MATCH(R331,J331:N331)-1,"")</f>
        <v/>
      </c>
      <c r="T331" t="str">
        <f t="shared" si="55"/>
        <v/>
      </c>
      <c r="U331" t="str">
        <f t="shared" si="56"/>
        <v/>
      </c>
      <c r="V331" t="str">
        <f t="shared" si="57"/>
        <v/>
      </c>
      <c r="W331" t="str">
        <f t="shared" si="58"/>
        <v/>
      </c>
      <c r="X331" t="str">
        <f t="shared" si="59"/>
        <v/>
      </c>
      <c r="Y331" t="str">
        <f t="shared" si="60"/>
        <v/>
      </c>
      <c r="Z331" t="str">
        <f t="shared" si="61"/>
        <v/>
      </c>
      <c r="AA331">
        <f t="shared" si="62"/>
        <v>0</v>
      </c>
      <c r="AB331" t="str">
        <f>IFERROR(V144+MATCH(AA331,V331:Z331,0)-1,"")</f>
        <v/>
      </c>
    </row>
    <row r="332" spans="1:28" x14ac:dyDescent="0.3">
      <c r="A332" s="1">
        <v>3</v>
      </c>
      <c r="B332" t="s">
        <v>934</v>
      </c>
      <c r="C332" t="s">
        <v>4461</v>
      </c>
      <c r="D332" t="s">
        <v>11285</v>
      </c>
      <c r="E332" t="s">
        <v>11286</v>
      </c>
      <c r="F332" t="s">
        <v>11287</v>
      </c>
      <c r="G332" t="s">
        <v>9273</v>
      </c>
      <c r="I332" t="str">
        <f t="shared" si="63"/>
        <v>N/A</v>
      </c>
      <c r="J332">
        <f t="shared" si="64"/>
        <v>9100000</v>
      </c>
      <c r="K332">
        <f t="shared" si="65"/>
        <v>3510000</v>
      </c>
      <c r="L332">
        <f t="shared" si="66"/>
        <v>-30540000</v>
      </c>
      <c r="M332">
        <f t="shared" si="67"/>
        <v>-4130000</v>
      </c>
      <c r="N332">
        <f t="shared" si="68"/>
        <v>3620000</v>
      </c>
      <c r="P332">
        <f t="shared" si="53"/>
        <v>9100000</v>
      </c>
      <c r="Q332">
        <f>IFERROR(J144+MATCH(P332,J332:N332,0)-1,"")</f>
        <v>2012</v>
      </c>
      <c r="R332">
        <f t="shared" si="54"/>
        <v>-30540000</v>
      </c>
      <c r="S332">
        <f>IFERROR(J144+MATCH(R332,J332:N332)-1,"")</f>
        <v>2014</v>
      </c>
      <c r="T332">
        <f t="shared" si="55"/>
        <v>-3688000</v>
      </c>
      <c r="U332">
        <f t="shared" si="56"/>
        <v>15731944.25365155</v>
      </c>
      <c r="V332">
        <f t="shared" si="57"/>
        <v>0.81286837747545226</v>
      </c>
      <c r="W332">
        <f t="shared" si="58"/>
        <v>0.4575403957669929</v>
      </c>
      <c r="X332">
        <f t="shared" si="59"/>
        <v>-1.7068456108829249</v>
      </c>
      <c r="Y332">
        <f t="shared" si="60"/>
        <v>-2.809570087927353E-2</v>
      </c>
      <c r="Z332">
        <f t="shared" si="61"/>
        <v>0.46453253851975329</v>
      </c>
      <c r="AA332">
        <f t="shared" si="62"/>
        <v>-1.7068456108829249</v>
      </c>
      <c r="AB332">
        <f>IFERROR(V144+MATCH(AA332,V332:Z332,0)-1,"")</f>
        <v>2014</v>
      </c>
    </row>
    <row r="333" spans="1:28" x14ac:dyDescent="0.3">
      <c r="A333" s="1">
        <v>4</v>
      </c>
      <c r="B333" t="s">
        <v>940</v>
      </c>
      <c r="C333" t="s">
        <v>254</v>
      </c>
      <c r="D333" t="s">
        <v>7433</v>
      </c>
      <c r="E333" t="s">
        <v>11288</v>
      </c>
      <c r="F333" t="s">
        <v>1011</v>
      </c>
      <c r="G333" t="s">
        <v>254</v>
      </c>
      <c r="I333" t="str">
        <f t="shared" si="63"/>
        <v>N/A</v>
      </c>
      <c r="J333" t="str">
        <f t="shared" si="64"/>
        <v>N/A</v>
      </c>
      <c r="K333">
        <f t="shared" si="65"/>
        <v>-10010000</v>
      </c>
      <c r="L333">
        <f t="shared" si="66"/>
        <v>-38650000</v>
      </c>
      <c r="M333">
        <f t="shared" si="67"/>
        <v>-7740000</v>
      </c>
      <c r="N333" t="str">
        <f t="shared" si="68"/>
        <v>N/A</v>
      </c>
      <c r="P333">
        <f t="shared" si="53"/>
        <v>-7740000</v>
      </c>
      <c r="Q333">
        <f>IFERROR(J144+MATCH(P333,J333:N333,0)-1,"")</f>
        <v>2015</v>
      </c>
      <c r="R333">
        <f t="shared" si="54"/>
        <v>-38650000</v>
      </c>
      <c r="S333">
        <f>IFERROR(J144+MATCH(R333,J333:N333)-1,"")</f>
        <v>2014</v>
      </c>
      <c r="T333">
        <f t="shared" si="55"/>
        <v>-18800000</v>
      </c>
      <c r="U333">
        <f t="shared" si="56"/>
        <v>17228032.389103521</v>
      </c>
      <c r="V333" t="str">
        <f t="shared" si="57"/>
        <v/>
      </c>
      <c r="W333">
        <f t="shared" si="58"/>
        <v>0.51021496834191848</v>
      </c>
      <c r="X333">
        <f t="shared" si="59"/>
        <v>-1.1521919364717956</v>
      </c>
      <c r="Y333">
        <f t="shared" si="60"/>
        <v>0.64197696812987703</v>
      </c>
      <c r="Z333" t="str">
        <f t="shared" si="61"/>
        <v/>
      </c>
      <c r="AA333">
        <f t="shared" si="62"/>
        <v>-1.1521919364717956</v>
      </c>
      <c r="AB333">
        <f>IFERROR(V144+MATCH(AA333,V333:Z333,0)-1,"")</f>
        <v>2014</v>
      </c>
    </row>
    <row r="334" spans="1:28" x14ac:dyDescent="0.3">
      <c r="A334" s="1">
        <v>5</v>
      </c>
      <c r="B334" t="s">
        <v>946</v>
      </c>
      <c r="C334" t="s">
        <v>4461</v>
      </c>
      <c r="D334" t="s">
        <v>11289</v>
      </c>
      <c r="E334" t="s">
        <v>3874</v>
      </c>
      <c r="F334" t="s">
        <v>1593</v>
      </c>
      <c r="G334" t="s">
        <v>9273</v>
      </c>
      <c r="I334" t="str">
        <f t="shared" si="63"/>
        <v>N/A</v>
      </c>
      <c r="J334">
        <f t="shared" si="64"/>
        <v>9100000</v>
      </c>
      <c r="K334">
        <f t="shared" si="65"/>
        <v>13510000</v>
      </c>
      <c r="L334">
        <f t="shared" si="66"/>
        <v>8109999.9999999991</v>
      </c>
      <c r="M334">
        <f t="shared" si="67"/>
        <v>3600000</v>
      </c>
      <c r="N334">
        <f t="shared" si="68"/>
        <v>3620000</v>
      </c>
      <c r="P334">
        <f t="shared" si="53"/>
        <v>13510000</v>
      </c>
      <c r="Q334">
        <f>IFERROR(J144+MATCH(P334,J334:N334,0)-1,"")</f>
        <v>2013</v>
      </c>
      <c r="R334">
        <f t="shared" si="54"/>
        <v>3600000</v>
      </c>
      <c r="S334" t="str">
        <f>IFERROR(J144+MATCH(R334,J334:N334)-1,"")</f>
        <v/>
      </c>
      <c r="T334">
        <f t="shared" si="55"/>
        <v>7588000</v>
      </c>
      <c r="U334">
        <f t="shared" si="56"/>
        <v>4161666.733413429</v>
      </c>
      <c r="V334">
        <f t="shared" si="57"/>
        <v>0.36331597334797799</v>
      </c>
      <c r="W334">
        <f t="shared" si="58"/>
        <v>1.4229875622795805</v>
      </c>
      <c r="X334">
        <f t="shared" si="59"/>
        <v>0.12543051460823026</v>
      </c>
      <c r="Y334">
        <f t="shared" si="60"/>
        <v>-0.95826990853950811</v>
      </c>
      <c r="Z334">
        <f t="shared" si="61"/>
        <v>-0.95346414169628091</v>
      </c>
      <c r="AA334">
        <f t="shared" si="62"/>
        <v>1.4229875622795805</v>
      </c>
      <c r="AB334">
        <f>IFERROR(V144+MATCH(AA334,V334:Z334,0)-1,"")</f>
        <v>2013</v>
      </c>
    </row>
    <row r="335" spans="1:28" x14ac:dyDescent="0.3">
      <c r="A335" s="1">
        <v>6</v>
      </c>
      <c r="B335" t="s">
        <v>952</v>
      </c>
      <c r="C335" t="s">
        <v>254</v>
      </c>
      <c r="D335" t="s">
        <v>254</v>
      </c>
      <c r="E335" t="s">
        <v>254</v>
      </c>
      <c r="F335" t="s">
        <v>254</v>
      </c>
      <c r="G335" t="s">
        <v>254</v>
      </c>
      <c r="I335" t="str">
        <f t="shared" si="63"/>
        <v>N/A</v>
      </c>
      <c r="J335" t="str">
        <f t="shared" si="64"/>
        <v>N/A</v>
      </c>
      <c r="K335" t="str">
        <f t="shared" si="65"/>
        <v>N/A</v>
      </c>
      <c r="L335" t="str">
        <f t="shared" si="66"/>
        <v>N/A</v>
      </c>
      <c r="M335" t="str">
        <f t="shared" si="67"/>
        <v>N/A</v>
      </c>
      <c r="N335" t="str">
        <f t="shared" si="68"/>
        <v>N/A</v>
      </c>
      <c r="P335">
        <f t="shared" si="53"/>
        <v>0</v>
      </c>
      <c r="Q335" t="str">
        <f>IFERROR(J144+MATCH(P335,J335:N335,0)-1,"")</f>
        <v/>
      </c>
      <c r="R335" t="str">
        <f t="shared" si="54"/>
        <v/>
      </c>
      <c r="S335" t="str">
        <f>IFERROR(J144+MATCH(R335,J335:N335)-1,"")</f>
        <v/>
      </c>
      <c r="T335" t="str">
        <f t="shared" si="55"/>
        <v/>
      </c>
      <c r="U335" t="str">
        <f t="shared" si="56"/>
        <v/>
      </c>
      <c r="V335" t="str">
        <f t="shared" si="57"/>
        <v/>
      </c>
      <c r="W335" t="str">
        <f t="shared" si="58"/>
        <v/>
      </c>
      <c r="X335" t="str">
        <f t="shared" si="59"/>
        <v/>
      </c>
      <c r="Y335" t="str">
        <f t="shared" si="60"/>
        <v/>
      </c>
      <c r="Z335" t="str">
        <f t="shared" si="61"/>
        <v/>
      </c>
      <c r="AA335">
        <f t="shared" si="62"/>
        <v>0</v>
      </c>
      <c r="AB335" t="str">
        <f>IFERROR(V144+MATCH(AA335,V335:Z335,0)-1,"")</f>
        <v/>
      </c>
    </row>
    <row r="336" spans="1:28" x14ac:dyDescent="0.3">
      <c r="A336" s="1">
        <v>7</v>
      </c>
      <c r="B336" t="s">
        <v>958</v>
      </c>
      <c r="C336" t="s">
        <v>4461</v>
      </c>
      <c r="D336" t="s">
        <v>11289</v>
      </c>
      <c r="E336" t="s">
        <v>3874</v>
      </c>
      <c r="F336" t="s">
        <v>1593</v>
      </c>
      <c r="G336" t="s">
        <v>9273</v>
      </c>
      <c r="I336" t="str">
        <f t="shared" si="63"/>
        <v>N/A</v>
      </c>
      <c r="J336">
        <f t="shared" si="64"/>
        <v>9100000</v>
      </c>
      <c r="K336">
        <f t="shared" si="65"/>
        <v>13510000</v>
      </c>
      <c r="L336">
        <f t="shared" si="66"/>
        <v>8109999.9999999991</v>
      </c>
      <c r="M336">
        <f t="shared" si="67"/>
        <v>3600000</v>
      </c>
      <c r="N336">
        <f t="shared" si="68"/>
        <v>3620000</v>
      </c>
      <c r="P336">
        <f t="shared" si="53"/>
        <v>13510000</v>
      </c>
      <c r="Q336">
        <f>IFERROR(J144+MATCH(P336,J336:N336,0)-1,"")</f>
        <v>2013</v>
      </c>
      <c r="R336">
        <f t="shared" si="54"/>
        <v>3600000</v>
      </c>
      <c r="S336" t="str">
        <f>IFERROR(J144+MATCH(R336,J336:N336)-1,"")</f>
        <v/>
      </c>
      <c r="T336">
        <f t="shared" si="55"/>
        <v>7588000</v>
      </c>
      <c r="U336">
        <f t="shared" si="56"/>
        <v>4161666.733413429</v>
      </c>
      <c r="V336">
        <f t="shared" si="57"/>
        <v>0.36331597334797799</v>
      </c>
      <c r="W336">
        <f t="shared" si="58"/>
        <v>1.4229875622795805</v>
      </c>
      <c r="X336">
        <f t="shared" si="59"/>
        <v>0.12543051460823026</v>
      </c>
      <c r="Y336">
        <f t="shared" si="60"/>
        <v>-0.95826990853950811</v>
      </c>
      <c r="Z336">
        <f t="shared" si="61"/>
        <v>-0.95346414169628091</v>
      </c>
      <c r="AA336">
        <f t="shared" si="62"/>
        <v>1.4229875622795805</v>
      </c>
      <c r="AB336">
        <f>IFERROR(V144+MATCH(AA336,V336:Z336,0)-1,"")</f>
        <v>2013</v>
      </c>
    </row>
    <row r="337" spans="1:28" x14ac:dyDescent="0.3">
      <c r="A337" s="1">
        <v>8</v>
      </c>
      <c r="B337" t="s">
        <v>964</v>
      </c>
      <c r="C337" t="s">
        <v>11290</v>
      </c>
      <c r="D337" t="s">
        <v>11291</v>
      </c>
      <c r="E337" t="s">
        <v>11292</v>
      </c>
      <c r="F337" t="s">
        <v>11293</v>
      </c>
      <c r="G337" t="s">
        <v>11294</v>
      </c>
      <c r="I337" t="str">
        <f t="shared" si="63"/>
        <v>N/A</v>
      </c>
      <c r="J337">
        <f t="shared" si="64"/>
        <v>71200000</v>
      </c>
      <c r="K337">
        <f t="shared" si="65"/>
        <v>240080000</v>
      </c>
      <c r="L337">
        <f t="shared" si="66"/>
        <v>-27440000</v>
      </c>
      <c r="M337">
        <f t="shared" si="67"/>
        <v>326330000</v>
      </c>
      <c r="N337">
        <f t="shared" si="68"/>
        <v>-163870000</v>
      </c>
      <c r="P337">
        <f t="shared" ref="P337:P353" si="69">MAX(J337:N337)</f>
        <v>326330000</v>
      </c>
      <c r="Q337">
        <f>IFERROR(J144+MATCH(P337,J337:N337,0)-1,"")</f>
        <v>2015</v>
      </c>
      <c r="R337">
        <f t="shared" ref="R337:R400" si="70">IF(Q337="","",MIN(J337:N337))</f>
        <v>-163870000</v>
      </c>
      <c r="S337" t="str">
        <f>IFERROR(J144+MATCH(R337,J337:N337)-1,"")</f>
        <v/>
      </c>
      <c r="T337">
        <f t="shared" ref="T337:T353" si="71">IFERROR(AVERAGE(J337:N337),"")</f>
        <v>89260000</v>
      </c>
      <c r="U337">
        <f t="shared" ref="U337:U353" si="72">IFERROR(STDEV(J337:N337),"")</f>
        <v>198096382.9806087</v>
      </c>
      <c r="V337">
        <f t="shared" ref="V337:V400" si="73">IF(C337="-","",IF(ISBLANK(B337),"",IF(OR(ISNUMBER(FIND("Growth",B337)),ISNUMBER(FIND("Margin",B337))),"",(J337-T337)/U337)))</f>
        <v>-9.1167742329590448E-2</v>
      </c>
      <c r="W337">
        <f t="shared" ref="W337:W353" si="74">IF(OR(D337="-",ISBLANK(D337)),"",(K337-T337)/U337)</f>
        <v>0.76134656135929291</v>
      </c>
      <c r="X337">
        <f t="shared" ref="X337:X353" si="75">IF(OR(E337="-",ISBLANK(E337)),"",(L337-T337)/U337)</f>
        <v>-0.5891071721961908</v>
      </c>
      <c r="Y337">
        <f t="shared" ref="Y337:Y353" si="76">IF(OR(F337="-",ISBLANK(F337)),"",(M337-T337)/U337)</f>
        <v>1.1967406796276858</v>
      </c>
      <c r="Z337">
        <f t="shared" ref="Z337:Z353" si="77">IFERROR(IF(OR(G337="-",ISBLANK(G337)),"",(N337-T337)/U337),"")</f>
        <v>-1.2778123264611976</v>
      </c>
      <c r="AA337">
        <f t="shared" ref="AA337:AA400" si="78">IF(MAX(MAX(V337:Z337),ABS(MIN(V337:Z337)))=ABS(MIN(V337:Z337)),MIN(V337:Z337),MAX(V337:Z337))</f>
        <v>-1.2778123264611976</v>
      </c>
      <c r="AB337">
        <f>IFERROR(V144+MATCH(AA337,V337:Z337,0)-1,"")</f>
        <v>2016</v>
      </c>
    </row>
    <row r="338" spans="1:28" x14ac:dyDescent="0.3">
      <c r="A338" s="1">
        <v>9</v>
      </c>
      <c r="B338" t="s">
        <v>970</v>
      </c>
      <c r="C338" t="s">
        <v>254</v>
      </c>
      <c r="D338" t="s">
        <v>254</v>
      </c>
      <c r="E338" t="s">
        <v>254</v>
      </c>
      <c r="F338" t="s">
        <v>254</v>
      </c>
      <c r="G338" t="s">
        <v>254</v>
      </c>
      <c r="I338" t="str">
        <f t="shared" si="63"/>
        <v>N/A</v>
      </c>
      <c r="J338" t="str">
        <f t="shared" si="64"/>
        <v>N/A</v>
      </c>
      <c r="K338" t="str">
        <f t="shared" si="65"/>
        <v>N/A</v>
      </c>
      <c r="L338" t="str">
        <f t="shared" si="66"/>
        <v>N/A</v>
      </c>
      <c r="M338" t="str">
        <f t="shared" si="67"/>
        <v>N/A</v>
      </c>
      <c r="N338" t="str">
        <f t="shared" si="68"/>
        <v>N/A</v>
      </c>
      <c r="P338">
        <f t="shared" si="69"/>
        <v>0</v>
      </c>
      <c r="Q338" t="str">
        <f>IFERROR(J144+MATCH(P338,J338:N338,0)-1,"")</f>
        <v/>
      </c>
      <c r="R338" t="str">
        <f t="shared" si="70"/>
        <v/>
      </c>
      <c r="S338" t="str">
        <f>IFERROR(J144+MATCH(R338,J338:N338)-1,"")</f>
        <v/>
      </c>
      <c r="T338" t="str">
        <f t="shared" si="71"/>
        <v/>
      </c>
      <c r="U338" t="str">
        <f t="shared" si="72"/>
        <v/>
      </c>
      <c r="V338" t="str">
        <f t="shared" si="73"/>
        <v/>
      </c>
      <c r="W338" t="str">
        <f t="shared" si="74"/>
        <v/>
      </c>
      <c r="X338" t="str">
        <f t="shared" si="75"/>
        <v/>
      </c>
      <c r="Y338" t="str">
        <f t="shared" si="76"/>
        <v/>
      </c>
      <c r="Z338" t="str">
        <f t="shared" si="77"/>
        <v/>
      </c>
      <c r="AA338">
        <f t="shared" si="78"/>
        <v>0</v>
      </c>
      <c r="AB338" t="str">
        <f>IFERROR(V144+MATCH(AA338,V338:Z338,0)-1,"")</f>
        <v/>
      </c>
    </row>
    <row r="339" spans="1:28" x14ac:dyDescent="0.3">
      <c r="A339" s="1">
        <v>10</v>
      </c>
      <c r="B339" t="s">
        <v>971</v>
      </c>
      <c r="C339" t="s">
        <v>11290</v>
      </c>
      <c r="D339" t="s">
        <v>11291</v>
      </c>
      <c r="E339" t="s">
        <v>11292</v>
      </c>
      <c r="F339" t="s">
        <v>11293</v>
      </c>
      <c r="G339" t="s">
        <v>11294</v>
      </c>
      <c r="I339" t="str">
        <f t="shared" si="63"/>
        <v>N/A</v>
      </c>
      <c r="J339">
        <f t="shared" si="64"/>
        <v>71200000</v>
      </c>
      <c r="K339">
        <f t="shared" si="65"/>
        <v>240080000</v>
      </c>
      <c r="L339">
        <f t="shared" si="66"/>
        <v>-27440000</v>
      </c>
      <c r="M339">
        <f t="shared" si="67"/>
        <v>326330000</v>
      </c>
      <c r="N339">
        <f t="shared" si="68"/>
        <v>-163870000</v>
      </c>
      <c r="P339">
        <f t="shared" si="69"/>
        <v>326330000</v>
      </c>
      <c r="Q339">
        <f>IFERROR(J144+MATCH(P339,J339:N339,0)-1,"")</f>
        <v>2015</v>
      </c>
      <c r="R339">
        <f t="shared" si="70"/>
        <v>-163870000</v>
      </c>
      <c r="S339" t="str">
        <f>IFERROR(J144+MATCH(R339,J339:N339)-1,"")</f>
        <v/>
      </c>
      <c r="T339">
        <f t="shared" si="71"/>
        <v>89260000</v>
      </c>
      <c r="U339">
        <f t="shared" si="72"/>
        <v>198096382.9806087</v>
      </c>
      <c r="V339">
        <f t="shared" si="73"/>
        <v>-9.1167742329590448E-2</v>
      </c>
      <c r="W339">
        <f t="shared" si="74"/>
        <v>0.76134656135929291</v>
      </c>
      <c r="X339">
        <f t="shared" si="75"/>
        <v>-0.5891071721961908</v>
      </c>
      <c r="Y339">
        <f t="shared" si="76"/>
        <v>1.1967406796276858</v>
      </c>
      <c r="Z339">
        <f t="shared" si="77"/>
        <v>-1.2778123264611976</v>
      </c>
      <c r="AA339">
        <f t="shared" si="78"/>
        <v>-1.2778123264611976</v>
      </c>
      <c r="AB339">
        <f>IFERROR(V144+MATCH(AA339,V339:Z339,0)-1,"")</f>
        <v>2016</v>
      </c>
    </row>
    <row r="340" spans="1:28" x14ac:dyDescent="0.3">
      <c r="A340" s="1">
        <v>11</v>
      </c>
      <c r="B340" t="s">
        <v>972</v>
      </c>
      <c r="C340" t="s">
        <v>10549</v>
      </c>
      <c r="D340" t="s">
        <v>11295</v>
      </c>
      <c r="E340" t="s">
        <v>11296</v>
      </c>
      <c r="F340" t="s">
        <v>11297</v>
      </c>
      <c r="G340" t="s">
        <v>254</v>
      </c>
      <c r="I340" t="str">
        <f t="shared" si="63"/>
        <v>N/A</v>
      </c>
      <c r="J340">
        <f t="shared" si="64"/>
        <v>96700000</v>
      </c>
      <c r="K340">
        <f t="shared" si="65"/>
        <v>250080000</v>
      </c>
      <c r="L340">
        <f t="shared" si="66"/>
        <v>36560000</v>
      </c>
      <c r="M340">
        <f t="shared" si="67"/>
        <v>378270000</v>
      </c>
      <c r="N340" t="str">
        <f t="shared" si="68"/>
        <v>N/A</v>
      </c>
      <c r="P340">
        <f t="shared" si="69"/>
        <v>378270000</v>
      </c>
      <c r="Q340">
        <f>IFERROR(J144+MATCH(P340,J340:N340,0)-1,"")</f>
        <v>2015</v>
      </c>
      <c r="R340">
        <f t="shared" si="70"/>
        <v>36560000</v>
      </c>
      <c r="S340">
        <f>IFERROR(J144+MATCH(R340,J340:N340)-1,"")</f>
        <v>2014</v>
      </c>
      <c r="T340">
        <f t="shared" si="71"/>
        <v>190402500</v>
      </c>
      <c r="U340">
        <f t="shared" si="72"/>
        <v>154167954.81443822</v>
      </c>
      <c r="V340">
        <f t="shared" si="73"/>
        <v>-0.60779492153725145</v>
      </c>
      <c r="W340">
        <f t="shared" si="74"/>
        <v>0.38709406291229498</v>
      </c>
      <c r="X340">
        <f t="shared" si="75"/>
        <v>-0.99788895938309652</v>
      </c>
      <c r="Y340">
        <f t="shared" si="76"/>
        <v>1.218589818008053</v>
      </c>
      <c r="Z340" t="str">
        <f t="shared" si="77"/>
        <v/>
      </c>
      <c r="AA340">
        <f t="shared" si="78"/>
        <v>1.218589818008053</v>
      </c>
      <c r="AB340">
        <f>IFERROR(V144+MATCH(AA340,V340:Z340,0)-1,"")</f>
        <v>2015</v>
      </c>
    </row>
    <row r="341" spans="1:28" x14ac:dyDescent="0.3">
      <c r="A341" s="1">
        <v>12</v>
      </c>
      <c r="B341" t="s">
        <v>978</v>
      </c>
      <c r="C341" t="s">
        <v>11298</v>
      </c>
      <c r="D341" t="s">
        <v>1659</v>
      </c>
      <c r="E341" t="s">
        <v>6070</v>
      </c>
      <c r="F341" t="s">
        <v>11299</v>
      </c>
      <c r="G341" t="s">
        <v>11294</v>
      </c>
      <c r="I341" t="str">
        <f t="shared" si="63"/>
        <v>N/A</v>
      </c>
      <c r="J341">
        <f t="shared" si="64"/>
        <v>-25500000</v>
      </c>
      <c r="K341">
        <f t="shared" si="65"/>
        <v>-10000000</v>
      </c>
      <c r="L341">
        <f t="shared" si="66"/>
        <v>-64000000</v>
      </c>
      <c r="M341">
        <f t="shared" si="67"/>
        <v>-51940000</v>
      </c>
      <c r="N341">
        <f t="shared" si="68"/>
        <v>-163870000</v>
      </c>
      <c r="P341">
        <f t="shared" si="69"/>
        <v>-10000000</v>
      </c>
      <c r="Q341">
        <f>IFERROR(J144+MATCH(P341,J341:N341,0)-1,"")</f>
        <v>2013</v>
      </c>
      <c r="R341">
        <f t="shared" si="70"/>
        <v>-163870000</v>
      </c>
      <c r="S341" t="str">
        <f>IFERROR(J144+MATCH(R341,J341:N341)-1,"")</f>
        <v/>
      </c>
      <c r="T341">
        <f t="shared" si="71"/>
        <v>-63062000</v>
      </c>
      <c r="U341">
        <f t="shared" si="72"/>
        <v>60235602.595143013</v>
      </c>
      <c r="V341">
        <f t="shared" si="73"/>
        <v>0.62358469711779296</v>
      </c>
      <c r="W341">
        <f t="shared" si="74"/>
        <v>0.88090759806358365</v>
      </c>
      <c r="X341">
        <f t="shared" si="75"/>
        <v>-1.5572185876590433E-2</v>
      </c>
      <c r="Y341">
        <f t="shared" si="76"/>
        <v>0.18464163253671512</v>
      </c>
      <c r="Z341">
        <f t="shared" si="77"/>
        <v>-1.6735617418415014</v>
      </c>
      <c r="AA341">
        <f t="shared" si="78"/>
        <v>-1.6735617418415014</v>
      </c>
      <c r="AB341">
        <f>IFERROR(V144+MATCH(AA341,V341:Z341,0)-1,"")</f>
        <v>2016</v>
      </c>
    </row>
    <row r="342" spans="1:28" x14ac:dyDescent="0.3">
      <c r="A342" s="1">
        <v>13</v>
      </c>
      <c r="B342" t="s">
        <v>817</v>
      </c>
      <c r="C342" t="s">
        <v>3033</v>
      </c>
      <c r="D342" t="s">
        <v>11300</v>
      </c>
      <c r="E342" t="s">
        <v>6261</v>
      </c>
      <c r="F342" t="s">
        <v>3531</v>
      </c>
      <c r="G342" t="s">
        <v>11301</v>
      </c>
      <c r="I342" t="str">
        <f t="shared" si="63"/>
        <v>N/A</v>
      </c>
      <c r="J342">
        <f t="shared" si="64"/>
        <v>22320000</v>
      </c>
      <c r="K342">
        <f t="shared" si="65"/>
        <v>27000000</v>
      </c>
      <c r="L342">
        <f t="shared" si="66"/>
        <v>20410000</v>
      </c>
      <c r="M342">
        <f t="shared" si="67"/>
        <v>6420000</v>
      </c>
      <c r="N342">
        <f t="shared" si="68"/>
        <v>14210000</v>
      </c>
      <c r="P342">
        <f t="shared" si="69"/>
        <v>27000000</v>
      </c>
      <c r="Q342">
        <f>IFERROR(J144+MATCH(P342,J342:N342,0)-1,"")</f>
        <v>2013</v>
      </c>
      <c r="R342">
        <f t="shared" si="70"/>
        <v>6420000</v>
      </c>
      <c r="S342" t="str">
        <f>IFERROR(J144+MATCH(R342,J342:N342)-1,"")</f>
        <v/>
      </c>
      <c r="T342">
        <f t="shared" si="71"/>
        <v>18072000</v>
      </c>
      <c r="U342">
        <f t="shared" si="72"/>
        <v>7967199.6334973304</v>
      </c>
      <c r="V342">
        <f t="shared" si="73"/>
        <v>0.53318608738504425</v>
      </c>
      <c r="W342">
        <f t="shared" si="74"/>
        <v>1.120594488741449</v>
      </c>
      <c r="X342">
        <f t="shared" si="75"/>
        <v>0.29345317144685346</v>
      </c>
      <c r="Y342">
        <f t="shared" si="76"/>
        <v>-1.4624963018386383</v>
      </c>
      <c r="Z342">
        <f t="shared" si="77"/>
        <v>-0.48473744573470828</v>
      </c>
      <c r="AA342">
        <f t="shared" si="78"/>
        <v>-1.4624963018386383</v>
      </c>
      <c r="AB342">
        <f>IFERROR(V144+MATCH(AA342,V342:Z342,0)-1,"")</f>
        <v>2015</v>
      </c>
    </row>
    <row r="343" spans="1:28" x14ac:dyDescent="0.3">
      <c r="A343" s="1">
        <v>14</v>
      </c>
      <c r="B343" t="s">
        <v>910</v>
      </c>
      <c r="C343" t="s">
        <v>2688</v>
      </c>
      <c r="D343" t="s">
        <v>2404</v>
      </c>
      <c r="E343" t="s">
        <v>11302</v>
      </c>
      <c r="F343" t="s">
        <v>11303</v>
      </c>
      <c r="G343" t="s">
        <v>11304</v>
      </c>
      <c r="I343" t="str">
        <f t="shared" si="63"/>
        <v>N/A</v>
      </c>
      <c r="J343">
        <f t="shared" si="64"/>
        <v>-1320000</v>
      </c>
      <c r="K343">
        <f t="shared" si="65"/>
        <v>-2410000</v>
      </c>
      <c r="L343">
        <f t="shared" si="66"/>
        <v>-2880000</v>
      </c>
      <c r="M343">
        <f t="shared" si="67"/>
        <v>-1550000</v>
      </c>
      <c r="N343">
        <f t="shared" si="68"/>
        <v>-1750000</v>
      </c>
      <c r="P343">
        <f t="shared" si="69"/>
        <v>-1320000</v>
      </c>
      <c r="Q343">
        <f>IFERROR(J144+MATCH(P343,J343:N343,0)-1,"")</f>
        <v>2012</v>
      </c>
      <c r="R343">
        <f t="shared" si="70"/>
        <v>-2880000</v>
      </c>
      <c r="S343">
        <f>IFERROR(J144+MATCH(R343,J343:N343)-1,"")</f>
        <v>2014</v>
      </c>
      <c r="T343">
        <f t="shared" si="71"/>
        <v>-1982000</v>
      </c>
      <c r="U343">
        <f t="shared" si="72"/>
        <v>645809.56945526903</v>
      </c>
      <c r="V343">
        <f t="shared" si="73"/>
        <v>1.0250699762135569</v>
      </c>
      <c r="W343">
        <f t="shared" si="74"/>
        <v>-0.66273406317130257</v>
      </c>
      <c r="X343">
        <f t="shared" si="75"/>
        <v>-1.3905027774014713</v>
      </c>
      <c r="Y343">
        <f t="shared" si="76"/>
        <v>0.66892783946262324</v>
      </c>
      <c r="Z343">
        <f t="shared" si="77"/>
        <v>0.35923902489659393</v>
      </c>
      <c r="AA343">
        <f t="shared" si="78"/>
        <v>-1.3905027774014713</v>
      </c>
      <c r="AB343">
        <f>IFERROR(V144+MATCH(AA343,V343:Z343,0)-1,"")</f>
        <v>2014</v>
      </c>
    </row>
    <row r="344" spans="1:28" x14ac:dyDescent="0.3">
      <c r="A344" s="1">
        <v>15</v>
      </c>
      <c r="B344" t="s">
        <v>914</v>
      </c>
      <c r="C344" t="s">
        <v>11305</v>
      </c>
      <c r="D344" t="s">
        <v>10493</v>
      </c>
      <c r="E344" t="s">
        <v>11306</v>
      </c>
      <c r="F344" t="s">
        <v>4115</v>
      </c>
      <c r="G344" t="s">
        <v>8370</v>
      </c>
      <c r="I344" t="str">
        <f t="shared" si="63"/>
        <v>N/A</v>
      </c>
      <c r="J344">
        <f t="shared" si="64"/>
        <v>23640000</v>
      </c>
      <c r="K344">
        <f t="shared" si="65"/>
        <v>29400000</v>
      </c>
      <c r="L344">
        <f t="shared" si="66"/>
        <v>23280000</v>
      </c>
      <c r="M344">
        <f t="shared" si="67"/>
        <v>7970000</v>
      </c>
      <c r="N344">
        <f t="shared" si="68"/>
        <v>15960000</v>
      </c>
      <c r="P344">
        <f t="shared" si="69"/>
        <v>29400000</v>
      </c>
      <c r="Q344">
        <f>IFERROR(J144+MATCH(P344,J344:N344,0)-1,"")</f>
        <v>2013</v>
      </c>
      <c r="R344">
        <f t="shared" si="70"/>
        <v>7970000</v>
      </c>
      <c r="S344" t="str">
        <f>IFERROR(J144+MATCH(R344,J344:N344)-1,"")</f>
        <v/>
      </c>
      <c r="T344">
        <f t="shared" si="71"/>
        <v>20050000</v>
      </c>
      <c r="U344">
        <f t="shared" si="72"/>
        <v>8267375.6416410645</v>
      </c>
      <c r="V344">
        <f t="shared" si="73"/>
        <v>0.43423695204048923</v>
      </c>
      <c r="W344">
        <f t="shared" si="74"/>
        <v>1.1309513931973745</v>
      </c>
      <c r="X344">
        <f t="shared" si="75"/>
        <v>0.3906922994681839</v>
      </c>
      <c r="Y344">
        <f t="shared" si="76"/>
        <v>-1.4611650085373566</v>
      </c>
      <c r="Z344">
        <f t="shared" si="77"/>
        <v>-0.49471563616869108</v>
      </c>
      <c r="AA344">
        <f t="shared" si="78"/>
        <v>-1.4611650085373566</v>
      </c>
      <c r="AB344">
        <f>IFERROR(V144+MATCH(AA344,V344:Z344,0)-1,"")</f>
        <v>2015</v>
      </c>
    </row>
    <row r="345" spans="1:28" x14ac:dyDescent="0.3">
      <c r="A345" s="1">
        <v>16</v>
      </c>
      <c r="B345" t="s">
        <v>990</v>
      </c>
      <c r="C345" t="s">
        <v>11307</v>
      </c>
      <c r="D345" t="s">
        <v>11308</v>
      </c>
      <c r="E345" t="s">
        <v>5426</v>
      </c>
      <c r="F345" t="s">
        <v>11309</v>
      </c>
      <c r="G345" t="s">
        <v>11310</v>
      </c>
      <c r="I345" t="str">
        <f t="shared" si="63"/>
        <v>N/A</v>
      </c>
      <c r="J345">
        <f t="shared" si="64"/>
        <v>102620000</v>
      </c>
      <c r="K345">
        <f t="shared" si="65"/>
        <v>270580000</v>
      </c>
      <c r="L345">
        <f t="shared" si="66"/>
        <v>-37580000</v>
      </c>
      <c r="M345">
        <f t="shared" si="67"/>
        <v>328620000</v>
      </c>
      <c r="N345">
        <f t="shared" si="68"/>
        <v>-146040000</v>
      </c>
      <c r="P345">
        <f t="shared" si="69"/>
        <v>328620000</v>
      </c>
      <c r="Q345">
        <f>IFERROR(J144+MATCH(P345,J345:N345,0)-1,"")</f>
        <v>2015</v>
      </c>
      <c r="R345">
        <f t="shared" si="70"/>
        <v>-146040000</v>
      </c>
      <c r="S345" t="str">
        <f>IFERROR(J144+MATCH(R345,J345:N345)-1,"")</f>
        <v/>
      </c>
      <c r="T345">
        <f t="shared" si="71"/>
        <v>103640000</v>
      </c>
      <c r="U345">
        <f t="shared" si="72"/>
        <v>200480170.59051001</v>
      </c>
      <c r="V345">
        <f t="shared" si="73"/>
        <v>-5.0877849764174284E-3</v>
      </c>
      <c r="W345">
        <f t="shared" si="74"/>
        <v>0.83270080780698574</v>
      </c>
      <c r="X345">
        <f t="shared" si="75"/>
        <v>-0.70440881800947963</v>
      </c>
      <c r="Y345">
        <f t="shared" si="76"/>
        <v>1.1222057490141109</v>
      </c>
      <c r="Z345">
        <f t="shared" si="77"/>
        <v>-1.2454099538351995</v>
      </c>
      <c r="AA345">
        <f t="shared" si="78"/>
        <v>-1.2454099538351995</v>
      </c>
      <c r="AB345">
        <f>IFERROR(V144+MATCH(AA345,V345:Z345,0)-1,"")</f>
        <v>2016</v>
      </c>
    </row>
    <row r="346" spans="1:28" x14ac:dyDescent="0.3">
      <c r="A346" s="1">
        <v>17</v>
      </c>
      <c r="B346" t="s">
        <v>996</v>
      </c>
      <c r="C346" t="s">
        <v>254</v>
      </c>
      <c r="D346" t="s">
        <v>11311</v>
      </c>
      <c r="E346" t="s">
        <v>11312</v>
      </c>
      <c r="F346" t="s">
        <v>11313</v>
      </c>
      <c r="G346" t="s">
        <v>11314</v>
      </c>
      <c r="I346" t="str">
        <f t="shared" si="63"/>
        <v>N/A</v>
      </c>
      <c r="J346" t="str">
        <f t="shared" si="64"/>
        <v>N/A</v>
      </c>
      <c r="K346">
        <f t="shared" si="65"/>
        <v>1.6366999999999998</v>
      </c>
      <c r="L346">
        <f t="shared" si="66"/>
        <v>-1.1389</v>
      </c>
      <c r="M346">
        <f t="shared" si="67"/>
        <v>9.7447999999999997</v>
      </c>
      <c r="N346">
        <f t="shared" si="68"/>
        <v>-1.4443999999999999</v>
      </c>
      <c r="P346">
        <f t="shared" si="69"/>
        <v>9.7447999999999997</v>
      </c>
      <c r="Q346">
        <f>IFERROR(J144+MATCH(P346,J346:N346,0)-1,"")</f>
        <v>2015</v>
      </c>
      <c r="R346">
        <f t="shared" si="70"/>
        <v>-1.4443999999999999</v>
      </c>
      <c r="S346" t="str">
        <f>IFERROR(J144+MATCH(R346,J346:N346)-1,"")</f>
        <v/>
      </c>
      <c r="T346">
        <f t="shared" si="71"/>
        <v>2.1995499999999999</v>
      </c>
      <c r="U346">
        <f t="shared" si="72"/>
        <v>5.2176373225819361</v>
      </c>
      <c r="V346" t="str">
        <f t="shared" si="73"/>
        <v/>
      </c>
      <c r="W346">
        <f t="shared" si="74"/>
        <v>-0.10787449667380772</v>
      </c>
      <c r="X346">
        <f t="shared" si="75"/>
        <v>-0.63983941266886968</v>
      </c>
      <c r="Y346">
        <f t="shared" si="76"/>
        <v>1.4461047277748023</v>
      </c>
      <c r="Z346">
        <f t="shared" si="77"/>
        <v>-0.69839081843212503</v>
      </c>
      <c r="AA346">
        <f t="shared" si="78"/>
        <v>1.4461047277748023</v>
      </c>
      <c r="AB346">
        <f>IFERROR(V144+MATCH(AA346,V346:Z346,0)-1,"")</f>
        <v>2015</v>
      </c>
    </row>
    <row r="347" spans="1:28" x14ac:dyDescent="0.3">
      <c r="A347" s="1">
        <v>18</v>
      </c>
      <c r="B347" t="s">
        <v>1001</v>
      </c>
      <c r="C347" t="s">
        <v>10704</v>
      </c>
      <c r="D347" t="s">
        <v>11315</v>
      </c>
      <c r="E347" t="s">
        <v>11316</v>
      </c>
      <c r="F347" t="s">
        <v>11317</v>
      </c>
      <c r="G347" t="s">
        <v>11318</v>
      </c>
      <c r="I347" t="str">
        <f t="shared" si="63"/>
        <v>N/A</v>
      </c>
      <c r="J347">
        <f t="shared" si="64"/>
        <v>0.25219999999999998</v>
      </c>
      <c r="K347">
        <f t="shared" si="65"/>
        <v>0.47140000000000004</v>
      </c>
      <c r="L347">
        <f t="shared" si="66"/>
        <v>-6.4699999999999994E-2</v>
      </c>
      <c r="M347">
        <f t="shared" si="67"/>
        <v>2.7918000000000003</v>
      </c>
      <c r="N347">
        <f t="shared" si="68"/>
        <v>-0.32030000000000003</v>
      </c>
      <c r="P347">
        <f t="shared" si="69"/>
        <v>2.7918000000000003</v>
      </c>
      <c r="Q347">
        <f>IFERROR(J144+MATCH(P347,J347:N347,0)-1,"")</f>
        <v>2015</v>
      </c>
      <c r="R347">
        <f t="shared" si="70"/>
        <v>-0.32030000000000003</v>
      </c>
      <c r="S347" t="str">
        <f>IFERROR(J144+MATCH(R347,J347:N347)-1,"")</f>
        <v/>
      </c>
      <c r="T347">
        <f t="shared" si="71"/>
        <v>0.62608000000000008</v>
      </c>
      <c r="U347">
        <f t="shared" si="72"/>
        <v>1.2476845943586865</v>
      </c>
      <c r="V347">
        <f t="shared" si="73"/>
        <v>-0.29965906583320084</v>
      </c>
      <c r="W347">
        <f t="shared" si="74"/>
        <v>-0.12397363941125361</v>
      </c>
      <c r="X347">
        <f t="shared" si="75"/>
        <v>-0.55364953861201038</v>
      </c>
      <c r="Y347">
        <f t="shared" si="76"/>
        <v>1.7357912486794682</v>
      </c>
      <c r="Z347">
        <f t="shared" si="77"/>
        <v>-0.75850900482300354</v>
      </c>
      <c r="AA347">
        <f t="shared" si="78"/>
        <v>1.7357912486794682</v>
      </c>
      <c r="AB347">
        <f>IFERROR(V144+MATCH(AA347,V347:Z347,0)-1,"")</f>
        <v>2015</v>
      </c>
    </row>
    <row r="348" spans="1:28" x14ac:dyDescent="0.3">
      <c r="A348" s="1">
        <v>19</v>
      </c>
      <c r="B348" t="s">
        <v>1007</v>
      </c>
      <c r="C348" t="s">
        <v>254</v>
      </c>
      <c r="D348" t="s">
        <v>254</v>
      </c>
      <c r="E348" t="s">
        <v>254</v>
      </c>
      <c r="F348" t="s">
        <v>11319</v>
      </c>
      <c r="G348" t="s">
        <v>2689</v>
      </c>
      <c r="I348" t="str">
        <f t="shared" si="63"/>
        <v>N/A</v>
      </c>
      <c r="J348" t="str">
        <f t="shared" si="64"/>
        <v>N/A</v>
      </c>
      <c r="K348" t="str">
        <f t="shared" si="65"/>
        <v>N/A</v>
      </c>
      <c r="L348" t="str">
        <f t="shared" si="66"/>
        <v>N/A</v>
      </c>
      <c r="M348">
        <f t="shared" si="67"/>
        <v>-17000</v>
      </c>
      <c r="N348">
        <f t="shared" si="68"/>
        <v>-26000</v>
      </c>
      <c r="P348">
        <f t="shared" si="69"/>
        <v>-17000</v>
      </c>
      <c r="Q348">
        <f>IFERROR(J144+MATCH(P348,J348:N348,0)-1,"")</f>
        <v>2015</v>
      </c>
      <c r="R348">
        <f t="shared" si="70"/>
        <v>-26000</v>
      </c>
      <c r="S348" t="str">
        <f>IFERROR(J144+MATCH(R348,J348:N348)-1,"")</f>
        <v/>
      </c>
      <c r="T348">
        <f t="shared" si="71"/>
        <v>-21500</v>
      </c>
      <c r="U348">
        <f t="shared" si="72"/>
        <v>6363.9610306789273</v>
      </c>
      <c r="V348" t="str">
        <f t="shared" si="73"/>
        <v/>
      </c>
      <c r="W348" t="str">
        <f t="shared" si="74"/>
        <v/>
      </c>
      <c r="X348" t="str">
        <f t="shared" si="75"/>
        <v/>
      </c>
      <c r="Y348">
        <f t="shared" si="76"/>
        <v>0.70710678118654757</v>
      </c>
      <c r="Z348">
        <f t="shared" si="77"/>
        <v>-0.70710678118654757</v>
      </c>
      <c r="AA348">
        <f t="shared" si="78"/>
        <v>-0.70710678118654757</v>
      </c>
      <c r="AB348">
        <f>IFERROR(V144+MATCH(AA348,V348:Z348,0)-1,"")</f>
        <v>2016</v>
      </c>
    </row>
    <row r="349" spans="1:28" x14ac:dyDescent="0.3">
      <c r="A349" s="1">
        <v>20</v>
      </c>
      <c r="B349" t="s">
        <v>1013</v>
      </c>
      <c r="C349" t="s">
        <v>254</v>
      </c>
      <c r="D349" t="s">
        <v>254</v>
      </c>
      <c r="E349" t="s">
        <v>1014</v>
      </c>
      <c r="F349" t="s">
        <v>1014</v>
      </c>
      <c r="G349" t="s">
        <v>1014</v>
      </c>
      <c r="I349" t="str">
        <f t="shared" si="63"/>
        <v>N/A</v>
      </c>
      <c r="J349" t="str">
        <f t="shared" si="64"/>
        <v>N/A</v>
      </c>
      <c r="K349" t="str">
        <f t="shared" si="65"/>
        <v>N/A</v>
      </c>
      <c r="L349">
        <f t="shared" si="66"/>
        <v>0</v>
      </c>
      <c r="M349">
        <f t="shared" si="67"/>
        <v>0</v>
      </c>
      <c r="N349">
        <f t="shared" si="68"/>
        <v>0</v>
      </c>
      <c r="P349">
        <f t="shared" si="69"/>
        <v>0</v>
      </c>
      <c r="Q349">
        <f>IFERROR(J144+MATCH(P349,J349:N349,0)-1,"")</f>
        <v>2014</v>
      </c>
      <c r="R349">
        <f t="shared" si="70"/>
        <v>0</v>
      </c>
      <c r="S349">
        <f>IFERROR(J144+MATCH(R349,J349:N349)-1,"")</f>
        <v>2016</v>
      </c>
      <c r="T349">
        <f t="shared" si="71"/>
        <v>0</v>
      </c>
      <c r="U349">
        <f t="shared" si="72"/>
        <v>0</v>
      </c>
      <c r="V349" t="str">
        <f t="shared" si="73"/>
        <v/>
      </c>
      <c r="W349" t="str">
        <f t="shared" si="74"/>
        <v/>
      </c>
      <c r="X349" t="e">
        <f t="shared" si="75"/>
        <v>#DIV/0!</v>
      </c>
      <c r="Y349" t="e">
        <f t="shared" si="76"/>
        <v>#DIV/0!</v>
      </c>
      <c r="Z349" t="str">
        <f t="shared" si="77"/>
        <v/>
      </c>
      <c r="AA349" t="e">
        <f t="shared" si="78"/>
        <v>#DIV/0!</v>
      </c>
      <c r="AB349" t="str">
        <f>IFERROR(V144+MATCH(AA349,V349:Z349,0)-1,"")</f>
        <v/>
      </c>
    </row>
    <row r="350" spans="1:28" x14ac:dyDescent="0.3">
      <c r="A350" s="1">
        <v>21</v>
      </c>
      <c r="B350" t="s">
        <v>1015</v>
      </c>
      <c r="C350" t="s">
        <v>3078</v>
      </c>
      <c r="D350" t="s">
        <v>11320</v>
      </c>
      <c r="E350" t="s">
        <v>11321</v>
      </c>
      <c r="F350" t="s">
        <v>11289</v>
      </c>
      <c r="G350" t="s">
        <v>11240</v>
      </c>
      <c r="I350" t="str">
        <f t="shared" si="63"/>
        <v>N/A</v>
      </c>
      <c r="J350">
        <f t="shared" si="64"/>
        <v>-13620000</v>
      </c>
      <c r="K350">
        <f t="shared" si="65"/>
        <v>61950000</v>
      </c>
      <c r="L350">
        <f t="shared" si="66"/>
        <v>-83780000</v>
      </c>
      <c r="M350">
        <f t="shared" si="67"/>
        <v>13510000</v>
      </c>
      <c r="N350">
        <f t="shared" si="68"/>
        <v>-3760000</v>
      </c>
      <c r="P350">
        <f t="shared" si="69"/>
        <v>61950000</v>
      </c>
      <c r="Q350">
        <f>IFERROR(J144+MATCH(P350,J350:N350,0)-1,"")</f>
        <v>2013</v>
      </c>
      <c r="R350">
        <f t="shared" si="70"/>
        <v>-83780000</v>
      </c>
      <c r="S350">
        <f>IFERROR(J144+MATCH(R350,J350:N350)-1,"")</f>
        <v>2014</v>
      </c>
      <c r="T350">
        <f t="shared" si="71"/>
        <v>-5140000</v>
      </c>
      <c r="U350">
        <f t="shared" si="72"/>
        <v>52694769.6645502</v>
      </c>
      <c r="V350">
        <f t="shared" si="73"/>
        <v>-0.16092678749680203</v>
      </c>
      <c r="W350">
        <f t="shared" si="74"/>
        <v>1.2731813883443925</v>
      </c>
      <c r="X350">
        <f t="shared" si="75"/>
        <v>-1.4923682274467585</v>
      </c>
      <c r="Y350">
        <f t="shared" si="76"/>
        <v>0.35392506919992428</v>
      </c>
      <c r="Z350">
        <f t="shared" si="77"/>
        <v>2.6188557399243726E-2</v>
      </c>
      <c r="AA350">
        <f t="shared" si="78"/>
        <v>-1.4923682274467585</v>
      </c>
      <c r="AB350">
        <f>IFERROR(V144+MATCH(AA350,V350:Z350,0)-1,"")</f>
        <v>2014</v>
      </c>
    </row>
    <row r="351" spans="1:28" x14ac:dyDescent="0.3">
      <c r="A351" s="1">
        <v>22</v>
      </c>
      <c r="B351" t="s">
        <v>1021</v>
      </c>
      <c r="C351" t="s">
        <v>2161</v>
      </c>
      <c r="D351" t="s">
        <v>11322</v>
      </c>
      <c r="E351" t="s">
        <v>11323</v>
      </c>
      <c r="F351" t="s">
        <v>11324</v>
      </c>
      <c r="G351" t="s">
        <v>11325</v>
      </c>
      <c r="I351" t="str">
        <f t="shared" si="63"/>
        <v>N/A</v>
      </c>
      <c r="J351">
        <f t="shared" si="64"/>
        <v>45080000</v>
      </c>
      <c r="K351">
        <f t="shared" si="65"/>
        <v>90310000</v>
      </c>
      <c r="L351">
        <f t="shared" si="66"/>
        <v>50520000</v>
      </c>
      <c r="M351">
        <f t="shared" si="67"/>
        <v>14980000</v>
      </c>
      <c r="N351">
        <f t="shared" si="68"/>
        <v>67400000</v>
      </c>
      <c r="P351">
        <f t="shared" si="69"/>
        <v>90310000</v>
      </c>
      <c r="Q351">
        <f>IFERROR(J144+MATCH(P351,J351:N351,0)-1,"")</f>
        <v>2013</v>
      </c>
      <c r="R351">
        <f t="shared" si="70"/>
        <v>14980000</v>
      </c>
      <c r="S351" t="str">
        <f>IFERROR(J144+MATCH(R351,J351:N351)-1,"")</f>
        <v/>
      </c>
      <c r="T351">
        <f t="shared" si="71"/>
        <v>53658000</v>
      </c>
      <c r="U351">
        <f t="shared" si="72"/>
        <v>27890986.357603058</v>
      </c>
      <c r="V351">
        <f t="shared" si="73"/>
        <v>-0.30755455866700265</v>
      </c>
      <c r="W351">
        <f t="shared" si="74"/>
        <v>1.3141163073283959</v>
      </c>
      <c r="X351">
        <f t="shared" si="75"/>
        <v>-0.11250946667020917</v>
      </c>
      <c r="Y351">
        <f t="shared" si="76"/>
        <v>-1.3867562625463195</v>
      </c>
      <c r="Z351">
        <f t="shared" si="77"/>
        <v>0.49270398055513526</v>
      </c>
      <c r="AA351">
        <f t="shared" si="78"/>
        <v>-1.3867562625463195</v>
      </c>
      <c r="AB351">
        <f>IFERROR(V144+MATCH(AA351,V351:Z351,0)-1,"")</f>
        <v>2015</v>
      </c>
    </row>
    <row r="352" spans="1:28" x14ac:dyDescent="0.3">
      <c r="A352" s="1">
        <v>23</v>
      </c>
      <c r="B352" t="s">
        <v>1027</v>
      </c>
      <c r="C352" t="s">
        <v>254</v>
      </c>
      <c r="D352" t="s">
        <v>11326</v>
      </c>
      <c r="E352" t="s">
        <v>11327</v>
      </c>
      <c r="F352" t="s">
        <v>11328</v>
      </c>
      <c r="G352" t="s">
        <v>11329</v>
      </c>
      <c r="I352" t="str">
        <f t="shared" si="63"/>
        <v>N/A</v>
      </c>
      <c r="J352" t="str">
        <f t="shared" si="64"/>
        <v>N/A</v>
      </c>
      <c r="K352">
        <f t="shared" si="65"/>
        <v>1.0035000000000001</v>
      </c>
      <c r="L352">
        <f t="shared" si="66"/>
        <v>-0.44060000000000005</v>
      </c>
      <c r="M352">
        <f t="shared" si="67"/>
        <v>-0.7034999999999999</v>
      </c>
      <c r="N352">
        <f t="shared" si="68"/>
        <v>3.4998000000000005</v>
      </c>
      <c r="P352">
        <f t="shared" si="69"/>
        <v>3.4998000000000005</v>
      </c>
      <c r="Q352">
        <f>IFERROR(J144+MATCH(P352,J352:N352,0)-1,"")</f>
        <v>2016</v>
      </c>
      <c r="R352">
        <f t="shared" si="70"/>
        <v>-0.7034999999999999</v>
      </c>
      <c r="S352" t="str">
        <f>IFERROR(J144+MATCH(R352,J352:N352)-1,"")</f>
        <v/>
      </c>
      <c r="T352">
        <f t="shared" si="71"/>
        <v>0.8398000000000001</v>
      </c>
      <c r="U352">
        <f t="shared" si="72"/>
        <v>1.9255818808869178</v>
      </c>
      <c r="V352" t="str">
        <f t="shared" si="73"/>
        <v/>
      </c>
      <c r="W352">
        <f t="shared" si="74"/>
        <v>8.501326358793955E-2</v>
      </c>
      <c r="X352">
        <f t="shared" si="75"/>
        <v>-0.66494186131947364</v>
      </c>
      <c r="Y352">
        <f t="shared" si="76"/>
        <v>-0.80147202012991525</v>
      </c>
      <c r="Z352">
        <f t="shared" si="77"/>
        <v>1.3814006178614493</v>
      </c>
      <c r="AA352">
        <f t="shared" si="78"/>
        <v>1.3814006178614493</v>
      </c>
      <c r="AB352">
        <f>IFERROR(V144+MATCH(AA352,V352:Z352,0)-1,"")</f>
        <v>2016</v>
      </c>
    </row>
    <row r="353" spans="1:28" x14ac:dyDescent="0.3">
      <c r="A353" s="1">
        <v>24</v>
      </c>
      <c r="B353" t="s">
        <v>1032</v>
      </c>
      <c r="C353" t="s">
        <v>254</v>
      </c>
      <c r="D353" t="s">
        <v>254</v>
      </c>
      <c r="E353" t="s">
        <v>254</v>
      </c>
      <c r="F353" t="s">
        <v>254</v>
      </c>
      <c r="G353" t="s">
        <v>11330</v>
      </c>
      <c r="I353" t="str">
        <f t="shared" si="63"/>
        <v>N/A</v>
      </c>
      <c r="J353" t="str">
        <f t="shared" si="64"/>
        <v>N/A</v>
      </c>
      <c r="K353" t="str">
        <f t="shared" si="65"/>
        <v>N/A</v>
      </c>
      <c r="L353" t="str">
        <f t="shared" si="66"/>
        <v>N/A</v>
      </c>
      <c r="M353" t="str">
        <f t="shared" si="67"/>
        <v>N/A</v>
      </c>
      <c r="N353">
        <f t="shared" si="68"/>
        <v>0.1101</v>
      </c>
      <c r="P353">
        <f t="shared" si="69"/>
        <v>0.1101</v>
      </c>
      <c r="Q353">
        <f>IFERROR(J144+MATCH(P353,J353:N353,0)-1,"")</f>
        <v>2016</v>
      </c>
      <c r="R353">
        <f t="shared" si="70"/>
        <v>0.1101</v>
      </c>
      <c r="S353">
        <f>IFERROR(J144+MATCH(R353,J353:N353)-1,"")</f>
        <v>2016</v>
      </c>
      <c r="T353">
        <f t="shared" si="71"/>
        <v>0.1101</v>
      </c>
      <c r="U353" t="str">
        <f t="shared" si="72"/>
        <v/>
      </c>
      <c r="V353" t="str">
        <f t="shared" si="73"/>
        <v/>
      </c>
      <c r="W353" t="str">
        <f t="shared" si="74"/>
        <v/>
      </c>
      <c r="X353" t="str">
        <f t="shared" si="75"/>
        <v/>
      </c>
      <c r="Y353" t="str">
        <f t="shared" si="76"/>
        <v/>
      </c>
      <c r="Z353" t="str">
        <f t="shared" si="77"/>
        <v/>
      </c>
      <c r="AA353">
        <f t="shared" si="78"/>
        <v>0</v>
      </c>
      <c r="AB353" t="str">
        <f>IFERROR(V144+MATCH(AA353,V353:Z353,0)-1,"")</f>
        <v/>
      </c>
    </row>
    <row r="354" spans="1:28" x14ac:dyDescent="0.3">
      <c r="I354" t="str">
        <f t="shared" si="63"/>
        <v>N/A</v>
      </c>
      <c r="J354" t="str">
        <f t="shared" si="64"/>
        <v>N/A</v>
      </c>
      <c r="K354" t="str">
        <f t="shared" si="65"/>
        <v>N/A</v>
      </c>
      <c r="L354" t="str">
        <f t="shared" si="66"/>
        <v>N/A</v>
      </c>
      <c r="M354" t="str">
        <f t="shared" si="67"/>
        <v>N/A</v>
      </c>
      <c r="N354" t="str">
        <f t="shared" si="68"/>
        <v>N/A</v>
      </c>
    </row>
    <row r="355" spans="1:28" x14ac:dyDescent="0.3">
      <c r="A355" s="1">
        <v>0</v>
      </c>
      <c r="B355" t="s">
        <v>11331</v>
      </c>
      <c r="C355" t="s">
        <v>11332</v>
      </c>
      <c r="I355" t="str">
        <f t="shared" si="63"/>
        <v>N/A</v>
      </c>
      <c r="J355" t="str">
        <f t="shared" si="64"/>
        <v>N/A</v>
      </c>
      <c r="K355" t="str">
        <f t="shared" si="65"/>
        <v>N/A</v>
      </c>
      <c r="L355" t="str">
        <f t="shared" si="66"/>
        <v>N/A</v>
      </c>
      <c r="M355" t="str">
        <f t="shared" si="67"/>
        <v>N/A</v>
      </c>
      <c r="N355" t="str">
        <f t="shared" si="68"/>
        <v>N/A</v>
      </c>
    </row>
    <row r="356" spans="1:28" x14ac:dyDescent="0.3">
      <c r="A356" s="1">
        <v>1</v>
      </c>
      <c r="B356" t="s">
        <v>11333</v>
      </c>
      <c r="C356" t="s">
        <v>11334</v>
      </c>
      <c r="I356" t="str">
        <f t="shared" si="63"/>
        <v>N/A</v>
      </c>
      <c r="J356" t="str">
        <f t="shared" si="64"/>
        <v>N/A</v>
      </c>
      <c r="K356" t="str">
        <f t="shared" si="65"/>
        <v>N/A</v>
      </c>
      <c r="L356" t="str">
        <f t="shared" si="66"/>
        <v>N/A</v>
      </c>
      <c r="M356" t="str">
        <f t="shared" si="67"/>
        <v>N/A</v>
      </c>
      <c r="N356" t="str">
        <f t="shared" si="68"/>
        <v>N/A</v>
      </c>
    </row>
    <row r="357" spans="1:28" x14ac:dyDescent="0.3">
      <c r="A357" s="1">
        <v>2</v>
      </c>
      <c r="B357" t="s">
        <v>11335</v>
      </c>
      <c r="C357" t="s">
        <v>11336</v>
      </c>
      <c r="I357" t="str">
        <f t="shared" si="63"/>
        <v>N/A</v>
      </c>
      <c r="J357" t="str">
        <f t="shared" si="64"/>
        <v>N/A</v>
      </c>
      <c r="K357" t="str">
        <f t="shared" si="65"/>
        <v>N/A</v>
      </c>
      <c r="L357" t="str">
        <f t="shared" si="66"/>
        <v>N/A</v>
      </c>
      <c r="M357" t="str">
        <f t="shared" si="67"/>
        <v>N/A</v>
      </c>
      <c r="N357" t="str">
        <f t="shared" si="68"/>
        <v>N/A</v>
      </c>
    </row>
    <row r="358" spans="1:28" x14ac:dyDescent="0.3">
      <c r="A358" s="1">
        <v>3</v>
      </c>
      <c r="B358" t="s">
        <v>11337</v>
      </c>
      <c r="C358" t="s">
        <v>11338</v>
      </c>
      <c r="I358" t="str">
        <f t="shared" si="63"/>
        <v>N/A</v>
      </c>
      <c r="J358" t="str">
        <f t="shared" si="64"/>
        <v>N/A</v>
      </c>
      <c r="K358" t="str">
        <f t="shared" si="65"/>
        <v>N/A</v>
      </c>
      <c r="L358" t="str">
        <f t="shared" si="66"/>
        <v>N/A</v>
      </c>
      <c r="M358" t="str">
        <f t="shared" si="67"/>
        <v>N/A</v>
      </c>
      <c r="N358" t="str">
        <f t="shared" si="68"/>
        <v>N/A</v>
      </c>
    </row>
    <row r="359" spans="1:28" x14ac:dyDescent="0.3">
      <c r="A359" s="1">
        <v>4</v>
      </c>
      <c r="B359" t="s">
        <v>11339</v>
      </c>
      <c r="C359" t="s">
        <v>11340</v>
      </c>
      <c r="I359" t="str">
        <f t="shared" si="63"/>
        <v>N/A</v>
      </c>
      <c r="J359" t="str">
        <f t="shared" si="64"/>
        <v>N/A</v>
      </c>
      <c r="K359" t="str">
        <f t="shared" si="65"/>
        <v>N/A</v>
      </c>
      <c r="L359" t="str">
        <f t="shared" si="66"/>
        <v>N/A</v>
      </c>
      <c r="M359" t="str">
        <f t="shared" si="67"/>
        <v>N/A</v>
      </c>
      <c r="N359" t="str">
        <f t="shared" si="68"/>
        <v>N/A</v>
      </c>
    </row>
    <row r="360" spans="1:28" x14ac:dyDescent="0.3">
      <c r="A360" s="1">
        <v>5</v>
      </c>
      <c r="B360" t="s">
        <v>11341</v>
      </c>
      <c r="C360" t="s">
        <v>11342</v>
      </c>
      <c r="I360" t="str">
        <f t="shared" si="63"/>
        <v>N/A</v>
      </c>
      <c r="J360" t="str">
        <f t="shared" si="64"/>
        <v>N/A</v>
      </c>
      <c r="K360" t="str">
        <f t="shared" si="65"/>
        <v>N/A</v>
      </c>
      <c r="L360" t="str">
        <f t="shared" si="66"/>
        <v>N/A</v>
      </c>
      <c r="M360" t="str">
        <f t="shared" si="67"/>
        <v>N/A</v>
      </c>
      <c r="N360" t="str">
        <f t="shared" si="68"/>
        <v>N/A</v>
      </c>
    </row>
    <row r="361" spans="1:28" x14ac:dyDescent="0.3">
      <c r="I361" t="str">
        <f t="shared" si="63"/>
        <v>N/A</v>
      </c>
      <c r="J361" t="str">
        <f t="shared" si="64"/>
        <v>N/A</v>
      </c>
      <c r="K361" t="str">
        <f t="shared" si="65"/>
        <v>N/A</v>
      </c>
      <c r="L361" t="str">
        <f t="shared" si="66"/>
        <v>N/A</v>
      </c>
      <c r="M361" t="str">
        <f t="shared" si="67"/>
        <v>N/A</v>
      </c>
      <c r="N361" t="str">
        <f t="shared" si="68"/>
        <v>N/A</v>
      </c>
    </row>
    <row r="362" spans="1:28" x14ac:dyDescent="0.3">
      <c r="I362" t="str">
        <f t="shared" si="63"/>
        <v>N/A</v>
      </c>
      <c r="J362" t="str">
        <f t="shared" si="64"/>
        <v>N/A</v>
      </c>
      <c r="K362" t="str">
        <f t="shared" si="65"/>
        <v>N/A</v>
      </c>
      <c r="L362" t="str">
        <f t="shared" si="66"/>
        <v>N/A</v>
      </c>
      <c r="M362" t="str">
        <f t="shared" si="67"/>
        <v>N/A</v>
      </c>
      <c r="N362" t="str">
        <f t="shared" si="68"/>
        <v>N/A</v>
      </c>
    </row>
    <row r="363" spans="1:28" x14ac:dyDescent="0.3">
      <c r="A363" s="1">
        <v>0</v>
      </c>
      <c r="B363" t="s">
        <v>121</v>
      </c>
      <c r="C363" t="s">
        <v>11343</v>
      </c>
      <c r="I363" t="str">
        <f t="shared" si="63"/>
        <v>N/A</v>
      </c>
      <c r="J363">
        <f t="shared" si="64"/>
        <v>30490000</v>
      </c>
      <c r="K363" t="str">
        <f t="shared" si="65"/>
        <v>N/A</v>
      </c>
      <c r="L363" t="str">
        <f t="shared" si="66"/>
        <v>N/A</v>
      </c>
      <c r="M363" t="str">
        <f t="shared" si="67"/>
        <v>N/A</v>
      </c>
      <c r="N363" t="str">
        <f t="shared" si="68"/>
        <v>N/A</v>
      </c>
    </row>
    <row r="364" spans="1:28" x14ac:dyDescent="0.3">
      <c r="A364" s="1">
        <v>1</v>
      </c>
      <c r="B364" t="s">
        <v>122</v>
      </c>
      <c r="I364" t="str">
        <f t="shared" si="63"/>
        <v>N/A</v>
      </c>
      <c r="J364" t="str">
        <f t="shared" si="64"/>
        <v>N/A</v>
      </c>
      <c r="K364" t="str">
        <f t="shared" si="65"/>
        <v>N/A</v>
      </c>
      <c r="L364" t="str">
        <f t="shared" si="66"/>
        <v>N/A</v>
      </c>
      <c r="M364" t="str">
        <f t="shared" si="67"/>
        <v>N/A</v>
      </c>
      <c r="N364" t="str">
        <f t="shared" si="68"/>
        <v>N/A</v>
      </c>
    </row>
    <row r="365" spans="1:28" x14ac:dyDescent="0.3">
      <c r="A365" s="1">
        <v>2</v>
      </c>
      <c r="B365" t="s">
        <v>123</v>
      </c>
      <c r="C365" t="s">
        <v>11344</v>
      </c>
      <c r="I365" t="str">
        <f t="shared" si="63"/>
        <v>N/A</v>
      </c>
      <c r="J365">
        <f t="shared" si="64"/>
        <v>-5.05</v>
      </c>
      <c r="K365" t="str">
        <f t="shared" si="65"/>
        <v>N/A</v>
      </c>
      <c r="L365" t="str">
        <f t="shared" si="66"/>
        <v>N/A</v>
      </c>
      <c r="M365" t="str">
        <f t="shared" si="67"/>
        <v>N/A</v>
      </c>
      <c r="N365" t="str">
        <f t="shared" si="68"/>
        <v>N/A</v>
      </c>
    </row>
    <row r="366" spans="1:28" x14ac:dyDescent="0.3">
      <c r="A366" s="1">
        <v>3</v>
      </c>
      <c r="B366" t="s">
        <v>124</v>
      </c>
      <c r="C366" t="s">
        <v>11345</v>
      </c>
      <c r="I366" t="str">
        <f t="shared" si="63"/>
        <v>N/A</v>
      </c>
      <c r="J366">
        <f t="shared" si="64"/>
        <v>-5.59</v>
      </c>
      <c r="K366" t="str">
        <f t="shared" si="65"/>
        <v>N/A</v>
      </c>
      <c r="L366" t="str">
        <f t="shared" si="66"/>
        <v>N/A</v>
      </c>
      <c r="M366" t="str">
        <f t="shared" si="67"/>
        <v>N/A</v>
      </c>
      <c r="N366" t="str">
        <f t="shared" si="68"/>
        <v>N/A</v>
      </c>
    </row>
    <row r="367" spans="1:28" x14ac:dyDescent="0.3">
      <c r="A367" s="1">
        <v>4</v>
      </c>
      <c r="B367" t="s">
        <v>126</v>
      </c>
      <c r="C367" t="s">
        <v>8977</v>
      </c>
      <c r="I367" t="str">
        <f t="shared" si="63"/>
        <v>N/A</v>
      </c>
      <c r="J367">
        <f t="shared" si="64"/>
        <v>-0.32</v>
      </c>
      <c r="K367" t="str">
        <f t="shared" si="65"/>
        <v>N/A</v>
      </c>
      <c r="L367" t="str">
        <f t="shared" si="66"/>
        <v>N/A</v>
      </c>
      <c r="M367" t="str">
        <f t="shared" si="67"/>
        <v>N/A</v>
      </c>
      <c r="N367" t="str">
        <f t="shared" si="68"/>
        <v>N/A</v>
      </c>
    </row>
    <row r="368" spans="1:28" x14ac:dyDescent="0.3">
      <c r="A368" s="1">
        <v>5</v>
      </c>
      <c r="B368" t="s">
        <v>128</v>
      </c>
      <c r="C368" t="s">
        <v>9428</v>
      </c>
      <c r="I368" t="str">
        <f t="shared" si="63"/>
        <v>N/A</v>
      </c>
      <c r="J368">
        <f t="shared" si="64"/>
        <v>0.94</v>
      </c>
      <c r="K368" t="str">
        <f t="shared" si="65"/>
        <v>N/A</v>
      </c>
      <c r="L368" t="str">
        <f t="shared" si="66"/>
        <v>N/A</v>
      </c>
      <c r="M368" t="str">
        <f t="shared" si="67"/>
        <v>N/A</v>
      </c>
      <c r="N368" t="str">
        <f t="shared" si="68"/>
        <v>N/A</v>
      </c>
    </row>
    <row r="369" spans="1:14" x14ac:dyDescent="0.3">
      <c r="A369" s="1">
        <v>6</v>
      </c>
      <c r="B369" t="s">
        <v>130</v>
      </c>
      <c r="C369" t="s">
        <v>3946</v>
      </c>
      <c r="I369" t="str">
        <f t="shared" si="63"/>
        <v>N/A</v>
      </c>
      <c r="J369">
        <f t="shared" si="64"/>
        <v>1.51</v>
      </c>
      <c r="K369" t="str">
        <f t="shared" si="65"/>
        <v>N/A</v>
      </c>
      <c r="L369" t="str">
        <f t="shared" si="66"/>
        <v>N/A</v>
      </c>
      <c r="M369" t="str">
        <f t="shared" si="67"/>
        <v>N/A</v>
      </c>
      <c r="N369" t="str">
        <f t="shared" si="68"/>
        <v>N/A</v>
      </c>
    </row>
    <row r="370" spans="1:14" x14ac:dyDescent="0.3">
      <c r="A370" s="1">
        <v>7</v>
      </c>
      <c r="B370" t="s">
        <v>132</v>
      </c>
      <c r="I370" t="str">
        <f t="shared" si="63"/>
        <v>N/A</v>
      </c>
      <c r="J370" t="str">
        <f t="shared" si="64"/>
        <v>N/A</v>
      </c>
      <c r="K370" t="str">
        <f t="shared" si="65"/>
        <v>N/A</v>
      </c>
      <c r="L370" t="str">
        <f t="shared" si="66"/>
        <v>N/A</v>
      </c>
      <c r="M370" t="str">
        <f t="shared" si="67"/>
        <v>N/A</v>
      </c>
      <c r="N370" t="str">
        <f t="shared" si="68"/>
        <v>N/A</v>
      </c>
    </row>
    <row r="371" spans="1:14" x14ac:dyDescent="0.3">
      <c r="A371" s="1">
        <v>8</v>
      </c>
      <c r="B371" t="s">
        <v>133</v>
      </c>
      <c r="I371" t="str">
        <f t="shared" si="63"/>
        <v>N/A</v>
      </c>
      <c r="J371" t="str">
        <f t="shared" si="64"/>
        <v>N/A</v>
      </c>
      <c r="K371" t="str">
        <f t="shared" si="65"/>
        <v>N/A</v>
      </c>
      <c r="L371" t="str">
        <f t="shared" si="66"/>
        <v>N/A</v>
      </c>
      <c r="M371" t="str">
        <f t="shared" si="67"/>
        <v>N/A</v>
      </c>
      <c r="N371" t="str">
        <f t="shared" si="68"/>
        <v>N/A</v>
      </c>
    </row>
    <row r="372" spans="1:14" x14ac:dyDescent="0.3">
      <c r="I372" t="str">
        <f t="shared" si="63"/>
        <v>N/A</v>
      </c>
      <c r="J372" t="str">
        <f t="shared" si="64"/>
        <v>N/A</v>
      </c>
      <c r="K372" t="str">
        <f t="shared" si="65"/>
        <v>N/A</v>
      </c>
      <c r="L372" t="str">
        <f t="shared" si="66"/>
        <v>N/A</v>
      </c>
      <c r="M372" t="str">
        <f t="shared" si="67"/>
        <v>N/A</v>
      </c>
      <c r="N372" t="str">
        <f t="shared" si="68"/>
        <v>N/A</v>
      </c>
    </row>
    <row r="373" spans="1:14" x14ac:dyDescent="0.3">
      <c r="I373" t="str">
        <f t="shared" si="63"/>
        <v>N/A</v>
      </c>
      <c r="J373" t="str">
        <f t="shared" si="64"/>
        <v>N/A</v>
      </c>
      <c r="K373" t="str">
        <f t="shared" si="65"/>
        <v>N/A</v>
      </c>
      <c r="L373" t="str">
        <f t="shared" si="66"/>
        <v>N/A</v>
      </c>
      <c r="M373" t="str">
        <f t="shared" si="67"/>
        <v>N/A</v>
      </c>
      <c r="N373" t="str">
        <f t="shared" si="68"/>
        <v>N/A</v>
      </c>
    </row>
    <row r="374" spans="1:14" x14ac:dyDescent="0.3">
      <c r="A374" s="1">
        <v>0</v>
      </c>
      <c r="B374" t="s">
        <v>121</v>
      </c>
      <c r="C374" t="s">
        <v>11346</v>
      </c>
      <c r="I374" t="str">
        <f t="shared" si="63"/>
        <v>N/A</v>
      </c>
      <c r="J374">
        <f t="shared" si="64"/>
        <v>270600000</v>
      </c>
      <c r="K374" t="str">
        <f t="shared" si="65"/>
        <v>N/A</v>
      </c>
      <c r="L374" t="str">
        <f t="shared" si="66"/>
        <v>N/A</v>
      </c>
      <c r="M374" t="str">
        <f t="shared" si="67"/>
        <v>N/A</v>
      </c>
      <c r="N374" t="str">
        <f t="shared" si="68"/>
        <v>N/A</v>
      </c>
    </row>
    <row r="375" spans="1:14" x14ac:dyDescent="0.3">
      <c r="A375" s="1">
        <v>1</v>
      </c>
      <c r="B375" t="s">
        <v>122</v>
      </c>
      <c r="I375" t="str">
        <f t="shared" si="63"/>
        <v>N/A</v>
      </c>
      <c r="J375" t="str">
        <f t="shared" si="64"/>
        <v>N/A</v>
      </c>
      <c r="K375" t="str">
        <f t="shared" si="65"/>
        <v>N/A</v>
      </c>
      <c r="L375" t="str">
        <f t="shared" si="66"/>
        <v>N/A</v>
      </c>
      <c r="M375" t="str">
        <f t="shared" si="67"/>
        <v>N/A</v>
      </c>
      <c r="N375" t="str">
        <f t="shared" si="68"/>
        <v>N/A</v>
      </c>
    </row>
    <row r="376" spans="1:14" x14ac:dyDescent="0.3">
      <c r="A376" s="1">
        <v>2</v>
      </c>
      <c r="B376" t="s">
        <v>123</v>
      </c>
      <c r="C376" t="s">
        <v>11347</v>
      </c>
      <c r="I376" t="str">
        <f t="shared" si="63"/>
        <v>N/A</v>
      </c>
      <c r="J376">
        <f t="shared" si="64"/>
        <v>117.38</v>
      </c>
      <c r="K376" t="str">
        <f t="shared" si="65"/>
        <v>N/A</v>
      </c>
      <c r="L376" t="str">
        <f t="shared" si="66"/>
        <v>N/A</v>
      </c>
      <c r="M376" t="str">
        <f t="shared" si="67"/>
        <v>N/A</v>
      </c>
      <c r="N376" t="str">
        <f t="shared" si="68"/>
        <v>N/A</v>
      </c>
    </row>
    <row r="377" spans="1:14" x14ac:dyDescent="0.3">
      <c r="A377" s="1">
        <v>3</v>
      </c>
      <c r="B377" t="s">
        <v>124</v>
      </c>
      <c r="C377" t="s">
        <v>11348</v>
      </c>
      <c r="I377" t="str">
        <f t="shared" si="63"/>
        <v>N/A</v>
      </c>
      <c r="J377">
        <f t="shared" si="64"/>
        <v>21.43</v>
      </c>
      <c r="K377" t="str">
        <f t="shared" si="65"/>
        <v>N/A</v>
      </c>
      <c r="L377" t="str">
        <f t="shared" si="66"/>
        <v>N/A</v>
      </c>
      <c r="M377" t="str">
        <f t="shared" si="67"/>
        <v>N/A</v>
      </c>
      <c r="N377" t="str">
        <f t="shared" si="68"/>
        <v>N/A</v>
      </c>
    </row>
    <row r="378" spans="1:14" x14ac:dyDescent="0.3">
      <c r="A378" s="1">
        <v>4</v>
      </c>
      <c r="B378" t="s">
        <v>126</v>
      </c>
      <c r="C378" t="s">
        <v>2714</v>
      </c>
      <c r="I378" t="str">
        <f t="shared" si="63"/>
        <v>N/A</v>
      </c>
      <c r="J378">
        <f t="shared" si="64"/>
        <v>1.37</v>
      </c>
      <c r="K378" t="str">
        <f t="shared" si="65"/>
        <v>N/A</v>
      </c>
      <c r="L378" t="str">
        <f t="shared" si="66"/>
        <v>N/A</v>
      </c>
      <c r="M378" t="str">
        <f t="shared" si="67"/>
        <v>N/A</v>
      </c>
      <c r="N378" t="str">
        <f t="shared" si="68"/>
        <v>N/A</v>
      </c>
    </row>
    <row r="379" spans="1:14" x14ac:dyDescent="0.3">
      <c r="A379" s="1">
        <v>5</v>
      </c>
      <c r="B379" t="s">
        <v>128</v>
      </c>
      <c r="C379" t="s">
        <v>11349</v>
      </c>
      <c r="I379" t="str">
        <f t="shared" si="63"/>
        <v>N/A</v>
      </c>
      <c r="J379">
        <f t="shared" si="64"/>
        <v>2.57</v>
      </c>
      <c r="K379" t="str">
        <f t="shared" si="65"/>
        <v>N/A</v>
      </c>
      <c r="L379" t="str">
        <f t="shared" si="66"/>
        <v>N/A</v>
      </c>
      <c r="M379" t="str">
        <f t="shared" si="67"/>
        <v>N/A</v>
      </c>
      <c r="N379" t="str">
        <f t="shared" si="68"/>
        <v>N/A</v>
      </c>
    </row>
    <row r="380" spans="1:14" x14ac:dyDescent="0.3">
      <c r="A380" s="1">
        <v>6</v>
      </c>
      <c r="B380" t="s">
        <v>130</v>
      </c>
      <c r="C380" t="s">
        <v>9858</v>
      </c>
      <c r="I380" t="str">
        <f t="shared" ref="I380:I443" si="79">IF(AND(K380&gt; J380, L380&gt; K380, M380&gt; L380, N380&gt; M380), "pos_trend", IF(AND(K380&lt; J380, L380&lt; K380, M380&lt; L380, N380&lt; M380), "neg_trend", "N/A"))</f>
        <v>N/A</v>
      </c>
      <c r="J380">
        <f t="shared" ref="J380:J399" si="8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2.2999999999999998</v>
      </c>
      <c r="K380" t="str">
        <f t="shared" ref="K380:K399" si="8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8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8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8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79"/>
        <v>N/A</v>
      </c>
      <c r="J381" t="str">
        <f t="shared" si="80"/>
        <v>N/A</v>
      </c>
      <c r="K381" t="str">
        <f t="shared" si="81"/>
        <v>N/A</v>
      </c>
      <c r="L381" t="str">
        <f t="shared" si="82"/>
        <v>N/A</v>
      </c>
      <c r="M381" t="str">
        <f t="shared" si="83"/>
        <v>N/A</v>
      </c>
      <c r="N381" t="str">
        <f t="shared" si="84"/>
        <v>N/A</v>
      </c>
    </row>
    <row r="382" spans="1:14" x14ac:dyDescent="0.3">
      <c r="A382" s="1">
        <v>8</v>
      </c>
      <c r="B382" t="s">
        <v>133</v>
      </c>
      <c r="I382" t="str">
        <f t="shared" si="79"/>
        <v>N/A</v>
      </c>
      <c r="J382" t="str">
        <f t="shared" si="80"/>
        <v>N/A</v>
      </c>
      <c r="K382" t="str">
        <f t="shared" si="81"/>
        <v>N/A</v>
      </c>
      <c r="L382" t="str">
        <f t="shared" si="82"/>
        <v>N/A</v>
      </c>
      <c r="M382" t="str">
        <f t="shared" si="83"/>
        <v>N/A</v>
      </c>
      <c r="N382" t="str">
        <f t="shared" si="84"/>
        <v>N/A</v>
      </c>
    </row>
    <row r="383" spans="1:14" x14ac:dyDescent="0.3">
      <c r="I383" t="str">
        <f t="shared" si="79"/>
        <v>N/A</v>
      </c>
      <c r="J383" t="str">
        <f t="shared" si="80"/>
        <v>N/A</v>
      </c>
      <c r="K383" t="str">
        <f t="shared" si="81"/>
        <v>N/A</v>
      </c>
      <c r="L383" t="str">
        <f t="shared" si="82"/>
        <v>N/A</v>
      </c>
      <c r="M383" t="str">
        <f t="shared" si="83"/>
        <v>N/A</v>
      </c>
      <c r="N383" t="str">
        <f t="shared" si="84"/>
        <v>N/A</v>
      </c>
    </row>
    <row r="384" spans="1:14" x14ac:dyDescent="0.3">
      <c r="I384" t="str">
        <f t="shared" si="79"/>
        <v>N/A</v>
      </c>
      <c r="J384" t="str">
        <f t="shared" si="80"/>
        <v>N/A</v>
      </c>
      <c r="K384" t="str">
        <f t="shared" si="81"/>
        <v>N/A</v>
      </c>
      <c r="L384" t="str">
        <f t="shared" si="82"/>
        <v>N/A</v>
      </c>
      <c r="M384" t="str">
        <f t="shared" si="83"/>
        <v>N/A</v>
      </c>
      <c r="N384" t="str">
        <f t="shared" si="84"/>
        <v>N/A</v>
      </c>
    </row>
    <row r="385" spans="1:14" x14ac:dyDescent="0.3">
      <c r="A385" s="1">
        <v>0</v>
      </c>
      <c r="B385" t="s">
        <v>121</v>
      </c>
      <c r="C385" t="s">
        <v>11350</v>
      </c>
      <c r="I385" t="str">
        <f t="shared" si="79"/>
        <v>N/A</v>
      </c>
      <c r="J385">
        <f t="shared" si="80"/>
        <v>46510</v>
      </c>
      <c r="K385" t="str">
        <f t="shared" si="81"/>
        <v>N/A</v>
      </c>
      <c r="L385" t="str">
        <f t="shared" si="82"/>
        <v>N/A</v>
      </c>
      <c r="M385" t="str">
        <f t="shared" si="83"/>
        <v>N/A</v>
      </c>
      <c r="N385" t="str">
        <f t="shared" si="84"/>
        <v>N/A</v>
      </c>
    </row>
    <row r="386" spans="1:14" x14ac:dyDescent="0.3">
      <c r="A386" s="1">
        <v>1</v>
      </c>
      <c r="B386" t="s">
        <v>122</v>
      </c>
      <c r="I386" t="str">
        <f t="shared" si="79"/>
        <v>N/A</v>
      </c>
      <c r="J386" t="str">
        <f t="shared" si="80"/>
        <v>N/A</v>
      </c>
      <c r="K386" t="str">
        <f t="shared" si="81"/>
        <v>N/A</v>
      </c>
      <c r="L386" t="str">
        <f t="shared" si="82"/>
        <v>N/A</v>
      </c>
      <c r="M386" t="str">
        <f t="shared" si="83"/>
        <v>N/A</v>
      </c>
      <c r="N386" t="str">
        <f t="shared" si="84"/>
        <v>N/A</v>
      </c>
    </row>
    <row r="387" spans="1:14" x14ac:dyDescent="0.3">
      <c r="A387" s="1">
        <v>2</v>
      </c>
      <c r="B387" t="s">
        <v>123</v>
      </c>
      <c r="C387" t="s">
        <v>1817</v>
      </c>
      <c r="I387" t="str">
        <f t="shared" si="79"/>
        <v>N/A</v>
      </c>
      <c r="J387">
        <f t="shared" si="80"/>
        <v>-0.01</v>
      </c>
      <c r="K387" t="str">
        <f t="shared" si="81"/>
        <v>N/A</v>
      </c>
      <c r="L387" t="str">
        <f t="shared" si="82"/>
        <v>N/A</v>
      </c>
      <c r="M387" t="str">
        <f t="shared" si="83"/>
        <v>N/A</v>
      </c>
      <c r="N387" t="str">
        <f t="shared" si="84"/>
        <v>N/A</v>
      </c>
    </row>
    <row r="388" spans="1:14" x14ac:dyDescent="0.3">
      <c r="A388" s="1">
        <v>3</v>
      </c>
      <c r="B388" t="s">
        <v>124</v>
      </c>
      <c r="I388" t="str">
        <f t="shared" si="79"/>
        <v>N/A</v>
      </c>
      <c r="J388" t="str">
        <f t="shared" si="80"/>
        <v>N/A</v>
      </c>
      <c r="K388" t="str">
        <f t="shared" si="81"/>
        <v>N/A</v>
      </c>
      <c r="L388" t="str">
        <f t="shared" si="82"/>
        <v>N/A</v>
      </c>
      <c r="M388" t="str">
        <f t="shared" si="83"/>
        <v>N/A</v>
      </c>
      <c r="N388" t="str">
        <f t="shared" si="84"/>
        <v>N/A</v>
      </c>
    </row>
    <row r="389" spans="1:14" x14ac:dyDescent="0.3">
      <c r="A389" s="1">
        <v>4</v>
      </c>
      <c r="B389" t="s">
        <v>126</v>
      </c>
      <c r="I389" t="str">
        <f t="shared" si="79"/>
        <v>N/A</v>
      </c>
      <c r="J389" t="str">
        <f t="shared" si="80"/>
        <v>N/A</v>
      </c>
      <c r="K389" t="str">
        <f t="shared" si="81"/>
        <v>N/A</v>
      </c>
      <c r="L389" t="str">
        <f t="shared" si="82"/>
        <v>N/A</v>
      </c>
      <c r="M389" t="str">
        <f t="shared" si="83"/>
        <v>N/A</v>
      </c>
      <c r="N389" t="str">
        <f t="shared" si="84"/>
        <v>N/A</v>
      </c>
    </row>
    <row r="390" spans="1:14" x14ac:dyDescent="0.3">
      <c r="A390" s="1">
        <v>5</v>
      </c>
      <c r="B390" t="s">
        <v>128</v>
      </c>
      <c r="I390" t="str">
        <f t="shared" si="79"/>
        <v>N/A</v>
      </c>
      <c r="J390" t="str">
        <f t="shared" si="80"/>
        <v>N/A</v>
      </c>
      <c r="K390" t="str">
        <f t="shared" si="81"/>
        <v>N/A</v>
      </c>
      <c r="L390" t="str">
        <f t="shared" si="82"/>
        <v>N/A</v>
      </c>
      <c r="M390" t="str">
        <f t="shared" si="83"/>
        <v>N/A</v>
      </c>
      <c r="N390" t="str">
        <f t="shared" si="84"/>
        <v>N/A</v>
      </c>
    </row>
    <row r="391" spans="1:14" x14ac:dyDescent="0.3">
      <c r="A391" s="1">
        <v>6</v>
      </c>
      <c r="B391" t="s">
        <v>130</v>
      </c>
      <c r="I391" t="str">
        <f t="shared" si="79"/>
        <v>N/A</v>
      </c>
      <c r="J391" t="str">
        <f t="shared" si="80"/>
        <v>N/A</v>
      </c>
      <c r="K391" t="str">
        <f t="shared" si="81"/>
        <v>N/A</v>
      </c>
      <c r="L391" t="str">
        <f t="shared" si="82"/>
        <v>N/A</v>
      </c>
      <c r="M391" t="str">
        <f t="shared" si="83"/>
        <v>N/A</v>
      </c>
      <c r="N391" t="str">
        <f t="shared" si="84"/>
        <v>N/A</v>
      </c>
    </row>
    <row r="392" spans="1:14" x14ac:dyDescent="0.3">
      <c r="A392" s="1">
        <v>7</v>
      </c>
      <c r="B392" t="s">
        <v>132</v>
      </c>
      <c r="I392" t="str">
        <f t="shared" si="79"/>
        <v>N/A</v>
      </c>
      <c r="J392" t="str">
        <f t="shared" si="80"/>
        <v>N/A</v>
      </c>
      <c r="K392" t="str">
        <f t="shared" si="81"/>
        <v>N/A</v>
      </c>
      <c r="L392" t="str">
        <f t="shared" si="82"/>
        <v>N/A</v>
      </c>
      <c r="M392" t="str">
        <f t="shared" si="83"/>
        <v>N/A</v>
      </c>
      <c r="N392" t="str">
        <f t="shared" si="84"/>
        <v>N/A</v>
      </c>
    </row>
    <row r="393" spans="1:14" x14ac:dyDescent="0.3">
      <c r="A393" s="1">
        <v>8</v>
      </c>
      <c r="B393" t="s">
        <v>133</v>
      </c>
      <c r="I393" t="str">
        <f t="shared" si="79"/>
        <v>N/A</v>
      </c>
      <c r="J393" t="str">
        <f t="shared" si="80"/>
        <v>N/A</v>
      </c>
      <c r="K393" t="str">
        <f t="shared" si="81"/>
        <v>N/A</v>
      </c>
      <c r="L393" t="str">
        <f t="shared" si="82"/>
        <v>N/A</v>
      </c>
      <c r="M393" t="str">
        <f t="shared" si="83"/>
        <v>N/A</v>
      </c>
      <c r="N393" t="str">
        <f t="shared" si="84"/>
        <v>N/A</v>
      </c>
    </row>
    <row r="394" spans="1:14" x14ac:dyDescent="0.3">
      <c r="I394" t="str">
        <f t="shared" si="79"/>
        <v>N/A</v>
      </c>
      <c r="J394" t="str">
        <f t="shared" si="80"/>
        <v>N/A</v>
      </c>
      <c r="K394" t="str">
        <f t="shared" si="81"/>
        <v>N/A</v>
      </c>
      <c r="L394" t="str">
        <f t="shared" si="82"/>
        <v>N/A</v>
      </c>
      <c r="M394" t="str">
        <f t="shared" si="83"/>
        <v>N/A</v>
      </c>
      <c r="N394" t="str">
        <f t="shared" si="84"/>
        <v>N/A</v>
      </c>
    </row>
    <row r="395" spans="1:14" x14ac:dyDescent="0.3">
      <c r="I395" t="str">
        <f t="shared" si="79"/>
        <v>N/A</v>
      </c>
      <c r="J395" t="str">
        <f t="shared" si="80"/>
        <v>N/A</v>
      </c>
      <c r="K395" t="str">
        <f t="shared" si="81"/>
        <v>N/A</v>
      </c>
      <c r="L395" t="str">
        <f t="shared" si="82"/>
        <v>N/A</v>
      </c>
      <c r="M395" t="str">
        <f t="shared" si="83"/>
        <v>N/A</v>
      </c>
      <c r="N395" t="str">
        <f t="shared" si="84"/>
        <v>N/A</v>
      </c>
    </row>
    <row r="396" spans="1:14" x14ac:dyDescent="0.3">
      <c r="A396" s="1">
        <v>0</v>
      </c>
      <c r="B396" t="s">
        <v>121</v>
      </c>
      <c r="I396" t="str">
        <f t="shared" si="79"/>
        <v>N/A</v>
      </c>
      <c r="J396" t="str">
        <f t="shared" si="80"/>
        <v>N/A</v>
      </c>
      <c r="K396" t="str">
        <f t="shared" si="81"/>
        <v>N/A</v>
      </c>
      <c r="L396" t="str">
        <f t="shared" si="82"/>
        <v>N/A</v>
      </c>
      <c r="M396" t="str">
        <f t="shared" si="83"/>
        <v>N/A</v>
      </c>
      <c r="N396" t="str">
        <f t="shared" si="84"/>
        <v>N/A</v>
      </c>
    </row>
    <row r="397" spans="1:14" x14ac:dyDescent="0.3">
      <c r="A397" s="1">
        <v>1</v>
      </c>
      <c r="B397" t="s">
        <v>122</v>
      </c>
      <c r="I397" t="str">
        <f t="shared" si="79"/>
        <v>N/A</v>
      </c>
      <c r="J397" t="str">
        <f t="shared" si="80"/>
        <v>N/A</v>
      </c>
      <c r="K397" t="str">
        <f t="shared" si="81"/>
        <v>N/A</v>
      </c>
      <c r="L397" t="str">
        <f t="shared" si="82"/>
        <v>N/A</v>
      </c>
      <c r="M397" t="str">
        <f t="shared" si="83"/>
        <v>N/A</v>
      </c>
      <c r="N397" t="str">
        <f t="shared" si="84"/>
        <v>N/A</v>
      </c>
    </row>
    <row r="398" spans="1:14" x14ac:dyDescent="0.3">
      <c r="A398" s="1">
        <v>2</v>
      </c>
      <c r="B398" t="s">
        <v>123</v>
      </c>
      <c r="I398" t="str">
        <f t="shared" si="79"/>
        <v>N/A</v>
      </c>
      <c r="J398" t="str">
        <f t="shared" si="80"/>
        <v>N/A</v>
      </c>
      <c r="K398" t="str">
        <f t="shared" si="81"/>
        <v>N/A</v>
      </c>
      <c r="L398" t="str">
        <f t="shared" si="82"/>
        <v>N/A</v>
      </c>
      <c r="M398" t="str">
        <f t="shared" si="83"/>
        <v>N/A</v>
      </c>
      <c r="N398" t="str">
        <f t="shared" si="84"/>
        <v>N/A</v>
      </c>
    </row>
    <row r="399" spans="1:14" x14ac:dyDescent="0.3">
      <c r="A399" s="1">
        <v>3</v>
      </c>
      <c r="B399" t="s">
        <v>124</v>
      </c>
      <c r="I399" t="str">
        <f t="shared" si="79"/>
        <v>N/A</v>
      </c>
      <c r="J399" t="str">
        <f t="shared" si="80"/>
        <v>N/A</v>
      </c>
      <c r="K399" t="str">
        <f t="shared" si="81"/>
        <v>N/A</v>
      </c>
      <c r="L399" t="str">
        <f t="shared" si="82"/>
        <v>N/A</v>
      </c>
      <c r="M399" t="str">
        <f t="shared" si="83"/>
        <v>N/A</v>
      </c>
      <c r="N399" t="str">
        <f t="shared" si="84"/>
        <v>N/A</v>
      </c>
    </row>
    <row r="400" spans="1:14" x14ac:dyDescent="0.3">
      <c r="A400" s="1">
        <v>4</v>
      </c>
      <c r="B400" t="s">
        <v>126</v>
      </c>
    </row>
    <row r="401" spans="1:2" x14ac:dyDescent="0.3">
      <c r="A401" s="1">
        <v>5</v>
      </c>
      <c r="B401" t="s">
        <v>128</v>
      </c>
    </row>
    <row r="402" spans="1:2" x14ac:dyDescent="0.3">
      <c r="A402" s="1">
        <v>6</v>
      </c>
      <c r="B402" t="s">
        <v>130</v>
      </c>
    </row>
    <row r="403" spans="1:2" x14ac:dyDescent="0.3">
      <c r="A403" s="1">
        <v>7</v>
      </c>
      <c r="B403" t="s">
        <v>132</v>
      </c>
    </row>
    <row r="404" spans="1:2"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8.1875706793603786E-2</v>
      </c>
      <c r="AL454">
        <f ca="1">Z455-Y455</f>
        <v>1.3381272387353649E-2</v>
      </c>
      <c r="AM454">
        <f ca="1">AA455-Z455</f>
        <v>0.37984312467771197</v>
      </c>
      <c r="AN454">
        <f ca="1">AB455-AA455</f>
        <v>-0.33967118756388237</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0.28447852157672271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0.3663542283703265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0.37973550075768014</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0.75957862543539212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0.41990743787150975</v>
      </c>
      <c r="AK455" t="str">
        <f>"Max " &amp; AK452</f>
        <v>Max Change in Gross Margin / Sales</v>
      </c>
      <c r="AL455">
        <f ca="1">MAX(AK454:AN454)</f>
        <v>0.37984312467771197</v>
      </c>
    </row>
    <row r="456" spans="2:40" x14ac:dyDescent="0.3">
      <c r="X456" t="str">
        <f>"Max " &amp; X453</f>
        <v>Max Gross Margin</v>
      </c>
      <c r="Y456">
        <f ca="1">MAX(X455:AB455)</f>
        <v>0.75957862543539212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-0.33967118756388237</v>
      </c>
    </row>
    <row r="458" spans="2:40" x14ac:dyDescent="0.3">
      <c r="X458" t="str">
        <f>"Min " &amp; X453</f>
        <v>Min Gross Margin</v>
      </c>
      <c r="Y458">
        <f ca="1">MIN(X455:AB455)</f>
        <v>0.28447852157672271</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5.4777351813624302E-2</v>
      </c>
      <c r="R462">
        <f ca="1">Y455-Y463-Y471</f>
        <v>8.167531969755043E-2</v>
      </c>
      <c r="S462">
        <f ca="1">Z455-Z463-Z471</f>
        <v>3.047940487670478E-2</v>
      </c>
      <c r="T462">
        <f ca="1">AA455-AA463-AA471</f>
        <v>-0.11146036870274392</v>
      </c>
      <c r="U462">
        <f ca="1">AB455-AB463-AB471</f>
        <v>7.347941479678044E-3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8.167531969755043E-2</v>
      </c>
      <c r="S463" t="str">
        <f>"GM Effect on Max"</f>
        <v>GM Effect on Max</v>
      </c>
      <c r="T463" t="str">
        <f ca="1">IF(R464=Y457,"Max OM in same year as Max GM","Inconclusive Effect")</f>
        <v>Inconclusive Effect</v>
      </c>
      <c r="U463" t="str">
        <f>"Correlation with GM"</f>
        <v>Correlation with GM</v>
      </c>
      <c r="V463">
        <f ca="1">CORREL(Q462:U462,X455:AB455)</f>
        <v>-0.95014906965328227</v>
      </c>
      <c r="X463">
        <f ca="1">(INDIRECT("J" &amp; MATCH("SG&amp;A Expense",B145:B403,0) +144))/(INDIRECT("J" &amp; MATCH("Sales/Revenue",B145:B403,0) +144))</f>
        <v>0.17315442838887252</v>
      </c>
      <c r="Y463">
        <f ca="1">(INDIRECT("K" &amp; MATCH("SG&amp;A Expense",B145:B403,0) +144))/(INDIRECT("K" &amp; MATCH("Sales/Revenue",B145:B403,0) +144))</f>
        <v>0.23542632147461584</v>
      </c>
      <c r="Z463">
        <f ca="1">(INDIRECT("L" &amp; MATCH("SG&amp;A Expense",B145:B403,0) +144))/(INDIRECT("L" &amp; MATCH("Sales/Revenue",B145:B403,0) +144))</f>
        <v>0.28609312577490015</v>
      </c>
      <c r="AA463">
        <f ca="1">(INDIRECT("M" &amp; MATCH("SG&amp;A Expense",B145:B403,0) +144))/(INDIRECT("M" &amp; MATCH("Sales/Revenue",B145:B403,0) +144))</f>
        <v>0.67912666723303028</v>
      </c>
      <c r="AB463">
        <f ca="1">(INDIRECT("N" &amp; MATCH("SG&amp;A Expense",B145:B403,0) +144))/(INDIRECT("N" &amp; MATCH("Sales/Revenue",B145:B403,0) +144))</f>
        <v>0.329165844135904</v>
      </c>
      <c r="AE463">
        <f ca="1">R462-Q462</f>
        <v>2.6897967883926129E-2</v>
      </c>
      <c r="AF463">
        <f ca="1">S462-R462</f>
        <v>-5.119591482084565E-2</v>
      </c>
      <c r="AG463">
        <f ca="1">T462-S462</f>
        <v>-0.1419397735794487</v>
      </c>
      <c r="AH463">
        <f ca="1">U462-T462</f>
        <v>0.11880831018242197</v>
      </c>
      <c r="AK463">
        <f ca="1">Y463-X463</f>
        <v>6.2271893085743324E-2</v>
      </c>
      <c r="AL463">
        <f ca="1">Z463-Y463</f>
        <v>5.0666804300284307E-2</v>
      </c>
      <c r="AM463">
        <f ca="1">AA463-Z463</f>
        <v>0.39303354145813013</v>
      </c>
      <c r="AN463">
        <f ca="1">AB463-AA463</f>
        <v>-0.34996082309712628</v>
      </c>
    </row>
    <row r="464" spans="2:40" x14ac:dyDescent="0.3">
      <c r="Q464" t="str">
        <f>Q463 &amp; " Year"</f>
        <v>Max Operating Margin Year</v>
      </c>
      <c r="R464">
        <f ca="1">VALUE(Q461)+MATCH(R463,Q462:U462,0)-1</f>
        <v>2013</v>
      </c>
      <c r="S464" t="str">
        <f>"SGA Effect on Max"</f>
        <v>SGA Effect on Max</v>
      </c>
      <c r="T464" t="str">
        <f ca="1">IF(R464=Y467,"Max OM in same year as Min SGA","Inconclusive Effect")</f>
        <v>Inconclusive Effect</v>
      </c>
      <c r="U464" t="str">
        <f>"Correlation with SGA"</f>
        <v>Correlation with SGA</v>
      </c>
      <c r="V464">
        <f ca="1">CORREL(Q462:U462,X463:AB463)</f>
        <v>-0.96823354082890301</v>
      </c>
      <c r="X464" t="str">
        <f>"Max " &amp; X461</f>
        <v>Max SGA / Sales</v>
      </c>
      <c r="Y464">
        <f ca="1">MAX(X463:AB463)</f>
        <v>0.67912666723303028</v>
      </c>
      <c r="AE464" t="str">
        <f>"Max " &amp; AE461</f>
        <v>Max Change in Operating Margin</v>
      </c>
      <c r="AF464">
        <f ca="1">MAX(AE463:AH463)</f>
        <v>0.11880831018242197</v>
      </c>
      <c r="AK464" t="str">
        <f>"Max " &amp; AK461</f>
        <v>Max Change in SGA / Sales</v>
      </c>
      <c r="AL464">
        <f ca="1">MAX(AK463:AN463)</f>
        <v>0.39303354145813013</v>
      </c>
    </row>
    <row r="465" spans="4:40" x14ac:dyDescent="0.3">
      <c r="J465" t="str">
        <f>"EOY Pretax ROIC"</f>
        <v>EOY Pretax ROIC</v>
      </c>
      <c r="Q465" t="str">
        <f>"Min " &amp; Q460</f>
        <v>Min Operating Margin</v>
      </c>
      <c r="R465">
        <f ca="1">MIN(Q462:U462)</f>
        <v>-0.11146036870274392</v>
      </c>
      <c r="S465" t="str">
        <f>"Dep Effect on Max"</f>
        <v>Dep Effect on Max</v>
      </c>
      <c r="T465" t="str">
        <f ca="1">IF(R464=Y475,"Max OM in same year as Min Depr","Inconclusive Effect")</f>
        <v>Max OM in same year as Min Depr</v>
      </c>
      <c r="U465" t="str">
        <f>"Correlation with Dep"</f>
        <v>Correlation with Dep</v>
      </c>
      <c r="V465">
        <f ca="1">CORREL(Q462:U462,X471:AB471)</f>
        <v>-0.98287321820455564</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2015</v>
      </c>
      <c r="S466" t="str">
        <f>"GM Effect on Min"</f>
        <v>GM Effect on Min</v>
      </c>
      <c r="T466" t="str">
        <f ca="1">IF(R466=Y459,"Min OM in same year as Min GM","Inconclusive Effect")</f>
        <v>Inconclusive Effect</v>
      </c>
      <c r="X466" t="str">
        <f>"Min " &amp; X461</f>
        <v>Min SGA / Sales</v>
      </c>
      <c r="Y466">
        <f ca="1">MIN(X463:AB463)</f>
        <v>0.17315442838887252</v>
      </c>
      <c r="AE466" t="str">
        <f>"Min " &amp; AE461</f>
        <v>Min Change in Operating Margin</v>
      </c>
      <c r="AF466">
        <f ca="1">MIN(AE463:AH463)</f>
        <v>-0.1419397735794487</v>
      </c>
      <c r="AK466" t="str">
        <f>"Min " &amp; AK461</f>
        <v>Min Change in SGA / Sales</v>
      </c>
      <c r="AL466">
        <f ca="1">MIN(AK463:AN463)</f>
        <v>-0.34996082309712628</v>
      </c>
    </row>
    <row r="467" spans="4:40" x14ac:dyDescent="0.3">
      <c r="J467">
        <f ca="1">Q462*(1/Q490)</f>
        <v>4.3279872626305775E-2</v>
      </c>
      <c r="K467">
        <f ca="1">R462*(1/R490)</f>
        <v>6.86946837817244E-2</v>
      </c>
      <c r="L467">
        <f ca="1">S462*(1/S490)</f>
        <v>2.232705989202281E-2</v>
      </c>
      <c r="M467">
        <f ca="1">T462*(1/T490)</f>
        <v>-1.1598917905829504E-2</v>
      </c>
      <c r="N467">
        <f ca="1">U462*(1/U490)</f>
        <v>3.4706394264639026E-3</v>
      </c>
      <c r="S467" t="str">
        <f>"SGA Effect on Min"</f>
        <v>SGA Effect on Min</v>
      </c>
      <c r="T467" t="str">
        <f ca="1">IF(R466=Y465,"Min OM in same year as Max SGA","Inconclusive Effect")</f>
        <v>Min OM in same year as Max SGA</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6.86946837817244E-2</v>
      </c>
      <c r="L468" t="str">
        <f>"OM Effect on Max"</f>
        <v>OM Effect on Max</v>
      </c>
      <c r="M468" t="str">
        <f ca="1">IF(K469=R464,"Max ROIC in same year as Max OM","Inconclusive Effect")</f>
        <v>Max ROIC in same year as Max OM</v>
      </c>
      <c r="N468" t="str">
        <f>"Correlation with OM"</f>
        <v>Correlation with OM</v>
      </c>
      <c r="O468">
        <f ca="1">CORREL(J467:N467,Q462:U462)</f>
        <v>0.88324167728904834</v>
      </c>
      <c r="S468" t="str">
        <f>"Dep Effect on Min"</f>
        <v>Dep Effect on Min</v>
      </c>
      <c r="T468" t="str">
        <f ca="1">IF(R466=Y473,"Min OM in same year as Max Dep","Inconclusive Effect")</f>
        <v>Min OM in same year as Max Dep</v>
      </c>
    </row>
    <row r="469" spans="4:40" x14ac:dyDescent="0.3">
      <c r="J469" t="str">
        <f>J468 &amp; " Year"</f>
        <v>Max EOY Pretax ROIC Year</v>
      </c>
      <c r="K469">
        <f ca="1">VALUE(J466)+MATCH(K468,J467:N467,0)-1</f>
        <v>2013</v>
      </c>
      <c r="L469" t="str">
        <f>"IC Effect on Max"</f>
        <v>IC Effect on Max</v>
      </c>
      <c r="M469" t="str">
        <f ca="1">IF(K469=R494,"Max ROIC in same year as Min IC","Inconclusive Effect")</f>
        <v>Max ROIC in same year as Min IC</v>
      </c>
      <c r="N469" t="str">
        <f>"Correlation with IC"</f>
        <v>Correlation with IC</v>
      </c>
      <c r="O469">
        <f ca="1">CORREL(J467:N467,Q490:U490)</f>
        <v>-0.70844710173284664</v>
      </c>
      <c r="X469" t="str">
        <f>"Depreciation / Sales"</f>
        <v>Depreciation / Sales</v>
      </c>
    </row>
    <row r="470" spans="4:40" x14ac:dyDescent="0.3">
      <c r="J470" t="str">
        <f>"Min " &amp; J465</f>
        <v>Min EOY Pretax ROIC</v>
      </c>
      <c r="K470">
        <f ca="1">MIN(J467:N467)</f>
        <v>-1.1598917905829504E-2</v>
      </c>
      <c r="L470" t="str">
        <f>"OM Effect on Min"</f>
        <v>OM Effect on Min</v>
      </c>
      <c r="M470" t="str">
        <f ca="1">IF(K471=R466,"Min ROIC in same year as Min OM","Inconclusive Effect")</f>
        <v>Min ROIC in same year as Min OM</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L471" t="str">
        <f>"IC Effect on Min"</f>
        <v>IC Effect on Min</v>
      </c>
      <c r="M471" t="str">
        <f ca="1">IF(K471=R492,"Min ROIC in same year as Max IC","Inconclusive Effect")</f>
        <v>Min ROIC in same year as Max IC</v>
      </c>
      <c r="Q471" t="str">
        <f>K476</f>
        <v>12-13</v>
      </c>
      <c r="R471" t="str">
        <f>L476</f>
        <v>13-14</v>
      </c>
      <c r="S471" t="str">
        <f>M476</f>
        <v>14-15</v>
      </c>
      <c r="T471" t="str">
        <f>N476</f>
        <v>15-16</v>
      </c>
      <c r="X471">
        <f ca="1">(INDIRECT("J" &amp; MATCH("Depreciation &amp; Amortization Expense",B145:B403,0) +144))/(INDIRECT("J" &amp; MATCH("Sales/Revenue",B145:B403,0) +144))</f>
        <v>5.6546741374225891E-2</v>
      </c>
      <c r="Y471">
        <f ca="1">(INDIRECT("K" &amp; MATCH("Depreciation &amp; Amortization Expense",B145:B403,0) +144))/(INDIRECT("K" &amp; MATCH("Sales/Revenue",B145:B403,0) +144))</f>
        <v>4.9252587198160218E-2</v>
      </c>
      <c r="Z471">
        <f ca="1">(INDIRECT("L" &amp; MATCH("Depreciation &amp; Amortization Expense",B145:B403,0) +144))/(INDIRECT("L" &amp; MATCH("Sales/Revenue",B145:B403,0) +144))</f>
        <v>6.3162970106075217E-2</v>
      </c>
      <c r="AA471">
        <f ca="1">(INDIRECT("M" &amp; MATCH("Depreciation &amp; Amortization Expense",B145:B403,0) +144))/(INDIRECT("M" &amp; MATCH("Sales/Revenue",B145:B403,0) +144))</f>
        <v>0.19191232690510576</v>
      </c>
      <c r="AB471">
        <f ca="1">(INDIRECT("N" &amp; MATCH("Depreciation &amp; Amortization Expense",B145:B403,0) +144))/(INDIRECT("N" &amp; MATCH("Sales/Revenue",B145:B403,0) +144))</f>
        <v>8.3393652255927708E-2</v>
      </c>
    </row>
    <row r="472" spans="4:40" x14ac:dyDescent="0.3">
      <c r="Q472">
        <f ca="1">K467-J467</f>
        <v>2.5414811155418625E-2</v>
      </c>
      <c r="R472">
        <f ca="1">L467-K467</f>
        <v>-4.6367623889701587E-2</v>
      </c>
      <c r="S472">
        <f ca="1">M467-L467</f>
        <v>-3.3925977797852315E-2</v>
      </c>
      <c r="T472">
        <f ca="1">N467-M467</f>
        <v>1.5069557332293405E-2</v>
      </c>
      <c r="X472" t="str">
        <f>"Max " &amp; X469</f>
        <v>Max Depreciation / Sales</v>
      </c>
      <c r="Y472">
        <f ca="1">MAX(X471:AB471)</f>
        <v>0.19191232690510576</v>
      </c>
      <c r="AK472" t="str">
        <f>"Change in Depreciation / Sales"</f>
        <v>Change in Depreciation / Sales</v>
      </c>
    </row>
    <row r="473" spans="4:40" x14ac:dyDescent="0.3">
      <c r="Q473" t="str">
        <f>"Max " &amp; Q470</f>
        <v>Max Change in EOY Pretax ROIC</v>
      </c>
      <c r="R473">
        <f ca="1">MAX(Q472:T472)</f>
        <v>2.5414811155418625E-2</v>
      </c>
      <c r="X473" t="str">
        <f>X472 &amp; " Year"</f>
        <v>Max Depreciation / Sales Year</v>
      </c>
      <c r="Y473">
        <f ca="1">VALUE(X470)+MATCH(Y472,X471:AB471,0)-1</f>
        <v>2015</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4.9252587198160218E-2</v>
      </c>
      <c r="AK474">
        <f ca="1">Y471-X471</f>
        <v>-7.2941541760656731E-3</v>
      </c>
      <c r="AL474">
        <f ca="1">Z471-Y471</f>
        <v>1.3910382907914999E-2</v>
      </c>
      <c r="AM474">
        <f ca="1">AA471-Z471</f>
        <v>0.12874935679903055</v>
      </c>
      <c r="AN474">
        <f ca="1">AB471-AA471</f>
        <v>-0.10851867464917805</v>
      </c>
    </row>
    <row r="475" spans="4:40" x14ac:dyDescent="0.3">
      <c r="D475" t="str">
        <f>"EOY ROIC"</f>
        <v>EOY ROIC</v>
      </c>
      <c r="K475" t="str">
        <f>"Change in EOY ROIC"</f>
        <v>Change in EOY ROIC</v>
      </c>
      <c r="Q475" t="str">
        <f>"Min " &amp; Q470</f>
        <v>Min Change in EOY Pretax ROIC</v>
      </c>
      <c r="R475">
        <f ca="1">MIN(Q472:T472)</f>
        <v>-4.6367623889701587E-2</v>
      </c>
      <c r="X475" t="str">
        <f>X474 &amp; " Year"</f>
        <v>Min Depreciation / Sales Year</v>
      </c>
      <c r="Y475">
        <f ca="1">VALUE(X470)+MATCH(Y474,X471:AB471,0)-1</f>
        <v>2013</v>
      </c>
      <c r="AK475" t="str">
        <f>"Max " &amp; AK472</f>
        <v>Max Change in Depreciation / Sales</v>
      </c>
      <c r="AL475">
        <f ca="1">MAX(AK474:AN474)</f>
        <v>0.12874935679903055</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14-15</v>
      </c>
    </row>
    <row r="477" spans="4:40" x14ac:dyDescent="0.3">
      <c r="D477">
        <f ca="1">J467*(1-J487)</f>
        <v>2.5981762064233124E-2</v>
      </c>
      <c r="E477">
        <f ca="1">K467*(1-K487)</f>
        <v>3.7389031547492201E-2</v>
      </c>
      <c r="F477">
        <f ca="1">L467*(1-L487)</f>
        <v>3.4197629433925507E-2</v>
      </c>
      <c r="G477">
        <f ca="1">M467*(1-M487)</f>
        <v>-8.5103299677930597E-3</v>
      </c>
      <c r="H477">
        <f ca="1">N467*(1-N487)</f>
        <v>1.7875097797953182E-3</v>
      </c>
      <c r="K477">
        <f ca="1">E477-D477</f>
        <v>1.1407269483259076E-2</v>
      </c>
      <c r="L477">
        <f ca="1">F477-E477</f>
        <v>-3.1914021135666937E-3</v>
      </c>
      <c r="M477">
        <f ca="1">G477-F477</f>
        <v>-4.2707959401718565E-2</v>
      </c>
      <c r="N477">
        <f ca="1">H477-G477</f>
        <v>1.0297839747588378E-2</v>
      </c>
      <c r="AK477" t="str">
        <f>"Min " &amp; AK472</f>
        <v>Min Change in Depreciation / Sales</v>
      </c>
      <c r="AL477">
        <f ca="1">MIN(AK474:AN474)</f>
        <v>-0.10851867464917805</v>
      </c>
    </row>
    <row r="478" spans="4:40" x14ac:dyDescent="0.3">
      <c r="D478" t="str">
        <f>"Max " &amp; D475</f>
        <v>Max EOY ROIC</v>
      </c>
      <c r="E478">
        <f ca="1">MAX(D477:H477)</f>
        <v>3.7389031547492201E-2</v>
      </c>
      <c r="F478" t="str">
        <f>"Cash Tax  Effect on Max"</f>
        <v>Cash Tax  Effect on Max</v>
      </c>
      <c r="G478" t="str">
        <f ca="1">IF(E479=K491,"Max ROIC in same year as Min Cash Tax","Inconclusive Effect")</f>
        <v>Inconclusive Effect</v>
      </c>
      <c r="K478" t="str">
        <f>"Max " &amp; K475</f>
        <v>Max Change in EOY ROIC</v>
      </c>
      <c r="L478">
        <f ca="1">MAX(K477:N477)</f>
        <v>1.1407269483259076E-2</v>
      </c>
      <c r="AK478" t="str">
        <f>AK477 &amp; " Year"</f>
        <v>Min Change in Depreciation / Sales Year</v>
      </c>
      <c r="AL478" t="str">
        <f ca="1">IF(MATCH(AL477,AK474:AN474,0)=1,AK473,IF(MATCH(AL477,AK474:AN474,0)=2,AL473,IF(MATCH(AL477,AK474:AN474,0)=3,AM473,AN473)))</f>
        <v>15-16</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-8.5103299677930597E-3</v>
      </c>
      <c r="F480" t="str">
        <f>"Cash Tax  Effect on Min"</f>
        <v>Cash Tax  Effect on Min</v>
      </c>
      <c r="G480" t="str">
        <f ca="1">IF(E481=K489,"Min ROIC in same year as Max Cash Tax","Inconclusive Effect")</f>
        <v>Inconclusive Effect</v>
      </c>
      <c r="K480" t="str">
        <f>"Min " &amp; K475</f>
        <v>Min Change in EOY ROIC</v>
      </c>
      <c r="L480">
        <f ca="1">MIN(K477:N477)</f>
        <v>-4.2707959401718565E-2</v>
      </c>
      <c r="Q480" t="str">
        <f>K476</f>
        <v>12-13</v>
      </c>
      <c r="R480" t="str">
        <f>L476</f>
        <v>13-14</v>
      </c>
      <c r="S480" t="str">
        <f>M476</f>
        <v>14-15</v>
      </c>
      <c r="T480" t="str">
        <f>N476</f>
        <v>15-16</v>
      </c>
    </row>
    <row r="481" spans="4:40" x14ac:dyDescent="0.3">
      <c r="D481" t="str">
        <f>D480 &amp; " Year"</f>
        <v>Min EOY ROIC Year</v>
      </c>
      <c r="E481">
        <f ca="1">VALUE(D476)+MATCH(E480,D477:H477,0)-1</f>
        <v>2015</v>
      </c>
      <c r="K481" t="str">
        <f>K480 &amp; " Year"</f>
        <v>Min Change in EOY ROIC Year</v>
      </c>
      <c r="L481" t="str">
        <f ca="1">IF(MATCH(L480,K477:N477,0)=1,K476,IF(MATCH(L480,K477:N477,0)=2,L476,IF(MATCH(L480,K477:N477,0)=3,M476,N476)))</f>
        <v>14-15</v>
      </c>
      <c r="Q481">
        <f ca="1">K487-J487</f>
        <v>5.604135919459835E-2</v>
      </c>
      <c r="R481">
        <f ca="1">L487-K487</f>
        <v>-0.9873889997379155</v>
      </c>
      <c r="S481">
        <f ca="1">M487-L487</f>
        <v>0.79794980549723304</v>
      </c>
      <c r="T481">
        <f ca="1">N487-M487</f>
        <v>0.21867998526575805</v>
      </c>
      <c r="X481" t="str">
        <f>"Op WC / Sales"</f>
        <v>Op WC / Sales</v>
      </c>
    </row>
    <row r="482" spans="4:40" x14ac:dyDescent="0.3">
      <c r="D482" t="str">
        <f>"Correlation with OM"</f>
        <v>Correlation with OM</v>
      </c>
      <c r="E482">
        <f ca="1">CORREL(D477:H477,Q462:U462)</f>
        <v>0.87586175343026085</v>
      </c>
      <c r="Q482" t="str">
        <f>"Max " &amp; Q479</f>
        <v>Max Change in Cash Tax Rate</v>
      </c>
      <c r="R482">
        <f ca="1">MAX(Q481:T481)</f>
        <v>0.79794980549723304</v>
      </c>
      <c r="X482" t="str">
        <f>D476</f>
        <v>2012</v>
      </c>
      <c r="Y482" t="str">
        <f>E476</f>
        <v>2013</v>
      </c>
      <c r="Z482" t="str">
        <f>F476</f>
        <v>2014</v>
      </c>
      <c r="AA482" t="str">
        <f>G476</f>
        <v>2015</v>
      </c>
      <c r="AB482" t="str">
        <f>H476</f>
        <v>2016</v>
      </c>
      <c r="AK482" t="str">
        <f>"Change in Op WC / Sales"</f>
        <v>Change in Op WC / Sales</v>
      </c>
    </row>
    <row r="483" spans="4:40" x14ac:dyDescent="0.3">
      <c r="D483" t="str">
        <f>"Correlation with IC"</f>
        <v>Correlation with IC</v>
      </c>
      <c r="E483">
        <f ca="1">CORREL(D477:H477,Q490:U490)</f>
        <v>-0.79259628962562978</v>
      </c>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0.35481175661063602</v>
      </c>
      <c r="Y483">
        <f ca="1">(INDIRECT("K" &amp; MATCH("Total Current Assets",B145:B403,0) +144) - INDIRECT("K" &amp; MATCH("Total Current Liabilities",B145:B403,0) +144))/(INDIRECT("K" &amp; MATCH("Sales/Revenue",B145:B403,0) +144))</f>
        <v>0.24270880518484964</v>
      </c>
      <c r="Z483">
        <f ca="1">(INDIRECT("L" &amp; MATCH("Total Current Assets",B145:B403,0) +144) - INDIRECT("L" &amp; MATCH("Total Current Liabilities",B145:B403,0) +144))/(INDIRECT("L" &amp; MATCH("Sales/Revenue",B145:B403,0) +144))</f>
        <v>0.52217936354869821</v>
      </c>
      <c r="AA483">
        <f ca="1">(INDIRECT("M" &amp; MATCH("Total Current Assets",B145:B403,0) +144) - INDIRECT("M" &amp; MATCH("Total Current Liabilities",B145:B403,0) +144))/(INDIRECT("M" &amp; MATCH("Sales/Revenue",B145:B403,0) +144))</f>
        <v>1.4831365219607511</v>
      </c>
      <c r="AB483">
        <f ca="1">(INDIRECT("N" &amp; MATCH("Total Current Assets",B145:B403,0) +144) - INDIRECT("N" &amp; MATCH("Total Current Liabilities",B145:B403,0) +144))/(INDIRECT("N" &amp; MATCH("Sales/Revenue",B145:B403,0) +144))</f>
        <v>9.5369700160119322E-2</v>
      </c>
      <c r="AK483" t="str">
        <f>K476</f>
        <v>12-13</v>
      </c>
      <c r="AL483" t="str">
        <f>L476</f>
        <v>13-14</v>
      </c>
      <c r="AM483" t="str">
        <f>M476</f>
        <v>14-15</v>
      </c>
      <c r="AN483" t="str">
        <f>N476</f>
        <v>15-16</v>
      </c>
    </row>
    <row r="484" spans="4:40" x14ac:dyDescent="0.3">
      <c r="D484" t="str">
        <f>"Correlation with GM"</f>
        <v>Correlation with GM</v>
      </c>
      <c r="E484">
        <f ca="1">CORREL(D477:H477,X455:AB455)</f>
        <v>-0.78384139356962168</v>
      </c>
      <c r="Q484" t="str">
        <f>"Min " &amp; Q479</f>
        <v>Min Change in Cash Tax Rate</v>
      </c>
      <c r="R484">
        <f ca="1">MIN(Q481:T481)</f>
        <v>-0.9873889997379155</v>
      </c>
      <c r="X484" t="str">
        <f>"Max " &amp; X481</f>
        <v>Max Op WC / Sales</v>
      </c>
      <c r="Y484">
        <f ca="1">MAX(X483:AB483)</f>
        <v>1.4831365219607511</v>
      </c>
      <c r="AK484">
        <f ca="1">Y483-X483</f>
        <v>-0.11210295142578638</v>
      </c>
      <c r="AL484">
        <f ca="1">Z483-Y483</f>
        <v>0.2794705583638486</v>
      </c>
      <c r="AM484">
        <f ca="1">AA483-Z483</f>
        <v>0.96095715841205287</v>
      </c>
      <c r="AN484">
        <f ca="1">AB483-AA483</f>
        <v>-1.3877668218006318</v>
      </c>
    </row>
    <row r="485" spans="4:40" x14ac:dyDescent="0.3">
      <c r="D485" t="str">
        <f>"Correlation with SGA"</f>
        <v>Correlation with SGA</v>
      </c>
      <c r="E485">
        <f ca="1">CORREL(D477:H477,X463:AB463)</f>
        <v>-0.80690880041839863</v>
      </c>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2015</v>
      </c>
      <c r="AK485" t="str">
        <f>"Max " &amp; AK482</f>
        <v>Max Change in Op WC / Sales</v>
      </c>
      <c r="AL485">
        <f ca="1">MAX(AK484:AN484)</f>
        <v>0.96095715841205287</v>
      </c>
    </row>
    <row r="486" spans="4:40" x14ac:dyDescent="0.3">
      <c r="D486" t="str">
        <f>"Correlation with Dep"</f>
        <v>Correlation with Dep</v>
      </c>
      <c r="E486">
        <f ca="1">CORREL(D477:H477,X471:AB471)</f>
        <v>-0.84788756917654962</v>
      </c>
      <c r="J486" t="str">
        <f>D476</f>
        <v>2012</v>
      </c>
      <c r="K486" t="str">
        <f>E476</f>
        <v>2013</v>
      </c>
      <c r="L486" t="str">
        <f>F476</f>
        <v>2014</v>
      </c>
      <c r="M486" t="str">
        <f>G476</f>
        <v>2015</v>
      </c>
      <c r="N486" t="str">
        <f>H476</f>
        <v>2016</v>
      </c>
      <c r="X486" t="str">
        <f>"Min " &amp; X481</f>
        <v>Min Op WC / Sales</v>
      </c>
      <c r="Y486">
        <f ca="1">MIN(X483:AB483)</f>
        <v>9.5369700160119322E-2</v>
      </c>
      <c r="AK486" t="str">
        <f>AK485 &amp; " Year"</f>
        <v>Max Change in Op WC / Sales Year</v>
      </c>
      <c r="AL486" t="str">
        <f ca="1">IF(MATCH(AL485,AK484:AN484,0)=1,AK483,IF(MATCH(AL485,AK484:AN484,0)=2,AL483,IF(MATCH(AL485,AK484:AN484,0)=3,AM483,AN483)))</f>
        <v>14-15</v>
      </c>
    </row>
    <row r="487" spans="4:40" x14ac:dyDescent="0.3">
      <c r="D487" t="str">
        <f>"Correlation with Op WC"</f>
        <v>Correlation with Op WC</v>
      </c>
      <c r="E487">
        <f ca="1">CORREL(D477:H477,X483:AB483)</f>
        <v>-0.56375087128817469</v>
      </c>
      <c r="J487">
        <f ca="1">(INDIRECT("J" &amp; MATCH("Income Tax",B145:B403,0) +144))/(INDIRECT("J" &amp; MATCH("Pretax Income",B145:B403,0) +144))</f>
        <v>0.3996802557953637</v>
      </c>
      <c r="K487">
        <f ca="1">(INDIRECT("K" &amp; MATCH("Income Tax",B145:B403,0) +144))/(INDIRECT("K" &amp; MATCH("Pretax Income",B145:B403,0) +144))</f>
        <v>0.45572161498996205</v>
      </c>
      <c r="L487">
        <f ca="1">(INDIRECT("L" &amp; MATCH("Income Tax",B145:B403,0) +144))/(INDIRECT("L" &amp; MATCH("Pretax Income",B145:B403,0) +144))</f>
        <v>-0.5316673847479535</v>
      </c>
      <c r="M487">
        <f ca="1">(INDIRECT("M" &amp; MATCH("Income Tax",B145:B403,0) +144))/(INDIRECT("M" &amp; MATCH("Pretax Income",B145:B403,0) +144))</f>
        <v>0.26628242074927955</v>
      </c>
      <c r="N487">
        <f ca="1">(INDIRECT("N" &amp; MATCH("Income Tax",B145:B403,0) +144))/(INDIRECT("N" &amp; MATCH("Pretax Income",B145:B403,0) +144))</f>
        <v>0.48496240601503759</v>
      </c>
      <c r="X487" t="str">
        <f>X486 &amp; " Year"</f>
        <v>Min Op WC / Sales Year</v>
      </c>
      <c r="Y487">
        <f ca="1">VALUE(X482)+MATCH(Y486,X483:AB483,0)-1</f>
        <v>2016</v>
      </c>
      <c r="AK487" t="str">
        <f>"Min " &amp; AK482</f>
        <v>Min Change in Op WC / Sales</v>
      </c>
      <c r="AL487">
        <f ca="1">MIN(AK484:AN484)</f>
        <v>-1.3877668218006318</v>
      </c>
    </row>
    <row r="488" spans="4:40" x14ac:dyDescent="0.3">
      <c r="D488" t="str">
        <f>"Correlation with PPE"</f>
        <v>Correlation with PPE</v>
      </c>
      <c r="E488">
        <f ca="1">CORREL(D477:H477,X491:AB491)</f>
        <v>-0.69417405988096037</v>
      </c>
      <c r="J488" t="str">
        <f>"Max " &amp; J485</f>
        <v>Max Cash Tax Rate</v>
      </c>
      <c r="K488">
        <f ca="1">MAX(J487:N487)</f>
        <v>0.48496240601503759</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D489" t="str">
        <f>"Correlation with Intangibles"</f>
        <v>Correlation with Intangibles</v>
      </c>
      <c r="E489">
        <f ca="1">CORREL(D477:H477,X499:AB499)</f>
        <v>-0.8232576717391511</v>
      </c>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-0.5316673847479535</v>
      </c>
      <c r="Q490">
        <f ca="1">SUM(X483,X491,X499)</f>
        <v>1.2656541826403225</v>
      </c>
      <c r="R490">
        <f ca="1">SUM(Y483,Y491,Y499)</f>
        <v>1.1889612878497509</v>
      </c>
      <c r="S490">
        <f ca="1">SUM(Z483,Z491,Z499)</f>
        <v>1.36513293842127</v>
      </c>
      <c r="T490">
        <f ca="1">SUM(AA483,AA491,AA499)</f>
        <v>9.6095488913431328</v>
      </c>
      <c r="U490">
        <f ca="1">SUM(AB483,AB491,AB499)</f>
        <v>2.1171722489087759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2014</v>
      </c>
      <c r="Q491" t="str">
        <f>"Max " &amp; Q488</f>
        <v>Max Invested Capital / Sales</v>
      </c>
      <c r="R491">
        <f ca="1">MAX(Q490:U490)</f>
        <v>9.6095488913431328</v>
      </c>
      <c r="S491" t="str">
        <f>"Op WC Effect on Max"</f>
        <v>Op WC Effect on Max</v>
      </c>
      <c r="T491" t="str">
        <f ca="1">IF(R492=Y485,"Max IC in same year as Max Op WC","Inconclusive Effect")</f>
        <v>Max IC in same year as Max Op WC</v>
      </c>
      <c r="U491" t="str">
        <f>"Correlation with Op WC"</f>
        <v>Correlation with Op WC</v>
      </c>
      <c r="V491">
        <f ca="1">CORREL(Q490:U490,X483:AB483)</f>
        <v>0.9351388744035013</v>
      </c>
      <c r="X491">
        <f ca="1">(INDIRECT("J" &amp; MATCH("Net Property, Plant &amp; Equipment",B145:B403,0) +144))/(INDIRECT("J" &amp; MATCH("Sales/Revenue",B145:B403,0) +144))</f>
        <v>1.8504865821291655E-2</v>
      </c>
      <c r="Y491">
        <f ca="1">(INDIRECT("K" &amp; MATCH("Net Property, Plant &amp; Equipment",B145:B403,0) +144))/(INDIRECT("K" &amp; MATCH("Sales/Revenue",B145:B403,0) +144))</f>
        <v>2.8067180041116416E-2</v>
      </c>
      <c r="Z491">
        <f ca="1">(INDIRECT("L" &amp; MATCH("Net Property, Plant &amp; Equipment",B145:B403,0) +144))/(INDIRECT("L" &amp; MATCH("Sales/Revenue",B145:B403,0) +144))</f>
        <v>2.7448684391789501E-2</v>
      </c>
      <c r="AA491">
        <f ca="1">(INDIRECT("M" &amp; MATCH("Net Property, Plant &amp; Equipment",B145:B403,0) +144))/(INDIRECT("M" &amp; MATCH("Sales/Revenue",B145:B403,0) +144))</f>
        <v>9.6083595276527059E-2</v>
      </c>
      <c r="AB491">
        <f ca="1">(INDIRECT("N" &amp; MATCH("Net Property, Plant &amp; Equipment",B145:B403,0) +144))/(INDIRECT("N" &amp; MATCH("Sales/Revenue",B145:B403,0) +144))</f>
        <v>2.3776622579017789E-2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S492" t="str">
        <f>"PPE Effect on Max"</f>
        <v>PPE Effect on Max</v>
      </c>
      <c r="T492" t="str">
        <f ca="1">IF(R492=Y493,"Max IC in same year as Max PPE","Inconclusive Effect")</f>
        <v>Max IC in same year as Max PPE</v>
      </c>
      <c r="U492" t="str">
        <f>"Correlation with PPE"</f>
        <v>Correlation with PPE</v>
      </c>
      <c r="V492">
        <f ca="1">CORREL(Q490:U490,X491:AB491)</f>
        <v>0.98672567974115832</v>
      </c>
      <c r="X492" t="str">
        <f>"Max " &amp; X489</f>
        <v>Max PPE / Sales</v>
      </c>
      <c r="Y492">
        <f ca="1">MAX(X491:AB491)</f>
        <v>9.6083595276527059E-2</v>
      </c>
      <c r="AE492">
        <f ca="1">R490-Q490</f>
        <v>-7.669289479057162E-2</v>
      </c>
      <c r="AF492">
        <f ca="1">S490-R490</f>
        <v>0.17617165057151918</v>
      </c>
      <c r="AG492">
        <f ca="1">T490-S490</f>
        <v>8.2444159529218624</v>
      </c>
      <c r="AH492">
        <f ca="1">U490-T490</f>
        <v>-7.4923766424343565</v>
      </c>
      <c r="AK492">
        <f ca="1">Y491-X491</f>
        <v>9.5623142198247614E-3</v>
      </c>
      <c r="AL492">
        <f ca="1">Z491-Y491</f>
        <v>-6.1849564932691531E-4</v>
      </c>
      <c r="AM492">
        <f ca="1">AA491-Z491</f>
        <v>6.8634910884737554E-2</v>
      </c>
      <c r="AN492">
        <f ca="1">AB491-AA491</f>
        <v>-7.230697269750927E-2</v>
      </c>
    </row>
    <row r="493" spans="4:40" x14ac:dyDescent="0.3">
      <c r="Q493" t="str">
        <f>"Min " &amp; Q488</f>
        <v>Min Invested Capital / Sales</v>
      </c>
      <c r="R493">
        <f ca="1">MIN(Q490:U490)</f>
        <v>1.1889612878497509</v>
      </c>
      <c r="S493" t="str">
        <f>"Intangibles Effect on Max"</f>
        <v>Intangibles Effect on Max</v>
      </c>
      <c r="T493" t="str">
        <f ca="1">IF(R492=Y501,"Max IC in same year as Max Intangibles","Inconclusive Effect")</f>
        <v>Max IC in same year as Max Intangibles</v>
      </c>
      <c r="U493" t="str">
        <f>"Correlation with Intangibles"</f>
        <v>Correlation with Intangibles</v>
      </c>
      <c r="V493">
        <f ca="1">CORREL(Q490:U490,X499:AB499)</f>
        <v>0.99797589487734095</v>
      </c>
      <c r="X493" t="str">
        <f>X492 &amp; " Year"</f>
        <v>Max PPE / Sales Year</v>
      </c>
      <c r="Y493">
        <f ca="1">VALUE(X490)+MATCH(Y492,X491:AB491,0)-1</f>
        <v>2015</v>
      </c>
      <c r="AE493" t="str">
        <f>"Max " &amp; AE490</f>
        <v>Max Change in Invested Capital / Sales</v>
      </c>
      <c r="AF493">
        <f ca="1">MAX(AE492:AH492)</f>
        <v>8.2444159529218624</v>
      </c>
      <c r="AK493" t="str">
        <f>"Max " &amp; AK490</f>
        <v>Max Change in PPE / Sales</v>
      </c>
      <c r="AL493">
        <f ca="1">MAX(AK492:AN492)</f>
        <v>6.8634910884737554E-2</v>
      </c>
    </row>
    <row r="494" spans="4:40" x14ac:dyDescent="0.3">
      <c r="Q494" t="str">
        <f>Q493 &amp; " Year"</f>
        <v>Min Invested Capital / Sales Year</v>
      </c>
      <c r="R494">
        <f ca="1">VALUE(Q489)+MATCH(R493,Q490:U490,0)-1</f>
        <v>2013</v>
      </c>
      <c r="S494" t="str">
        <f>"Op WC Effect on Min"</f>
        <v>Op WC Effect on Min</v>
      </c>
      <c r="T494" t="str">
        <f ca="1">IF(R494=Y487,"Min IC in same year as Min Op WC","Inconclusive Effect")</f>
        <v>Inconclusive Effect</v>
      </c>
      <c r="X494" t="str">
        <f>"Min " &amp; X489</f>
        <v>Min PPE / Sales</v>
      </c>
      <c r="Y494">
        <f ca="1">MIN(X491:AB491)</f>
        <v>1.8504865821291655E-2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S495" t="str">
        <f>"PPE Effect on Min"</f>
        <v>PPE Effect on Min</v>
      </c>
      <c r="T495" t="str">
        <f ca="1">IF(R494=Y495,"Min IC in same year as Min PPE","Inconclusive Effect")</f>
        <v>Inconclusive Effect</v>
      </c>
      <c r="X495" t="str">
        <f>X494 &amp; " Year"</f>
        <v>Min PPE / Sales Year</v>
      </c>
      <c r="Y495">
        <f ca="1">VALUE(X490)+MATCH(Y494,X491:AB491,0)-1</f>
        <v>2012</v>
      </c>
      <c r="AE495" t="str">
        <f>"Min " &amp; AE490</f>
        <v>Min Change in Invested Capital / Sales</v>
      </c>
      <c r="AF495">
        <f ca="1">MIN(AE492:AH492)</f>
        <v>-7.4923766424343565</v>
      </c>
      <c r="AK495" t="str">
        <f>"Min " &amp; AK490</f>
        <v>Min Change in PPE / Sales</v>
      </c>
      <c r="AL495">
        <f ca="1">MIN(AK492:AN492)</f>
        <v>-7.230697269750927E-2</v>
      </c>
    </row>
    <row r="496" spans="4:40" x14ac:dyDescent="0.3">
      <c r="S496" t="str">
        <f>"Intangibles Effect on Min"</f>
        <v>Intangibles Effect on Min</v>
      </c>
      <c r="T496" t="str">
        <f ca="1">IF(R494=Y503,"Min IC in same year as Min Intangibles","Inconclusive Effect")</f>
        <v>Inconclusive Effect</v>
      </c>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0.89233756020839472</v>
      </c>
      <c r="Y499">
        <f ca="1">(INDIRECT("K" &amp; MATCH("Intangible Assets",B145:B403,0) +144))/(INDIRECT("K" &amp; MATCH("Sales/Revenue",B145:B403,0) +144))</f>
        <v>0.91818530262378484</v>
      </c>
      <c r="Z499">
        <f ca="1">(INDIRECT("L" &amp; MATCH("Intangible Assets",B145:B403,0) +144))/(INDIRECT("L" &amp; MATCH("Sales/Revenue",B145:B403,0) +144))</f>
        <v>0.81550489048078245</v>
      </c>
      <c r="AA499">
        <f ca="1">(INDIRECT("M" &amp; MATCH("Intangible Assets",B145:B403,0) +144))/(INDIRECT("M" &amp; MATCH("Sales/Revenue",B145:B403,0) +144))</f>
        <v>8.030328774105854</v>
      </c>
      <c r="AB499">
        <f ca="1">(INDIRECT("N" &amp; MATCH("Intangible Assets",B145:B403,0) +144))/(INDIRECT("N" &amp; MATCH("Sales/Revenue",B145:B403,0) +144))</f>
        <v>1.9980259261696387</v>
      </c>
      <c r="AK499" t="str">
        <f>K476</f>
        <v>12-13</v>
      </c>
      <c r="AL499" t="str">
        <f>L476</f>
        <v>13-14</v>
      </c>
      <c r="AM499" t="str">
        <f>M476</f>
        <v>14-15</v>
      </c>
      <c r="AN499" t="str">
        <f>N476</f>
        <v>15-16</v>
      </c>
    </row>
    <row r="500" spans="3:40" x14ac:dyDescent="0.3">
      <c r="X500" t="str">
        <f>"Max " &amp; X497</f>
        <v>Max Intangibles / Sales</v>
      </c>
      <c r="Y500">
        <f ca="1">MAX(X499:AB499)</f>
        <v>8.030328774105854</v>
      </c>
      <c r="AK500">
        <f ca="1">Y499-X499</f>
        <v>2.5847742415390118E-2</v>
      </c>
      <c r="AL500">
        <f ca="1">Z499-Y499</f>
        <v>-0.10268041214300239</v>
      </c>
      <c r="AM500">
        <f ca="1">AA499-Z499</f>
        <v>7.2148238836250718</v>
      </c>
      <c r="AN500">
        <f ca="1">AB499-AA499</f>
        <v>-6.0323028479362151</v>
      </c>
    </row>
    <row r="501" spans="3:40" x14ac:dyDescent="0.3">
      <c r="X501" t="str">
        <f>X500 &amp; " Year"</f>
        <v>Max Intangibles / Sales Year</v>
      </c>
      <c r="Y501">
        <f ca="1">VALUE(X498)+MATCH(Y500,X499:AB499,0)-1</f>
        <v>2015</v>
      </c>
      <c r="AK501" t="str">
        <f>"Max " &amp; AK498</f>
        <v>Max Change in Intagibles / Sales</v>
      </c>
      <c r="AL501">
        <f ca="1">MAX(AK500:AN500)</f>
        <v>7.2148238836250718</v>
      </c>
    </row>
    <row r="502" spans="3:40" x14ac:dyDescent="0.3">
      <c r="X502" t="str">
        <f>"Min " &amp; X497</f>
        <v>Min Intangibles / Sales</v>
      </c>
      <c r="Y502">
        <f ca="1">MIN(X499:AB499)</f>
        <v>0.81550489048078245</v>
      </c>
      <c r="AK502" t="str">
        <f>AK501 &amp; " Year"</f>
        <v>Max Change in Intagibles / Sales Year</v>
      </c>
      <c r="AL502" t="str">
        <f ca="1">IF(MATCH(AL501,AK500:AN500,0)=1,AK499,IF(MATCH(AL501,AK500:AN500,0)=2,AL499,IF(MATCH(AL501,AK500:AN500,0)=3,AM499,AN499)))</f>
        <v>14-15</v>
      </c>
    </row>
    <row r="503" spans="3:40" x14ac:dyDescent="0.3">
      <c r="X503" t="str">
        <f>X502 &amp; " Year"</f>
        <v>Min Intangibles / Sales Year</v>
      </c>
      <c r="Y503">
        <f ca="1">VALUE(X498)+MATCH(Y502,X499:AB499,0)-1</f>
        <v>2014</v>
      </c>
      <c r="AK503" t="str">
        <f>"Min " &amp; AK498</f>
        <v>Min Change in Intagibles / Sales</v>
      </c>
      <c r="AL503">
        <f ca="1">MIN(AK500:AN500)</f>
        <v>-6.0323028479362151</v>
      </c>
    </row>
    <row r="504" spans="3:40" x14ac:dyDescent="0.3">
      <c r="AK504" t="str">
        <f>AK503 &amp; " Year"</f>
        <v>Min Change in Intagibles / Sales Year</v>
      </c>
      <c r="AL504" t="str">
        <f ca="1">IF(MATCH(AL503,AK500:AN500,0)=1,AK499,IF(MATCH(AL503,AK500:AN500,0)=2,AL499,IF(MATCH(AL503,AK500:AN500,0)=3,AM499,AN499)))</f>
        <v>15-16</v>
      </c>
    </row>
    <row r="507" spans="3:40" x14ac:dyDescent="0.3">
      <c r="D507" t="str">
        <f t="shared" ref="D507:H508" si="85">D476</f>
        <v>2012</v>
      </c>
      <c r="E507" t="str">
        <f t="shared" si="85"/>
        <v>2013</v>
      </c>
      <c r="F507" t="str">
        <f t="shared" si="85"/>
        <v>2014</v>
      </c>
      <c r="G507" t="str">
        <f t="shared" si="85"/>
        <v>2015</v>
      </c>
      <c r="H507" t="str">
        <f t="shared" si="85"/>
        <v>2016</v>
      </c>
      <c r="I507" t="str">
        <f>"Average"</f>
        <v>Average</v>
      </c>
      <c r="J507" t="str">
        <f>"SD"</f>
        <v>SD</v>
      </c>
      <c r="K507" t="str">
        <f>D507</f>
        <v>2012</v>
      </c>
      <c r="L507" t="str">
        <f>E507</f>
        <v>2013</v>
      </c>
      <c r="M507" t="str">
        <f>F507</f>
        <v>2014</v>
      </c>
      <c r="N507" t="str">
        <f>G507</f>
        <v>2015</v>
      </c>
      <c r="O507" t="str">
        <f>H507</f>
        <v>2016</v>
      </c>
    </row>
    <row r="508" spans="3:40" x14ac:dyDescent="0.3">
      <c r="C508" t="str">
        <f>D475</f>
        <v>EOY ROIC</v>
      </c>
      <c r="D508">
        <f t="shared" ca="1" si="85"/>
        <v>2.5981762064233124E-2</v>
      </c>
      <c r="E508">
        <f t="shared" ca="1" si="85"/>
        <v>3.7389031547492201E-2</v>
      </c>
      <c r="F508">
        <f t="shared" ca="1" si="85"/>
        <v>3.4197629433925507E-2</v>
      </c>
      <c r="G508">
        <f t="shared" ca="1" si="85"/>
        <v>-8.5103299677930597E-3</v>
      </c>
      <c r="H508">
        <f t="shared" ca="1" si="85"/>
        <v>1.7875097797953182E-3</v>
      </c>
      <c r="I508">
        <f t="shared" ref="I508:I518" ca="1" si="86">AVERAGE(D508:H508)</f>
        <v>1.8169120571530618E-2</v>
      </c>
      <c r="J508">
        <f t="shared" ref="J508:J518" ca="1" si="87">STDEV(D508:H508)</f>
        <v>2.0417551852397572E-2</v>
      </c>
      <c r="K508">
        <f t="shared" ref="K508:K518" ca="1" si="88">(D508-I508)/J508</f>
        <v>0.38264340157828919</v>
      </c>
      <c r="L508">
        <f t="shared" ref="L508:L518" ca="1" si="89">(E508-I508)/J508</f>
        <v>0.94134258185829689</v>
      </c>
      <c r="M508">
        <f t="shared" ref="M508:M518" ca="1" si="90">(F508-I508)/J508</f>
        <v>0.78503578579195377</v>
      </c>
      <c r="N508">
        <f t="shared" ref="N508:N518" ca="1" si="91">(G508-I508)/J508</f>
        <v>-1.3066919448616847</v>
      </c>
      <c r="O508">
        <f t="shared" ref="O508:O518" ca="1" si="92">(H508-I508)/J508</f>
        <v>-0.80232982436685507</v>
      </c>
      <c r="P508">
        <f ca="1">K507 + MATCH(IF(MAX(MAX(K508:O508),ABS(MIN(K508:O508)))=ABS(MIN(K508:O508)), MIN(K508:O508),MAX(K508:O508)),K508:O508,0) - 1</f>
        <v>2015</v>
      </c>
    </row>
    <row r="509" spans="3:40" x14ac:dyDescent="0.3">
      <c r="C509" t="str">
        <f>J465</f>
        <v>EOY Pretax ROIC</v>
      </c>
      <c r="D509">
        <f ca="1">J467</f>
        <v>4.3279872626305775E-2</v>
      </c>
      <c r="E509">
        <f ca="1">K467</f>
        <v>6.86946837817244E-2</v>
      </c>
      <c r="F509">
        <f ca="1">L467</f>
        <v>2.232705989202281E-2</v>
      </c>
      <c r="G509">
        <f ca="1">M467</f>
        <v>-1.1598917905829504E-2</v>
      </c>
      <c r="H509">
        <f ca="1">N467</f>
        <v>3.4706394264639026E-3</v>
      </c>
      <c r="I509">
        <f t="shared" ca="1" si="86"/>
        <v>2.5234667564137468E-2</v>
      </c>
      <c r="J509">
        <f t="shared" ca="1" si="87"/>
        <v>3.1832540572087453E-2</v>
      </c>
      <c r="K509">
        <f t="shared" ca="1" si="88"/>
        <v>0.5668791977600226</v>
      </c>
      <c r="L509">
        <f t="shared" ca="1" si="89"/>
        <v>1.3652701115441317</v>
      </c>
      <c r="M509">
        <f t="shared" ca="1" si="90"/>
        <v>-9.1340735607644566E-2</v>
      </c>
      <c r="N509">
        <f t="shared" ca="1" si="91"/>
        <v>-1.1571047993029093</v>
      </c>
      <c r="O509">
        <f t="shared" ca="1" si="92"/>
        <v>-0.68370377439359897</v>
      </c>
      <c r="P509">
        <f ca="1">K507 + MATCH(IF(MAX(MAX(K509:O509),ABS(MIN(K509:O509)))=ABS(MIN(K509:O509)), MIN(K509:O509),MAX(K509:O509)),K509:O509,0) - 1</f>
        <v>2013</v>
      </c>
    </row>
    <row r="510" spans="3:40" x14ac:dyDescent="0.3">
      <c r="C510" t="str">
        <f>J485</f>
        <v>Cash Tax Rate</v>
      </c>
      <c r="D510">
        <f ca="1">J487</f>
        <v>0.3996802557953637</v>
      </c>
      <c r="E510">
        <f ca="1">K487</f>
        <v>0.45572161498996205</v>
      </c>
      <c r="F510">
        <f ca="1">L487</f>
        <v>-0.5316673847479535</v>
      </c>
      <c r="G510">
        <f ca="1">M487</f>
        <v>0.26628242074927955</v>
      </c>
      <c r="H510">
        <f ca="1">N487</f>
        <v>0.48496240601503759</v>
      </c>
      <c r="I510">
        <f t="shared" ca="1" si="86"/>
        <v>0.21499586256033787</v>
      </c>
      <c r="J510">
        <f t="shared" ca="1" si="87"/>
        <v>0.42575681541935034</v>
      </c>
      <c r="K510">
        <f t="shared" ca="1" si="88"/>
        <v>0.43377906482394285</v>
      </c>
      <c r="L510">
        <f t="shared" ca="1" si="89"/>
        <v>0.56540669159346446</v>
      </c>
      <c r="M510">
        <f t="shared" ca="1" si="90"/>
        <v>-1.7537317554690541</v>
      </c>
      <c r="N510">
        <f t="shared" ca="1" si="91"/>
        <v>0.12045974681210174</v>
      </c>
      <c r="O510">
        <f t="shared" ca="1" si="92"/>
        <v>0.63408625223954529</v>
      </c>
      <c r="P510">
        <f ca="1">K507 + MATCH(IF(MAX(MAX(K510:O510),ABS(MIN(K510:O510)))=ABS(MIN(K510:O510)), MIN(K510:O510),MAX(K510:O510)),K510:O510,0) - 1</f>
        <v>2014</v>
      </c>
    </row>
    <row r="511" spans="3:40" x14ac:dyDescent="0.3">
      <c r="C511" t="str">
        <f>Q460</f>
        <v>Operating Margin</v>
      </c>
      <c r="D511">
        <f ca="1">Q462</f>
        <v>5.4777351813624302E-2</v>
      </c>
      <c r="E511">
        <f ca="1">R462</f>
        <v>8.167531969755043E-2</v>
      </c>
      <c r="F511">
        <f ca="1">S462</f>
        <v>3.047940487670478E-2</v>
      </c>
      <c r="G511">
        <f ca="1">T462</f>
        <v>-0.11146036870274392</v>
      </c>
      <c r="H511">
        <f ca="1">U462</f>
        <v>7.347941479678044E-3</v>
      </c>
      <c r="I511">
        <f t="shared" ca="1" si="86"/>
        <v>1.2563929832962728E-2</v>
      </c>
      <c r="J511">
        <f t="shared" ca="1" si="87"/>
        <v>7.4646759159643139E-2</v>
      </c>
      <c r="K511">
        <f t="shared" ca="1" si="88"/>
        <v>0.56550910522963127</v>
      </c>
      <c r="L511">
        <f t="shared" ca="1" si="89"/>
        <v>0.92584581892942963</v>
      </c>
      <c r="M511">
        <f t="shared" ca="1" si="90"/>
        <v>0.24000338722578909</v>
      </c>
      <c r="N511">
        <f t="shared" ca="1" si="91"/>
        <v>-1.6614826943854635</v>
      </c>
      <c r="O511">
        <f t="shared" ca="1" si="92"/>
        <v>-6.9875616999386686E-2</v>
      </c>
      <c r="P511">
        <f ca="1">K507 + MATCH(IF(MAX(MAX(K511:O511),ABS(MIN(K511:O511)))=ABS(MIN(K511:O511)), MIN(K511:O511),MAX(K511:O511)),K511:O511,0) - 1</f>
        <v>2015</v>
      </c>
    </row>
    <row r="512" spans="3:40" x14ac:dyDescent="0.3">
      <c r="C512" t="str">
        <f>Q488</f>
        <v>Invested Capital / Sales</v>
      </c>
      <c r="D512">
        <f ca="1">Q490</f>
        <v>1.2656541826403225</v>
      </c>
      <c r="E512">
        <f ca="1">R490</f>
        <v>1.1889612878497509</v>
      </c>
      <c r="F512">
        <f ca="1">S490</f>
        <v>1.36513293842127</v>
      </c>
      <c r="G512">
        <f ca="1">T490</f>
        <v>9.6095488913431328</v>
      </c>
      <c r="H512">
        <f ca="1">U490</f>
        <v>2.1171722489087759</v>
      </c>
      <c r="I512">
        <f t="shared" ca="1" si="86"/>
        <v>3.1092939098326502</v>
      </c>
      <c r="J512">
        <f t="shared" ca="1" si="87"/>
        <v>3.6526155878922708</v>
      </c>
      <c r="K512">
        <f t="shared" ca="1" si="88"/>
        <v>-0.50474507454429218</v>
      </c>
      <c r="L512">
        <f t="shared" ca="1" si="89"/>
        <v>-0.52574178031447882</v>
      </c>
      <c r="M512">
        <f t="shared" ca="1" si="90"/>
        <v>-0.47751013744587401</v>
      </c>
      <c r="N512">
        <f t="shared" ca="1" si="91"/>
        <v>1.779616503597476</v>
      </c>
      <c r="O512">
        <f t="shared" ca="1" si="92"/>
        <v>-0.27161951129283074</v>
      </c>
      <c r="P512">
        <f ca="1">K507 + MATCH(IF(MAX(MAX(K512:O512),ABS(MIN(K512:O512)))=ABS(MIN(K512:O512)), MIN(K512:O512),MAX(K512:O512)),K512:O512,0) - 1</f>
        <v>2015</v>
      </c>
    </row>
    <row r="513" spans="3:16" x14ac:dyDescent="0.3">
      <c r="C513" t="str">
        <f>X453</f>
        <v>Gross Margin</v>
      </c>
      <c r="D513">
        <f ca="1">X455</f>
        <v>0.28447852157672271</v>
      </c>
      <c r="E513">
        <f ca="1">Y455</f>
        <v>0.3663542283703265</v>
      </c>
      <c r="F513">
        <f ca="1">Z455</f>
        <v>0.37973550075768014</v>
      </c>
      <c r="G513">
        <f ca="1">AA455</f>
        <v>0.75957862543539212</v>
      </c>
      <c r="H513">
        <f ca="1">AB455</f>
        <v>0.41990743787150975</v>
      </c>
      <c r="I513">
        <f t="shared" ca="1" si="86"/>
        <v>0.44201086280232627</v>
      </c>
      <c r="J513">
        <f t="shared" ca="1" si="87"/>
        <v>0.18422569774656325</v>
      </c>
      <c r="K513">
        <f t="shared" ca="1" si="88"/>
        <v>-0.8551051408816952</v>
      </c>
      <c r="L513">
        <f t="shared" ca="1" si="89"/>
        <v>-0.4106736213103101</v>
      </c>
      <c r="M513">
        <f t="shared" ca="1" si="90"/>
        <v>-0.33803841052792472</v>
      </c>
      <c r="N513">
        <f t="shared" ca="1" si="91"/>
        <v>1.7237973123051455</v>
      </c>
      <c r="O513">
        <f t="shared" ca="1" si="92"/>
        <v>-0.11998013958521625</v>
      </c>
      <c r="P513">
        <f ca="1">K507 + MATCH(IF(MAX(MAX(K513:O513),ABS(MIN(K513:O513)))=ABS(MIN(K513:O513)), MIN(K513:O513),MAX(K513:O513)),K513:O513,0) - 1</f>
        <v>2015</v>
      </c>
    </row>
    <row r="514" spans="3:16" x14ac:dyDescent="0.3">
      <c r="C514" t="str">
        <f>X461</f>
        <v>SGA / Sales</v>
      </c>
      <c r="D514">
        <f ca="1">X463</f>
        <v>0.17315442838887252</v>
      </c>
      <c r="E514">
        <f ca="1">Y463</f>
        <v>0.23542632147461584</v>
      </c>
      <c r="F514">
        <f ca="1">Z463</f>
        <v>0.28609312577490015</v>
      </c>
      <c r="G514">
        <f ca="1">AA463</f>
        <v>0.67912666723303028</v>
      </c>
      <c r="H514">
        <f ca="1">AB463</f>
        <v>0.329165844135904</v>
      </c>
      <c r="I514">
        <f t="shared" ca="1" si="86"/>
        <v>0.34059327740146456</v>
      </c>
      <c r="J514">
        <f t="shared" ca="1" si="87"/>
        <v>0.19799088714306365</v>
      </c>
      <c r="K514">
        <f t="shared" ca="1" si="88"/>
        <v>-0.84568967505865356</v>
      </c>
      <c r="L514">
        <f t="shared" ca="1" si="89"/>
        <v>-0.53117068893608976</v>
      </c>
      <c r="M514">
        <f t="shared" ca="1" si="90"/>
        <v>-0.2752659600296849</v>
      </c>
      <c r="N514">
        <f t="shared" ca="1" si="91"/>
        <v>1.709843289842675</v>
      </c>
      <c r="O514">
        <f t="shared" ca="1" si="92"/>
        <v>-5.7716965818246778E-2</v>
      </c>
      <c r="P514">
        <f ca="1">K507 + MATCH(IF(MAX(MAX(K514:O514),ABS(MIN(K514:O514)))=ABS(MIN(K514:O514)), MIN(K514:O514),MAX(K514:O514)),K514:O514,0) - 1</f>
        <v>2015</v>
      </c>
    </row>
    <row r="515" spans="3:16" x14ac:dyDescent="0.3">
      <c r="C515" t="str">
        <f>X469</f>
        <v>Depreciation / Sales</v>
      </c>
      <c r="D515">
        <f ca="1">X471</f>
        <v>5.6546741374225891E-2</v>
      </c>
      <c r="E515">
        <f ca="1">Y471</f>
        <v>4.9252587198160218E-2</v>
      </c>
      <c r="F515">
        <f ca="1">Z471</f>
        <v>6.3162970106075217E-2</v>
      </c>
      <c r="G515">
        <f ca="1">AA471</f>
        <v>0.19191232690510576</v>
      </c>
      <c r="H515">
        <f ca="1">AB471</f>
        <v>8.3393652255927708E-2</v>
      </c>
      <c r="I515">
        <f t="shared" ca="1" si="86"/>
        <v>8.8853655567898954E-2</v>
      </c>
      <c r="J515">
        <f t="shared" ca="1" si="87"/>
        <v>5.8997656763208797E-2</v>
      </c>
      <c r="K515">
        <f t="shared" ca="1" si="88"/>
        <v>-0.54759656512018962</v>
      </c>
      <c r="L515">
        <f t="shared" ca="1" si="89"/>
        <v>-0.67123120717625073</v>
      </c>
      <c r="M515">
        <f t="shared" ca="1" si="90"/>
        <v>-0.43545264119446458</v>
      </c>
      <c r="N515">
        <f t="shared" ca="1" si="91"/>
        <v>1.7468265180571487</v>
      </c>
      <c r="O515">
        <f t="shared" ca="1" si="92"/>
        <v>-9.2546104566243181E-2</v>
      </c>
      <c r="P515">
        <f ca="1">K507 + MATCH(IF(MAX(MAX(K515:O515),ABS(MIN(K515:O515)))=ABS(MIN(K515:O515)), MIN(K515:O515),MAX(K515:O515)),K515:O515,0) - 1</f>
        <v>2015</v>
      </c>
    </row>
    <row r="516" spans="3:16" x14ac:dyDescent="0.3">
      <c r="C516" t="str">
        <f>X481</f>
        <v>Op WC / Sales</v>
      </c>
      <c r="D516">
        <f ca="1">X483</f>
        <v>0.35481175661063602</v>
      </c>
      <c r="E516">
        <f ca="1">Y483</f>
        <v>0.24270880518484964</v>
      </c>
      <c r="F516">
        <f ca="1">Z483</f>
        <v>0.52217936354869821</v>
      </c>
      <c r="G516">
        <f ca="1">AA483</f>
        <v>1.4831365219607511</v>
      </c>
      <c r="H516">
        <f ca="1">AB483</f>
        <v>9.5369700160119322E-2</v>
      </c>
      <c r="I516">
        <f t="shared" ca="1" si="86"/>
        <v>0.53964122949301085</v>
      </c>
      <c r="J516">
        <f t="shared" ca="1" si="87"/>
        <v>0.55004460594081117</v>
      </c>
      <c r="K516">
        <f t="shared" ca="1" si="88"/>
        <v>-0.33602633474832011</v>
      </c>
      <c r="L516">
        <f t="shared" ca="1" si="89"/>
        <v>-0.53983335369734242</v>
      </c>
      <c r="M516">
        <f t="shared" ca="1" si="90"/>
        <v>-3.1746272494474155E-2</v>
      </c>
      <c r="N516">
        <f t="shared" ca="1" si="91"/>
        <v>1.7153068719835192</v>
      </c>
      <c r="O516">
        <f t="shared" ca="1" si="92"/>
        <v>-0.8077009110433826</v>
      </c>
      <c r="P516">
        <f ca="1">K507 + MATCH(IF(MAX(MAX(K516:O516),ABS(MIN(K516:O516)))=ABS(MIN(K516:O516)), MIN(K516:O516),MAX(K516:O516)),K516:O516,0) - 1</f>
        <v>2015</v>
      </c>
    </row>
    <row r="517" spans="3:16" x14ac:dyDescent="0.3">
      <c r="C517" t="str">
        <f>X489</f>
        <v>PPE / Sales</v>
      </c>
      <c r="D517">
        <f ca="1">X491</f>
        <v>1.8504865821291655E-2</v>
      </c>
      <c r="E517">
        <f ca="1">Y491</f>
        <v>2.8067180041116416E-2</v>
      </c>
      <c r="F517">
        <f ca="1">Z491</f>
        <v>2.7448684391789501E-2</v>
      </c>
      <c r="G517">
        <f ca="1">AA491</f>
        <v>9.6083595276527059E-2</v>
      </c>
      <c r="H517">
        <f ca="1">AB491</f>
        <v>2.3776622579017789E-2</v>
      </c>
      <c r="I517">
        <f t="shared" ca="1" si="86"/>
        <v>3.8776189621948488E-2</v>
      </c>
      <c r="J517">
        <f t="shared" ca="1" si="87"/>
        <v>3.2260841526169565E-2</v>
      </c>
      <c r="K517">
        <f t="shared" ca="1" si="88"/>
        <v>-0.62835694426052113</v>
      </c>
      <c r="L517">
        <f t="shared" ca="1" si="89"/>
        <v>-0.33195072026081729</v>
      </c>
      <c r="M517">
        <f t="shared" ca="1" si="90"/>
        <v>-0.35112243494858203</v>
      </c>
      <c r="N517">
        <f t="shared" ca="1" si="91"/>
        <v>1.7763766518022033</v>
      </c>
      <c r="O517">
        <f t="shared" ca="1" si="92"/>
        <v>-0.46494655233228338</v>
      </c>
      <c r="P517">
        <f ca="1">K507 + MATCH(IF(MAX(MAX(K517:O517),ABS(MIN(K517:O517)))=ABS(MIN(K517:O517)), MIN(K517:O517),MAX(K517:O517)),K517:O517,0) - 1</f>
        <v>2015</v>
      </c>
    </row>
    <row r="518" spans="3:16" x14ac:dyDescent="0.3">
      <c r="C518" t="str">
        <f>X497</f>
        <v>Intangibles / Sales</v>
      </c>
      <c r="D518">
        <f ca="1">X499</f>
        <v>0.89233756020839472</v>
      </c>
      <c r="E518">
        <f ca="1">Y499</f>
        <v>0.91818530262378484</v>
      </c>
      <c r="F518">
        <f ca="1">Z499</f>
        <v>0.81550489048078245</v>
      </c>
      <c r="G518">
        <f ca="1">AA499</f>
        <v>8.030328774105854</v>
      </c>
      <c r="H518">
        <f ca="1">AB499</f>
        <v>1.9980259261696387</v>
      </c>
      <c r="I518">
        <f t="shared" ca="1" si="86"/>
        <v>2.5308764907176906</v>
      </c>
      <c r="J518">
        <f t="shared" ca="1" si="87"/>
        <v>3.1127153565356758</v>
      </c>
      <c r="K518">
        <f t="shared" ca="1" si="88"/>
        <v>-0.52640178841566876</v>
      </c>
      <c r="L518">
        <f t="shared" ca="1" si="89"/>
        <v>-0.51809786741591579</v>
      </c>
      <c r="M518">
        <f t="shared" ca="1" si="90"/>
        <v>-0.55108527563729637</v>
      </c>
      <c r="N518">
        <f t="shared" ca="1" si="91"/>
        <v>1.7667700555533057</v>
      </c>
      <c r="O518">
        <f t="shared" ca="1" si="92"/>
        <v>-0.17118512408442405</v>
      </c>
      <c r="P518">
        <f ca="1">K507 + MATCH(IF(MAX(MAX(K518:O518),ABS(MIN(K518:O518)))=ABS(MIN(K518:O518)), MIN(K518:O518),MAX(K518:O518)),K518:O518,0) - 1</f>
        <v>2015</v>
      </c>
    </row>
    <row r="519" spans="3:16" x14ac:dyDescent="0.3">
      <c r="I519" t="str">
        <f>"Max SD"</f>
        <v>Max SD</v>
      </c>
      <c r="J519">
        <f ca="1">MAX(J508:J518)</f>
        <v>3.6526155878922708</v>
      </c>
    </row>
    <row r="520" spans="3:16" x14ac:dyDescent="0.3">
      <c r="I520" t="str">
        <f>"Max SD Item"</f>
        <v>Max SD Item</v>
      </c>
      <c r="J520" t="str">
        <f ca="1">INDIRECT("C" &amp; 507 + MATCH(J519,J508:J518,0))</f>
        <v>Invested Capital / Sales</v>
      </c>
    </row>
    <row r="521" spans="3:16" x14ac:dyDescent="0.3">
      <c r="I521" t="str">
        <f>"Min SD"</f>
        <v>Min SD</v>
      </c>
      <c r="J521">
        <f ca="1">MIN(J508:J518)</f>
        <v>2.0417551852397572E-2</v>
      </c>
    </row>
    <row r="522" spans="3:16" x14ac:dyDescent="0.3">
      <c r="I522" t="str">
        <f>"Min SD Item"</f>
        <v>Min SD Item</v>
      </c>
      <c r="J522" t="str">
        <f ca="1">INDIRECT("C" &amp; 507 + MATCH(J521,J508:J518,0))</f>
        <v>EOY ROIC</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Output Text</vt:lpstr>
      <vt:lpstr>ACIW</vt:lpstr>
      <vt:lpstr>AGCO</vt:lpstr>
      <vt:lpstr>ATNI</vt:lpstr>
      <vt:lpstr>ABAX</vt:lpstr>
      <vt:lpstr>ABMD</vt:lpstr>
      <vt:lpstr>ACHC</vt:lpstr>
      <vt:lpstr>ACOR</vt:lpstr>
      <vt:lpstr>ASRI.JK</vt:lpstr>
      <vt:lpstr>ALKS</vt:lpstr>
      <vt:lpstr>ALLE</vt:lpstr>
      <vt:lpstr>AB</vt:lpstr>
      <vt:lpstr>ALA.TO</vt:lpstr>
      <vt:lpstr>AMEAS.HE</vt:lpstr>
      <vt:lpstr>AMSF</vt:lpstr>
      <vt:lpstr>AIV</vt:lpstr>
      <vt:lpstr>ATR</vt:lpstr>
      <vt:lpstr>AFCB</vt:lpstr>
      <vt:lpstr>TEAM</vt:lpstr>
      <vt:lpstr>ATRC</vt:lpstr>
      <vt:lpstr>BJRI</vt:lpstr>
      <vt:lpstr>BAS</vt:lpstr>
      <vt:lpstr>BMS</vt:lpstr>
      <vt:lpstr>BRCI.L</vt:lpstr>
      <vt:lpstr>BCOR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Walsh</cp:lastModifiedBy>
  <dcterms:created xsi:type="dcterms:W3CDTF">2017-07-26T00:12:58Z</dcterms:created>
  <dcterms:modified xsi:type="dcterms:W3CDTF">2017-07-26T00:31:00Z</dcterms:modified>
</cp:coreProperties>
</file>